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350" firstSheet="2" activeTab="3"/>
  </bookViews>
  <sheets>
    <sheet name="Template (2)" sheetId="1" r:id="rId1"/>
    <sheet name="Labor Analysis" sheetId="2" r:id="rId2"/>
    <sheet name="Template" sheetId="3" r:id="rId3"/>
    <sheet name="Assumptions" sheetId="4" r:id="rId4"/>
    <sheet name="Annual" sheetId="5" r:id="rId5"/>
    <sheet name="Projections" sheetId="6" r:id="rId6"/>
    <sheet name="Break Even" sheetId="7" r:id="rId7"/>
    <sheet name="Blank Assumptions" sheetId="8" r:id="rId8"/>
  </sheets>
  <definedNames/>
  <calcPr fullCalcOnLoad="1"/>
</workbook>
</file>

<file path=xl/sharedStrings.xml><?xml version="1.0" encoding="utf-8"?>
<sst xmlns="http://schemas.openxmlformats.org/spreadsheetml/2006/main" count="412" uniqueCount="146">
  <si>
    <t>Cost of Sales</t>
  </si>
  <si>
    <t>TOTAL COST OF SALES</t>
  </si>
  <si>
    <t>GROSS SALES</t>
  </si>
  <si>
    <t>Employee Salaries</t>
  </si>
  <si>
    <t>Employer Taxes/Benefits</t>
  </si>
  <si>
    <t>Workers Compensation</t>
  </si>
  <si>
    <t>Management Salaries</t>
  </si>
  <si>
    <t>General and Administrative</t>
  </si>
  <si>
    <t>Rent</t>
  </si>
  <si>
    <t>Utilities</t>
  </si>
  <si>
    <t>Telephone</t>
  </si>
  <si>
    <t>Insurance</t>
  </si>
  <si>
    <t>Linen</t>
  </si>
  <si>
    <t>Advertising</t>
  </si>
  <si>
    <t>Small Equipment</t>
  </si>
  <si>
    <t>Repair and Maintenance</t>
  </si>
  <si>
    <t>GROSS PROFIT</t>
  </si>
  <si>
    <t>NET PROFIT OR LOSS</t>
  </si>
  <si>
    <t>Office Supplies</t>
  </si>
  <si>
    <t>Total Gen. and Admin. (Fixed)</t>
  </si>
  <si>
    <t>Jan</t>
  </si>
  <si>
    <t>Feb</t>
  </si>
  <si>
    <t>Mar</t>
  </si>
  <si>
    <t>April</t>
  </si>
  <si>
    <t>July</t>
  </si>
  <si>
    <t>Aug</t>
  </si>
  <si>
    <t>Sept</t>
  </si>
  <si>
    <t>Oct</t>
  </si>
  <si>
    <t>Nov</t>
  </si>
  <si>
    <t>Dec</t>
  </si>
  <si>
    <t>Garbage</t>
  </si>
  <si>
    <t>May</t>
  </si>
  <si>
    <t>Misc. Other</t>
  </si>
  <si>
    <t>Credit Card Charges</t>
  </si>
  <si>
    <t>Net Cash Flow</t>
  </si>
  <si>
    <t>Legal and Professional Fees</t>
  </si>
  <si>
    <t>June</t>
  </si>
  <si>
    <t>Cash Flow After Financing</t>
  </si>
  <si>
    <t>Draw</t>
  </si>
  <si>
    <t>Accumulated Cash Flow</t>
  </si>
  <si>
    <t>Financial Information</t>
  </si>
  <si>
    <t>Break Even Analysis</t>
  </si>
  <si>
    <t>Contribution Margin</t>
  </si>
  <si>
    <t>Minimum Monthly Break Even</t>
  </si>
  <si>
    <t>Food Sales</t>
  </si>
  <si>
    <t>Beverage Sales</t>
  </si>
  <si>
    <t>Food</t>
  </si>
  <si>
    <t>Beverage</t>
  </si>
  <si>
    <t>Bookkeeping</t>
  </si>
  <si>
    <t>Average Daily Sales /26 days</t>
  </si>
  <si>
    <t>Total</t>
  </si>
  <si>
    <t>Lunch</t>
  </si>
  <si>
    <t>Dinner</t>
  </si>
  <si>
    <t># of Customers</t>
  </si>
  <si>
    <t>Projected Customer Counts</t>
  </si>
  <si>
    <t>Ave Check</t>
  </si>
  <si>
    <t>Tues</t>
  </si>
  <si>
    <t>Wed</t>
  </si>
  <si>
    <t>Thurs</t>
  </si>
  <si>
    <t>Friday</t>
  </si>
  <si>
    <t>Sat</t>
  </si>
  <si>
    <t>Sunday</t>
  </si>
  <si>
    <t>Total Sales</t>
  </si>
  <si>
    <t>Summary Totals</t>
  </si>
  <si>
    <t>Weekly Food Sales</t>
  </si>
  <si>
    <t>Weekly Bar Sales</t>
  </si>
  <si>
    <t>Total Weekly Sales</t>
  </si>
  <si>
    <t>Monthly Food Sales</t>
  </si>
  <si>
    <t>Monthly Bar Sales</t>
  </si>
  <si>
    <t>Total Monthly Sales</t>
  </si>
  <si>
    <t>Food Portion of Sales</t>
  </si>
  <si>
    <t>Bar Portion of Sales</t>
  </si>
  <si>
    <t>Weekly Lunch Sales</t>
  </si>
  <si>
    <t>Weekly Dinner Sales</t>
  </si>
  <si>
    <t>Lunch Sales to Total Sales</t>
  </si>
  <si>
    <t>Dinner Sales to Total Sales</t>
  </si>
  <si>
    <t>Bar</t>
  </si>
  <si>
    <t>Mon</t>
  </si>
  <si>
    <t>Labor Analysis</t>
  </si>
  <si>
    <t>Front of the House</t>
  </si>
  <si>
    <t>Wait</t>
  </si>
  <si>
    <t>Bus</t>
  </si>
  <si>
    <t>Host</t>
  </si>
  <si>
    <t>Shifts</t>
  </si>
  <si>
    <t>Hours</t>
  </si>
  <si>
    <t>Front of the House Dollars</t>
  </si>
  <si>
    <t>Total Hours</t>
  </si>
  <si>
    <t>Total Weekly</t>
  </si>
  <si>
    <t>Back of the House</t>
  </si>
  <si>
    <t>Pantry</t>
  </si>
  <si>
    <t>Hourly</t>
  </si>
  <si>
    <t xml:space="preserve">Weekly </t>
  </si>
  <si>
    <t>Monthly</t>
  </si>
  <si>
    <t>Hours/Day</t>
  </si>
  <si>
    <t xml:space="preserve">Total Lunch </t>
  </si>
  <si>
    <t>Total Dinner</t>
  </si>
  <si>
    <t>Total BOH Monthly</t>
  </si>
  <si>
    <t>Daily</t>
  </si>
  <si>
    <t>Total Monthly Dollars</t>
  </si>
  <si>
    <t>Total Monthly Labor</t>
  </si>
  <si>
    <t>Annual Food Sales</t>
  </si>
  <si>
    <t>Annual Beverage Sales</t>
  </si>
  <si>
    <t>Total Annual Sales</t>
  </si>
  <si>
    <t>Year 2004</t>
  </si>
  <si>
    <t>Average Daily Sales /30 days</t>
  </si>
  <si>
    <t>Sous Chef</t>
  </si>
  <si>
    <t>Pastry</t>
  </si>
  <si>
    <t>Full Year Fixed Costs Including Debt</t>
  </si>
  <si>
    <t xml:space="preserve"> Break Even Sales</t>
  </si>
  <si>
    <t xml:space="preserve"> Monthly Fixed Costs Including Debt</t>
  </si>
  <si>
    <t xml:space="preserve">Assumptions </t>
  </si>
  <si>
    <t>Dish/Prep (two days/wk)</t>
  </si>
  <si>
    <t>Prep/Saute( 3 days)</t>
  </si>
  <si>
    <t>Dish/Prep (7 days)</t>
  </si>
  <si>
    <r>
      <t xml:space="preserve">SBA Loan </t>
    </r>
    <r>
      <rPr>
        <i/>
        <sz val="8"/>
        <rFont val="Times New Roman"/>
        <family val="1"/>
      </rPr>
      <t>(30,000@8% for 7 years)</t>
    </r>
  </si>
  <si>
    <t>Company:</t>
  </si>
  <si>
    <t>Other Sales</t>
  </si>
  <si>
    <t>Cost of Food</t>
  </si>
  <si>
    <t>Cost of Beverage</t>
  </si>
  <si>
    <t>Cost of Other</t>
  </si>
  <si>
    <t>Discounts/Promotions</t>
  </si>
  <si>
    <t>Monthly Services</t>
  </si>
  <si>
    <t>Paper Supplies</t>
  </si>
  <si>
    <t>SBA Loan</t>
  </si>
  <si>
    <t>Revised 1/02</t>
  </si>
  <si>
    <t>Lunch Food</t>
  </si>
  <si>
    <t>Lunch Bar</t>
  </si>
  <si>
    <t>Dinner Food</t>
  </si>
  <si>
    <t>Dinner Bar</t>
  </si>
  <si>
    <t>Banquet Catering</t>
  </si>
  <si>
    <t>Month:</t>
  </si>
  <si>
    <t>Auto</t>
  </si>
  <si>
    <t>Average Break Even Daily Sales (22 days)</t>
  </si>
  <si>
    <t>Employee Salaries (25%)</t>
  </si>
  <si>
    <t>Food (33%)</t>
  </si>
  <si>
    <t>Credit Card Charges (1%)</t>
  </si>
  <si>
    <t>Employer Taxes/Benefits (15% Wages)</t>
  </si>
  <si>
    <t>Workers Compensation (6% Wages)</t>
  </si>
  <si>
    <t>Average Daily Sales / 22 days</t>
  </si>
  <si>
    <t xml:space="preserve">SBA Loan </t>
  </si>
  <si>
    <t>YTD 2010</t>
  </si>
  <si>
    <t>YTD 2011</t>
  </si>
  <si>
    <t>Beverage (25%)</t>
  </si>
  <si>
    <t>Year 2013</t>
  </si>
  <si>
    <t>YTD 2013</t>
  </si>
  <si>
    <t>Marketing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</si>
</sst>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_);_(* \(#,##0.0\);_(* &quot;-&quot;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&quot;$&quot;#,##0.0_);[Red]\(&quot;$&quot;#,##0.0\)"/>
    <numFmt numFmtId="173" formatCode="&quot;$&quot;#,##0.000_);[Red]\(&quot;$&quot;#,##0.000\)"/>
    <numFmt numFmtId="174" formatCode="&quot;$&quot;#,##0.0000_);[Red]\(&quot;$&quot;#,##0.0000\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4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2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5" fontId="5" fillId="0" borderId="0" xfId="42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left" indent="6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42" applyNumberFormat="1" applyFon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166" fontId="5" fillId="0" borderId="0" xfId="59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76" fontId="0" fillId="0" borderId="0" xfId="44" applyNumberFormat="1" applyFont="1" applyAlignment="1">
      <alignment/>
    </xf>
    <xf numFmtId="0" fontId="9" fillId="0" borderId="0" xfId="0" applyFont="1" applyAlignment="1">
      <alignment/>
    </xf>
    <xf numFmtId="176" fontId="9" fillId="0" borderId="0" xfId="44" applyNumberFormat="1" applyFont="1" applyAlignment="1">
      <alignment/>
    </xf>
    <xf numFmtId="176" fontId="10" fillId="0" borderId="0" xfId="44" applyNumberFormat="1" applyFont="1" applyAlignment="1">
      <alignment/>
    </xf>
    <xf numFmtId="165" fontId="0" fillId="0" borderId="0" xfId="42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165" fontId="5" fillId="0" borderId="10" xfId="42" applyNumberFormat="1" applyFont="1" applyBorder="1" applyAlignment="1">
      <alignment/>
    </xf>
    <xf numFmtId="165" fontId="5" fillId="0" borderId="10" xfId="42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0" xfId="0" applyFont="1" applyAlignment="1">
      <alignment/>
    </xf>
    <xf numFmtId="165" fontId="9" fillId="0" borderId="0" xfId="42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165" fontId="9" fillId="0" borderId="11" xfId="42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9" fontId="9" fillId="0" borderId="0" xfId="0" applyNumberFormat="1" applyFont="1" applyBorder="1" applyAlignment="1">
      <alignment/>
    </xf>
    <xf numFmtId="9" fontId="9" fillId="0" borderId="0" xfId="59" applyFont="1" applyBorder="1" applyAlignment="1">
      <alignment/>
    </xf>
    <xf numFmtId="166" fontId="9" fillId="0" borderId="0" xfId="59" applyNumberFormat="1" applyFont="1" applyBorder="1" applyAlignment="1">
      <alignment horizontal="right"/>
    </xf>
    <xf numFmtId="166" fontId="9" fillId="0" borderId="0" xfId="59" applyNumberFormat="1" applyFont="1" applyBorder="1" applyAlignment="1">
      <alignment/>
    </xf>
    <xf numFmtId="15" fontId="9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65" fontId="0" fillId="0" borderId="0" xfId="42" applyNumberFormat="1" applyFont="1" applyBorder="1" applyAlignment="1">
      <alignment/>
    </xf>
    <xf numFmtId="2" fontId="9" fillId="33" borderId="0" xfId="0" applyNumberFormat="1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5.00390625" style="0" customWidth="1"/>
    <col min="2" max="2" width="25.8515625" style="0" customWidth="1"/>
  </cols>
  <sheetData>
    <row r="1" spans="1:2" ht="15.75">
      <c r="A1" s="1" t="s">
        <v>115</v>
      </c>
      <c r="B1" s="1"/>
    </row>
    <row r="2" spans="1:2" ht="3" customHeight="1">
      <c r="A2" s="1"/>
      <c r="B2" s="1"/>
    </row>
    <row r="3" spans="1:2" s="32" customFormat="1" ht="15.75" customHeight="1">
      <c r="A3" s="30" t="s">
        <v>130</v>
      </c>
      <c r="B3" s="31"/>
    </row>
    <row r="4" spans="1:2" ht="15">
      <c r="A4" s="33" t="s">
        <v>44</v>
      </c>
      <c r="B4" s="34"/>
    </row>
    <row r="5" spans="1:2" ht="15">
      <c r="A5" s="33" t="s">
        <v>45</v>
      </c>
      <c r="B5" s="34"/>
    </row>
    <row r="6" spans="1:2" ht="15">
      <c r="A6" s="33" t="s">
        <v>116</v>
      </c>
      <c r="B6" s="34"/>
    </row>
    <row r="7" spans="1:2" ht="15">
      <c r="A7" s="33" t="s">
        <v>2</v>
      </c>
      <c r="B7" s="35"/>
    </row>
    <row r="8" spans="1:2" ht="11.25" customHeight="1">
      <c r="A8" s="33"/>
      <c r="B8" s="35"/>
    </row>
    <row r="9" spans="1:2" ht="15">
      <c r="A9" s="33" t="s">
        <v>0</v>
      </c>
      <c r="B9" s="35"/>
    </row>
    <row r="10" spans="1:2" ht="15">
      <c r="A10" s="33" t="s">
        <v>117</v>
      </c>
      <c r="B10" s="35"/>
    </row>
    <row r="11" spans="1:2" ht="15">
      <c r="A11" s="33" t="s">
        <v>118</v>
      </c>
      <c r="B11" s="35"/>
    </row>
    <row r="12" spans="1:2" ht="15">
      <c r="A12" s="33" t="s">
        <v>119</v>
      </c>
      <c r="B12" s="35"/>
    </row>
    <row r="13" spans="1:2" ht="15">
      <c r="A13" s="33" t="s">
        <v>1</v>
      </c>
      <c r="B13" s="35"/>
    </row>
    <row r="14" spans="1:2" ht="15">
      <c r="A14" s="33"/>
      <c r="B14" s="35"/>
    </row>
    <row r="15" spans="1:2" ht="15">
      <c r="A15" s="33" t="s">
        <v>16</v>
      </c>
      <c r="B15" s="35"/>
    </row>
    <row r="16" spans="1:2" ht="9.75" customHeight="1">
      <c r="A16" s="33"/>
      <c r="B16" s="35"/>
    </row>
    <row r="17" spans="1:2" ht="15">
      <c r="A17" s="36" t="s">
        <v>7</v>
      </c>
      <c r="B17" s="35"/>
    </row>
    <row r="18" spans="1:2" ht="15">
      <c r="A18" s="33" t="s">
        <v>3</v>
      </c>
      <c r="B18" s="35"/>
    </row>
    <row r="19" spans="1:2" ht="15">
      <c r="A19" s="33" t="s">
        <v>6</v>
      </c>
      <c r="B19" s="35"/>
    </row>
    <row r="20" spans="1:2" ht="15">
      <c r="A20" s="33" t="s">
        <v>4</v>
      </c>
      <c r="B20" s="35"/>
    </row>
    <row r="21" spans="1:2" ht="15">
      <c r="A21" s="33" t="s">
        <v>5</v>
      </c>
      <c r="B21" s="35"/>
    </row>
    <row r="22" spans="1:2" ht="15">
      <c r="A22" s="33" t="s">
        <v>13</v>
      </c>
      <c r="B22" s="35"/>
    </row>
    <row r="23" spans="1:2" ht="15">
      <c r="A23" s="33" t="s">
        <v>131</v>
      </c>
      <c r="B23" s="35"/>
    </row>
    <row r="24" spans="1:2" ht="15">
      <c r="A24" s="33" t="s">
        <v>120</v>
      </c>
      <c r="B24" s="35"/>
    </row>
    <row r="25" spans="1:2" ht="15">
      <c r="A25" s="33" t="s">
        <v>33</v>
      </c>
      <c r="B25" s="35"/>
    </row>
    <row r="26" spans="1:2" ht="15">
      <c r="A26" s="33" t="s">
        <v>11</v>
      </c>
      <c r="B26" s="35"/>
    </row>
    <row r="27" spans="1:2" ht="15">
      <c r="A27" s="33" t="s">
        <v>35</v>
      </c>
      <c r="B27" s="35"/>
    </row>
    <row r="28" spans="1:2" ht="15">
      <c r="A28" s="33" t="s">
        <v>12</v>
      </c>
      <c r="B28" s="35"/>
    </row>
    <row r="29" spans="1:2" ht="15">
      <c r="A29" s="33" t="s">
        <v>32</v>
      </c>
      <c r="B29" s="35"/>
    </row>
    <row r="30" spans="1:2" ht="15">
      <c r="A30" s="33" t="s">
        <v>121</v>
      </c>
      <c r="B30" s="35"/>
    </row>
    <row r="31" spans="1:2" ht="15">
      <c r="A31" s="33" t="s">
        <v>18</v>
      </c>
      <c r="B31" s="35"/>
    </row>
    <row r="32" spans="1:2" ht="15">
      <c r="A32" s="33" t="s">
        <v>122</v>
      </c>
      <c r="B32" s="35"/>
    </row>
    <row r="33" spans="1:2" ht="15">
      <c r="A33" s="33" t="s">
        <v>8</v>
      </c>
      <c r="B33" s="35"/>
    </row>
    <row r="34" spans="1:2" ht="15">
      <c r="A34" s="33" t="s">
        <v>15</v>
      </c>
      <c r="B34" s="35"/>
    </row>
    <row r="35" spans="1:2" ht="15">
      <c r="A35" s="33" t="s">
        <v>14</v>
      </c>
      <c r="B35" s="35"/>
    </row>
    <row r="36" spans="1:2" ht="15">
      <c r="A36" s="33" t="s">
        <v>10</v>
      </c>
      <c r="B36" s="35"/>
    </row>
    <row r="37" spans="1:2" ht="15">
      <c r="A37" s="33" t="s">
        <v>30</v>
      </c>
      <c r="B37" s="35"/>
    </row>
    <row r="38" spans="1:2" ht="15">
      <c r="A38" s="33" t="s">
        <v>9</v>
      </c>
      <c r="B38" s="35"/>
    </row>
    <row r="39" spans="1:2" ht="15">
      <c r="A39" s="36" t="s">
        <v>19</v>
      </c>
      <c r="B39" s="35"/>
    </row>
    <row r="40" spans="1:2" ht="6.75" customHeight="1">
      <c r="A40" s="33"/>
      <c r="B40" s="35"/>
    </row>
    <row r="41" spans="1:2" ht="15">
      <c r="A41" s="36" t="s">
        <v>17</v>
      </c>
      <c r="B41" s="35"/>
    </row>
    <row r="42" spans="1:2" ht="15">
      <c r="A42" s="36" t="s">
        <v>123</v>
      </c>
      <c r="B42" s="35"/>
    </row>
    <row r="43" spans="1:2" ht="15">
      <c r="A43" s="36" t="s">
        <v>37</v>
      </c>
      <c r="B43" s="35"/>
    </row>
    <row r="44" spans="1:2" ht="15">
      <c r="A44" s="36" t="s">
        <v>38</v>
      </c>
      <c r="B44" s="35"/>
    </row>
    <row r="45" spans="1:2" ht="15">
      <c r="A45" s="36" t="s">
        <v>34</v>
      </c>
      <c r="B45" s="35"/>
    </row>
    <row r="46" ht="12.75">
      <c r="A46" s="37" t="s">
        <v>124</v>
      </c>
    </row>
  </sheetData>
  <sheetProtection/>
  <printOptions/>
  <pageMargins left="0.98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PageLayoutView="0" workbookViewId="0" topLeftCell="F13">
      <selection activeCell="M40" sqref="M40"/>
    </sheetView>
  </sheetViews>
  <sheetFormatPr defaultColWidth="9.140625" defaultRowHeight="12.75"/>
  <cols>
    <col min="2" max="9" width="8.57421875" style="0" customWidth="1"/>
    <col min="10" max="10" width="5.00390625" style="0" customWidth="1"/>
    <col min="11" max="11" width="16.8515625" style="0" bestFit="1" customWidth="1"/>
    <col min="14" max="14" width="9.28125" style="0" customWidth="1"/>
    <col min="15" max="15" width="12.57421875" style="0" customWidth="1"/>
    <col min="16" max="16" width="12.7109375" style="0" customWidth="1"/>
  </cols>
  <sheetData>
    <row r="1" ht="15">
      <c r="A1" s="22" t="s">
        <v>78</v>
      </c>
    </row>
    <row r="3" spans="1:3" ht="12.75">
      <c r="A3" t="s">
        <v>79</v>
      </c>
      <c r="C3" t="s">
        <v>83</v>
      </c>
    </row>
    <row r="4" ht="7.5" customHeight="1"/>
    <row r="5" spans="1:11" ht="12.75">
      <c r="A5" t="s">
        <v>51</v>
      </c>
      <c r="B5" s="17" t="s">
        <v>77</v>
      </c>
      <c r="C5" s="17" t="s">
        <v>56</v>
      </c>
      <c r="D5" s="17" t="s">
        <v>57</v>
      </c>
      <c r="E5" s="17" t="s">
        <v>58</v>
      </c>
      <c r="F5" s="17" t="s">
        <v>59</v>
      </c>
      <c r="G5" s="17" t="s">
        <v>60</v>
      </c>
      <c r="H5" s="17" t="s">
        <v>61</v>
      </c>
      <c r="I5" s="17" t="s">
        <v>50</v>
      </c>
      <c r="K5" t="s">
        <v>88</v>
      </c>
    </row>
    <row r="6" spans="1:9" ht="12.75">
      <c r="A6" t="s">
        <v>80</v>
      </c>
      <c r="D6">
        <v>2</v>
      </c>
      <c r="E6">
        <v>2</v>
      </c>
      <c r="F6">
        <v>2</v>
      </c>
      <c r="G6">
        <v>2</v>
      </c>
      <c r="H6">
        <v>2</v>
      </c>
      <c r="I6">
        <f>SUM(B6:H6)</f>
        <v>10</v>
      </c>
    </row>
    <row r="7" spans="1:16" ht="12.75">
      <c r="A7" t="s">
        <v>76</v>
      </c>
      <c r="G7">
        <v>1</v>
      </c>
      <c r="H7">
        <v>1</v>
      </c>
      <c r="I7">
        <f>SUM(B7:H7)</f>
        <v>2</v>
      </c>
      <c r="K7" t="s">
        <v>51</v>
      </c>
      <c r="L7" t="s">
        <v>90</v>
      </c>
      <c r="M7" t="s">
        <v>93</v>
      </c>
      <c r="N7" s="21" t="s">
        <v>97</v>
      </c>
      <c r="O7" s="21" t="s">
        <v>91</v>
      </c>
      <c r="P7" s="21" t="s">
        <v>92</v>
      </c>
    </row>
    <row r="8" spans="1:16" ht="12.75">
      <c r="A8" t="s">
        <v>81</v>
      </c>
      <c r="I8">
        <f>SUM(B8:H8)</f>
        <v>0</v>
      </c>
      <c r="K8" t="s">
        <v>105</v>
      </c>
      <c r="L8" s="20">
        <v>12</v>
      </c>
      <c r="M8">
        <v>8</v>
      </c>
      <c r="N8" s="20">
        <f>SUM(L8*M8)</f>
        <v>96</v>
      </c>
      <c r="O8" s="20">
        <f>SUM(N8*5)</f>
        <v>480</v>
      </c>
      <c r="P8" s="20">
        <f>SUM(O8*4.25)</f>
        <v>2040</v>
      </c>
    </row>
    <row r="9" spans="11:16" ht="12.75">
      <c r="K9" t="s">
        <v>89</v>
      </c>
      <c r="L9" s="20">
        <v>8</v>
      </c>
      <c r="M9">
        <v>0</v>
      </c>
      <c r="N9" s="20">
        <f>SUM(L9*M9)</f>
        <v>0</v>
      </c>
      <c r="O9" s="20">
        <f>SUM(N9*5)</f>
        <v>0</v>
      </c>
      <c r="P9" s="20">
        <f>SUM(O9*4.25)</f>
        <v>0</v>
      </c>
    </row>
    <row r="10" spans="1:16" ht="12.75">
      <c r="A10" t="s">
        <v>52</v>
      </c>
      <c r="K10" t="s">
        <v>111</v>
      </c>
      <c r="L10" s="20">
        <v>7</v>
      </c>
      <c r="M10">
        <v>4</v>
      </c>
      <c r="N10" s="20">
        <f>SUM(L10*M10)</f>
        <v>28</v>
      </c>
      <c r="O10" s="20">
        <f>SUM(N10*5)</f>
        <v>140</v>
      </c>
      <c r="P10" s="20">
        <f>SUM(O10*4.25)</f>
        <v>595</v>
      </c>
    </row>
    <row r="11" spans="1:16" ht="12.75">
      <c r="A11" t="s">
        <v>80</v>
      </c>
      <c r="D11">
        <v>2</v>
      </c>
      <c r="E11">
        <v>2</v>
      </c>
      <c r="F11">
        <v>2</v>
      </c>
      <c r="G11">
        <v>2</v>
      </c>
      <c r="H11">
        <v>2</v>
      </c>
      <c r="I11">
        <f>SUM(B11:H11)</f>
        <v>10</v>
      </c>
      <c r="K11" t="s">
        <v>94</v>
      </c>
      <c r="N11" s="20">
        <f>SUM(N8:N10)</f>
        <v>124</v>
      </c>
      <c r="O11" s="20"/>
      <c r="P11" s="20">
        <f>SUM(P8:P10)</f>
        <v>2635</v>
      </c>
    </row>
    <row r="12" spans="1:9" ht="12.75">
      <c r="A12" t="s">
        <v>76</v>
      </c>
      <c r="F12">
        <v>1</v>
      </c>
      <c r="G12">
        <v>1</v>
      </c>
      <c r="I12">
        <f>SUM(B12:H12)</f>
        <v>2</v>
      </c>
    </row>
    <row r="13" spans="1:11" ht="12.75">
      <c r="A13" t="s">
        <v>81</v>
      </c>
      <c r="I13">
        <f>SUM(B13:H13)</f>
        <v>0</v>
      </c>
      <c r="K13" t="s">
        <v>52</v>
      </c>
    </row>
    <row r="14" spans="1:16" ht="12.75">
      <c r="A14" t="s">
        <v>82</v>
      </c>
      <c r="I14">
        <f>SUM(B14:H14)</f>
        <v>0</v>
      </c>
      <c r="K14" t="s">
        <v>112</v>
      </c>
      <c r="L14" s="20">
        <v>12</v>
      </c>
      <c r="M14">
        <v>8</v>
      </c>
      <c r="N14" s="20">
        <f>SUM(L14*M14)</f>
        <v>96</v>
      </c>
      <c r="O14" s="20">
        <f>SUM(N14*5)</f>
        <v>480</v>
      </c>
      <c r="P14" s="20">
        <f>SUM(O14*4.25)</f>
        <v>2040</v>
      </c>
    </row>
    <row r="15" spans="11:16" ht="12.75">
      <c r="K15" t="s">
        <v>106</v>
      </c>
      <c r="L15" s="20">
        <v>11</v>
      </c>
      <c r="N15" s="20">
        <f>SUM(L15*M15)</f>
        <v>0</v>
      </c>
      <c r="O15" s="20">
        <f>SUM(N15*5)</f>
        <v>0</v>
      </c>
      <c r="P15" s="20">
        <f>SUM(O15*4.25)</f>
        <v>0</v>
      </c>
    </row>
    <row r="16" spans="1:16" ht="12.75">
      <c r="A16" t="s">
        <v>79</v>
      </c>
      <c r="C16" t="s">
        <v>84</v>
      </c>
      <c r="K16" t="s">
        <v>89</v>
      </c>
      <c r="L16" s="20">
        <v>8</v>
      </c>
      <c r="N16" s="20">
        <f>SUM(L16*M16)</f>
        <v>0</v>
      </c>
      <c r="O16" s="20">
        <f>SUM(N16*5)</f>
        <v>0</v>
      </c>
      <c r="P16" s="20">
        <f>SUM(O16*4.25)</f>
        <v>0</v>
      </c>
    </row>
    <row r="17" spans="11:16" ht="12.75">
      <c r="K17" t="s">
        <v>113</v>
      </c>
      <c r="L17" s="20">
        <v>7</v>
      </c>
      <c r="M17">
        <v>4</v>
      </c>
      <c r="N17" s="20">
        <f>SUM(L17*M17)</f>
        <v>28</v>
      </c>
      <c r="O17" s="20">
        <f>SUM(N17*5)</f>
        <v>140</v>
      </c>
      <c r="P17" s="20">
        <f>SUM(O17*4.25)</f>
        <v>595</v>
      </c>
    </row>
    <row r="18" spans="1:16" ht="12.75">
      <c r="A18" t="s">
        <v>51</v>
      </c>
      <c r="B18" s="17" t="s">
        <v>77</v>
      </c>
      <c r="C18" s="17" t="s">
        <v>56</v>
      </c>
      <c r="D18" s="17" t="s">
        <v>57</v>
      </c>
      <c r="E18" s="17" t="s">
        <v>58</v>
      </c>
      <c r="F18" s="17" t="s">
        <v>59</v>
      </c>
      <c r="G18" s="17" t="s">
        <v>60</v>
      </c>
      <c r="H18" s="17" t="s">
        <v>61</v>
      </c>
      <c r="I18" s="17" t="s">
        <v>50</v>
      </c>
      <c r="K18" t="s">
        <v>95</v>
      </c>
      <c r="N18" s="20">
        <f>SUM(N14:N17)</f>
        <v>124</v>
      </c>
      <c r="O18" s="20">
        <f>SUM(L18*M18)</f>
        <v>0</v>
      </c>
      <c r="P18" s="20">
        <f>SUM(P14:P17)</f>
        <v>2635</v>
      </c>
    </row>
    <row r="19" spans="1:9" ht="12.75">
      <c r="A19" t="s">
        <v>80</v>
      </c>
      <c r="B19" s="21">
        <f>SUM(B6*5)</f>
        <v>0</v>
      </c>
      <c r="C19" s="21">
        <f aca="true" t="shared" si="0" ref="C19:H19">SUM(C6*5)</f>
        <v>0</v>
      </c>
      <c r="D19" s="21">
        <f t="shared" si="0"/>
        <v>10</v>
      </c>
      <c r="E19" s="21">
        <f t="shared" si="0"/>
        <v>10</v>
      </c>
      <c r="F19" s="21">
        <f t="shared" si="0"/>
        <v>10</v>
      </c>
      <c r="G19" s="21">
        <f t="shared" si="0"/>
        <v>10</v>
      </c>
      <c r="H19" s="21">
        <f t="shared" si="0"/>
        <v>10</v>
      </c>
      <c r="I19" s="21">
        <f>SUM(B19:H19)</f>
        <v>50</v>
      </c>
    </row>
    <row r="20" spans="1:16" ht="12.75">
      <c r="A20" t="s">
        <v>76</v>
      </c>
      <c r="B20" s="21">
        <f>SUM(B7*7)</f>
        <v>0</v>
      </c>
      <c r="C20" s="21">
        <f aca="true" t="shared" si="1" ref="C20:H20">SUM(C7*7)</f>
        <v>0</v>
      </c>
      <c r="D20" s="21">
        <f t="shared" si="1"/>
        <v>0</v>
      </c>
      <c r="E20" s="21">
        <f t="shared" si="1"/>
        <v>0</v>
      </c>
      <c r="F20" s="21">
        <f t="shared" si="1"/>
        <v>0</v>
      </c>
      <c r="G20" s="21">
        <f t="shared" si="1"/>
        <v>7</v>
      </c>
      <c r="H20" s="21">
        <f t="shared" si="1"/>
        <v>7</v>
      </c>
      <c r="I20" s="21">
        <f>SUM(B20:H20)</f>
        <v>14</v>
      </c>
      <c r="K20" t="s">
        <v>96</v>
      </c>
      <c r="P20" s="19">
        <f>SUM(P11+P18)</f>
        <v>5270</v>
      </c>
    </row>
    <row r="21" spans="1:9" ht="12.75">
      <c r="A21" t="s">
        <v>81</v>
      </c>
      <c r="B21" s="21">
        <f>SUM(B8*6)</f>
        <v>0</v>
      </c>
      <c r="C21" s="21">
        <f aca="true" t="shared" si="2" ref="C21:H21">SUM(C8*6)</f>
        <v>0</v>
      </c>
      <c r="D21" s="21">
        <f t="shared" si="2"/>
        <v>0</v>
      </c>
      <c r="E21" s="21">
        <f t="shared" si="2"/>
        <v>0</v>
      </c>
      <c r="F21" s="21">
        <f t="shared" si="2"/>
        <v>0</v>
      </c>
      <c r="G21" s="21">
        <f t="shared" si="2"/>
        <v>0</v>
      </c>
      <c r="H21" s="21">
        <f t="shared" si="2"/>
        <v>0</v>
      </c>
      <c r="I21" s="21">
        <f>SUM(B21:H21)</f>
        <v>0</v>
      </c>
    </row>
    <row r="22" spans="2:9" ht="12.75">
      <c r="B22" s="21"/>
      <c r="C22" s="21"/>
      <c r="D22" s="21"/>
      <c r="E22" s="21"/>
      <c r="F22" s="21"/>
      <c r="G22" s="21"/>
      <c r="H22" s="21"/>
      <c r="I22" s="21"/>
    </row>
    <row r="23" spans="1:9" ht="12.75">
      <c r="A23" t="s">
        <v>52</v>
      </c>
      <c r="B23" s="21"/>
      <c r="C23" s="21"/>
      <c r="D23" s="21"/>
      <c r="E23" s="21"/>
      <c r="F23" s="21"/>
      <c r="G23" s="21"/>
      <c r="H23" s="21"/>
      <c r="I23" s="21"/>
    </row>
    <row r="24" spans="1:9" ht="12.75">
      <c r="A24" t="s">
        <v>80</v>
      </c>
      <c r="B24" s="21">
        <f>SUM(B11*5)</f>
        <v>0</v>
      </c>
      <c r="C24" s="21">
        <f>SUM(C11*5)</f>
        <v>0</v>
      </c>
      <c r="D24" s="21">
        <f>SUM(D11*5)</f>
        <v>10</v>
      </c>
      <c r="E24" s="21">
        <f>SUM(E11*5)</f>
        <v>10</v>
      </c>
      <c r="F24" s="21">
        <f>SUM(F11*5)</f>
        <v>10</v>
      </c>
      <c r="G24" s="21">
        <f>SUM(G11*6)</f>
        <v>12</v>
      </c>
      <c r="H24" s="21">
        <f>SUM(H11*6)</f>
        <v>12</v>
      </c>
      <c r="I24" s="21">
        <f>SUM(B24:H24)</f>
        <v>54</v>
      </c>
    </row>
    <row r="25" spans="1:9" ht="12.75">
      <c r="A25" t="s">
        <v>76</v>
      </c>
      <c r="B25" s="21">
        <f>SUM(B12*7)</f>
        <v>0</v>
      </c>
      <c r="C25" s="21">
        <f aca="true" t="shared" si="3" ref="C25:H25">SUM(C12*7)</f>
        <v>0</v>
      </c>
      <c r="D25" s="21">
        <f t="shared" si="3"/>
        <v>0</v>
      </c>
      <c r="E25" s="21">
        <f t="shared" si="3"/>
        <v>0</v>
      </c>
      <c r="F25" s="21">
        <f t="shared" si="3"/>
        <v>7</v>
      </c>
      <c r="G25" s="21">
        <f t="shared" si="3"/>
        <v>7</v>
      </c>
      <c r="H25" s="21">
        <f t="shared" si="3"/>
        <v>0</v>
      </c>
      <c r="I25" s="21">
        <f>SUM(B25:H25)</f>
        <v>14</v>
      </c>
    </row>
    <row r="26" spans="1:9" ht="12.75">
      <c r="A26" t="s">
        <v>81</v>
      </c>
      <c r="B26" s="21">
        <f>SUM(B13*6)</f>
        <v>0</v>
      </c>
      <c r="C26" s="21">
        <f aca="true" t="shared" si="4" ref="C26:H26">SUM(C13*6)</f>
        <v>0</v>
      </c>
      <c r="D26" s="21">
        <f t="shared" si="4"/>
        <v>0</v>
      </c>
      <c r="E26" s="21">
        <f t="shared" si="4"/>
        <v>0</v>
      </c>
      <c r="F26" s="21">
        <f t="shared" si="4"/>
        <v>0</v>
      </c>
      <c r="G26" s="21">
        <f t="shared" si="4"/>
        <v>0</v>
      </c>
      <c r="H26" s="21">
        <f t="shared" si="4"/>
        <v>0</v>
      </c>
      <c r="I26" s="21">
        <f>SUM(B26:H26)</f>
        <v>0</v>
      </c>
    </row>
    <row r="27" spans="1:9" ht="12.75">
      <c r="A27" t="s">
        <v>82</v>
      </c>
      <c r="B27" s="21">
        <f>SUM(B14*5)</f>
        <v>0</v>
      </c>
      <c r="C27" s="21">
        <f aca="true" t="shared" si="5" ref="C27:H27">SUM(C14*5)</f>
        <v>0</v>
      </c>
      <c r="D27" s="21">
        <f t="shared" si="5"/>
        <v>0</v>
      </c>
      <c r="E27" s="21">
        <f t="shared" si="5"/>
        <v>0</v>
      </c>
      <c r="F27" s="21">
        <f t="shared" si="5"/>
        <v>0</v>
      </c>
      <c r="G27" s="21">
        <f t="shared" si="5"/>
        <v>0</v>
      </c>
      <c r="H27" s="21">
        <f t="shared" si="5"/>
        <v>0</v>
      </c>
      <c r="I27" s="21">
        <f>SUM(B27:H27)</f>
        <v>0</v>
      </c>
    </row>
    <row r="28" spans="1:9" ht="12.75">
      <c r="A28" t="s">
        <v>86</v>
      </c>
      <c r="B28" s="21"/>
      <c r="C28" s="21"/>
      <c r="D28" s="21"/>
      <c r="E28" s="21"/>
      <c r="F28" s="21"/>
      <c r="G28" s="21"/>
      <c r="H28" s="21"/>
      <c r="I28" s="21">
        <f>SUM(I19:I27)</f>
        <v>132</v>
      </c>
    </row>
    <row r="29" spans="2:9" ht="6.75" customHeight="1">
      <c r="B29" s="21"/>
      <c r="C29" s="21"/>
      <c r="D29" s="21"/>
      <c r="E29" s="21"/>
      <c r="F29" s="21"/>
      <c r="G29" s="21"/>
      <c r="H29" s="21"/>
      <c r="I29" s="21"/>
    </row>
    <row r="30" spans="1:9" ht="12.75">
      <c r="A30" t="s">
        <v>85</v>
      </c>
      <c r="B30" s="21"/>
      <c r="C30" s="21"/>
      <c r="D30" s="21"/>
      <c r="E30" s="21"/>
      <c r="F30" s="21"/>
      <c r="G30" s="21"/>
      <c r="H30" s="21"/>
      <c r="I30" s="21"/>
    </row>
    <row r="31" spans="2:9" ht="4.5" customHeight="1">
      <c r="B31" s="21"/>
      <c r="C31" s="21"/>
      <c r="D31" s="21"/>
      <c r="E31" s="21"/>
      <c r="F31" s="21"/>
      <c r="G31" s="21"/>
      <c r="H31" s="21"/>
      <c r="I31" s="21"/>
    </row>
    <row r="32" spans="1:9" ht="12.75">
      <c r="A32" t="s">
        <v>51</v>
      </c>
      <c r="B32" s="17" t="s">
        <v>77</v>
      </c>
      <c r="C32" s="17" t="s">
        <v>56</v>
      </c>
      <c r="D32" s="17" t="s">
        <v>57</v>
      </c>
      <c r="E32" s="17" t="s">
        <v>58</v>
      </c>
      <c r="F32" s="17" t="s">
        <v>59</v>
      </c>
      <c r="G32" s="17" t="s">
        <v>60</v>
      </c>
      <c r="H32" s="17" t="s">
        <v>61</v>
      </c>
      <c r="I32" s="17" t="s">
        <v>50</v>
      </c>
    </row>
    <row r="33" spans="1:9" ht="12.75">
      <c r="A33" t="s">
        <v>80</v>
      </c>
      <c r="B33" s="21">
        <f>SUM(B19*6.75)</f>
        <v>0</v>
      </c>
      <c r="C33" s="21">
        <f aca="true" t="shared" si="6" ref="C33:H33">SUM(C19*6.75)</f>
        <v>0</v>
      </c>
      <c r="D33" s="21">
        <f t="shared" si="6"/>
        <v>67.5</v>
      </c>
      <c r="E33" s="21">
        <f t="shared" si="6"/>
        <v>67.5</v>
      </c>
      <c r="F33" s="21">
        <f t="shared" si="6"/>
        <v>67.5</v>
      </c>
      <c r="G33" s="21">
        <f t="shared" si="6"/>
        <v>67.5</v>
      </c>
      <c r="H33" s="21">
        <f t="shared" si="6"/>
        <v>67.5</v>
      </c>
      <c r="I33" s="29">
        <f>SUM(B33:H33)</f>
        <v>337.5</v>
      </c>
    </row>
    <row r="34" spans="1:9" ht="12.75">
      <c r="A34" t="s">
        <v>76</v>
      </c>
      <c r="B34" s="21">
        <f>SUM(B20*8)</f>
        <v>0</v>
      </c>
      <c r="C34" s="21">
        <f aca="true" t="shared" si="7" ref="C34:H34">SUM(C20*8)</f>
        <v>0</v>
      </c>
      <c r="D34" s="21">
        <f t="shared" si="7"/>
        <v>0</v>
      </c>
      <c r="E34" s="21">
        <f t="shared" si="7"/>
        <v>0</v>
      </c>
      <c r="F34" s="21">
        <f t="shared" si="7"/>
        <v>0</v>
      </c>
      <c r="G34" s="21">
        <f t="shared" si="7"/>
        <v>56</v>
      </c>
      <c r="H34" s="21">
        <f t="shared" si="7"/>
        <v>56</v>
      </c>
      <c r="I34" s="29">
        <f>SUM(B34:H34)</f>
        <v>112</v>
      </c>
    </row>
    <row r="35" spans="1:16" ht="15">
      <c r="A35" t="s">
        <v>81</v>
      </c>
      <c r="B35" s="21">
        <f>SUM(B21*6.75)</f>
        <v>0</v>
      </c>
      <c r="C35" s="21">
        <f aca="true" t="shared" si="8" ref="C35:H35">SUM(C21*6.75)</f>
        <v>0</v>
      </c>
      <c r="D35" s="21">
        <f t="shared" si="8"/>
        <v>0</v>
      </c>
      <c r="E35" s="21">
        <f t="shared" si="8"/>
        <v>0</v>
      </c>
      <c r="F35" s="21">
        <f t="shared" si="8"/>
        <v>0</v>
      </c>
      <c r="G35" s="21">
        <f t="shared" si="8"/>
        <v>0</v>
      </c>
      <c r="H35" s="21">
        <f t="shared" si="8"/>
        <v>0</v>
      </c>
      <c r="I35" s="29">
        <f>SUM(B35:H35)</f>
        <v>0</v>
      </c>
      <c r="K35" s="22" t="s">
        <v>99</v>
      </c>
      <c r="L35" s="26"/>
      <c r="M35" s="26"/>
      <c r="N35" s="26"/>
      <c r="O35" s="26"/>
      <c r="P35" s="28">
        <f>SUM(I44+P20)</f>
        <v>9205.5</v>
      </c>
    </row>
    <row r="36" spans="2:9" ht="12.75">
      <c r="B36" s="21"/>
      <c r="C36" s="21"/>
      <c r="D36" s="21"/>
      <c r="E36" s="21"/>
      <c r="F36" s="21"/>
      <c r="G36" s="21"/>
      <c r="H36" s="21"/>
      <c r="I36" s="29"/>
    </row>
    <row r="37" spans="1:9" ht="12.75">
      <c r="A37" t="s">
        <v>52</v>
      </c>
      <c r="B37" s="21"/>
      <c r="C37" s="21"/>
      <c r="D37" s="21"/>
      <c r="E37" s="21"/>
      <c r="F37" s="21"/>
      <c r="G37" s="21"/>
      <c r="H37" s="21"/>
      <c r="I37" s="29"/>
    </row>
    <row r="38" spans="1:9" ht="12.75">
      <c r="A38" t="s">
        <v>80</v>
      </c>
      <c r="B38" s="21">
        <f>SUM(B24*6.75)</f>
        <v>0</v>
      </c>
      <c r="C38" s="21">
        <f aca="true" t="shared" si="9" ref="C38:H38">SUM(C24*6.75)</f>
        <v>0</v>
      </c>
      <c r="D38" s="21">
        <f t="shared" si="9"/>
        <v>67.5</v>
      </c>
      <c r="E38" s="21">
        <f t="shared" si="9"/>
        <v>67.5</v>
      </c>
      <c r="F38" s="21">
        <f t="shared" si="9"/>
        <v>67.5</v>
      </c>
      <c r="G38" s="21">
        <f t="shared" si="9"/>
        <v>81</v>
      </c>
      <c r="H38" s="21">
        <f t="shared" si="9"/>
        <v>81</v>
      </c>
      <c r="I38" s="29">
        <f>SUM(B38:H38)</f>
        <v>364.5</v>
      </c>
    </row>
    <row r="39" spans="1:9" ht="12.75">
      <c r="A39" t="s">
        <v>76</v>
      </c>
      <c r="B39" s="21">
        <f>SUM(B25*8)</f>
        <v>0</v>
      </c>
      <c r="C39" s="21">
        <f aca="true" t="shared" si="10" ref="C39:H39">SUM(C25*8)</f>
        <v>0</v>
      </c>
      <c r="D39" s="21">
        <f t="shared" si="10"/>
        <v>0</v>
      </c>
      <c r="E39" s="21">
        <f t="shared" si="10"/>
        <v>0</v>
      </c>
      <c r="F39" s="21">
        <f t="shared" si="10"/>
        <v>56</v>
      </c>
      <c r="G39" s="21">
        <f t="shared" si="10"/>
        <v>56</v>
      </c>
      <c r="H39" s="21">
        <f t="shared" si="10"/>
        <v>0</v>
      </c>
      <c r="I39" s="29">
        <f>SUM(B39:H39)</f>
        <v>112</v>
      </c>
    </row>
    <row r="40" spans="1:9" ht="12.75">
      <c r="A40" t="s">
        <v>81</v>
      </c>
      <c r="B40" s="21">
        <f>SUM(B26*6.75)</f>
        <v>0</v>
      </c>
      <c r="C40" s="21">
        <f aca="true" t="shared" si="11" ref="C40:H40">SUM(C26*6.75)</f>
        <v>0</v>
      </c>
      <c r="D40" s="21">
        <f t="shared" si="11"/>
        <v>0</v>
      </c>
      <c r="E40" s="21">
        <f t="shared" si="11"/>
        <v>0</v>
      </c>
      <c r="F40" s="21">
        <f t="shared" si="11"/>
        <v>0</v>
      </c>
      <c r="G40" s="21">
        <f t="shared" si="11"/>
        <v>0</v>
      </c>
      <c r="H40" s="21">
        <f t="shared" si="11"/>
        <v>0</v>
      </c>
      <c r="I40" s="29">
        <f>SUM(B40:H40)</f>
        <v>0</v>
      </c>
    </row>
    <row r="41" spans="1:9" ht="12.75">
      <c r="A41" t="s">
        <v>82</v>
      </c>
      <c r="B41" s="21">
        <f>SUM(B27*8.5)</f>
        <v>0</v>
      </c>
      <c r="C41" s="21">
        <f aca="true" t="shared" si="12" ref="C41:H41">SUM(C27*8.5)</f>
        <v>0</v>
      </c>
      <c r="D41" s="21">
        <f t="shared" si="12"/>
        <v>0</v>
      </c>
      <c r="E41" s="21">
        <f t="shared" si="12"/>
        <v>0</v>
      </c>
      <c r="F41" s="21">
        <f t="shared" si="12"/>
        <v>0</v>
      </c>
      <c r="G41" s="21">
        <f t="shared" si="12"/>
        <v>0</v>
      </c>
      <c r="H41" s="21">
        <f t="shared" si="12"/>
        <v>0</v>
      </c>
      <c r="I41" s="29">
        <f>SUM(B41:H41)</f>
        <v>0</v>
      </c>
    </row>
    <row r="42" spans="1:9" ht="12.75">
      <c r="A42" t="s">
        <v>87</v>
      </c>
      <c r="I42" s="18">
        <f>SUM(I33:I41)</f>
        <v>926</v>
      </c>
    </row>
    <row r="43" ht="6.75" customHeight="1"/>
    <row r="44" spans="1:9" ht="12.75">
      <c r="A44" t="s">
        <v>98</v>
      </c>
      <c r="I44" s="25">
        <f>SUM(I42*4.25)</f>
        <v>3935.5</v>
      </c>
    </row>
    <row r="45" ht="8.25" customHeight="1"/>
    <row r="47" ht="12.75">
      <c r="F47" s="19"/>
    </row>
    <row r="49" spans="1:6" ht="15">
      <c r="A49" s="22"/>
      <c r="B49" s="26"/>
      <c r="C49" s="26"/>
      <c r="D49" s="26"/>
      <c r="E49" s="26"/>
      <c r="F49" s="27"/>
    </row>
  </sheetData>
  <sheetProtection/>
  <printOptions/>
  <pageMargins left="0.36" right="0.52" top="0.26" bottom="0.31" header="0.25" footer="0.25"/>
  <pageSetup fitToHeight="1" fitToWidth="1" horizontalDpi="300" verticalDpi="3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6">
      <selection activeCell="A22" sqref="A22"/>
    </sheetView>
  </sheetViews>
  <sheetFormatPr defaultColWidth="9.140625" defaultRowHeight="12.75"/>
  <cols>
    <col min="1" max="1" width="32.00390625" style="0" customWidth="1"/>
    <col min="2" max="2" width="21.00390625" style="0" customWidth="1"/>
  </cols>
  <sheetData>
    <row r="1" spans="1:2" ht="15.75">
      <c r="A1" s="1" t="s">
        <v>115</v>
      </c>
      <c r="B1" s="1"/>
    </row>
    <row r="2" spans="1:2" ht="9" customHeight="1">
      <c r="A2" s="1"/>
      <c r="B2" s="1"/>
    </row>
    <row r="3" spans="1:2" s="32" customFormat="1" ht="22.5" customHeight="1">
      <c r="A3" s="30"/>
      <c r="B3" s="31"/>
    </row>
    <row r="4" spans="1:2" ht="15">
      <c r="A4" s="33" t="s">
        <v>44</v>
      </c>
      <c r="B4" s="34"/>
    </row>
    <row r="5" spans="1:2" ht="15">
      <c r="A5" s="33" t="s">
        <v>45</v>
      </c>
      <c r="B5" s="34"/>
    </row>
    <row r="6" spans="1:2" ht="15">
      <c r="A6" s="33" t="s">
        <v>116</v>
      </c>
      <c r="B6" s="34"/>
    </row>
    <row r="7" spans="1:2" ht="15">
      <c r="A7" s="33" t="s">
        <v>2</v>
      </c>
      <c r="B7" s="35"/>
    </row>
    <row r="8" spans="1:2" ht="15">
      <c r="A8" s="33"/>
      <c r="B8" s="35"/>
    </row>
    <row r="9" spans="1:2" ht="15">
      <c r="A9" s="33" t="s">
        <v>0</v>
      </c>
      <c r="B9" s="35"/>
    </row>
    <row r="10" spans="1:2" ht="15">
      <c r="A10" s="33" t="s">
        <v>117</v>
      </c>
      <c r="B10" s="35"/>
    </row>
    <row r="11" spans="1:2" ht="15">
      <c r="A11" s="33" t="s">
        <v>118</v>
      </c>
      <c r="B11" s="35"/>
    </row>
    <row r="12" spans="1:2" ht="15">
      <c r="A12" s="33" t="s">
        <v>119</v>
      </c>
      <c r="B12" s="35"/>
    </row>
    <row r="13" spans="1:2" ht="15">
      <c r="A13" s="33" t="s">
        <v>1</v>
      </c>
      <c r="B13" s="35"/>
    </row>
    <row r="14" spans="1:2" ht="15">
      <c r="A14" s="33"/>
      <c r="B14" s="35"/>
    </row>
    <row r="15" spans="1:2" ht="15">
      <c r="A15" s="33" t="s">
        <v>16</v>
      </c>
      <c r="B15" s="35"/>
    </row>
    <row r="16" spans="1:2" ht="15">
      <c r="A16" s="33"/>
      <c r="B16" s="35"/>
    </row>
    <row r="17" spans="1:2" ht="15">
      <c r="A17" s="36" t="s">
        <v>7</v>
      </c>
      <c r="B17" s="35"/>
    </row>
    <row r="18" spans="1:2" ht="15">
      <c r="A18" s="33" t="s">
        <v>133</v>
      </c>
      <c r="B18" s="35"/>
    </row>
    <row r="19" spans="1:2" ht="15">
      <c r="A19" s="33" t="s">
        <v>6</v>
      </c>
      <c r="B19" s="35"/>
    </row>
    <row r="20" spans="1:2" ht="15">
      <c r="A20" s="33" t="s">
        <v>136</v>
      </c>
      <c r="B20" s="35"/>
    </row>
    <row r="21" spans="1:2" ht="15">
      <c r="A21" s="33" t="s">
        <v>137</v>
      </c>
      <c r="B21" s="35"/>
    </row>
    <row r="22" spans="1:2" ht="15">
      <c r="A22" s="33" t="s">
        <v>145</v>
      </c>
      <c r="B22" s="35"/>
    </row>
    <row r="23" spans="1:2" ht="15">
      <c r="A23" s="33" t="s">
        <v>120</v>
      </c>
      <c r="B23" s="35"/>
    </row>
    <row r="24" spans="1:2" ht="15">
      <c r="A24" s="33" t="s">
        <v>33</v>
      </c>
      <c r="B24" s="35"/>
    </row>
    <row r="25" spans="1:2" ht="15">
      <c r="A25" s="33" t="s">
        <v>11</v>
      </c>
      <c r="B25" s="35"/>
    </row>
    <row r="26" spans="1:2" ht="15">
      <c r="A26" s="33" t="s">
        <v>35</v>
      </c>
      <c r="B26" s="35"/>
    </row>
    <row r="27" spans="1:2" ht="15">
      <c r="A27" s="33" t="s">
        <v>12</v>
      </c>
      <c r="B27" s="35"/>
    </row>
    <row r="28" spans="1:2" ht="15">
      <c r="A28" s="33" t="s">
        <v>32</v>
      </c>
      <c r="B28" s="35"/>
    </row>
    <row r="29" spans="1:2" ht="15">
      <c r="A29" s="33" t="s">
        <v>121</v>
      </c>
      <c r="B29" s="35"/>
    </row>
    <row r="30" spans="1:2" ht="15">
      <c r="A30" s="33" t="s">
        <v>18</v>
      </c>
      <c r="B30" s="35"/>
    </row>
    <row r="31" spans="1:2" ht="15">
      <c r="A31" s="33" t="s">
        <v>122</v>
      </c>
      <c r="B31" s="35"/>
    </row>
    <row r="32" spans="1:2" ht="15">
      <c r="A32" s="33" t="s">
        <v>8</v>
      </c>
      <c r="B32" s="35"/>
    </row>
    <row r="33" spans="1:2" ht="15">
      <c r="A33" s="33" t="s">
        <v>15</v>
      </c>
      <c r="B33" s="35"/>
    </row>
    <row r="34" spans="1:2" ht="15">
      <c r="A34" s="33" t="s">
        <v>14</v>
      </c>
      <c r="B34" s="35"/>
    </row>
    <row r="35" spans="1:2" ht="15">
      <c r="A35" s="33" t="s">
        <v>10</v>
      </c>
      <c r="B35" s="35"/>
    </row>
    <row r="36" spans="1:2" ht="15">
      <c r="A36" s="33" t="s">
        <v>30</v>
      </c>
      <c r="B36" s="35"/>
    </row>
    <row r="37" spans="1:2" ht="15">
      <c r="A37" s="33" t="s">
        <v>9</v>
      </c>
      <c r="B37" s="35"/>
    </row>
    <row r="38" spans="1:2" ht="15">
      <c r="A38" s="36" t="s">
        <v>19</v>
      </c>
      <c r="B38" s="35"/>
    </row>
    <row r="39" spans="1:2" ht="6.75" customHeight="1">
      <c r="A39" s="33"/>
      <c r="B39" s="35"/>
    </row>
    <row r="40" spans="1:2" ht="15">
      <c r="A40" s="36" t="s">
        <v>17</v>
      </c>
      <c r="B40" s="35"/>
    </row>
    <row r="41" spans="1:2" ht="15">
      <c r="A41" s="36" t="s">
        <v>123</v>
      </c>
      <c r="B41" s="35"/>
    </row>
    <row r="42" spans="1:2" ht="15">
      <c r="A42" s="36" t="s">
        <v>37</v>
      </c>
      <c r="B42" s="35"/>
    </row>
    <row r="43" spans="1:2" ht="15">
      <c r="A43" s="36" t="s">
        <v>38</v>
      </c>
      <c r="B43" s="35"/>
    </row>
    <row r="44" spans="1:2" ht="15">
      <c r="A44" s="36" t="s">
        <v>34</v>
      </c>
      <c r="B44" s="35"/>
    </row>
    <row r="45" ht="12.75">
      <c r="A45" s="37" t="s">
        <v>124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Layout" workbookViewId="0" topLeftCell="A1">
      <selection activeCell="E33" sqref="E33"/>
    </sheetView>
  </sheetViews>
  <sheetFormatPr defaultColWidth="9.140625" defaultRowHeight="12.75"/>
  <cols>
    <col min="1" max="1" width="32.421875" style="26" customWidth="1"/>
    <col min="2" max="2" width="16.8515625" style="26" customWidth="1"/>
    <col min="3" max="3" width="8.7109375" style="26" customWidth="1"/>
    <col min="4" max="4" width="9.140625" style="26" customWidth="1"/>
    <col min="5" max="9" width="7.57421875" style="26" customWidth="1"/>
    <col min="10" max="16384" width="9.140625" style="26" customWidth="1"/>
  </cols>
  <sheetData>
    <row r="1" spans="2:11" ht="14.25">
      <c r="B1" s="16"/>
      <c r="C1" s="16"/>
      <c r="D1" s="39"/>
      <c r="E1" s="40"/>
      <c r="F1" s="39"/>
      <c r="G1" s="39"/>
      <c r="H1" s="16"/>
      <c r="I1" s="16"/>
      <c r="J1" s="16"/>
      <c r="K1" s="16"/>
    </row>
    <row r="2" spans="1:11" ht="14.25">
      <c r="A2" s="16" t="s">
        <v>110</v>
      </c>
      <c r="B2" s="16"/>
      <c r="C2" s="16"/>
      <c r="D2" s="39"/>
      <c r="E2" s="39"/>
      <c r="F2" s="39"/>
      <c r="G2" s="39"/>
      <c r="H2" s="16"/>
      <c r="I2" s="16"/>
      <c r="J2" s="16"/>
      <c r="K2" s="16"/>
    </row>
    <row r="3" spans="1:11" ht="14.25">
      <c r="A3" s="16"/>
      <c r="B3" s="16"/>
      <c r="C3" s="16"/>
      <c r="D3" s="39"/>
      <c r="E3" s="39"/>
      <c r="F3" s="39" t="s">
        <v>53</v>
      </c>
      <c r="G3" s="39"/>
      <c r="H3" s="16"/>
      <c r="I3" s="16"/>
      <c r="J3" s="16"/>
      <c r="K3" s="16"/>
    </row>
    <row r="4" spans="1:11" ht="9" customHeight="1">
      <c r="A4" s="16"/>
      <c r="B4" s="16"/>
      <c r="C4" s="16"/>
      <c r="D4" s="39"/>
      <c r="E4" s="39"/>
      <c r="F4" s="39"/>
      <c r="G4" s="39"/>
      <c r="H4" s="16"/>
      <c r="I4" s="16"/>
      <c r="J4" s="16"/>
      <c r="K4" s="16"/>
    </row>
    <row r="5" spans="1:11" ht="14.25">
      <c r="A5" s="16" t="s">
        <v>54</v>
      </c>
      <c r="B5" s="16" t="s">
        <v>55</v>
      </c>
      <c r="C5" s="41" t="s">
        <v>77</v>
      </c>
      <c r="D5" s="41" t="s">
        <v>56</v>
      </c>
      <c r="E5" s="41" t="s">
        <v>57</v>
      </c>
      <c r="F5" s="41" t="s">
        <v>58</v>
      </c>
      <c r="G5" s="41" t="s">
        <v>59</v>
      </c>
      <c r="H5" s="41" t="s">
        <v>60</v>
      </c>
      <c r="I5" s="41" t="s">
        <v>61</v>
      </c>
      <c r="J5" s="41" t="s">
        <v>50</v>
      </c>
      <c r="K5" s="16" t="s">
        <v>62</v>
      </c>
    </row>
    <row r="6" spans="1:11" ht="14.25">
      <c r="A6" s="16" t="s">
        <v>125</v>
      </c>
      <c r="B6" s="54">
        <v>9.95</v>
      </c>
      <c r="C6" s="55">
        <v>25</v>
      </c>
      <c r="D6" s="56">
        <v>30</v>
      </c>
      <c r="E6" s="56">
        <v>40</v>
      </c>
      <c r="F6" s="56">
        <v>45</v>
      </c>
      <c r="G6" s="56">
        <v>60</v>
      </c>
      <c r="H6" s="56">
        <v>60</v>
      </c>
      <c r="I6" s="56">
        <v>45</v>
      </c>
      <c r="J6" s="42">
        <f aca="true" t="shared" si="0" ref="J6:J11">SUM(C6:I6)</f>
        <v>305</v>
      </c>
      <c r="K6" s="38">
        <f aca="true" t="shared" si="1" ref="K6:K11">SUM(J6*B6)</f>
        <v>3034.75</v>
      </c>
    </row>
    <row r="7" spans="1:11" ht="14.25">
      <c r="A7" s="16" t="s">
        <v>126</v>
      </c>
      <c r="B7" s="54">
        <v>2.75</v>
      </c>
      <c r="C7" s="55">
        <v>25</v>
      </c>
      <c r="D7" s="56">
        <v>30</v>
      </c>
      <c r="E7" s="56">
        <v>40</v>
      </c>
      <c r="F7" s="56">
        <v>45</v>
      </c>
      <c r="G7" s="56">
        <v>60</v>
      </c>
      <c r="H7" s="56">
        <v>60</v>
      </c>
      <c r="I7" s="56">
        <v>45</v>
      </c>
      <c r="J7" s="42">
        <f t="shared" si="0"/>
        <v>305</v>
      </c>
      <c r="K7" s="38">
        <f t="shared" si="1"/>
        <v>838.75</v>
      </c>
    </row>
    <row r="8" spans="1:11" ht="14.25">
      <c r="A8" s="16" t="s">
        <v>127</v>
      </c>
      <c r="B8" s="54">
        <v>13.95</v>
      </c>
      <c r="C8" s="55">
        <v>25</v>
      </c>
      <c r="D8" s="56">
        <v>30</v>
      </c>
      <c r="E8" s="56">
        <v>40</v>
      </c>
      <c r="F8" s="56">
        <v>45</v>
      </c>
      <c r="G8" s="56">
        <v>60</v>
      </c>
      <c r="H8" s="56">
        <v>60</v>
      </c>
      <c r="I8" s="56">
        <v>45</v>
      </c>
      <c r="J8" s="42">
        <f t="shared" si="0"/>
        <v>305</v>
      </c>
      <c r="K8" s="38">
        <f t="shared" si="1"/>
        <v>4254.75</v>
      </c>
    </row>
    <row r="9" spans="1:11" ht="14.25">
      <c r="A9" s="43" t="s">
        <v>128</v>
      </c>
      <c r="B9" s="54">
        <v>8.5</v>
      </c>
      <c r="C9" s="55">
        <v>25</v>
      </c>
      <c r="D9" s="56">
        <v>30</v>
      </c>
      <c r="E9" s="56">
        <v>40</v>
      </c>
      <c r="F9" s="56">
        <v>45</v>
      </c>
      <c r="G9" s="56">
        <v>60</v>
      </c>
      <c r="H9" s="56">
        <v>60</v>
      </c>
      <c r="I9" s="56">
        <v>45</v>
      </c>
      <c r="J9" s="42">
        <f t="shared" si="0"/>
        <v>305</v>
      </c>
      <c r="K9" s="38">
        <f t="shared" si="1"/>
        <v>2592.5</v>
      </c>
    </row>
    <row r="10" spans="1:11" ht="14.25">
      <c r="A10" s="43" t="s">
        <v>129</v>
      </c>
      <c r="B10" s="54">
        <v>23</v>
      </c>
      <c r="C10" s="54"/>
      <c r="D10" s="57"/>
      <c r="E10" s="57"/>
      <c r="F10" s="57"/>
      <c r="G10" s="57"/>
      <c r="H10" s="56">
        <v>100</v>
      </c>
      <c r="I10" s="56"/>
      <c r="J10" s="42">
        <f t="shared" si="0"/>
        <v>100</v>
      </c>
      <c r="K10" s="38">
        <f t="shared" si="1"/>
        <v>2300</v>
      </c>
    </row>
    <row r="11" spans="1:11" ht="14.25">
      <c r="A11" s="43" t="s">
        <v>129</v>
      </c>
      <c r="B11" s="54">
        <v>0</v>
      </c>
      <c r="C11" s="54"/>
      <c r="D11" s="57"/>
      <c r="E11" s="57"/>
      <c r="F11" s="57"/>
      <c r="G11" s="57"/>
      <c r="H11" s="56"/>
      <c r="I11" s="56"/>
      <c r="J11" s="42">
        <f t="shared" si="0"/>
        <v>0</v>
      </c>
      <c r="K11" s="44">
        <f t="shared" si="1"/>
        <v>0</v>
      </c>
    </row>
    <row r="12" spans="1:11" ht="14.25">
      <c r="A12" s="16"/>
      <c r="B12" s="16"/>
      <c r="C12" s="16"/>
      <c r="D12" s="39"/>
      <c r="E12" s="39"/>
      <c r="F12" s="39"/>
      <c r="G12" s="39"/>
      <c r="H12" s="16"/>
      <c r="I12" s="16"/>
      <c r="J12" s="45">
        <f>SUM(J7:J8)</f>
        <v>610</v>
      </c>
      <c r="K12" s="38">
        <f>SUM(K6:K11)</f>
        <v>13020.75</v>
      </c>
    </row>
    <row r="13" spans="1:11" ht="9.75" customHeight="1">
      <c r="A13" s="16"/>
      <c r="B13" s="16"/>
      <c r="C13" s="16"/>
      <c r="D13" s="39"/>
      <c r="E13" s="39"/>
      <c r="F13" s="39"/>
      <c r="G13" s="39"/>
      <c r="H13" s="16"/>
      <c r="I13" s="16"/>
      <c r="J13" s="16"/>
      <c r="K13" s="16"/>
    </row>
    <row r="14" spans="1:11" ht="14.25">
      <c r="A14" s="16" t="s">
        <v>63</v>
      </c>
      <c r="B14" s="16"/>
      <c r="C14" s="16"/>
      <c r="D14" s="39"/>
      <c r="E14" s="39"/>
      <c r="F14" s="39"/>
      <c r="G14" s="39"/>
      <c r="H14" s="16"/>
      <c r="I14" s="16"/>
      <c r="J14" s="16"/>
      <c r="K14" s="16"/>
    </row>
    <row r="15" spans="1:11" ht="14.25">
      <c r="A15" s="16" t="s">
        <v>64</v>
      </c>
      <c r="B15" s="46">
        <f>SUM(K6+K8+K10+K11)</f>
        <v>9589.5</v>
      </c>
      <c r="C15" s="46"/>
      <c r="D15" s="39"/>
      <c r="E15" s="39"/>
      <c r="F15" s="39"/>
      <c r="G15" s="39"/>
      <c r="H15" s="16"/>
      <c r="I15" s="16"/>
      <c r="J15" s="16"/>
      <c r="K15" s="16"/>
    </row>
    <row r="16" spans="1:11" ht="14.25">
      <c r="A16" s="16" t="s">
        <v>65</v>
      </c>
      <c r="B16" s="46">
        <f>SUM(K7+K9)</f>
        <v>3431.25</v>
      </c>
      <c r="C16" s="46"/>
      <c r="D16" s="39"/>
      <c r="E16" s="39"/>
      <c r="F16" s="39"/>
      <c r="G16" s="39"/>
      <c r="H16" s="16"/>
      <c r="I16" s="16"/>
      <c r="J16" s="16"/>
      <c r="K16" s="16"/>
    </row>
    <row r="17" spans="1:11" ht="14.25">
      <c r="A17" s="16" t="s">
        <v>66</v>
      </c>
      <c r="B17" s="46">
        <f>SUM(B15:B16)</f>
        <v>13020.75</v>
      </c>
      <c r="C17" s="46"/>
      <c r="D17" s="39"/>
      <c r="E17" s="39"/>
      <c r="F17" s="39"/>
      <c r="G17" s="39"/>
      <c r="H17" s="16"/>
      <c r="I17" s="16"/>
      <c r="J17" s="16"/>
      <c r="K17" s="16"/>
    </row>
    <row r="18" spans="1:11" ht="14.25">
      <c r="A18" s="16"/>
      <c r="B18" s="16"/>
      <c r="C18" s="16"/>
      <c r="D18" s="39"/>
      <c r="E18" s="39"/>
      <c r="F18" s="39"/>
      <c r="G18" s="39"/>
      <c r="H18" s="16"/>
      <c r="I18" s="16"/>
      <c r="J18" s="16"/>
      <c r="K18" s="16"/>
    </row>
    <row r="19" spans="1:11" ht="14.25">
      <c r="A19" s="16" t="s">
        <v>67</v>
      </c>
      <c r="B19" s="46">
        <f>SUM(B15*4.25)</f>
        <v>40755.375</v>
      </c>
      <c r="C19" s="46"/>
      <c r="D19" s="39"/>
      <c r="E19" s="39"/>
      <c r="F19" s="39"/>
      <c r="G19" s="39"/>
      <c r="H19" s="16"/>
      <c r="I19" s="16"/>
      <c r="J19" s="16"/>
      <c r="K19" s="16"/>
    </row>
    <row r="20" spans="1:11" ht="14.25">
      <c r="A20" s="16" t="s">
        <v>68</v>
      </c>
      <c r="B20" s="46">
        <f>SUM(B16*4.25)</f>
        <v>14582.8125</v>
      </c>
      <c r="C20" s="46"/>
      <c r="D20" s="39"/>
      <c r="E20" s="39"/>
      <c r="F20" s="39"/>
      <c r="G20" s="39"/>
      <c r="H20" s="16"/>
      <c r="I20" s="16"/>
      <c r="J20" s="16"/>
      <c r="K20" s="16"/>
    </row>
    <row r="21" spans="1:11" ht="14.25">
      <c r="A21" s="16" t="s">
        <v>69</v>
      </c>
      <c r="B21" s="46">
        <f>SUM(B17*4.25)</f>
        <v>55338.1875</v>
      </c>
      <c r="C21" s="46"/>
      <c r="D21" s="39"/>
      <c r="E21" s="39"/>
      <c r="F21" s="39"/>
      <c r="G21" s="39"/>
      <c r="H21" s="16"/>
      <c r="I21" s="16"/>
      <c r="J21" s="16"/>
      <c r="K21" s="16"/>
    </row>
    <row r="22" spans="1:11" ht="14.25">
      <c r="A22" s="16"/>
      <c r="B22" s="46"/>
      <c r="C22" s="46"/>
      <c r="D22" s="39"/>
      <c r="E22" s="39"/>
      <c r="F22" s="39"/>
      <c r="G22" s="39"/>
      <c r="H22" s="16"/>
      <c r="I22" s="16"/>
      <c r="J22" s="16"/>
      <c r="K22" s="16"/>
    </row>
    <row r="23" spans="1:11" ht="14.25">
      <c r="A23" s="16" t="s">
        <v>70</v>
      </c>
      <c r="B23" s="47">
        <f>SUM(B19/B21)</f>
        <v>0.7364783134612062</v>
      </c>
      <c r="C23" s="47"/>
      <c r="D23" s="39"/>
      <c r="E23" s="39"/>
      <c r="F23" s="39"/>
      <c r="G23" s="39"/>
      <c r="H23" s="16"/>
      <c r="I23" s="16"/>
      <c r="J23" s="16"/>
      <c r="K23" s="16"/>
    </row>
    <row r="24" spans="1:11" ht="14.25">
      <c r="A24" s="16" t="s">
        <v>71</v>
      </c>
      <c r="B24" s="48">
        <f>SUM(B20/B21)</f>
        <v>0.2635216865387939</v>
      </c>
      <c r="C24" s="48"/>
      <c r="D24" s="39"/>
      <c r="E24" s="49"/>
      <c r="F24" s="39"/>
      <c r="G24" s="39"/>
      <c r="H24" s="16"/>
      <c r="I24" s="16"/>
      <c r="J24" s="16"/>
      <c r="K24" s="16"/>
    </row>
    <row r="25" spans="1:11" ht="14.25">
      <c r="A25" s="16"/>
      <c r="B25" s="16"/>
      <c r="C25" s="16"/>
      <c r="D25" s="39"/>
      <c r="E25" s="39"/>
      <c r="F25" s="39"/>
      <c r="G25" s="39"/>
      <c r="H25" s="16"/>
      <c r="I25" s="16"/>
      <c r="J25" s="16"/>
      <c r="K25" s="16"/>
    </row>
    <row r="26" spans="1:11" ht="14.25">
      <c r="A26" s="16" t="s">
        <v>72</v>
      </c>
      <c r="B26" s="46">
        <f>SUM(K6:K7)+K10</f>
        <v>6173.5</v>
      </c>
      <c r="C26" s="46"/>
      <c r="D26" s="39"/>
      <c r="E26" s="39"/>
      <c r="F26" s="39"/>
      <c r="G26" s="39"/>
      <c r="H26" s="16"/>
      <c r="I26" s="16"/>
      <c r="J26" s="16"/>
      <c r="K26" s="16"/>
    </row>
    <row r="27" spans="1:11" ht="14.25">
      <c r="A27" s="16" t="s">
        <v>73</v>
      </c>
      <c r="B27" s="46">
        <f>SUM(K8+K9+K11)</f>
        <v>6847.25</v>
      </c>
      <c r="C27" s="46"/>
      <c r="D27" s="39"/>
      <c r="E27" s="39"/>
      <c r="F27" s="39"/>
      <c r="G27" s="39"/>
      <c r="H27" s="16"/>
      <c r="I27" s="16"/>
      <c r="J27" s="16"/>
      <c r="K27" s="16"/>
    </row>
    <row r="28" spans="1:11" ht="14.25">
      <c r="A28" s="16"/>
      <c r="B28" s="46">
        <f>SUM(B26:B27)</f>
        <v>13020.75</v>
      </c>
      <c r="C28" s="46"/>
      <c r="D28" s="39"/>
      <c r="E28" s="39"/>
      <c r="F28" s="39"/>
      <c r="G28" s="39"/>
      <c r="H28" s="16"/>
      <c r="I28" s="16"/>
      <c r="J28" s="16"/>
      <c r="K28" s="16"/>
    </row>
    <row r="29" spans="1:11" ht="14.25">
      <c r="A29" s="16"/>
      <c r="B29" s="16"/>
      <c r="C29" s="16"/>
      <c r="D29" s="39"/>
      <c r="E29" s="39"/>
      <c r="F29" s="39"/>
      <c r="G29" s="39"/>
      <c r="H29" s="16"/>
      <c r="I29" s="16"/>
      <c r="J29" s="16"/>
      <c r="K29" s="16"/>
    </row>
    <row r="30" spans="1:11" ht="14.25">
      <c r="A30" s="16" t="s">
        <v>74</v>
      </c>
      <c r="B30" s="50">
        <f>SUM(B26/B28)</f>
        <v>0.47412783441814027</v>
      </c>
      <c r="C30" s="50"/>
      <c r="D30" s="39"/>
      <c r="E30" s="39"/>
      <c r="F30" s="39"/>
      <c r="G30" s="39"/>
      <c r="H30" s="16"/>
      <c r="I30" s="16"/>
      <c r="J30" s="16"/>
      <c r="K30" s="16"/>
    </row>
    <row r="31" spans="1:11" ht="14.25">
      <c r="A31" s="16" t="s">
        <v>75</v>
      </c>
      <c r="B31" s="50">
        <f>SUM(B27/B28)</f>
        <v>0.5258721655818597</v>
      </c>
      <c r="C31" s="50"/>
      <c r="D31" s="39"/>
      <c r="E31" s="39"/>
      <c r="F31" s="39"/>
      <c r="G31" s="39"/>
      <c r="H31" s="16"/>
      <c r="I31" s="16"/>
      <c r="J31" s="16"/>
      <c r="K31" s="16"/>
    </row>
    <row r="32" spans="1:11" ht="14.25">
      <c r="A32" s="16"/>
      <c r="B32" s="50"/>
      <c r="C32" s="50"/>
      <c r="D32" s="39"/>
      <c r="E32" s="39"/>
      <c r="F32" s="39"/>
      <c r="G32" s="39"/>
      <c r="H32" s="16"/>
      <c r="I32" s="16"/>
      <c r="J32" s="16"/>
      <c r="K32" s="16"/>
    </row>
    <row r="33" spans="1:11" ht="14.25">
      <c r="A33" s="16"/>
      <c r="B33" s="52">
        <v>2013</v>
      </c>
      <c r="C33" s="17">
        <v>2014</v>
      </c>
      <c r="D33" s="17">
        <v>2015</v>
      </c>
      <c r="E33" s="39"/>
      <c r="F33" s="39"/>
      <c r="G33" s="39"/>
      <c r="H33" s="16"/>
      <c r="I33" s="16"/>
      <c r="J33" s="16"/>
      <c r="K33" s="16"/>
    </row>
    <row r="34" spans="1:11" ht="14.25">
      <c r="A34" s="51" t="s">
        <v>100</v>
      </c>
      <c r="B34" s="53">
        <f>SUM(B19*12)</f>
        <v>489064.5</v>
      </c>
      <c r="C34" s="53">
        <f aca="true" t="shared" si="2" ref="C34:D36">SUM(B34*1.03)</f>
        <v>503736.435</v>
      </c>
      <c r="D34" s="53">
        <f t="shared" si="2"/>
        <v>518848.52805</v>
      </c>
      <c r="E34" s="39"/>
      <c r="F34" s="39"/>
      <c r="G34" s="39"/>
      <c r="H34" s="16"/>
      <c r="I34" s="16"/>
      <c r="J34" s="16"/>
      <c r="K34" s="16"/>
    </row>
    <row r="35" spans="1:11" ht="14.25">
      <c r="A35" s="43" t="s">
        <v>101</v>
      </c>
      <c r="B35" s="53">
        <f>SUM(B20*12)</f>
        <v>174993.75</v>
      </c>
      <c r="C35" s="53">
        <f t="shared" si="2"/>
        <v>180243.5625</v>
      </c>
      <c r="D35" s="53">
        <f t="shared" si="2"/>
        <v>185650.869375</v>
      </c>
      <c r="E35" s="39"/>
      <c r="F35" s="39"/>
      <c r="G35" s="39"/>
      <c r="H35" s="16"/>
      <c r="I35" s="16"/>
      <c r="J35" s="16"/>
      <c r="K35" s="16"/>
    </row>
    <row r="36" spans="1:11" ht="14.25">
      <c r="A36" s="43" t="s">
        <v>102</v>
      </c>
      <c r="B36" s="53">
        <f>SUM(B34:B35)</f>
        <v>664058.25</v>
      </c>
      <c r="C36" s="53">
        <f t="shared" si="2"/>
        <v>683979.9975</v>
      </c>
      <c r="D36" s="53">
        <f t="shared" si="2"/>
        <v>704499.3974250001</v>
      </c>
      <c r="E36" s="39"/>
      <c r="F36" s="39"/>
      <c r="G36" s="39"/>
      <c r="H36" s="16"/>
      <c r="I36" s="16"/>
      <c r="J36" s="16"/>
      <c r="K36" s="16"/>
    </row>
    <row r="37" spans="1:11" ht="14.25">
      <c r="A37" s="16"/>
      <c r="B37" s="16"/>
      <c r="C37" s="16"/>
      <c r="D37" s="39"/>
      <c r="E37" s="39"/>
      <c r="F37" s="39"/>
      <c r="G37" s="39"/>
      <c r="H37" s="16"/>
      <c r="I37" s="16"/>
      <c r="J37" s="16"/>
      <c r="K37" s="16"/>
    </row>
    <row r="38" spans="2:11" ht="14.25">
      <c r="B38" s="16"/>
      <c r="C38" s="16"/>
      <c r="D38" s="39"/>
      <c r="E38" s="39"/>
      <c r="F38" s="39"/>
      <c r="G38" s="39"/>
      <c r="H38" s="16"/>
      <c r="I38" s="16"/>
      <c r="J38" s="16"/>
      <c r="K38" s="16"/>
    </row>
    <row r="39" spans="1:11" ht="14.25">
      <c r="A39" s="16"/>
      <c r="B39" s="16"/>
      <c r="C39" s="16"/>
      <c r="D39" s="39"/>
      <c r="E39" s="39"/>
      <c r="F39" s="39"/>
      <c r="G39" s="39"/>
      <c r="H39" s="16"/>
      <c r="I39" s="16"/>
      <c r="J39" s="16"/>
      <c r="K39" s="16"/>
    </row>
  </sheetData>
  <sheetProtection/>
  <printOptions/>
  <pageMargins left="0.69" right="0.46" top="0.55" bottom="0.62" header="0.33" footer="0.26"/>
  <pageSetup horizontalDpi="600" verticalDpi="600" orientation="landscape" r:id="rId1"/>
  <headerFooter alignWithMargins="0">
    <oddHeader>&amp;CAssumptions
Customer Counts and Projected Revenues</oddHeader>
    <oddFooter>&amp;LCharlie Monahan
Napa Valley College Small Business Development Center&amp;CRestaurant Sales Estimator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1.00390625" style="1" customWidth="1"/>
    <col min="2" max="4" width="11.28125" style="0" bestFit="1" customWidth="1"/>
  </cols>
  <sheetData>
    <row r="1" spans="2:4" ht="15.75">
      <c r="B1" s="21">
        <v>2013</v>
      </c>
      <c r="C1" s="21">
        <v>2014</v>
      </c>
      <c r="D1" s="21">
        <v>2015</v>
      </c>
    </row>
    <row r="2" spans="1:4" ht="15">
      <c r="A2" s="3" t="s">
        <v>44</v>
      </c>
      <c r="B2" s="18">
        <f>SUM(Projections!N5)</f>
        <v>489064.5</v>
      </c>
      <c r="C2" s="18">
        <f>SUM(Projections!AC5)</f>
        <v>503736.43499999994</v>
      </c>
      <c r="D2" s="18">
        <f>SUM(Projections!AQ5)</f>
        <v>518848.52804999996</v>
      </c>
    </row>
    <row r="3" spans="1:4" ht="15">
      <c r="A3" s="3" t="s">
        <v>45</v>
      </c>
      <c r="B3" s="18">
        <f>SUM(Projections!N6)</f>
        <v>174993.74999999997</v>
      </c>
      <c r="C3" s="18">
        <f>SUM(Projections!AC6)</f>
        <v>180243.5625</v>
      </c>
      <c r="D3" s="18">
        <f>SUM(Projections!AQ6)</f>
        <v>185650.869375</v>
      </c>
    </row>
    <row r="4" spans="1:4" ht="15">
      <c r="A4" s="3" t="s">
        <v>2</v>
      </c>
      <c r="B4" s="18">
        <f>SUM(Projections!N7)</f>
        <v>664058.25</v>
      </c>
      <c r="C4" s="18">
        <f>SUM(Projections!AC7)</f>
        <v>683979.9974999999</v>
      </c>
      <c r="D4" s="18">
        <f>SUM(Projections!AQ7)</f>
        <v>704499.3974250001</v>
      </c>
    </row>
    <row r="5" spans="1:4" ht="10.5" customHeight="1">
      <c r="A5" s="3"/>
      <c r="B5" s="18"/>
      <c r="C5" s="18"/>
      <c r="D5" s="18"/>
    </row>
    <row r="6" spans="1:4" ht="15">
      <c r="A6" s="3" t="s">
        <v>0</v>
      </c>
      <c r="B6" s="18"/>
      <c r="C6" s="18"/>
      <c r="D6" s="18"/>
    </row>
    <row r="7" spans="1:4" ht="15">
      <c r="A7" s="3" t="s">
        <v>46</v>
      </c>
      <c r="B7" s="18">
        <f>SUM(Projections!N10)</f>
        <v>161391.285</v>
      </c>
      <c r="C7" s="18">
        <f>SUM(Projections!AC10)</f>
        <v>166233.02355000004</v>
      </c>
      <c r="D7" s="18">
        <f>SUM(Projections!AQ10)</f>
        <v>171220.01425650003</v>
      </c>
    </row>
    <row r="8" spans="1:4" ht="15">
      <c r="A8" s="3" t="s">
        <v>47</v>
      </c>
      <c r="B8" s="18">
        <f>SUM(Projections!N11)</f>
        <v>43748.43749999999</v>
      </c>
      <c r="C8" s="18">
        <f>SUM(Projections!AC11)</f>
        <v>27036.534374999996</v>
      </c>
      <c r="D8" s="18">
        <f>SUM(Projections!AQ11)</f>
        <v>27847.630406250002</v>
      </c>
    </row>
    <row r="9" spans="1:4" ht="15">
      <c r="A9" s="3" t="s">
        <v>1</v>
      </c>
      <c r="B9" s="18">
        <f>SUM(Projections!N12)</f>
        <v>205139.72250000003</v>
      </c>
      <c r="C9" s="18">
        <f>SUM(Projections!AC12)</f>
        <v>193269.55792500003</v>
      </c>
      <c r="D9" s="18">
        <f>SUM(Projections!AQ12)</f>
        <v>199067.64466275</v>
      </c>
    </row>
    <row r="10" spans="1:4" ht="10.5" customHeight="1">
      <c r="A10" s="3"/>
      <c r="B10" s="18"/>
      <c r="C10" s="18"/>
      <c r="D10" s="18"/>
    </row>
    <row r="11" spans="1:4" ht="15">
      <c r="A11" s="3" t="s">
        <v>16</v>
      </c>
      <c r="B11" s="18">
        <f>SUM(Projections!N14)</f>
        <v>458918.52749999997</v>
      </c>
      <c r="C11" s="18">
        <f>SUM(Projections!AC14)</f>
        <v>490710.439575</v>
      </c>
      <c r="D11" s="18">
        <f>SUM(Projections!AQ14)</f>
        <v>505431.75276224996</v>
      </c>
    </row>
    <row r="12" spans="1:4" ht="9.75" customHeight="1">
      <c r="A12" s="3"/>
      <c r="B12" s="18"/>
      <c r="C12" s="18"/>
      <c r="D12" s="18"/>
    </row>
    <row r="13" spans="1:4" ht="15">
      <c r="A13" s="7" t="s">
        <v>7</v>
      </c>
      <c r="B13" s="18"/>
      <c r="C13" s="18"/>
      <c r="D13" s="18"/>
    </row>
    <row r="14" spans="1:4" ht="15">
      <c r="A14" s="3" t="s">
        <v>3</v>
      </c>
      <c r="B14" s="18">
        <f>SUM(Projections!N17)</f>
        <v>166014.5625</v>
      </c>
      <c r="C14" s="18">
        <f>SUM(Projections!AC17)</f>
        <v>170994.99937499998</v>
      </c>
      <c r="D14" s="18">
        <f>SUM(Projections!AQ17)</f>
        <v>176124.84935625002</v>
      </c>
    </row>
    <row r="15" spans="1:4" ht="15">
      <c r="A15" s="3" t="s">
        <v>6</v>
      </c>
      <c r="B15" s="18">
        <f>SUM(Projections!N18)</f>
        <v>40800</v>
      </c>
      <c r="C15" s="18">
        <f>SUM(B15)</f>
        <v>40800</v>
      </c>
      <c r="D15" s="18">
        <f>SUM(C15)</f>
        <v>40800</v>
      </c>
    </row>
    <row r="16" spans="1:4" ht="15">
      <c r="A16" s="3" t="s">
        <v>4</v>
      </c>
      <c r="B16" s="18">
        <f>SUM(Projections!N19)</f>
        <v>24817.7475</v>
      </c>
      <c r="C16" s="18">
        <f>SUM(Projections!AC19)</f>
        <v>20519.399924999998</v>
      </c>
      <c r="D16" s="18">
        <f>SUM(Projections!AQ19)</f>
        <v>21134.981922749997</v>
      </c>
    </row>
    <row r="17" spans="1:4" ht="15">
      <c r="A17" s="3" t="s">
        <v>5</v>
      </c>
      <c r="B17" s="18">
        <f>SUM(Projections!N20)</f>
        <v>12408.87375</v>
      </c>
      <c r="C17" s="18">
        <f>SUM(Projections!AC20)</f>
        <v>10259.699962499999</v>
      </c>
      <c r="D17" s="18">
        <f>SUM(Projections!AQ20)</f>
        <v>10567.490961374999</v>
      </c>
    </row>
    <row r="18" spans="1:4" ht="15">
      <c r="A18" s="3" t="s">
        <v>13</v>
      </c>
      <c r="B18" s="18">
        <f>SUM(Projections!N21)</f>
        <v>9600</v>
      </c>
      <c r="C18" s="18">
        <f>SUM(Projections!AC21)</f>
        <v>9600</v>
      </c>
      <c r="D18" s="18">
        <f>SUM(Projections!AQ21)</f>
        <v>9600</v>
      </c>
    </row>
    <row r="19" spans="1:4" ht="15">
      <c r="A19" s="3" t="s">
        <v>48</v>
      </c>
      <c r="B19" s="18">
        <f>SUM(Projections!N22)</f>
        <v>1800</v>
      </c>
      <c r="C19" s="18">
        <f>SUM(Projections!AC22)</f>
        <v>1800</v>
      </c>
      <c r="D19" s="18">
        <f>SUM(Projections!AQ22)</f>
        <v>1800</v>
      </c>
    </row>
    <row r="20" spans="1:4" ht="15">
      <c r="A20" s="3" t="s">
        <v>33</v>
      </c>
      <c r="B20" s="18">
        <f>SUM(Projections!N23)</f>
        <v>6640.5825</v>
      </c>
      <c r="C20" s="18">
        <f>SUM(Projections!AC23)</f>
        <v>6839.799975000002</v>
      </c>
      <c r="D20" s="18">
        <f>SUM(Projections!AQ23)</f>
        <v>7044.99397425</v>
      </c>
    </row>
    <row r="21" spans="1:4" ht="15">
      <c r="A21" s="3" t="s">
        <v>11</v>
      </c>
      <c r="B21" s="18">
        <f>SUM(Projections!N24)</f>
        <v>3000</v>
      </c>
      <c r="C21" s="18">
        <f>SUM(Projections!AC24)</f>
        <v>3000</v>
      </c>
      <c r="D21" s="18">
        <f>SUM(Projections!AQ24)</f>
        <v>3000</v>
      </c>
    </row>
    <row r="22" spans="1:4" ht="15">
      <c r="A22" s="3" t="s">
        <v>35</v>
      </c>
      <c r="B22" s="18">
        <f>SUM(Projections!N25)</f>
        <v>1200</v>
      </c>
      <c r="C22" s="18">
        <f>SUM(Projections!AC25)</f>
        <v>1200</v>
      </c>
      <c r="D22" s="18">
        <f>SUM(Projections!AQ25)</f>
        <v>1200</v>
      </c>
    </row>
    <row r="23" spans="1:4" ht="15">
      <c r="A23" s="3" t="s">
        <v>32</v>
      </c>
      <c r="B23" s="18">
        <f>SUM(Projections!N26)</f>
        <v>3000</v>
      </c>
      <c r="C23" s="18">
        <f>SUM(Projections!AC26)</f>
        <v>3000</v>
      </c>
      <c r="D23" s="18">
        <f>SUM(Projections!AQ26)</f>
        <v>3000</v>
      </c>
    </row>
    <row r="24" spans="1:4" ht="15">
      <c r="A24" s="3" t="s">
        <v>18</v>
      </c>
      <c r="B24" s="18">
        <f>SUM(Projections!N27)</f>
        <v>2100</v>
      </c>
      <c r="C24" s="18">
        <f>SUM(Projections!AC27)</f>
        <v>2100</v>
      </c>
      <c r="D24" s="18">
        <f>SUM(Projections!AQ27)</f>
        <v>2100</v>
      </c>
    </row>
    <row r="25" spans="1:4" ht="15">
      <c r="A25" s="3" t="s">
        <v>8</v>
      </c>
      <c r="B25" s="18">
        <f>SUM(Projections!N28)</f>
        <v>38400</v>
      </c>
      <c r="C25" s="18">
        <f>SUM(Projections!AC28)</f>
        <v>38400</v>
      </c>
      <c r="D25" s="18">
        <f>SUM(Projections!AQ28)</f>
        <v>38400</v>
      </c>
    </row>
    <row r="26" spans="1:4" ht="15">
      <c r="A26" s="3" t="s">
        <v>15</v>
      </c>
      <c r="B26" s="18">
        <f>SUM(Projections!N29)</f>
        <v>3600</v>
      </c>
      <c r="C26" s="18">
        <f>SUM(Projections!AC29)</f>
        <v>3600</v>
      </c>
      <c r="D26" s="18">
        <f>SUM(Projections!AQ29)</f>
        <v>3600</v>
      </c>
    </row>
    <row r="27" spans="1:4" ht="15">
      <c r="A27" s="3" t="s">
        <v>14</v>
      </c>
      <c r="B27" s="18">
        <f>SUM(Projections!N30)</f>
        <v>2400</v>
      </c>
      <c r="C27" s="18">
        <f>SUM(Projections!AC30)</f>
        <v>2400</v>
      </c>
      <c r="D27" s="18">
        <f>SUM(Projections!AQ30)</f>
        <v>2400</v>
      </c>
    </row>
    <row r="28" spans="1:4" ht="15">
      <c r="A28" s="3" t="s">
        <v>10</v>
      </c>
      <c r="B28" s="18">
        <f>SUM(Projections!N31)</f>
        <v>1800</v>
      </c>
      <c r="C28" s="18">
        <f>SUM(Projections!AC31)</f>
        <v>1800</v>
      </c>
      <c r="D28" s="18">
        <f>SUM(Projections!AQ31)</f>
        <v>1800</v>
      </c>
    </row>
    <row r="29" spans="1:4" ht="15">
      <c r="A29" s="3" t="s">
        <v>30</v>
      </c>
      <c r="B29" s="18">
        <f>SUM(Projections!N32)</f>
        <v>2400</v>
      </c>
      <c r="C29" s="18">
        <f>SUM(Projections!AC32)</f>
        <v>2400</v>
      </c>
      <c r="D29" s="18">
        <f>SUM(Projections!AQ32)</f>
        <v>2400</v>
      </c>
    </row>
    <row r="30" spans="1:4" ht="15">
      <c r="A30" s="3" t="s">
        <v>9</v>
      </c>
      <c r="B30" s="18">
        <f>SUM(Projections!N33)</f>
        <v>14400</v>
      </c>
      <c r="C30" s="18">
        <f>SUM(Projections!AC33)</f>
        <v>14400</v>
      </c>
      <c r="D30" s="18">
        <f>SUM(Projections!AQ33)</f>
        <v>14400</v>
      </c>
    </row>
    <row r="31" spans="1:4" ht="15">
      <c r="A31" s="7" t="s">
        <v>19</v>
      </c>
      <c r="B31" s="18">
        <f>SUM(B14:B30)</f>
        <v>334381.76625</v>
      </c>
      <c r="C31" s="18">
        <f>SUM(C14:C30)</f>
        <v>333113.8992375</v>
      </c>
      <c r="D31" s="18">
        <f>SUM(D14:D30)</f>
        <v>339372.316214625</v>
      </c>
    </row>
    <row r="32" spans="1:4" ht="7.5" customHeight="1">
      <c r="A32" s="3"/>
      <c r="B32" s="18"/>
      <c r="C32" s="18"/>
      <c r="D32" s="18"/>
    </row>
    <row r="33" spans="1:4" ht="15">
      <c r="A33" s="7" t="s">
        <v>17</v>
      </c>
      <c r="B33" s="18">
        <f>SUM(B11-B31)</f>
        <v>124536.76124999998</v>
      </c>
      <c r="C33" s="18">
        <f>SUM(C11-C31)</f>
        <v>157596.54033750005</v>
      </c>
      <c r="D33" s="18">
        <f>SUM(D11-D31)</f>
        <v>166059.43654762494</v>
      </c>
    </row>
    <row r="34" spans="1:4" ht="15">
      <c r="A34" s="7" t="s">
        <v>114</v>
      </c>
      <c r="B34" s="18">
        <f>SUM(Projections!N37)</f>
        <v>42984</v>
      </c>
      <c r="C34" s="18">
        <f>SUM(B34)</f>
        <v>42984</v>
      </c>
      <c r="D34" s="18">
        <f>SUM(C34)</f>
        <v>42984</v>
      </c>
    </row>
    <row r="35" spans="1:4" ht="15">
      <c r="A35" s="7" t="s">
        <v>37</v>
      </c>
      <c r="B35" s="18">
        <f>SUM(B33-B34)</f>
        <v>81552.76124999998</v>
      </c>
      <c r="C35" s="18">
        <f>SUM(C33-C34)</f>
        <v>114612.54033750005</v>
      </c>
      <c r="D35" s="18">
        <f>SUM(D33-D34)</f>
        <v>123075.43654762494</v>
      </c>
    </row>
    <row r="36" spans="1:4" ht="15">
      <c r="A36" s="7" t="s">
        <v>38</v>
      </c>
      <c r="B36" s="18">
        <f>SUM(Projections!N39)</f>
        <v>48000</v>
      </c>
      <c r="C36" s="18">
        <v>48000</v>
      </c>
      <c r="D36" s="18">
        <v>48000</v>
      </c>
    </row>
    <row r="37" spans="1:4" ht="15">
      <c r="A37" s="7" t="s">
        <v>34</v>
      </c>
      <c r="B37" s="18">
        <f>SUM(B35-B36)</f>
        <v>33552.76124999998</v>
      </c>
      <c r="C37" s="18">
        <f>SUM(C35-C36)</f>
        <v>66612.54033750005</v>
      </c>
      <c r="D37" s="18">
        <f>SUM(D35-D36)</f>
        <v>75075.43654762494</v>
      </c>
    </row>
    <row r="38" spans="1:2" ht="15">
      <c r="A38" s="7"/>
      <c r="B38" s="18"/>
    </row>
    <row r="39" spans="1:2" ht="15">
      <c r="A39" s="7"/>
      <c r="B39" s="18"/>
    </row>
    <row r="40" spans="1:2" ht="15">
      <c r="A40" s="7"/>
      <c r="B40" s="18"/>
    </row>
    <row r="41" spans="1:2" ht="15">
      <c r="A41" s="3"/>
      <c r="B41" s="18"/>
    </row>
  </sheetData>
  <sheetProtection/>
  <printOptions/>
  <pageMargins left="0.95" right="0.75" top="0.53" bottom="0.38" header="0.33" footer="0.28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4"/>
  <sheetViews>
    <sheetView zoomScalePageLayoutView="0" workbookViewId="0" topLeftCell="A4">
      <selection activeCell="N4" sqref="N4"/>
    </sheetView>
  </sheetViews>
  <sheetFormatPr defaultColWidth="9.140625" defaultRowHeight="12.75"/>
  <cols>
    <col min="1" max="1" width="27.7109375" style="1" customWidth="1"/>
    <col min="2" max="2" width="7.57421875" style="1" bestFit="1" customWidth="1"/>
    <col min="3" max="6" width="8.57421875" style="1" bestFit="1" customWidth="1"/>
    <col min="7" max="7" width="8.57421875" style="2" bestFit="1" customWidth="1"/>
    <col min="8" max="11" width="8.57421875" style="1" bestFit="1" customWidth="1"/>
    <col min="12" max="14" width="9.57421875" style="1" bestFit="1" customWidth="1"/>
    <col min="15" max="15" width="1.8515625" style="1" customWidth="1"/>
    <col min="16" max="16" width="23.140625" style="1" hidden="1" customWidth="1"/>
    <col min="17" max="27" width="8.28125" style="1" hidden="1" customWidth="1"/>
    <col min="28" max="28" width="8.57421875" style="1" hidden="1" customWidth="1"/>
    <col min="29" max="29" width="8.8515625" style="1" hidden="1" customWidth="1"/>
    <col min="30" max="30" width="23.28125" style="1" hidden="1" customWidth="1"/>
    <col min="31" max="31" width="7.57421875" style="1" hidden="1" customWidth="1"/>
    <col min="32" max="43" width="8.57421875" style="1" hidden="1" customWidth="1"/>
    <col min="44" max="50" width="0" style="1" hidden="1" customWidth="1"/>
    <col min="51" max="16384" width="9.140625" style="1" customWidth="1"/>
  </cols>
  <sheetData>
    <row r="1" spans="2:44" ht="15.75" hidden="1">
      <c r="B1" s="23">
        <v>0.074</v>
      </c>
      <c r="C1" s="23">
        <v>0.078</v>
      </c>
      <c r="D1" s="23">
        <v>0.082</v>
      </c>
      <c r="E1" s="23">
        <v>0.086</v>
      </c>
      <c r="F1" s="23">
        <v>0.088</v>
      </c>
      <c r="G1" s="23">
        <v>0.089</v>
      </c>
      <c r="H1" s="23">
        <v>0.09</v>
      </c>
      <c r="I1" s="23">
        <v>0.091</v>
      </c>
      <c r="J1" s="23">
        <v>0.088</v>
      </c>
      <c r="K1" s="23">
        <v>0.085</v>
      </c>
      <c r="L1" s="23">
        <v>0.072</v>
      </c>
      <c r="M1" s="23">
        <v>0.077</v>
      </c>
      <c r="N1" s="24">
        <f>SUM(Assumptions!B34)</f>
        <v>489064.5</v>
      </c>
      <c r="O1" s="1" t="s">
        <v>46</v>
      </c>
      <c r="Q1" s="23">
        <v>0.074</v>
      </c>
      <c r="R1" s="23">
        <v>0.078</v>
      </c>
      <c r="S1" s="23">
        <v>0.082</v>
      </c>
      <c r="T1" s="23">
        <v>0.086</v>
      </c>
      <c r="U1" s="23">
        <v>0.088</v>
      </c>
      <c r="V1" s="23">
        <v>0.089</v>
      </c>
      <c r="W1" s="23">
        <v>0.09</v>
      </c>
      <c r="X1" s="23">
        <v>0.091</v>
      </c>
      <c r="Y1" s="23">
        <v>0.088</v>
      </c>
      <c r="Z1" s="23">
        <v>0.085</v>
      </c>
      <c r="AA1" s="23">
        <v>0.072</v>
      </c>
      <c r="AB1" s="23">
        <v>0.077</v>
      </c>
      <c r="AC1" s="24">
        <f>SUM(Assumptions!C34)</f>
        <v>503736.435</v>
      </c>
      <c r="AE1" s="23">
        <v>0.074</v>
      </c>
      <c r="AF1" s="23">
        <v>0.078</v>
      </c>
      <c r="AG1" s="23">
        <v>0.082</v>
      </c>
      <c r="AH1" s="23">
        <v>0.086</v>
      </c>
      <c r="AI1" s="23">
        <v>0.088</v>
      </c>
      <c r="AJ1" s="23">
        <v>0.089</v>
      </c>
      <c r="AK1" s="23">
        <v>0.09</v>
      </c>
      <c r="AL1" s="23">
        <v>0.091</v>
      </c>
      <c r="AM1" s="23">
        <v>0.088</v>
      </c>
      <c r="AN1" s="23">
        <v>0.085</v>
      </c>
      <c r="AO1" s="23">
        <v>0.072</v>
      </c>
      <c r="AP1" s="23">
        <v>0.077</v>
      </c>
      <c r="AQ1" s="24">
        <f>SUM(Assumptions!D34)</f>
        <v>518848.52805</v>
      </c>
      <c r="AR1" s="1" t="s">
        <v>46</v>
      </c>
    </row>
    <row r="2" spans="7:44" ht="15.75" hidden="1">
      <c r="G2" s="23"/>
      <c r="H2" s="23"/>
      <c r="I2" s="23"/>
      <c r="J2" s="23"/>
      <c r="K2" s="23"/>
      <c r="L2" s="23"/>
      <c r="M2" s="23"/>
      <c r="N2" s="24">
        <f>SUM(Assumptions!B35)</f>
        <v>174993.75</v>
      </c>
      <c r="O2" s="1" t="s">
        <v>47</v>
      </c>
      <c r="Q2" s="23"/>
      <c r="R2" s="23"/>
      <c r="S2" s="23"/>
      <c r="T2" s="23"/>
      <c r="U2" s="23"/>
      <c r="V2" s="6"/>
      <c r="W2" s="23"/>
      <c r="X2" s="23"/>
      <c r="Y2" s="23"/>
      <c r="Z2" s="23"/>
      <c r="AA2" s="23"/>
      <c r="AB2" s="23"/>
      <c r="AC2" s="24">
        <f>SUM(Assumptions!C35)</f>
        <v>180243.5625</v>
      </c>
      <c r="AQ2" s="24">
        <f>SUM(Assumptions!D35)</f>
        <v>185650.869375</v>
      </c>
      <c r="AR2" s="1" t="s">
        <v>47</v>
      </c>
    </row>
    <row r="3" spans="7:44" ht="15.75" hidden="1">
      <c r="G3" s="8"/>
      <c r="N3" s="24">
        <f>SUM(N1:N2)</f>
        <v>664058.25</v>
      </c>
      <c r="O3" s="1" t="s">
        <v>50</v>
      </c>
      <c r="P3" s="1" t="s">
        <v>103</v>
      </c>
      <c r="V3" s="6"/>
      <c r="AC3" s="24">
        <f>SUM(AC1:AC2)</f>
        <v>683979.9975</v>
      </c>
      <c r="AQ3" s="24">
        <f>SUM(AQ1:AQ2)</f>
        <v>704499.3974250001</v>
      </c>
      <c r="AR3" s="1" t="s">
        <v>50</v>
      </c>
    </row>
    <row r="4" spans="1:43" ht="15.75">
      <c r="A4" s="1" t="s">
        <v>143</v>
      </c>
      <c r="B4" s="2" t="s">
        <v>20</v>
      </c>
      <c r="C4" s="2" t="s">
        <v>21</v>
      </c>
      <c r="D4" s="2" t="s">
        <v>22</v>
      </c>
      <c r="E4" s="2" t="s">
        <v>23</v>
      </c>
      <c r="F4" s="2" t="s">
        <v>31</v>
      </c>
      <c r="G4" s="2" t="s">
        <v>36</v>
      </c>
      <c r="H4" s="2" t="s">
        <v>24</v>
      </c>
      <c r="I4" s="2" t="s">
        <v>25</v>
      </c>
      <c r="J4" s="2" t="s">
        <v>26</v>
      </c>
      <c r="K4" s="2" t="s">
        <v>27</v>
      </c>
      <c r="L4" s="2" t="s">
        <v>28</v>
      </c>
      <c r="M4" s="2" t="s">
        <v>29</v>
      </c>
      <c r="N4" s="31" t="s">
        <v>144</v>
      </c>
      <c r="O4" s="30"/>
      <c r="P4" s="30"/>
      <c r="Q4" s="31" t="s">
        <v>20</v>
      </c>
      <c r="R4" s="31" t="s">
        <v>21</v>
      </c>
      <c r="S4" s="31" t="s">
        <v>22</v>
      </c>
      <c r="T4" s="31" t="s">
        <v>23</v>
      </c>
      <c r="U4" s="31" t="s">
        <v>31</v>
      </c>
      <c r="V4" s="31" t="s">
        <v>36</v>
      </c>
      <c r="W4" s="31" t="s">
        <v>24</v>
      </c>
      <c r="X4" s="31" t="s">
        <v>25</v>
      </c>
      <c r="Y4" s="31" t="s">
        <v>26</v>
      </c>
      <c r="Z4" s="31" t="s">
        <v>27</v>
      </c>
      <c r="AA4" s="31" t="s">
        <v>28</v>
      </c>
      <c r="AB4" s="31" t="s">
        <v>29</v>
      </c>
      <c r="AC4" s="31" t="s">
        <v>140</v>
      </c>
      <c r="AD4" s="30"/>
      <c r="AE4" s="31" t="s">
        <v>20</v>
      </c>
      <c r="AF4" s="31" t="s">
        <v>21</v>
      </c>
      <c r="AG4" s="31" t="s">
        <v>22</v>
      </c>
      <c r="AH4" s="31" t="s">
        <v>23</v>
      </c>
      <c r="AI4" s="31" t="s">
        <v>31</v>
      </c>
      <c r="AJ4" s="31" t="s">
        <v>36</v>
      </c>
      <c r="AK4" s="31" t="s">
        <v>24</v>
      </c>
      <c r="AL4" s="31" t="s">
        <v>25</v>
      </c>
      <c r="AM4" s="31" t="s">
        <v>26</v>
      </c>
      <c r="AN4" s="31" t="s">
        <v>27</v>
      </c>
      <c r="AO4" s="31" t="s">
        <v>28</v>
      </c>
      <c r="AP4" s="31" t="s">
        <v>29</v>
      </c>
      <c r="AQ4" s="31" t="s">
        <v>141</v>
      </c>
    </row>
    <row r="5" spans="1:43" s="3" customFormat="1" ht="15">
      <c r="A5" s="3" t="s">
        <v>44</v>
      </c>
      <c r="B5" s="6">
        <f>SUM($N$1*B1)</f>
        <v>36190.773</v>
      </c>
      <c r="C5" s="6">
        <f>SUM($N$1*C1)</f>
        <v>38147.031</v>
      </c>
      <c r="D5" s="6">
        <f>SUM($N$1*D1)</f>
        <v>40103.289000000004</v>
      </c>
      <c r="E5" s="6">
        <f>SUM($N$1*E1)</f>
        <v>42059.547</v>
      </c>
      <c r="F5" s="6">
        <f>SUM($N$1*F1)</f>
        <v>43037.676</v>
      </c>
      <c r="G5" s="6">
        <f aca="true" t="shared" si="0" ref="G5:M5">SUM($N$1*G1)</f>
        <v>43526.7405</v>
      </c>
      <c r="H5" s="6">
        <f t="shared" si="0"/>
        <v>44015.805</v>
      </c>
      <c r="I5" s="6">
        <f t="shared" si="0"/>
        <v>44504.8695</v>
      </c>
      <c r="J5" s="6">
        <f t="shared" si="0"/>
        <v>43037.676</v>
      </c>
      <c r="K5" s="6">
        <f t="shared" si="0"/>
        <v>41570.482500000006</v>
      </c>
      <c r="L5" s="6">
        <f t="shared" si="0"/>
        <v>35212.644</v>
      </c>
      <c r="M5" s="6">
        <f t="shared" si="0"/>
        <v>37657.9665</v>
      </c>
      <c r="N5" s="5">
        <f>SUM(B5:M5)</f>
        <v>489064.5</v>
      </c>
      <c r="P5" s="3" t="s">
        <v>44</v>
      </c>
      <c r="Q5" s="4">
        <f>SUM(AC1*Q1)</f>
        <v>37276.49619</v>
      </c>
      <c r="R5" s="4">
        <f aca="true" t="shared" si="1" ref="R5:AB5">SUM($AC$1*R1)</f>
        <v>39291.44193</v>
      </c>
      <c r="S5" s="4">
        <f t="shared" si="1"/>
        <v>41306.387670000004</v>
      </c>
      <c r="T5" s="4">
        <f t="shared" si="1"/>
        <v>43321.33341</v>
      </c>
      <c r="U5" s="4">
        <f t="shared" si="1"/>
        <v>44328.80628</v>
      </c>
      <c r="V5" s="4">
        <f t="shared" si="1"/>
        <v>44832.542714999996</v>
      </c>
      <c r="W5" s="4">
        <f t="shared" si="1"/>
        <v>45336.279149999995</v>
      </c>
      <c r="X5" s="4">
        <f t="shared" si="1"/>
        <v>45840.015585</v>
      </c>
      <c r="Y5" s="4">
        <f t="shared" si="1"/>
        <v>44328.80628</v>
      </c>
      <c r="Z5" s="4">
        <f t="shared" si="1"/>
        <v>42817.596975</v>
      </c>
      <c r="AA5" s="4">
        <f t="shared" si="1"/>
        <v>36269.02332</v>
      </c>
      <c r="AB5" s="4">
        <f t="shared" si="1"/>
        <v>38787.705495</v>
      </c>
      <c r="AC5" s="5">
        <f>SUM(Q5:AB5)</f>
        <v>503736.43499999994</v>
      </c>
      <c r="AD5" s="3" t="s">
        <v>44</v>
      </c>
      <c r="AE5" s="4">
        <f>SUM($AQ$1*AE1)</f>
        <v>38394.7910757</v>
      </c>
      <c r="AF5" s="4">
        <f aca="true" t="shared" si="2" ref="AF5:AP5">SUM($AQ$1*AF1)</f>
        <v>40470.1851879</v>
      </c>
      <c r="AG5" s="4">
        <f t="shared" si="2"/>
        <v>42545.579300100006</v>
      </c>
      <c r="AH5" s="4">
        <f t="shared" si="2"/>
        <v>44620.9734123</v>
      </c>
      <c r="AI5" s="4">
        <f t="shared" si="2"/>
        <v>45658.6704684</v>
      </c>
      <c r="AJ5" s="4">
        <f t="shared" si="2"/>
        <v>46177.51899645</v>
      </c>
      <c r="AK5" s="4">
        <f t="shared" si="2"/>
        <v>46696.3675245</v>
      </c>
      <c r="AL5" s="4">
        <f t="shared" si="2"/>
        <v>47215.21605255</v>
      </c>
      <c r="AM5" s="4">
        <f t="shared" si="2"/>
        <v>45658.6704684</v>
      </c>
      <c r="AN5" s="4">
        <f t="shared" si="2"/>
        <v>44102.124884250006</v>
      </c>
      <c r="AO5" s="4">
        <f t="shared" si="2"/>
        <v>37357.0940196</v>
      </c>
      <c r="AP5" s="4">
        <f t="shared" si="2"/>
        <v>39951.33665985</v>
      </c>
      <c r="AQ5" s="5">
        <f>SUM(AE5:AP5)</f>
        <v>518848.52804999996</v>
      </c>
    </row>
    <row r="6" spans="1:43" s="3" customFormat="1" ht="15">
      <c r="A6" s="3" t="s">
        <v>45</v>
      </c>
      <c r="B6" s="6">
        <f>SUM($N$2*B1)</f>
        <v>12949.537499999999</v>
      </c>
      <c r="C6" s="6">
        <f>SUM($N$2*C1)</f>
        <v>13649.5125</v>
      </c>
      <c r="D6" s="6">
        <f>SUM($N$2*D1)</f>
        <v>14349.487500000001</v>
      </c>
      <c r="E6" s="6">
        <f>SUM($N$2*E1)</f>
        <v>15049.4625</v>
      </c>
      <c r="F6" s="6">
        <f>SUM($N$2*F1)</f>
        <v>15399.449999999999</v>
      </c>
      <c r="G6" s="6">
        <f aca="true" t="shared" si="3" ref="G6:M6">SUM($N$2*G1)</f>
        <v>15574.443749999999</v>
      </c>
      <c r="H6" s="6">
        <f t="shared" si="3"/>
        <v>15749.4375</v>
      </c>
      <c r="I6" s="6">
        <f t="shared" si="3"/>
        <v>15924.43125</v>
      </c>
      <c r="J6" s="6">
        <f t="shared" si="3"/>
        <v>15399.449999999999</v>
      </c>
      <c r="K6" s="6">
        <f t="shared" si="3"/>
        <v>14874.468750000002</v>
      </c>
      <c r="L6" s="6">
        <f t="shared" si="3"/>
        <v>12599.55</v>
      </c>
      <c r="M6" s="6">
        <f t="shared" si="3"/>
        <v>13474.51875</v>
      </c>
      <c r="N6" s="5">
        <f>SUM(B6:M6)</f>
        <v>174993.74999999997</v>
      </c>
      <c r="P6" s="3" t="s">
        <v>45</v>
      </c>
      <c r="Q6" s="4">
        <f>SUM($AC$2*Q1)</f>
        <v>13338.023625</v>
      </c>
      <c r="R6" s="4">
        <f aca="true" t="shared" si="4" ref="R6:AB6">SUM($AC$2*R1)</f>
        <v>14058.997875</v>
      </c>
      <c r="S6" s="4">
        <f t="shared" si="4"/>
        <v>14779.972125</v>
      </c>
      <c r="T6" s="4">
        <f t="shared" si="4"/>
        <v>15500.946375</v>
      </c>
      <c r="U6" s="4">
        <f t="shared" si="4"/>
        <v>15861.4335</v>
      </c>
      <c r="V6" s="4">
        <f t="shared" si="4"/>
        <v>16041.677062499999</v>
      </c>
      <c r="W6" s="4">
        <f t="shared" si="4"/>
        <v>16221.920624999999</v>
      </c>
      <c r="X6" s="4">
        <f t="shared" si="4"/>
        <v>16402.1641875</v>
      </c>
      <c r="Y6" s="4">
        <f t="shared" si="4"/>
        <v>15861.4335</v>
      </c>
      <c r="Z6" s="4">
        <f t="shared" si="4"/>
        <v>15320.702812500002</v>
      </c>
      <c r="AA6" s="4">
        <f t="shared" si="4"/>
        <v>12977.536499999998</v>
      </c>
      <c r="AB6" s="4">
        <f t="shared" si="4"/>
        <v>13878.7543125</v>
      </c>
      <c r="AC6" s="5">
        <f aca="true" t="shared" si="5" ref="AC6:AC40">SUM(Q6:AB6)</f>
        <v>180243.5625</v>
      </c>
      <c r="AD6" s="3" t="s">
        <v>45</v>
      </c>
      <c r="AE6" s="4">
        <f>SUM($AQ$2*AE1)</f>
        <v>13738.16433375</v>
      </c>
      <c r="AF6" s="4">
        <f aca="true" t="shared" si="6" ref="AF6:AP6">SUM($AQ$2*AF1)</f>
        <v>14480.767811250002</v>
      </c>
      <c r="AG6" s="4">
        <f t="shared" si="6"/>
        <v>15223.37128875</v>
      </c>
      <c r="AH6" s="4">
        <f t="shared" si="6"/>
        <v>15965.97476625</v>
      </c>
      <c r="AI6" s="4">
        <f t="shared" si="6"/>
        <v>16337.276505</v>
      </c>
      <c r="AJ6" s="4">
        <f t="shared" si="6"/>
        <v>16522.927374375</v>
      </c>
      <c r="AK6" s="4">
        <f t="shared" si="6"/>
        <v>16708.578243750002</v>
      </c>
      <c r="AL6" s="4">
        <f t="shared" si="6"/>
        <v>16894.229113125002</v>
      </c>
      <c r="AM6" s="4">
        <f t="shared" si="6"/>
        <v>16337.276505</v>
      </c>
      <c r="AN6" s="4">
        <f t="shared" si="6"/>
        <v>15780.323896875001</v>
      </c>
      <c r="AO6" s="4">
        <f t="shared" si="6"/>
        <v>13366.862595</v>
      </c>
      <c r="AP6" s="4">
        <f t="shared" si="6"/>
        <v>14295.116941875001</v>
      </c>
      <c r="AQ6" s="5">
        <f aca="true" t="shared" si="7" ref="AQ6:AQ40">SUM(AE6:AP6)</f>
        <v>185650.869375</v>
      </c>
    </row>
    <row r="7" spans="1:43" s="3" customFormat="1" ht="15">
      <c r="A7" s="3" t="s">
        <v>2</v>
      </c>
      <c r="B7" s="6">
        <f>SUM(B5:B6)</f>
        <v>49140.3105</v>
      </c>
      <c r="C7" s="6">
        <f>SUM(C5:C6)</f>
        <v>51796.5435</v>
      </c>
      <c r="D7" s="6">
        <f>SUM(D5:D6)</f>
        <v>54452.77650000001</v>
      </c>
      <c r="E7" s="6">
        <f>SUM(E5:E6)</f>
        <v>57109.0095</v>
      </c>
      <c r="F7" s="6">
        <f>SUM(F5:F6)</f>
        <v>58437.126</v>
      </c>
      <c r="G7" s="6">
        <f aca="true" t="shared" si="8" ref="G7:M7">SUM(G5:G6)</f>
        <v>59101.18425</v>
      </c>
      <c r="H7" s="6">
        <f t="shared" si="8"/>
        <v>59765.2425</v>
      </c>
      <c r="I7" s="6">
        <f t="shared" si="8"/>
        <v>60429.30075</v>
      </c>
      <c r="J7" s="6">
        <f t="shared" si="8"/>
        <v>58437.126</v>
      </c>
      <c r="K7" s="6">
        <f t="shared" si="8"/>
        <v>56444.951250000006</v>
      </c>
      <c r="L7" s="6">
        <f t="shared" si="8"/>
        <v>47812.194</v>
      </c>
      <c r="M7" s="6">
        <f t="shared" si="8"/>
        <v>51132.48525</v>
      </c>
      <c r="N7" s="5">
        <f>SUM(B7:M7)</f>
        <v>664058.25</v>
      </c>
      <c r="P7" s="3" t="s">
        <v>2</v>
      </c>
      <c r="Q7" s="6">
        <f aca="true" t="shared" si="9" ref="Q7:AB7">SUM(Q5:Q6)</f>
        <v>50614.519815</v>
      </c>
      <c r="R7" s="6">
        <f t="shared" si="9"/>
        <v>53350.439805</v>
      </c>
      <c r="S7" s="6">
        <f t="shared" si="9"/>
        <v>56086.359795000004</v>
      </c>
      <c r="T7" s="6">
        <f t="shared" si="9"/>
        <v>58822.279785</v>
      </c>
      <c r="U7" s="6">
        <f t="shared" si="9"/>
        <v>60190.239779999996</v>
      </c>
      <c r="V7" s="6">
        <f t="shared" si="9"/>
        <v>60874.219777499995</v>
      </c>
      <c r="W7" s="6">
        <f t="shared" si="9"/>
        <v>61558.199774999994</v>
      </c>
      <c r="X7" s="6">
        <f t="shared" si="9"/>
        <v>62242.1797725</v>
      </c>
      <c r="Y7" s="6">
        <f t="shared" si="9"/>
        <v>60190.239779999996</v>
      </c>
      <c r="Z7" s="6">
        <f t="shared" si="9"/>
        <v>58138.2997875</v>
      </c>
      <c r="AA7" s="6">
        <f t="shared" si="9"/>
        <v>49246.559819999995</v>
      </c>
      <c r="AB7" s="6">
        <f t="shared" si="9"/>
        <v>52666.4598075</v>
      </c>
      <c r="AC7" s="5">
        <f t="shared" si="5"/>
        <v>683979.9974999999</v>
      </c>
      <c r="AD7" s="3" t="s">
        <v>2</v>
      </c>
      <c r="AE7" s="6">
        <f aca="true" t="shared" si="10" ref="AE7:AP7">SUM(AE5:AE6)</f>
        <v>52132.95540945</v>
      </c>
      <c r="AF7" s="6">
        <f t="shared" si="10"/>
        <v>54950.95299915</v>
      </c>
      <c r="AG7" s="6">
        <f t="shared" si="10"/>
        <v>57768.950588850006</v>
      </c>
      <c r="AH7" s="6">
        <f t="shared" si="10"/>
        <v>60586.94817855</v>
      </c>
      <c r="AI7" s="6">
        <f t="shared" si="10"/>
        <v>61995.9469734</v>
      </c>
      <c r="AJ7" s="6">
        <f t="shared" si="10"/>
        <v>62700.446370825004</v>
      </c>
      <c r="AK7" s="6">
        <f t="shared" si="10"/>
        <v>63404.94576825</v>
      </c>
      <c r="AL7" s="6">
        <f t="shared" si="10"/>
        <v>64109.445165675</v>
      </c>
      <c r="AM7" s="6">
        <f t="shared" si="10"/>
        <v>61995.9469734</v>
      </c>
      <c r="AN7" s="6">
        <f t="shared" si="10"/>
        <v>59882.44878112501</v>
      </c>
      <c r="AO7" s="6">
        <f t="shared" si="10"/>
        <v>50723.9566146</v>
      </c>
      <c r="AP7" s="6">
        <f t="shared" si="10"/>
        <v>54246.453601725</v>
      </c>
      <c r="AQ7" s="5">
        <f t="shared" si="7"/>
        <v>704499.3974250001</v>
      </c>
    </row>
    <row r="8" spans="2:43" s="3" customFormat="1" ht="4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5">
        <f>SUM(G8:M8)</f>
        <v>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5">
        <f t="shared" si="5"/>
        <v>0</v>
      </c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5">
        <f t="shared" si="7"/>
        <v>0</v>
      </c>
    </row>
    <row r="9" spans="1:43" s="3" customFormat="1" ht="12" customHeight="1">
      <c r="A9" s="3" t="s">
        <v>0</v>
      </c>
      <c r="G9" s="6"/>
      <c r="H9" s="6"/>
      <c r="I9" s="6"/>
      <c r="J9" s="6"/>
      <c r="K9" s="6"/>
      <c r="L9" s="6"/>
      <c r="M9" s="6"/>
      <c r="N9" s="5"/>
      <c r="Q9" s="6"/>
      <c r="R9" s="6"/>
      <c r="S9" s="6"/>
      <c r="T9" s="6"/>
      <c r="V9" s="6"/>
      <c r="W9" s="6"/>
      <c r="X9" s="6"/>
      <c r="Y9" s="6"/>
      <c r="Z9" s="6"/>
      <c r="AA9" s="6"/>
      <c r="AB9" s="6"/>
      <c r="AC9" s="5"/>
      <c r="AE9" s="6"/>
      <c r="AF9" s="6"/>
      <c r="AG9" s="6"/>
      <c r="AH9" s="6"/>
      <c r="AJ9" s="6"/>
      <c r="AK9" s="6"/>
      <c r="AL9" s="6"/>
      <c r="AM9" s="6"/>
      <c r="AN9" s="6"/>
      <c r="AO9" s="6"/>
      <c r="AP9" s="6"/>
      <c r="AQ9" s="5"/>
    </row>
    <row r="10" spans="1:43" s="3" customFormat="1" ht="15">
      <c r="A10" s="3" t="s">
        <v>134</v>
      </c>
      <c r="B10" s="6">
        <f aca="true" t="shared" si="11" ref="B10:G10">SUM(B5*0.33)</f>
        <v>11942.955090000001</v>
      </c>
      <c r="C10" s="6">
        <f t="shared" si="11"/>
        <v>12588.520230000002</v>
      </c>
      <c r="D10" s="6">
        <f t="shared" si="11"/>
        <v>13234.085370000003</v>
      </c>
      <c r="E10" s="6">
        <f t="shared" si="11"/>
        <v>13879.65051</v>
      </c>
      <c r="F10" s="6">
        <f t="shared" si="11"/>
        <v>14202.43308</v>
      </c>
      <c r="G10" s="6">
        <f t="shared" si="11"/>
        <v>14363.824365</v>
      </c>
      <c r="H10" s="6">
        <f aca="true" t="shared" si="12" ref="H10:M10">SUM(H5*0.33)</f>
        <v>14525.21565</v>
      </c>
      <c r="I10" s="6">
        <f t="shared" si="12"/>
        <v>14686.606935000002</v>
      </c>
      <c r="J10" s="6">
        <f t="shared" si="12"/>
        <v>14202.43308</v>
      </c>
      <c r="K10" s="6">
        <f t="shared" si="12"/>
        <v>13718.259225000002</v>
      </c>
      <c r="L10" s="6">
        <f t="shared" si="12"/>
        <v>11620.17252</v>
      </c>
      <c r="M10" s="6">
        <f t="shared" si="12"/>
        <v>12427.128945000002</v>
      </c>
      <c r="N10" s="5">
        <f>SUM(B10:M10)</f>
        <v>161391.285</v>
      </c>
      <c r="P10" s="3" t="s">
        <v>46</v>
      </c>
      <c r="Q10" s="6">
        <f aca="true" t="shared" si="13" ref="Q10:AB10">SUM(Q5*0.33)</f>
        <v>12301.2437427</v>
      </c>
      <c r="R10" s="6">
        <f t="shared" si="13"/>
        <v>12966.175836900002</v>
      </c>
      <c r="S10" s="6">
        <f t="shared" si="13"/>
        <v>13631.107931100001</v>
      </c>
      <c r="T10" s="6">
        <f t="shared" si="13"/>
        <v>14296.0400253</v>
      </c>
      <c r="U10" s="6">
        <f t="shared" si="13"/>
        <v>14628.5060724</v>
      </c>
      <c r="V10" s="6">
        <f t="shared" si="13"/>
        <v>14794.739095949999</v>
      </c>
      <c r="W10" s="6">
        <f t="shared" si="13"/>
        <v>14960.972119499998</v>
      </c>
      <c r="X10" s="6">
        <f t="shared" si="13"/>
        <v>15127.205143050001</v>
      </c>
      <c r="Y10" s="6">
        <f t="shared" si="13"/>
        <v>14628.5060724</v>
      </c>
      <c r="Z10" s="6">
        <f t="shared" si="13"/>
        <v>14129.807001750001</v>
      </c>
      <c r="AA10" s="6">
        <f t="shared" si="13"/>
        <v>11968.7776956</v>
      </c>
      <c r="AB10" s="6">
        <f t="shared" si="13"/>
        <v>12799.94281335</v>
      </c>
      <c r="AC10" s="5">
        <f t="shared" si="5"/>
        <v>166233.02355000004</v>
      </c>
      <c r="AD10" s="3" t="s">
        <v>46</v>
      </c>
      <c r="AE10" s="6">
        <f aca="true" t="shared" si="14" ref="AE10:AP10">SUM(AE5*0.33)</f>
        <v>12670.281054981</v>
      </c>
      <c r="AF10" s="6">
        <f t="shared" si="14"/>
        <v>13355.161112007001</v>
      </c>
      <c r="AG10" s="6">
        <f t="shared" si="14"/>
        <v>14040.041169033002</v>
      </c>
      <c r="AH10" s="6">
        <f t="shared" si="14"/>
        <v>14724.921226059001</v>
      </c>
      <c r="AI10" s="6">
        <f t="shared" si="14"/>
        <v>15067.361254572</v>
      </c>
      <c r="AJ10" s="6">
        <f t="shared" si="14"/>
        <v>15238.581268828502</v>
      </c>
      <c r="AK10" s="6">
        <f t="shared" si="14"/>
        <v>15409.801283085</v>
      </c>
      <c r="AL10" s="6">
        <f t="shared" si="14"/>
        <v>15581.0212973415</v>
      </c>
      <c r="AM10" s="6">
        <f t="shared" si="14"/>
        <v>15067.361254572</v>
      </c>
      <c r="AN10" s="6">
        <f t="shared" si="14"/>
        <v>14553.701211802503</v>
      </c>
      <c r="AO10" s="6">
        <f t="shared" si="14"/>
        <v>12327.841026468</v>
      </c>
      <c r="AP10" s="6">
        <f t="shared" si="14"/>
        <v>13183.941097750501</v>
      </c>
      <c r="AQ10" s="5">
        <f t="shared" si="7"/>
        <v>171220.01425650003</v>
      </c>
    </row>
    <row r="11" spans="1:43" s="3" customFormat="1" ht="15">
      <c r="A11" s="3" t="s">
        <v>142</v>
      </c>
      <c r="B11" s="6">
        <f>SUM(B6*0.25)</f>
        <v>3237.3843749999996</v>
      </c>
      <c r="C11" s="6">
        <f aca="true" t="shared" si="15" ref="C11:M11">SUM(C6*0.25)</f>
        <v>3412.378125</v>
      </c>
      <c r="D11" s="6">
        <f t="shared" si="15"/>
        <v>3587.3718750000003</v>
      </c>
      <c r="E11" s="6">
        <f t="shared" si="15"/>
        <v>3762.365625</v>
      </c>
      <c r="F11" s="6">
        <f t="shared" si="15"/>
        <v>3849.8624999999997</v>
      </c>
      <c r="G11" s="6">
        <f t="shared" si="15"/>
        <v>3893.6109374999996</v>
      </c>
      <c r="H11" s="6">
        <f t="shared" si="15"/>
        <v>3937.359375</v>
      </c>
      <c r="I11" s="6">
        <f t="shared" si="15"/>
        <v>3981.1078125</v>
      </c>
      <c r="J11" s="6">
        <f t="shared" si="15"/>
        <v>3849.8624999999997</v>
      </c>
      <c r="K11" s="6">
        <f t="shared" si="15"/>
        <v>3718.6171875000005</v>
      </c>
      <c r="L11" s="6">
        <f t="shared" si="15"/>
        <v>3149.8875</v>
      </c>
      <c r="M11" s="6">
        <f t="shared" si="15"/>
        <v>3368.6296875</v>
      </c>
      <c r="N11" s="5">
        <f>SUM(B11:M11)</f>
        <v>43748.43749999999</v>
      </c>
      <c r="P11" s="3" t="s">
        <v>47</v>
      </c>
      <c r="Q11" s="6">
        <f aca="true" t="shared" si="16" ref="Q11:AB11">SUM(Q6*0.15)</f>
        <v>2000.7035437499999</v>
      </c>
      <c r="R11" s="6">
        <f t="shared" si="16"/>
        <v>2108.84968125</v>
      </c>
      <c r="S11" s="6">
        <f t="shared" si="16"/>
        <v>2216.99581875</v>
      </c>
      <c r="T11" s="6">
        <f t="shared" si="16"/>
        <v>2325.14195625</v>
      </c>
      <c r="U11" s="6">
        <f t="shared" si="16"/>
        <v>2379.215025</v>
      </c>
      <c r="V11" s="6">
        <f t="shared" si="16"/>
        <v>2406.251559375</v>
      </c>
      <c r="W11" s="6">
        <f t="shared" si="16"/>
        <v>2433.28809375</v>
      </c>
      <c r="X11" s="6">
        <f t="shared" si="16"/>
        <v>2460.324628125</v>
      </c>
      <c r="Y11" s="6">
        <f t="shared" si="16"/>
        <v>2379.215025</v>
      </c>
      <c r="Z11" s="6">
        <f t="shared" si="16"/>
        <v>2298.105421875</v>
      </c>
      <c r="AA11" s="6">
        <f t="shared" si="16"/>
        <v>1946.6304749999997</v>
      </c>
      <c r="AB11" s="6">
        <f t="shared" si="16"/>
        <v>2081.813146875</v>
      </c>
      <c r="AC11" s="5">
        <f t="shared" si="5"/>
        <v>27036.534374999996</v>
      </c>
      <c r="AD11" s="3" t="s">
        <v>47</v>
      </c>
      <c r="AE11" s="6">
        <f>SUM(AE6*0.15)</f>
        <v>2060.7246500625</v>
      </c>
      <c r="AF11" s="6">
        <f aca="true" t="shared" si="17" ref="AF11:AP11">SUM(AF6*0.15)</f>
        <v>2172.1151716875</v>
      </c>
      <c r="AG11" s="6">
        <f t="shared" si="17"/>
        <v>2283.5056933125</v>
      </c>
      <c r="AH11" s="6">
        <f t="shared" si="17"/>
        <v>2394.8962149374997</v>
      </c>
      <c r="AI11" s="6">
        <f t="shared" si="17"/>
        <v>2450.59147575</v>
      </c>
      <c r="AJ11" s="6">
        <f t="shared" si="17"/>
        <v>2478.43910615625</v>
      </c>
      <c r="AK11" s="6">
        <f t="shared" si="17"/>
        <v>2506.2867365625</v>
      </c>
      <c r="AL11" s="6">
        <f t="shared" si="17"/>
        <v>2534.1343669687503</v>
      </c>
      <c r="AM11" s="6">
        <f t="shared" si="17"/>
        <v>2450.59147575</v>
      </c>
      <c r="AN11" s="6">
        <f t="shared" si="17"/>
        <v>2367.04858453125</v>
      </c>
      <c r="AO11" s="6">
        <f t="shared" si="17"/>
        <v>2005.02938925</v>
      </c>
      <c r="AP11" s="6">
        <f t="shared" si="17"/>
        <v>2144.26754128125</v>
      </c>
      <c r="AQ11" s="5">
        <f t="shared" si="7"/>
        <v>27847.630406250002</v>
      </c>
    </row>
    <row r="12" spans="1:43" s="3" customFormat="1" ht="15">
      <c r="A12" s="3" t="s">
        <v>1</v>
      </c>
      <c r="B12" s="6">
        <f>SUM(B10:B11)</f>
        <v>15180.339465000001</v>
      </c>
      <c r="C12" s="6">
        <f>SUM(C10:C11)</f>
        <v>16000.898355000001</v>
      </c>
      <c r="D12" s="6">
        <f>SUM(D10:D11)</f>
        <v>16821.457245</v>
      </c>
      <c r="E12" s="6">
        <f>SUM(E10:E11)</f>
        <v>17642.016134999998</v>
      </c>
      <c r="F12" s="6">
        <f>SUM(F10:F11)</f>
        <v>18052.29558</v>
      </c>
      <c r="G12" s="6">
        <f aca="true" t="shared" si="18" ref="G12:M12">SUM(G10:G11)</f>
        <v>18257.435302500002</v>
      </c>
      <c r="H12" s="6">
        <f t="shared" si="18"/>
        <v>18462.575025</v>
      </c>
      <c r="I12" s="6">
        <f t="shared" si="18"/>
        <v>18667.714747500002</v>
      </c>
      <c r="J12" s="6">
        <f t="shared" si="18"/>
        <v>18052.29558</v>
      </c>
      <c r="K12" s="6">
        <f t="shared" si="18"/>
        <v>17436.8764125</v>
      </c>
      <c r="L12" s="6">
        <f t="shared" si="18"/>
        <v>14770.06002</v>
      </c>
      <c r="M12" s="6">
        <f t="shared" si="18"/>
        <v>15795.758632500001</v>
      </c>
      <c r="N12" s="5">
        <f>SUM(B12:M12)</f>
        <v>205139.72250000003</v>
      </c>
      <c r="P12" s="3" t="s">
        <v>1</v>
      </c>
      <c r="Q12" s="6">
        <f aca="true" t="shared" si="19" ref="Q12:AB12">SUM(Q10:Q11)</f>
        <v>14301.94728645</v>
      </c>
      <c r="R12" s="6">
        <f t="shared" si="19"/>
        <v>15075.025518150002</v>
      </c>
      <c r="S12" s="6">
        <f t="shared" si="19"/>
        <v>15848.10374985</v>
      </c>
      <c r="T12" s="6">
        <f t="shared" si="19"/>
        <v>16621.181981550002</v>
      </c>
      <c r="U12" s="6">
        <f t="shared" si="19"/>
        <v>17007.7210974</v>
      </c>
      <c r="V12" s="6">
        <f t="shared" si="19"/>
        <v>17200.990655325</v>
      </c>
      <c r="W12" s="6">
        <f t="shared" si="19"/>
        <v>17394.26021325</v>
      </c>
      <c r="X12" s="6">
        <f t="shared" si="19"/>
        <v>17587.529771175003</v>
      </c>
      <c r="Y12" s="6">
        <f t="shared" si="19"/>
        <v>17007.7210974</v>
      </c>
      <c r="Z12" s="6">
        <f t="shared" si="19"/>
        <v>16427.912423625003</v>
      </c>
      <c r="AA12" s="6">
        <f t="shared" si="19"/>
        <v>13915.4081706</v>
      </c>
      <c r="AB12" s="6">
        <f t="shared" si="19"/>
        <v>14881.755960225</v>
      </c>
      <c r="AC12" s="5">
        <f t="shared" si="5"/>
        <v>193269.55792500003</v>
      </c>
      <c r="AD12" s="3" t="s">
        <v>1</v>
      </c>
      <c r="AE12" s="6">
        <f aca="true" t="shared" si="20" ref="AE12:AP12">SUM(AE10:AE11)</f>
        <v>14731.0057050435</v>
      </c>
      <c r="AF12" s="6">
        <f t="shared" si="20"/>
        <v>15527.2762836945</v>
      </c>
      <c r="AG12" s="6">
        <f t="shared" si="20"/>
        <v>16323.546862345502</v>
      </c>
      <c r="AH12" s="6">
        <f t="shared" si="20"/>
        <v>17119.8174409965</v>
      </c>
      <c r="AI12" s="6">
        <f t="shared" si="20"/>
        <v>17517.952730322002</v>
      </c>
      <c r="AJ12" s="6">
        <f t="shared" si="20"/>
        <v>17717.020374984753</v>
      </c>
      <c r="AK12" s="6">
        <f t="shared" si="20"/>
        <v>17916.0880196475</v>
      </c>
      <c r="AL12" s="6">
        <f t="shared" si="20"/>
        <v>18115.155664310252</v>
      </c>
      <c r="AM12" s="6">
        <f t="shared" si="20"/>
        <v>17517.952730322002</v>
      </c>
      <c r="AN12" s="6">
        <f t="shared" si="20"/>
        <v>16920.749796333752</v>
      </c>
      <c r="AO12" s="6">
        <f t="shared" si="20"/>
        <v>14332.870415718</v>
      </c>
      <c r="AP12" s="6">
        <f t="shared" si="20"/>
        <v>15328.20863903175</v>
      </c>
      <c r="AQ12" s="5">
        <f t="shared" si="7"/>
        <v>199067.64466275</v>
      </c>
    </row>
    <row r="13" spans="2:43" s="3" customFormat="1" ht="4.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5">
        <f>SUM(B13:M13)</f>
        <v>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5">
        <f t="shared" si="5"/>
        <v>0</v>
      </c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5">
        <f t="shared" si="7"/>
        <v>0</v>
      </c>
    </row>
    <row r="14" spans="1:43" s="3" customFormat="1" ht="15">
      <c r="A14" s="3" t="s">
        <v>16</v>
      </c>
      <c r="B14" s="6">
        <f aca="true" t="shared" si="21" ref="B14:G14">SUM(B7-B12)</f>
        <v>33959.971034999995</v>
      </c>
      <c r="C14" s="6">
        <f t="shared" si="21"/>
        <v>35795.645145</v>
      </c>
      <c r="D14" s="6">
        <f t="shared" si="21"/>
        <v>37631.31925500001</v>
      </c>
      <c r="E14" s="6">
        <f t="shared" si="21"/>
        <v>39466.993365</v>
      </c>
      <c r="F14" s="6">
        <f t="shared" si="21"/>
        <v>40384.83042</v>
      </c>
      <c r="G14" s="6">
        <f t="shared" si="21"/>
        <v>40843.7489475</v>
      </c>
      <c r="H14" s="6">
        <f aca="true" t="shared" si="22" ref="H14:M15">SUM(H7-H12)</f>
        <v>41302.667475</v>
      </c>
      <c r="I14" s="6">
        <f t="shared" si="22"/>
        <v>41761.5860025</v>
      </c>
      <c r="J14" s="6">
        <f t="shared" si="22"/>
        <v>40384.83042</v>
      </c>
      <c r="K14" s="6">
        <f t="shared" si="22"/>
        <v>39008.074837500004</v>
      </c>
      <c r="L14" s="6">
        <f t="shared" si="22"/>
        <v>33042.13398</v>
      </c>
      <c r="M14" s="6">
        <f t="shared" si="22"/>
        <v>35336.7266175</v>
      </c>
      <c r="N14" s="5">
        <f>SUM(B14:M14)</f>
        <v>458918.52749999997</v>
      </c>
      <c r="P14" s="3" t="s">
        <v>16</v>
      </c>
      <c r="Q14" s="6">
        <f aca="true" t="shared" si="23" ref="Q14:AB14">SUM(Q7-Q12)</f>
        <v>36312.57252855</v>
      </c>
      <c r="R14" s="6">
        <f t="shared" si="23"/>
        <v>38275.41428685</v>
      </c>
      <c r="S14" s="6">
        <f t="shared" si="23"/>
        <v>40238.25604515</v>
      </c>
      <c r="T14" s="6">
        <f t="shared" si="23"/>
        <v>42201.09780345</v>
      </c>
      <c r="U14" s="6">
        <f t="shared" si="23"/>
        <v>43182.5186826</v>
      </c>
      <c r="V14" s="6">
        <f t="shared" si="23"/>
        <v>43673.22912217499</v>
      </c>
      <c r="W14" s="6">
        <f t="shared" si="23"/>
        <v>44163.93956175</v>
      </c>
      <c r="X14" s="6">
        <f t="shared" si="23"/>
        <v>44654.650001325</v>
      </c>
      <c r="Y14" s="6">
        <f t="shared" si="23"/>
        <v>43182.5186826</v>
      </c>
      <c r="Z14" s="6">
        <f t="shared" si="23"/>
        <v>41710.387363874994</v>
      </c>
      <c r="AA14" s="6">
        <f t="shared" si="23"/>
        <v>35331.151649399995</v>
      </c>
      <c r="AB14" s="6">
        <f t="shared" si="23"/>
        <v>37784.703847275</v>
      </c>
      <c r="AC14" s="5">
        <f t="shared" si="5"/>
        <v>490710.439575</v>
      </c>
      <c r="AD14" s="3" t="s">
        <v>16</v>
      </c>
      <c r="AE14" s="6">
        <f aca="true" t="shared" si="24" ref="AE14:AP14">SUM(AE7-AE12)</f>
        <v>37401.9497044065</v>
      </c>
      <c r="AF14" s="6">
        <f t="shared" si="24"/>
        <v>39423.6767154555</v>
      </c>
      <c r="AG14" s="6">
        <f t="shared" si="24"/>
        <v>41445.403726504504</v>
      </c>
      <c r="AH14" s="6">
        <f t="shared" si="24"/>
        <v>43467.1307375535</v>
      </c>
      <c r="AI14" s="6">
        <f t="shared" si="24"/>
        <v>44477.994243078</v>
      </c>
      <c r="AJ14" s="6">
        <f t="shared" si="24"/>
        <v>44983.425995840254</v>
      </c>
      <c r="AK14" s="6">
        <f t="shared" si="24"/>
        <v>45488.8577486025</v>
      </c>
      <c r="AL14" s="6">
        <f t="shared" si="24"/>
        <v>45994.28950136475</v>
      </c>
      <c r="AM14" s="6">
        <f t="shared" si="24"/>
        <v>44477.994243078</v>
      </c>
      <c r="AN14" s="6">
        <f t="shared" si="24"/>
        <v>42961.698984791255</v>
      </c>
      <c r="AO14" s="6">
        <f t="shared" si="24"/>
        <v>36391.086198881996</v>
      </c>
      <c r="AP14" s="6">
        <f t="shared" si="24"/>
        <v>38918.24496269325</v>
      </c>
      <c r="AQ14" s="5">
        <f t="shared" si="7"/>
        <v>505431.75276224996</v>
      </c>
    </row>
    <row r="15" spans="7:43" s="3" customFormat="1" ht="5.25" customHeight="1">
      <c r="G15" s="6">
        <f>SUM(G8-G13)</f>
        <v>0</v>
      </c>
      <c r="H15" s="6">
        <f t="shared" si="22"/>
        <v>0</v>
      </c>
      <c r="I15" s="6">
        <f t="shared" si="22"/>
        <v>0</v>
      </c>
      <c r="J15" s="6">
        <f t="shared" si="22"/>
        <v>0</v>
      </c>
      <c r="K15" s="6">
        <f t="shared" si="22"/>
        <v>0</v>
      </c>
      <c r="L15" s="6">
        <f t="shared" si="22"/>
        <v>0</v>
      </c>
      <c r="M15" s="6">
        <f t="shared" si="22"/>
        <v>0</v>
      </c>
      <c r="N15" s="5">
        <f>SUM(G15:M15)</f>
        <v>0</v>
      </c>
      <c r="Q15" s="6"/>
      <c r="R15" s="6">
        <f aca="true" t="shared" si="25" ref="R15:AB15">SUM(R8-R13)</f>
        <v>0</v>
      </c>
      <c r="S15" s="6">
        <f t="shared" si="25"/>
        <v>0</v>
      </c>
      <c r="T15" s="6">
        <f t="shared" si="25"/>
        <v>0</v>
      </c>
      <c r="U15" s="6">
        <f t="shared" si="25"/>
        <v>0</v>
      </c>
      <c r="V15" s="6">
        <f t="shared" si="25"/>
        <v>0</v>
      </c>
      <c r="W15" s="6">
        <f t="shared" si="25"/>
        <v>0</v>
      </c>
      <c r="X15" s="6">
        <f t="shared" si="25"/>
        <v>0</v>
      </c>
      <c r="Y15" s="6">
        <f t="shared" si="25"/>
        <v>0</v>
      </c>
      <c r="Z15" s="6">
        <f t="shared" si="25"/>
        <v>0</v>
      </c>
      <c r="AA15" s="6">
        <f t="shared" si="25"/>
        <v>0</v>
      </c>
      <c r="AB15" s="6">
        <f t="shared" si="25"/>
        <v>0</v>
      </c>
      <c r="AC15" s="5">
        <f t="shared" si="5"/>
        <v>0</v>
      </c>
      <c r="AE15" s="6"/>
      <c r="AF15" s="6">
        <f aca="true" t="shared" si="26" ref="AF15:AP15">SUM(AF8-AF13)</f>
        <v>0</v>
      </c>
      <c r="AG15" s="6">
        <f t="shared" si="26"/>
        <v>0</v>
      </c>
      <c r="AH15" s="6">
        <f t="shared" si="26"/>
        <v>0</v>
      </c>
      <c r="AI15" s="6">
        <f t="shared" si="26"/>
        <v>0</v>
      </c>
      <c r="AJ15" s="6">
        <f t="shared" si="26"/>
        <v>0</v>
      </c>
      <c r="AK15" s="6">
        <f t="shared" si="26"/>
        <v>0</v>
      </c>
      <c r="AL15" s="6">
        <f t="shared" si="26"/>
        <v>0</v>
      </c>
      <c r="AM15" s="6">
        <f t="shared" si="26"/>
        <v>0</v>
      </c>
      <c r="AN15" s="6">
        <f t="shared" si="26"/>
        <v>0</v>
      </c>
      <c r="AO15" s="6">
        <f t="shared" si="26"/>
        <v>0</v>
      </c>
      <c r="AP15" s="6">
        <f t="shared" si="26"/>
        <v>0</v>
      </c>
      <c r="AQ15" s="5">
        <f t="shared" si="7"/>
        <v>0</v>
      </c>
    </row>
    <row r="16" spans="1:43" s="3" customFormat="1" ht="15">
      <c r="A16" s="7" t="s">
        <v>7</v>
      </c>
      <c r="B16" s="7"/>
      <c r="C16" s="7"/>
      <c r="D16" s="7"/>
      <c r="E16" s="7"/>
      <c r="F16" s="7"/>
      <c r="G16" s="6"/>
      <c r="H16" s="6"/>
      <c r="I16" s="6"/>
      <c r="J16" s="6"/>
      <c r="K16" s="6"/>
      <c r="L16" s="6"/>
      <c r="M16" s="6"/>
      <c r="N16" s="5"/>
      <c r="P16" s="7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5"/>
      <c r="AD16" s="7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5"/>
    </row>
    <row r="17" spans="1:43" s="3" customFormat="1" ht="15.75" customHeight="1">
      <c r="A17" s="3" t="s">
        <v>133</v>
      </c>
      <c r="B17" s="6">
        <f>SUM(B7*0.25)</f>
        <v>12285.077625</v>
      </c>
      <c r="C17" s="6">
        <f aca="true" t="shared" si="27" ref="C17:M17">SUM(C7*0.25)</f>
        <v>12949.135875</v>
      </c>
      <c r="D17" s="6">
        <f t="shared" si="27"/>
        <v>13613.194125000002</v>
      </c>
      <c r="E17" s="6">
        <f t="shared" si="27"/>
        <v>14277.252375</v>
      </c>
      <c r="F17" s="6">
        <f t="shared" si="27"/>
        <v>14609.2815</v>
      </c>
      <c r="G17" s="6">
        <f t="shared" si="27"/>
        <v>14775.2960625</v>
      </c>
      <c r="H17" s="6">
        <f t="shared" si="27"/>
        <v>14941.310625</v>
      </c>
      <c r="I17" s="6">
        <f t="shared" si="27"/>
        <v>15107.3251875</v>
      </c>
      <c r="J17" s="6">
        <f t="shared" si="27"/>
        <v>14609.2815</v>
      </c>
      <c r="K17" s="6">
        <f t="shared" si="27"/>
        <v>14111.237812500001</v>
      </c>
      <c r="L17" s="6">
        <f t="shared" si="27"/>
        <v>11953.0485</v>
      </c>
      <c r="M17" s="6">
        <f t="shared" si="27"/>
        <v>12783.1213125</v>
      </c>
      <c r="N17" s="5">
        <f aca="true" t="shared" si="28" ref="N17:N34">SUM(B17:M17)</f>
        <v>166014.5625</v>
      </c>
      <c r="P17" s="3" t="s">
        <v>3</v>
      </c>
      <c r="Q17" s="6">
        <f aca="true" t="shared" si="29" ref="Q17:AB17">SUM(Q7*0.25)</f>
        <v>12653.62995375</v>
      </c>
      <c r="R17" s="6">
        <f t="shared" si="29"/>
        <v>13337.60995125</v>
      </c>
      <c r="S17" s="6">
        <f t="shared" si="29"/>
        <v>14021.589948750001</v>
      </c>
      <c r="T17" s="6">
        <f t="shared" si="29"/>
        <v>14705.56994625</v>
      </c>
      <c r="U17" s="6">
        <f t="shared" si="29"/>
        <v>15047.559944999999</v>
      </c>
      <c r="V17" s="6">
        <f t="shared" si="29"/>
        <v>15218.554944374999</v>
      </c>
      <c r="W17" s="6">
        <f t="shared" si="29"/>
        <v>15389.549943749998</v>
      </c>
      <c r="X17" s="6">
        <f t="shared" si="29"/>
        <v>15560.544943125</v>
      </c>
      <c r="Y17" s="6">
        <f t="shared" si="29"/>
        <v>15047.559944999999</v>
      </c>
      <c r="Z17" s="6">
        <f t="shared" si="29"/>
        <v>14534.574946875</v>
      </c>
      <c r="AA17" s="6">
        <f t="shared" si="29"/>
        <v>12311.639954999999</v>
      </c>
      <c r="AB17" s="6">
        <f t="shared" si="29"/>
        <v>13166.614951875</v>
      </c>
      <c r="AC17" s="5">
        <f t="shared" si="5"/>
        <v>170994.99937499998</v>
      </c>
      <c r="AD17" s="3" t="s">
        <v>3</v>
      </c>
      <c r="AE17" s="6">
        <f aca="true" t="shared" si="30" ref="AE17:AP17">SUM(AE7*0.25)</f>
        <v>13033.2388523625</v>
      </c>
      <c r="AF17" s="6">
        <f t="shared" si="30"/>
        <v>13737.7382497875</v>
      </c>
      <c r="AG17" s="6">
        <f t="shared" si="30"/>
        <v>14442.237647212502</v>
      </c>
      <c r="AH17" s="6">
        <f t="shared" si="30"/>
        <v>15146.7370446375</v>
      </c>
      <c r="AI17" s="6">
        <f t="shared" si="30"/>
        <v>15498.98674335</v>
      </c>
      <c r="AJ17" s="6">
        <f t="shared" si="30"/>
        <v>15675.111592706251</v>
      </c>
      <c r="AK17" s="6">
        <f t="shared" si="30"/>
        <v>15851.2364420625</v>
      </c>
      <c r="AL17" s="6">
        <f t="shared" si="30"/>
        <v>16027.36129141875</v>
      </c>
      <c r="AM17" s="6">
        <f t="shared" si="30"/>
        <v>15498.98674335</v>
      </c>
      <c r="AN17" s="6">
        <f t="shared" si="30"/>
        <v>14970.612195281252</v>
      </c>
      <c r="AO17" s="6">
        <f t="shared" si="30"/>
        <v>12680.98915365</v>
      </c>
      <c r="AP17" s="6">
        <f t="shared" si="30"/>
        <v>13561.61340043125</v>
      </c>
      <c r="AQ17" s="5">
        <f t="shared" si="7"/>
        <v>176124.84935625002</v>
      </c>
    </row>
    <row r="18" spans="1:43" s="3" customFormat="1" ht="15.75" customHeight="1">
      <c r="A18" s="3" t="s">
        <v>6</v>
      </c>
      <c r="B18" s="6">
        <v>3400</v>
      </c>
      <c r="C18" s="6">
        <v>3400</v>
      </c>
      <c r="D18" s="6">
        <v>3400</v>
      </c>
      <c r="E18" s="6">
        <v>3400</v>
      </c>
      <c r="F18" s="6">
        <v>3400</v>
      </c>
      <c r="G18" s="6">
        <v>3400</v>
      </c>
      <c r="H18" s="6">
        <v>3400</v>
      </c>
      <c r="I18" s="6">
        <v>3400</v>
      </c>
      <c r="J18" s="6">
        <v>3400</v>
      </c>
      <c r="K18" s="6">
        <v>3400</v>
      </c>
      <c r="L18" s="6">
        <v>3400</v>
      </c>
      <c r="M18" s="6">
        <v>3400</v>
      </c>
      <c r="N18" s="5">
        <f t="shared" si="28"/>
        <v>40800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5"/>
    </row>
    <row r="19" spans="1:43" s="3" customFormat="1" ht="15.75" customHeight="1">
      <c r="A19" s="3" t="s">
        <v>136</v>
      </c>
      <c r="B19" s="6">
        <f aca="true" t="shared" si="31" ref="B19:H19">SUM(B17+B18)*0.12</f>
        <v>1882.2093149999998</v>
      </c>
      <c r="C19" s="6">
        <f t="shared" si="31"/>
        <v>1961.896305</v>
      </c>
      <c r="D19" s="6">
        <f t="shared" si="31"/>
        <v>2041.5832950000001</v>
      </c>
      <c r="E19" s="6">
        <f t="shared" si="31"/>
        <v>2121.270285</v>
      </c>
      <c r="F19" s="6">
        <f t="shared" si="31"/>
        <v>2161.1137799999997</v>
      </c>
      <c r="G19" s="6">
        <f t="shared" si="31"/>
        <v>2181.0355274999997</v>
      </c>
      <c r="H19" s="6">
        <f t="shared" si="31"/>
        <v>2200.9572749999998</v>
      </c>
      <c r="I19" s="6">
        <f>SUM(I17+I18)*0.12</f>
        <v>2220.8790225</v>
      </c>
      <c r="J19" s="6">
        <f>SUM(J17+J18)*0.12</f>
        <v>2161.1137799999997</v>
      </c>
      <c r="K19" s="6">
        <f>SUM(K17+K18)*0.12</f>
        <v>2101.3485375000005</v>
      </c>
      <c r="L19" s="6">
        <f>SUM(L17+L18)*0.12</f>
        <v>1842.36582</v>
      </c>
      <c r="M19" s="6">
        <f>SUM(M17+M18)*0.12</f>
        <v>1941.9745575</v>
      </c>
      <c r="N19" s="5">
        <f t="shared" si="28"/>
        <v>24817.7475</v>
      </c>
      <c r="P19" s="3" t="s">
        <v>4</v>
      </c>
      <c r="Q19" s="6">
        <f aca="true" t="shared" si="32" ref="Q19:AB19">SUM(Q17+Q18)*0.12</f>
        <v>1518.4355944499998</v>
      </c>
      <c r="R19" s="6">
        <f t="shared" si="32"/>
        <v>1600.51319415</v>
      </c>
      <c r="S19" s="6">
        <f t="shared" si="32"/>
        <v>1682.59079385</v>
      </c>
      <c r="T19" s="6">
        <f t="shared" si="32"/>
        <v>1764.6683935499998</v>
      </c>
      <c r="U19" s="6">
        <f t="shared" si="32"/>
        <v>1805.7071933999998</v>
      </c>
      <c r="V19" s="6">
        <f t="shared" si="32"/>
        <v>1826.2265933249998</v>
      </c>
      <c r="W19" s="6">
        <f t="shared" si="32"/>
        <v>1846.7459932499996</v>
      </c>
      <c r="X19" s="6">
        <f t="shared" si="32"/>
        <v>1867.2653931749999</v>
      </c>
      <c r="Y19" s="6">
        <f t="shared" si="32"/>
        <v>1805.7071933999998</v>
      </c>
      <c r="Z19" s="6">
        <f t="shared" si="32"/>
        <v>1744.148993625</v>
      </c>
      <c r="AA19" s="6">
        <f t="shared" si="32"/>
        <v>1477.3967945999998</v>
      </c>
      <c r="AB19" s="6">
        <f t="shared" si="32"/>
        <v>1579.993794225</v>
      </c>
      <c r="AC19" s="5">
        <f t="shared" si="5"/>
        <v>20519.399924999998</v>
      </c>
      <c r="AD19" s="3" t="s">
        <v>4</v>
      </c>
      <c r="AE19" s="6">
        <f aca="true" t="shared" si="33" ref="AE19:AP19">SUM(AE17+AE18)*0.12</f>
        <v>1563.9886622835</v>
      </c>
      <c r="AF19" s="6">
        <f t="shared" si="33"/>
        <v>1648.5285899745</v>
      </c>
      <c r="AG19" s="6">
        <f t="shared" si="33"/>
        <v>1733.0685176655002</v>
      </c>
      <c r="AH19" s="6">
        <f t="shared" si="33"/>
        <v>1817.6084453565</v>
      </c>
      <c r="AI19" s="6">
        <f t="shared" si="33"/>
        <v>1859.878409202</v>
      </c>
      <c r="AJ19" s="6">
        <f t="shared" si="33"/>
        <v>1881.0133911247501</v>
      </c>
      <c r="AK19" s="6">
        <f t="shared" si="33"/>
        <v>1902.1483730475</v>
      </c>
      <c r="AL19" s="6">
        <f t="shared" si="33"/>
        <v>1923.28335497025</v>
      </c>
      <c r="AM19" s="6">
        <f t="shared" si="33"/>
        <v>1859.878409202</v>
      </c>
      <c r="AN19" s="6">
        <f t="shared" si="33"/>
        <v>1796.47346343375</v>
      </c>
      <c r="AO19" s="6">
        <f t="shared" si="33"/>
        <v>1521.718698438</v>
      </c>
      <c r="AP19" s="6">
        <f t="shared" si="33"/>
        <v>1627.3936080517499</v>
      </c>
      <c r="AQ19" s="5">
        <f t="shared" si="7"/>
        <v>21134.981922749997</v>
      </c>
    </row>
    <row r="20" spans="1:43" s="3" customFormat="1" ht="15">
      <c r="A20" s="3" t="s">
        <v>137</v>
      </c>
      <c r="B20" s="6">
        <f>SUM(B17+B18)*0.06</f>
        <v>941.1046574999999</v>
      </c>
      <c r="C20" s="6">
        <f aca="true" t="shared" si="34" ref="C20:H20">SUM(C17+C18)*0.06</f>
        <v>980.9481525</v>
      </c>
      <c r="D20" s="6">
        <f t="shared" si="34"/>
        <v>1020.7916475000001</v>
      </c>
      <c r="E20" s="6">
        <f t="shared" si="34"/>
        <v>1060.6351425</v>
      </c>
      <c r="F20" s="6">
        <f t="shared" si="34"/>
        <v>1080.5568899999998</v>
      </c>
      <c r="G20" s="6">
        <f t="shared" si="34"/>
        <v>1090.5177637499999</v>
      </c>
      <c r="H20" s="6">
        <f t="shared" si="34"/>
        <v>1100.4786374999999</v>
      </c>
      <c r="I20" s="6">
        <f>SUM(I17+I18)*0.06</f>
        <v>1110.43951125</v>
      </c>
      <c r="J20" s="6">
        <f>SUM(J17+J18)*0.06</f>
        <v>1080.5568899999998</v>
      </c>
      <c r="K20" s="6">
        <f>SUM(K17+K18)*0.06</f>
        <v>1050.6742687500002</v>
      </c>
      <c r="L20" s="6">
        <f>SUM(L17+L18)*0.06</f>
        <v>921.18291</v>
      </c>
      <c r="M20" s="6">
        <f>SUM(M17+M18)*0.06</f>
        <v>970.98727875</v>
      </c>
      <c r="N20" s="5">
        <f t="shared" si="28"/>
        <v>12408.87375</v>
      </c>
      <c r="P20" s="3" t="s">
        <v>5</v>
      </c>
      <c r="Q20" s="6">
        <f>SUM(Q17+Q18)*0.06</f>
        <v>759.2177972249999</v>
      </c>
      <c r="R20" s="6">
        <f aca="true" t="shared" si="35" ref="R20:AB20">SUM(R17+R18)*0.06</f>
        <v>800.256597075</v>
      </c>
      <c r="S20" s="6">
        <f t="shared" si="35"/>
        <v>841.295396925</v>
      </c>
      <c r="T20" s="6">
        <f t="shared" si="35"/>
        <v>882.3341967749999</v>
      </c>
      <c r="U20" s="6">
        <f t="shared" si="35"/>
        <v>902.8535966999999</v>
      </c>
      <c r="V20" s="6">
        <f t="shared" si="35"/>
        <v>913.1132966624999</v>
      </c>
      <c r="W20" s="6">
        <f t="shared" si="35"/>
        <v>923.3729966249998</v>
      </c>
      <c r="X20" s="6">
        <f t="shared" si="35"/>
        <v>933.6326965874999</v>
      </c>
      <c r="Y20" s="6">
        <f t="shared" si="35"/>
        <v>902.8535966999999</v>
      </c>
      <c r="Z20" s="6">
        <f t="shared" si="35"/>
        <v>872.0744968125</v>
      </c>
      <c r="AA20" s="6">
        <f t="shared" si="35"/>
        <v>738.6983972999999</v>
      </c>
      <c r="AB20" s="6">
        <f t="shared" si="35"/>
        <v>789.9968971125</v>
      </c>
      <c r="AC20" s="5">
        <f t="shared" si="5"/>
        <v>10259.699962499999</v>
      </c>
      <c r="AD20" s="3" t="s">
        <v>5</v>
      </c>
      <c r="AE20" s="6">
        <f aca="true" t="shared" si="36" ref="AE20:AP20">SUM(AE17+AE18)*0.06</f>
        <v>781.99433114175</v>
      </c>
      <c r="AF20" s="6">
        <f t="shared" si="36"/>
        <v>824.26429498725</v>
      </c>
      <c r="AG20" s="6">
        <f t="shared" si="36"/>
        <v>866.5342588327501</v>
      </c>
      <c r="AH20" s="6">
        <f t="shared" si="36"/>
        <v>908.80422267825</v>
      </c>
      <c r="AI20" s="6">
        <f t="shared" si="36"/>
        <v>929.939204601</v>
      </c>
      <c r="AJ20" s="6">
        <f t="shared" si="36"/>
        <v>940.5066955623751</v>
      </c>
      <c r="AK20" s="6">
        <f t="shared" si="36"/>
        <v>951.07418652375</v>
      </c>
      <c r="AL20" s="6">
        <f t="shared" si="36"/>
        <v>961.641677485125</v>
      </c>
      <c r="AM20" s="6">
        <f t="shared" si="36"/>
        <v>929.939204601</v>
      </c>
      <c r="AN20" s="6">
        <f t="shared" si="36"/>
        <v>898.236731716875</v>
      </c>
      <c r="AO20" s="6">
        <f t="shared" si="36"/>
        <v>760.859349219</v>
      </c>
      <c r="AP20" s="6">
        <f t="shared" si="36"/>
        <v>813.6968040258749</v>
      </c>
      <c r="AQ20" s="5">
        <f t="shared" si="7"/>
        <v>10567.490961374999</v>
      </c>
    </row>
    <row r="21" spans="1:43" s="3" customFormat="1" ht="15">
      <c r="A21" s="3" t="s">
        <v>13</v>
      </c>
      <c r="B21" s="6">
        <v>800</v>
      </c>
      <c r="C21" s="6">
        <v>800</v>
      </c>
      <c r="D21" s="6">
        <v>800</v>
      </c>
      <c r="E21" s="6">
        <v>800</v>
      </c>
      <c r="F21" s="6">
        <v>800</v>
      </c>
      <c r="G21" s="6">
        <v>800</v>
      </c>
      <c r="H21" s="6">
        <v>800</v>
      </c>
      <c r="I21" s="6">
        <v>800</v>
      </c>
      <c r="J21" s="6">
        <v>800</v>
      </c>
      <c r="K21" s="6">
        <v>800</v>
      </c>
      <c r="L21" s="6">
        <v>800</v>
      </c>
      <c r="M21" s="6">
        <v>800</v>
      </c>
      <c r="N21" s="5">
        <f t="shared" si="28"/>
        <v>9600</v>
      </c>
      <c r="P21" s="3" t="s">
        <v>13</v>
      </c>
      <c r="Q21" s="6">
        <v>800</v>
      </c>
      <c r="R21" s="6">
        <v>800</v>
      </c>
      <c r="S21" s="6">
        <v>800</v>
      </c>
      <c r="T21" s="6">
        <v>800</v>
      </c>
      <c r="U21" s="6">
        <v>800</v>
      </c>
      <c r="V21" s="6">
        <v>800</v>
      </c>
      <c r="W21" s="6">
        <v>800</v>
      </c>
      <c r="X21" s="6">
        <v>800</v>
      </c>
      <c r="Y21" s="6">
        <v>800</v>
      </c>
      <c r="Z21" s="6">
        <v>800</v>
      </c>
      <c r="AA21" s="6">
        <v>800</v>
      </c>
      <c r="AB21" s="6">
        <v>800</v>
      </c>
      <c r="AC21" s="5">
        <f t="shared" si="5"/>
        <v>9600</v>
      </c>
      <c r="AD21" s="3" t="s">
        <v>13</v>
      </c>
      <c r="AE21" s="6">
        <v>800</v>
      </c>
      <c r="AF21" s="6">
        <v>800</v>
      </c>
      <c r="AG21" s="6">
        <v>800</v>
      </c>
      <c r="AH21" s="6">
        <v>800</v>
      </c>
      <c r="AI21" s="6">
        <v>800</v>
      </c>
      <c r="AJ21" s="6">
        <v>800</v>
      </c>
      <c r="AK21" s="6">
        <v>800</v>
      </c>
      <c r="AL21" s="6">
        <v>800</v>
      </c>
      <c r="AM21" s="6">
        <v>800</v>
      </c>
      <c r="AN21" s="6">
        <v>800</v>
      </c>
      <c r="AO21" s="6">
        <v>800</v>
      </c>
      <c r="AP21" s="6">
        <v>800</v>
      </c>
      <c r="AQ21" s="5">
        <f t="shared" si="7"/>
        <v>9600</v>
      </c>
    </row>
    <row r="22" spans="1:43" s="3" customFormat="1" ht="15">
      <c r="A22" s="3" t="s">
        <v>48</v>
      </c>
      <c r="B22" s="6">
        <v>150</v>
      </c>
      <c r="C22" s="6">
        <v>150</v>
      </c>
      <c r="D22" s="6">
        <v>150</v>
      </c>
      <c r="E22" s="6">
        <v>150</v>
      </c>
      <c r="F22" s="6">
        <v>150</v>
      </c>
      <c r="G22" s="6">
        <v>150</v>
      </c>
      <c r="H22" s="6">
        <v>150</v>
      </c>
      <c r="I22" s="6">
        <v>150</v>
      </c>
      <c r="J22" s="6">
        <v>150</v>
      </c>
      <c r="K22" s="6">
        <v>150</v>
      </c>
      <c r="L22" s="6">
        <v>150</v>
      </c>
      <c r="M22" s="6">
        <v>150</v>
      </c>
      <c r="N22" s="5">
        <f t="shared" si="28"/>
        <v>1800</v>
      </c>
      <c r="P22" s="3" t="s">
        <v>48</v>
      </c>
      <c r="Q22" s="6">
        <v>150</v>
      </c>
      <c r="R22" s="6">
        <v>150</v>
      </c>
      <c r="S22" s="6">
        <v>150</v>
      </c>
      <c r="T22" s="6">
        <v>150</v>
      </c>
      <c r="U22" s="6">
        <v>150</v>
      </c>
      <c r="V22" s="6">
        <v>150</v>
      </c>
      <c r="W22" s="6">
        <v>150</v>
      </c>
      <c r="X22" s="6">
        <v>150</v>
      </c>
      <c r="Y22" s="6">
        <v>150</v>
      </c>
      <c r="Z22" s="6">
        <v>150</v>
      </c>
      <c r="AA22" s="6">
        <v>150</v>
      </c>
      <c r="AB22" s="6">
        <v>150</v>
      </c>
      <c r="AC22" s="5">
        <f t="shared" si="5"/>
        <v>1800</v>
      </c>
      <c r="AD22" s="3" t="s">
        <v>48</v>
      </c>
      <c r="AE22" s="6">
        <v>150</v>
      </c>
      <c r="AF22" s="6">
        <v>150</v>
      </c>
      <c r="AG22" s="6">
        <v>150</v>
      </c>
      <c r="AH22" s="6">
        <v>150</v>
      </c>
      <c r="AI22" s="6">
        <v>150</v>
      </c>
      <c r="AJ22" s="6">
        <v>150</v>
      </c>
      <c r="AK22" s="6">
        <v>150</v>
      </c>
      <c r="AL22" s="6">
        <v>150</v>
      </c>
      <c r="AM22" s="6">
        <v>150</v>
      </c>
      <c r="AN22" s="6">
        <v>150</v>
      </c>
      <c r="AO22" s="6">
        <v>150</v>
      </c>
      <c r="AP22" s="6">
        <v>150</v>
      </c>
      <c r="AQ22" s="5">
        <f t="shared" si="7"/>
        <v>1800</v>
      </c>
    </row>
    <row r="23" spans="1:43" s="3" customFormat="1" ht="15">
      <c r="A23" s="3" t="s">
        <v>135</v>
      </c>
      <c r="B23" s="6">
        <f>SUM(B7*0.01)</f>
        <v>491.403105</v>
      </c>
      <c r="C23" s="6">
        <f aca="true" t="shared" si="37" ref="C23:H23">SUM(C7*0.01)</f>
        <v>517.965435</v>
      </c>
      <c r="D23" s="6">
        <f t="shared" si="37"/>
        <v>544.527765</v>
      </c>
      <c r="E23" s="6">
        <f t="shared" si="37"/>
        <v>571.090095</v>
      </c>
      <c r="F23" s="6">
        <f t="shared" si="37"/>
        <v>584.37126</v>
      </c>
      <c r="G23" s="6">
        <f t="shared" si="37"/>
        <v>591.0118425</v>
      </c>
      <c r="H23" s="6">
        <f t="shared" si="37"/>
        <v>597.652425</v>
      </c>
      <c r="I23" s="6">
        <f>SUM(I7*0.01)</f>
        <v>604.2930075</v>
      </c>
      <c r="J23" s="6">
        <f>SUM(J7*0.01)</f>
        <v>584.37126</v>
      </c>
      <c r="K23" s="6">
        <f>SUM(K7*0.01)</f>
        <v>564.4495125000001</v>
      </c>
      <c r="L23" s="6">
        <f>SUM(L7*0.01)</f>
        <v>478.12194000000005</v>
      </c>
      <c r="M23" s="6">
        <f>SUM(M7*0.01)</f>
        <v>511.32485249999996</v>
      </c>
      <c r="N23" s="5">
        <f t="shared" si="28"/>
        <v>6640.5825</v>
      </c>
      <c r="P23" s="3" t="s">
        <v>33</v>
      </c>
      <c r="Q23" s="6">
        <f>SUM(Q7*0.01)</f>
        <v>506.14519815</v>
      </c>
      <c r="R23" s="6">
        <f aca="true" t="shared" si="38" ref="R23:AB23">SUM(R7*0.01)</f>
        <v>533.5043980500001</v>
      </c>
      <c r="S23" s="6">
        <f t="shared" si="38"/>
        <v>560.8635979500001</v>
      </c>
      <c r="T23" s="6">
        <f t="shared" si="38"/>
        <v>588.22279785</v>
      </c>
      <c r="U23" s="6">
        <f t="shared" si="38"/>
        <v>601.9023978</v>
      </c>
      <c r="V23" s="6">
        <f t="shared" si="38"/>
        <v>608.7421977749999</v>
      </c>
      <c r="W23" s="6">
        <f t="shared" si="38"/>
        <v>615.5819977499999</v>
      </c>
      <c r="X23" s="6">
        <f t="shared" si="38"/>
        <v>622.421797725</v>
      </c>
      <c r="Y23" s="6">
        <f t="shared" si="38"/>
        <v>601.9023978</v>
      </c>
      <c r="Z23" s="6">
        <f t="shared" si="38"/>
        <v>581.382997875</v>
      </c>
      <c r="AA23" s="6">
        <f t="shared" si="38"/>
        <v>492.4655982</v>
      </c>
      <c r="AB23" s="6">
        <f t="shared" si="38"/>
        <v>526.6645980750001</v>
      </c>
      <c r="AC23" s="5">
        <f t="shared" si="5"/>
        <v>6839.799975000002</v>
      </c>
      <c r="AD23" s="3" t="s">
        <v>33</v>
      </c>
      <c r="AE23" s="6">
        <f aca="true" t="shared" si="39" ref="AE23:AP23">SUM(AE7*0.01)</f>
        <v>521.3295540944999</v>
      </c>
      <c r="AF23" s="6">
        <f t="shared" si="39"/>
        <v>549.5095299915</v>
      </c>
      <c r="AG23" s="6">
        <f t="shared" si="39"/>
        <v>577.6895058885001</v>
      </c>
      <c r="AH23" s="6">
        <f t="shared" si="39"/>
        <v>605.8694817855</v>
      </c>
      <c r="AI23" s="6">
        <f t="shared" si="39"/>
        <v>619.959469734</v>
      </c>
      <c r="AJ23" s="6">
        <f t="shared" si="39"/>
        <v>627.00446370825</v>
      </c>
      <c r="AK23" s="6">
        <f t="shared" si="39"/>
        <v>634.0494576825</v>
      </c>
      <c r="AL23" s="6">
        <f t="shared" si="39"/>
        <v>641.09445165675</v>
      </c>
      <c r="AM23" s="6">
        <f t="shared" si="39"/>
        <v>619.959469734</v>
      </c>
      <c r="AN23" s="6">
        <f t="shared" si="39"/>
        <v>598.82448781125</v>
      </c>
      <c r="AO23" s="6">
        <f t="shared" si="39"/>
        <v>507.239566146</v>
      </c>
      <c r="AP23" s="6">
        <f t="shared" si="39"/>
        <v>542.46453601725</v>
      </c>
      <c r="AQ23" s="5">
        <f t="shared" si="7"/>
        <v>7044.99397425</v>
      </c>
    </row>
    <row r="24" spans="1:43" s="3" customFormat="1" ht="15">
      <c r="A24" s="3" t="s">
        <v>11</v>
      </c>
      <c r="B24" s="6">
        <v>250</v>
      </c>
      <c r="C24" s="6">
        <v>250</v>
      </c>
      <c r="D24" s="6">
        <v>250</v>
      </c>
      <c r="E24" s="6">
        <v>250</v>
      </c>
      <c r="F24" s="6">
        <v>250</v>
      </c>
      <c r="G24" s="6">
        <v>250</v>
      </c>
      <c r="H24" s="6">
        <v>250</v>
      </c>
      <c r="I24" s="6">
        <v>250</v>
      </c>
      <c r="J24" s="6">
        <v>250</v>
      </c>
      <c r="K24" s="6">
        <v>250</v>
      </c>
      <c r="L24" s="6">
        <v>250</v>
      </c>
      <c r="M24" s="6">
        <v>250</v>
      </c>
      <c r="N24" s="5">
        <f t="shared" si="28"/>
        <v>3000</v>
      </c>
      <c r="P24" s="3" t="s">
        <v>11</v>
      </c>
      <c r="Q24" s="6">
        <v>250</v>
      </c>
      <c r="R24" s="6">
        <v>250</v>
      </c>
      <c r="S24" s="6">
        <v>250</v>
      </c>
      <c r="T24" s="6">
        <v>250</v>
      </c>
      <c r="U24" s="6">
        <v>250</v>
      </c>
      <c r="V24" s="6">
        <v>250</v>
      </c>
      <c r="W24" s="6">
        <v>250</v>
      </c>
      <c r="X24" s="6">
        <v>250</v>
      </c>
      <c r="Y24" s="6">
        <v>250</v>
      </c>
      <c r="Z24" s="6">
        <v>250</v>
      </c>
      <c r="AA24" s="6">
        <v>250</v>
      </c>
      <c r="AB24" s="6">
        <v>250</v>
      </c>
      <c r="AC24" s="5">
        <f t="shared" si="5"/>
        <v>3000</v>
      </c>
      <c r="AD24" s="3" t="s">
        <v>11</v>
      </c>
      <c r="AE24" s="6">
        <v>250</v>
      </c>
      <c r="AF24" s="6">
        <v>250</v>
      </c>
      <c r="AG24" s="6">
        <v>250</v>
      </c>
      <c r="AH24" s="6">
        <v>250</v>
      </c>
      <c r="AI24" s="6">
        <v>250</v>
      </c>
      <c r="AJ24" s="6">
        <v>250</v>
      </c>
      <c r="AK24" s="6">
        <v>250</v>
      </c>
      <c r="AL24" s="6">
        <v>250</v>
      </c>
      <c r="AM24" s="6">
        <v>250</v>
      </c>
      <c r="AN24" s="6">
        <v>250</v>
      </c>
      <c r="AO24" s="6">
        <v>250</v>
      </c>
      <c r="AP24" s="6">
        <v>250</v>
      </c>
      <c r="AQ24" s="5">
        <f t="shared" si="7"/>
        <v>3000</v>
      </c>
    </row>
    <row r="25" spans="1:43" s="3" customFormat="1" ht="15">
      <c r="A25" s="3" t="s">
        <v>35</v>
      </c>
      <c r="B25" s="6">
        <v>100</v>
      </c>
      <c r="C25" s="6">
        <v>100</v>
      </c>
      <c r="D25" s="6">
        <v>100</v>
      </c>
      <c r="E25" s="6">
        <v>100</v>
      </c>
      <c r="F25" s="6">
        <v>100</v>
      </c>
      <c r="G25" s="6">
        <v>100</v>
      </c>
      <c r="H25" s="6">
        <v>100</v>
      </c>
      <c r="I25" s="6">
        <v>100</v>
      </c>
      <c r="J25" s="6">
        <v>100</v>
      </c>
      <c r="K25" s="6">
        <v>100</v>
      </c>
      <c r="L25" s="6">
        <v>100</v>
      </c>
      <c r="M25" s="6">
        <v>100</v>
      </c>
      <c r="N25" s="5">
        <f t="shared" si="28"/>
        <v>1200</v>
      </c>
      <c r="P25" s="3" t="s">
        <v>35</v>
      </c>
      <c r="Q25" s="6">
        <v>100</v>
      </c>
      <c r="R25" s="6">
        <v>100</v>
      </c>
      <c r="S25" s="6">
        <v>100</v>
      </c>
      <c r="T25" s="6">
        <v>100</v>
      </c>
      <c r="U25" s="6">
        <v>100</v>
      </c>
      <c r="V25" s="6">
        <v>100</v>
      </c>
      <c r="W25" s="6">
        <v>100</v>
      </c>
      <c r="X25" s="6">
        <v>100</v>
      </c>
      <c r="Y25" s="6">
        <v>100</v>
      </c>
      <c r="Z25" s="6">
        <v>100</v>
      </c>
      <c r="AA25" s="6">
        <v>100</v>
      </c>
      <c r="AB25" s="6">
        <v>100</v>
      </c>
      <c r="AC25" s="5">
        <f t="shared" si="5"/>
        <v>1200</v>
      </c>
      <c r="AD25" s="3" t="s">
        <v>35</v>
      </c>
      <c r="AE25" s="6">
        <v>100</v>
      </c>
      <c r="AF25" s="6">
        <v>100</v>
      </c>
      <c r="AG25" s="6">
        <v>100</v>
      </c>
      <c r="AH25" s="6">
        <v>100</v>
      </c>
      <c r="AI25" s="6">
        <v>100</v>
      </c>
      <c r="AJ25" s="6">
        <v>100</v>
      </c>
      <c r="AK25" s="6">
        <v>100</v>
      </c>
      <c r="AL25" s="6">
        <v>100</v>
      </c>
      <c r="AM25" s="6">
        <v>100</v>
      </c>
      <c r="AN25" s="6">
        <v>100</v>
      </c>
      <c r="AO25" s="6">
        <v>100</v>
      </c>
      <c r="AP25" s="6">
        <v>100</v>
      </c>
      <c r="AQ25" s="5">
        <f t="shared" si="7"/>
        <v>1200</v>
      </c>
    </row>
    <row r="26" spans="1:43" s="3" customFormat="1" ht="15">
      <c r="A26" s="3" t="s">
        <v>32</v>
      </c>
      <c r="B26" s="6">
        <v>250</v>
      </c>
      <c r="C26" s="6">
        <v>250</v>
      </c>
      <c r="D26" s="6">
        <v>250</v>
      </c>
      <c r="E26" s="6">
        <v>250</v>
      </c>
      <c r="F26" s="6">
        <v>250</v>
      </c>
      <c r="G26" s="6">
        <v>250</v>
      </c>
      <c r="H26" s="6">
        <v>250</v>
      </c>
      <c r="I26" s="6">
        <v>250</v>
      </c>
      <c r="J26" s="6">
        <v>250</v>
      </c>
      <c r="K26" s="6">
        <v>250</v>
      </c>
      <c r="L26" s="6">
        <v>250</v>
      </c>
      <c r="M26" s="6">
        <v>250</v>
      </c>
      <c r="N26" s="5">
        <f t="shared" si="28"/>
        <v>3000</v>
      </c>
      <c r="P26" s="3" t="s">
        <v>32</v>
      </c>
      <c r="Q26" s="6">
        <v>250</v>
      </c>
      <c r="R26" s="6">
        <v>250</v>
      </c>
      <c r="S26" s="6">
        <v>250</v>
      </c>
      <c r="T26" s="6">
        <v>250</v>
      </c>
      <c r="U26" s="6">
        <v>250</v>
      </c>
      <c r="V26" s="6">
        <v>250</v>
      </c>
      <c r="W26" s="6">
        <v>250</v>
      </c>
      <c r="X26" s="6">
        <v>250</v>
      </c>
      <c r="Y26" s="6">
        <v>250</v>
      </c>
      <c r="Z26" s="6">
        <v>250</v>
      </c>
      <c r="AA26" s="6">
        <v>250</v>
      </c>
      <c r="AB26" s="6">
        <v>250</v>
      </c>
      <c r="AC26" s="5">
        <f t="shared" si="5"/>
        <v>3000</v>
      </c>
      <c r="AD26" s="3" t="s">
        <v>32</v>
      </c>
      <c r="AE26" s="6">
        <v>250</v>
      </c>
      <c r="AF26" s="6">
        <v>250</v>
      </c>
      <c r="AG26" s="6">
        <v>250</v>
      </c>
      <c r="AH26" s="6">
        <v>250</v>
      </c>
      <c r="AI26" s="6">
        <v>250</v>
      </c>
      <c r="AJ26" s="6">
        <v>250</v>
      </c>
      <c r="AK26" s="6">
        <v>250</v>
      </c>
      <c r="AL26" s="6">
        <v>250</v>
      </c>
      <c r="AM26" s="6">
        <v>250</v>
      </c>
      <c r="AN26" s="6">
        <v>250</v>
      </c>
      <c r="AO26" s="6">
        <v>250</v>
      </c>
      <c r="AP26" s="6">
        <v>250</v>
      </c>
      <c r="AQ26" s="5">
        <f t="shared" si="7"/>
        <v>3000</v>
      </c>
    </row>
    <row r="27" spans="1:43" s="3" customFormat="1" ht="15">
      <c r="A27" s="3" t="s">
        <v>18</v>
      </c>
      <c r="B27" s="6">
        <v>175</v>
      </c>
      <c r="C27" s="6">
        <v>175</v>
      </c>
      <c r="D27" s="6">
        <v>175</v>
      </c>
      <c r="E27" s="6">
        <v>175</v>
      </c>
      <c r="F27" s="6">
        <v>175</v>
      </c>
      <c r="G27" s="6">
        <v>175</v>
      </c>
      <c r="H27" s="6">
        <v>175</v>
      </c>
      <c r="I27" s="6">
        <v>175</v>
      </c>
      <c r="J27" s="6">
        <v>175</v>
      </c>
      <c r="K27" s="6">
        <v>175</v>
      </c>
      <c r="L27" s="6">
        <v>175</v>
      </c>
      <c r="M27" s="6">
        <v>175</v>
      </c>
      <c r="N27" s="5">
        <f t="shared" si="28"/>
        <v>2100</v>
      </c>
      <c r="P27" s="3" t="s">
        <v>18</v>
      </c>
      <c r="Q27" s="6">
        <v>175</v>
      </c>
      <c r="R27" s="6">
        <v>175</v>
      </c>
      <c r="S27" s="6">
        <v>175</v>
      </c>
      <c r="T27" s="6">
        <v>175</v>
      </c>
      <c r="U27" s="6">
        <v>175</v>
      </c>
      <c r="V27" s="6">
        <v>175</v>
      </c>
      <c r="W27" s="6">
        <v>175</v>
      </c>
      <c r="X27" s="6">
        <v>175</v>
      </c>
      <c r="Y27" s="6">
        <v>175</v>
      </c>
      <c r="Z27" s="6">
        <v>175</v>
      </c>
      <c r="AA27" s="6">
        <v>175</v>
      </c>
      <c r="AB27" s="6">
        <v>175</v>
      </c>
      <c r="AC27" s="5">
        <f t="shared" si="5"/>
        <v>2100</v>
      </c>
      <c r="AD27" s="3" t="s">
        <v>18</v>
      </c>
      <c r="AE27" s="6">
        <v>175</v>
      </c>
      <c r="AF27" s="6">
        <v>175</v>
      </c>
      <c r="AG27" s="6">
        <v>175</v>
      </c>
      <c r="AH27" s="6">
        <v>175</v>
      </c>
      <c r="AI27" s="6">
        <v>175</v>
      </c>
      <c r="AJ27" s="6">
        <v>175</v>
      </c>
      <c r="AK27" s="6">
        <v>175</v>
      </c>
      <c r="AL27" s="6">
        <v>175</v>
      </c>
      <c r="AM27" s="6">
        <v>175</v>
      </c>
      <c r="AN27" s="6">
        <v>175</v>
      </c>
      <c r="AO27" s="6">
        <v>175</v>
      </c>
      <c r="AP27" s="6">
        <v>175</v>
      </c>
      <c r="AQ27" s="5">
        <f t="shared" si="7"/>
        <v>2100</v>
      </c>
    </row>
    <row r="28" spans="1:43" s="3" customFormat="1" ht="15">
      <c r="A28" s="3" t="s">
        <v>8</v>
      </c>
      <c r="B28" s="6">
        <v>3200</v>
      </c>
      <c r="C28" s="6">
        <v>3200</v>
      </c>
      <c r="D28" s="6">
        <v>3200</v>
      </c>
      <c r="E28" s="6">
        <v>3200</v>
      </c>
      <c r="F28" s="6">
        <v>3200</v>
      </c>
      <c r="G28" s="6">
        <v>3200</v>
      </c>
      <c r="H28" s="6">
        <v>3200</v>
      </c>
      <c r="I28" s="6">
        <v>3200</v>
      </c>
      <c r="J28" s="6">
        <v>3200</v>
      </c>
      <c r="K28" s="6">
        <v>3200</v>
      </c>
      <c r="L28" s="6">
        <v>3200</v>
      </c>
      <c r="M28" s="6">
        <v>3200</v>
      </c>
      <c r="N28" s="5">
        <f t="shared" si="28"/>
        <v>38400</v>
      </c>
      <c r="P28" s="3" t="s">
        <v>8</v>
      </c>
      <c r="Q28" s="6">
        <v>3200</v>
      </c>
      <c r="R28" s="6">
        <v>3200</v>
      </c>
      <c r="S28" s="6">
        <v>3200</v>
      </c>
      <c r="T28" s="6">
        <v>3200</v>
      </c>
      <c r="U28" s="6">
        <v>3200</v>
      </c>
      <c r="V28" s="6">
        <v>3200</v>
      </c>
      <c r="W28" s="6">
        <v>3200</v>
      </c>
      <c r="X28" s="6">
        <v>3200</v>
      </c>
      <c r="Y28" s="6">
        <v>3200</v>
      </c>
      <c r="Z28" s="6">
        <v>3200</v>
      </c>
      <c r="AA28" s="6">
        <v>3200</v>
      </c>
      <c r="AB28" s="6">
        <v>3200</v>
      </c>
      <c r="AC28" s="5">
        <f t="shared" si="5"/>
        <v>38400</v>
      </c>
      <c r="AD28" s="3" t="s">
        <v>8</v>
      </c>
      <c r="AE28" s="6">
        <v>3200</v>
      </c>
      <c r="AF28" s="6">
        <v>3200</v>
      </c>
      <c r="AG28" s="6">
        <v>3200</v>
      </c>
      <c r="AH28" s="6">
        <v>3200</v>
      </c>
      <c r="AI28" s="6">
        <v>3200</v>
      </c>
      <c r="AJ28" s="6">
        <v>3200</v>
      </c>
      <c r="AK28" s="6">
        <v>3200</v>
      </c>
      <c r="AL28" s="6">
        <v>3200</v>
      </c>
      <c r="AM28" s="6">
        <v>3200</v>
      </c>
      <c r="AN28" s="6">
        <v>3200</v>
      </c>
      <c r="AO28" s="6">
        <v>3200</v>
      </c>
      <c r="AP28" s="6">
        <v>3200</v>
      </c>
      <c r="AQ28" s="5">
        <f t="shared" si="7"/>
        <v>38400</v>
      </c>
    </row>
    <row r="29" spans="1:43" s="3" customFormat="1" ht="15">
      <c r="A29" s="3" t="s">
        <v>15</v>
      </c>
      <c r="B29" s="6">
        <v>300</v>
      </c>
      <c r="C29" s="6">
        <v>300</v>
      </c>
      <c r="D29" s="6">
        <v>300</v>
      </c>
      <c r="E29" s="6">
        <v>300</v>
      </c>
      <c r="F29" s="6">
        <v>300</v>
      </c>
      <c r="G29" s="6">
        <v>300</v>
      </c>
      <c r="H29" s="6">
        <v>300</v>
      </c>
      <c r="I29" s="6">
        <v>300</v>
      </c>
      <c r="J29" s="6">
        <v>300</v>
      </c>
      <c r="K29" s="6">
        <v>300</v>
      </c>
      <c r="L29" s="6">
        <v>300</v>
      </c>
      <c r="M29" s="6">
        <v>300</v>
      </c>
      <c r="N29" s="5">
        <f t="shared" si="28"/>
        <v>3600</v>
      </c>
      <c r="P29" s="3" t="s">
        <v>15</v>
      </c>
      <c r="Q29" s="6">
        <v>300</v>
      </c>
      <c r="R29" s="6">
        <v>300</v>
      </c>
      <c r="S29" s="6">
        <v>300</v>
      </c>
      <c r="T29" s="6">
        <v>300</v>
      </c>
      <c r="U29" s="6">
        <v>300</v>
      </c>
      <c r="V29" s="6">
        <v>300</v>
      </c>
      <c r="W29" s="6">
        <v>300</v>
      </c>
      <c r="X29" s="6">
        <v>300</v>
      </c>
      <c r="Y29" s="6">
        <v>300</v>
      </c>
      <c r="Z29" s="6">
        <v>300</v>
      </c>
      <c r="AA29" s="6">
        <v>300</v>
      </c>
      <c r="AB29" s="6">
        <v>300</v>
      </c>
      <c r="AC29" s="5">
        <f t="shared" si="5"/>
        <v>3600</v>
      </c>
      <c r="AD29" s="3" t="s">
        <v>15</v>
      </c>
      <c r="AE29" s="6">
        <v>300</v>
      </c>
      <c r="AF29" s="6">
        <v>300</v>
      </c>
      <c r="AG29" s="6">
        <v>300</v>
      </c>
      <c r="AH29" s="6">
        <v>300</v>
      </c>
      <c r="AI29" s="6">
        <v>300</v>
      </c>
      <c r="AJ29" s="6">
        <v>300</v>
      </c>
      <c r="AK29" s="6">
        <v>300</v>
      </c>
      <c r="AL29" s="6">
        <v>300</v>
      </c>
      <c r="AM29" s="6">
        <v>300</v>
      </c>
      <c r="AN29" s="6">
        <v>300</v>
      </c>
      <c r="AO29" s="6">
        <v>300</v>
      </c>
      <c r="AP29" s="6">
        <v>300</v>
      </c>
      <c r="AQ29" s="5">
        <f t="shared" si="7"/>
        <v>3600</v>
      </c>
    </row>
    <row r="30" spans="1:43" s="3" customFormat="1" ht="15">
      <c r="A30" s="3" t="s">
        <v>14</v>
      </c>
      <c r="B30" s="6">
        <v>200</v>
      </c>
      <c r="C30" s="6">
        <v>200</v>
      </c>
      <c r="D30" s="6">
        <v>200</v>
      </c>
      <c r="E30" s="6">
        <v>200</v>
      </c>
      <c r="F30" s="6">
        <v>200</v>
      </c>
      <c r="G30" s="6">
        <v>200</v>
      </c>
      <c r="H30" s="6">
        <v>200</v>
      </c>
      <c r="I30" s="6">
        <v>200</v>
      </c>
      <c r="J30" s="6">
        <v>200</v>
      </c>
      <c r="K30" s="6">
        <v>200</v>
      </c>
      <c r="L30" s="6">
        <v>200</v>
      </c>
      <c r="M30" s="6">
        <v>200</v>
      </c>
      <c r="N30" s="5">
        <f t="shared" si="28"/>
        <v>2400</v>
      </c>
      <c r="P30" s="3" t="s">
        <v>14</v>
      </c>
      <c r="Q30" s="6">
        <v>200</v>
      </c>
      <c r="R30" s="6">
        <v>200</v>
      </c>
      <c r="S30" s="6">
        <v>200</v>
      </c>
      <c r="T30" s="6">
        <v>200</v>
      </c>
      <c r="U30" s="6">
        <v>200</v>
      </c>
      <c r="V30" s="6">
        <v>200</v>
      </c>
      <c r="W30" s="6">
        <v>200</v>
      </c>
      <c r="X30" s="6">
        <v>200</v>
      </c>
      <c r="Y30" s="6">
        <v>200</v>
      </c>
      <c r="Z30" s="6">
        <v>200</v>
      </c>
      <c r="AA30" s="6">
        <v>200</v>
      </c>
      <c r="AB30" s="6">
        <v>200</v>
      </c>
      <c r="AC30" s="5">
        <f t="shared" si="5"/>
        <v>2400</v>
      </c>
      <c r="AD30" s="3" t="s">
        <v>14</v>
      </c>
      <c r="AE30" s="6">
        <v>200</v>
      </c>
      <c r="AF30" s="6">
        <v>200</v>
      </c>
      <c r="AG30" s="6">
        <v>200</v>
      </c>
      <c r="AH30" s="6">
        <v>200</v>
      </c>
      <c r="AI30" s="6">
        <v>200</v>
      </c>
      <c r="AJ30" s="6">
        <v>200</v>
      </c>
      <c r="AK30" s="6">
        <v>200</v>
      </c>
      <c r="AL30" s="6">
        <v>200</v>
      </c>
      <c r="AM30" s="6">
        <v>200</v>
      </c>
      <c r="AN30" s="6">
        <v>200</v>
      </c>
      <c r="AO30" s="6">
        <v>200</v>
      </c>
      <c r="AP30" s="6">
        <v>200</v>
      </c>
      <c r="AQ30" s="5">
        <f t="shared" si="7"/>
        <v>2400</v>
      </c>
    </row>
    <row r="31" spans="1:43" s="3" customFormat="1" ht="15">
      <c r="A31" s="3" t="s">
        <v>10</v>
      </c>
      <c r="B31" s="6">
        <v>150</v>
      </c>
      <c r="C31" s="6">
        <v>150</v>
      </c>
      <c r="D31" s="6">
        <v>150</v>
      </c>
      <c r="E31" s="6">
        <v>150</v>
      </c>
      <c r="F31" s="6">
        <v>150</v>
      </c>
      <c r="G31" s="6">
        <v>150</v>
      </c>
      <c r="H31" s="6">
        <v>150</v>
      </c>
      <c r="I31" s="6">
        <v>150</v>
      </c>
      <c r="J31" s="6">
        <v>150</v>
      </c>
      <c r="K31" s="6">
        <v>150</v>
      </c>
      <c r="L31" s="6">
        <v>150</v>
      </c>
      <c r="M31" s="6">
        <v>150</v>
      </c>
      <c r="N31" s="5">
        <f t="shared" si="28"/>
        <v>1800</v>
      </c>
      <c r="P31" s="3" t="s">
        <v>10</v>
      </c>
      <c r="Q31" s="6">
        <v>150</v>
      </c>
      <c r="R31" s="6">
        <v>150</v>
      </c>
      <c r="S31" s="6">
        <v>150</v>
      </c>
      <c r="T31" s="6">
        <v>150</v>
      </c>
      <c r="U31" s="6">
        <v>150</v>
      </c>
      <c r="V31" s="6">
        <v>150</v>
      </c>
      <c r="W31" s="6">
        <v>150</v>
      </c>
      <c r="X31" s="6">
        <v>150</v>
      </c>
      <c r="Y31" s="6">
        <v>150</v>
      </c>
      <c r="Z31" s="6">
        <v>150</v>
      </c>
      <c r="AA31" s="6">
        <v>150</v>
      </c>
      <c r="AB31" s="6">
        <v>150</v>
      </c>
      <c r="AC31" s="5">
        <f t="shared" si="5"/>
        <v>1800</v>
      </c>
      <c r="AD31" s="3" t="s">
        <v>10</v>
      </c>
      <c r="AE31" s="6">
        <v>150</v>
      </c>
      <c r="AF31" s="6">
        <v>150</v>
      </c>
      <c r="AG31" s="6">
        <v>150</v>
      </c>
      <c r="AH31" s="6">
        <v>150</v>
      </c>
      <c r="AI31" s="6">
        <v>150</v>
      </c>
      <c r="AJ31" s="6">
        <v>150</v>
      </c>
      <c r="AK31" s="6">
        <v>150</v>
      </c>
      <c r="AL31" s="6">
        <v>150</v>
      </c>
      <c r="AM31" s="6">
        <v>150</v>
      </c>
      <c r="AN31" s="6">
        <v>150</v>
      </c>
      <c r="AO31" s="6">
        <v>150</v>
      </c>
      <c r="AP31" s="6">
        <v>150</v>
      </c>
      <c r="AQ31" s="5">
        <f t="shared" si="7"/>
        <v>1800</v>
      </c>
    </row>
    <row r="32" spans="1:43" s="3" customFormat="1" ht="15">
      <c r="A32" s="3" t="s">
        <v>30</v>
      </c>
      <c r="B32" s="6">
        <v>200</v>
      </c>
      <c r="C32" s="6">
        <v>200</v>
      </c>
      <c r="D32" s="6">
        <v>200</v>
      </c>
      <c r="E32" s="6">
        <v>200</v>
      </c>
      <c r="F32" s="6">
        <v>200</v>
      </c>
      <c r="G32" s="6">
        <v>200</v>
      </c>
      <c r="H32" s="6">
        <v>200</v>
      </c>
      <c r="I32" s="6">
        <v>200</v>
      </c>
      <c r="J32" s="6">
        <v>200</v>
      </c>
      <c r="K32" s="6">
        <v>200</v>
      </c>
      <c r="L32" s="6">
        <v>200</v>
      </c>
      <c r="M32" s="6">
        <v>200</v>
      </c>
      <c r="N32" s="5">
        <f t="shared" si="28"/>
        <v>2400</v>
      </c>
      <c r="P32" s="3" t="s">
        <v>30</v>
      </c>
      <c r="Q32" s="6">
        <v>200</v>
      </c>
      <c r="R32" s="6">
        <v>200</v>
      </c>
      <c r="S32" s="6">
        <v>200</v>
      </c>
      <c r="T32" s="6">
        <v>200</v>
      </c>
      <c r="U32" s="6">
        <v>200</v>
      </c>
      <c r="V32" s="6">
        <v>200</v>
      </c>
      <c r="W32" s="6">
        <v>200</v>
      </c>
      <c r="X32" s="6">
        <v>200</v>
      </c>
      <c r="Y32" s="6">
        <v>200</v>
      </c>
      <c r="Z32" s="6">
        <v>200</v>
      </c>
      <c r="AA32" s="6">
        <v>200</v>
      </c>
      <c r="AB32" s="6">
        <v>200</v>
      </c>
      <c r="AC32" s="5">
        <f t="shared" si="5"/>
        <v>2400</v>
      </c>
      <c r="AD32" s="3" t="s">
        <v>30</v>
      </c>
      <c r="AE32" s="6">
        <v>200</v>
      </c>
      <c r="AF32" s="6">
        <v>200</v>
      </c>
      <c r="AG32" s="6">
        <v>200</v>
      </c>
      <c r="AH32" s="6">
        <v>200</v>
      </c>
      <c r="AI32" s="6">
        <v>200</v>
      </c>
      <c r="AJ32" s="6">
        <v>200</v>
      </c>
      <c r="AK32" s="6">
        <v>200</v>
      </c>
      <c r="AL32" s="6">
        <v>200</v>
      </c>
      <c r="AM32" s="6">
        <v>200</v>
      </c>
      <c r="AN32" s="6">
        <v>200</v>
      </c>
      <c r="AO32" s="6">
        <v>200</v>
      </c>
      <c r="AP32" s="6">
        <v>200</v>
      </c>
      <c r="AQ32" s="5">
        <f t="shared" si="7"/>
        <v>2400</v>
      </c>
    </row>
    <row r="33" spans="1:43" s="3" customFormat="1" ht="15">
      <c r="A33" s="3" t="s">
        <v>9</v>
      </c>
      <c r="B33" s="6">
        <v>1200</v>
      </c>
      <c r="C33" s="6">
        <v>1200</v>
      </c>
      <c r="D33" s="6">
        <v>1200</v>
      </c>
      <c r="E33" s="6">
        <v>1200</v>
      </c>
      <c r="F33" s="6">
        <v>1200</v>
      </c>
      <c r="G33" s="6">
        <v>1200</v>
      </c>
      <c r="H33" s="6">
        <v>1200</v>
      </c>
      <c r="I33" s="6">
        <v>1200</v>
      </c>
      <c r="J33" s="6">
        <v>1200</v>
      </c>
      <c r="K33" s="6">
        <v>1200</v>
      </c>
      <c r="L33" s="6">
        <v>1200</v>
      </c>
      <c r="M33" s="6">
        <v>1200</v>
      </c>
      <c r="N33" s="5">
        <f t="shared" si="28"/>
        <v>14400</v>
      </c>
      <c r="P33" s="3" t="s">
        <v>9</v>
      </c>
      <c r="Q33" s="6">
        <v>1200</v>
      </c>
      <c r="R33" s="6">
        <v>1200</v>
      </c>
      <c r="S33" s="6">
        <v>1200</v>
      </c>
      <c r="T33" s="6">
        <v>1200</v>
      </c>
      <c r="U33" s="6">
        <v>1200</v>
      </c>
      <c r="V33" s="6">
        <v>1200</v>
      </c>
      <c r="W33" s="6">
        <v>1200</v>
      </c>
      <c r="X33" s="6">
        <v>1200</v>
      </c>
      <c r="Y33" s="6">
        <v>1200</v>
      </c>
      <c r="Z33" s="6">
        <v>1200</v>
      </c>
      <c r="AA33" s="6">
        <v>1200</v>
      </c>
      <c r="AB33" s="6">
        <v>1200</v>
      </c>
      <c r="AC33" s="5">
        <f t="shared" si="5"/>
        <v>14400</v>
      </c>
      <c r="AD33" s="3" t="s">
        <v>9</v>
      </c>
      <c r="AE33" s="6">
        <v>1200</v>
      </c>
      <c r="AF33" s="6">
        <v>1200</v>
      </c>
      <c r="AG33" s="6">
        <v>1200</v>
      </c>
      <c r="AH33" s="6">
        <v>1200</v>
      </c>
      <c r="AI33" s="6">
        <v>1200</v>
      </c>
      <c r="AJ33" s="6">
        <v>1200</v>
      </c>
      <c r="AK33" s="6">
        <v>1200</v>
      </c>
      <c r="AL33" s="6">
        <v>1200</v>
      </c>
      <c r="AM33" s="6">
        <v>1200</v>
      </c>
      <c r="AN33" s="6">
        <v>1200</v>
      </c>
      <c r="AO33" s="6">
        <v>1200</v>
      </c>
      <c r="AP33" s="6">
        <v>1200</v>
      </c>
      <c r="AQ33" s="5">
        <f t="shared" si="7"/>
        <v>14400</v>
      </c>
    </row>
    <row r="34" spans="1:43" s="3" customFormat="1" ht="15">
      <c r="A34" s="7" t="s">
        <v>19</v>
      </c>
      <c r="B34" s="6">
        <f aca="true" t="shared" si="40" ref="B34:H34">SUM(B17:B33)</f>
        <v>25974.7947025</v>
      </c>
      <c r="C34" s="6">
        <f t="shared" si="40"/>
        <v>26784.945767499998</v>
      </c>
      <c r="D34" s="6">
        <f t="shared" si="40"/>
        <v>27595.0968325</v>
      </c>
      <c r="E34" s="6">
        <f t="shared" si="40"/>
        <v>28405.247897499998</v>
      </c>
      <c r="F34" s="6">
        <f t="shared" si="40"/>
        <v>28810.323429999997</v>
      </c>
      <c r="G34" s="6">
        <f t="shared" si="40"/>
        <v>29012.861196249996</v>
      </c>
      <c r="H34" s="6">
        <f t="shared" si="40"/>
        <v>29215.3989625</v>
      </c>
      <c r="I34" s="6">
        <f>SUM(I17:I33)</f>
        <v>29417.93672875</v>
      </c>
      <c r="J34" s="6">
        <f>SUM(J17:J33)</f>
        <v>28810.323429999997</v>
      </c>
      <c r="K34" s="6">
        <f>SUM(K17:K33)</f>
        <v>28202.710131250005</v>
      </c>
      <c r="L34" s="6">
        <f>SUM(L17:L33)</f>
        <v>25569.71917</v>
      </c>
      <c r="M34" s="6">
        <f>SUM(M17:M33)</f>
        <v>26582.40800125</v>
      </c>
      <c r="N34" s="5">
        <f t="shared" si="28"/>
        <v>334381.76625</v>
      </c>
      <c r="P34" s="7" t="s">
        <v>19</v>
      </c>
      <c r="Q34" s="6">
        <f>SUM(Q17:Q33)</f>
        <v>22412.428543575</v>
      </c>
      <c r="R34" s="6">
        <f aca="true" t="shared" si="41" ref="R34:AB34">SUM(R17:R33)</f>
        <v>23246.884140525002</v>
      </c>
      <c r="S34" s="6">
        <f t="shared" si="41"/>
        <v>24081.339737475002</v>
      </c>
      <c r="T34" s="6">
        <f t="shared" si="41"/>
        <v>24915.795334424998</v>
      </c>
      <c r="U34" s="6">
        <f t="shared" si="41"/>
        <v>25333.023132899998</v>
      </c>
      <c r="V34" s="6">
        <f t="shared" si="41"/>
        <v>25541.637032137496</v>
      </c>
      <c r="W34" s="6">
        <f t="shared" si="41"/>
        <v>25750.250931374998</v>
      </c>
      <c r="X34" s="6">
        <f t="shared" si="41"/>
        <v>25958.864830612503</v>
      </c>
      <c r="Y34" s="6">
        <f t="shared" si="41"/>
        <v>25333.023132899998</v>
      </c>
      <c r="Z34" s="6">
        <f t="shared" si="41"/>
        <v>24707.1814351875</v>
      </c>
      <c r="AA34" s="6">
        <f t="shared" si="41"/>
        <v>21995.2007451</v>
      </c>
      <c r="AB34" s="6">
        <f t="shared" si="41"/>
        <v>23038.2702412875</v>
      </c>
      <c r="AC34" s="5">
        <f t="shared" si="5"/>
        <v>292313.8992375</v>
      </c>
      <c r="AD34" s="7" t="s">
        <v>19</v>
      </c>
      <c r="AE34" s="6">
        <f aca="true" t="shared" si="42" ref="AE34:AP34">SUM(AE17:AE33)</f>
        <v>22875.55139988225</v>
      </c>
      <c r="AF34" s="6">
        <f t="shared" si="42"/>
        <v>23735.04066474075</v>
      </c>
      <c r="AG34" s="6">
        <f t="shared" si="42"/>
        <v>24594.52992959925</v>
      </c>
      <c r="AH34" s="6">
        <f t="shared" si="42"/>
        <v>25454.01919445775</v>
      </c>
      <c r="AI34" s="6">
        <f t="shared" si="42"/>
        <v>25883.763826887</v>
      </c>
      <c r="AJ34" s="6">
        <f t="shared" si="42"/>
        <v>26098.636143101623</v>
      </c>
      <c r="AK34" s="6">
        <f t="shared" si="42"/>
        <v>26313.50845931625</v>
      </c>
      <c r="AL34" s="6">
        <f t="shared" si="42"/>
        <v>26528.380775530877</v>
      </c>
      <c r="AM34" s="6">
        <f t="shared" si="42"/>
        <v>25883.763826887</v>
      </c>
      <c r="AN34" s="6">
        <f t="shared" si="42"/>
        <v>25239.146878243126</v>
      </c>
      <c r="AO34" s="6">
        <f t="shared" si="42"/>
        <v>22445.806767453</v>
      </c>
      <c r="AP34" s="6">
        <f t="shared" si="42"/>
        <v>23520.168348526124</v>
      </c>
      <c r="AQ34" s="5">
        <f t="shared" si="7"/>
        <v>298572.31621462497</v>
      </c>
    </row>
    <row r="35" spans="2:43" s="3" customFormat="1" ht="7.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">
        <f>SUM(G35:M35)</f>
        <v>0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5">
        <f t="shared" si="5"/>
        <v>0</v>
      </c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5">
        <f t="shared" si="7"/>
        <v>0</v>
      </c>
    </row>
    <row r="36" spans="1:43" s="3" customFormat="1" ht="15">
      <c r="A36" s="7" t="s">
        <v>17</v>
      </c>
      <c r="B36" s="6">
        <f aca="true" t="shared" si="43" ref="B36:M36">SUM(B14-B34)</f>
        <v>7985.176332499996</v>
      </c>
      <c r="C36" s="6">
        <f t="shared" si="43"/>
        <v>9010.699377500005</v>
      </c>
      <c r="D36" s="6">
        <f t="shared" si="43"/>
        <v>10036.22242250001</v>
      </c>
      <c r="E36" s="6">
        <f t="shared" si="43"/>
        <v>11061.745467500004</v>
      </c>
      <c r="F36" s="6">
        <f t="shared" si="43"/>
        <v>11574.506990000002</v>
      </c>
      <c r="G36" s="6">
        <f t="shared" si="43"/>
        <v>11830.88775125</v>
      </c>
      <c r="H36" s="6">
        <f t="shared" si="43"/>
        <v>12087.268512500003</v>
      </c>
      <c r="I36" s="6">
        <f t="shared" si="43"/>
        <v>12343.649273750001</v>
      </c>
      <c r="J36" s="6">
        <f t="shared" si="43"/>
        <v>11574.506990000002</v>
      </c>
      <c r="K36" s="6">
        <f t="shared" si="43"/>
        <v>10805.364706249999</v>
      </c>
      <c r="L36" s="6">
        <f t="shared" si="43"/>
        <v>7472.414809999998</v>
      </c>
      <c r="M36" s="6">
        <f t="shared" si="43"/>
        <v>8754.318616249995</v>
      </c>
      <c r="N36" s="5">
        <f>SUM(B36:M36)</f>
        <v>124536.76125000001</v>
      </c>
      <c r="P36" s="7" t="s">
        <v>17</v>
      </c>
      <c r="Q36" s="6">
        <f aca="true" t="shared" si="44" ref="Q36:AB36">SUM(Q14-Q34)</f>
        <v>13900.143984975002</v>
      </c>
      <c r="R36" s="6">
        <f t="shared" si="44"/>
        <v>15028.530146324996</v>
      </c>
      <c r="S36" s="6">
        <f t="shared" si="44"/>
        <v>16156.916307675001</v>
      </c>
      <c r="T36" s="6">
        <f t="shared" si="44"/>
        <v>17285.302469025002</v>
      </c>
      <c r="U36" s="6">
        <f t="shared" si="44"/>
        <v>17849.4955497</v>
      </c>
      <c r="V36" s="6">
        <f t="shared" si="44"/>
        <v>18131.592090037495</v>
      </c>
      <c r="W36" s="6">
        <f t="shared" si="44"/>
        <v>18413.688630375</v>
      </c>
      <c r="X36" s="6">
        <f t="shared" si="44"/>
        <v>18695.785170712494</v>
      </c>
      <c r="Y36" s="6">
        <f t="shared" si="44"/>
        <v>17849.4955497</v>
      </c>
      <c r="Z36" s="6">
        <f t="shared" si="44"/>
        <v>17003.205928687494</v>
      </c>
      <c r="AA36" s="6">
        <f t="shared" si="44"/>
        <v>13335.950904299996</v>
      </c>
      <c r="AB36" s="6">
        <f t="shared" si="44"/>
        <v>14746.433605987499</v>
      </c>
      <c r="AC36" s="5">
        <f t="shared" si="5"/>
        <v>198396.54033749996</v>
      </c>
      <c r="AD36" s="7" t="s">
        <v>17</v>
      </c>
      <c r="AE36" s="6">
        <f aca="true" t="shared" si="45" ref="AE36:AP36">SUM(AE14-AE34)</f>
        <v>14526.39830452425</v>
      </c>
      <c r="AF36" s="6">
        <f t="shared" si="45"/>
        <v>15688.636050714747</v>
      </c>
      <c r="AG36" s="6">
        <f t="shared" si="45"/>
        <v>16850.873796905253</v>
      </c>
      <c r="AH36" s="6">
        <f t="shared" si="45"/>
        <v>18013.111543095754</v>
      </c>
      <c r="AI36" s="6">
        <f t="shared" si="45"/>
        <v>18594.230416191</v>
      </c>
      <c r="AJ36" s="6">
        <f t="shared" si="45"/>
        <v>18884.78985273863</v>
      </c>
      <c r="AK36" s="6">
        <f t="shared" si="45"/>
        <v>19175.349289286252</v>
      </c>
      <c r="AL36" s="6">
        <f t="shared" si="45"/>
        <v>19465.908725833873</v>
      </c>
      <c r="AM36" s="6">
        <f t="shared" si="45"/>
        <v>18594.230416191</v>
      </c>
      <c r="AN36" s="6">
        <f t="shared" si="45"/>
        <v>17722.55210654813</v>
      </c>
      <c r="AO36" s="6">
        <f t="shared" si="45"/>
        <v>13945.279431428997</v>
      </c>
      <c r="AP36" s="6">
        <f t="shared" si="45"/>
        <v>15398.076614167127</v>
      </c>
      <c r="AQ36" s="5">
        <f t="shared" si="7"/>
        <v>206859.43654762502</v>
      </c>
    </row>
    <row r="37" spans="1:43" s="3" customFormat="1" ht="15">
      <c r="A37" s="7" t="s">
        <v>139</v>
      </c>
      <c r="B37" s="6">
        <v>3582</v>
      </c>
      <c r="C37" s="6">
        <v>3582</v>
      </c>
      <c r="D37" s="6">
        <v>3582</v>
      </c>
      <c r="E37" s="6">
        <v>3582</v>
      </c>
      <c r="F37" s="6">
        <v>3582</v>
      </c>
      <c r="G37" s="6">
        <v>3582</v>
      </c>
      <c r="H37" s="6">
        <v>3582</v>
      </c>
      <c r="I37" s="6">
        <v>3582</v>
      </c>
      <c r="J37" s="6">
        <v>3582</v>
      </c>
      <c r="K37" s="6">
        <v>3582</v>
      </c>
      <c r="L37" s="6">
        <v>3582</v>
      </c>
      <c r="M37" s="6">
        <v>3582</v>
      </c>
      <c r="N37" s="5">
        <f>SUM(B37:M37)</f>
        <v>42984</v>
      </c>
      <c r="P37" s="7" t="s">
        <v>123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5">
        <f t="shared" si="5"/>
        <v>0</v>
      </c>
      <c r="AD37" s="7" t="s">
        <v>139</v>
      </c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5">
        <f t="shared" si="7"/>
        <v>0</v>
      </c>
    </row>
    <row r="38" spans="1:43" s="3" customFormat="1" ht="15">
      <c r="A38" s="7" t="s">
        <v>37</v>
      </c>
      <c r="B38" s="6">
        <f aca="true" t="shared" si="46" ref="B38:H38">SUM(B36-B37)</f>
        <v>4403.176332499996</v>
      </c>
      <c r="C38" s="6">
        <f t="shared" si="46"/>
        <v>5428.699377500005</v>
      </c>
      <c r="D38" s="6">
        <f t="shared" si="46"/>
        <v>6454.22242250001</v>
      </c>
      <c r="E38" s="6">
        <f t="shared" si="46"/>
        <v>7479.745467500004</v>
      </c>
      <c r="F38" s="6">
        <f t="shared" si="46"/>
        <v>7992.506990000002</v>
      </c>
      <c r="G38" s="6">
        <f t="shared" si="46"/>
        <v>8248.88775125</v>
      </c>
      <c r="H38" s="6">
        <f t="shared" si="46"/>
        <v>8505.268512500003</v>
      </c>
      <c r="I38" s="6">
        <f>SUM(I36-I37)</f>
        <v>8761.649273750001</v>
      </c>
      <c r="J38" s="6">
        <f>SUM(J36-J37)</f>
        <v>7992.506990000002</v>
      </c>
      <c r="K38" s="6">
        <f>SUM(K36-K37)</f>
        <v>7223.364706249999</v>
      </c>
      <c r="L38" s="6">
        <f>SUM(L36-L37)</f>
        <v>3890.4148099999984</v>
      </c>
      <c r="M38" s="6">
        <f>SUM(M36-M37)</f>
        <v>5172.318616249995</v>
      </c>
      <c r="N38" s="5">
        <f>SUM(B38:M38)</f>
        <v>81552.76125000001</v>
      </c>
      <c r="P38" s="7" t="s">
        <v>37</v>
      </c>
      <c r="Q38" s="6">
        <f aca="true" t="shared" si="47" ref="Q38:AB38">SUM(Q36-Q37)</f>
        <v>13900.143984975002</v>
      </c>
      <c r="R38" s="6">
        <f t="shared" si="47"/>
        <v>15028.530146324996</v>
      </c>
      <c r="S38" s="6">
        <f t="shared" si="47"/>
        <v>16156.916307675001</v>
      </c>
      <c r="T38" s="6">
        <f t="shared" si="47"/>
        <v>17285.302469025002</v>
      </c>
      <c r="U38" s="6">
        <f t="shared" si="47"/>
        <v>17849.4955497</v>
      </c>
      <c r="V38" s="6">
        <f t="shared" si="47"/>
        <v>18131.592090037495</v>
      </c>
      <c r="W38" s="6">
        <f t="shared" si="47"/>
        <v>18413.688630375</v>
      </c>
      <c r="X38" s="6">
        <f t="shared" si="47"/>
        <v>18695.785170712494</v>
      </c>
      <c r="Y38" s="6">
        <f t="shared" si="47"/>
        <v>17849.4955497</v>
      </c>
      <c r="Z38" s="6">
        <f t="shared" si="47"/>
        <v>17003.205928687494</v>
      </c>
      <c r="AA38" s="6">
        <f t="shared" si="47"/>
        <v>13335.950904299996</v>
      </c>
      <c r="AB38" s="6">
        <f t="shared" si="47"/>
        <v>14746.433605987499</v>
      </c>
      <c r="AC38" s="5">
        <f t="shared" si="5"/>
        <v>198396.54033749996</v>
      </c>
      <c r="AD38" s="7" t="s">
        <v>37</v>
      </c>
      <c r="AE38" s="6">
        <f aca="true" t="shared" si="48" ref="AE38:AP38">SUM(AE36-AE37)</f>
        <v>14526.39830452425</v>
      </c>
      <c r="AF38" s="6">
        <f t="shared" si="48"/>
        <v>15688.636050714747</v>
      </c>
      <c r="AG38" s="6">
        <f t="shared" si="48"/>
        <v>16850.873796905253</v>
      </c>
      <c r="AH38" s="6">
        <f t="shared" si="48"/>
        <v>18013.111543095754</v>
      </c>
      <c r="AI38" s="6">
        <f t="shared" si="48"/>
        <v>18594.230416191</v>
      </c>
      <c r="AJ38" s="6">
        <f t="shared" si="48"/>
        <v>18884.78985273863</v>
      </c>
      <c r="AK38" s="6">
        <f t="shared" si="48"/>
        <v>19175.349289286252</v>
      </c>
      <c r="AL38" s="6">
        <f t="shared" si="48"/>
        <v>19465.908725833873</v>
      </c>
      <c r="AM38" s="6">
        <f t="shared" si="48"/>
        <v>18594.230416191</v>
      </c>
      <c r="AN38" s="6">
        <f t="shared" si="48"/>
        <v>17722.55210654813</v>
      </c>
      <c r="AO38" s="6">
        <f t="shared" si="48"/>
        <v>13945.279431428997</v>
      </c>
      <c r="AP38" s="6">
        <f t="shared" si="48"/>
        <v>15398.076614167127</v>
      </c>
      <c r="AQ38" s="5">
        <f t="shared" si="7"/>
        <v>206859.43654762502</v>
      </c>
    </row>
    <row r="39" spans="1:43" s="3" customFormat="1" ht="15">
      <c r="A39" s="7" t="s">
        <v>38</v>
      </c>
      <c r="B39" s="6">
        <v>4000</v>
      </c>
      <c r="C39" s="6">
        <v>4000</v>
      </c>
      <c r="D39" s="6">
        <v>4000</v>
      </c>
      <c r="E39" s="6">
        <v>4000</v>
      </c>
      <c r="F39" s="6">
        <v>4000</v>
      </c>
      <c r="G39" s="6">
        <v>4000</v>
      </c>
      <c r="H39" s="6">
        <v>4000</v>
      </c>
      <c r="I39" s="6">
        <v>4000</v>
      </c>
      <c r="J39" s="6">
        <v>4000</v>
      </c>
      <c r="K39" s="6">
        <v>4000</v>
      </c>
      <c r="L39" s="6">
        <v>4000</v>
      </c>
      <c r="M39" s="6">
        <v>4000</v>
      </c>
      <c r="N39" s="5">
        <f>SUM(B39:M39)</f>
        <v>48000</v>
      </c>
      <c r="P39" s="7" t="s">
        <v>38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5">
        <f t="shared" si="5"/>
        <v>0</v>
      </c>
      <c r="AD39" s="7" t="s">
        <v>38</v>
      </c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5">
        <f t="shared" si="7"/>
        <v>0</v>
      </c>
    </row>
    <row r="40" spans="1:43" s="3" customFormat="1" ht="15">
      <c r="A40" s="7" t="s">
        <v>34</v>
      </c>
      <c r="B40" s="6">
        <f aca="true" t="shared" si="49" ref="B40:M40">SUM(B38-B39)</f>
        <v>403.1763324999956</v>
      </c>
      <c r="C40" s="6">
        <f t="shared" si="49"/>
        <v>1428.6993775000046</v>
      </c>
      <c r="D40" s="6">
        <f t="shared" si="49"/>
        <v>2454.22242250001</v>
      </c>
      <c r="E40" s="6">
        <f t="shared" si="49"/>
        <v>3479.7454675000045</v>
      </c>
      <c r="F40" s="6">
        <f t="shared" si="49"/>
        <v>3992.5069900000017</v>
      </c>
      <c r="G40" s="6">
        <f t="shared" si="49"/>
        <v>4248.88775125</v>
      </c>
      <c r="H40" s="6">
        <f t="shared" si="49"/>
        <v>4505.2685125000025</v>
      </c>
      <c r="I40" s="6">
        <f t="shared" si="49"/>
        <v>4761.649273750001</v>
      </c>
      <c r="J40" s="6">
        <f t="shared" si="49"/>
        <v>3992.5069900000017</v>
      </c>
      <c r="K40" s="6">
        <f t="shared" si="49"/>
        <v>3223.3647062499986</v>
      </c>
      <c r="L40" s="6">
        <f t="shared" si="49"/>
        <v>-109.5851900000016</v>
      </c>
      <c r="M40" s="6">
        <f t="shared" si="49"/>
        <v>1172.318616249995</v>
      </c>
      <c r="N40" s="5">
        <f>SUM(B40:M40)</f>
        <v>33552.76125000001</v>
      </c>
      <c r="P40" s="7" t="s">
        <v>34</v>
      </c>
      <c r="Q40" s="6">
        <f>SUM(Q38-Q39)</f>
        <v>13900.143984975002</v>
      </c>
      <c r="R40" s="6">
        <f aca="true" t="shared" si="50" ref="R40:AB40">SUM(R38-R39)</f>
        <v>15028.530146324996</v>
      </c>
      <c r="S40" s="6">
        <f t="shared" si="50"/>
        <v>16156.916307675001</v>
      </c>
      <c r="T40" s="6">
        <f t="shared" si="50"/>
        <v>17285.302469025002</v>
      </c>
      <c r="U40" s="6">
        <f t="shared" si="50"/>
        <v>17849.4955497</v>
      </c>
      <c r="V40" s="6">
        <f t="shared" si="50"/>
        <v>18131.592090037495</v>
      </c>
      <c r="W40" s="6">
        <f t="shared" si="50"/>
        <v>18413.688630375</v>
      </c>
      <c r="X40" s="6">
        <f t="shared" si="50"/>
        <v>18695.785170712494</v>
      </c>
      <c r="Y40" s="6">
        <f t="shared" si="50"/>
        <v>17849.4955497</v>
      </c>
      <c r="Z40" s="6">
        <f t="shared" si="50"/>
        <v>17003.205928687494</v>
      </c>
      <c r="AA40" s="6">
        <f t="shared" si="50"/>
        <v>13335.950904299996</v>
      </c>
      <c r="AB40" s="6">
        <f t="shared" si="50"/>
        <v>14746.433605987499</v>
      </c>
      <c r="AC40" s="5">
        <f t="shared" si="5"/>
        <v>198396.54033749996</v>
      </c>
      <c r="AD40" s="7" t="s">
        <v>34</v>
      </c>
      <c r="AE40" s="6">
        <f aca="true" t="shared" si="51" ref="AE40:AP40">SUM(AE38-AE39)</f>
        <v>14526.39830452425</v>
      </c>
      <c r="AF40" s="6">
        <f t="shared" si="51"/>
        <v>15688.636050714747</v>
      </c>
      <c r="AG40" s="6">
        <f t="shared" si="51"/>
        <v>16850.873796905253</v>
      </c>
      <c r="AH40" s="6">
        <f t="shared" si="51"/>
        <v>18013.111543095754</v>
      </c>
      <c r="AI40" s="6">
        <f t="shared" si="51"/>
        <v>18594.230416191</v>
      </c>
      <c r="AJ40" s="6">
        <f t="shared" si="51"/>
        <v>18884.78985273863</v>
      </c>
      <c r="AK40" s="6">
        <f t="shared" si="51"/>
        <v>19175.349289286252</v>
      </c>
      <c r="AL40" s="6">
        <f t="shared" si="51"/>
        <v>19465.908725833873</v>
      </c>
      <c r="AM40" s="6">
        <f t="shared" si="51"/>
        <v>18594.230416191</v>
      </c>
      <c r="AN40" s="6">
        <f t="shared" si="51"/>
        <v>17722.55210654813</v>
      </c>
      <c r="AO40" s="6">
        <f t="shared" si="51"/>
        <v>13945.279431428997</v>
      </c>
      <c r="AP40" s="6">
        <f t="shared" si="51"/>
        <v>15398.076614167127</v>
      </c>
      <c r="AQ40" s="5">
        <f t="shared" si="7"/>
        <v>206859.43654762502</v>
      </c>
    </row>
    <row r="41" spans="1:43" s="3" customFormat="1" ht="7.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5"/>
      <c r="P41" s="7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5"/>
      <c r="AD41" s="7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5"/>
    </row>
    <row r="42" spans="1:43" s="3" customFormat="1" ht="15">
      <c r="A42" s="7" t="s">
        <v>39</v>
      </c>
      <c r="B42" s="6"/>
      <c r="C42" s="6">
        <f>SUM(B40+C40)</f>
        <v>1831.8757100000003</v>
      </c>
      <c r="D42" s="6">
        <f>SUM(C42+D40)</f>
        <v>4286.09813250001</v>
      </c>
      <c r="E42" s="6">
        <f aca="true" t="shared" si="52" ref="E42:M42">SUM(D42+E40)</f>
        <v>7765.843600000015</v>
      </c>
      <c r="F42" s="6">
        <f t="shared" si="52"/>
        <v>11758.350590000016</v>
      </c>
      <c r="G42" s="6">
        <f t="shared" si="52"/>
        <v>16007.238341250017</v>
      </c>
      <c r="H42" s="6">
        <f t="shared" si="52"/>
        <v>20512.50685375002</v>
      </c>
      <c r="I42" s="6">
        <f t="shared" si="52"/>
        <v>25274.15612750002</v>
      </c>
      <c r="J42" s="6">
        <f t="shared" si="52"/>
        <v>29266.663117500022</v>
      </c>
      <c r="K42" s="6">
        <f t="shared" si="52"/>
        <v>32490.02782375002</v>
      </c>
      <c r="L42" s="6">
        <f t="shared" si="52"/>
        <v>32380.44263375002</v>
      </c>
      <c r="M42" s="6">
        <f t="shared" si="52"/>
        <v>33552.76125000001</v>
      </c>
      <c r="N42" s="5"/>
      <c r="P42" s="7" t="s">
        <v>39</v>
      </c>
      <c r="Q42" s="6"/>
      <c r="R42" s="6">
        <f>SUM(Q40+R40)</f>
        <v>28928.6741313</v>
      </c>
      <c r="S42" s="6">
        <f>SUM(R42+S40)</f>
        <v>45085.590438975</v>
      </c>
      <c r="T42" s="6">
        <f aca="true" t="shared" si="53" ref="T42:AB42">SUM(S42+T40)</f>
        <v>62370.892908</v>
      </c>
      <c r="U42" s="6">
        <f t="shared" si="53"/>
        <v>80220.3884577</v>
      </c>
      <c r="V42" s="6">
        <f t="shared" si="53"/>
        <v>98351.98054773749</v>
      </c>
      <c r="W42" s="6">
        <f t="shared" si="53"/>
        <v>116765.6691781125</v>
      </c>
      <c r="X42" s="6">
        <f t="shared" si="53"/>
        <v>135461.45434882498</v>
      </c>
      <c r="Y42" s="6">
        <f t="shared" si="53"/>
        <v>153310.94989852497</v>
      </c>
      <c r="Z42" s="6">
        <f t="shared" si="53"/>
        <v>170314.15582721247</v>
      </c>
      <c r="AA42" s="6">
        <f t="shared" si="53"/>
        <v>183650.10673151247</v>
      </c>
      <c r="AB42" s="6">
        <f t="shared" si="53"/>
        <v>198396.54033749996</v>
      </c>
      <c r="AC42" s="5"/>
      <c r="AD42" s="7" t="s">
        <v>39</v>
      </c>
      <c r="AE42" s="6"/>
      <c r="AF42" s="6">
        <f>SUM(AE40+AF40)</f>
        <v>30215.034355238997</v>
      </c>
      <c r="AG42" s="6">
        <f>SUM(AF42+AG40)</f>
        <v>47065.90815214425</v>
      </c>
      <c r="AH42" s="6">
        <f aca="true" t="shared" si="54" ref="AH42:AP42">SUM(AG42+AH40)</f>
        <v>65079.01969524</v>
      </c>
      <c r="AI42" s="6">
        <f t="shared" si="54"/>
        <v>83673.250111431</v>
      </c>
      <c r="AJ42" s="6">
        <f t="shared" si="54"/>
        <v>102558.03996416963</v>
      </c>
      <c r="AK42" s="6">
        <f t="shared" si="54"/>
        <v>121733.38925345588</v>
      </c>
      <c r="AL42" s="6">
        <f t="shared" si="54"/>
        <v>141199.29797928975</v>
      </c>
      <c r="AM42" s="6">
        <f t="shared" si="54"/>
        <v>159793.52839548077</v>
      </c>
      <c r="AN42" s="6">
        <f t="shared" si="54"/>
        <v>177516.0805020289</v>
      </c>
      <c r="AO42" s="6">
        <f t="shared" si="54"/>
        <v>191461.3599334579</v>
      </c>
      <c r="AP42" s="6">
        <f t="shared" si="54"/>
        <v>206859.43654762502</v>
      </c>
      <c r="AQ42" s="5"/>
    </row>
    <row r="43" spans="1:43" s="3" customFormat="1" ht="3" customHeigh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5"/>
      <c r="P43" s="7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5"/>
      <c r="AD43" s="7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5"/>
    </row>
    <row r="44" spans="1:43" s="3" customFormat="1" ht="15">
      <c r="A44" s="3" t="s">
        <v>138</v>
      </c>
      <c r="B44" s="5">
        <f>SUM(B7)/22</f>
        <v>2233.650477272727</v>
      </c>
      <c r="C44" s="5">
        <f aca="true" t="shared" si="55" ref="C44:M44">SUM(C7)/22</f>
        <v>2354.388340909091</v>
      </c>
      <c r="D44" s="5">
        <f t="shared" si="55"/>
        <v>2475.126204545455</v>
      </c>
      <c r="E44" s="5">
        <f t="shared" si="55"/>
        <v>2595.8640681818183</v>
      </c>
      <c r="F44" s="5">
        <f t="shared" si="55"/>
        <v>2656.2329999999997</v>
      </c>
      <c r="G44" s="5">
        <f t="shared" si="55"/>
        <v>2686.417465909091</v>
      </c>
      <c r="H44" s="5">
        <f t="shared" si="55"/>
        <v>2716.601931818182</v>
      </c>
      <c r="I44" s="5">
        <f t="shared" si="55"/>
        <v>2746.7863977272727</v>
      </c>
      <c r="J44" s="5">
        <f t="shared" si="55"/>
        <v>2656.2329999999997</v>
      </c>
      <c r="K44" s="5">
        <f t="shared" si="55"/>
        <v>2565.6796022727276</v>
      </c>
      <c r="L44" s="5">
        <f t="shared" si="55"/>
        <v>2173.2815454545457</v>
      </c>
      <c r="M44" s="5">
        <f t="shared" si="55"/>
        <v>2324.2038749999997</v>
      </c>
      <c r="N44" s="5"/>
      <c r="P44" s="3" t="s">
        <v>104</v>
      </c>
      <c r="Q44" s="5">
        <f aca="true" t="shared" si="56" ref="Q44:AB44">SUM(Q7)/22</f>
        <v>2300.659991590909</v>
      </c>
      <c r="R44" s="5">
        <f t="shared" si="56"/>
        <v>2425.019991136364</v>
      </c>
      <c r="S44" s="5">
        <f t="shared" si="56"/>
        <v>2549.3799906818185</v>
      </c>
      <c r="T44" s="5">
        <f t="shared" si="56"/>
        <v>2673.7399902272728</v>
      </c>
      <c r="U44" s="5">
        <f t="shared" si="56"/>
        <v>2735.91999</v>
      </c>
      <c r="V44" s="5">
        <f t="shared" si="56"/>
        <v>2767.009989886363</v>
      </c>
      <c r="W44" s="5">
        <f t="shared" si="56"/>
        <v>2798.099989772727</v>
      </c>
      <c r="X44" s="5">
        <f t="shared" si="56"/>
        <v>2829.1899896590908</v>
      </c>
      <c r="Y44" s="5">
        <f t="shared" si="56"/>
        <v>2735.91999</v>
      </c>
      <c r="Z44" s="5">
        <f t="shared" si="56"/>
        <v>2642.649990340909</v>
      </c>
      <c r="AA44" s="5">
        <f t="shared" si="56"/>
        <v>2238.4799918181816</v>
      </c>
      <c r="AB44" s="5">
        <f t="shared" si="56"/>
        <v>2393.92999125</v>
      </c>
      <c r="AC44" s="5"/>
      <c r="AD44" s="3" t="s">
        <v>49</v>
      </c>
      <c r="AE44" s="5">
        <f aca="true" t="shared" si="57" ref="AE44:AP44">SUM(AE7)/22</f>
        <v>2369.6797913386363</v>
      </c>
      <c r="AF44" s="5">
        <f t="shared" si="57"/>
        <v>2497.7705908704547</v>
      </c>
      <c r="AG44" s="5">
        <f t="shared" si="57"/>
        <v>2625.861390402273</v>
      </c>
      <c r="AH44" s="5">
        <f t="shared" si="57"/>
        <v>2753.952189934091</v>
      </c>
      <c r="AI44" s="5">
        <f t="shared" si="57"/>
        <v>2817.9975897</v>
      </c>
      <c r="AJ44" s="5">
        <f t="shared" si="57"/>
        <v>2850.020289582955</v>
      </c>
      <c r="AK44" s="5">
        <f t="shared" si="57"/>
        <v>2882.042989465909</v>
      </c>
      <c r="AL44" s="5">
        <f t="shared" si="57"/>
        <v>2914.0656893488635</v>
      </c>
      <c r="AM44" s="5">
        <f t="shared" si="57"/>
        <v>2817.9975897</v>
      </c>
      <c r="AN44" s="5">
        <f t="shared" si="57"/>
        <v>2721.929490051137</v>
      </c>
      <c r="AO44" s="5">
        <f t="shared" si="57"/>
        <v>2305.634391572727</v>
      </c>
      <c r="AP44" s="5">
        <f t="shared" si="57"/>
        <v>2465.7478909875</v>
      </c>
      <c r="AQ44" s="5"/>
    </row>
  </sheetData>
  <sheetProtection/>
  <printOptions/>
  <pageMargins left="0.32" right="0.2" top="0.51" bottom="0.25" header="0.26" footer="0.28"/>
  <pageSetup horizontalDpi="300" verticalDpi="300" orientation="landscape" r:id="rId1"/>
  <headerFooter alignWithMargins="0">
    <oddHeader>&amp;CProjected Income and Expenses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3:D20"/>
  <sheetViews>
    <sheetView zoomScalePageLayoutView="0" workbookViewId="0" topLeftCell="A4">
      <selection activeCell="C12" sqref="C12"/>
    </sheetView>
  </sheetViews>
  <sheetFormatPr defaultColWidth="9.140625" defaultRowHeight="12.75"/>
  <cols>
    <col min="2" max="2" width="62.28125" style="0" customWidth="1"/>
    <col min="3" max="3" width="19.57421875" style="0" customWidth="1"/>
  </cols>
  <sheetData>
    <row r="3" spans="2:4" ht="23.25">
      <c r="B3" s="9"/>
      <c r="C3" s="10"/>
      <c r="D3" s="10"/>
    </row>
    <row r="4" spans="2:4" ht="12.75">
      <c r="B4" s="10"/>
      <c r="C4" s="10"/>
      <c r="D4" s="10"/>
    </row>
    <row r="5" spans="2:4" ht="18.75">
      <c r="B5" s="11" t="s">
        <v>40</v>
      </c>
      <c r="C5" s="10"/>
      <c r="D5" s="10"/>
    </row>
    <row r="6" spans="2:4" ht="12.75">
      <c r="B6" s="10"/>
      <c r="C6" s="10"/>
      <c r="D6" s="10"/>
    </row>
    <row r="7" spans="2:4" ht="23.25">
      <c r="B7" s="12" t="s">
        <v>41</v>
      </c>
      <c r="C7" s="10"/>
      <c r="D7" s="10"/>
    </row>
    <row r="8" spans="2:4" ht="12.75">
      <c r="B8" s="10"/>
      <c r="C8" s="10"/>
      <c r="D8" s="10"/>
    </row>
    <row r="9" spans="2:4" ht="12.75">
      <c r="B9" s="10"/>
      <c r="C9" s="10"/>
      <c r="D9" s="10"/>
    </row>
    <row r="10" spans="2:4" ht="18.75">
      <c r="B10" s="11"/>
      <c r="C10" s="13"/>
      <c r="D10" s="10"/>
    </row>
    <row r="11" spans="2:4" ht="18.75">
      <c r="B11" s="11"/>
      <c r="C11" s="11"/>
      <c r="D11" s="10"/>
    </row>
    <row r="12" spans="2:4" ht="18.75">
      <c r="B12" s="11" t="s">
        <v>107</v>
      </c>
      <c r="C12" s="13">
        <f>SUM(Projections!AC34+Projections!AC37)</f>
        <v>292313.8992375</v>
      </c>
      <c r="D12" s="10"/>
    </row>
    <row r="13" spans="2:4" ht="18.75">
      <c r="B13" s="11" t="s">
        <v>42</v>
      </c>
      <c r="C13" s="14">
        <v>0.6815</v>
      </c>
      <c r="D13" s="10"/>
    </row>
    <row r="14" spans="2:4" ht="18.75">
      <c r="B14" s="11"/>
      <c r="C14" s="11"/>
      <c r="D14" s="10"/>
    </row>
    <row r="15" spans="2:4" ht="18.75">
      <c r="B15" s="11" t="s">
        <v>108</v>
      </c>
      <c r="C15" s="13">
        <f>SUM(C12/C13)</f>
        <v>428927.2182501834</v>
      </c>
      <c r="D15" s="10"/>
    </row>
    <row r="16" spans="2:4" ht="18.75">
      <c r="B16" s="11"/>
      <c r="C16" s="13"/>
      <c r="D16" s="10"/>
    </row>
    <row r="17" spans="2:3" ht="18.75">
      <c r="B17" s="11" t="s">
        <v>109</v>
      </c>
      <c r="C17" s="13">
        <f>SUM(C12/12)</f>
        <v>24359.491603125</v>
      </c>
    </row>
    <row r="18" spans="2:3" ht="18.75">
      <c r="B18" s="11" t="s">
        <v>43</v>
      </c>
      <c r="C18" s="13">
        <f>SUM(C17/C13)</f>
        <v>35743.93485418195</v>
      </c>
    </row>
    <row r="19" spans="2:3" ht="18.75">
      <c r="B19" s="11"/>
      <c r="C19" s="13"/>
    </row>
    <row r="20" spans="2:3" ht="18.75">
      <c r="B20" s="11" t="s">
        <v>132</v>
      </c>
      <c r="C20" s="15">
        <f>SUM(C18/22)</f>
        <v>1624.7243115537249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8.7109375" style="26" customWidth="1"/>
    <col min="2" max="2" width="16.8515625" style="26" customWidth="1"/>
    <col min="3" max="3" width="8.7109375" style="26" customWidth="1"/>
    <col min="4" max="4" width="9.140625" style="26" customWidth="1"/>
    <col min="5" max="9" width="7.57421875" style="26" customWidth="1"/>
    <col min="10" max="10" width="9.140625" style="26" customWidth="1"/>
    <col min="11" max="11" width="11.421875" style="26" customWidth="1"/>
    <col min="12" max="16384" width="9.140625" style="26" customWidth="1"/>
  </cols>
  <sheetData>
    <row r="1" spans="2:11" ht="14.25">
      <c r="B1" s="16"/>
      <c r="C1" s="16"/>
      <c r="D1" s="39"/>
      <c r="E1" s="40"/>
      <c r="F1" s="39"/>
      <c r="G1" s="39"/>
      <c r="H1" s="16"/>
      <c r="I1" s="16"/>
      <c r="J1" s="16"/>
      <c r="K1" s="16"/>
    </row>
    <row r="2" spans="1:11" ht="14.25">
      <c r="A2" s="16" t="s">
        <v>110</v>
      </c>
      <c r="B2" s="16"/>
      <c r="C2" s="16"/>
      <c r="D2" s="39"/>
      <c r="E2" s="39"/>
      <c r="F2" s="39"/>
      <c r="G2" s="39"/>
      <c r="H2" s="16"/>
      <c r="I2" s="16"/>
      <c r="J2" s="16"/>
      <c r="K2" s="16"/>
    </row>
    <row r="3" spans="1:11" ht="14.25">
      <c r="A3" s="16"/>
      <c r="B3" s="16"/>
      <c r="C3" s="16"/>
      <c r="D3" s="39"/>
      <c r="E3" s="39"/>
      <c r="F3" s="39" t="s">
        <v>53</v>
      </c>
      <c r="G3" s="39"/>
      <c r="H3" s="16"/>
      <c r="I3" s="16"/>
      <c r="J3" s="16"/>
      <c r="K3" s="16"/>
    </row>
    <row r="4" spans="1:11" ht="9" customHeight="1">
      <c r="A4" s="16"/>
      <c r="B4" s="16"/>
      <c r="C4" s="16"/>
      <c r="D4" s="39"/>
      <c r="E4" s="39"/>
      <c r="F4" s="39"/>
      <c r="G4" s="39"/>
      <c r="H4" s="16"/>
      <c r="I4" s="16"/>
      <c r="J4" s="16"/>
      <c r="K4" s="16"/>
    </row>
    <row r="5" spans="1:11" ht="14.25">
      <c r="A5" s="16" t="s">
        <v>54</v>
      </c>
      <c r="B5" s="16" t="s">
        <v>55</v>
      </c>
      <c r="C5" s="41" t="s">
        <v>77</v>
      </c>
      <c r="D5" s="41" t="s">
        <v>56</v>
      </c>
      <c r="E5" s="41" t="s">
        <v>57</v>
      </c>
      <c r="F5" s="41" t="s">
        <v>58</v>
      </c>
      <c r="G5" s="41" t="s">
        <v>59</v>
      </c>
      <c r="H5" s="41" t="s">
        <v>60</v>
      </c>
      <c r="I5" s="41" t="s">
        <v>61</v>
      </c>
      <c r="J5" s="41" t="s">
        <v>50</v>
      </c>
      <c r="K5" s="16" t="s">
        <v>62</v>
      </c>
    </row>
    <row r="6" spans="1:11" ht="14.25">
      <c r="A6" s="16" t="s">
        <v>125</v>
      </c>
      <c r="B6" s="58"/>
      <c r="C6" s="59"/>
      <c r="D6" s="60"/>
      <c r="E6" s="60"/>
      <c r="F6" s="60"/>
      <c r="G6" s="60"/>
      <c r="H6" s="60"/>
      <c r="I6" s="60"/>
      <c r="J6" s="42">
        <f aca="true" t="shared" si="0" ref="J6:J11">SUM(C6:I6)</f>
        <v>0</v>
      </c>
      <c r="K6" s="38">
        <f aca="true" t="shared" si="1" ref="K6:K11">SUM(J6*B6)</f>
        <v>0</v>
      </c>
    </row>
    <row r="7" spans="1:11" ht="14.25">
      <c r="A7" s="16" t="s">
        <v>126</v>
      </c>
      <c r="B7" s="58"/>
      <c r="C7" s="59"/>
      <c r="D7" s="60"/>
      <c r="E7" s="60"/>
      <c r="F7" s="60"/>
      <c r="G7" s="60"/>
      <c r="H7" s="60"/>
      <c r="I7" s="60"/>
      <c r="J7" s="42">
        <f t="shared" si="0"/>
        <v>0</v>
      </c>
      <c r="K7" s="38">
        <f t="shared" si="1"/>
        <v>0</v>
      </c>
    </row>
    <row r="8" spans="1:11" ht="14.25">
      <c r="A8" s="16" t="s">
        <v>127</v>
      </c>
      <c r="B8" s="58"/>
      <c r="C8" s="59"/>
      <c r="D8" s="60"/>
      <c r="E8" s="60"/>
      <c r="F8" s="60"/>
      <c r="G8" s="60"/>
      <c r="H8" s="60"/>
      <c r="I8" s="60"/>
      <c r="J8" s="42">
        <f t="shared" si="0"/>
        <v>0</v>
      </c>
      <c r="K8" s="38">
        <f t="shared" si="1"/>
        <v>0</v>
      </c>
    </row>
    <row r="9" spans="1:11" ht="14.25">
      <c r="A9" s="43" t="s">
        <v>128</v>
      </c>
      <c r="B9" s="58"/>
      <c r="C9" s="59"/>
      <c r="D9" s="60"/>
      <c r="E9" s="60"/>
      <c r="F9" s="60"/>
      <c r="G9" s="60"/>
      <c r="H9" s="60"/>
      <c r="I9" s="60"/>
      <c r="J9" s="42">
        <f t="shared" si="0"/>
        <v>0</v>
      </c>
      <c r="K9" s="38">
        <f t="shared" si="1"/>
        <v>0</v>
      </c>
    </row>
    <row r="10" spans="1:11" ht="14.25">
      <c r="A10" s="43" t="s">
        <v>129</v>
      </c>
      <c r="B10" s="58"/>
      <c r="C10" s="58"/>
      <c r="D10" s="61"/>
      <c r="E10" s="61"/>
      <c r="F10" s="61"/>
      <c r="G10" s="61"/>
      <c r="H10" s="60"/>
      <c r="I10" s="60"/>
      <c r="J10" s="42">
        <f t="shared" si="0"/>
        <v>0</v>
      </c>
      <c r="K10" s="38">
        <f t="shared" si="1"/>
        <v>0</v>
      </c>
    </row>
    <row r="11" spans="1:11" ht="14.25">
      <c r="A11" s="43" t="s">
        <v>129</v>
      </c>
      <c r="B11" s="58"/>
      <c r="C11" s="58"/>
      <c r="D11" s="61"/>
      <c r="E11" s="61"/>
      <c r="F11" s="61"/>
      <c r="G11" s="61"/>
      <c r="H11" s="60"/>
      <c r="I11" s="60"/>
      <c r="J11" s="42">
        <f t="shared" si="0"/>
        <v>0</v>
      </c>
      <c r="K11" s="44">
        <f t="shared" si="1"/>
        <v>0</v>
      </c>
    </row>
    <row r="12" spans="1:11" ht="14.25">
      <c r="A12" s="16"/>
      <c r="B12" s="16"/>
      <c r="C12" s="16"/>
      <c r="D12" s="39"/>
      <c r="E12" s="39"/>
      <c r="F12" s="39"/>
      <c r="G12" s="39"/>
      <c r="H12" s="16"/>
      <c r="I12" s="16"/>
      <c r="J12" s="45">
        <f>SUM(J7:J8)</f>
        <v>0</v>
      </c>
      <c r="K12" s="38">
        <f>SUM(K6:K11)</f>
        <v>0</v>
      </c>
    </row>
    <row r="13" spans="1:11" ht="9.75" customHeight="1">
      <c r="A13" s="16"/>
      <c r="B13" s="16"/>
      <c r="C13" s="16"/>
      <c r="D13" s="39"/>
      <c r="E13" s="39"/>
      <c r="F13" s="39"/>
      <c r="G13" s="39"/>
      <c r="H13" s="16"/>
      <c r="I13" s="16"/>
      <c r="J13" s="16"/>
      <c r="K13" s="16"/>
    </row>
    <row r="14" spans="1:11" ht="14.25">
      <c r="A14" s="16" t="s">
        <v>63</v>
      </c>
      <c r="B14" s="16"/>
      <c r="C14" s="16"/>
      <c r="D14" s="39"/>
      <c r="E14" s="39"/>
      <c r="F14" s="39"/>
      <c r="G14" s="39"/>
      <c r="H14" s="16"/>
      <c r="I14" s="16"/>
      <c r="J14" s="16"/>
      <c r="K14" s="16"/>
    </row>
    <row r="15" spans="1:11" ht="14.25">
      <c r="A15" s="16" t="s">
        <v>64</v>
      </c>
      <c r="B15" s="46">
        <f>SUM(K6+K8+K10+K11)</f>
        <v>0</v>
      </c>
      <c r="C15" s="46"/>
      <c r="D15" s="39"/>
      <c r="E15" s="39"/>
      <c r="F15" s="39"/>
      <c r="G15" s="39"/>
      <c r="H15" s="16"/>
      <c r="I15" s="16"/>
      <c r="J15" s="16"/>
      <c r="K15" s="16"/>
    </row>
    <row r="16" spans="1:11" ht="14.25">
      <c r="A16" s="16" t="s">
        <v>65</v>
      </c>
      <c r="B16" s="46">
        <f>SUM(K7+K9)</f>
        <v>0</v>
      </c>
      <c r="C16" s="46"/>
      <c r="D16" s="39"/>
      <c r="E16" s="39"/>
      <c r="F16" s="39"/>
      <c r="G16" s="39"/>
      <c r="H16" s="16"/>
      <c r="I16" s="16"/>
      <c r="J16" s="16"/>
      <c r="K16" s="16"/>
    </row>
    <row r="17" spans="1:11" ht="14.25">
      <c r="A17" s="16" t="s">
        <v>66</v>
      </c>
      <c r="B17" s="46">
        <f>SUM(B15:B16)</f>
        <v>0</v>
      </c>
      <c r="C17" s="46"/>
      <c r="D17" s="39"/>
      <c r="E17" s="39"/>
      <c r="F17" s="39"/>
      <c r="G17" s="39"/>
      <c r="H17" s="16"/>
      <c r="I17" s="16"/>
      <c r="J17" s="16"/>
      <c r="K17" s="16"/>
    </row>
    <row r="18" spans="1:11" ht="14.25">
      <c r="A18" s="16"/>
      <c r="B18" s="16"/>
      <c r="C18" s="16"/>
      <c r="D18" s="39"/>
      <c r="E18" s="39"/>
      <c r="F18" s="39"/>
      <c r="G18" s="39"/>
      <c r="H18" s="16"/>
      <c r="I18" s="16"/>
      <c r="J18" s="16"/>
      <c r="K18" s="16"/>
    </row>
    <row r="19" spans="1:11" ht="14.25">
      <c r="A19" s="16" t="s">
        <v>67</v>
      </c>
      <c r="B19" s="46">
        <f>SUM(B15*4.25)</f>
        <v>0</v>
      </c>
      <c r="C19" s="46"/>
      <c r="D19" s="39"/>
      <c r="E19" s="39"/>
      <c r="F19" s="39"/>
      <c r="G19" s="39"/>
      <c r="H19" s="16"/>
      <c r="I19" s="16"/>
      <c r="J19" s="16"/>
      <c r="K19" s="16"/>
    </row>
    <row r="20" spans="1:11" ht="14.25">
      <c r="A20" s="16" t="s">
        <v>68</v>
      </c>
      <c r="B20" s="46">
        <f>SUM(B16*4.25)</f>
        <v>0</v>
      </c>
      <c r="C20" s="46"/>
      <c r="D20" s="39"/>
      <c r="E20" s="39"/>
      <c r="F20" s="39"/>
      <c r="G20" s="39"/>
      <c r="H20" s="16"/>
      <c r="I20" s="16"/>
      <c r="J20" s="16"/>
      <c r="K20" s="16"/>
    </row>
    <row r="21" spans="1:11" ht="14.25">
      <c r="A21" s="16" t="s">
        <v>69</v>
      </c>
      <c r="B21" s="46">
        <f>SUM(B17*4.25)</f>
        <v>0</v>
      </c>
      <c r="C21" s="46"/>
      <c r="D21" s="39"/>
      <c r="E21" s="39"/>
      <c r="F21" s="39"/>
      <c r="G21" s="39"/>
      <c r="H21" s="16"/>
      <c r="I21" s="16"/>
      <c r="J21" s="16"/>
      <c r="K21" s="16"/>
    </row>
    <row r="22" spans="1:11" ht="14.25">
      <c r="A22" s="16"/>
      <c r="B22" s="46"/>
      <c r="C22" s="46"/>
      <c r="D22" s="39"/>
      <c r="E22" s="39"/>
      <c r="F22" s="39"/>
      <c r="G22" s="39"/>
      <c r="H22" s="16"/>
      <c r="I22" s="16"/>
      <c r="J22" s="16"/>
      <c r="K22" s="16"/>
    </row>
    <row r="23" spans="1:11" ht="14.25">
      <c r="A23" s="16" t="s">
        <v>70</v>
      </c>
      <c r="B23" s="47" t="e">
        <f>SUM(B19/B21)</f>
        <v>#DIV/0!</v>
      </c>
      <c r="C23" s="47"/>
      <c r="D23" s="39"/>
      <c r="E23" s="39"/>
      <c r="F23" s="39"/>
      <c r="G23" s="39"/>
      <c r="H23" s="16"/>
      <c r="I23" s="16"/>
      <c r="J23" s="16"/>
      <c r="K23" s="16"/>
    </row>
    <row r="24" spans="1:11" ht="14.25">
      <c r="A24" s="16" t="s">
        <v>71</v>
      </c>
      <c r="B24" s="48" t="e">
        <f>SUM(B20/B21)</f>
        <v>#DIV/0!</v>
      </c>
      <c r="C24" s="48"/>
      <c r="D24" s="39"/>
      <c r="E24" s="49"/>
      <c r="F24" s="39"/>
      <c r="G24" s="39"/>
      <c r="H24" s="16"/>
      <c r="I24" s="16"/>
      <c r="J24" s="16"/>
      <c r="K24" s="16"/>
    </row>
    <row r="25" spans="1:11" ht="14.25">
      <c r="A25" s="16"/>
      <c r="B25" s="16"/>
      <c r="C25" s="16"/>
      <c r="D25" s="39"/>
      <c r="E25" s="39"/>
      <c r="F25" s="39"/>
      <c r="G25" s="39"/>
      <c r="H25" s="16"/>
      <c r="I25" s="16"/>
      <c r="J25" s="16"/>
      <c r="K25" s="16"/>
    </row>
    <row r="26" spans="1:11" ht="14.25">
      <c r="A26" s="16" t="s">
        <v>72</v>
      </c>
      <c r="B26" s="46">
        <f>SUM(K6:K7)+K10</f>
        <v>0</v>
      </c>
      <c r="C26" s="46"/>
      <c r="D26" s="39"/>
      <c r="E26" s="39"/>
      <c r="F26" s="39"/>
      <c r="G26" s="39"/>
      <c r="H26" s="16"/>
      <c r="I26" s="16"/>
      <c r="J26" s="16"/>
      <c r="K26" s="16"/>
    </row>
    <row r="27" spans="1:11" ht="14.25">
      <c r="A27" s="16" t="s">
        <v>73</v>
      </c>
      <c r="B27" s="46">
        <f>SUM(K8+K9+K11)</f>
        <v>0</v>
      </c>
      <c r="C27" s="46"/>
      <c r="D27" s="39"/>
      <c r="E27" s="39"/>
      <c r="F27" s="39"/>
      <c r="G27" s="39"/>
      <c r="H27" s="16"/>
      <c r="I27" s="16"/>
      <c r="J27" s="16"/>
      <c r="K27" s="16"/>
    </row>
    <row r="28" spans="1:11" ht="14.25">
      <c r="A28" s="16"/>
      <c r="B28" s="46">
        <f>SUM(B26:B27)</f>
        <v>0</v>
      </c>
      <c r="C28" s="46"/>
      <c r="D28" s="39"/>
      <c r="E28" s="39"/>
      <c r="F28" s="39"/>
      <c r="G28" s="39"/>
      <c r="H28" s="16"/>
      <c r="I28" s="16"/>
      <c r="J28" s="16"/>
      <c r="K28" s="16"/>
    </row>
    <row r="29" spans="1:11" ht="14.25">
      <c r="A29" s="16"/>
      <c r="B29" s="16"/>
      <c r="C29" s="16"/>
      <c r="D29" s="39"/>
      <c r="E29" s="39"/>
      <c r="F29" s="39"/>
      <c r="G29" s="39"/>
      <c r="H29" s="16"/>
      <c r="I29" s="16"/>
      <c r="J29" s="16"/>
      <c r="K29" s="16"/>
    </row>
    <row r="30" spans="1:11" ht="14.25">
      <c r="A30" s="16" t="s">
        <v>74</v>
      </c>
      <c r="B30" s="50" t="e">
        <f>SUM(B26/B28)</f>
        <v>#DIV/0!</v>
      </c>
      <c r="C30" s="50"/>
      <c r="D30" s="39"/>
      <c r="E30" s="39"/>
      <c r="F30" s="39"/>
      <c r="G30" s="39"/>
      <c r="H30" s="16"/>
      <c r="I30" s="16"/>
      <c r="J30" s="16"/>
      <c r="K30" s="16"/>
    </row>
    <row r="31" spans="1:11" ht="14.25">
      <c r="A31" s="16" t="s">
        <v>75</v>
      </c>
      <c r="B31" s="50" t="e">
        <f>SUM(B27/B28)</f>
        <v>#DIV/0!</v>
      </c>
      <c r="C31" s="50"/>
      <c r="D31" s="39"/>
      <c r="E31" s="39"/>
      <c r="F31" s="39"/>
      <c r="G31" s="39"/>
      <c r="H31" s="16"/>
      <c r="I31" s="16"/>
      <c r="J31" s="16"/>
      <c r="K31" s="16"/>
    </row>
    <row r="32" spans="1:11" ht="14.25">
      <c r="A32" s="16"/>
      <c r="B32" s="50"/>
      <c r="C32" s="50"/>
      <c r="D32" s="39"/>
      <c r="E32" s="39"/>
      <c r="F32" s="39"/>
      <c r="G32" s="39"/>
      <c r="H32" s="16"/>
      <c r="I32" s="16"/>
      <c r="J32" s="16"/>
      <c r="K32" s="16"/>
    </row>
    <row r="33" spans="1:11" ht="14.25">
      <c r="A33" s="16"/>
      <c r="B33" s="52">
        <v>2010</v>
      </c>
      <c r="C33" s="17">
        <v>2011</v>
      </c>
      <c r="D33" s="17">
        <v>2012</v>
      </c>
      <c r="E33" s="39"/>
      <c r="F33" s="39"/>
      <c r="G33" s="39"/>
      <c r="H33" s="16"/>
      <c r="I33" s="16"/>
      <c r="J33" s="16"/>
      <c r="K33" s="16"/>
    </row>
    <row r="34" spans="1:11" ht="14.25">
      <c r="A34" s="51" t="s">
        <v>100</v>
      </c>
      <c r="B34" s="53">
        <f>SUM(B19*12)</f>
        <v>0</v>
      </c>
      <c r="C34" s="53">
        <f aca="true" t="shared" si="2" ref="C34:D36">SUM(B34*1.03)</f>
        <v>0</v>
      </c>
      <c r="D34" s="53">
        <f t="shared" si="2"/>
        <v>0</v>
      </c>
      <c r="E34" s="39"/>
      <c r="F34" s="39"/>
      <c r="G34" s="39"/>
      <c r="H34" s="16"/>
      <c r="I34" s="16"/>
      <c r="J34" s="16"/>
      <c r="K34" s="16"/>
    </row>
    <row r="35" spans="1:11" ht="14.25">
      <c r="A35" s="43" t="s">
        <v>101</v>
      </c>
      <c r="B35" s="53">
        <f>SUM(B20*12)</f>
        <v>0</v>
      </c>
      <c r="C35" s="53">
        <f t="shared" si="2"/>
        <v>0</v>
      </c>
      <c r="D35" s="53">
        <f t="shared" si="2"/>
        <v>0</v>
      </c>
      <c r="E35" s="39"/>
      <c r="F35" s="39"/>
      <c r="G35" s="39"/>
      <c r="H35" s="16"/>
      <c r="I35" s="16"/>
      <c r="J35" s="16"/>
      <c r="K35" s="16"/>
    </row>
    <row r="36" spans="1:11" ht="14.25">
      <c r="A36" s="43" t="s">
        <v>102</v>
      </c>
      <c r="B36" s="53">
        <f>SUM(B34:B35)</f>
        <v>0</v>
      </c>
      <c r="C36" s="53">
        <f t="shared" si="2"/>
        <v>0</v>
      </c>
      <c r="D36" s="53">
        <f t="shared" si="2"/>
        <v>0</v>
      </c>
      <c r="E36" s="39"/>
      <c r="F36" s="39"/>
      <c r="G36" s="39"/>
      <c r="H36" s="16"/>
      <c r="I36" s="16"/>
      <c r="J36" s="16"/>
      <c r="K36" s="16"/>
    </row>
    <row r="37" spans="1:11" ht="14.25">
      <c r="A37" s="16"/>
      <c r="B37" s="16"/>
      <c r="C37" s="16"/>
      <c r="D37" s="39"/>
      <c r="E37" s="39"/>
      <c r="F37" s="39"/>
      <c r="G37" s="39"/>
      <c r="H37" s="16"/>
      <c r="I37" s="16"/>
      <c r="J37" s="16"/>
      <c r="K37" s="16"/>
    </row>
    <row r="38" spans="2:11" ht="14.25">
      <c r="B38" s="16"/>
      <c r="C38" s="16"/>
      <c r="D38" s="39"/>
      <c r="E38" s="39"/>
      <c r="F38" s="39"/>
      <c r="G38" s="39"/>
      <c r="H38" s="16"/>
      <c r="I38" s="16"/>
      <c r="J38" s="16"/>
      <c r="K38" s="16"/>
    </row>
    <row r="39" spans="1:11" ht="14.25">
      <c r="A39" s="16"/>
      <c r="B39" s="16"/>
      <c r="C39" s="16"/>
      <c r="D39" s="39"/>
      <c r="E39" s="39"/>
      <c r="F39" s="39"/>
      <c r="G39" s="39"/>
      <c r="H39" s="16"/>
      <c r="I39" s="16"/>
      <c r="J39" s="16"/>
      <c r="K39" s="16"/>
    </row>
  </sheetData>
  <sheetProtection/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Monahan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Monahan</dc:creator>
  <cp:keywords/>
  <dc:description/>
  <cp:lastModifiedBy>Charles Monahan</cp:lastModifiedBy>
  <cp:lastPrinted>2012-10-29T16:20:29Z</cp:lastPrinted>
  <dcterms:created xsi:type="dcterms:W3CDTF">1998-04-23T16:42:35Z</dcterms:created>
  <dcterms:modified xsi:type="dcterms:W3CDTF">2012-10-29T16:20:48Z</dcterms:modified>
  <cp:category/>
  <cp:version/>
  <cp:contentType/>
  <cp:contentStatus/>
</cp:coreProperties>
</file>