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IT\Desktop\New folder (2)\"/>
    </mc:Choice>
  </mc:AlternateContent>
  <bookViews>
    <workbookView xWindow="-12" yWindow="-12" windowWidth="11616" windowHeight="9384" tabRatio="804" activeTab="6"/>
  </bookViews>
  <sheets>
    <sheet name="Setup" sheetId="21" r:id="rId1"/>
    <sheet name="Player Scoreboard" sheetId="22" r:id="rId2"/>
    <sheet name="Player Leaderboard" sheetId="23" r:id="rId3"/>
    <sheet name="All Players" sheetId="24" r:id="rId4"/>
    <sheet name="Dummy Rank" sheetId="25" state="hidden" r:id="rId5"/>
    <sheet name="Tournament" sheetId="1" r:id="rId6"/>
    <sheet name="Copyright" sheetId="26" r:id="rId7"/>
    <sheet name="Copyright-2" sheetId="27" state="hidden" r:id="rId8"/>
    <sheet name="Dummy Table" sheetId="2" state="hidden" r:id="rId9"/>
  </sheets>
  <definedNames>
    <definedName name="Bonu1">Setup!$F$30</definedName>
    <definedName name="Bonu2">Setup!$F$31</definedName>
    <definedName name="Bonu3">Setup!$F$32</definedName>
    <definedName name="Bonu4">Setup!$F$33</definedName>
    <definedName name="Bonu5">Setup!$F$34</definedName>
    <definedName name="Bonu6">Setup!$F$35</definedName>
    <definedName name="Fina1">Setup!$I$24</definedName>
    <definedName name="Fina2">Setup!$I$25</definedName>
    <definedName name="Fina3">Setup!$I$26</definedName>
    <definedName name="Fina4">Setup!$I$27</definedName>
    <definedName name="Pool1">Setup!$F$10</definedName>
    <definedName name="Pool2">Setup!$F$11</definedName>
    <definedName name="Pool3">Setup!$F$12</definedName>
    <definedName name="Pool4">Setup!$F$13</definedName>
    <definedName name="PoolTeam">'Dummy Table'!$B$32:$B$57</definedName>
    <definedName name="_xlnm.Print_Area" localSheetId="3">'All Players'!$B$2:$AR$68</definedName>
    <definedName name="_xlnm.Print_Area" localSheetId="1">'Player Scoreboard'!$B$2:$T$23</definedName>
    <definedName name="_xlnm.Print_Area" localSheetId="0">Setup!$B$3:$I$45</definedName>
    <definedName name="_xlnm.Print_Area" localSheetId="5">Tournament!$B$7:$AR$81</definedName>
    <definedName name="Quar1">Setup!$F$24</definedName>
    <definedName name="Quar2">Setup!$F$25</definedName>
    <definedName name="Quar3">Setup!$F$26</definedName>
    <definedName name="Quar4">Setup!$F$27</definedName>
    <definedName name="ScoreMargin">Setup!$D$12</definedName>
    <definedName name="ScoreMarginKO">Setup!$D$26</definedName>
    <definedName name="Semi1">Setup!$G$24</definedName>
    <definedName name="Semi2">Setup!$G$25</definedName>
    <definedName name="Semi3">Setup!$G$26</definedName>
    <definedName name="Semi4">Setup!$G$27</definedName>
    <definedName name="thir1">Setup!$H$24</definedName>
    <definedName name="thir2">Setup!$H$25</definedName>
    <definedName name="thir3">Setup!$H$26</definedName>
    <definedName name="thir4">Setup!$H$27</definedName>
    <definedName name="Tries1">Setup!$F$16</definedName>
    <definedName name="TriesSet">Setup!$A$21</definedName>
    <definedName name="Venues">'Dummy Table'!$C$32:$C$44</definedName>
  </definedNames>
  <calcPr calcId="152511"/>
</workbook>
</file>

<file path=xl/calcChain.xml><?xml version="1.0" encoding="utf-8"?>
<calcChain xmlns="http://schemas.openxmlformats.org/spreadsheetml/2006/main">
  <c r="N49" i="24" l="1"/>
  <c r="L49" i="24"/>
  <c r="N48" i="24"/>
  <c r="L48" i="24"/>
  <c r="N47" i="24"/>
  <c r="L47" i="24"/>
  <c r="N46" i="24"/>
  <c r="L46" i="24"/>
  <c r="N45" i="24"/>
  <c r="L45" i="24"/>
  <c r="N44" i="24"/>
  <c r="L44" i="24"/>
  <c r="N43" i="24"/>
  <c r="L43" i="24"/>
  <c r="N42" i="24"/>
  <c r="L42" i="24"/>
  <c r="N41" i="24"/>
  <c r="L41" i="24"/>
  <c r="N40" i="24"/>
  <c r="L40" i="24"/>
  <c r="N39" i="24"/>
  <c r="L39" i="24"/>
  <c r="N38" i="24"/>
  <c r="L38" i="24"/>
  <c r="N37" i="24"/>
  <c r="L37" i="24"/>
  <c r="N36" i="24"/>
  <c r="L36" i="24"/>
  <c r="N35" i="24"/>
  <c r="L35" i="24"/>
  <c r="N34" i="24"/>
  <c r="L34" i="24"/>
  <c r="N33" i="24"/>
  <c r="L33" i="24"/>
  <c r="N32" i="24"/>
  <c r="L32" i="24"/>
  <c r="N31" i="24"/>
  <c r="L31" i="24"/>
  <c r="N30" i="24"/>
  <c r="L30" i="24"/>
  <c r="N29" i="24"/>
  <c r="L29" i="24"/>
  <c r="N28" i="24"/>
  <c r="L28" i="24"/>
  <c r="N27" i="24"/>
  <c r="L27" i="24"/>
  <c r="N26" i="24"/>
  <c r="L26" i="24"/>
  <c r="N25" i="24"/>
  <c r="L25" i="24"/>
  <c r="N24" i="24"/>
  <c r="L24" i="24"/>
  <c r="N23" i="24"/>
  <c r="L23" i="24"/>
  <c r="N22" i="24"/>
  <c r="L22" i="24"/>
  <c r="N21" i="24"/>
  <c r="L21" i="24"/>
  <c r="N20" i="24"/>
  <c r="L20" i="24"/>
  <c r="N19" i="24"/>
  <c r="L19" i="24"/>
  <c r="N18" i="24"/>
  <c r="L18" i="24"/>
  <c r="N17" i="24"/>
  <c r="L17" i="24"/>
  <c r="N16" i="24"/>
  <c r="L16" i="24"/>
  <c r="N15" i="24"/>
  <c r="L15" i="24"/>
  <c r="N14" i="24"/>
  <c r="L14" i="24"/>
  <c r="N13" i="24"/>
  <c r="L13" i="24"/>
  <c r="N12" i="24"/>
  <c r="L12" i="24"/>
  <c r="N11" i="24"/>
  <c r="L11" i="24"/>
  <c r="N10" i="24"/>
  <c r="L10" i="24"/>
  <c r="J49" i="24"/>
  <c r="H49" i="24"/>
  <c r="J48" i="24"/>
  <c r="H48" i="24"/>
  <c r="J47" i="24"/>
  <c r="H47" i="24"/>
  <c r="J46" i="24"/>
  <c r="H46" i="24"/>
  <c r="J45" i="24"/>
  <c r="H45" i="24"/>
  <c r="J44" i="24"/>
  <c r="H44" i="24"/>
  <c r="J43" i="24"/>
  <c r="H43" i="24"/>
  <c r="J42" i="24"/>
  <c r="H42" i="24"/>
  <c r="J41" i="24"/>
  <c r="H41" i="24"/>
  <c r="J40" i="24"/>
  <c r="H40" i="24"/>
  <c r="J39" i="24"/>
  <c r="H39" i="24"/>
  <c r="J38" i="24"/>
  <c r="H38" i="24"/>
  <c r="J37" i="24"/>
  <c r="H37" i="24"/>
  <c r="J36" i="24"/>
  <c r="H36" i="24"/>
  <c r="J35" i="24"/>
  <c r="H35" i="24"/>
  <c r="J34" i="24"/>
  <c r="H34" i="24"/>
  <c r="J33" i="24"/>
  <c r="H33" i="24"/>
  <c r="J32" i="24"/>
  <c r="H32" i="24"/>
  <c r="J31" i="24"/>
  <c r="H31" i="24"/>
  <c r="J30" i="24"/>
  <c r="H30" i="24"/>
  <c r="J29" i="24"/>
  <c r="H29" i="24"/>
  <c r="J28" i="24"/>
  <c r="H28" i="24"/>
  <c r="J27" i="24"/>
  <c r="H27" i="24"/>
  <c r="J26" i="24"/>
  <c r="H26" i="24"/>
  <c r="J25" i="24"/>
  <c r="H25" i="24"/>
  <c r="J24" i="24"/>
  <c r="H24" i="24"/>
  <c r="J23" i="24"/>
  <c r="H23" i="24"/>
  <c r="J22" i="24"/>
  <c r="H22" i="24"/>
  <c r="J21" i="24"/>
  <c r="H21" i="24"/>
  <c r="J20" i="24"/>
  <c r="H20" i="24"/>
  <c r="J19" i="24"/>
  <c r="H19" i="24"/>
  <c r="J18" i="24"/>
  <c r="H18" i="24"/>
  <c r="J17" i="24"/>
  <c r="H17" i="24"/>
  <c r="J16" i="24"/>
  <c r="H16" i="24"/>
  <c r="J15" i="24"/>
  <c r="H15" i="24"/>
  <c r="J14" i="24"/>
  <c r="H14" i="24"/>
  <c r="J13" i="24"/>
  <c r="H13" i="24"/>
  <c r="J12" i="24"/>
  <c r="H12" i="24"/>
  <c r="J11" i="24"/>
  <c r="H11" i="24"/>
  <c r="J10" i="24"/>
  <c r="H10" i="24"/>
  <c r="CZ49" i="24" l="1"/>
  <c r="AR49" i="24"/>
  <c r="DX49" i="24"/>
  <c r="DL49" i="24"/>
  <c r="CN49" i="24"/>
  <c r="EJ49" i="24"/>
  <c r="AF49" i="24"/>
  <c r="FT49" i="24"/>
  <c r="CB49" i="24"/>
  <c r="BD49" i="24"/>
  <c r="GF49" i="24"/>
  <c r="FH49" i="24"/>
  <c r="BP49" i="24"/>
  <c r="EV49" i="24"/>
  <c r="GR49" i="24"/>
  <c r="GR12" i="24"/>
  <c r="FH12" i="24"/>
  <c r="EJ12" i="24"/>
  <c r="DL12" i="24"/>
  <c r="GF12" i="24"/>
  <c r="FT12" i="24"/>
  <c r="EV12" i="24"/>
  <c r="DX12" i="24"/>
  <c r="CN12" i="24"/>
  <c r="BP12" i="24"/>
  <c r="AR12" i="24"/>
  <c r="CZ12" i="24"/>
  <c r="CB12" i="24"/>
  <c r="BD12" i="24"/>
  <c r="AF12" i="24"/>
  <c r="GF14" i="24"/>
  <c r="FT14" i="24"/>
  <c r="EV14" i="24"/>
  <c r="DX14" i="24"/>
  <c r="CZ14" i="24"/>
  <c r="GR14" i="24"/>
  <c r="FH14" i="24"/>
  <c r="EJ14" i="24"/>
  <c r="DL14" i="24"/>
  <c r="CB14" i="24"/>
  <c r="BD14" i="24"/>
  <c r="AF14" i="24"/>
  <c r="CN14" i="24"/>
  <c r="BP14" i="24"/>
  <c r="AR14" i="24"/>
  <c r="GF18" i="24"/>
  <c r="FT18" i="24"/>
  <c r="EV18" i="24"/>
  <c r="DX18" i="24"/>
  <c r="CZ18" i="24"/>
  <c r="GR18" i="24"/>
  <c r="FH18" i="24"/>
  <c r="EJ18" i="24"/>
  <c r="DL18" i="24"/>
  <c r="CB18" i="24"/>
  <c r="BD18" i="24"/>
  <c r="AF18" i="24"/>
  <c r="CN18" i="24"/>
  <c r="BP18" i="24"/>
  <c r="AR18" i="24"/>
  <c r="GR20" i="24"/>
  <c r="FH20" i="24"/>
  <c r="EJ20" i="24"/>
  <c r="DL20" i="24"/>
  <c r="GF20" i="24"/>
  <c r="FT20" i="24"/>
  <c r="EV20" i="24"/>
  <c r="DX20" i="24"/>
  <c r="CZ20" i="24"/>
  <c r="CN20" i="24"/>
  <c r="BP20" i="24"/>
  <c r="AR20" i="24"/>
  <c r="CB20" i="24"/>
  <c r="BD20" i="24"/>
  <c r="AF20" i="24"/>
  <c r="GF22" i="24"/>
  <c r="FT22" i="24"/>
  <c r="EV22" i="24"/>
  <c r="DX22" i="24"/>
  <c r="CZ22" i="24"/>
  <c r="GR22" i="24"/>
  <c r="FH22" i="24"/>
  <c r="EJ22" i="24"/>
  <c r="DL22" i="24"/>
  <c r="CB22" i="24"/>
  <c r="BD22" i="24"/>
  <c r="AF22" i="24"/>
  <c r="CN22" i="24"/>
  <c r="BP22" i="24"/>
  <c r="AR22" i="24"/>
  <c r="GR24" i="24"/>
  <c r="FH24" i="24"/>
  <c r="EJ24" i="24"/>
  <c r="DL24" i="24"/>
  <c r="GF24" i="24"/>
  <c r="FT24" i="24"/>
  <c r="EV24" i="24"/>
  <c r="DX24" i="24"/>
  <c r="CZ24" i="24"/>
  <c r="CN24" i="24"/>
  <c r="BP24" i="24"/>
  <c r="AR24" i="24"/>
  <c r="CB24" i="24"/>
  <c r="BD24" i="24"/>
  <c r="AF24" i="24"/>
  <c r="GF26" i="24"/>
  <c r="FT26" i="24"/>
  <c r="EV26" i="24"/>
  <c r="DX26" i="24"/>
  <c r="CZ26" i="24"/>
  <c r="GR26" i="24"/>
  <c r="FH26" i="24"/>
  <c r="EJ26" i="24"/>
  <c r="DL26" i="24"/>
  <c r="CB26" i="24"/>
  <c r="BD26" i="24"/>
  <c r="AF26" i="24"/>
  <c r="CN26" i="24"/>
  <c r="BP26" i="24"/>
  <c r="AR26" i="24"/>
  <c r="GR28" i="24"/>
  <c r="FH28" i="24"/>
  <c r="EJ28" i="24"/>
  <c r="DL28" i="24"/>
  <c r="GF28" i="24"/>
  <c r="FT28" i="24"/>
  <c r="EV28" i="24"/>
  <c r="DX28" i="24"/>
  <c r="CZ28" i="24"/>
  <c r="CN28" i="24"/>
  <c r="BP28" i="24"/>
  <c r="AR28" i="24"/>
  <c r="CB28" i="24"/>
  <c r="BD28" i="24"/>
  <c r="AF28" i="24"/>
  <c r="GF30" i="24"/>
  <c r="FT30" i="24"/>
  <c r="EV30" i="24"/>
  <c r="DX30" i="24"/>
  <c r="CZ30" i="24"/>
  <c r="GR30" i="24"/>
  <c r="FH30" i="24"/>
  <c r="EJ30" i="24"/>
  <c r="DL30" i="24"/>
  <c r="CB30" i="24"/>
  <c r="BD30" i="24"/>
  <c r="AF30" i="24"/>
  <c r="CN30" i="24"/>
  <c r="BP30" i="24"/>
  <c r="AR30" i="24"/>
  <c r="GR32" i="24"/>
  <c r="FH32" i="24"/>
  <c r="EJ32" i="24"/>
  <c r="DL32" i="24"/>
  <c r="GF32" i="24"/>
  <c r="FT32" i="24"/>
  <c r="EV32" i="24"/>
  <c r="DX32" i="24"/>
  <c r="CZ32" i="24"/>
  <c r="CN32" i="24"/>
  <c r="BP32" i="24"/>
  <c r="AR32" i="24"/>
  <c r="CB32" i="24"/>
  <c r="BD32" i="24"/>
  <c r="AF32" i="24"/>
  <c r="GR36" i="24"/>
  <c r="FH36" i="24"/>
  <c r="EJ36" i="24"/>
  <c r="DL36" i="24"/>
  <c r="GF36" i="24"/>
  <c r="FT36" i="24"/>
  <c r="EV36" i="24"/>
  <c r="DX36" i="24"/>
  <c r="CZ36" i="24"/>
  <c r="CN36" i="24"/>
  <c r="BP36" i="24"/>
  <c r="AR36" i="24"/>
  <c r="CB36" i="24"/>
  <c r="BD36" i="24"/>
  <c r="AF36" i="24"/>
  <c r="GF38" i="24"/>
  <c r="FT38" i="24"/>
  <c r="EV38" i="24"/>
  <c r="DX38" i="24"/>
  <c r="CZ38" i="24"/>
  <c r="GR38" i="24"/>
  <c r="FH38" i="24"/>
  <c r="EJ38" i="24"/>
  <c r="DL38" i="24"/>
  <c r="CB38" i="24"/>
  <c r="BD38" i="24"/>
  <c r="AF38" i="24"/>
  <c r="CN38" i="24"/>
  <c r="BP38" i="24"/>
  <c r="AR38" i="24"/>
  <c r="GR40" i="24"/>
  <c r="FH40" i="24"/>
  <c r="EJ40" i="24"/>
  <c r="DL40" i="24"/>
  <c r="GF40" i="24"/>
  <c r="FT40" i="24"/>
  <c r="EV40" i="24"/>
  <c r="DX40" i="24"/>
  <c r="CZ40" i="24"/>
  <c r="CN40" i="24"/>
  <c r="BP40" i="24"/>
  <c r="AR40" i="24"/>
  <c r="CB40" i="24"/>
  <c r="BD40" i="24"/>
  <c r="AF40" i="24"/>
  <c r="GF42" i="24"/>
  <c r="FT42" i="24"/>
  <c r="EV42" i="24"/>
  <c r="DX42" i="24"/>
  <c r="CZ42" i="24"/>
  <c r="GR42" i="24"/>
  <c r="FH42" i="24"/>
  <c r="EJ42" i="24"/>
  <c r="DL42" i="24"/>
  <c r="CB42" i="24"/>
  <c r="BD42" i="24"/>
  <c r="AF42" i="24"/>
  <c r="CN42" i="24"/>
  <c r="BP42" i="24"/>
  <c r="AR42" i="24"/>
  <c r="GR44" i="24"/>
  <c r="FH44" i="24"/>
  <c r="EJ44" i="24"/>
  <c r="DL44" i="24"/>
  <c r="GF44" i="24"/>
  <c r="FT44" i="24"/>
  <c r="EV44" i="24"/>
  <c r="DX44" i="24"/>
  <c r="CZ44" i="24"/>
  <c r="CN44" i="24"/>
  <c r="BP44" i="24"/>
  <c r="AR44" i="24"/>
  <c r="CB44" i="24"/>
  <c r="BD44" i="24"/>
  <c r="AF44" i="24"/>
  <c r="GF46" i="24"/>
  <c r="FT46" i="24"/>
  <c r="EV46" i="24"/>
  <c r="DX46" i="24"/>
  <c r="CZ46" i="24"/>
  <c r="GR46" i="24"/>
  <c r="FH46" i="24"/>
  <c r="EJ46" i="24"/>
  <c r="DL46" i="24"/>
  <c r="CB46" i="24"/>
  <c r="BD46" i="24"/>
  <c r="AF46" i="24"/>
  <c r="CN46" i="24"/>
  <c r="BP46" i="24"/>
  <c r="AR46" i="24"/>
  <c r="GR48" i="24"/>
  <c r="FH48" i="24"/>
  <c r="EJ48" i="24"/>
  <c r="DL48" i="24"/>
  <c r="GF48" i="24"/>
  <c r="FT48" i="24"/>
  <c r="EV48" i="24"/>
  <c r="DX48" i="24"/>
  <c r="CZ48" i="24"/>
  <c r="CN48" i="24"/>
  <c r="BP48" i="24"/>
  <c r="AR48" i="24"/>
  <c r="CB48" i="24"/>
  <c r="BD48" i="24"/>
  <c r="AF48" i="24"/>
  <c r="GR16" i="24"/>
  <c r="FH16" i="24"/>
  <c r="EJ16" i="24"/>
  <c r="DL16" i="24"/>
  <c r="GF16" i="24"/>
  <c r="FT16" i="24"/>
  <c r="EV16" i="24"/>
  <c r="DX16" i="24"/>
  <c r="CZ16" i="24"/>
  <c r="CN16" i="24"/>
  <c r="BP16" i="24"/>
  <c r="AR16" i="24"/>
  <c r="CB16" i="24"/>
  <c r="BD16" i="24"/>
  <c r="AF16" i="24"/>
  <c r="GF34" i="24"/>
  <c r="FT34" i="24"/>
  <c r="EV34" i="24"/>
  <c r="DX34" i="24"/>
  <c r="CZ34" i="24"/>
  <c r="GR34" i="24"/>
  <c r="FH34" i="24"/>
  <c r="EJ34" i="24"/>
  <c r="DL34" i="24"/>
  <c r="CB34" i="24"/>
  <c r="BD34" i="24"/>
  <c r="AF34" i="24"/>
  <c r="CN34" i="24"/>
  <c r="BP34" i="24"/>
  <c r="AR34" i="24"/>
  <c r="GR13" i="24"/>
  <c r="FH13" i="24"/>
  <c r="GF13" i="24"/>
  <c r="FT13" i="24"/>
  <c r="EV13" i="24"/>
  <c r="DX13" i="24"/>
  <c r="EJ13" i="24"/>
  <c r="CZ13" i="24"/>
  <c r="CB13" i="24"/>
  <c r="DL13" i="24"/>
  <c r="CN13" i="24"/>
  <c r="AR13" i="24"/>
  <c r="BP13" i="24"/>
  <c r="AF13" i="24"/>
  <c r="BD13" i="24"/>
  <c r="GF15" i="24"/>
  <c r="FT15" i="24"/>
  <c r="EV15" i="24"/>
  <c r="GR15" i="24"/>
  <c r="FH15" i="24"/>
  <c r="EJ15" i="24"/>
  <c r="CB15" i="24"/>
  <c r="CZ15" i="24"/>
  <c r="CN15" i="24"/>
  <c r="DL15" i="24"/>
  <c r="DX15" i="24"/>
  <c r="BD15" i="24"/>
  <c r="BP15" i="24"/>
  <c r="AF15" i="24"/>
  <c r="AR15" i="24"/>
  <c r="GF19" i="24"/>
  <c r="FT19" i="24"/>
  <c r="EV19" i="24"/>
  <c r="GR19" i="24"/>
  <c r="FH19" i="24"/>
  <c r="DL19" i="24"/>
  <c r="DX19" i="24"/>
  <c r="EJ19" i="24"/>
  <c r="CN19" i="24"/>
  <c r="CZ19" i="24"/>
  <c r="CB19" i="24"/>
  <c r="AF19" i="24"/>
  <c r="AR19" i="24"/>
  <c r="BD19" i="24"/>
  <c r="BP19" i="24"/>
  <c r="GR21" i="24"/>
  <c r="FH21" i="24"/>
  <c r="GF21" i="24"/>
  <c r="FT21" i="24"/>
  <c r="EV21" i="24"/>
  <c r="DX21" i="24"/>
  <c r="CN21" i="24"/>
  <c r="EJ21" i="24"/>
  <c r="CB21" i="24"/>
  <c r="CZ21" i="24"/>
  <c r="DL21" i="24"/>
  <c r="BP21" i="24"/>
  <c r="AR21" i="24"/>
  <c r="BD21" i="24"/>
  <c r="AF21" i="24"/>
  <c r="GF23" i="24"/>
  <c r="FT23" i="24"/>
  <c r="EV23" i="24"/>
  <c r="GR23" i="24"/>
  <c r="FH23" i="24"/>
  <c r="EJ23" i="24"/>
  <c r="CZ23" i="24"/>
  <c r="DL23" i="24"/>
  <c r="CN23" i="24"/>
  <c r="DX23" i="24"/>
  <c r="CB23" i="24"/>
  <c r="BD23" i="24"/>
  <c r="BP23" i="24"/>
  <c r="AF23" i="24"/>
  <c r="AR23" i="24"/>
  <c r="GR25" i="24"/>
  <c r="FH25" i="24"/>
  <c r="GF25" i="24"/>
  <c r="FT25" i="24"/>
  <c r="EV25" i="24"/>
  <c r="CZ25" i="24"/>
  <c r="CN25" i="24"/>
  <c r="DL25" i="24"/>
  <c r="DX25" i="24"/>
  <c r="CB25" i="24"/>
  <c r="EJ25" i="24"/>
  <c r="BP25" i="24"/>
  <c r="AF25" i="24"/>
  <c r="AR25" i="24"/>
  <c r="BD25" i="24"/>
  <c r="GF27" i="24"/>
  <c r="FT27" i="24"/>
  <c r="EV27" i="24"/>
  <c r="GR27" i="24"/>
  <c r="FH27" i="24"/>
  <c r="DL27" i="24"/>
  <c r="CB27" i="24"/>
  <c r="DX27" i="24"/>
  <c r="BP27" i="24"/>
  <c r="EJ27" i="24"/>
  <c r="CN27" i="24"/>
  <c r="CZ27" i="24"/>
  <c r="AF27" i="24"/>
  <c r="BD27" i="24"/>
  <c r="AR27" i="24"/>
  <c r="GR29" i="24"/>
  <c r="FH29" i="24"/>
  <c r="GF29" i="24"/>
  <c r="FT29" i="24"/>
  <c r="EV29" i="24"/>
  <c r="DX29" i="24"/>
  <c r="CN29" i="24"/>
  <c r="EJ29" i="24"/>
  <c r="CZ29" i="24"/>
  <c r="CB29" i="24"/>
  <c r="DL29" i="24"/>
  <c r="BP29" i="24"/>
  <c r="AR29" i="24"/>
  <c r="BD29" i="24"/>
  <c r="AF29" i="24"/>
  <c r="GF31" i="24"/>
  <c r="FT31" i="24"/>
  <c r="EV31" i="24"/>
  <c r="GR31" i="24"/>
  <c r="FH31" i="24"/>
  <c r="EJ31" i="24"/>
  <c r="CZ31" i="24"/>
  <c r="BP31" i="24"/>
  <c r="DL31" i="24"/>
  <c r="CN31" i="24"/>
  <c r="DX31" i="24"/>
  <c r="CB31" i="24"/>
  <c r="BD31" i="24"/>
  <c r="AF31" i="24"/>
  <c r="AR31" i="24"/>
  <c r="GF35" i="24"/>
  <c r="FT35" i="24"/>
  <c r="EV35" i="24"/>
  <c r="GR35" i="24"/>
  <c r="FH35" i="24"/>
  <c r="EJ35" i="24"/>
  <c r="DL35" i="24"/>
  <c r="DX35" i="24"/>
  <c r="CN35" i="24"/>
  <c r="BP35" i="24"/>
  <c r="CZ35" i="24"/>
  <c r="CB35" i="24"/>
  <c r="AF35" i="24"/>
  <c r="AR35" i="24"/>
  <c r="BD35" i="24"/>
  <c r="GR37" i="24"/>
  <c r="FH37" i="24"/>
  <c r="EJ37" i="24"/>
  <c r="GF37" i="24"/>
  <c r="FT37" i="24"/>
  <c r="EV37" i="24"/>
  <c r="DX37" i="24"/>
  <c r="CN37" i="24"/>
  <c r="BP37" i="24"/>
  <c r="CZ37" i="24"/>
  <c r="CB37" i="24"/>
  <c r="DL37" i="24"/>
  <c r="AR37" i="24"/>
  <c r="BD37" i="24"/>
  <c r="AF37" i="24"/>
  <c r="GF39" i="24"/>
  <c r="FT39" i="24"/>
  <c r="EV39" i="24"/>
  <c r="GR39" i="24"/>
  <c r="FH39" i="24"/>
  <c r="EJ39" i="24"/>
  <c r="CB39" i="24"/>
  <c r="CZ39" i="24"/>
  <c r="BP39" i="24"/>
  <c r="DL39" i="24"/>
  <c r="CN39" i="24"/>
  <c r="DX39" i="24"/>
  <c r="BD39" i="24"/>
  <c r="AF39" i="24"/>
  <c r="AR39" i="24"/>
  <c r="GR41" i="24"/>
  <c r="FH41" i="24"/>
  <c r="EJ41" i="24"/>
  <c r="GF41" i="24"/>
  <c r="FT41" i="24"/>
  <c r="EV41" i="24"/>
  <c r="CZ41" i="24"/>
  <c r="CN41" i="24"/>
  <c r="DL41" i="24"/>
  <c r="CB41" i="24"/>
  <c r="DX41" i="24"/>
  <c r="BP41" i="24"/>
  <c r="AF41" i="24"/>
  <c r="AR41" i="24"/>
  <c r="BD41" i="24"/>
  <c r="GF43" i="24"/>
  <c r="FT43" i="24"/>
  <c r="EV43" i="24"/>
  <c r="GR43" i="24"/>
  <c r="FH43" i="24"/>
  <c r="EJ43" i="24"/>
  <c r="DL43" i="24"/>
  <c r="DX43" i="24"/>
  <c r="BP43" i="24"/>
  <c r="CN43" i="24"/>
  <c r="CZ43" i="24"/>
  <c r="CB43" i="24"/>
  <c r="AF43" i="24"/>
  <c r="AR43" i="24"/>
  <c r="BD43" i="24"/>
  <c r="GR45" i="24"/>
  <c r="FH45" i="24"/>
  <c r="EJ45" i="24"/>
  <c r="GF45" i="24"/>
  <c r="FT45" i="24"/>
  <c r="EV45" i="24"/>
  <c r="DX45" i="24"/>
  <c r="CN45" i="24"/>
  <c r="CZ45" i="24"/>
  <c r="CB45" i="24"/>
  <c r="DL45" i="24"/>
  <c r="BP45" i="24"/>
  <c r="AR45" i="24"/>
  <c r="BD45" i="24"/>
  <c r="AF45" i="24"/>
  <c r="GF47" i="24"/>
  <c r="FT47" i="24"/>
  <c r="EV47" i="24"/>
  <c r="GR47" i="24"/>
  <c r="FH47" i="24"/>
  <c r="EJ47" i="24"/>
  <c r="CB47" i="24"/>
  <c r="CZ47" i="24"/>
  <c r="BP47" i="24"/>
  <c r="DL47" i="24"/>
  <c r="CN47" i="24"/>
  <c r="DX47" i="24"/>
  <c r="BD47" i="24"/>
  <c r="AF47" i="24"/>
  <c r="AR47" i="24"/>
  <c r="GR17" i="24"/>
  <c r="FH17" i="24"/>
  <c r="GF17" i="24"/>
  <c r="FT17" i="24"/>
  <c r="EV17" i="24"/>
  <c r="CN17" i="24"/>
  <c r="DL17" i="24"/>
  <c r="CB17" i="24"/>
  <c r="DX17" i="24"/>
  <c r="EJ17" i="24"/>
  <c r="CZ17" i="24"/>
  <c r="BP17" i="24"/>
  <c r="AR17" i="24"/>
  <c r="BD17" i="24"/>
  <c r="AF17" i="24"/>
  <c r="GR33" i="24"/>
  <c r="FH33" i="24"/>
  <c r="EJ33" i="24"/>
  <c r="GF33" i="24"/>
  <c r="FT33" i="24"/>
  <c r="EV33" i="24"/>
  <c r="CZ33" i="24"/>
  <c r="CN33" i="24"/>
  <c r="DL33" i="24"/>
  <c r="CB33" i="24"/>
  <c r="DX33" i="24"/>
  <c r="BP33" i="24"/>
  <c r="AR33" i="24"/>
  <c r="BD33" i="24"/>
  <c r="AF33" i="24"/>
  <c r="FT10" i="24"/>
  <c r="FH10" i="24"/>
  <c r="EV10" i="24"/>
  <c r="EJ10" i="24"/>
  <c r="DX10" i="24"/>
  <c r="DL10" i="24"/>
  <c r="CZ10" i="24"/>
  <c r="CN10" i="24"/>
  <c r="CB10" i="24"/>
  <c r="BP10" i="24"/>
  <c r="BD10" i="24"/>
  <c r="AR10" i="24"/>
  <c r="GR10" i="24"/>
  <c r="GF10" i="24"/>
  <c r="FH11" i="24"/>
  <c r="DL11" i="24"/>
  <c r="CN11" i="24"/>
  <c r="AR11" i="24"/>
  <c r="AF11" i="24"/>
  <c r="GR11" i="24"/>
  <c r="GF11" i="24"/>
  <c r="FT11" i="24"/>
  <c r="EV11" i="24"/>
  <c r="EJ11" i="24"/>
  <c r="DX11" i="24"/>
  <c r="CZ11" i="24"/>
  <c r="CB11" i="24"/>
  <c r="BP11" i="24"/>
  <c r="BD11" i="24"/>
  <c r="GQ10" i="24"/>
  <c r="GP10" i="24" s="1"/>
  <c r="AF10" i="24"/>
  <c r="CDV31" i="2"/>
  <c r="BYO31" i="2"/>
  <c r="BTH31" i="2"/>
  <c r="BOA31" i="2"/>
  <c r="BIT31" i="2"/>
  <c r="BDM31" i="2"/>
  <c r="AYF31" i="2"/>
  <c r="GM59" i="24" l="1"/>
  <c r="GA59" i="24"/>
  <c r="FO59" i="24"/>
  <c r="FC59" i="24"/>
  <c r="EQ59" i="24"/>
  <c r="EE59" i="24"/>
  <c r="DS59" i="24"/>
  <c r="DG59" i="24"/>
  <c r="CU59" i="24"/>
  <c r="CI59" i="24"/>
  <c r="BW59" i="24"/>
  <c r="BK59" i="24"/>
  <c r="AY59" i="24"/>
  <c r="AM59" i="24"/>
  <c r="AA59" i="24"/>
  <c r="A20" i="21"/>
  <c r="ASY31" i="2" l="1"/>
  <c r="ANR31" i="2"/>
  <c r="AIK31" i="2"/>
  <c r="ADD31" i="2"/>
  <c r="XW31" i="2"/>
  <c r="JF1" i="2"/>
  <c r="JG1" i="2" s="1"/>
  <c r="BJ8" i="22" l="1"/>
  <c r="BI8" i="22"/>
  <c r="BH8" i="22"/>
  <c r="BG8" i="22"/>
  <c r="BF8" i="22"/>
  <c r="BE8" i="22"/>
  <c r="BD8" i="22"/>
  <c r="BC8" i="22"/>
  <c r="SP31" i="2" l="1"/>
  <c r="AG57" i="24"/>
  <c r="AS57" i="24" s="1"/>
  <c r="BE57" i="24" s="1"/>
  <c r="BQ57" i="24" s="1"/>
  <c r="CC57" i="24" s="1"/>
  <c r="CO57" i="24" s="1"/>
  <c r="DA57" i="24" s="1"/>
  <c r="DM57" i="24" s="1"/>
  <c r="DY57" i="24" s="1"/>
  <c r="EK57" i="24" s="1"/>
  <c r="EW57" i="24" s="1"/>
  <c r="FI57" i="24" s="1"/>
  <c r="FU57" i="24" s="1"/>
  <c r="AG56" i="24"/>
  <c r="AS56" i="24" s="1"/>
  <c r="BE56" i="24" s="1"/>
  <c r="BQ56" i="24" s="1"/>
  <c r="CC56" i="24" s="1"/>
  <c r="CO56" i="24" s="1"/>
  <c r="DA56" i="24" s="1"/>
  <c r="DM56" i="24" s="1"/>
  <c r="DY56" i="24" s="1"/>
  <c r="EK56" i="24" s="1"/>
  <c r="EW56" i="24" s="1"/>
  <c r="FI56" i="24" s="1"/>
  <c r="FU56" i="24" s="1"/>
  <c r="AG55" i="24"/>
  <c r="AS55" i="24" s="1"/>
  <c r="BE55" i="24" s="1"/>
  <c r="BQ55" i="24" s="1"/>
  <c r="CC55" i="24" s="1"/>
  <c r="CO55" i="24" s="1"/>
  <c r="DA55" i="24" s="1"/>
  <c r="DM55" i="24" s="1"/>
  <c r="DY55" i="24" s="1"/>
  <c r="EK55" i="24" s="1"/>
  <c r="EW55" i="24" s="1"/>
  <c r="FI55" i="24" s="1"/>
  <c r="FU55" i="24" s="1"/>
  <c r="AG54" i="24"/>
  <c r="AS54" i="24" s="1"/>
  <c r="BE54" i="24" s="1"/>
  <c r="BQ54" i="24" s="1"/>
  <c r="CC54" i="24" s="1"/>
  <c r="CO54" i="24" s="1"/>
  <c r="DA54" i="24" s="1"/>
  <c r="DM54" i="24" s="1"/>
  <c r="DY54" i="24" s="1"/>
  <c r="EK54" i="24" s="1"/>
  <c r="EW54" i="24" s="1"/>
  <c r="FI54" i="24" s="1"/>
  <c r="FU54" i="24" s="1"/>
  <c r="OK1" i="2"/>
  <c r="OL42" i="2" s="1"/>
  <c r="OK36" i="2"/>
  <c r="OK34" i="2"/>
  <c r="OK32" i="2"/>
  <c r="NI31" i="2"/>
  <c r="OL30" i="2"/>
  <c r="OL28" i="2"/>
  <c r="OL26" i="2"/>
  <c r="OL24" i="2"/>
  <c r="OL22" i="2"/>
  <c r="OL20" i="2"/>
  <c r="OL18" i="2"/>
  <c r="OL16" i="2"/>
  <c r="OL14" i="2"/>
  <c r="OL12" i="2"/>
  <c r="OL10" i="2"/>
  <c r="OL8" i="2"/>
  <c r="OL6" i="2"/>
  <c r="OL4" i="2"/>
  <c r="A10" i="22"/>
  <c r="A11" i="22" s="1"/>
  <c r="A12" i="22" s="1"/>
  <c r="P1" i="22"/>
  <c r="Q1" i="22" s="1"/>
  <c r="R1" i="22" s="1"/>
  <c r="S1" i="22" s="1"/>
  <c r="T1" i="22" s="1"/>
  <c r="U1" i="22" s="1"/>
  <c r="V1" i="22" s="1"/>
  <c r="W1" i="22" s="1"/>
  <c r="X1" i="22" s="1"/>
  <c r="Y1" i="22" s="1"/>
  <c r="Z1" i="22" s="1"/>
  <c r="AA1" i="22" s="1"/>
  <c r="AB1" i="22" s="1"/>
  <c r="AC1" i="22" s="1"/>
  <c r="AD1" i="22" s="1"/>
  <c r="AE1" i="22" s="1"/>
  <c r="AF1" i="22" s="1"/>
  <c r="AG1" i="22" s="1"/>
  <c r="AH1" i="22" s="1"/>
  <c r="AI1" i="22" s="1"/>
  <c r="AJ1" i="22" s="1"/>
  <c r="AK1" i="22" s="1"/>
  <c r="AL1" i="22" s="1"/>
  <c r="AM1" i="22" s="1"/>
  <c r="AN1" i="22" s="1"/>
  <c r="AO1" i="22" s="1"/>
  <c r="AP1" i="22" s="1"/>
  <c r="AQ1" i="22" s="1"/>
  <c r="AR1" i="22" s="1"/>
  <c r="AS1" i="22" s="1"/>
  <c r="AT1" i="22" s="1"/>
  <c r="AU1" i="22" s="1"/>
  <c r="AV1" i="22" s="1"/>
  <c r="AW1" i="22" s="1"/>
  <c r="AX1" i="22" s="1"/>
  <c r="AY1" i="22" s="1"/>
  <c r="AZ1" i="22" s="1"/>
  <c r="BA1" i="22" s="1"/>
  <c r="BB1" i="22" s="1"/>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OK38" i="2" l="1"/>
  <c r="OK40" i="2"/>
  <c r="OK3" i="2"/>
  <c r="OK5" i="2"/>
  <c r="OK7" i="2"/>
  <c r="OK9" i="2"/>
  <c r="OK11" i="2"/>
  <c r="OK13" i="2"/>
  <c r="OK15" i="2"/>
  <c r="OK17" i="2"/>
  <c r="OK19" i="2"/>
  <c r="OK21" i="2"/>
  <c r="OK23" i="2"/>
  <c r="OK25" i="2"/>
  <c r="OK27" i="2"/>
  <c r="OK29" i="2"/>
  <c r="OL32" i="2"/>
  <c r="OT32" i="2" s="1"/>
  <c r="OU32" i="2" s="1"/>
  <c r="OL34" i="2"/>
  <c r="OS34" i="2" s="1"/>
  <c r="OL36" i="2"/>
  <c r="OT36" i="2" s="1"/>
  <c r="OU36" i="2" s="1"/>
  <c r="OL38" i="2"/>
  <c r="OT38" i="2" s="1"/>
  <c r="OU38" i="2" s="1"/>
  <c r="OL40" i="2"/>
  <c r="OS40" i="2" s="1"/>
  <c r="TR1" i="2"/>
  <c r="TR4" i="2" s="1"/>
  <c r="OL5" i="2"/>
  <c r="OL9" i="2"/>
  <c r="OL13" i="2"/>
  <c r="OL17" i="2"/>
  <c r="OS17" i="2" s="1"/>
  <c r="OL21" i="2"/>
  <c r="OL25" i="2"/>
  <c r="OL29" i="2"/>
  <c r="OK33" i="2"/>
  <c r="OK37" i="2"/>
  <c r="OK39" i="2"/>
  <c r="OL3" i="2"/>
  <c r="OL7" i="2"/>
  <c r="OL11" i="2"/>
  <c r="OL15" i="2"/>
  <c r="OL19" i="2"/>
  <c r="OL23" i="2"/>
  <c r="OL27" i="2"/>
  <c r="OK31" i="2"/>
  <c r="OK35" i="2"/>
  <c r="OL41" i="2"/>
  <c r="OK4" i="2"/>
  <c r="OS4" i="2" s="1"/>
  <c r="OK6" i="2"/>
  <c r="OS6" i="2" s="1"/>
  <c r="OK8" i="2"/>
  <c r="OR8" i="2" s="1"/>
  <c r="OK10" i="2"/>
  <c r="OR10" i="2" s="1"/>
  <c r="OK12" i="2"/>
  <c r="OT12" i="2" s="1"/>
  <c r="OU12" i="2" s="1"/>
  <c r="OK14" i="2"/>
  <c r="OT14" i="2" s="1"/>
  <c r="OU14" i="2" s="1"/>
  <c r="OK16" i="2"/>
  <c r="OS16" i="2" s="1"/>
  <c r="OK18" i="2"/>
  <c r="OR18" i="2" s="1"/>
  <c r="OK20" i="2"/>
  <c r="OS20" i="2" s="1"/>
  <c r="OK22" i="2"/>
  <c r="OR22" i="2" s="1"/>
  <c r="OK24" i="2"/>
  <c r="OS24" i="2" s="1"/>
  <c r="OK26" i="2"/>
  <c r="OT26" i="2" s="1"/>
  <c r="OU26" i="2" s="1"/>
  <c r="OK28" i="2"/>
  <c r="OT28" i="2" s="1"/>
  <c r="OU28" i="2" s="1"/>
  <c r="OK30" i="2"/>
  <c r="OT30" i="2" s="1"/>
  <c r="OU30" i="2" s="1"/>
  <c r="OL31" i="2"/>
  <c r="OL33" i="2"/>
  <c r="OL35" i="2"/>
  <c r="OL37" i="2"/>
  <c r="OL39" i="2"/>
  <c r="GG55" i="24"/>
  <c r="GG56" i="24"/>
  <c r="GG54" i="24"/>
  <c r="GG57" i="24"/>
  <c r="TR6" i="2"/>
  <c r="OK42" i="2"/>
  <c r="OT42" i="2" s="1"/>
  <c r="OU42" i="2" s="1"/>
  <c r="OM1" i="2"/>
  <c r="A13" i="22"/>
  <c r="TR3" i="2"/>
  <c r="TS42" i="2"/>
  <c r="TS38" i="2"/>
  <c r="TS34" i="2"/>
  <c r="TR42" i="2"/>
  <c r="TR38" i="2"/>
  <c r="TR34" i="2"/>
  <c r="TS30" i="2"/>
  <c r="TS26" i="2"/>
  <c r="TS25" i="2"/>
  <c r="TR25" i="2"/>
  <c r="TS21" i="2"/>
  <c r="TS16" i="2"/>
  <c r="TR17" i="2"/>
  <c r="TS19" i="2"/>
  <c r="TR11" i="2"/>
  <c r="TS10" i="2"/>
  <c r="TR13" i="2"/>
  <c r="TR8" i="2"/>
  <c r="OK41" i="2"/>
  <c r="OT34" i="2"/>
  <c r="OU34" i="2" s="1"/>
  <c r="H67" i="24"/>
  <c r="A21" i="21"/>
  <c r="H61" i="24" s="1"/>
  <c r="OS27" i="2" l="1"/>
  <c r="OS33" i="2"/>
  <c r="OS11" i="2"/>
  <c r="OR40" i="2"/>
  <c r="OR17" i="2"/>
  <c r="OT17" i="2"/>
  <c r="OU17" i="2" s="1"/>
  <c r="OR34" i="2"/>
  <c r="OS10" i="2"/>
  <c r="OR32" i="2"/>
  <c r="OT18" i="2"/>
  <c r="OU18" i="2" s="1"/>
  <c r="OR4" i="2"/>
  <c r="OS5" i="2"/>
  <c r="OS30" i="2"/>
  <c r="OS22" i="2"/>
  <c r="OR39" i="2"/>
  <c r="OS37" i="2"/>
  <c r="OR28" i="2"/>
  <c r="OS28" i="2"/>
  <c r="OR12" i="2"/>
  <c r="OS29" i="2"/>
  <c r="OT25" i="2"/>
  <c r="OU25" i="2" s="1"/>
  <c r="OR9" i="2"/>
  <c r="OR35" i="2"/>
  <c r="OR27" i="2"/>
  <c r="OT24" i="2"/>
  <c r="OU24" i="2" s="1"/>
  <c r="OT8" i="2"/>
  <c r="OU8" i="2" s="1"/>
  <c r="OS21" i="2"/>
  <c r="OT5" i="2"/>
  <c r="OU5" i="2" s="1"/>
  <c r="OS8" i="2"/>
  <c r="OR31" i="2"/>
  <c r="OT29" i="2"/>
  <c r="OU29" i="2" s="1"/>
  <c r="OT13" i="2"/>
  <c r="OU13" i="2" s="1"/>
  <c r="OT40" i="2"/>
  <c r="OU40" i="2" s="1"/>
  <c r="OS15" i="2"/>
  <c r="OR24" i="2"/>
  <c r="OR16" i="2"/>
  <c r="OT39" i="2"/>
  <c r="OU39" i="2" s="1"/>
  <c r="OS35" i="2"/>
  <c r="OS32" i="2"/>
  <c r="OT16" i="2"/>
  <c r="OU16" i="2" s="1"/>
  <c r="OT4" i="2"/>
  <c r="OU4" i="2" s="1"/>
  <c r="OR21" i="2"/>
  <c r="OT23" i="2"/>
  <c r="OU23" i="2" s="1"/>
  <c r="OT7" i="2"/>
  <c r="OU7" i="2" s="1"/>
  <c r="OT21" i="2"/>
  <c r="OU21" i="2" s="1"/>
  <c r="OS14" i="2"/>
  <c r="OT37" i="2"/>
  <c r="OU37" i="2" s="1"/>
  <c r="OS38" i="2"/>
  <c r="OR6" i="2"/>
  <c r="OR13" i="2"/>
  <c r="OR30" i="2"/>
  <c r="OR37" i="2"/>
  <c r="OT27" i="2"/>
  <c r="OU27" i="2" s="1"/>
  <c r="OS19" i="2"/>
  <c r="OT11" i="2"/>
  <c r="OU11" i="2" s="1"/>
  <c r="OS3" i="2"/>
  <c r="OT22" i="2"/>
  <c r="OU22" i="2" s="1"/>
  <c r="OR38" i="2"/>
  <c r="OS36" i="2"/>
  <c r="OR20" i="2"/>
  <c r="OT20" i="2"/>
  <c r="OU20" i="2" s="1"/>
  <c r="OR15" i="2"/>
  <c r="OT15" i="2"/>
  <c r="OU15" i="2" s="1"/>
  <c r="OR5" i="2"/>
  <c r="OR11" i="2"/>
  <c r="OR3" i="2"/>
  <c r="OT6" i="2"/>
  <c r="OU6" i="2" s="1"/>
  <c r="OS12" i="2"/>
  <c r="OT19" i="2"/>
  <c r="OU19" i="2" s="1"/>
  <c r="OS23" i="2"/>
  <c r="OR7" i="2"/>
  <c r="OT33" i="2"/>
  <c r="OU33" i="2" s="1"/>
  <c r="OS25" i="2"/>
  <c r="OT9" i="2"/>
  <c r="OU9" i="2" s="1"/>
  <c r="OS31" i="2"/>
  <c r="OT31" i="2"/>
  <c r="OU31" i="2" s="1"/>
  <c r="OS39" i="2"/>
  <c r="OR36" i="2"/>
  <c r="OR19" i="2"/>
  <c r="OR14" i="2"/>
  <c r="OT3" i="2"/>
  <c r="OU3" i="2" s="1"/>
  <c r="OT35" i="2"/>
  <c r="OU35" i="2" s="1"/>
  <c r="OR29" i="2"/>
  <c r="OS13" i="2"/>
  <c r="OR33" i="2"/>
  <c r="OS9" i="2"/>
  <c r="OT10" i="2"/>
  <c r="OU10" i="2" s="1"/>
  <c r="OR23" i="2"/>
  <c r="TS6" i="2"/>
  <c r="TZ6" i="2" s="1"/>
  <c r="TR9" i="2"/>
  <c r="TS7" i="2"/>
  <c r="TS13" i="2"/>
  <c r="UA13" i="2" s="1"/>
  <c r="UB13" i="2" s="1"/>
  <c r="TS12" i="2"/>
  <c r="TR14" i="2"/>
  <c r="TW14" i="2" s="1"/>
  <c r="TS18" i="2"/>
  <c r="TS17" i="2"/>
  <c r="TY17" i="2" s="1"/>
  <c r="TS22" i="2"/>
  <c r="TR22" i="2"/>
  <c r="TR27" i="2"/>
  <c r="TS28" i="2"/>
  <c r="TR31" i="2"/>
  <c r="TW31" i="2" s="1"/>
  <c r="TR35" i="2"/>
  <c r="TR39" i="2"/>
  <c r="TW39" i="2" s="1"/>
  <c r="TS31" i="2"/>
  <c r="TS35" i="2"/>
  <c r="TS39" i="2"/>
  <c r="TR28" i="2"/>
  <c r="TS5" i="2"/>
  <c r="OS26" i="2"/>
  <c r="OR25" i="2"/>
  <c r="OR26" i="2"/>
  <c r="TR5" i="2"/>
  <c r="TR10" i="2"/>
  <c r="TZ10" i="2" s="1"/>
  <c r="TS8" i="2"/>
  <c r="TZ8" i="2" s="1"/>
  <c r="TS14" i="2"/>
  <c r="TR19" i="2"/>
  <c r="TW19" i="2" s="1"/>
  <c r="TR15" i="2"/>
  <c r="TW15" i="2" s="1"/>
  <c r="TR20" i="2"/>
  <c r="TS20" i="2"/>
  <c r="TS23" i="2"/>
  <c r="TR23" i="2"/>
  <c r="TS27" i="2"/>
  <c r="TS29" i="2"/>
  <c r="TR32" i="2"/>
  <c r="TR36" i="2"/>
  <c r="TR40" i="2"/>
  <c r="TS32" i="2"/>
  <c r="TS36" i="2"/>
  <c r="TS40" i="2"/>
  <c r="TR29" i="2"/>
  <c r="TW29" i="2" s="1"/>
  <c r="TS3" i="2"/>
  <c r="TZ3" i="2" s="1"/>
  <c r="TT1" i="2"/>
  <c r="TU1" i="2" s="1"/>
  <c r="OS18" i="2"/>
  <c r="OS7" i="2"/>
  <c r="OT41" i="2"/>
  <c r="OU41" i="2" s="1"/>
  <c r="TR7" i="2"/>
  <c r="TS11" i="2"/>
  <c r="TZ11" i="2" s="1"/>
  <c r="TS9" i="2"/>
  <c r="TY9" i="2" s="1"/>
  <c r="TR12" i="2"/>
  <c r="TR18" i="2"/>
  <c r="TR16" i="2"/>
  <c r="TY16" i="2" s="1"/>
  <c r="TS15" i="2"/>
  <c r="TR21" i="2"/>
  <c r="UA21" i="2" s="1"/>
  <c r="UB21" i="2" s="1"/>
  <c r="TS24" i="2"/>
  <c r="TR24" i="2"/>
  <c r="TW24" i="2" s="1"/>
  <c r="TR26" i="2"/>
  <c r="TY26" i="2" s="1"/>
  <c r="TR30" i="2"/>
  <c r="TY30" i="2" s="1"/>
  <c r="TR33" i="2"/>
  <c r="TR37" i="2"/>
  <c r="TR41" i="2"/>
  <c r="TS33" i="2"/>
  <c r="TS37" i="2"/>
  <c r="TS41" i="2"/>
  <c r="TS4" i="2"/>
  <c r="UA4" i="2" s="1"/>
  <c r="UB4" i="2" s="1"/>
  <c r="YY1" i="2"/>
  <c r="H63" i="24"/>
  <c r="H65" i="24"/>
  <c r="H60" i="24"/>
  <c r="H62" i="24"/>
  <c r="H64" i="24"/>
  <c r="H66" i="24"/>
  <c r="J61" i="24"/>
  <c r="FS61" i="24" s="1"/>
  <c r="J60" i="24"/>
  <c r="J62" i="24"/>
  <c r="J64" i="24"/>
  <c r="J66" i="24"/>
  <c r="J63" i="24"/>
  <c r="J65" i="24"/>
  <c r="J67" i="24"/>
  <c r="EI67" i="24" s="1"/>
  <c r="OS42" i="2"/>
  <c r="OR42" i="2"/>
  <c r="TU28" i="2"/>
  <c r="TU36" i="2"/>
  <c r="ON1" i="2"/>
  <c r="ON40" i="2"/>
  <c r="OP40" i="2" s="1"/>
  <c r="ON38" i="2"/>
  <c r="OP38" i="2" s="1"/>
  <c r="ON36" i="2"/>
  <c r="OP36" i="2" s="1"/>
  <c r="ON34" i="2"/>
  <c r="OP34" i="2" s="1"/>
  <c r="ON32" i="2"/>
  <c r="OP32" i="2" s="1"/>
  <c r="ON30" i="2"/>
  <c r="OP30" i="2" s="1"/>
  <c r="ON28" i="2"/>
  <c r="OP28" i="2" s="1"/>
  <c r="ON26" i="2"/>
  <c r="OP26" i="2" s="1"/>
  <c r="ON24" i="2"/>
  <c r="OP24" i="2" s="1"/>
  <c r="ON22" i="2"/>
  <c r="OP22" i="2" s="1"/>
  <c r="ON20" i="2"/>
  <c r="OP20" i="2" s="1"/>
  <c r="ON18" i="2"/>
  <c r="OP18" i="2" s="1"/>
  <c r="ON16" i="2"/>
  <c r="OP16" i="2" s="1"/>
  <c r="ON14" i="2"/>
  <c r="OP14" i="2" s="1"/>
  <c r="ON12" i="2"/>
  <c r="OP12" i="2" s="1"/>
  <c r="ON10" i="2"/>
  <c r="OP10" i="2" s="1"/>
  <c r="ON8" i="2"/>
  <c r="OP8" i="2" s="1"/>
  <c r="ON6" i="2"/>
  <c r="OP6" i="2" s="1"/>
  <c r="ON4" i="2"/>
  <c r="OP4" i="2" s="1"/>
  <c r="ON42" i="2"/>
  <c r="OP42" i="2" s="1"/>
  <c r="ON39" i="2"/>
  <c r="OP39" i="2" s="1"/>
  <c r="ON37" i="2"/>
  <c r="OP37" i="2" s="1"/>
  <c r="ON35" i="2"/>
  <c r="OP35" i="2" s="1"/>
  <c r="ON33" i="2"/>
  <c r="OP33" i="2" s="1"/>
  <c r="ON31" i="2"/>
  <c r="OP31" i="2" s="1"/>
  <c r="ON41" i="2"/>
  <c r="ON29" i="2"/>
  <c r="OP29" i="2" s="1"/>
  <c r="ON27" i="2"/>
  <c r="OP27" i="2" s="1"/>
  <c r="ON25" i="2"/>
  <c r="OP25" i="2" s="1"/>
  <c r="ON23" i="2"/>
  <c r="OP23" i="2" s="1"/>
  <c r="ON21" i="2"/>
  <c r="OP21" i="2" s="1"/>
  <c r="ON19" i="2"/>
  <c r="OP19" i="2" s="1"/>
  <c r="ON17" i="2"/>
  <c r="OP17" i="2" s="1"/>
  <c r="ON15" i="2"/>
  <c r="OP15" i="2" s="1"/>
  <c r="ON13" i="2"/>
  <c r="OP13" i="2" s="1"/>
  <c r="ON11" i="2"/>
  <c r="OP11" i="2" s="1"/>
  <c r="ON9" i="2"/>
  <c r="OP9" i="2" s="1"/>
  <c r="ON7" i="2"/>
  <c r="OP7" i="2" s="1"/>
  <c r="ON5" i="2"/>
  <c r="OP5" i="2" s="1"/>
  <c r="ON3" i="2"/>
  <c r="OP3" i="2" s="1"/>
  <c r="AEF1" i="2"/>
  <c r="YY4" i="2"/>
  <c r="YZ3" i="2"/>
  <c r="ZA1" i="2"/>
  <c r="YZ41" i="2"/>
  <c r="YZ37" i="2"/>
  <c r="YY28" i="2"/>
  <c r="YZ39" i="2"/>
  <c r="YY29" i="2"/>
  <c r="YZ36" i="2"/>
  <c r="YZ32" i="2"/>
  <c r="YY40" i="2"/>
  <c r="YY36" i="2"/>
  <c r="YY32" i="2"/>
  <c r="YZ29" i="2"/>
  <c r="YZ27" i="2"/>
  <c r="YZ23" i="2"/>
  <c r="YY23" i="2"/>
  <c r="YY25" i="2"/>
  <c r="YZ15" i="2"/>
  <c r="YY15" i="2"/>
  <c r="YY13" i="2"/>
  <c r="YY8" i="2"/>
  <c r="YY12" i="2"/>
  <c r="YZ9" i="2"/>
  <c r="YY7" i="2"/>
  <c r="YZ42" i="2"/>
  <c r="YZ35" i="2"/>
  <c r="YZ31" i="2"/>
  <c r="YY39" i="2"/>
  <c r="YY35" i="2"/>
  <c r="YY31" i="2"/>
  <c r="YZ28" i="2"/>
  <c r="YY27" i="2"/>
  <c r="YZ22" i="2"/>
  <c r="YY22" i="2"/>
  <c r="YY19" i="2"/>
  <c r="YZ18" i="2"/>
  <c r="YY20" i="2"/>
  <c r="YZ11" i="2"/>
  <c r="YZ12" i="2"/>
  <c r="YY14" i="2"/>
  <c r="YZ8" i="2"/>
  <c r="YZ4" i="2"/>
  <c r="YZ6" i="2"/>
  <c r="YZ40" i="2"/>
  <c r="YZ34" i="2"/>
  <c r="YY42" i="2"/>
  <c r="YY38" i="2"/>
  <c r="YY34" i="2"/>
  <c r="YZ30" i="2"/>
  <c r="YZ26" i="2"/>
  <c r="YZ25" i="2"/>
  <c r="YZ21" i="2"/>
  <c r="YY21" i="2"/>
  <c r="YZ17" i="2"/>
  <c r="YY17" i="2"/>
  <c r="YZ19" i="2"/>
  <c r="YY10" i="2"/>
  <c r="YY11" i="2"/>
  <c r="YZ13" i="2"/>
  <c r="YZ7" i="2"/>
  <c r="YY6" i="2"/>
  <c r="YY5" i="2"/>
  <c r="YZ5" i="2"/>
  <c r="YZ38" i="2"/>
  <c r="YZ33" i="2"/>
  <c r="YY41" i="2"/>
  <c r="YY37" i="2"/>
  <c r="YY33" i="2"/>
  <c r="YY30" i="2"/>
  <c r="YY26" i="2"/>
  <c r="YY24" i="2"/>
  <c r="YZ24" i="2"/>
  <c r="YZ20" i="2"/>
  <c r="YZ16" i="2"/>
  <c r="YY16" i="2"/>
  <c r="YY18" i="2"/>
  <c r="YY9" i="2"/>
  <c r="YZ14" i="2"/>
  <c r="YZ10" i="2"/>
  <c r="YY3" i="2"/>
  <c r="L61" i="24"/>
  <c r="L66" i="24"/>
  <c r="OS41" i="2"/>
  <c r="OR41" i="2"/>
  <c r="A14" i="22"/>
  <c r="OP41" i="2"/>
  <c r="TW11" i="2"/>
  <c r="TW17" i="2"/>
  <c r="TY25" i="2"/>
  <c r="UA25" i="2"/>
  <c r="UB25" i="2" s="1"/>
  <c r="TZ25" i="2"/>
  <c r="UA34" i="2"/>
  <c r="TY34" i="2"/>
  <c r="UA38" i="2"/>
  <c r="UB38" i="2" s="1"/>
  <c r="TW38" i="2"/>
  <c r="TY38" i="2"/>
  <c r="UA42" i="2"/>
  <c r="TY42" i="2"/>
  <c r="TZ34" i="2"/>
  <c r="TZ38" i="2"/>
  <c r="TZ42" i="2"/>
  <c r="J29" i="2"/>
  <c r="I29" i="2"/>
  <c r="J28" i="2"/>
  <c r="I28" i="2"/>
  <c r="J27" i="2"/>
  <c r="I27" i="2"/>
  <c r="J26" i="2"/>
  <c r="I26" i="2"/>
  <c r="J25" i="2"/>
  <c r="I25" i="2"/>
  <c r="J22" i="2"/>
  <c r="I22" i="2"/>
  <c r="J21" i="2"/>
  <c r="I21" i="2"/>
  <c r="J20" i="2"/>
  <c r="I20" i="2"/>
  <c r="J19" i="2"/>
  <c r="I19" i="2"/>
  <c r="J18" i="2"/>
  <c r="I18" i="2"/>
  <c r="J15" i="2"/>
  <c r="I15" i="2"/>
  <c r="J14" i="2"/>
  <c r="I14" i="2"/>
  <c r="J13" i="2"/>
  <c r="I13" i="2"/>
  <c r="J12" i="2"/>
  <c r="I12" i="2"/>
  <c r="J11" i="2"/>
  <c r="I11" i="2"/>
  <c r="J8" i="2"/>
  <c r="I8" i="2"/>
  <c r="J7" i="2"/>
  <c r="I7" i="2"/>
  <c r="J6" i="2"/>
  <c r="I6" i="2"/>
  <c r="J5" i="2"/>
  <c r="I5" i="2"/>
  <c r="J4" i="2"/>
  <c r="I4" i="2"/>
  <c r="L64" i="24" l="1"/>
  <c r="TU32" i="2"/>
  <c r="TU24" i="2"/>
  <c r="FS65" i="24"/>
  <c r="CA65" i="24"/>
  <c r="FG65" i="24"/>
  <c r="BO65" i="24"/>
  <c r="AE65" i="24"/>
  <c r="EU65" i="24"/>
  <c r="BC65" i="24"/>
  <c r="EI65" i="24"/>
  <c r="AQ65" i="24"/>
  <c r="DW65" i="24"/>
  <c r="DV65" i="24" s="1"/>
  <c r="DK65" i="24"/>
  <c r="GQ65" i="24"/>
  <c r="GP65" i="24" s="1"/>
  <c r="CY65" i="24"/>
  <c r="CX65" i="24" s="1"/>
  <c r="GE65" i="24"/>
  <c r="CM65" i="24"/>
  <c r="DK67" i="24"/>
  <c r="GE67" i="24"/>
  <c r="CA67" i="24"/>
  <c r="TU40" i="2"/>
  <c r="AQ67" i="24"/>
  <c r="DW67" i="24"/>
  <c r="DV67" i="24" s="1"/>
  <c r="TU4" i="2"/>
  <c r="TW4" i="2" s="1"/>
  <c r="CM67" i="24"/>
  <c r="TU8" i="2"/>
  <c r="TW8" i="2" s="1"/>
  <c r="GQ66" i="24"/>
  <c r="CY66" i="24"/>
  <c r="GE66" i="24"/>
  <c r="CM66" i="24"/>
  <c r="CL66" i="24" s="1"/>
  <c r="AE66" i="24"/>
  <c r="FS66" i="24"/>
  <c r="CA66" i="24"/>
  <c r="EU66" i="24"/>
  <c r="FG66" i="24"/>
  <c r="BO66" i="24"/>
  <c r="BC66" i="24"/>
  <c r="EI66" i="24"/>
  <c r="EH66" i="24" s="1"/>
  <c r="AQ66" i="24"/>
  <c r="DW66" i="24"/>
  <c r="DK66" i="24"/>
  <c r="BC67" i="24"/>
  <c r="EU67" i="24"/>
  <c r="TU12" i="2"/>
  <c r="FG64" i="24"/>
  <c r="BO64" i="24"/>
  <c r="EU64" i="24"/>
  <c r="ET64" i="24" s="1"/>
  <c r="BC64" i="24"/>
  <c r="EI64" i="24"/>
  <c r="AQ64" i="24"/>
  <c r="DW64" i="24"/>
  <c r="AE64" i="24"/>
  <c r="DK64" i="24"/>
  <c r="GQ64" i="24"/>
  <c r="GP64" i="24" s="1"/>
  <c r="CY64" i="24"/>
  <c r="CX64" i="24" s="1"/>
  <c r="GE64" i="24"/>
  <c r="CM64" i="24"/>
  <c r="FS64" i="24"/>
  <c r="CA64" i="24"/>
  <c r="CY67" i="24"/>
  <c r="FG67" i="24"/>
  <c r="TU16" i="2"/>
  <c r="GQ67" i="24"/>
  <c r="GP67" i="24" s="1"/>
  <c r="AE67" i="24"/>
  <c r="TU20" i="2"/>
  <c r="TW20" i="2" s="1"/>
  <c r="BO67" i="24"/>
  <c r="FS67" i="24"/>
  <c r="FR67" i="24" s="1"/>
  <c r="CA63" i="24"/>
  <c r="AE63" i="24"/>
  <c r="GQ63" i="24"/>
  <c r="GP63" i="24" s="1"/>
  <c r="FS63" i="24"/>
  <c r="FR63" i="24" s="1"/>
  <c r="EU63" i="24"/>
  <c r="DW63" i="24"/>
  <c r="CY63" i="24"/>
  <c r="BO63" i="24"/>
  <c r="BC63" i="24"/>
  <c r="GE63" i="24"/>
  <c r="FG63" i="24"/>
  <c r="FF63" i="24" s="1"/>
  <c r="EI63" i="24"/>
  <c r="EH63" i="24" s="1"/>
  <c r="DK63" i="24"/>
  <c r="CM63" i="24"/>
  <c r="AQ63" i="24"/>
  <c r="GE62" i="24"/>
  <c r="FG62" i="24"/>
  <c r="FF62" i="24" s="1"/>
  <c r="EI62" i="24"/>
  <c r="DK62" i="24"/>
  <c r="DJ62" i="24" s="1"/>
  <c r="CM62" i="24"/>
  <c r="CL62" i="24" s="1"/>
  <c r="BO62" i="24"/>
  <c r="AQ62" i="24"/>
  <c r="AE62" i="24"/>
  <c r="GQ62" i="24"/>
  <c r="FS62" i="24"/>
  <c r="EU62" i="24"/>
  <c r="DW62" i="24"/>
  <c r="DV62" i="24" s="1"/>
  <c r="CY62" i="24"/>
  <c r="CX62" i="24" s="1"/>
  <c r="CA62" i="24"/>
  <c r="BC62" i="24"/>
  <c r="EI61" i="24"/>
  <c r="AE61" i="24"/>
  <c r="DW61" i="24"/>
  <c r="DV61" i="24" s="1"/>
  <c r="BO61" i="24"/>
  <c r="FG61" i="24"/>
  <c r="FF61" i="24" s="1"/>
  <c r="BC61" i="24"/>
  <c r="EU61" i="24"/>
  <c r="CM61" i="24"/>
  <c r="GE61" i="24"/>
  <c r="CA61" i="24"/>
  <c r="DK61" i="24"/>
  <c r="AQ61" i="24"/>
  <c r="CY61" i="24"/>
  <c r="CX61" i="24" s="1"/>
  <c r="GQ61" i="24"/>
  <c r="GP61" i="24" s="1"/>
  <c r="GQ60" i="24"/>
  <c r="FS60" i="24"/>
  <c r="EU60" i="24"/>
  <c r="DW60" i="24"/>
  <c r="DV60" i="24" s="1"/>
  <c r="CY60" i="24"/>
  <c r="CX60" i="24" s="1"/>
  <c r="CA60" i="24"/>
  <c r="BC60" i="24"/>
  <c r="AE60" i="24"/>
  <c r="GE60" i="24"/>
  <c r="FG60" i="24"/>
  <c r="EI60" i="24"/>
  <c r="DK60" i="24"/>
  <c r="CM60" i="24"/>
  <c r="CL60" i="24" s="1"/>
  <c r="BO60" i="24"/>
  <c r="AQ60" i="24"/>
  <c r="TY5" i="2"/>
  <c r="UA19" i="2"/>
  <c r="UB19" i="2" s="1"/>
  <c r="TZ17" i="2"/>
  <c r="TY13" i="2"/>
  <c r="UA16" i="2"/>
  <c r="UB16" i="2" s="1"/>
  <c r="TW10" i="2"/>
  <c r="UA11" i="2"/>
  <c r="UB11" i="2" s="1"/>
  <c r="UA35" i="2"/>
  <c r="UB35" i="2" s="1"/>
  <c r="TZ5" i="2"/>
  <c r="TW32" i="2"/>
  <c r="UA26" i="2"/>
  <c r="UB26" i="2" s="1"/>
  <c r="TW5" i="2"/>
  <c r="UA40" i="2"/>
  <c r="UB40" i="2" s="1"/>
  <c r="UA9" i="2"/>
  <c r="TZ9" i="2"/>
  <c r="UA12" i="2"/>
  <c r="UB12" i="2" s="1"/>
  <c r="UA15" i="2"/>
  <c r="UB15" i="2" s="1"/>
  <c r="TW26" i="2"/>
  <c r="TZ37" i="2"/>
  <c r="UA36" i="2"/>
  <c r="UB36" i="2" s="1"/>
  <c r="TZ23" i="2"/>
  <c r="UA33" i="2"/>
  <c r="UB33" i="2" s="1"/>
  <c r="TZ32" i="2"/>
  <c r="TZ29" i="2"/>
  <c r="TZ20" i="2"/>
  <c r="TZ14" i="2"/>
  <c r="TZ28" i="2"/>
  <c r="TY27" i="2"/>
  <c r="TY7" i="2"/>
  <c r="DJ61" i="24"/>
  <c r="GD61" i="24"/>
  <c r="EH61" i="24"/>
  <c r="ET67" i="24"/>
  <c r="FR66" i="24"/>
  <c r="GP66" i="24"/>
  <c r="GD66" i="24"/>
  <c r="ET66" i="24"/>
  <c r="FF66" i="24"/>
  <c r="DJ66" i="24"/>
  <c r="DV66" i="24"/>
  <c r="CX66" i="24"/>
  <c r="ET63" i="24"/>
  <c r="GD63" i="24"/>
  <c r="DV63" i="24"/>
  <c r="CL63" i="24"/>
  <c r="DJ63" i="24"/>
  <c r="CX63" i="24"/>
  <c r="UA6" i="2"/>
  <c r="UA24" i="2"/>
  <c r="UB24" i="2" s="1"/>
  <c r="TW23" i="2"/>
  <c r="TY6" i="2"/>
  <c r="L65" i="24"/>
  <c r="FR64" i="24"/>
  <c r="GD64" i="24"/>
  <c r="EH64" i="24"/>
  <c r="FF64" i="24"/>
  <c r="CL64" i="24"/>
  <c r="DJ64" i="24"/>
  <c r="DV64" i="24"/>
  <c r="UA41" i="2"/>
  <c r="UB41" i="2" s="1"/>
  <c r="TZ15" i="2"/>
  <c r="TZ40" i="2"/>
  <c r="TY35" i="2"/>
  <c r="TY22" i="2"/>
  <c r="CL61" i="24"/>
  <c r="ET61" i="24"/>
  <c r="FR61" i="24"/>
  <c r="CX67" i="24"/>
  <c r="GD67" i="24"/>
  <c r="CL67" i="24"/>
  <c r="FF67" i="24"/>
  <c r="L67" i="24"/>
  <c r="FR62" i="24"/>
  <c r="EH62" i="24"/>
  <c r="GP62" i="24"/>
  <c r="ET62" i="24"/>
  <c r="GD62" i="24"/>
  <c r="TZ16" i="2"/>
  <c r="TY11" i="2"/>
  <c r="L63" i="24"/>
  <c r="FR60" i="24"/>
  <c r="EH60" i="24"/>
  <c r="GP60" i="24"/>
  <c r="FF60" i="24"/>
  <c r="ET60" i="24"/>
  <c r="GD60" i="24"/>
  <c r="DJ60" i="24"/>
  <c r="FR65" i="24"/>
  <c r="GD65" i="24"/>
  <c r="ET65" i="24"/>
  <c r="EH65" i="24"/>
  <c r="FF65" i="24"/>
  <c r="CL65" i="24"/>
  <c r="DJ65" i="24"/>
  <c r="DJ67" i="24"/>
  <c r="EH67" i="24"/>
  <c r="UA20" i="2"/>
  <c r="UB20" i="2" s="1"/>
  <c r="TZ30" i="2"/>
  <c r="TZ4" i="2"/>
  <c r="UA29" i="2"/>
  <c r="UB29" i="2" s="1"/>
  <c r="TZ26" i="2"/>
  <c r="TZ27" i="2"/>
  <c r="TY4" i="2"/>
  <c r="TY41" i="2"/>
  <c r="TY40" i="2"/>
  <c r="TY10" i="2"/>
  <c r="TW22" i="2"/>
  <c r="TY39" i="2"/>
  <c r="TW27" i="2"/>
  <c r="UA14" i="2"/>
  <c r="UB14" i="2" s="1"/>
  <c r="TZ35" i="2"/>
  <c r="TZ12" i="2"/>
  <c r="TY3" i="2"/>
  <c r="TW30" i="2"/>
  <c r="TY21" i="2"/>
  <c r="UA10" i="2"/>
  <c r="UB10" i="2" s="1"/>
  <c r="TW35" i="2"/>
  <c r="UA22" i="2"/>
  <c r="UB22" i="2" s="1"/>
  <c r="UA8" i="2"/>
  <c r="UB8" i="2" s="1"/>
  <c r="TW36" i="2"/>
  <c r="TZ39" i="2"/>
  <c r="TY14" i="2"/>
  <c r="TW41" i="2"/>
  <c r="UA30" i="2"/>
  <c r="UB30" i="2" s="1"/>
  <c r="TW21" i="2"/>
  <c r="TY20" i="2"/>
  <c r="UA27" i="2"/>
  <c r="UB27" i="2" s="1"/>
  <c r="TW28" i="2"/>
  <c r="TZ21" i="2"/>
  <c r="TZ41" i="2"/>
  <c r="TY12" i="2"/>
  <c r="TY15" i="2"/>
  <c r="UA39" i="2"/>
  <c r="UB39" i="2" s="1"/>
  <c r="TZ22" i="2"/>
  <c r="TY8" i="2"/>
  <c r="TW12" i="2"/>
  <c r="TY29" i="2"/>
  <c r="UA3" i="2"/>
  <c r="UB3" i="2" s="1"/>
  <c r="TW40" i="2"/>
  <c r="TW16" i="2"/>
  <c r="UA37" i="2"/>
  <c r="UB37" i="2" s="1"/>
  <c r="TY33" i="2"/>
  <c r="TY24" i="2"/>
  <c r="UA18" i="2"/>
  <c r="UB18" i="2" s="1"/>
  <c r="TZ7" i="2"/>
  <c r="TY36" i="2"/>
  <c r="UA32" i="2"/>
  <c r="UB32" i="2" s="1"/>
  <c r="UA23" i="2"/>
  <c r="UB23" i="2" s="1"/>
  <c r="UA31" i="2"/>
  <c r="UB31" i="2" s="1"/>
  <c r="TY28" i="2"/>
  <c r="TZ33" i="2"/>
  <c r="TY37" i="2"/>
  <c r="TY18" i="2"/>
  <c r="TW7" i="2"/>
  <c r="TY32" i="2"/>
  <c r="TY23" i="2"/>
  <c r="TY19" i="2"/>
  <c r="TY31" i="2"/>
  <c r="TZ18" i="2"/>
  <c r="UA17" i="2"/>
  <c r="UB17" i="2" s="1"/>
  <c r="UA5" i="2"/>
  <c r="UB5" i="2" s="1"/>
  <c r="TU33" i="2"/>
  <c r="TW33" i="2" s="1"/>
  <c r="TU37" i="2"/>
  <c r="TW37" i="2" s="1"/>
  <c r="TU41" i="2"/>
  <c r="TU5" i="2"/>
  <c r="TU9" i="2"/>
  <c r="TW9" i="2" s="1"/>
  <c r="TU13" i="2"/>
  <c r="TW13" i="2" s="1"/>
  <c r="TU17" i="2"/>
  <c r="TU21" i="2"/>
  <c r="TU25" i="2"/>
  <c r="TW25" i="2" s="1"/>
  <c r="TU29" i="2"/>
  <c r="TZ24" i="2"/>
  <c r="TW18" i="2"/>
  <c r="UA7" i="2"/>
  <c r="UB7" i="2" s="1"/>
  <c r="UA28" i="2"/>
  <c r="UB28" i="2" s="1"/>
  <c r="TZ31" i="2"/>
  <c r="TZ13" i="2"/>
  <c r="TZ19" i="2"/>
  <c r="TU34" i="2"/>
  <c r="TW34" i="2" s="1"/>
  <c r="TU38" i="2"/>
  <c r="TU42" i="2"/>
  <c r="TW42" i="2" s="1"/>
  <c r="TU6" i="2"/>
  <c r="TW6" i="2" s="1"/>
  <c r="TU10" i="2"/>
  <c r="TU14" i="2"/>
  <c r="TU18" i="2"/>
  <c r="TU22" i="2"/>
  <c r="TU26" i="2"/>
  <c r="TU30" i="2"/>
  <c r="TZ36" i="2"/>
  <c r="TU31" i="2"/>
  <c r="TU35" i="2"/>
  <c r="TU39" i="2"/>
  <c r="TU3" i="2"/>
  <c r="TW3" i="2" s="1"/>
  <c r="TU7" i="2"/>
  <c r="TU11" i="2"/>
  <c r="TU15" i="2"/>
  <c r="TU19" i="2"/>
  <c r="TU23" i="2"/>
  <c r="TU27" i="2"/>
  <c r="L62" i="24"/>
  <c r="L59" i="24"/>
  <c r="ZH3" i="2"/>
  <c r="ZI3" i="2" s="1"/>
  <c r="ZF3" i="2"/>
  <c r="ZF18" i="2"/>
  <c r="ZH18" i="2"/>
  <c r="ZI18" i="2" s="1"/>
  <c r="ZG24" i="2"/>
  <c r="ZF33" i="2"/>
  <c r="ZH33" i="2"/>
  <c r="ZI33" i="2" s="1"/>
  <c r="ZG38" i="2"/>
  <c r="ZG7" i="2"/>
  <c r="ZG19" i="2"/>
  <c r="ZG21" i="2"/>
  <c r="ZH34" i="2"/>
  <c r="ZI34" i="2" s="1"/>
  <c r="ZF34" i="2"/>
  <c r="ZG40" i="2"/>
  <c r="ZF14" i="2"/>
  <c r="ZH14" i="2"/>
  <c r="ZI14" i="2" s="1"/>
  <c r="ZG18" i="2"/>
  <c r="ZF27" i="2"/>
  <c r="ZH27" i="2"/>
  <c r="ZI27" i="2" s="1"/>
  <c r="ZH39" i="2"/>
  <c r="ZI39" i="2" s="1"/>
  <c r="ZF39" i="2"/>
  <c r="ZH7" i="2"/>
  <c r="ZI7" i="2" s="1"/>
  <c r="ZF7" i="2"/>
  <c r="ZH13" i="2"/>
  <c r="ZI13" i="2" s="1"/>
  <c r="ZF13" i="2"/>
  <c r="ZF23" i="2"/>
  <c r="ZH23" i="2"/>
  <c r="ZI23" i="2" s="1"/>
  <c r="ZF32" i="2"/>
  <c r="ZH32" i="2"/>
  <c r="ZI32" i="2" s="1"/>
  <c r="ZG36" i="2"/>
  <c r="ZG37" i="2"/>
  <c r="ZH4" i="2"/>
  <c r="ZI4" i="2" s="1"/>
  <c r="ZG10" i="2"/>
  <c r="ZH16" i="2"/>
  <c r="ZI16" i="2" s="1"/>
  <c r="ZF16" i="2"/>
  <c r="ZH24" i="2"/>
  <c r="ZI24" i="2" s="1"/>
  <c r="ZF24" i="2"/>
  <c r="ZF37" i="2"/>
  <c r="ZH37" i="2"/>
  <c r="ZI37" i="2" s="1"/>
  <c r="ZG5" i="2"/>
  <c r="ZG13" i="2"/>
  <c r="ZH17" i="2"/>
  <c r="ZI17" i="2" s="1"/>
  <c r="ZF17" i="2"/>
  <c r="ZG25" i="2"/>
  <c r="ZF38" i="2"/>
  <c r="ZH38" i="2"/>
  <c r="ZI38" i="2" s="1"/>
  <c r="ZG6" i="2"/>
  <c r="ZG12" i="2"/>
  <c r="ZF19" i="2"/>
  <c r="ZH19" i="2"/>
  <c r="ZI19" i="2" s="1"/>
  <c r="ZG28" i="2"/>
  <c r="ZG31" i="2"/>
  <c r="ZG9" i="2"/>
  <c r="ZF15" i="2"/>
  <c r="ZH15" i="2"/>
  <c r="ZI15" i="2" s="1"/>
  <c r="ZG23" i="2"/>
  <c r="ZF36" i="2"/>
  <c r="ZH36" i="2"/>
  <c r="ZI36" i="2" s="1"/>
  <c r="ZF29" i="2"/>
  <c r="ZH29" i="2"/>
  <c r="ZI29" i="2" s="1"/>
  <c r="ZG41" i="2"/>
  <c r="AEF7" i="2"/>
  <c r="AEH1" i="2"/>
  <c r="AEG3" i="2"/>
  <c r="AEF4" i="2"/>
  <c r="AEG40" i="2"/>
  <c r="AEG36" i="2"/>
  <c r="AEG32" i="2"/>
  <c r="AEF40" i="2"/>
  <c r="AEF36" i="2"/>
  <c r="AEF32" i="2"/>
  <c r="AEF29" i="2"/>
  <c r="AEG27" i="2"/>
  <c r="AEG24" i="2"/>
  <c r="AEF23" i="2"/>
  <c r="AEF25" i="2"/>
  <c r="AEG19" i="2"/>
  <c r="AEG21" i="2"/>
  <c r="AEG15" i="2"/>
  <c r="AEF13" i="2"/>
  <c r="AEG9" i="2"/>
  <c r="AEF9" i="2"/>
  <c r="AJM1" i="2"/>
  <c r="AEF6" i="2"/>
  <c r="AEG42" i="2"/>
  <c r="AEG38" i="2"/>
  <c r="AEG34" i="2"/>
  <c r="AEF42" i="2"/>
  <c r="AEF38" i="2"/>
  <c r="AEF34" i="2"/>
  <c r="AEF31" i="2"/>
  <c r="AEF28" i="2"/>
  <c r="AEG26" i="2"/>
  <c r="AEG22" i="2"/>
  <c r="AEG25" i="2"/>
  <c r="AEF18" i="2"/>
  <c r="AEG17" i="2"/>
  <c r="AEF17" i="2"/>
  <c r="AEF15" i="2"/>
  <c r="AEF12" i="2"/>
  <c r="AEG11" i="2"/>
  <c r="AEF11" i="2"/>
  <c r="AEG4" i="2"/>
  <c r="AEF5" i="2"/>
  <c r="AEG37" i="2"/>
  <c r="AEF41" i="2"/>
  <c r="AEF33" i="2"/>
  <c r="AEG28" i="2"/>
  <c r="AEF24" i="2"/>
  <c r="AEF20" i="2"/>
  <c r="AEF16" i="2"/>
  <c r="AEG10" i="2"/>
  <c r="AEG12" i="2"/>
  <c r="AEG6" i="2"/>
  <c r="AEG35" i="2"/>
  <c r="AEF39" i="2"/>
  <c r="AEG31" i="2"/>
  <c r="AEF27" i="2"/>
  <c r="AEF22" i="2"/>
  <c r="AEF19" i="2"/>
  <c r="AEG13" i="2"/>
  <c r="AEG8" i="2"/>
  <c r="AEF3" i="2"/>
  <c r="AEG41" i="2"/>
  <c r="AEG33" i="2"/>
  <c r="AEF37" i="2"/>
  <c r="AEG30" i="2"/>
  <c r="AEF26" i="2"/>
  <c r="AEF21" i="2"/>
  <c r="AEG16" i="2"/>
  <c r="AEG14" i="2"/>
  <c r="AEF10" i="2"/>
  <c r="AEG5" i="2"/>
  <c r="AEG39" i="2"/>
  <c r="AEF30" i="2"/>
  <c r="AEF35" i="2"/>
  <c r="AEG29" i="2"/>
  <c r="AEG23" i="2"/>
  <c r="AEG20" i="2"/>
  <c r="AEG18" i="2"/>
  <c r="AEF14" i="2"/>
  <c r="AEF8" i="2"/>
  <c r="AEG7" i="2"/>
  <c r="ZG14" i="2"/>
  <c r="ZG16" i="2"/>
  <c r="ZH26" i="2"/>
  <c r="ZI26" i="2" s="1"/>
  <c r="ZF26" i="2"/>
  <c r="ZH41" i="2"/>
  <c r="ZI41" i="2" s="1"/>
  <c r="ZF41" i="2"/>
  <c r="ZF5" i="2"/>
  <c r="ZH5" i="2"/>
  <c r="ZI5" i="2" s="1"/>
  <c r="ZH11" i="2"/>
  <c r="ZI11" i="2" s="1"/>
  <c r="ZF11" i="2"/>
  <c r="ZG17" i="2"/>
  <c r="ZG26" i="2"/>
  <c r="ZF42" i="2"/>
  <c r="ZH42" i="2"/>
  <c r="ZI42" i="2" s="1"/>
  <c r="ZF4" i="2"/>
  <c r="ZG4" i="2"/>
  <c r="ZG11" i="2"/>
  <c r="ZH22" i="2"/>
  <c r="ZI22" i="2" s="1"/>
  <c r="ZF22" i="2"/>
  <c r="ZF31" i="2"/>
  <c r="ZH31" i="2"/>
  <c r="ZI31" i="2" s="1"/>
  <c r="ZG35" i="2"/>
  <c r="ZH12" i="2"/>
  <c r="ZI12" i="2" s="1"/>
  <c r="ZF12" i="2"/>
  <c r="ZG15" i="2"/>
  <c r="ZG27" i="2"/>
  <c r="ZH40" i="2"/>
  <c r="ZI40" i="2" s="1"/>
  <c r="ZF40" i="2"/>
  <c r="ZG39" i="2"/>
  <c r="ZB3" i="2"/>
  <c r="ZD3" i="2" s="1"/>
  <c r="ZB1" i="2"/>
  <c r="ZB30" i="2"/>
  <c r="ZD30" i="2" s="1"/>
  <c r="ZB41" i="2"/>
  <c r="ZD41" i="2" s="1"/>
  <c r="ZB37" i="2"/>
  <c r="ZD37" i="2" s="1"/>
  <c r="ZB33" i="2"/>
  <c r="ZD33" i="2" s="1"/>
  <c r="ZB25" i="2"/>
  <c r="ZD25" i="2" s="1"/>
  <c r="ZB24" i="2"/>
  <c r="ZD24" i="2" s="1"/>
  <c r="ZB19" i="2"/>
  <c r="ZD19" i="2" s="1"/>
  <c r="ZB14" i="2"/>
  <c r="ZD14" i="2" s="1"/>
  <c r="ZB8" i="2"/>
  <c r="ZD8" i="2" s="1"/>
  <c r="ZB5" i="2"/>
  <c r="ZD5" i="2" s="1"/>
  <c r="ZB29" i="2"/>
  <c r="ZD29" i="2" s="1"/>
  <c r="ZB40" i="2"/>
  <c r="ZD40" i="2" s="1"/>
  <c r="ZB36" i="2"/>
  <c r="ZD36" i="2" s="1"/>
  <c r="ZB32" i="2"/>
  <c r="ZD32" i="2" s="1"/>
  <c r="ZB26" i="2"/>
  <c r="ZD26" i="2" s="1"/>
  <c r="ZB20" i="2"/>
  <c r="ZD20" i="2" s="1"/>
  <c r="ZB17" i="2"/>
  <c r="ZD17" i="2" s="1"/>
  <c r="ZB13" i="2"/>
  <c r="ZD13" i="2" s="1"/>
  <c r="ZB7" i="2"/>
  <c r="ZD7" i="2" s="1"/>
  <c r="ZB4" i="2"/>
  <c r="ZD4" i="2" s="1"/>
  <c r="ZB28" i="2"/>
  <c r="ZD28" i="2" s="1"/>
  <c r="ZB39" i="2"/>
  <c r="ZD39" i="2" s="1"/>
  <c r="ZB35" i="2"/>
  <c r="ZD35" i="2" s="1"/>
  <c r="ZB31" i="2"/>
  <c r="ZD31" i="2" s="1"/>
  <c r="ZB23" i="2"/>
  <c r="ZD23" i="2" s="1"/>
  <c r="ZB21" i="2"/>
  <c r="ZD21" i="2" s="1"/>
  <c r="ZB16" i="2"/>
  <c r="ZD16" i="2" s="1"/>
  <c r="ZB10" i="2"/>
  <c r="ZD10" i="2" s="1"/>
  <c r="ZB11" i="2"/>
  <c r="ZD11" i="2" s="1"/>
  <c r="ZB42" i="2"/>
  <c r="ZD42" i="2" s="1"/>
  <c r="ZB38" i="2"/>
  <c r="ZD38" i="2" s="1"/>
  <c r="ZB34" i="2"/>
  <c r="ZD34" i="2" s="1"/>
  <c r="ZB27" i="2"/>
  <c r="ZD27" i="2" s="1"/>
  <c r="ZB22" i="2"/>
  <c r="ZD22" i="2" s="1"/>
  <c r="ZB18" i="2"/>
  <c r="ZD18" i="2" s="1"/>
  <c r="ZB15" i="2"/>
  <c r="ZD15" i="2" s="1"/>
  <c r="ZB9" i="2"/>
  <c r="ZB12" i="2"/>
  <c r="ZD12" i="2" s="1"/>
  <c r="ZB6" i="2"/>
  <c r="ZD6" i="2" s="1"/>
  <c r="OO30" i="2"/>
  <c r="OQ30" i="2" s="1"/>
  <c r="OO28" i="2"/>
  <c r="OQ28" i="2" s="1"/>
  <c r="OO26" i="2"/>
  <c r="OQ26" i="2" s="1"/>
  <c r="OO24" i="2"/>
  <c r="OQ24" i="2" s="1"/>
  <c r="OO22" i="2"/>
  <c r="OQ22" i="2" s="1"/>
  <c r="OO20" i="2"/>
  <c r="OQ20" i="2" s="1"/>
  <c r="OO18" i="2"/>
  <c r="OQ18" i="2" s="1"/>
  <c r="OO16" i="2"/>
  <c r="OQ16" i="2" s="1"/>
  <c r="OO14" i="2"/>
  <c r="OQ14" i="2" s="1"/>
  <c r="OO12" i="2"/>
  <c r="OQ12" i="2" s="1"/>
  <c r="OO10" i="2"/>
  <c r="OQ10" i="2" s="1"/>
  <c r="OO8" i="2"/>
  <c r="OQ8" i="2" s="1"/>
  <c r="OO6" i="2"/>
  <c r="OQ6" i="2" s="1"/>
  <c r="OO4" i="2"/>
  <c r="OQ4" i="2" s="1"/>
  <c r="OO42" i="2"/>
  <c r="OQ42" i="2" s="1"/>
  <c r="OO39" i="2"/>
  <c r="OQ39" i="2" s="1"/>
  <c r="OO37" i="2"/>
  <c r="OQ37" i="2" s="1"/>
  <c r="OO35" i="2"/>
  <c r="OQ35" i="2" s="1"/>
  <c r="OO33" i="2"/>
  <c r="OQ33" i="2" s="1"/>
  <c r="OO31" i="2"/>
  <c r="OQ31" i="2" s="1"/>
  <c r="OO41" i="2"/>
  <c r="OQ41" i="2" s="1"/>
  <c r="OO29" i="2"/>
  <c r="OQ29" i="2" s="1"/>
  <c r="OO27" i="2"/>
  <c r="OQ27" i="2" s="1"/>
  <c r="OO25" i="2"/>
  <c r="OQ25" i="2" s="1"/>
  <c r="OO23" i="2"/>
  <c r="OQ23" i="2" s="1"/>
  <c r="OO21" i="2"/>
  <c r="OQ21" i="2" s="1"/>
  <c r="OO19" i="2"/>
  <c r="OQ19" i="2" s="1"/>
  <c r="OO17" i="2"/>
  <c r="OQ17" i="2" s="1"/>
  <c r="OO15" i="2"/>
  <c r="OQ15" i="2" s="1"/>
  <c r="OO13" i="2"/>
  <c r="OQ13" i="2" s="1"/>
  <c r="OO11" i="2"/>
  <c r="OQ11" i="2" s="1"/>
  <c r="OO9" i="2"/>
  <c r="OQ9" i="2" s="1"/>
  <c r="OO7" i="2"/>
  <c r="OQ7" i="2" s="1"/>
  <c r="OO5" i="2"/>
  <c r="OQ5" i="2" s="1"/>
  <c r="OO3" i="2"/>
  <c r="OQ3" i="2" s="1"/>
  <c r="OO40" i="2"/>
  <c r="OQ40" i="2" s="1"/>
  <c r="OO38" i="2"/>
  <c r="OQ38" i="2" s="1"/>
  <c r="OO36" i="2"/>
  <c r="OQ36" i="2" s="1"/>
  <c r="OO34" i="2"/>
  <c r="OQ34" i="2" s="1"/>
  <c r="OO32" i="2"/>
  <c r="OQ32" i="2" s="1"/>
  <c r="ZH9" i="2"/>
  <c r="ZI9" i="2" s="1"/>
  <c r="ZD9" i="2"/>
  <c r="ZF9" i="2"/>
  <c r="ZG20" i="2"/>
  <c r="ZF30" i="2"/>
  <c r="ZH30" i="2"/>
  <c r="ZI30" i="2" s="1"/>
  <c r="ZG33" i="2"/>
  <c r="ZF6" i="2"/>
  <c r="ZH6" i="2"/>
  <c r="ZI6" i="2" s="1"/>
  <c r="ZH10" i="2"/>
  <c r="ZI10" i="2" s="1"/>
  <c r="ZF10" i="2"/>
  <c r="ZH21" i="2"/>
  <c r="ZI21" i="2" s="1"/>
  <c r="ZF21" i="2"/>
  <c r="ZG30" i="2"/>
  <c r="ZG34" i="2"/>
  <c r="ZG8" i="2"/>
  <c r="ZH20" i="2"/>
  <c r="ZI20" i="2" s="1"/>
  <c r="ZF20" i="2"/>
  <c r="ZG22" i="2"/>
  <c r="ZH35" i="2"/>
  <c r="ZI35" i="2" s="1"/>
  <c r="ZF35" i="2"/>
  <c r="ZG42" i="2"/>
  <c r="ZF8" i="2"/>
  <c r="ZH8" i="2"/>
  <c r="ZI8" i="2" s="1"/>
  <c r="ZH25" i="2"/>
  <c r="ZI25" i="2" s="1"/>
  <c r="ZF25" i="2"/>
  <c r="ZG29" i="2"/>
  <c r="ZG32" i="2"/>
  <c r="ZF28" i="2"/>
  <c r="ZH28" i="2"/>
  <c r="ZI28" i="2" s="1"/>
  <c r="ZG3" i="2"/>
  <c r="TV4" i="2"/>
  <c r="TX4" i="2" s="1"/>
  <c r="TV3" i="2"/>
  <c r="TX3" i="2" s="1"/>
  <c r="TV42" i="2"/>
  <c r="TX42" i="2" s="1"/>
  <c r="TV41" i="2"/>
  <c r="TX41" i="2" s="1"/>
  <c r="TV40" i="2"/>
  <c r="TX40" i="2" s="1"/>
  <c r="TV39" i="2"/>
  <c r="TX39" i="2" s="1"/>
  <c r="TV38" i="2"/>
  <c r="TX38" i="2" s="1"/>
  <c r="TV37" i="2"/>
  <c r="TX37" i="2" s="1"/>
  <c r="TV36" i="2"/>
  <c r="TX36" i="2" s="1"/>
  <c r="TV35" i="2"/>
  <c r="TX35" i="2" s="1"/>
  <c r="TV34" i="2"/>
  <c r="TX34" i="2" s="1"/>
  <c r="TV33" i="2"/>
  <c r="TX33" i="2" s="1"/>
  <c r="TV32" i="2"/>
  <c r="TX32" i="2" s="1"/>
  <c r="TV31" i="2"/>
  <c r="TX31" i="2" s="1"/>
  <c r="TV30" i="2"/>
  <c r="TX30" i="2" s="1"/>
  <c r="TV29" i="2"/>
  <c r="TX29" i="2" s="1"/>
  <c r="TV28" i="2"/>
  <c r="TX28" i="2" s="1"/>
  <c r="TV27" i="2"/>
  <c r="TX27" i="2" s="1"/>
  <c r="TV26" i="2"/>
  <c r="TX26" i="2" s="1"/>
  <c r="TV25" i="2"/>
  <c r="TX25" i="2" s="1"/>
  <c r="TV24" i="2"/>
  <c r="TX24" i="2" s="1"/>
  <c r="TV23" i="2"/>
  <c r="TX23" i="2" s="1"/>
  <c r="TV22" i="2"/>
  <c r="TX22" i="2" s="1"/>
  <c r="TV21" i="2"/>
  <c r="TX21" i="2" s="1"/>
  <c r="TV20" i="2"/>
  <c r="TX20" i="2" s="1"/>
  <c r="TV19" i="2"/>
  <c r="TX19" i="2" s="1"/>
  <c r="TV18" i="2"/>
  <c r="TX18" i="2" s="1"/>
  <c r="TV17" i="2"/>
  <c r="TX17" i="2" s="1"/>
  <c r="TV16" i="2"/>
  <c r="TX16" i="2" s="1"/>
  <c r="TV15" i="2"/>
  <c r="TX15" i="2" s="1"/>
  <c r="TV14" i="2"/>
  <c r="TX14" i="2" s="1"/>
  <c r="TV13" i="2"/>
  <c r="TX13" i="2" s="1"/>
  <c r="TV12" i="2"/>
  <c r="TX12" i="2" s="1"/>
  <c r="TV11" i="2"/>
  <c r="TX11" i="2" s="1"/>
  <c r="TV10" i="2"/>
  <c r="TX10" i="2" s="1"/>
  <c r="TV9" i="2"/>
  <c r="TX9" i="2" s="1"/>
  <c r="TV8" i="2"/>
  <c r="TX8" i="2" s="1"/>
  <c r="TV7" i="2"/>
  <c r="TX7" i="2" s="1"/>
  <c r="TV6" i="2"/>
  <c r="TX6" i="2" s="1"/>
  <c r="TV5" i="2"/>
  <c r="TX5" i="2" s="1"/>
  <c r="A15" i="22"/>
  <c r="UB42" i="2"/>
  <c r="UB6" i="2"/>
  <c r="UB9" i="2"/>
  <c r="UB34" i="2"/>
  <c r="GD59" i="24" l="1"/>
  <c r="DV59" i="24"/>
  <c r="ET59" i="24"/>
  <c r="FR59" i="24"/>
  <c r="CX59" i="24"/>
  <c r="FF59" i="24"/>
  <c r="DJ59" i="24"/>
  <c r="GP59" i="24"/>
  <c r="CL59" i="24"/>
  <c r="EH59" i="24"/>
  <c r="AEN18" i="2"/>
  <c r="AEM35" i="2"/>
  <c r="AEO35" i="2"/>
  <c r="AEP35" i="2" s="1"/>
  <c r="AEO10" i="2"/>
  <c r="AEP10" i="2" s="1"/>
  <c r="AEM10" i="2"/>
  <c r="AEM26" i="2"/>
  <c r="AEO26" i="2"/>
  <c r="AEP26" i="2" s="1"/>
  <c r="AEN41" i="2"/>
  <c r="AEO19" i="2"/>
  <c r="AEP19" i="2" s="1"/>
  <c r="AEM19" i="2"/>
  <c r="AEO39" i="2"/>
  <c r="AEP39" i="2" s="1"/>
  <c r="AEM39" i="2"/>
  <c r="AEN10" i="2"/>
  <c r="AEN28" i="2"/>
  <c r="AEO5" i="2"/>
  <c r="AEP5" i="2" s="1"/>
  <c r="AEM5" i="2"/>
  <c r="AEM12" i="2"/>
  <c r="AEO12" i="2"/>
  <c r="AEP12" i="2" s="1"/>
  <c r="AEM18" i="2"/>
  <c r="AEO18" i="2"/>
  <c r="AEP18" i="2" s="1"/>
  <c r="AEM28" i="2"/>
  <c r="AEO28" i="2"/>
  <c r="AEP28" i="2" s="1"/>
  <c r="AEO42" i="2"/>
  <c r="AEP42" i="2" s="1"/>
  <c r="AEM42" i="2"/>
  <c r="AEM6" i="2"/>
  <c r="AEO6" i="2"/>
  <c r="AEP6" i="2" s="1"/>
  <c r="AEM13" i="2"/>
  <c r="AEO13" i="2"/>
  <c r="AEP13" i="2" s="1"/>
  <c r="AEM25" i="2"/>
  <c r="AEO25" i="2"/>
  <c r="AEP25" i="2" s="1"/>
  <c r="AEM29" i="2"/>
  <c r="AEO29" i="2"/>
  <c r="AEP29" i="2" s="1"/>
  <c r="AEN32" i="2"/>
  <c r="AEO7" i="2"/>
  <c r="AEP7" i="2" s="1"/>
  <c r="AEN7" i="2"/>
  <c r="AEN20" i="2"/>
  <c r="AEM30" i="2"/>
  <c r="AEO30" i="2"/>
  <c r="AEP30" i="2" s="1"/>
  <c r="AEN14" i="2"/>
  <c r="AEN30" i="2"/>
  <c r="AEN3" i="2"/>
  <c r="AEM3" i="2"/>
  <c r="AEO3" i="2"/>
  <c r="AEP3" i="2" s="1"/>
  <c r="AEM22" i="2"/>
  <c r="AEO22" i="2"/>
  <c r="AEP22" i="2" s="1"/>
  <c r="AEN35" i="2"/>
  <c r="AEO16" i="2"/>
  <c r="AEP16" i="2" s="1"/>
  <c r="AEM16" i="2"/>
  <c r="AEO33" i="2"/>
  <c r="AEP33" i="2" s="1"/>
  <c r="AEM33" i="2"/>
  <c r="AEN4" i="2"/>
  <c r="AEO15" i="2"/>
  <c r="AEP15" i="2" s="1"/>
  <c r="AEM15" i="2"/>
  <c r="AEN25" i="2"/>
  <c r="AEO31" i="2"/>
  <c r="AEP31" i="2" s="1"/>
  <c r="AEM31" i="2"/>
  <c r="AEN34" i="2"/>
  <c r="AOT1" i="2"/>
  <c r="AJN39" i="2"/>
  <c r="AJN35" i="2"/>
  <c r="AJN31" i="2"/>
  <c r="AJM40" i="2"/>
  <c r="AJM36" i="2"/>
  <c r="AJM32" i="2"/>
  <c r="AJM29" i="2"/>
  <c r="AJN27" i="2"/>
  <c r="AJN26" i="2"/>
  <c r="AJN21" i="2"/>
  <c r="AJM21" i="2"/>
  <c r="AJM18" i="2"/>
  <c r="AJN15" i="2"/>
  <c r="AJM15" i="2"/>
  <c r="AJM13" i="2"/>
  <c r="AJN8" i="2"/>
  <c r="AJM9" i="2"/>
  <c r="AJM11" i="2"/>
  <c r="AJM6" i="2"/>
  <c r="AJN4" i="2"/>
  <c r="AJN42" i="2"/>
  <c r="AJN38" i="2"/>
  <c r="AJN34" i="2"/>
  <c r="AJN29" i="2"/>
  <c r="AJM39" i="2"/>
  <c r="AJM35" i="2"/>
  <c r="AJM31" i="2"/>
  <c r="AJN28" i="2"/>
  <c r="AJN25" i="2"/>
  <c r="AJN24" i="2"/>
  <c r="AJM24" i="2"/>
  <c r="AJM20" i="2"/>
  <c r="AJN19" i="2"/>
  <c r="AJM19" i="2"/>
  <c r="AJN14" i="2"/>
  <c r="AJM12" i="2"/>
  <c r="AJN7" i="2"/>
  <c r="AJM8" i="2"/>
  <c r="AJN6" i="2"/>
  <c r="AJM5" i="2"/>
  <c r="AJM4" i="2"/>
  <c r="AJN41" i="2"/>
  <c r="AJN37" i="2"/>
  <c r="AJN33" i="2"/>
  <c r="AJM42" i="2"/>
  <c r="AJM38" i="2"/>
  <c r="AJM34" i="2"/>
  <c r="AJN30" i="2"/>
  <c r="AJM28" i="2"/>
  <c r="AJM27" i="2"/>
  <c r="AJN23" i="2"/>
  <c r="AJM23" i="2"/>
  <c r="AJN20" i="2"/>
  <c r="AJN17" i="2"/>
  <c r="AJM17" i="2"/>
  <c r="AJM14" i="2"/>
  <c r="AJN10" i="2"/>
  <c r="AJN12" i="2"/>
  <c r="AJM7" i="2"/>
  <c r="AJN5" i="2"/>
  <c r="AJM3" i="2"/>
  <c r="AJN36" i="2"/>
  <c r="AJM33" i="2"/>
  <c r="AJN22" i="2"/>
  <c r="AJM16" i="2"/>
  <c r="AJN11" i="2"/>
  <c r="AJN32" i="2"/>
  <c r="AJM30" i="2"/>
  <c r="AJM22" i="2"/>
  <c r="AJN13" i="2"/>
  <c r="AJN3" i="2"/>
  <c r="AJM41" i="2"/>
  <c r="AJM26" i="2"/>
  <c r="AJN18" i="2"/>
  <c r="AJN9" i="2"/>
  <c r="AJO1" i="2"/>
  <c r="AJN40" i="2"/>
  <c r="AJM37" i="2"/>
  <c r="AJM25" i="2"/>
  <c r="AJN16" i="2"/>
  <c r="AJM10" i="2"/>
  <c r="AEN15" i="2"/>
  <c r="AEM23" i="2"/>
  <c r="AEO23" i="2"/>
  <c r="AEP23" i="2" s="1"/>
  <c r="AEO32" i="2"/>
  <c r="AEP32" i="2" s="1"/>
  <c r="AEM32" i="2"/>
  <c r="AEN36" i="2"/>
  <c r="AEI4" i="2"/>
  <c r="AEK4" i="2" s="1"/>
  <c r="AEI5" i="2"/>
  <c r="AEK5" i="2" s="1"/>
  <c r="AEI40" i="2"/>
  <c r="AEK40" i="2" s="1"/>
  <c r="AEI36" i="2"/>
  <c r="AEK36" i="2" s="1"/>
  <c r="AEI32" i="2"/>
  <c r="AEK32" i="2" s="1"/>
  <c r="AEI28" i="2"/>
  <c r="AEK28" i="2" s="1"/>
  <c r="AEI24" i="2"/>
  <c r="AEK24" i="2" s="1"/>
  <c r="AEI17" i="2"/>
  <c r="AEK17" i="2" s="1"/>
  <c r="AEI15" i="2"/>
  <c r="AEK15" i="2" s="1"/>
  <c r="AEI12" i="2"/>
  <c r="AEK12" i="2" s="1"/>
  <c r="AEI11" i="2"/>
  <c r="AEI42" i="2"/>
  <c r="AEK42" i="2" s="1"/>
  <c r="AEI38" i="2"/>
  <c r="AEK38" i="2" s="1"/>
  <c r="AEI34" i="2"/>
  <c r="AEK34" i="2" s="1"/>
  <c r="AEI31" i="2"/>
  <c r="AEK31" i="2" s="1"/>
  <c r="AEI25" i="2"/>
  <c r="AEK25" i="2" s="1"/>
  <c r="AEI22" i="2"/>
  <c r="AEK22" i="2" s="1"/>
  <c r="AEI20" i="2"/>
  <c r="AEK20" i="2" s="1"/>
  <c r="AEI16" i="2"/>
  <c r="AEK16" i="2" s="1"/>
  <c r="AEI9" i="2"/>
  <c r="AEK9" i="2" s="1"/>
  <c r="AEI3" i="2"/>
  <c r="AEK3" i="2" s="1"/>
  <c r="AEI41" i="2"/>
  <c r="AEK41" i="2" s="1"/>
  <c r="AEI33" i="2"/>
  <c r="AEK33" i="2" s="1"/>
  <c r="AEI27" i="2"/>
  <c r="AEI19" i="2"/>
  <c r="AEK19" i="2" s="1"/>
  <c r="AEI8" i="2"/>
  <c r="AEK8" i="2" s="1"/>
  <c r="AEI1" i="2"/>
  <c r="AEI39" i="2"/>
  <c r="AEK39" i="2" s="1"/>
  <c r="AEI29" i="2"/>
  <c r="AEK29" i="2" s="1"/>
  <c r="AEI23" i="2"/>
  <c r="AEK23" i="2" s="1"/>
  <c r="AEI13" i="2"/>
  <c r="AEK13" i="2" s="1"/>
  <c r="AEI7" i="2"/>
  <c r="AEK7" i="2" s="1"/>
  <c r="AEI37" i="2"/>
  <c r="AEK37" i="2" s="1"/>
  <c r="AEI30" i="2"/>
  <c r="AEK30" i="2" s="1"/>
  <c r="AEI21" i="2"/>
  <c r="AEK21" i="2" s="1"/>
  <c r="AEI14" i="2"/>
  <c r="AEK14" i="2" s="1"/>
  <c r="AEI6" i="2"/>
  <c r="AEK6" i="2" s="1"/>
  <c r="AEI35" i="2"/>
  <c r="AEK35" i="2" s="1"/>
  <c r="AEI26" i="2"/>
  <c r="AEK26" i="2" s="1"/>
  <c r="AEI18" i="2"/>
  <c r="AEK18" i="2" s="1"/>
  <c r="AEI10" i="2"/>
  <c r="AEK10" i="2" s="1"/>
  <c r="AEO8" i="2"/>
  <c r="AEP8" i="2" s="1"/>
  <c r="AEM8" i="2"/>
  <c r="AEN23" i="2"/>
  <c r="AEN39" i="2"/>
  <c r="AEN16" i="2"/>
  <c r="AEO37" i="2"/>
  <c r="AEP37" i="2" s="1"/>
  <c r="AEM37" i="2"/>
  <c r="AEN8" i="2"/>
  <c r="AEO27" i="2"/>
  <c r="AEP27" i="2" s="1"/>
  <c r="AEM27" i="2"/>
  <c r="AEK27" i="2"/>
  <c r="AEN6" i="2"/>
  <c r="AEO20" i="2"/>
  <c r="AEP20" i="2" s="1"/>
  <c r="AEM20" i="2"/>
  <c r="AEM41" i="2"/>
  <c r="AEO41" i="2"/>
  <c r="AEP41" i="2" s="1"/>
  <c r="AEO11" i="2"/>
  <c r="AEP11" i="2" s="1"/>
  <c r="AEK11" i="2"/>
  <c r="AEM11" i="2"/>
  <c r="AEO17" i="2"/>
  <c r="AEP17" i="2" s="1"/>
  <c r="AEM17" i="2"/>
  <c r="AEN22" i="2"/>
  <c r="AEM34" i="2"/>
  <c r="AEO34" i="2"/>
  <c r="AEP34" i="2" s="1"/>
  <c r="AEN38" i="2"/>
  <c r="AEM9" i="2"/>
  <c r="AEO9" i="2"/>
  <c r="AEP9" i="2" s="1"/>
  <c r="AEN21" i="2"/>
  <c r="AEN24" i="2"/>
  <c r="AEO36" i="2"/>
  <c r="AEP36" i="2" s="1"/>
  <c r="AEM36" i="2"/>
  <c r="AEN40" i="2"/>
  <c r="AEM7" i="2"/>
  <c r="ZC7" i="2"/>
  <c r="ZE7" i="2" s="1"/>
  <c r="ZC3" i="2"/>
  <c r="ZE3" i="2" s="1"/>
  <c r="ZC42" i="2"/>
  <c r="ZE42" i="2" s="1"/>
  <c r="ZC38" i="2"/>
  <c r="ZE38" i="2" s="1"/>
  <c r="ZC34" i="2"/>
  <c r="ZE34" i="2" s="1"/>
  <c r="ZC30" i="2"/>
  <c r="ZE30" i="2" s="1"/>
  <c r="ZC25" i="2"/>
  <c r="ZE25" i="2" s="1"/>
  <c r="ZC19" i="2"/>
  <c r="ZE19" i="2" s="1"/>
  <c r="ZC15" i="2"/>
  <c r="ZE15" i="2" s="1"/>
  <c r="ZC9" i="2"/>
  <c r="ZE9" i="2" s="1"/>
  <c r="ZC14" i="2"/>
  <c r="ZE14" i="2" s="1"/>
  <c r="ZC41" i="2"/>
  <c r="ZE41" i="2" s="1"/>
  <c r="ZC37" i="2"/>
  <c r="ZE37" i="2" s="1"/>
  <c r="ZC33" i="2"/>
  <c r="ZE33" i="2" s="1"/>
  <c r="ZC26" i="2"/>
  <c r="ZE26" i="2" s="1"/>
  <c r="ZC23" i="2"/>
  <c r="ZE23" i="2" s="1"/>
  <c r="ZC20" i="2"/>
  <c r="ZE20" i="2" s="1"/>
  <c r="ZC18" i="2"/>
  <c r="ZE18" i="2" s="1"/>
  <c r="ZC8" i="2"/>
  <c r="ZE8" i="2" s="1"/>
  <c r="ZC4" i="2"/>
  <c r="ZE4" i="2" s="1"/>
  <c r="ZC29" i="2"/>
  <c r="ZE29" i="2" s="1"/>
  <c r="ZC40" i="2"/>
  <c r="ZE40" i="2" s="1"/>
  <c r="ZC36" i="2"/>
  <c r="ZE36" i="2" s="1"/>
  <c r="ZC32" i="2"/>
  <c r="ZE32" i="2" s="1"/>
  <c r="ZC27" i="2"/>
  <c r="ZE27" i="2" s="1"/>
  <c r="ZC22" i="2"/>
  <c r="ZE22" i="2" s="1"/>
  <c r="ZC17" i="2"/>
  <c r="ZE17" i="2" s="1"/>
  <c r="ZC13" i="2"/>
  <c r="ZE13" i="2" s="1"/>
  <c r="ZC11" i="2"/>
  <c r="ZE11" i="2" s="1"/>
  <c r="ZC6" i="2"/>
  <c r="ZE6" i="2" s="1"/>
  <c r="ZC28" i="2"/>
  <c r="ZE28" i="2" s="1"/>
  <c r="ZC39" i="2"/>
  <c r="ZE39" i="2" s="1"/>
  <c r="ZC35" i="2"/>
  <c r="ZE35" i="2" s="1"/>
  <c r="ZC31" i="2"/>
  <c r="ZE31" i="2" s="1"/>
  <c r="ZC24" i="2"/>
  <c r="ZE24" i="2" s="1"/>
  <c r="ZC21" i="2"/>
  <c r="ZE21" i="2" s="1"/>
  <c r="ZC16" i="2"/>
  <c r="ZE16" i="2" s="1"/>
  <c r="ZC10" i="2"/>
  <c r="ZE10" i="2" s="1"/>
  <c r="ZC12" i="2"/>
  <c r="ZE12" i="2" s="1"/>
  <c r="ZC5" i="2"/>
  <c r="ZE5" i="2" s="1"/>
  <c r="AEM14" i="2"/>
  <c r="AEO14" i="2"/>
  <c r="AEP14" i="2" s="1"/>
  <c r="AEN29" i="2"/>
  <c r="AEN5" i="2"/>
  <c r="AEM21" i="2"/>
  <c r="AEO21" i="2"/>
  <c r="AEP21" i="2" s="1"/>
  <c r="AEN33" i="2"/>
  <c r="AEN13" i="2"/>
  <c r="AEN31" i="2"/>
  <c r="AEN12" i="2"/>
  <c r="AEM24" i="2"/>
  <c r="AEO24" i="2"/>
  <c r="AEP24" i="2" s="1"/>
  <c r="AEN37" i="2"/>
  <c r="AEN11" i="2"/>
  <c r="AEN17" i="2"/>
  <c r="AEN26" i="2"/>
  <c r="AEM38" i="2"/>
  <c r="AEO38" i="2"/>
  <c r="AEP38" i="2" s="1"/>
  <c r="AEN42" i="2"/>
  <c r="AEN9" i="2"/>
  <c r="AEN19" i="2"/>
  <c r="AEN27" i="2"/>
  <c r="AEM40" i="2"/>
  <c r="AEO40" i="2"/>
  <c r="AEP40" i="2" s="1"/>
  <c r="AEM4" i="2"/>
  <c r="AEO4" i="2"/>
  <c r="AEP4" i="2" s="1"/>
  <c r="A16" i="22"/>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JG3" i="2"/>
  <c r="JH3" i="2"/>
  <c r="JG4" i="2"/>
  <c r="JH4" i="2"/>
  <c r="JG5" i="2"/>
  <c r="JH5" i="2"/>
  <c r="JG6" i="2"/>
  <c r="JH6" i="2"/>
  <c r="JG7" i="2"/>
  <c r="JH7" i="2"/>
  <c r="JG8" i="2"/>
  <c r="JH8" i="2"/>
  <c r="JG9" i="2"/>
  <c r="JH9" i="2"/>
  <c r="JG10" i="2"/>
  <c r="JH10" i="2"/>
  <c r="JG11" i="2"/>
  <c r="JH11" i="2"/>
  <c r="JG12" i="2"/>
  <c r="JH12" i="2"/>
  <c r="JG13" i="2"/>
  <c r="JH13" i="2"/>
  <c r="JG14" i="2"/>
  <c r="JH14" i="2"/>
  <c r="JG15" i="2"/>
  <c r="JH15" i="2"/>
  <c r="JG16" i="2"/>
  <c r="JH16" i="2"/>
  <c r="JG17" i="2"/>
  <c r="JH17" i="2"/>
  <c r="JG18" i="2"/>
  <c r="JH18" i="2"/>
  <c r="JG19" i="2"/>
  <c r="JH19" i="2"/>
  <c r="JG20" i="2"/>
  <c r="JH20" i="2"/>
  <c r="JG21" i="2"/>
  <c r="JH21" i="2"/>
  <c r="JG22" i="2"/>
  <c r="JH22" i="2"/>
  <c r="JG23" i="2"/>
  <c r="JH23" i="2"/>
  <c r="JG24" i="2"/>
  <c r="JH24" i="2"/>
  <c r="JG25" i="2"/>
  <c r="JH25" i="2"/>
  <c r="JG26" i="2"/>
  <c r="JH26" i="2"/>
  <c r="JG27" i="2"/>
  <c r="JH27" i="2"/>
  <c r="JG28" i="2"/>
  <c r="JH28" i="2"/>
  <c r="JG29" i="2"/>
  <c r="JH29" i="2"/>
  <c r="JG30" i="2"/>
  <c r="JH30" i="2"/>
  <c r="JG31" i="2"/>
  <c r="JH31" i="2"/>
  <c r="JG32" i="2"/>
  <c r="JH32" i="2"/>
  <c r="JG33" i="2"/>
  <c r="JH33" i="2"/>
  <c r="JG34" i="2"/>
  <c r="JH34" i="2"/>
  <c r="JG35" i="2"/>
  <c r="JH35" i="2"/>
  <c r="JG36" i="2"/>
  <c r="JH36" i="2"/>
  <c r="JG37" i="2"/>
  <c r="JH37" i="2"/>
  <c r="JG38" i="2"/>
  <c r="JH38" i="2"/>
  <c r="JG39" i="2"/>
  <c r="JH39" i="2"/>
  <c r="JG40" i="2"/>
  <c r="JH40" i="2"/>
  <c r="JG41" i="2"/>
  <c r="JH41" i="2"/>
  <c r="JG42" i="2"/>
  <c r="JH42" i="2"/>
  <c r="JE42" i="2"/>
  <c r="JD42" i="2"/>
  <c r="JE41" i="2"/>
  <c r="JD41" i="2"/>
  <c r="JE40" i="2"/>
  <c r="JD40" i="2"/>
  <c r="JE39" i="2"/>
  <c r="JD39" i="2"/>
  <c r="JE38" i="2"/>
  <c r="JD38" i="2"/>
  <c r="JE37" i="2"/>
  <c r="JD37" i="2"/>
  <c r="JE36" i="2"/>
  <c r="JD36" i="2"/>
  <c r="JE35" i="2"/>
  <c r="JD35" i="2"/>
  <c r="JE34" i="2"/>
  <c r="JD34" i="2"/>
  <c r="JE33" i="2"/>
  <c r="JD33" i="2"/>
  <c r="JE32" i="2"/>
  <c r="JD32" i="2"/>
  <c r="JE31" i="2"/>
  <c r="JD31" i="2"/>
  <c r="JE30" i="2"/>
  <c r="JD30" i="2"/>
  <c r="JE29" i="2"/>
  <c r="JD29" i="2"/>
  <c r="JE28" i="2"/>
  <c r="JD28" i="2"/>
  <c r="JE27" i="2"/>
  <c r="JD27" i="2"/>
  <c r="JE26" i="2"/>
  <c r="JD26" i="2"/>
  <c r="JE25" i="2"/>
  <c r="JD25" i="2"/>
  <c r="JE24" i="2"/>
  <c r="JD24" i="2"/>
  <c r="JE23" i="2"/>
  <c r="JD23" i="2"/>
  <c r="JE22" i="2"/>
  <c r="JD22" i="2"/>
  <c r="JE21" i="2"/>
  <c r="JD21" i="2"/>
  <c r="JE20" i="2"/>
  <c r="JD20" i="2"/>
  <c r="JE19" i="2"/>
  <c r="JD19" i="2"/>
  <c r="JE18" i="2"/>
  <c r="JD18" i="2"/>
  <c r="JE17" i="2"/>
  <c r="JD17" i="2"/>
  <c r="JE16" i="2"/>
  <c r="JD16" i="2"/>
  <c r="JE15" i="2"/>
  <c r="JD15" i="2"/>
  <c r="JE14" i="2"/>
  <c r="JD14" i="2"/>
  <c r="JE13" i="2"/>
  <c r="JD13" i="2"/>
  <c r="JE12" i="2"/>
  <c r="JD12" i="2"/>
  <c r="JE11" i="2"/>
  <c r="JD11" i="2"/>
  <c r="JE10" i="2"/>
  <c r="JD10" i="2"/>
  <c r="JE9" i="2"/>
  <c r="JD9" i="2"/>
  <c r="JE8" i="2"/>
  <c r="JD8" i="2"/>
  <c r="JE7" i="2"/>
  <c r="JD7" i="2"/>
  <c r="JE6" i="2"/>
  <c r="JD6" i="2"/>
  <c r="JE5" i="2"/>
  <c r="JD5" i="2"/>
  <c r="JE4" i="2"/>
  <c r="JD4" i="2"/>
  <c r="JE3" i="2"/>
  <c r="JD3" i="2"/>
  <c r="K49" i="24"/>
  <c r="G49" i="24"/>
  <c r="E49" i="24"/>
  <c r="D49" i="24"/>
  <c r="C49" i="24"/>
  <c r="K48" i="24"/>
  <c r="G48" i="24"/>
  <c r="E48" i="24"/>
  <c r="D48" i="24"/>
  <c r="C48" i="24"/>
  <c r="K47" i="24"/>
  <c r="G47" i="24"/>
  <c r="E47" i="24"/>
  <c r="D47" i="24"/>
  <c r="C47" i="24"/>
  <c r="K46" i="24"/>
  <c r="G46" i="24"/>
  <c r="E46" i="24"/>
  <c r="D46" i="24"/>
  <c r="C46" i="24"/>
  <c r="K45" i="24"/>
  <c r="G45" i="24"/>
  <c r="E45" i="24"/>
  <c r="D45" i="24"/>
  <c r="C45" i="24"/>
  <c r="K44" i="24"/>
  <c r="G44" i="24"/>
  <c r="E44" i="24"/>
  <c r="D44" i="24"/>
  <c r="C44" i="24"/>
  <c r="K43" i="24"/>
  <c r="G43" i="24"/>
  <c r="E43" i="24"/>
  <c r="D43" i="24"/>
  <c r="C43" i="24"/>
  <c r="K42" i="24"/>
  <c r="G42" i="24"/>
  <c r="E42" i="24"/>
  <c r="D42" i="24"/>
  <c r="C42" i="24"/>
  <c r="K41" i="24"/>
  <c r="G41" i="24"/>
  <c r="E41" i="24"/>
  <c r="D41" i="24"/>
  <c r="C41" i="24"/>
  <c r="K40" i="24"/>
  <c r="G40" i="24"/>
  <c r="E40" i="24"/>
  <c r="D40" i="24"/>
  <c r="C40" i="24"/>
  <c r="K39" i="24"/>
  <c r="G39" i="24"/>
  <c r="E39" i="24"/>
  <c r="D39" i="24"/>
  <c r="C39" i="24"/>
  <c r="K38" i="24"/>
  <c r="G38" i="24"/>
  <c r="E38" i="24"/>
  <c r="D38" i="24"/>
  <c r="C38" i="24"/>
  <c r="K37" i="24"/>
  <c r="G37" i="24"/>
  <c r="E37" i="24"/>
  <c r="D37" i="24"/>
  <c r="C37" i="24"/>
  <c r="K36" i="24"/>
  <c r="G36" i="24"/>
  <c r="E36" i="24"/>
  <c r="D36" i="24"/>
  <c r="C36" i="24"/>
  <c r="K35" i="24"/>
  <c r="G35" i="24"/>
  <c r="E35" i="24"/>
  <c r="D35" i="24"/>
  <c r="C35" i="24"/>
  <c r="K34" i="24"/>
  <c r="G34" i="24"/>
  <c r="E34" i="24"/>
  <c r="D34" i="24"/>
  <c r="C34" i="24"/>
  <c r="K33" i="24"/>
  <c r="G33" i="24"/>
  <c r="E33" i="24"/>
  <c r="D33" i="24"/>
  <c r="C33" i="24"/>
  <c r="K32" i="24"/>
  <c r="G32" i="24"/>
  <c r="E32" i="24"/>
  <c r="D32" i="24"/>
  <c r="C32" i="24"/>
  <c r="K31" i="24"/>
  <c r="G31" i="24"/>
  <c r="E31" i="24"/>
  <c r="D31" i="24"/>
  <c r="C31" i="24"/>
  <c r="K30" i="24"/>
  <c r="G30" i="24"/>
  <c r="E30" i="24"/>
  <c r="D30" i="24"/>
  <c r="C30" i="24"/>
  <c r="K29" i="24"/>
  <c r="G29" i="24"/>
  <c r="E29" i="24"/>
  <c r="D29" i="24"/>
  <c r="C29" i="24"/>
  <c r="K28" i="24"/>
  <c r="G28" i="24"/>
  <c r="E28" i="24"/>
  <c r="D28" i="24"/>
  <c r="C28" i="24"/>
  <c r="K27" i="24"/>
  <c r="G27" i="24"/>
  <c r="E27" i="24"/>
  <c r="D27" i="24"/>
  <c r="C27" i="24"/>
  <c r="K26" i="24"/>
  <c r="G26" i="24"/>
  <c r="E26" i="24"/>
  <c r="D26" i="24"/>
  <c r="C26" i="24"/>
  <c r="K25" i="24"/>
  <c r="G25" i="24"/>
  <c r="E25" i="24"/>
  <c r="D25" i="24"/>
  <c r="C25" i="24"/>
  <c r="K24" i="24"/>
  <c r="G24" i="24"/>
  <c r="E24" i="24"/>
  <c r="D24" i="24"/>
  <c r="C24" i="24"/>
  <c r="K23" i="24"/>
  <c r="G23" i="24"/>
  <c r="E23" i="24"/>
  <c r="D23" i="24"/>
  <c r="C23" i="24"/>
  <c r="K22" i="24"/>
  <c r="G22" i="24"/>
  <c r="E22" i="24"/>
  <c r="D22" i="24"/>
  <c r="C22" i="24"/>
  <c r="K21" i="24"/>
  <c r="G21" i="24"/>
  <c r="E21" i="24"/>
  <c r="D21" i="24"/>
  <c r="C21" i="24"/>
  <c r="K20" i="24"/>
  <c r="G20" i="24"/>
  <c r="E20" i="24"/>
  <c r="D20" i="24"/>
  <c r="C20" i="24"/>
  <c r="K19" i="24"/>
  <c r="G19" i="24"/>
  <c r="E19" i="24"/>
  <c r="D19" i="24"/>
  <c r="C19" i="24"/>
  <c r="K18" i="24"/>
  <c r="G18" i="24"/>
  <c r="E18" i="24"/>
  <c r="D18" i="24"/>
  <c r="C18" i="24"/>
  <c r="K17" i="24"/>
  <c r="G17" i="24"/>
  <c r="E17" i="24"/>
  <c r="D17" i="24"/>
  <c r="C17" i="24"/>
  <c r="K16" i="24"/>
  <c r="G16" i="24"/>
  <c r="E16" i="24"/>
  <c r="D16" i="24"/>
  <c r="C16" i="24"/>
  <c r="K15" i="24"/>
  <c r="G15" i="24"/>
  <c r="E15" i="24"/>
  <c r="D15" i="24"/>
  <c r="C15" i="24"/>
  <c r="K14" i="24"/>
  <c r="G14" i="24"/>
  <c r="E14" i="24"/>
  <c r="D14" i="24"/>
  <c r="C14" i="24"/>
  <c r="K13" i="24"/>
  <c r="G13" i="24"/>
  <c r="E13" i="24"/>
  <c r="D13" i="24"/>
  <c r="C13" i="24"/>
  <c r="K12" i="24"/>
  <c r="G12" i="24"/>
  <c r="E12" i="24"/>
  <c r="D12" i="24"/>
  <c r="C12" i="24"/>
  <c r="K11" i="24"/>
  <c r="G11" i="24"/>
  <c r="E11" i="24"/>
  <c r="D11" i="24"/>
  <c r="C11" i="24"/>
  <c r="K10" i="24"/>
  <c r="GL10" i="24" s="1"/>
  <c r="G10" i="24"/>
  <c r="GH10" i="24" s="1"/>
  <c r="E10" i="24"/>
  <c r="D10" i="24"/>
  <c r="C10" i="24"/>
  <c r="EH1" i="2"/>
  <c r="JO1" i="2" s="1"/>
  <c r="OV1" i="2" s="1"/>
  <c r="UC1" i="2" s="1"/>
  <c r="ZJ1" i="2" s="1"/>
  <c r="AEQ1" i="2" s="1"/>
  <c r="AJX1" i="2" s="1"/>
  <c r="APE1" i="2" s="1"/>
  <c r="AUL1" i="2" s="1"/>
  <c r="AZS1" i="2" s="1"/>
  <c r="BEZ1" i="2" s="1"/>
  <c r="BKG1" i="2" s="1"/>
  <c r="BPN1" i="2" s="1"/>
  <c r="BUU1" i="2" s="1"/>
  <c r="CAB1" i="2" s="1"/>
  <c r="IB31" i="2"/>
  <c r="GH14" i="24" l="1"/>
  <c r="FV14" i="24"/>
  <c r="EL14" i="24"/>
  <c r="DZ14" i="24"/>
  <c r="EX14" i="24"/>
  <c r="FJ14" i="24"/>
  <c r="DB14" i="24"/>
  <c r="DN14" i="24"/>
  <c r="CP14" i="24"/>
  <c r="CD14" i="24"/>
  <c r="FN16" i="24"/>
  <c r="FB16" i="24"/>
  <c r="EP16" i="24"/>
  <c r="FZ16" i="24"/>
  <c r="ED16" i="24"/>
  <c r="GL16" i="24"/>
  <c r="DR16" i="24"/>
  <c r="DF16" i="24"/>
  <c r="CH16" i="24"/>
  <c r="CT16" i="24"/>
  <c r="GH22" i="24"/>
  <c r="FV22" i="24"/>
  <c r="FJ22" i="24"/>
  <c r="EX22" i="24"/>
  <c r="EL22" i="24"/>
  <c r="DZ22" i="24"/>
  <c r="CP22" i="24"/>
  <c r="CD22" i="24"/>
  <c r="DN22" i="24"/>
  <c r="DB22" i="24"/>
  <c r="EP24" i="24"/>
  <c r="ED24" i="24"/>
  <c r="GL24" i="24"/>
  <c r="FZ24" i="24"/>
  <c r="FN24" i="24"/>
  <c r="FB24" i="24"/>
  <c r="DR24" i="24"/>
  <c r="DF24" i="24"/>
  <c r="CH24" i="24"/>
  <c r="CT24" i="24"/>
  <c r="GE28" i="24"/>
  <c r="FS28" i="24"/>
  <c r="EI28" i="24"/>
  <c r="GQ28" i="24"/>
  <c r="EU28" i="24"/>
  <c r="FG28" i="24"/>
  <c r="DW28" i="24"/>
  <c r="CM28" i="24"/>
  <c r="CY28" i="24"/>
  <c r="DK28" i="24"/>
  <c r="EP29" i="24"/>
  <c r="ED29" i="24"/>
  <c r="GL29" i="24"/>
  <c r="FZ29" i="24"/>
  <c r="FN29" i="24"/>
  <c r="FB29" i="24"/>
  <c r="DR29" i="24"/>
  <c r="DF29" i="24"/>
  <c r="CT29" i="24"/>
  <c r="CH29" i="24"/>
  <c r="FN32" i="24"/>
  <c r="FB32" i="24"/>
  <c r="EP32" i="24"/>
  <c r="FZ32" i="24"/>
  <c r="ED32" i="24"/>
  <c r="GL32" i="24"/>
  <c r="DR32" i="24"/>
  <c r="DF32" i="24"/>
  <c r="CH32" i="24"/>
  <c r="CT32" i="24"/>
  <c r="FN10" i="24"/>
  <c r="FB10" i="24"/>
  <c r="EP10" i="24"/>
  <c r="FZ10" i="24"/>
  <c r="ED10" i="24"/>
  <c r="DR10" i="24"/>
  <c r="DF10" i="24"/>
  <c r="CT10" i="24"/>
  <c r="CH10" i="24"/>
  <c r="FJ11" i="24"/>
  <c r="EX11" i="24"/>
  <c r="EL11" i="24"/>
  <c r="FV11" i="24"/>
  <c r="DZ11" i="24"/>
  <c r="GH11" i="24"/>
  <c r="DN11" i="24"/>
  <c r="CP11" i="24"/>
  <c r="CD11" i="24"/>
  <c r="DB11" i="24"/>
  <c r="EI14" i="24"/>
  <c r="GE14" i="24"/>
  <c r="FS14" i="24"/>
  <c r="FG14" i="24"/>
  <c r="GQ14" i="24"/>
  <c r="EU14" i="24"/>
  <c r="DK14" i="24"/>
  <c r="CM14" i="24"/>
  <c r="DW14" i="24"/>
  <c r="CY14" i="24"/>
  <c r="GL15" i="24"/>
  <c r="FZ15" i="24"/>
  <c r="EP15" i="24"/>
  <c r="ED15" i="24"/>
  <c r="FN15" i="24"/>
  <c r="FB15" i="24"/>
  <c r="CT15" i="24"/>
  <c r="DR15" i="24"/>
  <c r="DF15" i="24"/>
  <c r="CH15" i="24"/>
  <c r="EL16" i="24"/>
  <c r="DZ16" i="24"/>
  <c r="GH16" i="24"/>
  <c r="FV16" i="24"/>
  <c r="FJ16" i="24"/>
  <c r="EX16" i="24"/>
  <c r="DN16" i="24"/>
  <c r="DB16" i="24"/>
  <c r="CP16" i="24"/>
  <c r="CD16" i="24"/>
  <c r="GL18" i="24"/>
  <c r="FZ18" i="24"/>
  <c r="FN18" i="24"/>
  <c r="FB18" i="24"/>
  <c r="EP18" i="24"/>
  <c r="ED18" i="24"/>
  <c r="DR18" i="24"/>
  <c r="DF18" i="24"/>
  <c r="CT18" i="24"/>
  <c r="CH18" i="24"/>
  <c r="EL19" i="24"/>
  <c r="DZ19" i="24"/>
  <c r="GH19" i="24"/>
  <c r="FV19" i="24"/>
  <c r="FJ19" i="24"/>
  <c r="EX19" i="24"/>
  <c r="DN19" i="24"/>
  <c r="DB19" i="24"/>
  <c r="CP19" i="24"/>
  <c r="CD19" i="24"/>
  <c r="FG22" i="24"/>
  <c r="EU22" i="24"/>
  <c r="EI22" i="24"/>
  <c r="GQ22" i="24"/>
  <c r="GE22" i="24"/>
  <c r="FS22" i="24"/>
  <c r="DW22" i="24"/>
  <c r="CM22" i="24"/>
  <c r="DK22" i="24"/>
  <c r="CY22" i="24"/>
  <c r="GL23" i="24"/>
  <c r="FZ23" i="24"/>
  <c r="FN23" i="24"/>
  <c r="FB23" i="24"/>
  <c r="EP23" i="24"/>
  <c r="ED23" i="24"/>
  <c r="DR23" i="24"/>
  <c r="DF23" i="24"/>
  <c r="CH23" i="24"/>
  <c r="CT23" i="24"/>
  <c r="FJ24" i="24"/>
  <c r="EX24" i="24"/>
  <c r="EL24" i="24"/>
  <c r="DZ24" i="24"/>
  <c r="GH24" i="24"/>
  <c r="FV24" i="24"/>
  <c r="CP24" i="24"/>
  <c r="CD24" i="24"/>
  <c r="DB24" i="24"/>
  <c r="DN24" i="24"/>
  <c r="GL26" i="24"/>
  <c r="FZ26" i="24"/>
  <c r="FN26" i="24"/>
  <c r="FB26" i="24"/>
  <c r="EP26" i="24"/>
  <c r="ED26" i="24"/>
  <c r="DR26" i="24"/>
  <c r="DF26" i="24"/>
  <c r="CT26" i="24"/>
  <c r="CH26" i="24"/>
  <c r="EX27" i="24"/>
  <c r="EL27" i="24"/>
  <c r="DZ27" i="24"/>
  <c r="FV27" i="24"/>
  <c r="FJ27" i="24"/>
  <c r="GH27" i="24"/>
  <c r="CP27" i="24"/>
  <c r="CD27" i="24"/>
  <c r="DB27" i="24"/>
  <c r="DN27" i="24"/>
  <c r="EI30" i="24"/>
  <c r="GE30" i="24"/>
  <c r="FS30" i="24"/>
  <c r="FG30" i="24"/>
  <c r="GQ30" i="24"/>
  <c r="EU30" i="24"/>
  <c r="DW30" i="24"/>
  <c r="CM30" i="24"/>
  <c r="DK30" i="24"/>
  <c r="CY30" i="24"/>
  <c r="GL31" i="24"/>
  <c r="FZ31" i="24"/>
  <c r="EP31" i="24"/>
  <c r="ED31" i="24"/>
  <c r="FN31" i="24"/>
  <c r="FB31" i="24"/>
  <c r="DR31" i="24"/>
  <c r="DF31" i="24"/>
  <c r="CH31" i="24"/>
  <c r="CT31" i="24"/>
  <c r="EL32" i="24"/>
  <c r="DZ32" i="24"/>
  <c r="GH32" i="24"/>
  <c r="FV32" i="24"/>
  <c r="FJ32" i="24"/>
  <c r="EX32" i="24"/>
  <c r="CP32" i="24"/>
  <c r="CD32" i="24"/>
  <c r="DB32" i="24"/>
  <c r="DN32" i="24"/>
  <c r="GL34" i="24"/>
  <c r="FZ34" i="24"/>
  <c r="EP34" i="24"/>
  <c r="ED34" i="24"/>
  <c r="FN34" i="24"/>
  <c r="FB34" i="24"/>
  <c r="DR34" i="24"/>
  <c r="DF34" i="24"/>
  <c r="CT34" i="24"/>
  <c r="CH34" i="24"/>
  <c r="EL35" i="24"/>
  <c r="DZ35" i="24"/>
  <c r="GH35" i="24"/>
  <c r="FV35" i="24"/>
  <c r="EX35" i="24"/>
  <c r="FJ35" i="24"/>
  <c r="CP35" i="24"/>
  <c r="CD35" i="24"/>
  <c r="DB35" i="24"/>
  <c r="DN35" i="24"/>
  <c r="FG38" i="24"/>
  <c r="EU38" i="24"/>
  <c r="GQ38" i="24"/>
  <c r="FS38" i="24"/>
  <c r="GE38" i="24"/>
  <c r="EI38" i="24"/>
  <c r="DW38" i="24"/>
  <c r="CM38" i="24"/>
  <c r="DK38" i="24"/>
  <c r="CY38" i="24"/>
  <c r="FN39" i="24"/>
  <c r="FB39" i="24"/>
  <c r="EP39" i="24"/>
  <c r="FZ39" i="24"/>
  <c r="ED39" i="24"/>
  <c r="GL39" i="24"/>
  <c r="DR39" i="24"/>
  <c r="DF39" i="24"/>
  <c r="CH39" i="24"/>
  <c r="CT39" i="24"/>
  <c r="FJ40" i="24"/>
  <c r="EX40" i="24"/>
  <c r="FV40" i="24"/>
  <c r="DZ40" i="24"/>
  <c r="GH40" i="24"/>
  <c r="EL40" i="24"/>
  <c r="CP40" i="24"/>
  <c r="CD40" i="24"/>
  <c r="DB40" i="24"/>
  <c r="DN40" i="24"/>
  <c r="EP42" i="24"/>
  <c r="ED42" i="24"/>
  <c r="FB42" i="24"/>
  <c r="GL42" i="24"/>
  <c r="FZ42" i="24"/>
  <c r="FN42" i="24"/>
  <c r="DR42" i="24"/>
  <c r="DF42" i="24"/>
  <c r="CT42" i="24"/>
  <c r="CH42" i="24"/>
  <c r="GH43" i="24"/>
  <c r="FV43" i="24"/>
  <c r="EX43" i="24"/>
  <c r="EL43" i="24"/>
  <c r="FJ43" i="24"/>
  <c r="DZ43" i="24"/>
  <c r="CP43" i="24"/>
  <c r="CD43" i="24"/>
  <c r="DB43" i="24"/>
  <c r="DN43" i="24"/>
  <c r="GQ46" i="24"/>
  <c r="GE46" i="24"/>
  <c r="FS46" i="24"/>
  <c r="FG46" i="24"/>
  <c r="EU46" i="24"/>
  <c r="EI46" i="24"/>
  <c r="DW46" i="24"/>
  <c r="DK46" i="24"/>
  <c r="CY46" i="24"/>
  <c r="CM46" i="24"/>
  <c r="FN47" i="24"/>
  <c r="FB47" i="24"/>
  <c r="EP47" i="24"/>
  <c r="ED47" i="24"/>
  <c r="FZ47" i="24"/>
  <c r="GL47" i="24"/>
  <c r="DR47" i="24"/>
  <c r="DF47" i="24"/>
  <c r="CT47" i="24"/>
  <c r="CH47" i="24"/>
  <c r="GH48" i="24"/>
  <c r="FV48" i="24"/>
  <c r="FJ48" i="24"/>
  <c r="EX48" i="24"/>
  <c r="DZ48" i="24"/>
  <c r="EL48" i="24"/>
  <c r="DN48" i="24"/>
  <c r="DB48" i="24"/>
  <c r="CP48" i="24"/>
  <c r="CD48" i="24"/>
  <c r="FG15" i="24"/>
  <c r="EU15" i="24"/>
  <c r="GQ15" i="24"/>
  <c r="FS15" i="24"/>
  <c r="GE15" i="24"/>
  <c r="EI15" i="24"/>
  <c r="DW15" i="24"/>
  <c r="DK15" i="24"/>
  <c r="CY15" i="24"/>
  <c r="CM15" i="24"/>
  <c r="GE23" i="24"/>
  <c r="FS23" i="24"/>
  <c r="FG23" i="24"/>
  <c r="EU23" i="24"/>
  <c r="EI23" i="24"/>
  <c r="GQ23" i="24"/>
  <c r="CM23" i="24"/>
  <c r="DW23" i="24"/>
  <c r="DK23" i="24"/>
  <c r="CY23" i="24"/>
  <c r="FG31" i="24"/>
  <c r="EU31" i="24"/>
  <c r="GQ31" i="24"/>
  <c r="FS31" i="24"/>
  <c r="GE31" i="24"/>
  <c r="EI31" i="24"/>
  <c r="CM31" i="24"/>
  <c r="DW31" i="24"/>
  <c r="DK31" i="24"/>
  <c r="CY31" i="24"/>
  <c r="GE39" i="24"/>
  <c r="FS39" i="24"/>
  <c r="EI39" i="24"/>
  <c r="FG39" i="24"/>
  <c r="GQ39" i="24"/>
  <c r="EU39" i="24"/>
  <c r="CM39" i="24"/>
  <c r="DW39" i="24"/>
  <c r="DK39" i="24"/>
  <c r="CY39" i="24"/>
  <c r="EI47" i="24"/>
  <c r="GQ47" i="24"/>
  <c r="GE47" i="24"/>
  <c r="FS47" i="24"/>
  <c r="FG47" i="24"/>
  <c r="EU47" i="24"/>
  <c r="DK47" i="24"/>
  <c r="CY47" i="24"/>
  <c r="CM47" i="24"/>
  <c r="DW47" i="24"/>
  <c r="FJ13" i="24"/>
  <c r="EX13" i="24"/>
  <c r="GH13" i="24"/>
  <c r="EL13" i="24"/>
  <c r="FV13" i="24"/>
  <c r="DZ13" i="24"/>
  <c r="DN13" i="24"/>
  <c r="CP13" i="24"/>
  <c r="CD13" i="24"/>
  <c r="DB13" i="24"/>
  <c r="GH18" i="24"/>
  <c r="FV18" i="24"/>
  <c r="FJ18" i="24"/>
  <c r="EX18" i="24"/>
  <c r="EL18" i="24"/>
  <c r="DZ18" i="24"/>
  <c r="DN18" i="24"/>
  <c r="DB18" i="24"/>
  <c r="CP18" i="24"/>
  <c r="CD18" i="24"/>
  <c r="GQ24" i="24"/>
  <c r="GE24" i="24"/>
  <c r="FS24" i="24"/>
  <c r="FG24" i="24"/>
  <c r="EU24" i="24"/>
  <c r="EI24" i="24"/>
  <c r="DW24" i="24"/>
  <c r="CM24" i="24"/>
  <c r="CY24" i="24"/>
  <c r="DK24" i="24"/>
  <c r="FN25" i="24"/>
  <c r="FB25" i="24"/>
  <c r="EP25" i="24"/>
  <c r="ED25" i="24"/>
  <c r="GL25" i="24"/>
  <c r="FZ25" i="24"/>
  <c r="DR25" i="24"/>
  <c r="DF25" i="24"/>
  <c r="CT25" i="24"/>
  <c r="CH25" i="24"/>
  <c r="FJ29" i="24"/>
  <c r="EX29" i="24"/>
  <c r="GH29" i="24"/>
  <c r="EL29" i="24"/>
  <c r="FV29" i="24"/>
  <c r="DZ29" i="24"/>
  <c r="CP29" i="24"/>
  <c r="CD29" i="24"/>
  <c r="DN29" i="24"/>
  <c r="DB29" i="24"/>
  <c r="GE32" i="24"/>
  <c r="FS32" i="24"/>
  <c r="EI32" i="24"/>
  <c r="FG32" i="24"/>
  <c r="GQ32" i="24"/>
  <c r="EU32" i="24"/>
  <c r="DW32" i="24"/>
  <c r="CM32" i="24"/>
  <c r="CY32" i="24"/>
  <c r="DK32" i="24"/>
  <c r="ED33" i="24"/>
  <c r="FZ33" i="24"/>
  <c r="FN33" i="24"/>
  <c r="GL33" i="24"/>
  <c r="FB33" i="24"/>
  <c r="EP33" i="24"/>
  <c r="DR33" i="24"/>
  <c r="DF33" i="24"/>
  <c r="CT33" i="24"/>
  <c r="CH33" i="24"/>
  <c r="GH37" i="24"/>
  <c r="FV37" i="24"/>
  <c r="EL37" i="24"/>
  <c r="DZ37" i="24"/>
  <c r="EX37" i="24"/>
  <c r="FJ37" i="24"/>
  <c r="CP37" i="24"/>
  <c r="CD37" i="24"/>
  <c r="DN37" i="24"/>
  <c r="DB37" i="24"/>
  <c r="GQ40" i="24"/>
  <c r="FG40" i="24"/>
  <c r="EU40" i="24"/>
  <c r="EI40" i="24"/>
  <c r="FS40" i="24"/>
  <c r="GE40" i="24"/>
  <c r="DW40" i="24"/>
  <c r="CM40" i="24"/>
  <c r="CY40" i="24"/>
  <c r="DK40" i="24"/>
  <c r="FB41" i="24"/>
  <c r="GL41" i="24"/>
  <c r="FN41" i="24"/>
  <c r="EP41" i="24"/>
  <c r="FZ41" i="24"/>
  <c r="ED41" i="24"/>
  <c r="DR41" i="24"/>
  <c r="DF41" i="24"/>
  <c r="CT41" i="24"/>
  <c r="CH41" i="24"/>
  <c r="FJ42" i="24"/>
  <c r="EX42" i="24"/>
  <c r="EL42" i="24"/>
  <c r="FV42" i="24"/>
  <c r="GH42" i="24"/>
  <c r="DZ42" i="24"/>
  <c r="CP42" i="24"/>
  <c r="CD42" i="24"/>
  <c r="DN42" i="24"/>
  <c r="DB42" i="24"/>
  <c r="GL44" i="24"/>
  <c r="FZ44" i="24"/>
  <c r="EP44" i="24"/>
  <c r="ED44" i="24"/>
  <c r="FN44" i="24"/>
  <c r="FB44" i="24"/>
  <c r="DR44" i="24"/>
  <c r="DF44" i="24"/>
  <c r="CH44" i="24"/>
  <c r="CT44" i="24"/>
  <c r="EL45" i="24"/>
  <c r="DZ45" i="24"/>
  <c r="GH45" i="24"/>
  <c r="FV45" i="24"/>
  <c r="EX45" i="24"/>
  <c r="FJ45" i="24"/>
  <c r="CP45" i="24"/>
  <c r="CD45" i="24"/>
  <c r="DB45" i="24"/>
  <c r="DN45" i="24"/>
  <c r="FG48" i="24"/>
  <c r="EU48" i="24"/>
  <c r="EI48" i="24"/>
  <c r="GQ48" i="24"/>
  <c r="FS48" i="24"/>
  <c r="GE48" i="24"/>
  <c r="DW48" i="24"/>
  <c r="DK48" i="24"/>
  <c r="CY48" i="24"/>
  <c r="CM48" i="24"/>
  <c r="GL49" i="24"/>
  <c r="FZ49" i="24"/>
  <c r="FN49" i="24"/>
  <c r="FB49" i="24"/>
  <c r="EP49" i="24"/>
  <c r="ED49" i="24"/>
  <c r="DR49" i="24"/>
  <c r="DF49" i="24"/>
  <c r="CT49" i="24"/>
  <c r="CH49" i="24"/>
  <c r="GQ17" i="24"/>
  <c r="FG17" i="24"/>
  <c r="EU17" i="24"/>
  <c r="FS17" i="24"/>
  <c r="EI17" i="24"/>
  <c r="GE17" i="24"/>
  <c r="DW17" i="24"/>
  <c r="DK17" i="24"/>
  <c r="CY17" i="24"/>
  <c r="CM17" i="24"/>
  <c r="EI25" i="24"/>
  <c r="GQ25" i="24"/>
  <c r="GE25" i="24"/>
  <c r="FS25" i="24"/>
  <c r="FG25" i="24"/>
  <c r="EU25" i="24"/>
  <c r="CM25" i="24"/>
  <c r="DW25" i="24"/>
  <c r="CY25" i="24"/>
  <c r="DK25" i="24"/>
  <c r="GE33" i="24"/>
  <c r="FS33" i="24"/>
  <c r="FG33" i="24"/>
  <c r="GQ33" i="24"/>
  <c r="EI33" i="24"/>
  <c r="EU33" i="24"/>
  <c r="CM33" i="24"/>
  <c r="DW33" i="24"/>
  <c r="CY33" i="24"/>
  <c r="DK33" i="24"/>
  <c r="GE41" i="24"/>
  <c r="FS41" i="24"/>
  <c r="EI41" i="24"/>
  <c r="EU41" i="24"/>
  <c r="GQ41" i="24"/>
  <c r="FG41" i="24"/>
  <c r="CM41" i="24"/>
  <c r="DW41" i="24"/>
  <c r="CY41" i="24"/>
  <c r="DK41" i="24"/>
  <c r="GQ49" i="24"/>
  <c r="GE49" i="24"/>
  <c r="FS49" i="24"/>
  <c r="FG49" i="24"/>
  <c r="EU49" i="24"/>
  <c r="EI49" i="24"/>
  <c r="DW49" i="24"/>
  <c r="DK49" i="24"/>
  <c r="CY49" i="24"/>
  <c r="CM49" i="24"/>
  <c r="FN12" i="24"/>
  <c r="FB12" i="24"/>
  <c r="ED12" i="24"/>
  <c r="GL12" i="24"/>
  <c r="EP12" i="24"/>
  <c r="FZ12" i="24"/>
  <c r="DR12" i="24"/>
  <c r="DF12" i="24"/>
  <c r="CH12" i="24"/>
  <c r="CT12" i="24"/>
  <c r="GE16" i="24"/>
  <c r="FS16" i="24"/>
  <c r="EI16" i="24"/>
  <c r="FG16" i="24"/>
  <c r="GQ16" i="24"/>
  <c r="EU16" i="24"/>
  <c r="CY16" i="24"/>
  <c r="CM16" i="24"/>
  <c r="DW16" i="24"/>
  <c r="DK16" i="24"/>
  <c r="FN17" i="24"/>
  <c r="FB17" i="24"/>
  <c r="EP17" i="24"/>
  <c r="ED17" i="24"/>
  <c r="GL17" i="24"/>
  <c r="FZ17" i="24"/>
  <c r="CT17" i="24"/>
  <c r="CH17" i="24"/>
  <c r="DR17" i="24"/>
  <c r="DF17" i="24"/>
  <c r="EP20" i="24"/>
  <c r="ED20" i="24"/>
  <c r="GL20" i="24"/>
  <c r="FZ20" i="24"/>
  <c r="FN20" i="24"/>
  <c r="FB20" i="24"/>
  <c r="DR20" i="24"/>
  <c r="DF20" i="24"/>
  <c r="CT20" i="24"/>
  <c r="CH20" i="24"/>
  <c r="GH21" i="24"/>
  <c r="FV21" i="24"/>
  <c r="FJ21" i="24"/>
  <c r="EX21" i="24"/>
  <c r="EL21" i="24"/>
  <c r="DZ21" i="24"/>
  <c r="CP21" i="24"/>
  <c r="CD21" i="24"/>
  <c r="DN21" i="24"/>
  <c r="DB21" i="24"/>
  <c r="GH26" i="24"/>
  <c r="FV26" i="24"/>
  <c r="FJ26" i="24"/>
  <c r="EX26" i="24"/>
  <c r="EL26" i="24"/>
  <c r="DZ26" i="24"/>
  <c r="CP26" i="24"/>
  <c r="CD26" i="24"/>
  <c r="DN26" i="24"/>
  <c r="DB26" i="24"/>
  <c r="FN28" i="24"/>
  <c r="FB28" i="24"/>
  <c r="ED28" i="24"/>
  <c r="GL28" i="24"/>
  <c r="EP28" i="24"/>
  <c r="FZ28" i="24"/>
  <c r="DR28" i="24"/>
  <c r="DF28" i="24"/>
  <c r="CH28" i="24"/>
  <c r="CT28" i="24"/>
  <c r="FJ34" i="24"/>
  <c r="EX34" i="24"/>
  <c r="FV34" i="24"/>
  <c r="DZ34" i="24"/>
  <c r="GH34" i="24"/>
  <c r="EL34" i="24"/>
  <c r="CP34" i="24"/>
  <c r="CD34" i="24"/>
  <c r="DN34" i="24"/>
  <c r="DB34" i="24"/>
  <c r="EP36" i="24"/>
  <c r="ED36" i="24"/>
  <c r="GL36" i="24"/>
  <c r="FZ36" i="24"/>
  <c r="FN36" i="24"/>
  <c r="FB36" i="24"/>
  <c r="DR36" i="24"/>
  <c r="DF36" i="24"/>
  <c r="CH36" i="24"/>
  <c r="CT36" i="24"/>
  <c r="FV10" i="24"/>
  <c r="EL10" i="24"/>
  <c r="DZ10" i="24"/>
  <c r="FJ10" i="24"/>
  <c r="EX10" i="24"/>
  <c r="DN10" i="24"/>
  <c r="DB10" i="24"/>
  <c r="CP10" i="24"/>
  <c r="CD10" i="24"/>
  <c r="GL11" i="24"/>
  <c r="FZ11" i="24"/>
  <c r="EP11" i="24"/>
  <c r="ED11" i="24"/>
  <c r="FB11" i="24"/>
  <c r="FN11" i="24"/>
  <c r="CT11" i="24"/>
  <c r="DR11" i="24"/>
  <c r="DF11" i="24"/>
  <c r="CH11" i="24"/>
  <c r="EL12" i="24"/>
  <c r="DZ12" i="24"/>
  <c r="GH12" i="24"/>
  <c r="FV12" i="24"/>
  <c r="EX12" i="24"/>
  <c r="FJ12" i="24"/>
  <c r="DN12" i="24"/>
  <c r="DB12" i="24"/>
  <c r="CP12" i="24"/>
  <c r="CD12" i="24"/>
  <c r="FN14" i="24"/>
  <c r="FB14" i="24"/>
  <c r="FZ14" i="24"/>
  <c r="ED14" i="24"/>
  <c r="GL14" i="24"/>
  <c r="EP14" i="24"/>
  <c r="DR14" i="24"/>
  <c r="DF14" i="24"/>
  <c r="CT14" i="24"/>
  <c r="CH14" i="24"/>
  <c r="FJ15" i="24"/>
  <c r="EX15" i="24"/>
  <c r="DZ15" i="24"/>
  <c r="GH15" i="24"/>
  <c r="EL15" i="24"/>
  <c r="FV15" i="24"/>
  <c r="DN15" i="24"/>
  <c r="CP15" i="24"/>
  <c r="CD15" i="24"/>
  <c r="DB15" i="24"/>
  <c r="FG18" i="24"/>
  <c r="EU18" i="24"/>
  <c r="EI18" i="24"/>
  <c r="GQ18" i="24"/>
  <c r="GE18" i="24"/>
  <c r="FS18" i="24"/>
  <c r="DK18" i="24"/>
  <c r="CM18" i="24"/>
  <c r="DW18" i="24"/>
  <c r="CY18" i="24"/>
  <c r="GL19" i="24"/>
  <c r="FZ19" i="24"/>
  <c r="FN19" i="24"/>
  <c r="FB19" i="24"/>
  <c r="EP19" i="24"/>
  <c r="ED19" i="24"/>
  <c r="CT19" i="24"/>
  <c r="CH19" i="24"/>
  <c r="DR19" i="24"/>
  <c r="DF19" i="24"/>
  <c r="FJ20" i="24"/>
  <c r="EX20" i="24"/>
  <c r="EL20" i="24"/>
  <c r="DZ20" i="24"/>
  <c r="GH20" i="24"/>
  <c r="FV20" i="24"/>
  <c r="DN20" i="24"/>
  <c r="DB20" i="24"/>
  <c r="CP20" i="24"/>
  <c r="CD20" i="24"/>
  <c r="GL22" i="24"/>
  <c r="FZ22" i="24"/>
  <c r="FN22" i="24"/>
  <c r="FB22" i="24"/>
  <c r="EP22" i="24"/>
  <c r="ED22" i="24"/>
  <c r="DR22" i="24"/>
  <c r="DF22" i="24"/>
  <c r="CT22" i="24"/>
  <c r="CH22" i="24"/>
  <c r="EL23" i="24"/>
  <c r="DZ23" i="24"/>
  <c r="GH23" i="24"/>
  <c r="FV23" i="24"/>
  <c r="FJ23" i="24"/>
  <c r="EX23" i="24"/>
  <c r="CP23" i="24"/>
  <c r="CD23" i="24"/>
  <c r="DB23" i="24"/>
  <c r="DN23" i="24"/>
  <c r="FG26" i="24"/>
  <c r="EU26" i="24"/>
  <c r="EI26" i="24"/>
  <c r="GQ26" i="24"/>
  <c r="GE26" i="24"/>
  <c r="FS26" i="24"/>
  <c r="DW26" i="24"/>
  <c r="CM26" i="24"/>
  <c r="DK26" i="24"/>
  <c r="CY26" i="24"/>
  <c r="GL27" i="24"/>
  <c r="FZ27" i="24"/>
  <c r="FN27" i="24"/>
  <c r="FB27" i="24"/>
  <c r="EP27" i="24"/>
  <c r="ED27" i="24"/>
  <c r="DR27" i="24"/>
  <c r="DF27" i="24"/>
  <c r="CH27" i="24"/>
  <c r="CT27" i="24"/>
  <c r="EL28" i="24"/>
  <c r="DZ28" i="24"/>
  <c r="GH28" i="24"/>
  <c r="FV28" i="24"/>
  <c r="EX28" i="24"/>
  <c r="FJ28" i="24"/>
  <c r="CP28" i="24"/>
  <c r="CD28" i="24"/>
  <c r="DB28" i="24"/>
  <c r="DN28" i="24"/>
  <c r="FN30" i="24"/>
  <c r="FB30" i="24"/>
  <c r="FZ30" i="24"/>
  <c r="ED30" i="24"/>
  <c r="GL30" i="24"/>
  <c r="EP30" i="24"/>
  <c r="DR30" i="24"/>
  <c r="DF30" i="24"/>
  <c r="CT30" i="24"/>
  <c r="CH30" i="24"/>
  <c r="FJ31" i="24"/>
  <c r="EX31" i="24"/>
  <c r="DZ31" i="24"/>
  <c r="GH31" i="24"/>
  <c r="EL31" i="24"/>
  <c r="FV31" i="24"/>
  <c r="CP31" i="24"/>
  <c r="CD31" i="24"/>
  <c r="DB31" i="24"/>
  <c r="DN31" i="24"/>
  <c r="GQ34" i="24"/>
  <c r="GE34" i="24"/>
  <c r="EU34" i="24"/>
  <c r="EI34" i="24"/>
  <c r="FG34" i="24"/>
  <c r="FS34" i="24"/>
  <c r="DW34" i="24"/>
  <c r="CM34" i="24"/>
  <c r="DK34" i="24"/>
  <c r="CY34" i="24"/>
  <c r="FN35" i="24"/>
  <c r="FB35" i="24"/>
  <c r="ED35" i="24"/>
  <c r="GL35" i="24"/>
  <c r="EP35" i="24"/>
  <c r="FZ35" i="24"/>
  <c r="DR35" i="24"/>
  <c r="DF35" i="24"/>
  <c r="CH35" i="24"/>
  <c r="CT35" i="24"/>
  <c r="FJ36" i="24"/>
  <c r="EX36" i="24"/>
  <c r="GH36" i="24"/>
  <c r="EL36" i="24"/>
  <c r="FV36" i="24"/>
  <c r="DZ36" i="24"/>
  <c r="CP36" i="24"/>
  <c r="CD36" i="24"/>
  <c r="DB36" i="24"/>
  <c r="DN36" i="24"/>
  <c r="GL38" i="24"/>
  <c r="FZ38" i="24"/>
  <c r="EP38" i="24"/>
  <c r="ED38" i="24"/>
  <c r="FN38" i="24"/>
  <c r="FB38" i="24"/>
  <c r="DR38" i="24"/>
  <c r="DF38" i="24"/>
  <c r="CT38" i="24"/>
  <c r="CH38" i="24"/>
  <c r="EL39" i="24"/>
  <c r="DZ39" i="24"/>
  <c r="GH39" i="24"/>
  <c r="FV39" i="24"/>
  <c r="FJ39" i="24"/>
  <c r="EX39" i="24"/>
  <c r="CP39" i="24"/>
  <c r="CD39" i="24"/>
  <c r="DB39" i="24"/>
  <c r="DN39" i="24"/>
  <c r="GQ42" i="24"/>
  <c r="GE42" i="24"/>
  <c r="EU42" i="24"/>
  <c r="EI42" i="24"/>
  <c r="FG42" i="24"/>
  <c r="FS42" i="24"/>
  <c r="DW42" i="24"/>
  <c r="CM42" i="24"/>
  <c r="DK42" i="24"/>
  <c r="CY42" i="24"/>
  <c r="FN43" i="24"/>
  <c r="FB43" i="24"/>
  <c r="GL43" i="24"/>
  <c r="ED43" i="24"/>
  <c r="EP43" i="24"/>
  <c r="FZ43" i="24"/>
  <c r="DR43" i="24"/>
  <c r="DF43" i="24"/>
  <c r="CH43" i="24"/>
  <c r="CT43" i="24"/>
  <c r="GH44" i="24"/>
  <c r="FJ44" i="24"/>
  <c r="EX44" i="24"/>
  <c r="EL44" i="24"/>
  <c r="DZ44" i="24"/>
  <c r="FV44" i="24"/>
  <c r="CP44" i="24"/>
  <c r="CD44" i="24"/>
  <c r="DB44" i="24"/>
  <c r="DN44" i="24"/>
  <c r="EP46" i="24"/>
  <c r="ED46" i="24"/>
  <c r="GL46" i="24"/>
  <c r="FZ46" i="24"/>
  <c r="FN46" i="24"/>
  <c r="FB46" i="24"/>
  <c r="CT46" i="24"/>
  <c r="CH46" i="24"/>
  <c r="DR46" i="24"/>
  <c r="DF46" i="24"/>
  <c r="GH47" i="24"/>
  <c r="FV47" i="24"/>
  <c r="FJ47" i="24"/>
  <c r="EX47" i="24"/>
  <c r="EL47" i="24"/>
  <c r="DZ47" i="24"/>
  <c r="DN47" i="24"/>
  <c r="DB47" i="24"/>
  <c r="CP47" i="24"/>
  <c r="CD47" i="24"/>
  <c r="FG11" i="24"/>
  <c r="EU11" i="24"/>
  <c r="GQ11" i="24"/>
  <c r="GE11" i="24"/>
  <c r="EI11" i="24"/>
  <c r="FS11" i="24"/>
  <c r="DW11" i="24"/>
  <c r="CY11" i="24"/>
  <c r="DK11" i="24"/>
  <c r="CM11" i="24"/>
  <c r="GE19" i="24"/>
  <c r="FS19" i="24"/>
  <c r="FG19" i="24"/>
  <c r="EU19" i="24"/>
  <c r="EI19" i="24"/>
  <c r="GQ19" i="24"/>
  <c r="DW19" i="24"/>
  <c r="DK19" i="24"/>
  <c r="CY19" i="24"/>
  <c r="CM19" i="24"/>
  <c r="FG27" i="24"/>
  <c r="EU27" i="24"/>
  <c r="GQ27" i="24"/>
  <c r="GE27" i="24"/>
  <c r="EI27" i="24"/>
  <c r="FS27" i="24"/>
  <c r="CM27" i="24"/>
  <c r="DW27" i="24"/>
  <c r="DK27" i="24"/>
  <c r="CY27" i="24"/>
  <c r="GE35" i="24"/>
  <c r="FS35" i="24"/>
  <c r="EI35" i="24"/>
  <c r="GQ35" i="24"/>
  <c r="EU35" i="24"/>
  <c r="FG35" i="24"/>
  <c r="CM35" i="24"/>
  <c r="DW35" i="24"/>
  <c r="DK35" i="24"/>
  <c r="CY35" i="24"/>
  <c r="EI43" i="24"/>
  <c r="GQ43" i="24"/>
  <c r="GE43" i="24"/>
  <c r="EU43" i="24"/>
  <c r="FS43" i="24"/>
  <c r="FG43" i="24"/>
  <c r="CM43" i="24"/>
  <c r="DW43" i="24"/>
  <c r="DK43" i="24"/>
  <c r="CY43" i="24"/>
  <c r="GE12" i="24"/>
  <c r="FS12" i="24"/>
  <c r="EI12" i="24"/>
  <c r="GQ12" i="24"/>
  <c r="EU12" i="24"/>
  <c r="FG12" i="24"/>
  <c r="CY12" i="24"/>
  <c r="CM12" i="24"/>
  <c r="DW12" i="24"/>
  <c r="DK12" i="24"/>
  <c r="EP13" i="24"/>
  <c r="ED13" i="24"/>
  <c r="GL13" i="24"/>
  <c r="FZ13" i="24"/>
  <c r="FN13" i="24"/>
  <c r="FB13" i="24"/>
  <c r="CT13" i="24"/>
  <c r="DR13" i="24"/>
  <c r="DF13" i="24"/>
  <c r="CH13" i="24"/>
  <c r="GH17" i="24"/>
  <c r="FV17" i="24"/>
  <c r="FJ17" i="24"/>
  <c r="EX17" i="24"/>
  <c r="DZ17" i="24"/>
  <c r="EL17" i="24"/>
  <c r="DN17" i="24"/>
  <c r="CP17" i="24"/>
  <c r="CD17" i="24"/>
  <c r="DB17" i="24"/>
  <c r="GQ20" i="24"/>
  <c r="GE20" i="24"/>
  <c r="FS20" i="24"/>
  <c r="FG20" i="24"/>
  <c r="EU20" i="24"/>
  <c r="EI20" i="24"/>
  <c r="DW20" i="24"/>
  <c r="DK20" i="24"/>
  <c r="CY20" i="24"/>
  <c r="CM20" i="24"/>
  <c r="FN21" i="24"/>
  <c r="FB21" i="24"/>
  <c r="EP21" i="24"/>
  <c r="ED21" i="24"/>
  <c r="GL21" i="24"/>
  <c r="FZ21" i="24"/>
  <c r="DR21" i="24"/>
  <c r="DF21" i="24"/>
  <c r="CT21" i="24"/>
  <c r="CH21" i="24"/>
  <c r="GH25" i="24"/>
  <c r="FV25" i="24"/>
  <c r="FJ25" i="24"/>
  <c r="EX25" i="24"/>
  <c r="EL25" i="24"/>
  <c r="DZ25" i="24"/>
  <c r="CP25" i="24"/>
  <c r="CD25" i="24"/>
  <c r="DN25" i="24"/>
  <c r="DB25" i="24"/>
  <c r="GH30" i="24"/>
  <c r="FV30" i="24"/>
  <c r="EL30" i="24"/>
  <c r="DZ30" i="24"/>
  <c r="EX30" i="24"/>
  <c r="FJ30" i="24"/>
  <c r="CP30" i="24"/>
  <c r="CD30" i="24"/>
  <c r="DN30" i="24"/>
  <c r="DB30" i="24"/>
  <c r="EL33" i="24"/>
  <c r="GH33" i="24"/>
  <c r="EX33" i="24"/>
  <c r="FJ33" i="24"/>
  <c r="DZ33" i="24"/>
  <c r="FV33" i="24"/>
  <c r="CP33" i="24"/>
  <c r="CD33" i="24"/>
  <c r="DN33" i="24"/>
  <c r="DB33" i="24"/>
  <c r="GQ36" i="24"/>
  <c r="FG36" i="24"/>
  <c r="EU36" i="24"/>
  <c r="GE36" i="24"/>
  <c r="EI36" i="24"/>
  <c r="FS36" i="24"/>
  <c r="DW36" i="24"/>
  <c r="CM36" i="24"/>
  <c r="CY36" i="24"/>
  <c r="DK36" i="24"/>
  <c r="FN37" i="24"/>
  <c r="FB37" i="24"/>
  <c r="FZ37" i="24"/>
  <c r="ED37" i="24"/>
  <c r="GL37" i="24"/>
  <c r="EP37" i="24"/>
  <c r="DR37" i="24"/>
  <c r="DF37" i="24"/>
  <c r="CT37" i="24"/>
  <c r="CH37" i="24"/>
  <c r="FJ38" i="24"/>
  <c r="EX38" i="24"/>
  <c r="DZ38" i="24"/>
  <c r="GH38" i="24"/>
  <c r="EL38" i="24"/>
  <c r="FV38" i="24"/>
  <c r="CP38" i="24"/>
  <c r="CD38" i="24"/>
  <c r="DN38" i="24"/>
  <c r="DB38" i="24"/>
  <c r="EP40" i="24"/>
  <c r="ED40" i="24"/>
  <c r="GL40" i="24"/>
  <c r="FZ40" i="24"/>
  <c r="FB40" i="24"/>
  <c r="FN40" i="24"/>
  <c r="DR40" i="24"/>
  <c r="DF40" i="24"/>
  <c r="CH40" i="24"/>
  <c r="CT40" i="24"/>
  <c r="FV41" i="24"/>
  <c r="FJ41" i="24"/>
  <c r="EL41" i="24"/>
  <c r="DZ41" i="24"/>
  <c r="GH41" i="24"/>
  <c r="EX41" i="24"/>
  <c r="CP41" i="24"/>
  <c r="CD41" i="24"/>
  <c r="DN41" i="24"/>
  <c r="DB41" i="24"/>
  <c r="FG44" i="24"/>
  <c r="EU44" i="24"/>
  <c r="GQ44" i="24"/>
  <c r="GE44" i="24"/>
  <c r="FS44" i="24"/>
  <c r="EI44" i="24"/>
  <c r="DW44" i="24"/>
  <c r="CM44" i="24"/>
  <c r="CY44" i="24"/>
  <c r="DK44" i="24"/>
  <c r="GL45" i="24"/>
  <c r="FZ45" i="24"/>
  <c r="FN45" i="24"/>
  <c r="FB45" i="24"/>
  <c r="ED45" i="24"/>
  <c r="EP45" i="24"/>
  <c r="DR45" i="24"/>
  <c r="DF45" i="24"/>
  <c r="CT45" i="24"/>
  <c r="CH45" i="24"/>
  <c r="FJ46" i="24"/>
  <c r="EX46" i="24"/>
  <c r="EL46" i="24"/>
  <c r="DZ46" i="24"/>
  <c r="GH46" i="24"/>
  <c r="FV46" i="24"/>
  <c r="DN46" i="24"/>
  <c r="DB46" i="24"/>
  <c r="CP46" i="24"/>
  <c r="CD46" i="24"/>
  <c r="GL48" i="24"/>
  <c r="FZ48" i="24"/>
  <c r="FN48" i="24"/>
  <c r="FB48" i="24"/>
  <c r="EP48" i="24"/>
  <c r="ED48" i="24"/>
  <c r="CT48" i="24"/>
  <c r="CH48" i="24"/>
  <c r="DR48" i="24"/>
  <c r="DF48" i="24"/>
  <c r="EL49" i="24"/>
  <c r="DZ49" i="24"/>
  <c r="GH49" i="24"/>
  <c r="FJ49" i="24"/>
  <c r="FV49" i="24"/>
  <c r="EX49" i="24"/>
  <c r="CP49" i="24"/>
  <c r="CD49" i="24"/>
  <c r="DN49" i="24"/>
  <c r="DB49" i="24"/>
  <c r="GQ13" i="24"/>
  <c r="FG13" i="24"/>
  <c r="EU13" i="24"/>
  <c r="GE13" i="24"/>
  <c r="EI13" i="24"/>
  <c r="FS13" i="24"/>
  <c r="DW13" i="24"/>
  <c r="DK13" i="24"/>
  <c r="CY13" i="24"/>
  <c r="CM13" i="24"/>
  <c r="EI21" i="24"/>
  <c r="GQ21" i="24"/>
  <c r="GE21" i="24"/>
  <c r="FS21" i="24"/>
  <c r="FG21" i="24"/>
  <c r="EU21" i="24"/>
  <c r="CM21" i="24"/>
  <c r="DW21" i="24"/>
  <c r="CY21" i="24"/>
  <c r="DK21" i="24"/>
  <c r="GQ29" i="24"/>
  <c r="FG29" i="24"/>
  <c r="EU29" i="24"/>
  <c r="GE29" i="24"/>
  <c r="EI29" i="24"/>
  <c r="FS29" i="24"/>
  <c r="CM29" i="24"/>
  <c r="DW29" i="24"/>
  <c r="CY29" i="24"/>
  <c r="DK29" i="24"/>
  <c r="EI37" i="24"/>
  <c r="GE37" i="24"/>
  <c r="FS37" i="24"/>
  <c r="FG37" i="24"/>
  <c r="GQ37" i="24"/>
  <c r="EU37" i="24"/>
  <c r="CM37" i="24"/>
  <c r="DW37" i="24"/>
  <c r="CY37" i="24"/>
  <c r="DK37" i="24"/>
  <c r="GE45" i="24"/>
  <c r="FS45" i="24"/>
  <c r="FG45" i="24"/>
  <c r="EU45" i="24"/>
  <c r="EI45" i="24"/>
  <c r="GQ45" i="24"/>
  <c r="DK45" i="24"/>
  <c r="CY45" i="24"/>
  <c r="CM45" i="24"/>
  <c r="DW45" i="24"/>
  <c r="CA12" i="24"/>
  <c r="BO12" i="24"/>
  <c r="BC12" i="24"/>
  <c r="AQ12" i="24"/>
  <c r="AE12" i="24"/>
  <c r="AX13" i="24"/>
  <c r="BJ13" i="24"/>
  <c r="BV13" i="24"/>
  <c r="AL13" i="24"/>
  <c r="V14" i="24"/>
  <c r="BR14" i="24"/>
  <c r="BF14" i="24"/>
  <c r="AT14" i="24"/>
  <c r="AH14" i="24"/>
  <c r="Z16" i="24"/>
  <c r="BV16" i="24"/>
  <c r="BJ16" i="24"/>
  <c r="AX16" i="24"/>
  <c r="AL16" i="24"/>
  <c r="BV10" i="24"/>
  <c r="BJ10" i="24"/>
  <c r="AX10" i="24"/>
  <c r="V11" i="24"/>
  <c r="BF11" i="24"/>
  <c r="AT11" i="24"/>
  <c r="BR11" i="24"/>
  <c r="AH11" i="24"/>
  <c r="CA14" i="24"/>
  <c r="BC14" i="24"/>
  <c r="BO14" i="24"/>
  <c r="AE14" i="24"/>
  <c r="AQ14" i="24"/>
  <c r="Z15" i="24"/>
  <c r="BV15" i="24"/>
  <c r="BJ15" i="24"/>
  <c r="AX15" i="24"/>
  <c r="AL15" i="24"/>
  <c r="AT16" i="24"/>
  <c r="BF16" i="24"/>
  <c r="BR16" i="24"/>
  <c r="AH16" i="24"/>
  <c r="Z18" i="24"/>
  <c r="BJ18" i="24"/>
  <c r="AX18" i="24"/>
  <c r="BV18" i="24"/>
  <c r="AL18" i="24"/>
  <c r="V19" i="24"/>
  <c r="BR19" i="24"/>
  <c r="BF19" i="24"/>
  <c r="AT19" i="24"/>
  <c r="AH19" i="24"/>
  <c r="CA22" i="24"/>
  <c r="BO22" i="24"/>
  <c r="BC22" i="24"/>
  <c r="AE22" i="24"/>
  <c r="AQ22" i="24"/>
  <c r="Z23" i="24"/>
  <c r="BJ23" i="24"/>
  <c r="AX23" i="24"/>
  <c r="BV23" i="24"/>
  <c r="AL23" i="24"/>
  <c r="BR24" i="24"/>
  <c r="BF24" i="24"/>
  <c r="AT24" i="24"/>
  <c r="AH24" i="24"/>
  <c r="Z26" i="24"/>
  <c r="AX26" i="24"/>
  <c r="BJ26" i="24"/>
  <c r="BV26" i="24"/>
  <c r="AL26" i="24"/>
  <c r="V27" i="24"/>
  <c r="BR27" i="24"/>
  <c r="BF27" i="24"/>
  <c r="AT27" i="24"/>
  <c r="AH27" i="24"/>
  <c r="CA30" i="24"/>
  <c r="BO30" i="24"/>
  <c r="BC30" i="24"/>
  <c r="AE30" i="24"/>
  <c r="AQ30" i="24"/>
  <c r="Z31" i="24"/>
  <c r="AX31" i="24"/>
  <c r="BJ31" i="24"/>
  <c r="BV31" i="24"/>
  <c r="AL31" i="24"/>
  <c r="BR32" i="24"/>
  <c r="BF32" i="24"/>
  <c r="AT32" i="24"/>
  <c r="AH32" i="24"/>
  <c r="Z34" i="24"/>
  <c r="BV34" i="24"/>
  <c r="BJ34" i="24"/>
  <c r="AX34" i="24"/>
  <c r="AL34" i="24"/>
  <c r="V35" i="24"/>
  <c r="AT35" i="24"/>
  <c r="BR35" i="24"/>
  <c r="BF35" i="24"/>
  <c r="AH35" i="24"/>
  <c r="BO38" i="24"/>
  <c r="BC38" i="24"/>
  <c r="CA38" i="24"/>
  <c r="AE38" i="24"/>
  <c r="AQ38" i="24"/>
  <c r="Z39" i="24"/>
  <c r="BV39" i="24"/>
  <c r="BJ39" i="24"/>
  <c r="AX39" i="24"/>
  <c r="AL39" i="24"/>
  <c r="BF40" i="24"/>
  <c r="AT40" i="24"/>
  <c r="BR40" i="24"/>
  <c r="AH40" i="24"/>
  <c r="Z42" i="24"/>
  <c r="BV42" i="24"/>
  <c r="BJ42" i="24"/>
  <c r="AX42" i="24"/>
  <c r="AL42" i="24"/>
  <c r="AT43" i="24"/>
  <c r="BR43" i="24"/>
  <c r="BF43" i="24"/>
  <c r="AH43" i="24"/>
  <c r="BO46" i="24"/>
  <c r="BC46" i="24"/>
  <c r="CA46" i="24"/>
  <c r="AE46" i="24"/>
  <c r="AQ46" i="24"/>
  <c r="Z47" i="24"/>
  <c r="BV47" i="24"/>
  <c r="BJ47" i="24"/>
  <c r="AX47" i="24"/>
  <c r="AL47" i="24"/>
  <c r="BR48" i="24"/>
  <c r="AT48" i="24"/>
  <c r="BF48" i="24"/>
  <c r="AH48" i="24"/>
  <c r="BO15" i="24"/>
  <c r="BC15" i="24"/>
  <c r="CA15" i="24"/>
  <c r="AE15" i="24"/>
  <c r="AQ15" i="24"/>
  <c r="BO23" i="24"/>
  <c r="CA23" i="24"/>
  <c r="BC23" i="24"/>
  <c r="AE23" i="24"/>
  <c r="AQ23" i="24"/>
  <c r="CA31" i="24"/>
  <c r="BO31" i="24"/>
  <c r="BC31" i="24"/>
  <c r="AE31" i="24"/>
  <c r="AQ31" i="24"/>
  <c r="CA39" i="24"/>
  <c r="BO39" i="24"/>
  <c r="BC39" i="24"/>
  <c r="AE39" i="24"/>
  <c r="AQ39" i="24"/>
  <c r="BC47" i="24"/>
  <c r="CA47" i="24"/>
  <c r="BO47" i="24"/>
  <c r="AE47" i="24"/>
  <c r="AQ47" i="24"/>
  <c r="BR13" i="24"/>
  <c r="BF13" i="24"/>
  <c r="AT13" i="24"/>
  <c r="AH13" i="24"/>
  <c r="CA16" i="24"/>
  <c r="BO16" i="24"/>
  <c r="BC16" i="24"/>
  <c r="AQ16" i="24"/>
  <c r="AE16" i="24"/>
  <c r="BV17" i="24"/>
  <c r="AX17" i="24"/>
  <c r="BJ17" i="24"/>
  <c r="AL17" i="24"/>
  <c r="V18" i="24"/>
  <c r="BR18" i="24"/>
  <c r="BF18" i="24"/>
  <c r="AT18" i="24"/>
  <c r="AH18" i="24"/>
  <c r="Z20" i="24"/>
  <c r="BV20" i="24"/>
  <c r="AX20" i="24"/>
  <c r="BJ20" i="24"/>
  <c r="AL20" i="24"/>
  <c r="AT21" i="24"/>
  <c r="BF21" i="24"/>
  <c r="BR21" i="24"/>
  <c r="AH21" i="24"/>
  <c r="BO24" i="24"/>
  <c r="BC24" i="24"/>
  <c r="CA24" i="24"/>
  <c r="AQ24" i="24"/>
  <c r="AE24" i="24"/>
  <c r="BV25" i="24"/>
  <c r="BJ25" i="24"/>
  <c r="AX25" i="24"/>
  <c r="AL25" i="24"/>
  <c r="V26" i="24"/>
  <c r="BF26" i="24"/>
  <c r="AT26" i="24"/>
  <c r="BR26" i="24"/>
  <c r="AH26" i="24"/>
  <c r="Z28" i="24"/>
  <c r="BV28" i="24"/>
  <c r="BJ28" i="24"/>
  <c r="AX28" i="24"/>
  <c r="AL28" i="24"/>
  <c r="BF29" i="24"/>
  <c r="BR29" i="24"/>
  <c r="AT29" i="24"/>
  <c r="AH29" i="24"/>
  <c r="BC32" i="24"/>
  <c r="CA32" i="24"/>
  <c r="BO32" i="24"/>
  <c r="AQ32" i="24"/>
  <c r="AE32" i="24"/>
  <c r="BV33" i="24"/>
  <c r="BJ33" i="24"/>
  <c r="AX33" i="24"/>
  <c r="AL33" i="24"/>
  <c r="V34" i="24"/>
  <c r="AT34" i="24"/>
  <c r="BF34" i="24"/>
  <c r="BR34" i="24"/>
  <c r="AH34" i="24"/>
  <c r="Z36" i="24"/>
  <c r="AX36" i="24"/>
  <c r="BJ36" i="24"/>
  <c r="BV36" i="24"/>
  <c r="AL36" i="24"/>
  <c r="BR37" i="24"/>
  <c r="BF37" i="24"/>
  <c r="AT37" i="24"/>
  <c r="AH37" i="24"/>
  <c r="CA40" i="24"/>
  <c r="BC40" i="24"/>
  <c r="BO40" i="24"/>
  <c r="AQ40" i="24"/>
  <c r="AE40" i="24"/>
  <c r="BJ41" i="24"/>
  <c r="AX41" i="24"/>
  <c r="BV41" i="24"/>
  <c r="AL41" i="24"/>
  <c r="V42" i="24"/>
  <c r="BR42" i="24"/>
  <c r="BF42" i="24"/>
  <c r="AT42" i="24"/>
  <c r="AH42" i="24"/>
  <c r="Z44" i="24"/>
  <c r="AX44" i="24"/>
  <c r="BJ44" i="24"/>
  <c r="BV44" i="24"/>
  <c r="AL44" i="24"/>
  <c r="V45" i="24"/>
  <c r="BR45" i="24"/>
  <c r="BF45" i="24"/>
  <c r="AT45" i="24"/>
  <c r="AH45" i="24"/>
  <c r="CA48" i="24"/>
  <c r="BC48" i="24"/>
  <c r="BO48" i="24"/>
  <c r="AQ48" i="24"/>
  <c r="AE48" i="24"/>
  <c r="BJ49" i="24"/>
  <c r="AX49" i="24"/>
  <c r="BV49" i="24"/>
  <c r="AL49" i="24"/>
  <c r="CA17" i="24"/>
  <c r="BC17" i="24"/>
  <c r="BO17" i="24"/>
  <c r="AE17" i="24"/>
  <c r="AQ17" i="24"/>
  <c r="CA25" i="24"/>
  <c r="BO25" i="24"/>
  <c r="BC25" i="24"/>
  <c r="AE25" i="24"/>
  <c r="AQ25" i="24"/>
  <c r="BO33" i="24"/>
  <c r="BC33" i="24"/>
  <c r="CA33" i="24"/>
  <c r="AE33" i="24"/>
  <c r="AQ33" i="24"/>
  <c r="BC41" i="24"/>
  <c r="BO41" i="24"/>
  <c r="CA41" i="24"/>
  <c r="AE41" i="24"/>
  <c r="AQ41" i="24"/>
  <c r="BO49" i="24"/>
  <c r="CA49" i="24"/>
  <c r="BC49" i="24"/>
  <c r="AE49" i="24"/>
  <c r="AQ49" i="24"/>
  <c r="Z12" i="24"/>
  <c r="BV12" i="24"/>
  <c r="AX12" i="24"/>
  <c r="BJ12" i="24"/>
  <c r="AL12" i="24"/>
  <c r="BR10" i="24"/>
  <c r="BF10" i="24"/>
  <c r="AT10" i="24"/>
  <c r="Z11" i="24"/>
  <c r="BV11" i="24"/>
  <c r="BJ11" i="24"/>
  <c r="AX11" i="24"/>
  <c r="AL11" i="24"/>
  <c r="AT12" i="24"/>
  <c r="BR12" i="24"/>
  <c r="BF12" i="24"/>
  <c r="AH12" i="24"/>
  <c r="Z14" i="24"/>
  <c r="BV14" i="24"/>
  <c r="BJ14" i="24"/>
  <c r="AX14" i="24"/>
  <c r="AL14" i="24"/>
  <c r="V15" i="24"/>
  <c r="BR15" i="24"/>
  <c r="BF15" i="24"/>
  <c r="AT15" i="24"/>
  <c r="AH15" i="24"/>
  <c r="BO18" i="24"/>
  <c r="CA18" i="24"/>
  <c r="BC18" i="24"/>
  <c r="AE18" i="24"/>
  <c r="AQ18" i="24"/>
  <c r="Z19" i="24"/>
  <c r="BV19" i="24"/>
  <c r="BJ19" i="24"/>
  <c r="AX19" i="24"/>
  <c r="AL19" i="24"/>
  <c r="BR20" i="24"/>
  <c r="AT20" i="24"/>
  <c r="BF20" i="24"/>
  <c r="AH20" i="24"/>
  <c r="Z22" i="24"/>
  <c r="BJ22" i="24"/>
  <c r="BV22" i="24"/>
  <c r="AX22" i="24"/>
  <c r="AL22" i="24"/>
  <c r="V23" i="24"/>
  <c r="BR23" i="24"/>
  <c r="BF23" i="24"/>
  <c r="AT23" i="24"/>
  <c r="AH23" i="24"/>
  <c r="CA26" i="24"/>
  <c r="BO26" i="24"/>
  <c r="BC26" i="24"/>
  <c r="AE26" i="24"/>
  <c r="AQ26" i="24"/>
  <c r="Z27" i="24"/>
  <c r="BJ27" i="24"/>
  <c r="AX27" i="24"/>
  <c r="BV27" i="24"/>
  <c r="AL27" i="24"/>
  <c r="BR28" i="24"/>
  <c r="AT28" i="24"/>
  <c r="BF28" i="24"/>
  <c r="AH28" i="24"/>
  <c r="Z30" i="24"/>
  <c r="BV30" i="24"/>
  <c r="BJ30" i="24"/>
  <c r="AX30" i="24"/>
  <c r="AL30" i="24"/>
  <c r="V31" i="24"/>
  <c r="BF31" i="24"/>
  <c r="AT31" i="24"/>
  <c r="BR31" i="24"/>
  <c r="AH31" i="24"/>
  <c r="CA34" i="24"/>
  <c r="BO34" i="24"/>
  <c r="BC34" i="24"/>
  <c r="AE34" i="24"/>
  <c r="AQ34" i="24"/>
  <c r="Z35" i="24"/>
  <c r="AX35" i="24"/>
  <c r="BV35" i="24"/>
  <c r="BJ35" i="24"/>
  <c r="AL35" i="24"/>
  <c r="BR36" i="24"/>
  <c r="BF36" i="24"/>
  <c r="AT36" i="24"/>
  <c r="AH36" i="24"/>
  <c r="Z38" i="24"/>
  <c r="BV38" i="24"/>
  <c r="BJ38" i="24"/>
  <c r="AX38" i="24"/>
  <c r="AL38" i="24"/>
  <c r="AT39" i="24"/>
  <c r="BF39" i="24"/>
  <c r="BR39" i="24"/>
  <c r="AH39" i="24"/>
  <c r="BO42" i="24"/>
  <c r="BC42" i="24"/>
  <c r="CA42" i="24"/>
  <c r="AE42" i="24"/>
  <c r="AQ42" i="24"/>
  <c r="Z43" i="24"/>
  <c r="BV43" i="24"/>
  <c r="AX43" i="24"/>
  <c r="BJ43" i="24"/>
  <c r="AL43" i="24"/>
  <c r="BF44" i="24"/>
  <c r="AT44" i="24"/>
  <c r="BR44" i="24"/>
  <c r="AH44" i="24"/>
  <c r="Z46" i="24"/>
  <c r="BV46" i="24"/>
  <c r="BJ46" i="24"/>
  <c r="AX46" i="24"/>
  <c r="AL46" i="24"/>
  <c r="BR47" i="24"/>
  <c r="BF47" i="24"/>
  <c r="AT47" i="24"/>
  <c r="AH47" i="24"/>
  <c r="CA11" i="24"/>
  <c r="BO11" i="24"/>
  <c r="BC11" i="24"/>
  <c r="AE11" i="24"/>
  <c r="AQ11" i="24"/>
  <c r="BO19" i="24"/>
  <c r="BC19" i="24"/>
  <c r="CA19" i="24"/>
  <c r="AE19" i="24"/>
  <c r="AQ19" i="24"/>
  <c r="CA27" i="24"/>
  <c r="BC27" i="24"/>
  <c r="BO27" i="24"/>
  <c r="AE27" i="24"/>
  <c r="AQ27" i="24"/>
  <c r="CA35" i="24"/>
  <c r="BO35" i="24"/>
  <c r="BC35" i="24"/>
  <c r="AE35" i="24"/>
  <c r="AQ35" i="24"/>
  <c r="CA43" i="24"/>
  <c r="BO43" i="24"/>
  <c r="BC43" i="24"/>
  <c r="AE43" i="24"/>
  <c r="AQ43" i="24"/>
  <c r="BF17" i="24"/>
  <c r="BR17" i="24"/>
  <c r="AT17" i="24"/>
  <c r="AH17" i="24"/>
  <c r="CA20" i="24"/>
  <c r="BO20" i="24"/>
  <c r="BC20" i="24"/>
  <c r="AQ20" i="24"/>
  <c r="AE20" i="24"/>
  <c r="BJ21" i="24"/>
  <c r="AX21" i="24"/>
  <c r="BV21" i="24"/>
  <c r="AL21" i="24"/>
  <c r="V22" i="24"/>
  <c r="BR22" i="24"/>
  <c r="BF22" i="24"/>
  <c r="AT22" i="24"/>
  <c r="AH22" i="24"/>
  <c r="Z24" i="24"/>
  <c r="BV24" i="24"/>
  <c r="BJ24" i="24"/>
  <c r="AX24" i="24"/>
  <c r="AL24" i="24"/>
  <c r="BR25" i="24"/>
  <c r="AT25" i="24"/>
  <c r="BF25" i="24"/>
  <c r="AH25" i="24"/>
  <c r="BO28" i="24"/>
  <c r="BC28" i="24"/>
  <c r="CA28" i="24"/>
  <c r="AQ28" i="24"/>
  <c r="AE28" i="24"/>
  <c r="BV29" i="24"/>
  <c r="BJ29" i="24"/>
  <c r="AX29" i="24"/>
  <c r="AL29" i="24"/>
  <c r="V30" i="24"/>
  <c r="BF30" i="24"/>
  <c r="AT30" i="24"/>
  <c r="BR30" i="24"/>
  <c r="AH30" i="24"/>
  <c r="Z32" i="24"/>
  <c r="BJ32" i="24"/>
  <c r="AX32" i="24"/>
  <c r="BV32" i="24"/>
  <c r="AL32" i="24"/>
  <c r="BR33" i="24"/>
  <c r="AT33" i="24"/>
  <c r="BF33" i="24"/>
  <c r="AH33" i="24"/>
  <c r="BC36" i="24"/>
  <c r="BO36" i="24"/>
  <c r="CA36" i="24"/>
  <c r="AQ36" i="24"/>
  <c r="AE36" i="24"/>
  <c r="BV37" i="24"/>
  <c r="BJ37" i="24"/>
  <c r="AX37" i="24"/>
  <c r="AL37" i="24"/>
  <c r="V38" i="24"/>
  <c r="BR38" i="24"/>
  <c r="BF38" i="24"/>
  <c r="AT38" i="24"/>
  <c r="AH38" i="24"/>
  <c r="Z40" i="24"/>
  <c r="AX40" i="24"/>
  <c r="BV40" i="24"/>
  <c r="BJ40" i="24"/>
  <c r="AL40" i="24"/>
  <c r="BR41" i="24"/>
  <c r="BF41" i="24"/>
  <c r="AT41" i="24"/>
  <c r="AH41" i="24"/>
  <c r="CA44" i="24"/>
  <c r="BO44" i="24"/>
  <c r="BC44" i="24"/>
  <c r="AQ44" i="24"/>
  <c r="AE44" i="24"/>
  <c r="AX45" i="24"/>
  <c r="BJ45" i="24"/>
  <c r="BV45" i="24"/>
  <c r="AL45" i="24"/>
  <c r="V46" i="24"/>
  <c r="BR46" i="24"/>
  <c r="BF46" i="24"/>
  <c r="AT46" i="24"/>
  <c r="AH46" i="24"/>
  <c r="Z48" i="24"/>
  <c r="BV48" i="24"/>
  <c r="BJ48" i="24"/>
  <c r="AX48" i="24"/>
  <c r="AL48" i="24"/>
  <c r="V49" i="24"/>
  <c r="AT49" i="24"/>
  <c r="BF49" i="24"/>
  <c r="BR49" i="24"/>
  <c r="AH49" i="24"/>
  <c r="BO13" i="24"/>
  <c r="BC13" i="24"/>
  <c r="CA13" i="24"/>
  <c r="AE13" i="24"/>
  <c r="AQ13" i="24"/>
  <c r="CA21" i="24"/>
  <c r="BO21" i="24"/>
  <c r="BC21" i="24"/>
  <c r="AE21" i="24"/>
  <c r="AQ21" i="24"/>
  <c r="CA29" i="24"/>
  <c r="BO29" i="24"/>
  <c r="BC29" i="24"/>
  <c r="AE29" i="24"/>
  <c r="AQ29" i="24"/>
  <c r="BC37" i="24"/>
  <c r="CA37" i="24"/>
  <c r="BO37" i="24"/>
  <c r="AE37" i="24"/>
  <c r="AQ37" i="24"/>
  <c r="CA45" i="24"/>
  <c r="BO45" i="24"/>
  <c r="BC45" i="24"/>
  <c r="AE45" i="24"/>
  <c r="AQ45" i="24"/>
  <c r="AJV10" i="2"/>
  <c r="AJW10" i="2" s="1"/>
  <c r="AJT10" i="2"/>
  <c r="AJU40" i="2"/>
  <c r="AJV26" i="2"/>
  <c r="AJW26" i="2" s="1"/>
  <c r="AJT26" i="2"/>
  <c r="AJT22" i="2"/>
  <c r="AJV22" i="2"/>
  <c r="AJW22" i="2" s="1"/>
  <c r="AJV16" i="2"/>
  <c r="AJW16" i="2" s="1"/>
  <c r="AJT16" i="2"/>
  <c r="AJT3" i="2"/>
  <c r="AJV3" i="2"/>
  <c r="AJW3" i="2" s="1"/>
  <c r="AJU10" i="2"/>
  <c r="AJU20" i="2"/>
  <c r="AJV28" i="2"/>
  <c r="AJW28" i="2" s="1"/>
  <c r="AJT28" i="2"/>
  <c r="AJT42" i="2"/>
  <c r="AJV42" i="2"/>
  <c r="AJW42" i="2" s="1"/>
  <c r="AJT4" i="2"/>
  <c r="AJV4" i="2"/>
  <c r="AJW4" i="2" s="1"/>
  <c r="AJU7" i="2"/>
  <c r="AJU19" i="2"/>
  <c r="AJU25" i="2"/>
  <c r="AJT39" i="2"/>
  <c r="AJV39" i="2"/>
  <c r="AJW39" i="2" s="1"/>
  <c r="AJU42" i="2"/>
  <c r="AJV9" i="2"/>
  <c r="AJW9" i="2" s="1"/>
  <c r="AJT9" i="2"/>
  <c r="AJU15" i="2"/>
  <c r="AJU26" i="2"/>
  <c r="AJV36" i="2"/>
  <c r="AJW36" i="2" s="1"/>
  <c r="AJT36" i="2"/>
  <c r="AJU39" i="2"/>
  <c r="AJU16" i="2"/>
  <c r="AJP30" i="2"/>
  <c r="AJP39" i="2"/>
  <c r="AJR39" i="2" s="1"/>
  <c r="AJP35" i="2"/>
  <c r="AJR35" i="2" s="1"/>
  <c r="AJP31" i="2"/>
  <c r="AJR31" i="2" s="1"/>
  <c r="AJP26" i="2"/>
  <c r="AJR26" i="2" s="1"/>
  <c r="AJP23" i="2"/>
  <c r="AJR23" i="2" s="1"/>
  <c r="AJP17" i="2"/>
  <c r="AJR17" i="2" s="1"/>
  <c r="AJP12" i="2"/>
  <c r="AJR12" i="2" s="1"/>
  <c r="AJP10" i="2"/>
  <c r="AJR10" i="2" s="1"/>
  <c r="AJP7" i="2"/>
  <c r="AJR7" i="2" s="1"/>
  <c r="AJP1" i="2"/>
  <c r="AJP42" i="2"/>
  <c r="AJR42" i="2" s="1"/>
  <c r="AJP38" i="2"/>
  <c r="AJR38" i="2" s="1"/>
  <c r="AJP34" i="2"/>
  <c r="AJR34" i="2" s="1"/>
  <c r="AJP29" i="2"/>
  <c r="AJR29" i="2" s="1"/>
  <c r="AJP25" i="2"/>
  <c r="AJR25" i="2" s="1"/>
  <c r="AJP22" i="2"/>
  <c r="AJR22" i="2" s="1"/>
  <c r="AJP18" i="2"/>
  <c r="AJR18" i="2" s="1"/>
  <c r="AJP14" i="2"/>
  <c r="AJR14" i="2" s="1"/>
  <c r="AJP9" i="2"/>
  <c r="AJR9" i="2" s="1"/>
  <c r="AJP3" i="2"/>
  <c r="AJR3" i="2" s="1"/>
  <c r="AJP41" i="2"/>
  <c r="AJP37" i="2"/>
  <c r="AJR37" i="2" s="1"/>
  <c r="AJP33" i="2"/>
  <c r="AJR33" i="2" s="1"/>
  <c r="AJP27" i="2"/>
  <c r="AJR27" i="2" s="1"/>
  <c r="AJP20" i="2"/>
  <c r="AJR20" i="2" s="1"/>
  <c r="AJP21" i="2"/>
  <c r="AJR21" i="2" s="1"/>
  <c r="AJP16" i="2"/>
  <c r="AJR16" i="2" s="1"/>
  <c r="AJP15" i="2"/>
  <c r="AJR15" i="2" s="1"/>
  <c r="AJP8" i="2"/>
  <c r="AJR8" i="2" s="1"/>
  <c r="AJP6" i="2"/>
  <c r="AJR6" i="2" s="1"/>
  <c r="AJP40" i="2"/>
  <c r="AJR40" i="2" s="1"/>
  <c r="AJP36" i="2"/>
  <c r="AJR36" i="2" s="1"/>
  <c r="AJP32" i="2"/>
  <c r="AJR32" i="2" s="1"/>
  <c r="AJP28" i="2"/>
  <c r="AJR28" i="2" s="1"/>
  <c r="AJP24" i="2"/>
  <c r="AJR24" i="2" s="1"/>
  <c r="AJP19" i="2"/>
  <c r="AJR19" i="2" s="1"/>
  <c r="AJP13" i="2"/>
  <c r="AJR13" i="2" s="1"/>
  <c r="AJP11" i="2"/>
  <c r="AJR11" i="2" s="1"/>
  <c r="AJP4" i="2"/>
  <c r="AJR4" i="2" s="1"/>
  <c r="AJP5" i="2"/>
  <c r="AJR5" i="2" s="1"/>
  <c r="AJR41" i="2"/>
  <c r="AJT41" i="2"/>
  <c r="AJV41" i="2"/>
  <c r="AJW41" i="2" s="1"/>
  <c r="AJR30" i="2"/>
  <c r="AJT30" i="2"/>
  <c r="AJV30" i="2"/>
  <c r="AJW30" i="2" s="1"/>
  <c r="AJU22" i="2"/>
  <c r="AJU5" i="2"/>
  <c r="AJT14" i="2"/>
  <c r="AJV14" i="2"/>
  <c r="AJW14" i="2" s="1"/>
  <c r="AJV23" i="2"/>
  <c r="AJW23" i="2" s="1"/>
  <c r="AJT23" i="2"/>
  <c r="AJU30" i="2"/>
  <c r="AJU33" i="2"/>
  <c r="AJT5" i="2"/>
  <c r="AJV5" i="2"/>
  <c r="AJW5" i="2" s="1"/>
  <c r="AJV12" i="2"/>
  <c r="AJW12" i="2" s="1"/>
  <c r="AJT12" i="2"/>
  <c r="AJT20" i="2"/>
  <c r="AJV20" i="2"/>
  <c r="AJW20" i="2" s="1"/>
  <c r="AJU28" i="2"/>
  <c r="AJU29" i="2"/>
  <c r="AJU4" i="2"/>
  <c r="AJU8" i="2"/>
  <c r="AJT18" i="2"/>
  <c r="AJV18" i="2"/>
  <c r="AJW18" i="2" s="1"/>
  <c r="AJU27" i="2"/>
  <c r="AJT40" i="2"/>
  <c r="AJV40" i="2"/>
  <c r="AJW40" i="2" s="1"/>
  <c r="AOU6" i="2"/>
  <c r="AOT4" i="2"/>
  <c r="AOU3" i="2"/>
  <c r="AOV1" i="2"/>
  <c r="AOU41" i="2"/>
  <c r="AOU37" i="2"/>
  <c r="AOU33" i="2"/>
  <c r="AOT41" i="2"/>
  <c r="AOT37" i="2"/>
  <c r="AOT33" i="2"/>
  <c r="AOU29" i="2"/>
  <c r="AOT27" i="2"/>
  <c r="AOT25" i="2"/>
  <c r="AOU24" i="2"/>
  <c r="AOT24" i="2"/>
  <c r="AOT17" i="2"/>
  <c r="AOT20" i="2"/>
  <c r="AOU13" i="2"/>
  <c r="AOU15" i="2"/>
  <c r="AOT9" i="2"/>
  <c r="AOU12" i="2"/>
  <c r="AOU8" i="2"/>
  <c r="AOU7" i="2"/>
  <c r="AOU40" i="2"/>
  <c r="AOU36" i="2"/>
  <c r="AOU32" i="2"/>
  <c r="AOT40" i="2"/>
  <c r="AOT36" i="2"/>
  <c r="AOT32" i="2"/>
  <c r="AOT29" i="2"/>
  <c r="AOU26" i="2"/>
  <c r="AOU25" i="2"/>
  <c r="AOT23" i="2"/>
  <c r="AOT21" i="2"/>
  <c r="AOT16" i="2"/>
  <c r="AOU19" i="2"/>
  <c r="AOU16" i="2"/>
  <c r="AOT14" i="2"/>
  <c r="AOT8" i="2"/>
  <c r="AOT12" i="2"/>
  <c r="AUA1" i="2"/>
  <c r="AZH1" i="2" s="1"/>
  <c r="AOU5" i="2"/>
  <c r="AOU30" i="2"/>
  <c r="AOU39" i="2"/>
  <c r="AOU35" i="2"/>
  <c r="AOT30" i="2"/>
  <c r="AOT39" i="2"/>
  <c r="AOT35" i="2"/>
  <c r="AOU31" i="2"/>
  <c r="AOU28" i="2"/>
  <c r="AOT26" i="2"/>
  <c r="AOU23" i="2"/>
  <c r="AOT22" i="2"/>
  <c r="AOT6" i="2"/>
  <c r="AOU42" i="2"/>
  <c r="AOU38" i="2"/>
  <c r="AOU34" i="2"/>
  <c r="AOT42" i="2"/>
  <c r="AOT38" i="2"/>
  <c r="AOT34" i="2"/>
  <c r="AOT31" i="2"/>
  <c r="AOT28" i="2"/>
  <c r="AOU27" i="2"/>
  <c r="AOU22" i="2"/>
  <c r="AOU21" i="2"/>
  <c r="AOU18" i="2"/>
  <c r="AOT18" i="2"/>
  <c r="AOU17" i="2"/>
  <c r="AOT13" i="2"/>
  <c r="AOT10" i="2"/>
  <c r="AOT7" i="2"/>
  <c r="AOU9" i="2"/>
  <c r="AOU4" i="2"/>
  <c r="AOT19" i="2"/>
  <c r="AOU11" i="2"/>
  <c r="AOT5" i="2"/>
  <c r="AOU20" i="2"/>
  <c r="AOT11" i="2"/>
  <c r="AOT15" i="2"/>
  <c r="AOU10" i="2"/>
  <c r="AOU14" i="2"/>
  <c r="AOT3" i="2"/>
  <c r="AJV25" i="2"/>
  <c r="AJW25" i="2" s="1"/>
  <c r="AJT25" i="2"/>
  <c r="AJU9" i="2"/>
  <c r="AJU3" i="2"/>
  <c r="AJU32" i="2"/>
  <c r="AJV33" i="2"/>
  <c r="AJW33" i="2" s="1"/>
  <c r="AJT33" i="2"/>
  <c r="AJT7" i="2"/>
  <c r="AJV7" i="2"/>
  <c r="AJW7" i="2" s="1"/>
  <c r="AJT17" i="2"/>
  <c r="AJV17" i="2"/>
  <c r="AJW17" i="2" s="1"/>
  <c r="AJU23" i="2"/>
  <c r="AJV34" i="2"/>
  <c r="AJW34" i="2" s="1"/>
  <c r="AJT34" i="2"/>
  <c r="AJU37" i="2"/>
  <c r="AJU6" i="2"/>
  <c r="AJU14" i="2"/>
  <c r="AJV24" i="2"/>
  <c r="AJW24" i="2" s="1"/>
  <c r="AJT24" i="2"/>
  <c r="AJV31" i="2"/>
  <c r="AJW31" i="2" s="1"/>
  <c r="AJT31" i="2"/>
  <c r="AJU34" i="2"/>
  <c r="AJT6" i="2"/>
  <c r="AJV6" i="2"/>
  <c r="AJW6" i="2" s="1"/>
  <c r="AJT13" i="2"/>
  <c r="AJV13" i="2"/>
  <c r="AJW13" i="2" s="1"/>
  <c r="AJV21" i="2"/>
  <c r="AJW21" i="2" s="1"/>
  <c r="AJT21" i="2"/>
  <c r="AJT29" i="2"/>
  <c r="AJV29" i="2"/>
  <c r="AJW29" i="2" s="1"/>
  <c r="AJU31" i="2"/>
  <c r="AEJ30" i="2"/>
  <c r="AEL30" i="2" s="1"/>
  <c r="AEJ39" i="2"/>
  <c r="AEL39" i="2" s="1"/>
  <c r="AEJ35" i="2"/>
  <c r="AEL35" i="2" s="1"/>
  <c r="AEJ31" i="2"/>
  <c r="AEL31" i="2" s="1"/>
  <c r="AEJ26" i="2"/>
  <c r="AEL26" i="2" s="1"/>
  <c r="AEJ22" i="2"/>
  <c r="AEL22" i="2" s="1"/>
  <c r="AEJ19" i="2"/>
  <c r="AEL19" i="2" s="1"/>
  <c r="AEJ13" i="2"/>
  <c r="AEL13" i="2" s="1"/>
  <c r="AEJ9" i="2"/>
  <c r="AEL9" i="2" s="1"/>
  <c r="AEJ3" i="2"/>
  <c r="AEL3" i="2" s="1"/>
  <c r="AEJ41" i="2"/>
  <c r="AEL41" i="2" s="1"/>
  <c r="AEJ36" i="2"/>
  <c r="AEL36" i="2" s="1"/>
  <c r="AEJ29" i="2"/>
  <c r="AEL29" i="2" s="1"/>
  <c r="AEJ24" i="2"/>
  <c r="AEL24" i="2" s="1"/>
  <c r="AEJ20" i="2"/>
  <c r="AEL20" i="2" s="1"/>
  <c r="AEJ14" i="2"/>
  <c r="AEL14" i="2" s="1"/>
  <c r="AEJ11" i="2"/>
  <c r="AEL11" i="2" s="1"/>
  <c r="AEJ6" i="2"/>
  <c r="AEL6" i="2" s="1"/>
  <c r="AEJ40" i="2"/>
  <c r="AEL40" i="2" s="1"/>
  <c r="AEJ34" i="2"/>
  <c r="AEL34" i="2" s="1"/>
  <c r="AEJ28" i="2"/>
  <c r="AEL28" i="2" s="1"/>
  <c r="AEJ23" i="2"/>
  <c r="AEL23" i="2" s="1"/>
  <c r="AEJ17" i="2"/>
  <c r="AEL17" i="2" s="1"/>
  <c r="AEJ12" i="2"/>
  <c r="AEL12" i="2" s="1"/>
  <c r="AEJ5" i="2"/>
  <c r="AEL5" i="2" s="1"/>
  <c r="AEJ38" i="2"/>
  <c r="AEL38" i="2" s="1"/>
  <c r="AEJ33" i="2"/>
  <c r="AEL33" i="2" s="1"/>
  <c r="AEJ27" i="2"/>
  <c r="AEL27" i="2" s="1"/>
  <c r="AEJ21" i="2"/>
  <c r="AEL21" i="2" s="1"/>
  <c r="AEJ16" i="2"/>
  <c r="AEL16" i="2" s="1"/>
  <c r="AEJ10" i="2"/>
  <c r="AEL10" i="2" s="1"/>
  <c r="AEJ4" i="2"/>
  <c r="AEL4" i="2" s="1"/>
  <c r="AEJ42" i="2"/>
  <c r="AEL42" i="2" s="1"/>
  <c r="AEJ37" i="2"/>
  <c r="AEL37" i="2" s="1"/>
  <c r="AEJ32" i="2"/>
  <c r="AEL32" i="2" s="1"/>
  <c r="AEJ25" i="2"/>
  <c r="AEL25" i="2" s="1"/>
  <c r="AEJ18" i="2"/>
  <c r="AEL18" i="2" s="1"/>
  <c r="AEJ15" i="2"/>
  <c r="AEL15" i="2" s="1"/>
  <c r="AEJ8" i="2"/>
  <c r="AEL8" i="2" s="1"/>
  <c r="AEJ7" i="2"/>
  <c r="AEL7" i="2" s="1"/>
  <c r="AJV37" i="2"/>
  <c r="AJW37" i="2" s="1"/>
  <c r="AJT37" i="2"/>
  <c r="AJU18" i="2"/>
  <c r="AJU13" i="2"/>
  <c r="AJU11" i="2"/>
  <c r="AJU36" i="2"/>
  <c r="AJU12" i="2"/>
  <c r="AJU17" i="2"/>
  <c r="AJT27" i="2"/>
  <c r="AJV27" i="2"/>
  <c r="AJW27" i="2" s="1"/>
  <c r="AJV38" i="2"/>
  <c r="AJW38" i="2" s="1"/>
  <c r="AJT38" i="2"/>
  <c r="AJU41" i="2"/>
  <c r="AJT8" i="2"/>
  <c r="AJV8" i="2"/>
  <c r="AJW8" i="2" s="1"/>
  <c r="AJT19" i="2"/>
  <c r="AJV19" i="2"/>
  <c r="AJW19" i="2" s="1"/>
  <c r="AJU24" i="2"/>
  <c r="AJV35" i="2"/>
  <c r="AJW35" i="2" s="1"/>
  <c r="AJT35" i="2"/>
  <c r="AJU38" i="2"/>
  <c r="AJT11" i="2"/>
  <c r="AJV11" i="2"/>
  <c r="AJW11" i="2" s="1"/>
  <c r="AJV15" i="2"/>
  <c r="AJW15" i="2" s="1"/>
  <c r="AJT15" i="2"/>
  <c r="AJU21" i="2"/>
  <c r="AJV32" i="2"/>
  <c r="AJW32" i="2" s="1"/>
  <c r="AJT32" i="2"/>
  <c r="AJU35" i="2"/>
  <c r="AH10" i="24"/>
  <c r="Z10" i="24"/>
  <c r="AL10" i="24"/>
  <c r="A17" i="22"/>
  <c r="JJ5" i="2"/>
  <c r="JI4" i="2"/>
  <c r="JI8" i="2"/>
  <c r="JI10" i="2"/>
  <c r="JI12" i="2"/>
  <c r="JI14" i="2"/>
  <c r="JI16" i="2"/>
  <c r="JI18" i="2"/>
  <c r="JI20" i="2"/>
  <c r="JI22" i="2"/>
  <c r="JI24" i="2"/>
  <c r="JI26" i="2"/>
  <c r="JI28" i="2"/>
  <c r="JI30" i="2"/>
  <c r="JI32" i="2"/>
  <c r="JI34" i="2"/>
  <c r="JI36" i="2"/>
  <c r="JI6" i="2"/>
  <c r="DW3" i="2"/>
  <c r="JI38" i="2"/>
  <c r="JI40" i="2"/>
  <c r="JI42" i="2"/>
  <c r="JI5" i="2"/>
  <c r="JI7" i="2"/>
  <c r="JI9" i="2"/>
  <c r="JI13" i="2"/>
  <c r="JI15" i="2"/>
  <c r="JI17" i="2"/>
  <c r="JI19" i="2"/>
  <c r="JI21" i="2"/>
  <c r="JI23" i="2"/>
  <c r="JI25" i="2"/>
  <c r="JI27" i="2"/>
  <c r="JI29" i="2"/>
  <c r="JI31" i="2"/>
  <c r="JK3" i="2"/>
  <c r="JI11" i="2"/>
  <c r="JI33" i="2"/>
  <c r="JI35" i="2"/>
  <c r="JI37" i="2"/>
  <c r="JI39" i="2"/>
  <c r="JI41" i="2"/>
  <c r="JL32" i="2"/>
  <c r="JL33" i="2"/>
  <c r="JL34" i="2"/>
  <c r="JL35" i="2"/>
  <c r="JL36" i="2"/>
  <c r="JL37" i="2"/>
  <c r="JL38" i="2"/>
  <c r="JL39" i="2"/>
  <c r="JL40" i="2"/>
  <c r="JL41" i="2"/>
  <c r="JL42" i="2"/>
  <c r="JJ4" i="2"/>
  <c r="JL8" i="2"/>
  <c r="JL11" i="2"/>
  <c r="JL14" i="2"/>
  <c r="JL17" i="2"/>
  <c r="JL20" i="2"/>
  <c r="JL23" i="2"/>
  <c r="JL26" i="2"/>
  <c r="JL29" i="2"/>
  <c r="JL7" i="2"/>
  <c r="JL10" i="2"/>
  <c r="JL13" i="2"/>
  <c r="JL16" i="2"/>
  <c r="JL19" i="2"/>
  <c r="JL22" i="2"/>
  <c r="JL25" i="2"/>
  <c r="JL28" i="2"/>
  <c r="JL31" i="2"/>
  <c r="JL6" i="2"/>
  <c r="JL9" i="2"/>
  <c r="JL12" i="2"/>
  <c r="JL15" i="2"/>
  <c r="JL18" i="2"/>
  <c r="JL21" i="2"/>
  <c r="JL24" i="2"/>
  <c r="JL27" i="2"/>
  <c r="JL30" i="2"/>
  <c r="JJ3" i="2"/>
  <c r="JJ7" i="2"/>
  <c r="JJ9" i="2"/>
  <c r="JJ11" i="2"/>
  <c r="JJ13" i="2"/>
  <c r="JJ15" i="2"/>
  <c r="JJ17" i="2"/>
  <c r="JJ19" i="2"/>
  <c r="JJ21" i="2"/>
  <c r="JJ23" i="2"/>
  <c r="JJ25" i="2"/>
  <c r="JJ27" i="2"/>
  <c r="JJ29" i="2"/>
  <c r="JJ31" i="2"/>
  <c r="JJ33" i="2"/>
  <c r="JJ35" i="2"/>
  <c r="JJ37" i="2"/>
  <c r="JJ39" i="2"/>
  <c r="JJ41" i="2"/>
  <c r="JJ6" i="2"/>
  <c r="JJ8" i="2"/>
  <c r="JJ10" i="2"/>
  <c r="JJ12" i="2"/>
  <c r="JJ14" i="2"/>
  <c r="JJ16" i="2"/>
  <c r="JJ18" i="2"/>
  <c r="JJ20" i="2"/>
  <c r="JJ22" i="2"/>
  <c r="JJ24" i="2"/>
  <c r="JJ26" i="2"/>
  <c r="JJ28" i="2"/>
  <c r="JJ30" i="2"/>
  <c r="JJ32" i="2"/>
  <c r="JJ34" i="2"/>
  <c r="JJ36" i="2"/>
  <c r="JJ38" i="2"/>
  <c r="JJ40" i="2"/>
  <c r="JJ42" i="2"/>
  <c r="JK4" i="2"/>
  <c r="JK5" i="2"/>
  <c r="JL5" i="2"/>
  <c r="JK6" i="2"/>
  <c r="JK7" i="2"/>
  <c r="JK8" i="2"/>
  <c r="JK9" i="2"/>
  <c r="JK10" i="2"/>
  <c r="JK11" i="2"/>
  <c r="JK12" i="2"/>
  <c r="JK13" i="2"/>
  <c r="JK14" i="2"/>
  <c r="JK15" i="2"/>
  <c r="JK16" i="2"/>
  <c r="JK17" i="2"/>
  <c r="JK18" i="2"/>
  <c r="JK19" i="2"/>
  <c r="JK20" i="2"/>
  <c r="JK21" i="2"/>
  <c r="JK22" i="2"/>
  <c r="JK23" i="2"/>
  <c r="JK24" i="2"/>
  <c r="JK25" i="2"/>
  <c r="JK26" i="2"/>
  <c r="JK27" i="2"/>
  <c r="JK28" i="2"/>
  <c r="JK29" i="2"/>
  <c r="JK30" i="2"/>
  <c r="JK31" i="2"/>
  <c r="JK32" i="2"/>
  <c r="JK33" i="2"/>
  <c r="JK34" i="2"/>
  <c r="JK35" i="2"/>
  <c r="JK36" i="2"/>
  <c r="JK37" i="2"/>
  <c r="JK38" i="2"/>
  <c r="JK39" i="2"/>
  <c r="JK40" i="2"/>
  <c r="JK41" i="2"/>
  <c r="JK42" i="2"/>
  <c r="JL4" i="2"/>
  <c r="JL3" i="2"/>
  <c r="JI3" i="2"/>
  <c r="V43" i="24"/>
  <c r="JM4" i="2"/>
  <c r="JM5" i="2"/>
  <c r="JM6" i="2"/>
  <c r="JM7" i="2"/>
  <c r="JM8" i="2"/>
  <c r="JM9" i="2"/>
  <c r="JM10" i="2"/>
  <c r="JM11" i="2"/>
  <c r="JM12" i="2"/>
  <c r="JM13" i="2"/>
  <c r="JN13" i="2" s="1"/>
  <c r="JM14" i="2"/>
  <c r="JN14" i="2" s="1"/>
  <c r="JM15" i="2"/>
  <c r="JM16" i="2"/>
  <c r="JM17" i="2"/>
  <c r="JN17" i="2" s="1"/>
  <c r="JM18" i="2"/>
  <c r="JN18" i="2" s="1"/>
  <c r="JM19" i="2"/>
  <c r="JN19" i="2" s="1"/>
  <c r="JM20" i="2"/>
  <c r="JN20" i="2" s="1"/>
  <c r="JM21" i="2"/>
  <c r="JN21" i="2" s="1"/>
  <c r="JM22" i="2"/>
  <c r="JN22" i="2" s="1"/>
  <c r="JM23" i="2"/>
  <c r="JN23" i="2" s="1"/>
  <c r="JM24" i="2"/>
  <c r="JN24" i="2" s="1"/>
  <c r="JM25" i="2"/>
  <c r="JN25" i="2" s="1"/>
  <c r="JM26" i="2"/>
  <c r="JN26" i="2" s="1"/>
  <c r="JM27" i="2"/>
  <c r="JN27" i="2" s="1"/>
  <c r="JM28" i="2"/>
  <c r="JN28" i="2" s="1"/>
  <c r="JM29" i="2"/>
  <c r="JN29" i="2" s="1"/>
  <c r="JM30" i="2"/>
  <c r="JN30" i="2" s="1"/>
  <c r="JM31" i="2"/>
  <c r="JM32" i="2"/>
  <c r="JM34" i="2"/>
  <c r="JM36" i="2"/>
  <c r="JN36" i="2" s="1"/>
  <c r="JM38" i="2"/>
  <c r="JN38" i="2" s="1"/>
  <c r="V39" i="24"/>
  <c r="V47" i="24"/>
  <c r="V41" i="24"/>
  <c r="JM40" i="2"/>
  <c r="JN40" i="2" s="1"/>
  <c r="JM42" i="2"/>
  <c r="JM3" i="2"/>
  <c r="JM33" i="2"/>
  <c r="JN33" i="2" s="1"/>
  <c r="JM35" i="2"/>
  <c r="JN35" i="2" s="1"/>
  <c r="JM37" i="2"/>
  <c r="JN37" i="2" s="1"/>
  <c r="JM39" i="2"/>
  <c r="JN39" i="2" s="1"/>
  <c r="JM41" i="2"/>
  <c r="JN41" i="2" s="1"/>
  <c r="V10" i="24"/>
  <c r="V12" i="24"/>
  <c r="V16" i="24"/>
  <c r="V20" i="24"/>
  <c r="V24" i="24"/>
  <c r="V28" i="24"/>
  <c r="V32" i="24"/>
  <c r="V36" i="24"/>
  <c r="V40" i="24"/>
  <c r="V44" i="24"/>
  <c r="V48" i="24"/>
  <c r="Z13" i="24"/>
  <c r="Z17" i="24"/>
  <c r="Z21" i="24"/>
  <c r="Z25" i="24"/>
  <c r="Z29" i="24"/>
  <c r="Z33" i="24"/>
  <c r="Z37" i="24"/>
  <c r="Z41" i="24"/>
  <c r="Z45" i="24"/>
  <c r="Z49" i="24"/>
  <c r="V13" i="24"/>
  <c r="V17" i="24"/>
  <c r="V21" i="24"/>
  <c r="V25" i="24"/>
  <c r="V29" i="24"/>
  <c r="V33" i="24"/>
  <c r="V37" i="24"/>
  <c r="AH74" i="24"/>
  <c r="AT74" i="24" s="1"/>
  <c r="BF74" i="24" s="1"/>
  <c r="BR74" i="24" s="1"/>
  <c r="CD74" i="24" s="1"/>
  <c r="CP74" i="24" s="1"/>
  <c r="DB74" i="24" s="1"/>
  <c r="DN74" i="24" s="1"/>
  <c r="DZ74" i="24" s="1"/>
  <c r="EL74" i="24" s="1"/>
  <c r="EX74" i="24" s="1"/>
  <c r="FJ74" i="24" s="1"/>
  <c r="FV74" i="24" s="1"/>
  <c r="GH74" i="24" s="1"/>
  <c r="D63" i="24"/>
  <c r="AG6" i="24"/>
  <c r="AZI6" i="2" l="1"/>
  <c r="AZJ1" i="2"/>
  <c r="AZI3" i="2"/>
  <c r="AZH4" i="2"/>
  <c r="AZI7" i="2"/>
  <c r="AZH40" i="2"/>
  <c r="AZH36" i="2"/>
  <c r="AZI32" i="2"/>
  <c r="AZI28" i="2"/>
  <c r="AZI22" i="2"/>
  <c r="AZH16" i="2"/>
  <c r="AZH15" i="2"/>
  <c r="AZI14" i="2"/>
  <c r="BEO1" i="2"/>
  <c r="AZH25" i="2"/>
  <c r="AZH39" i="2"/>
  <c r="AZH35" i="2"/>
  <c r="AZH30" i="2"/>
  <c r="AZH26" i="2"/>
  <c r="AZH27" i="2"/>
  <c r="AZI20" i="2"/>
  <c r="AZI15" i="2"/>
  <c r="AZH13" i="2"/>
  <c r="AZH3" i="2"/>
  <c r="AZH7" i="2"/>
  <c r="AZH41" i="2"/>
  <c r="AZI27" i="2"/>
  <c r="AZH17" i="2"/>
  <c r="AZI42" i="2"/>
  <c r="AZI38" i="2"/>
  <c r="AZH34" i="2"/>
  <c r="AZI29" i="2"/>
  <c r="AZI24" i="2"/>
  <c r="AZH22" i="2"/>
  <c r="AZH18" i="2"/>
  <c r="AZI11" i="2"/>
  <c r="AZI12" i="2"/>
  <c r="AZI4" i="2"/>
  <c r="AZH6" i="2"/>
  <c r="AZI16" i="2"/>
  <c r="AZI41" i="2"/>
  <c r="AZI37" i="2"/>
  <c r="AZH33" i="2"/>
  <c r="AZI33" i="2"/>
  <c r="AZI23" i="2"/>
  <c r="AZI26" i="2"/>
  <c r="AZH20" i="2"/>
  <c r="AZH10" i="2"/>
  <c r="AZH14" i="2"/>
  <c r="AZH5" i="2"/>
  <c r="AZI40" i="2"/>
  <c r="AZI36" i="2"/>
  <c r="AZH32" i="2"/>
  <c r="AZH29" i="2"/>
  <c r="AZI25" i="2"/>
  <c r="AZI21" i="2"/>
  <c r="AZI19" i="2"/>
  <c r="AZH9" i="2"/>
  <c r="AZH12" i="2"/>
  <c r="AZI30" i="2"/>
  <c r="AZI8" i="2"/>
  <c r="AZI39" i="2"/>
  <c r="AZI35" i="2"/>
  <c r="AZI31" i="2"/>
  <c r="AZI34" i="2"/>
  <c r="AZH24" i="2"/>
  <c r="AZH21" i="2"/>
  <c r="AZH19" i="2"/>
  <c r="AZH8" i="2"/>
  <c r="AZI10" i="2"/>
  <c r="AZH37" i="2"/>
  <c r="AZH11" i="2"/>
  <c r="AZI5" i="2"/>
  <c r="AZH42" i="2"/>
  <c r="AZH38" i="2"/>
  <c r="AZH31" i="2"/>
  <c r="AZH28" i="2"/>
  <c r="AZH23" i="2"/>
  <c r="AZI18" i="2"/>
  <c r="AZI17" i="2"/>
  <c r="AZI13" i="2"/>
  <c r="AZI9" i="2"/>
  <c r="EI10" i="24"/>
  <c r="GE10" i="24"/>
  <c r="FS10" i="24"/>
  <c r="EU10" i="24"/>
  <c r="FG10" i="24"/>
  <c r="CY10" i="24"/>
  <c r="CM10" i="24"/>
  <c r="DW10" i="24"/>
  <c r="DK10" i="24"/>
  <c r="CX45" i="24"/>
  <c r="AX15" i="22"/>
  <c r="ET45" i="24"/>
  <c r="DJ37" i="24"/>
  <c r="AP16" i="22"/>
  <c r="ET37" i="24"/>
  <c r="GD37" i="24"/>
  <c r="DV29" i="24"/>
  <c r="AH17" i="22"/>
  <c r="GD29" i="24"/>
  <c r="DJ21" i="24"/>
  <c r="Z16" i="22"/>
  <c r="ET21" i="24"/>
  <c r="GP21" i="24"/>
  <c r="DJ13" i="24"/>
  <c r="R16" i="22"/>
  <c r="GD13" i="24"/>
  <c r="DJ44" i="24"/>
  <c r="AW16" i="22"/>
  <c r="EH44" i="24"/>
  <c r="ET44" i="24"/>
  <c r="CL36" i="24"/>
  <c r="AO14" i="22"/>
  <c r="GD36" i="24"/>
  <c r="CL20" i="24"/>
  <c r="Y14" i="22"/>
  <c r="EH20" i="24"/>
  <c r="GD20" i="24"/>
  <c r="CL12" i="24"/>
  <c r="Q14" i="22"/>
  <c r="GP12" i="24"/>
  <c r="CX43" i="24"/>
  <c r="AV15" i="22"/>
  <c r="FF43" i="24"/>
  <c r="GP43" i="24"/>
  <c r="DV35" i="24"/>
  <c r="AN17" i="22"/>
  <c r="GP35" i="24"/>
  <c r="CX27" i="24"/>
  <c r="AF15" i="22"/>
  <c r="FR27" i="24"/>
  <c r="ET27" i="24"/>
  <c r="DJ19" i="24"/>
  <c r="X16" i="22"/>
  <c r="ET19" i="24"/>
  <c r="CL11" i="24"/>
  <c r="P14" i="22"/>
  <c r="FR11" i="24"/>
  <c r="ET11" i="24"/>
  <c r="CL42" i="24"/>
  <c r="AU14" i="22"/>
  <c r="EH42" i="24"/>
  <c r="CX34" i="24"/>
  <c r="AM15" i="22"/>
  <c r="FR34" i="24"/>
  <c r="GD34" i="24"/>
  <c r="CL26" i="24"/>
  <c r="AE14" i="22"/>
  <c r="GP26" i="24"/>
  <c r="CX18" i="24"/>
  <c r="W15" i="22"/>
  <c r="FR18" i="24"/>
  <c r="ET18" i="24"/>
  <c r="CL16" i="24"/>
  <c r="U14" i="22"/>
  <c r="FF16" i="24"/>
  <c r="DJ49" i="24"/>
  <c r="BB16" i="22"/>
  <c r="FF49" i="24"/>
  <c r="DJ41" i="24"/>
  <c r="AT16" i="22"/>
  <c r="FF41" i="24"/>
  <c r="FR41" i="24"/>
  <c r="DV33" i="24"/>
  <c r="AL17" i="22"/>
  <c r="GP33" i="24"/>
  <c r="DJ25" i="24"/>
  <c r="AD16" i="22"/>
  <c r="ET25" i="24"/>
  <c r="GP25" i="24"/>
  <c r="DJ17" i="24"/>
  <c r="V16" i="22"/>
  <c r="FR17" i="24"/>
  <c r="CL50" i="24"/>
  <c r="I14" i="22" s="1"/>
  <c r="FR50" i="24"/>
  <c r="FF50" i="24"/>
  <c r="CL48" i="24"/>
  <c r="BA14" i="22"/>
  <c r="GD48" i="24"/>
  <c r="ET48" i="24"/>
  <c r="CL40" i="24"/>
  <c r="AS14" i="22"/>
  <c r="EH40" i="24"/>
  <c r="DJ32" i="24"/>
  <c r="AK16" i="22"/>
  <c r="ET32" i="24"/>
  <c r="FR32" i="24"/>
  <c r="CL24" i="24"/>
  <c r="AC14" i="22"/>
  <c r="FF24" i="24"/>
  <c r="DV47" i="24"/>
  <c r="AZ17" i="22"/>
  <c r="ET47" i="24"/>
  <c r="GP47" i="24"/>
  <c r="DV39" i="24"/>
  <c r="AR17" i="22"/>
  <c r="FF39" i="24"/>
  <c r="CX31" i="24"/>
  <c r="AJ15" i="22"/>
  <c r="EH31" i="24"/>
  <c r="ET31" i="24"/>
  <c r="DV23" i="24"/>
  <c r="AB17" i="22"/>
  <c r="ET23" i="24"/>
  <c r="CL15" i="24"/>
  <c r="T14" i="22"/>
  <c r="EH15" i="24"/>
  <c r="ET15" i="24"/>
  <c r="CL46" i="24"/>
  <c r="AY14" i="22"/>
  <c r="EH46" i="24"/>
  <c r="GD46" i="24"/>
  <c r="CL38" i="24"/>
  <c r="AQ14" i="22"/>
  <c r="FR38" i="24"/>
  <c r="CX30" i="24"/>
  <c r="AI15" i="22"/>
  <c r="ET30" i="24"/>
  <c r="GD30" i="24"/>
  <c r="CL22" i="24"/>
  <c r="AA14" i="22"/>
  <c r="GP22" i="24"/>
  <c r="CX14" i="24"/>
  <c r="S15" i="22"/>
  <c r="ET14" i="24"/>
  <c r="GD14" i="24"/>
  <c r="CL28" i="24"/>
  <c r="AG14" i="22"/>
  <c r="GP28" i="24"/>
  <c r="DJ45" i="24"/>
  <c r="AX16" i="22"/>
  <c r="FF45" i="24"/>
  <c r="CX37" i="24"/>
  <c r="AP15" i="22"/>
  <c r="GP37" i="24"/>
  <c r="EH37" i="24"/>
  <c r="CL29" i="24"/>
  <c r="AH14" i="22"/>
  <c r="ET29" i="24"/>
  <c r="CX21" i="24"/>
  <c r="Z15" i="22"/>
  <c r="FF21" i="24"/>
  <c r="EH21" i="24"/>
  <c r="DV13" i="24"/>
  <c r="R17" i="22"/>
  <c r="ET13" i="24"/>
  <c r="CX44" i="24"/>
  <c r="AW15" i="22"/>
  <c r="FR44" i="24"/>
  <c r="FF44" i="24"/>
  <c r="DV36" i="24"/>
  <c r="AO17" i="22"/>
  <c r="ET36" i="24"/>
  <c r="CX20" i="24"/>
  <c r="Y15" i="22"/>
  <c r="ET20" i="24"/>
  <c r="GP20" i="24"/>
  <c r="CX12" i="24"/>
  <c r="Q15" i="22"/>
  <c r="EH12" i="24"/>
  <c r="DJ43" i="24"/>
  <c r="AV16" i="22"/>
  <c r="FR43" i="24"/>
  <c r="EH43" i="24"/>
  <c r="CL35" i="24"/>
  <c r="AN14" i="22"/>
  <c r="EH35" i="24"/>
  <c r="DJ27" i="24"/>
  <c r="AF16" i="22"/>
  <c r="EH27" i="24"/>
  <c r="FF27" i="24"/>
  <c r="DV19" i="24"/>
  <c r="X17" i="22"/>
  <c r="FF19" i="24"/>
  <c r="DJ11" i="24"/>
  <c r="P16" i="22"/>
  <c r="EH11" i="24"/>
  <c r="FF11" i="24"/>
  <c r="DV42" i="24"/>
  <c r="AU17" i="22"/>
  <c r="ET42" i="24"/>
  <c r="DJ34" i="24"/>
  <c r="AM16" i="22"/>
  <c r="FF34" i="24"/>
  <c r="GP34" i="24"/>
  <c r="DV26" i="24"/>
  <c r="AE17" i="22"/>
  <c r="EH26" i="24"/>
  <c r="DV18" i="24"/>
  <c r="W17" i="22"/>
  <c r="GD18" i="24"/>
  <c r="FF18" i="24"/>
  <c r="CX16" i="24"/>
  <c r="U15" i="22"/>
  <c r="EH16" i="24"/>
  <c r="DV49" i="24"/>
  <c r="BB17" i="22"/>
  <c r="FR49" i="24"/>
  <c r="CX41" i="24"/>
  <c r="AT15" i="22"/>
  <c r="GP41" i="24"/>
  <c r="GD41" i="24"/>
  <c r="CL33" i="24"/>
  <c r="AL14" i="22"/>
  <c r="FF33" i="24"/>
  <c r="CX25" i="24"/>
  <c r="AD15" i="22"/>
  <c r="FF25" i="24"/>
  <c r="EH25" i="24"/>
  <c r="DV17" i="24"/>
  <c r="V17" i="22"/>
  <c r="ET17" i="24"/>
  <c r="CX50" i="24"/>
  <c r="I15" i="22" s="1"/>
  <c r="EH50" i="24"/>
  <c r="GP50" i="24"/>
  <c r="CX48" i="24"/>
  <c r="BA15" i="22"/>
  <c r="FR48" i="24"/>
  <c r="FF48" i="24"/>
  <c r="DV40" i="24"/>
  <c r="AS17" i="22"/>
  <c r="ET40" i="24"/>
  <c r="CX32" i="24"/>
  <c r="AK15" i="22"/>
  <c r="GP32" i="24"/>
  <c r="GD32" i="24"/>
  <c r="DV24" i="24"/>
  <c r="AC17" i="22"/>
  <c r="FR24" i="24"/>
  <c r="CL47" i="24"/>
  <c r="AZ14" i="22"/>
  <c r="FF47" i="24"/>
  <c r="EH47" i="24"/>
  <c r="CL39" i="24"/>
  <c r="AR14" i="22"/>
  <c r="EH39" i="24"/>
  <c r="DJ31" i="24"/>
  <c r="AJ16" i="22"/>
  <c r="GD31" i="24"/>
  <c r="FF31" i="24"/>
  <c r="CL23" i="24"/>
  <c r="AB14" i="22"/>
  <c r="FF23" i="24"/>
  <c r="CX15" i="24"/>
  <c r="T15" i="22"/>
  <c r="GD15" i="24"/>
  <c r="FF15" i="24"/>
  <c r="CX46" i="24"/>
  <c r="AY15" i="22"/>
  <c r="ET46" i="24"/>
  <c r="GP46" i="24"/>
  <c r="DV38" i="24"/>
  <c r="AQ17" i="22"/>
  <c r="GP38" i="24"/>
  <c r="DJ30" i="24"/>
  <c r="AI16" i="22"/>
  <c r="GP30" i="24"/>
  <c r="EH30" i="24"/>
  <c r="DV22" i="24"/>
  <c r="AA17" i="22"/>
  <c r="EH22" i="24"/>
  <c r="DV14" i="24"/>
  <c r="S17" i="22"/>
  <c r="GP14" i="24"/>
  <c r="EH14" i="24"/>
  <c r="DV28" i="24"/>
  <c r="AG17" i="22"/>
  <c r="EH28" i="24"/>
  <c r="DV45" i="24"/>
  <c r="AX17" i="22"/>
  <c r="GP45" i="24"/>
  <c r="FR45" i="24"/>
  <c r="DV37" i="24"/>
  <c r="AP17" i="22"/>
  <c r="FF37" i="24"/>
  <c r="DJ29" i="24"/>
  <c r="AH16" i="22"/>
  <c r="FR29" i="24"/>
  <c r="FF29" i="24"/>
  <c r="DV21" i="24"/>
  <c r="Z17" i="22"/>
  <c r="FR21" i="24"/>
  <c r="CL13" i="24"/>
  <c r="R14" i="22"/>
  <c r="FR13" i="24"/>
  <c r="FF13" i="24"/>
  <c r="CL44" i="24"/>
  <c r="AW14" i="22"/>
  <c r="GD44" i="24"/>
  <c r="DJ36" i="24"/>
  <c r="AO16" i="22"/>
  <c r="FR36" i="24"/>
  <c r="FF36" i="24"/>
  <c r="DJ20" i="24"/>
  <c r="Y16" i="22"/>
  <c r="FF20" i="24"/>
  <c r="DJ12" i="24"/>
  <c r="Q16" i="22"/>
  <c r="FF12" i="24"/>
  <c r="FR12" i="24"/>
  <c r="DV43" i="24"/>
  <c r="AV17" i="22"/>
  <c r="ET43" i="24"/>
  <c r="CX35" i="24"/>
  <c r="AN15" i="22"/>
  <c r="FF35" i="24"/>
  <c r="FR35" i="24"/>
  <c r="DV27" i="24"/>
  <c r="AF17" i="22"/>
  <c r="GD27" i="24"/>
  <c r="CL19" i="24"/>
  <c r="X14" i="22"/>
  <c r="GP19" i="24"/>
  <c r="FR19" i="24"/>
  <c r="CX11" i="24"/>
  <c r="P15" i="22"/>
  <c r="GD11" i="24"/>
  <c r="CX42" i="24"/>
  <c r="AU15" i="22"/>
  <c r="FR42" i="24"/>
  <c r="GD42" i="24"/>
  <c r="CL34" i="24"/>
  <c r="AM14" i="22"/>
  <c r="EH34" i="24"/>
  <c r="CX26" i="24"/>
  <c r="AE15" i="22"/>
  <c r="FR26" i="24"/>
  <c r="ET26" i="24"/>
  <c r="CL18" i="24"/>
  <c r="W14" i="22"/>
  <c r="GP18" i="24"/>
  <c r="DJ16" i="24"/>
  <c r="U16" i="22"/>
  <c r="ET16" i="24"/>
  <c r="FR16" i="24"/>
  <c r="CL49" i="24"/>
  <c r="BB14" i="22"/>
  <c r="EH49" i="24"/>
  <c r="GD49" i="24"/>
  <c r="DV41" i="24"/>
  <c r="AT17" i="22"/>
  <c r="ET41" i="24"/>
  <c r="DJ33" i="24"/>
  <c r="AL16" i="22"/>
  <c r="ET33" i="24"/>
  <c r="FR33" i="24"/>
  <c r="DV25" i="24"/>
  <c r="AD17" i="22"/>
  <c r="FR25" i="24"/>
  <c r="CL17" i="24"/>
  <c r="V14" i="22"/>
  <c r="GD17" i="24"/>
  <c r="FF17" i="24"/>
  <c r="DJ50" i="24"/>
  <c r="I16" i="22" s="1"/>
  <c r="GD50" i="24"/>
  <c r="DJ48" i="24"/>
  <c r="BA16" i="22"/>
  <c r="GP48" i="24"/>
  <c r="DJ40" i="24"/>
  <c r="AS16" i="22"/>
  <c r="GD40" i="24"/>
  <c r="FF40" i="24"/>
  <c r="CL32" i="24"/>
  <c r="AK14" i="22"/>
  <c r="FF32" i="24"/>
  <c r="DJ24" i="24"/>
  <c r="AC16" i="22"/>
  <c r="EH24" i="24"/>
  <c r="GD24" i="24"/>
  <c r="CX47" i="24"/>
  <c r="AZ15" i="22"/>
  <c r="FR47" i="24"/>
  <c r="CX39" i="24"/>
  <c r="AR15" i="22"/>
  <c r="ET39" i="24"/>
  <c r="FR39" i="24"/>
  <c r="DV31" i="24"/>
  <c r="AJ17" i="22"/>
  <c r="FR31" i="24"/>
  <c r="CX23" i="24"/>
  <c r="AB15" i="22"/>
  <c r="GP23" i="24"/>
  <c r="FR23" i="24"/>
  <c r="DJ15" i="24"/>
  <c r="T16" i="22"/>
  <c r="FR15" i="24"/>
  <c r="DJ46" i="24"/>
  <c r="AY16" i="22"/>
  <c r="FF46" i="24"/>
  <c r="CX38" i="24"/>
  <c r="AQ15" i="22"/>
  <c r="EH38" i="24"/>
  <c r="ET38" i="24"/>
  <c r="CL30" i="24"/>
  <c r="AI14" i="22"/>
  <c r="FF30" i="24"/>
  <c r="CX22" i="24"/>
  <c r="AA15" i="22"/>
  <c r="FR22" i="24"/>
  <c r="ET22" i="24"/>
  <c r="CL14" i="24"/>
  <c r="S14" i="22"/>
  <c r="FF14" i="24"/>
  <c r="DJ28" i="24"/>
  <c r="AG16" i="22"/>
  <c r="FF28" i="24"/>
  <c r="FR28" i="24"/>
  <c r="CL45" i="24"/>
  <c r="AX14" i="22"/>
  <c r="EH45" i="24"/>
  <c r="GD45" i="24"/>
  <c r="CL37" i="24"/>
  <c r="AP14" i="22"/>
  <c r="FR37" i="24"/>
  <c r="CX29" i="24"/>
  <c r="AH15" i="22"/>
  <c r="EH29" i="24"/>
  <c r="GP29" i="24"/>
  <c r="CL21" i="24"/>
  <c r="Z14" i="22"/>
  <c r="GD21" i="24"/>
  <c r="CX13" i="24"/>
  <c r="R15" i="22"/>
  <c r="EH13" i="24"/>
  <c r="GP13" i="24"/>
  <c r="DV44" i="24"/>
  <c r="AW17" i="22"/>
  <c r="GP44" i="24"/>
  <c r="CX36" i="24"/>
  <c r="AO15" i="22"/>
  <c r="EH36" i="24"/>
  <c r="GP36" i="24"/>
  <c r="DV20" i="24"/>
  <c r="Y17" i="22"/>
  <c r="FR20" i="24"/>
  <c r="DV12" i="24"/>
  <c r="Q17" i="22"/>
  <c r="ET12" i="24"/>
  <c r="GD12" i="24"/>
  <c r="CL43" i="24"/>
  <c r="AV14" i="22"/>
  <c r="GD43" i="24"/>
  <c r="DJ35" i="24"/>
  <c r="AN16" i="22"/>
  <c r="ET35" i="24"/>
  <c r="GD35" i="24"/>
  <c r="CL27" i="24"/>
  <c r="AF14" i="22"/>
  <c r="GP27" i="24"/>
  <c r="CX19" i="24"/>
  <c r="X15" i="22"/>
  <c r="EH19" i="24"/>
  <c r="GD19" i="24"/>
  <c r="DV11" i="24"/>
  <c r="P17" i="22"/>
  <c r="GP11" i="24"/>
  <c r="DJ42" i="24"/>
  <c r="AU16" i="22"/>
  <c r="FF42" i="24"/>
  <c r="GP42" i="24"/>
  <c r="DV34" i="24"/>
  <c r="AM17" i="22"/>
  <c r="ET34" i="24"/>
  <c r="DJ26" i="24"/>
  <c r="AE16" i="22"/>
  <c r="GD26" i="24"/>
  <c r="FF26" i="24"/>
  <c r="DJ18" i="24"/>
  <c r="W16" i="22"/>
  <c r="EH18" i="24"/>
  <c r="DV16" i="24"/>
  <c r="U17" i="22"/>
  <c r="GP16" i="24"/>
  <c r="GD16" i="24"/>
  <c r="CX49" i="24"/>
  <c r="BB15" i="22"/>
  <c r="ET49" i="24"/>
  <c r="GP49" i="24"/>
  <c r="CL41" i="24"/>
  <c r="AT14" i="22"/>
  <c r="EH41" i="24"/>
  <c r="CX33" i="24"/>
  <c r="AL15" i="22"/>
  <c r="EH33" i="24"/>
  <c r="GD33" i="24"/>
  <c r="CL25" i="24"/>
  <c r="AD14" i="22"/>
  <c r="GD25" i="24"/>
  <c r="CX17" i="24"/>
  <c r="V15" i="22"/>
  <c r="EH17" i="24"/>
  <c r="GP17" i="24"/>
  <c r="DV50" i="24"/>
  <c r="I17" i="22" s="1"/>
  <c r="ET50" i="24"/>
  <c r="DV48" i="24"/>
  <c r="BA17" i="22"/>
  <c r="EH48" i="24"/>
  <c r="CX40" i="24"/>
  <c r="AS15" i="22"/>
  <c r="FR40" i="24"/>
  <c r="GP40" i="24"/>
  <c r="DV32" i="24"/>
  <c r="AK17" i="22"/>
  <c r="EH32" i="24"/>
  <c r="CX24" i="24"/>
  <c r="AC15" i="22"/>
  <c r="ET24" i="24"/>
  <c r="GP24" i="24"/>
  <c r="DJ47" i="24"/>
  <c r="AZ16" i="22"/>
  <c r="GD47" i="24"/>
  <c r="DJ39" i="24"/>
  <c r="AR16" i="22"/>
  <c r="GP39" i="24"/>
  <c r="GD39" i="24"/>
  <c r="CL31" i="24"/>
  <c r="AJ14" i="22"/>
  <c r="GP31" i="24"/>
  <c r="DJ23" i="24"/>
  <c r="AB16" i="22"/>
  <c r="EH23" i="24"/>
  <c r="GD23" i="24"/>
  <c r="DV15" i="24"/>
  <c r="T17" i="22"/>
  <c r="GP15" i="24"/>
  <c r="DV46" i="24"/>
  <c r="AY17" i="22"/>
  <c r="FR46" i="24"/>
  <c r="DJ38" i="24"/>
  <c r="AQ16" i="22"/>
  <c r="GD38" i="24"/>
  <c r="FF38" i="24"/>
  <c r="DV30" i="24"/>
  <c r="AI17" i="22"/>
  <c r="FR30" i="24"/>
  <c r="DJ22" i="24"/>
  <c r="AA16" i="22"/>
  <c r="GD22" i="24"/>
  <c r="FF22" i="24"/>
  <c r="DJ14" i="24"/>
  <c r="S16" i="22"/>
  <c r="FR14" i="24"/>
  <c r="CX28" i="24"/>
  <c r="AG15" i="22"/>
  <c r="ET28" i="24"/>
  <c r="GD28" i="24"/>
  <c r="BC10" i="24"/>
  <c r="BB10" i="24" s="1"/>
  <c r="BO10" i="24"/>
  <c r="CA10" i="24"/>
  <c r="AP45" i="24"/>
  <c r="AX10" i="22"/>
  <c r="BZ45" i="24"/>
  <c r="AX13" i="22"/>
  <c r="BZ37" i="24"/>
  <c r="AP13" i="22"/>
  <c r="BB29" i="24"/>
  <c r="AH11" i="22"/>
  <c r="Z9" i="22"/>
  <c r="AD21" i="24"/>
  <c r="AP13" i="24"/>
  <c r="R10" i="22"/>
  <c r="BN13" i="24"/>
  <c r="R12" i="22"/>
  <c r="AW9" i="22"/>
  <c r="AD44" i="24"/>
  <c r="BZ44" i="24"/>
  <c r="AW13" i="22"/>
  <c r="AP36" i="24"/>
  <c r="AO10" i="22"/>
  <c r="BZ28" i="24"/>
  <c r="AG13" i="22"/>
  <c r="BN20" i="24"/>
  <c r="Y12" i="22"/>
  <c r="BB43" i="24"/>
  <c r="AV11" i="22"/>
  <c r="AD35" i="24"/>
  <c r="AN9" i="22"/>
  <c r="AF10" i="22"/>
  <c r="AP27" i="24"/>
  <c r="BZ27" i="24"/>
  <c r="AF13" i="22"/>
  <c r="BB19" i="24"/>
  <c r="X11" i="22"/>
  <c r="BB11" i="24"/>
  <c r="P11" i="22"/>
  <c r="BB42" i="24"/>
  <c r="AU11" i="22"/>
  <c r="AP34" i="24"/>
  <c r="AM10" i="22"/>
  <c r="BZ34" i="24"/>
  <c r="AM13" i="22"/>
  <c r="AE10" i="22"/>
  <c r="AP26" i="24"/>
  <c r="BZ26" i="24"/>
  <c r="AE13" i="22"/>
  <c r="W10" i="22"/>
  <c r="AP18" i="24"/>
  <c r="BN18" i="24"/>
  <c r="W12" i="22"/>
  <c r="BB10" i="22"/>
  <c r="AP49" i="24"/>
  <c r="BN49" i="24"/>
  <c r="BB12" i="22"/>
  <c r="BN41" i="24"/>
  <c r="AT12" i="22"/>
  <c r="BZ33" i="24"/>
  <c r="AL13" i="22"/>
  <c r="AD9" i="22"/>
  <c r="AD25" i="24"/>
  <c r="V10" i="22"/>
  <c r="AP17" i="24"/>
  <c r="BZ17" i="24"/>
  <c r="V13" i="22"/>
  <c r="BN50" i="24"/>
  <c r="I12" i="22" s="1"/>
  <c r="BN48" i="24"/>
  <c r="BA12" i="22"/>
  <c r="BN40" i="24"/>
  <c r="AS12" i="22"/>
  <c r="BZ32" i="24"/>
  <c r="AK13" i="22"/>
  <c r="AC9" i="22"/>
  <c r="AD24" i="24"/>
  <c r="BN24" i="24"/>
  <c r="AC12" i="22"/>
  <c r="AP16" i="24"/>
  <c r="U10" i="22"/>
  <c r="AZ10" i="22"/>
  <c r="AP47" i="24"/>
  <c r="BB47" i="24"/>
  <c r="AZ11" i="22"/>
  <c r="BN39" i="24"/>
  <c r="AR12" i="22"/>
  <c r="BB31" i="24"/>
  <c r="AJ11" i="22"/>
  <c r="AD23" i="24"/>
  <c r="AB9" i="22"/>
  <c r="T10" i="22"/>
  <c r="AP15" i="24"/>
  <c r="BN15" i="24"/>
  <c r="T12" i="22"/>
  <c r="BB46" i="24"/>
  <c r="AY11" i="22"/>
  <c r="AP38" i="24"/>
  <c r="AQ10" i="22"/>
  <c r="BN38" i="24"/>
  <c r="AQ12" i="22"/>
  <c r="AP30" i="24"/>
  <c r="AI10" i="22"/>
  <c r="BZ30" i="24"/>
  <c r="AI13" i="22"/>
  <c r="AA10" i="22"/>
  <c r="AP22" i="24"/>
  <c r="BZ22" i="24"/>
  <c r="AA13" i="22"/>
  <c r="S10" i="22"/>
  <c r="AP14" i="24"/>
  <c r="BZ14" i="24"/>
  <c r="S13" i="22"/>
  <c r="AP12" i="24"/>
  <c r="Q10" i="22"/>
  <c r="AX9" i="22"/>
  <c r="AD45" i="24"/>
  <c r="AP10" i="22"/>
  <c r="AP37" i="24"/>
  <c r="BB37" i="24"/>
  <c r="AP11" i="22"/>
  <c r="BN29" i="24"/>
  <c r="AH12" i="22"/>
  <c r="BB21" i="24"/>
  <c r="Z11" i="22"/>
  <c r="R9" i="22"/>
  <c r="AD13" i="24"/>
  <c r="AP44" i="24"/>
  <c r="AW10" i="22"/>
  <c r="BZ36" i="24"/>
  <c r="AO13" i="22"/>
  <c r="BB28" i="24"/>
  <c r="AG11" i="22"/>
  <c r="Y9" i="22"/>
  <c r="AD20" i="24"/>
  <c r="BZ20" i="24"/>
  <c r="Y13" i="22"/>
  <c r="BN43" i="24"/>
  <c r="AV12" i="22"/>
  <c r="BB35" i="24"/>
  <c r="AN11" i="22"/>
  <c r="AD27" i="24"/>
  <c r="AF9" i="22"/>
  <c r="X10" i="22"/>
  <c r="AP19" i="24"/>
  <c r="BN19" i="24"/>
  <c r="X12" i="22"/>
  <c r="BN11" i="24"/>
  <c r="P12" i="22"/>
  <c r="AU10" i="22"/>
  <c r="AP42" i="24"/>
  <c r="BN42" i="24"/>
  <c r="AU12" i="22"/>
  <c r="AD34" i="24"/>
  <c r="AM9" i="22"/>
  <c r="AD26" i="24"/>
  <c r="AE9" i="22"/>
  <c r="AD18" i="24"/>
  <c r="W9" i="22"/>
  <c r="BB9" i="22"/>
  <c r="AD49" i="24"/>
  <c r="AP41" i="24"/>
  <c r="AT10" i="22"/>
  <c r="BB41" i="24"/>
  <c r="AT11" i="22"/>
  <c r="BB33" i="24"/>
  <c r="AL11" i="22"/>
  <c r="BB25" i="24"/>
  <c r="AD11" i="22"/>
  <c r="V9" i="22"/>
  <c r="AD17" i="24"/>
  <c r="AD50" i="24"/>
  <c r="I9" i="22" s="1"/>
  <c r="AP50" i="24"/>
  <c r="I10" i="22" s="1"/>
  <c r="BB48" i="24"/>
  <c r="BA11" i="22"/>
  <c r="BB40" i="24"/>
  <c r="AS11" i="22"/>
  <c r="AK9" i="22"/>
  <c r="AD32" i="24"/>
  <c r="BB32" i="24"/>
  <c r="AK11" i="22"/>
  <c r="AP24" i="24"/>
  <c r="AC10" i="22"/>
  <c r="BB16" i="24"/>
  <c r="U11" i="22"/>
  <c r="AD47" i="24"/>
  <c r="AZ9" i="22"/>
  <c r="AR10" i="22"/>
  <c r="AP39" i="24"/>
  <c r="BZ39" i="24"/>
  <c r="AR13" i="22"/>
  <c r="BN31" i="24"/>
  <c r="AJ12" i="22"/>
  <c r="BB23" i="24"/>
  <c r="AB11" i="22"/>
  <c r="AD15" i="24"/>
  <c r="T9" i="22"/>
  <c r="AY10" i="22"/>
  <c r="AP46" i="24"/>
  <c r="BN46" i="24"/>
  <c r="AY12" i="22"/>
  <c r="AQ9" i="22"/>
  <c r="AD38" i="24"/>
  <c r="AD30" i="24"/>
  <c r="AI9" i="22"/>
  <c r="AA9" i="22"/>
  <c r="AD22" i="24"/>
  <c r="AD14" i="24"/>
  <c r="S9" i="22"/>
  <c r="BB12" i="24"/>
  <c r="Q11" i="22"/>
  <c r="BB45" i="24"/>
  <c r="AX11" i="22"/>
  <c r="AP9" i="22"/>
  <c r="AD37" i="24"/>
  <c r="AP29" i="24"/>
  <c r="AH10" i="22"/>
  <c r="BZ29" i="24"/>
  <c r="AH13" i="22"/>
  <c r="BN21" i="24"/>
  <c r="Z12" i="22"/>
  <c r="BZ13" i="24"/>
  <c r="R13" i="22"/>
  <c r="BB44" i="24"/>
  <c r="AW11" i="22"/>
  <c r="BN36" i="24"/>
  <c r="AO12" i="22"/>
  <c r="AG9" i="22"/>
  <c r="AD28" i="24"/>
  <c r="BN28" i="24"/>
  <c r="AG12" i="22"/>
  <c r="AP20" i="24"/>
  <c r="Y10" i="22"/>
  <c r="AV10" i="22"/>
  <c r="AP43" i="24"/>
  <c r="BZ43" i="24"/>
  <c r="AV13" i="22"/>
  <c r="BN35" i="24"/>
  <c r="AN12" i="22"/>
  <c r="BN27" i="24"/>
  <c r="AF12" i="22"/>
  <c r="AD19" i="24"/>
  <c r="X9" i="22"/>
  <c r="AP11" i="24"/>
  <c r="P10" i="22"/>
  <c r="BZ11" i="24"/>
  <c r="P13" i="22"/>
  <c r="AD42" i="24"/>
  <c r="AU9" i="22"/>
  <c r="BB34" i="24"/>
  <c r="AM11" i="22"/>
  <c r="BB26" i="24"/>
  <c r="AE11" i="22"/>
  <c r="BB18" i="24"/>
  <c r="W11" i="22"/>
  <c r="BB49" i="24"/>
  <c r="BB11" i="22"/>
  <c r="AT9" i="22"/>
  <c r="AD41" i="24"/>
  <c r="AL10" i="22"/>
  <c r="AP33" i="24"/>
  <c r="BN33" i="24"/>
  <c r="AL12" i="22"/>
  <c r="BN25" i="24"/>
  <c r="AD12" i="22"/>
  <c r="BN17" i="24"/>
  <c r="V12" i="22"/>
  <c r="BB50" i="24"/>
  <c r="I11" i="22" s="1"/>
  <c r="BA9" i="22"/>
  <c r="AD48" i="24"/>
  <c r="BZ48" i="24"/>
  <c r="BA13" i="22"/>
  <c r="AS9" i="22"/>
  <c r="AD40" i="24"/>
  <c r="BZ40" i="24"/>
  <c r="AS13" i="22"/>
  <c r="AK10" i="22"/>
  <c r="AP32" i="24"/>
  <c r="BZ24" i="24"/>
  <c r="AC13" i="22"/>
  <c r="BN16" i="24"/>
  <c r="U12" i="22"/>
  <c r="BN47" i="24"/>
  <c r="AZ12" i="22"/>
  <c r="AD39" i="24"/>
  <c r="AR9" i="22"/>
  <c r="AJ10" i="22"/>
  <c r="AP31" i="24"/>
  <c r="BZ31" i="24"/>
  <c r="AJ13" i="22"/>
  <c r="BZ23" i="24"/>
  <c r="AB13" i="22"/>
  <c r="BZ15" i="24"/>
  <c r="T13" i="22"/>
  <c r="AD46" i="24"/>
  <c r="AY9" i="22"/>
  <c r="BZ38" i="24"/>
  <c r="AQ13" i="22"/>
  <c r="BB30" i="24"/>
  <c r="AI11" i="22"/>
  <c r="BB22" i="24"/>
  <c r="AA11" i="22"/>
  <c r="BN14" i="24"/>
  <c r="S12" i="22"/>
  <c r="BN12" i="24"/>
  <c r="Q12" i="22"/>
  <c r="AH6" i="24"/>
  <c r="AS6" i="24"/>
  <c r="BN45" i="24"/>
  <c r="AX12" i="22"/>
  <c r="BN37" i="24"/>
  <c r="AP12" i="22"/>
  <c r="AH9" i="22"/>
  <c r="AD29" i="24"/>
  <c r="AP21" i="24"/>
  <c r="Z10" i="22"/>
  <c r="BZ21" i="24"/>
  <c r="Z13" i="22"/>
  <c r="BB13" i="24"/>
  <c r="R11" i="22"/>
  <c r="BN44" i="24"/>
  <c r="AW12" i="22"/>
  <c r="AD36" i="24"/>
  <c r="AO9" i="22"/>
  <c r="BB36" i="24"/>
  <c r="AO11" i="22"/>
  <c r="AP28" i="24"/>
  <c r="AG10" i="22"/>
  <c r="BB20" i="24"/>
  <c r="Y11" i="22"/>
  <c r="AD43" i="24"/>
  <c r="AV9" i="22"/>
  <c r="AN10" i="22"/>
  <c r="AP35" i="24"/>
  <c r="BZ35" i="24"/>
  <c r="AN13" i="22"/>
  <c r="BB27" i="24"/>
  <c r="AF11" i="22"/>
  <c r="BZ19" i="24"/>
  <c r="X13" i="22"/>
  <c r="AD11" i="24"/>
  <c r="P9" i="22"/>
  <c r="BZ42" i="24"/>
  <c r="AU13" i="22"/>
  <c r="BN34" i="24"/>
  <c r="AM12" i="22"/>
  <c r="BN26" i="24"/>
  <c r="AE12" i="22"/>
  <c r="BZ18" i="24"/>
  <c r="W13" i="22"/>
  <c r="BZ49" i="24"/>
  <c r="BB13" i="22"/>
  <c r="BZ41" i="24"/>
  <c r="AT13" i="22"/>
  <c r="AL9" i="22"/>
  <c r="AD33" i="24"/>
  <c r="AD10" i="22"/>
  <c r="AP25" i="24"/>
  <c r="BZ25" i="24"/>
  <c r="AD13" i="22"/>
  <c r="BB17" i="24"/>
  <c r="V11" i="22"/>
  <c r="BZ50" i="24"/>
  <c r="I13" i="22" s="1"/>
  <c r="BA10" i="22"/>
  <c r="AP48" i="24"/>
  <c r="AP40" i="24"/>
  <c r="AS10" i="22"/>
  <c r="BN32" i="24"/>
  <c r="AK12" i="22"/>
  <c r="BB24" i="24"/>
  <c r="AC11" i="22"/>
  <c r="U9" i="22"/>
  <c r="AD16" i="24"/>
  <c r="BZ16" i="24"/>
  <c r="U13" i="22"/>
  <c r="BZ47" i="24"/>
  <c r="AZ13" i="22"/>
  <c r="BB39" i="24"/>
  <c r="AR11" i="22"/>
  <c r="AD31" i="24"/>
  <c r="AJ9" i="22"/>
  <c r="AB10" i="22"/>
  <c r="AP23" i="24"/>
  <c r="BN23" i="24"/>
  <c r="AB12" i="22"/>
  <c r="BB15" i="24"/>
  <c r="T11" i="22"/>
  <c r="BZ46" i="24"/>
  <c r="AY13" i="22"/>
  <c r="BB38" i="24"/>
  <c r="AQ11" i="22"/>
  <c r="BN30" i="24"/>
  <c r="AI12" i="22"/>
  <c r="BN22" i="24"/>
  <c r="AA12" i="22"/>
  <c r="BB14" i="24"/>
  <c r="S11" i="22"/>
  <c r="Q9" i="22"/>
  <c r="AD12" i="24"/>
  <c r="BZ12" i="24"/>
  <c r="Q13" i="22"/>
  <c r="APB10" i="2"/>
  <c r="APA5" i="2"/>
  <c r="APC5" i="2"/>
  <c r="APD5" i="2" s="1"/>
  <c r="APB9" i="2"/>
  <c r="APB17" i="2"/>
  <c r="APB22" i="2"/>
  <c r="APC34" i="2"/>
  <c r="APD34" i="2" s="1"/>
  <c r="APA34" i="2"/>
  <c r="APB38" i="2"/>
  <c r="APB23" i="2"/>
  <c r="APC35" i="2"/>
  <c r="APD35" i="2" s="1"/>
  <c r="APA35" i="2"/>
  <c r="APB39" i="2"/>
  <c r="APA12" i="2"/>
  <c r="APC12" i="2"/>
  <c r="APD12" i="2" s="1"/>
  <c r="APB19" i="2"/>
  <c r="APB25" i="2"/>
  <c r="APC36" i="2"/>
  <c r="APD36" i="2" s="1"/>
  <c r="APA36" i="2"/>
  <c r="APB40" i="2"/>
  <c r="APA9" i="2"/>
  <c r="APC9" i="2"/>
  <c r="APD9" i="2" s="1"/>
  <c r="APA17" i="2"/>
  <c r="APC17" i="2"/>
  <c r="APD17" i="2" s="1"/>
  <c r="APC27" i="2"/>
  <c r="APD27" i="2" s="1"/>
  <c r="APA27" i="2"/>
  <c r="APC41" i="2"/>
  <c r="APD41" i="2" s="1"/>
  <c r="APA41" i="2"/>
  <c r="AOW3" i="2"/>
  <c r="AOY3" i="2" s="1"/>
  <c r="AOW30" i="2"/>
  <c r="AOY30" i="2" s="1"/>
  <c r="AOW39" i="2"/>
  <c r="AOY39" i="2" s="1"/>
  <c r="AOW35" i="2"/>
  <c r="AOY35" i="2" s="1"/>
  <c r="AOW29" i="2"/>
  <c r="AOY29" i="2" s="1"/>
  <c r="AOW24" i="2"/>
  <c r="AOY24" i="2" s="1"/>
  <c r="AOW22" i="2"/>
  <c r="AOY22" i="2" s="1"/>
  <c r="AOW16" i="2"/>
  <c r="AOY16" i="2" s="1"/>
  <c r="AOW13" i="2"/>
  <c r="AOY13" i="2" s="1"/>
  <c r="AOW8" i="2"/>
  <c r="AOY8" i="2" s="1"/>
  <c r="AOW42" i="2"/>
  <c r="AOY42" i="2" s="1"/>
  <c r="AOW38" i="2"/>
  <c r="AOY38" i="2" s="1"/>
  <c r="AOW34" i="2"/>
  <c r="AOY34" i="2" s="1"/>
  <c r="AOW28" i="2"/>
  <c r="AOY28" i="2" s="1"/>
  <c r="AOW23" i="2"/>
  <c r="AOY23" i="2" s="1"/>
  <c r="AOW20" i="2"/>
  <c r="AOY20" i="2" s="1"/>
  <c r="AOW14" i="2"/>
  <c r="AOY14" i="2" s="1"/>
  <c r="AOW12" i="2"/>
  <c r="AOY12" i="2" s="1"/>
  <c r="AOW11" i="2"/>
  <c r="AOY11" i="2" s="1"/>
  <c r="AOW4" i="2"/>
  <c r="AOY4" i="2" s="1"/>
  <c r="AOW7" i="2"/>
  <c r="AOY7" i="2" s="1"/>
  <c r="AOW5" i="2"/>
  <c r="AOY5" i="2" s="1"/>
  <c r="AOW41" i="2"/>
  <c r="AOY41" i="2" s="1"/>
  <c r="AOW37" i="2"/>
  <c r="AOY37" i="2" s="1"/>
  <c r="AOW33" i="2"/>
  <c r="AOY33" i="2" s="1"/>
  <c r="AOW27" i="2"/>
  <c r="AOY27" i="2" s="1"/>
  <c r="AOW21" i="2"/>
  <c r="AOY21" i="2" s="1"/>
  <c r="AOW19" i="2"/>
  <c r="AOW15" i="2"/>
  <c r="AOY15" i="2" s="1"/>
  <c r="AOW10" i="2"/>
  <c r="AOY10" i="2" s="1"/>
  <c r="AOW1" i="2"/>
  <c r="AOW31" i="2"/>
  <c r="AOY31" i="2" s="1"/>
  <c r="AOW40" i="2"/>
  <c r="AOY40" i="2" s="1"/>
  <c r="AOW36" i="2"/>
  <c r="AOY36" i="2" s="1"/>
  <c r="AOW32" i="2"/>
  <c r="AOY32" i="2" s="1"/>
  <c r="AOW26" i="2"/>
  <c r="AOY26" i="2" s="1"/>
  <c r="AOW25" i="2"/>
  <c r="AOY25" i="2" s="1"/>
  <c r="AOW18" i="2"/>
  <c r="AOY18" i="2" s="1"/>
  <c r="AOW17" i="2"/>
  <c r="AOY17" i="2" s="1"/>
  <c r="AOW9" i="2"/>
  <c r="AOY9" i="2" s="1"/>
  <c r="AOW6" i="2"/>
  <c r="AOY6" i="2" s="1"/>
  <c r="APC15" i="2"/>
  <c r="APD15" i="2" s="1"/>
  <c r="APA15" i="2"/>
  <c r="APB11" i="2"/>
  <c r="APA7" i="2"/>
  <c r="APC7" i="2"/>
  <c r="APD7" i="2" s="1"/>
  <c r="APC18" i="2"/>
  <c r="APD18" i="2" s="1"/>
  <c r="APA18" i="2"/>
  <c r="APB27" i="2"/>
  <c r="APC38" i="2"/>
  <c r="APD38" i="2" s="1"/>
  <c r="APA38" i="2"/>
  <c r="APB42" i="2"/>
  <c r="APA26" i="2"/>
  <c r="APC26" i="2"/>
  <c r="APD26" i="2" s="1"/>
  <c r="APC39" i="2"/>
  <c r="APD39" i="2" s="1"/>
  <c r="APA39" i="2"/>
  <c r="APB30" i="2"/>
  <c r="APA8" i="2"/>
  <c r="APC8" i="2"/>
  <c r="APD8" i="2" s="1"/>
  <c r="APC16" i="2"/>
  <c r="APD16" i="2" s="1"/>
  <c r="APA16" i="2"/>
  <c r="APB26" i="2"/>
  <c r="APC40" i="2"/>
  <c r="APD40" i="2" s="1"/>
  <c r="APA40" i="2"/>
  <c r="APB7" i="2"/>
  <c r="APB15" i="2"/>
  <c r="APA24" i="2"/>
  <c r="APC24" i="2"/>
  <c r="APD24" i="2" s="1"/>
  <c r="APB29" i="2"/>
  <c r="APB33" i="2"/>
  <c r="APB3" i="2"/>
  <c r="AJQ42" i="2"/>
  <c r="AJS42" i="2" s="1"/>
  <c r="AJQ38" i="2"/>
  <c r="AJS38" i="2" s="1"/>
  <c r="AJQ34" i="2"/>
  <c r="AJS34" i="2" s="1"/>
  <c r="AJQ29" i="2"/>
  <c r="AJS29" i="2" s="1"/>
  <c r="AJQ26" i="2"/>
  <c r="AJS26" i="2" s="1"/>
  <c r="AJQ22" i="2"/>
  <c r="AJS22" i="2" s="1"/>
  <c r="AJQ19" i="2"/>
  <c r="AJS19" i="2" s="1"/>
  <c r="AJQ14" i="2"/>
  <c r="AJS14" i="2" s="1"/>
  <c r="AJQ9" i="2"/>
  <c r="AJS9" i="2" s="1"/>
  <c r="AJQ6" i="2"/>
  <c r="AJS6" i="2" s="1"/>
  <c r="AJQ41" i="2"/>
  <c r="AJS41" i="2" s="1"/>
  <c r="AJQ37" i="2"/>
  <c r="AJS37" i="2" s="1"/>
  <c r="AJQ33" i="2"/>
  <c r="AJS33" i="2" s="1"/>
  <c r="AJQ30" i="2"/>
  <c r="AJS30" i="2" s="1"/>
  <c r="AJQ25" i="2"/>
  <c r="AJS25" i="2" s="1"/>
  <c r="AJQ21" i="2"/>
  <c r="AJS21" i="2" s="1"/>
  <c r="AJQ17" i="2"/>
  <c r="AJS17" i="2" s="1"/>
  <c r="AJQ13" i="2"/>
  <c r="AJS13" i="2" s="1"/>
  <c r="AJQ8" i="2"/>
  <c r="AJS8" i="2" s="1"/>
  <c r="AJQ5" i="2"/>
  <c r="AJS5" i="2" s="1"/>
  <c r="AJQ40" i="2"/>
  <c r="AJS40" i="2" s="1"/>
  <c r="AJQ36" i="2"/>
  <c r="AJS36" i="2" s="1"/>
  <c r="AJQ32" i="2"/>
  <c r="AJS32" i="2" s="1"/>
  <c r="AJQ28" i="2"/>
  <c r="AJS28" i="2" s="1"/>
  <c r="AJQ24" i="2"/>
  <c r="AJS24" i="2" s="1"/>
  <c r="AJQ20" i="2"/>
  <c r="AJS20" i="2" s="1"/>
  <c r="AJQ16" i="2"/>
  <c r="AJS16" i="2" s="1"/>
  <c r="AJQ12" i="2"/>
  <c r="AJS12" i="2" s="1"/>
  <c r="AJQ7" i="2"/>
  <c r="AJS7" i="2" s="1"/>
  <c r="AJQ3" i="2"/>
  <c r="AJS3" i="2" s="1"/>
  <c r="AJQ39" i="2"/>
  <c r="AJS39" i="2" s="1"/>
  <c r="AJQ35" i="2"/>
  <c r="AJS35" i="2" s="1"/>
  <c r="AJQ31" i="2"/>
  <c r="AJS31" i="2" s="1"/>
  <c r="AJQ27" i="2"/>
  <c r="AJS27" i="2" s="1"/>
  <c r="AJQ23" i="2"/>
  <c r="AJS23" i="2" s="1"/>
  <c r="AJQ18" i="2"/>
  <c r="AJS18" i="2" s="1"/>
  <c r="AJQ15" i="2"/>
  <c r="AJS15" i="2" s="1"/>
  <c r="AJQ10" i="2"/>
  <c r="AJS10" i="2" s="1"/>
  <c r="AJQ11" i="2"/>
  <c r="AJS11" i="2" s="1"/>
  <c r="AJQ4" i="2"/>
  <c r="AJS4" i="2" s="1"/>
  <c r="APA3" i="2"/>
  <c r="APC3" i="2"/>
  <c r="APD3" i="2" s="1"/>
  <c r="APA11" i="2"/>
  <c r="APC11" i="2"/>
  <c r="APD11" i="2" s="1"/>
  <c r="AOY19" i="2"/>
  <c r="APA19" i="2"/>
  <c r="APC19" i="2"/>
  <c r="APD19" i="2" s="1"/>
  <c r="APA10" i="2"/>
  <c r="APC10" i="2"/>
  <c r="APD10" i="2" s="1"/>
  <c r="APB18" i="2"/>
  <c r="APA28" i="2"/>
  <c r="APC28" i="2"/>
  <c r="APD28" i="2" s="1"/>
  <c r="APA42" i="2"/>
  <c r="APC42" i="2"/>
  <c r="APD42" i="2" s="1"/>
  <c r="APB6" i="2"/>
  <c r="APA6" i="2"/>
  <c r="APC6" i="2"/>
  <c r="APD6" i="2" s="1"/>
  <c r="APB28" i="2"/>
  <c r="APA30" i="2"/>
  <c r="APC30" i="2"/>
  <c r="APD30" i="2" s="1"/>
  <c r="APB5" i="2"/>
  <c r="APC14" i="2"/>
  <c r="APD14" i="2" s="1"/>
  <c r="APA14" i="2"/>
  <c r="APA21" i="2"/>
  <c r="APC21" i="2"/>
  <c r="APD21" i="2" s="1"/>
  <c r="APA29" i="2"/>
  <c r="APC29" i="2"/>
  <c r="APD29" i="2" s="1"/>
  <c r="APB32" i="2"/>
  <c r="APB8" i="2"/>
  <c r="APB13" i="2"/>
  <c r="APB24" i="2"/>
  <c r="APA33" i="2"/>
  <c r="APC33" i="2"/>
  <c r="APD33" i="2" s="1"/>
  <c r="APB37" i="2"/>
  <c r="APA4" i="2"/>
  <c r="APB14" i="2"/>
  <c r="APB20" i="2"/>
  <c r="APC4" i="2"/>
  <c r="APD4" i="2" s="1"/>
  <c r="APB4" i="2"/>
  <c r="APA13" i="2"/>
  <c r="APC13" i="2"/>
  <c r="APD13" i="2" s="1"/>
  <c r="APB21" i="2"/>
  <c r="APA31" i="2"/>
  <c r="APC31" i="2"/>
  <c r="APD31" i="2" s="1"/>
  <c r="APB34" i="2"/>
  <c r="APC22" i="2"/>
  <c r="APD22" i="2" s="1"/>
  <c r="APA22" i="2"/>
  <c r="APB31" i="2"/>
  <c r="APB35" i="2"/>
  <c r="AUA30" i="2"/>
  <c r="AUB39" i="2"/>
  <c r="AUB35" i="2"/>
  <c r="AUB31" i="2"/>
  <c r="AUA40" i="2"/>
  <c r="AUA36" i="2"/>
  <c r="AUA32" i="2"/>
  <c r="AUB28" i="2"/>
  <c r="AUA25" i="2"/>
  <c r="AUB23" i="2"/>
  <c r="AUA23" i="2"/>
  <c r="AUB22" i="2"/>
  <c r="AUA17" i="2"/>
  <c r="AUA18" i="2"/>
  <c r="AUB17" i="2"/>
  <c r="AUA10" i="2"/>
  <c r="AUB12" i="2"/>
  <c r="AUB10" i="2"/>
  <c r="AUB6" i="2"/>
  <c r="AUA5" i="2"/>
  <c r="AUB3" i="2"/>
  <c r="AUB42" i="2"/>
  <c r="AUB38" i="2"/>
  <c r="AUB34" i="2"/>
  <c r="AUB29" i="2"/>
  <c r="AUA39" i="2"/>
  <c r="AUA35" i="2"/>
  <c r="AUA31" i="2"/>
  <c r="AUA28" i="2"/>
  <c r="AUB26" i="2"/>
  <c r="AUA22" i="2"/>
  <c r="AUB21" i="2"/>
  <c r="AUB20" i="2"/>
  <c r="AUA16" i="2"/>
  <c r="AUB15" i="2"/>
  <c r="AUA14" i="2"/>
  <c r="AUA9" i="2"/>
  <c r="AUB11" i="2"/>
  <c r="AUB9" i="2"/>
  <c r="AUB5" i="2"/>
  <c r="AUA3" i="2"/>
  <c r="AUB41" i="2"/>
  <c r="AUB37" i="2"/>
  <c r="AUB33" i="2"/>
  <c r="AUA42" i="2"/>
  <c r="AUA38" i="2"/>
  <c r="AUA34" i="2"/>
  <c r="AUA29" i="2"/>
  <c r="AUB27" i="2"/>
  <c r="AUA26" i="2"/>
  <c r="AUA20" i="2"/>
  <c r="AUA24" i="2"/>
  <c r="AUB19" i="2"/>
  <c r="AUA15" i="2"/>
  <c r="AUA13" i="2"/>
  <c r="AUB16" i="2"/>
  <c r="AUA8" i="2"/>
  <c r="AUA12" i="2"/>
  <c r="AUB8" i="2"/>
  <c r="AUC1" i="2"/>
  <c r="AUB4" i="2"/>
  <c r="AUB36" i="2"/>
  <c r="AUA33" i="2"/>
  <c r="AUB24" i="2"/>
  <c r="AUB14" i="2"/>
  <c r="AUB7" i="2"/>
  <c r="AUB32" i="2"/>
  <c r="AUB30" i="2"/>
  <c r="AUA21" i="2"/>
  <c r="AUB13" i="2"/>
  <c r="AUA6" i="2"/>
  <c r="AUA41" i="2"/>
  <c r="AUA27" i="2"/>
  <c r="AUA19" i="2"/>
  <c r="AUA7" i="2"/>
  <c r="AUA4" i="2"/>
  <c r="AUB40" i="2"/>
  <c r="AUA37" i="2"/>
  <c r="AUB25" i="2"/>
  <c r="AUB18" i="2"/>
  <c r="AUA11" i="2"/>
  <c r="APB16" i="2"/>
  <c r="APA23" i="2"/>
  <c r="APC23" i="2"/>
  <c r="APD23" i="2" s="1"/>
  <c r="APA32" i="2"/>
  <c r="APC32" i="2"/>
  <c r="APD32" i="2" s="1"/>
  <c r="APB36" i="2"/>
  <c r="APB12" i="2"/>
  <c r="APA20" i="2"/>
  <c r="APC20" i="2"/>
  <c r="APD20" i="2" s="1"/>
  <c r="APC25" i="2"/>
  <c r="APD25" i="2" s="1"/>
  <c r="APA25" i="2"/>
  <c r="APA37" i="2"/>
  <c r="APC37" i="2"/>
  <c r="APD37" i="2" s="1"/>
  <c r="APB41" i="2"/>
  <c r="AQ10" i="24"/>
  <c r="AE10" i="24"/>
  <c r="A18" i="22"/>
  <c r="JN31" i="2"/>
  <c r="JN16" i="2"/>
  <c r="JN7" i="2"/>
  <c r="JN5" i="2"/>
  <c r="JN34" i="2"/>
  <c r="JN15" i="2"/>
  <c r="JN10" i="2"/>
  <c r="JN4" i="2"/>
  <c r="JN42" i="2"/>
  <c r="JN11" i="2"/>
  <c r="JN8" i="2"/>
  <c r="JN6" i="2"/>
  <c r="JN3" i="2"/>
  <c r="JN32" i="2"/>
  <c r="JN9" i="2"/>
  <c r="JN12" i="2"/>
  <c r="A10" i="25"/>
  <c r="F10" i="25"/>
  <c r="F9" i="25"/>
  <c r="A9" i="25"/>
  <c r="F13" i="25"/>
  <c r="A13" i="25"/>
  <c r="F17" i="25"/>
  <c r="A17" i="25"/>
  <c r="F21" i="25"/>
  <c r="A21" i="25"/>
  <c r="A14" i="25"/>
  <c r="F14" i="25"/>
  <c r="F7" i="25"/>
  <c r="A7" i="25"/>
  <c r="W6" i="24"/>
  <c r="A11" i="25"/>
  <c r="F11" i="25"/>
  <c r="A15" i="25"/>
  <c r="F15" i="25"/>
  <c r="A19" i="25"/>
  <c r="F19" i="25"/>
  <c r="F18" i="25"/>
  <c r="A18" i="25"/>
  <c r="F8" i="25"/>
  <c r="A8" i="25"/>
  <c r="F12" i="25"/>
  <c r="A12" i="25"/>
  <c r="F16" i="25"/>
  <c r="A16" i="25"/>
  <c r="F20" i="25"/>
  <c r="A20" i="25"/>
  <c r="S60" i="24"/>
  <c r="AI6" i="24"/>
  <c r="AZQ36" i="2" l="1"/>
  <c r="AZR36" i="2" s="1"/>
  <c r="AZM36" i="2"/>
  <c r="AZO36" i="2"/>
  <c r="AZP17" i="2"/>
  <c r="AZN17" i="2"/>
  <c r="AZQ11" i="2"/>
  <c r="AZR11" i="2" s="1"/>
  <c r="AZM11" i="2"/>
  <c r="AZO11" i="2"/>
  <c r="AZN31" i="2"/>
  <c r="AZP31" i="2"/>
  <c r="AZP21" i="2"/>
  <c r="AZN21" i="2"/>
  <c r="AZO10" i="2"/>
  <c r="AZM10" i="2"/>
  <c r="AZQ10" i="2"/>
  <c r="AZR10" i="2" s="1"/>
  <c r="AZP16" i="2"/>
  <c r="AZN16" i="2"/>
  <c r="AZP29" i="2"/>
  <c r="AZN29" i="2"/>
  <c r="AZQ3" i="2"/>
  <c r="AZR3" i="2" s="1"/>
  <c r="AZO3" i="2"/>
  <c r="AZM3" i="2"/>
  <c r="AZO39" i="2"/>
  <c r="AZQ39" i="2"/>
  <c r="AZR39" i="2" s="1"/>
  <c r="AZM39" i="2"/>
  <c r="AZN32" i="2"/>
  <c r="AZP32" i="2"/>
  <c r="AZN25" i="2"/>
  <c r="AZP25" i="2"/>
  <c r="AZM23" i="2"/>
  <c r="AZQ23" i="2"/>
  <c r="AZR23" i="2" s="1"/>
  <c r="AZO23" i="2"/>
  <c r="AZN10" i="2"/>
  <c r="AZP10" i="2"/>
  <c r="AZN39" i="2"/>
  <c r="AZP39" i="2"/>
  <c r="AZQ29" i="2"/>
  <c r="AZR29" i="2" s="1"/>
  <c r="AZM29" i="2"/>
  <c r="AZO29" i="2"/>
  <c r="AZP26" i="2"/>
  <c r="AZN26" i="2"/>
  <c r="AZN4" i="2"/>
  <c r="AZP4" i="2"/>
  <c r="AZN38" i="2"/>
  <c r="AZP38" i="2"/>
  <c r="AZN15" i="2"/>
  <c r="AZP15" i="2"/>
  <c r="BEP41" i="2"/>
  <c r="BEP37" i="2"/>
  <c r="BEO33" i="2"/>
  <c r="BEO29" i="2"/>
  <c r="BEO28" i="2"/>
  <c r="BEO22" i="2"/>
  <c r="BEO18" i="2"/>
  <c r="BEO14" i="2"/>
  <c r="BEP13" i="2"/>
  <c r="BEO6" i="2"/>
  <c r="BEQ1" i="2"/>
  <c r="BEO5" i="2"/>
  <c r="BEP40" i="2"/>
  <c r="BEP36" i="2"/>
  <c r="BEO32" i="2"/>
  <c r="BEP32" i="2"/>
  <c r="BEP24" i="2"/>
  <c r="BEO21" i="2"/>
  <c r="BEP20" i="2"/>
  <c r="BEO13" i="2"/>
  <c r="BEP12" i="2"/>
  <c r="BEP39" i="2"/>
  <c r="BEP35" i="2"/>
  <c r="BEO31" i="2"/>
  <c r="BEP33" i="2"/>
  <c r="BEP23" i="2"/>
  <c r="BEP21" i="2"/>
  <c r="BEP19" i="2"/>
  <c r="BEO12" i="2"/>
  <c r="BEP10" i="2"/>
  <c r="BEO3" i="2"/>
  <c r="BEO42" i="2"/>
  <c r="BEO38" i="2"/>
  <c r="BEP30" i="2"/>
  <c r="BEP28" i="2"/>
  <c r="BEP22" i="2"/>
  <c r="BEO20" i="2"/>
  <c r="BEP17" i="2"/>
  <c r="BEO10" i="2"/>
  <c r="BEP9" i="2"/>
  <c r="BJV1" i="2"/>
  <c r="BEO40" i="2"/>
  <c r="BEO36" i="2"/>
  <c r="BEP34" i="2"/>
  <c r="BEP26" i="2"/>
  <c r="BEO23" i="2"/>
  <c r="BEO17" i="2"/>
  <c r="BEP16" i="2"/>
  <c r="BEO8" i="2"/>
  <c r="BEP6" i="2"/>
  <c r="BEP4" i="2"/>
  <c r="BEP42" i="2"/>
  <c r="BEP29" i="2"/>
  <c r="BEO19" i="2"/>
  <c r="BEO11" i="2"/>
  <c r="BEP15" i="2"/>
  <c r="BEO34" i="2"/>
  <c r="BEO30" i="2"/>
  <c r="BEO41" i="2"/>
  <c r="BEP31" i="2"/>
  <c r="BEO16" i="2"/>
  <c r="BEP8" i="2"/>
  <c r="BEP7" i="2"/>
  <c r="BEO39" i="2"/>
  <c r="BEP27" i="2"/>
  <c r="BEP18" i="2"/>
  <c r="BEP5" i="2"/>
  <c r="BEO26" i="2"/>
  <c r="BEO9" i="2"/>
  <c r="BEP11" i="2"/>
  <c r="BEP38" i="2"/>
  <c r="BEO27" i="2"/>
  <c r="BEO15" i="2"/>
  <c r="BEP3" i="2"/>
  <c r="BEO37" i="2"/>
  <c r="BEO4" i="2"/>
  <c r="BEO35" i="2"/>
  <c r="BEO24" i="2"/>
  <c r="BEP14" i="2"/>
  <c r="BEO7" i="2"/>
  <c r="BEP25" i="2"/>
  <c r="BEO25" i="2"/>
  <c r="AZO40" i="2"/>
  <c r="AZQ40" i="2"/>
  <c r="AZR40" i="2" s="1"/>
  <c r="AZM40" i="2"/>
  <c r="AZN35" i="2"/>
  <c r="AZP35" i="2"/>
  <c r="AZQ6" i="2"/>
  <c r="AZR6" i="2" s="1"/>
  <c r="AZO6" i="2"/>
  <c r="AZM6" i="2"/>
  <c r="AZO28" i="2"/>
  <c r="AZQ28" i="2"/>
  <c r="AZR28" i="2" s="1"/>
  <c r="AZM28" i="2"/>
  <c r="AZM8" i="2"/>
  <c r="AZO8" i="2"/>
  <c r="AZQ8" i="2"/>
  <c r="AZR8" i="2" s="1"/>
  <c r="AZP8" i="2"/>
  <c r="AZN8" i="2"/>
  <c r="AZM32" i="2"/>
  <c r="AZO32" i="2"/>
  <c r="AZQ32" i="2"/>
  <c r="AZR32" i="2" s="1"/>
  <c r="AZP23" i="2"/>
  <c r="AZN23" i="2"/>
  <c r="AZP12" i="2"/>
  <c r="AZN12" i="2"/>
  <c r="AZP42" i="2"/>
  <c r="AZN42" i="2"/>
  <c r="AZP20" i="2"/>
  <c r="AZN20" i="2"/>
  <c r="AZP14" i="2"/>
  <c r="AZN14" i="2"/>
  <c r="AZP7" i="2"/>
  <c r="AZN7" i="2"/>
  <c r="AZO34" i="2"/>
  <c r="AZQ34" i="2"/>
  <c r="AZR34" i="2" s="1"/>
  <c r="AZM34" i="2"/>
  <c r="AZQ31" i="2"/>
  <c r="AZR31" i="2" s="1"/>
  <c r="AZM31" i="2"/>
  <c r="AZO31" i="2"/>
  <c r="AZO19" i="2"/>
  <c r="AZQ19" i="2"/>
  <c r="AZR19" i="2" s="1"/>
  <c r="AZM19" i="2"/>
  <c r="AZN30" i="2"/>
  <c r="AZP30" i="2"/>
  <c r="AZP36" i="2"/>
  <c r="AZN36" i="2"/>
  <c r="AZP33" i="2"/>
  <c r="AZN33" i="2"/>
  <c r="AZN11" i="2"/>
  <c r="AZP11" i="2"/>
  <c r="AZQ17" i="2"/>
  <c r="AZR17" i="2" s="1"/>
  <c r="AZM17" i="2"/>
  <c r="AZO17" i="2"/>
  <c r="AZO27" i="2"/>
  <c r="AZQ27" i="2"/>
  <c r="AZR27" i="2" s="1"/>
  <c r="AZM27" i="2"/>
  <c r="AZO15" i="2"/>
  <c r="AZQ15" i="2"/>
  <c r="AZR15" i="2" s="1"/>
  <c r="AZM15" i="2"/>
  <c r="AZM4" i="2"/>
  <c r="AZO4" i="2"/>
  <c r="AZQ4" i="2"/>
  <c r="AZR4" i="2" s="1"/>
  <c r="AZQ13" i="2"/>
  <c r="AZR13" i="2" s="1"/>
  <c r="AZM13" i="2"/>
  <c r="AZO13" i="2"/>
  <c r="AZM38" i="2"/>
  <c r="AZQ38" i="2"/>
  <c r="AZR38" i="2" s="1"/>
  <c r="AZO38" i="2"/>
  <c r="AZQ21" i="2"/>
  <c r="AZR21" i="2" s="1"/>
  <c r="AZM21" i="2"/>
  <c r="AZO21" i="2"/>
  <c r="AZO12" i="2"/>
  <c r="AZQ12" i="2"/>
  <c r="AZR12" i="2" s="1"/>
  <c r="AZM12" i="2"/>
  <c r="AZN40" i="2"/>
  <c r="AZP40" i="2"/>
  <c r="AZO33" i="2"/>
  <c r="AZM33" i="2"/>
  <c r="AZQ33" i="2"/>
  <c r="AZR33" i="2" s="1"/>
  <c r="AZQ18" i="2"/>
  <c r="AZR18" i="2" s="1"/>
  <c r="AZM18" i="2"/>
  <c r="AZO18" i="2"/>
  <c r="AZP27" i="2"/>
  <c r="AZN27" i="2"/>
  <c r="AZQ26" i="2"/>
  <c r="AZR26" i="2" s="1"/>
  <c r="AZM26" i="2"/>
  <c r="AZO26" i="2"/>
  <c r="AZO16" i="2"/>
  <c r="AZM16" i="2"/>
  <c r="AZQ16" i="2"/>
  <c r="AZR16" i="2" s="1"/>
  <c r="AZN3" i="2"/>
  <c r="AZP3" i="2"/>
  <c r="AZQ37" i="2"/>
  <c r="AZR37" i="2" s="1"/>
  <c r="AZM37" i="2"/>
  <c r="AZO37" i="2"/>
  <c r="AZO20" i="2"/>
  <c r="AZQ20" i="2"/>
  <c r="AZR20" i="2" s="1"/>
  <c r="AZM20" i="2"/>
  <c r="AZP9" i="2"/>
  <c r="AZN9" i="2"/>
  <c r="AZQ42" i="2"/>
  <c r="AZR42" i="2" s="1"/>
  <c r="AZM42" i="2"/>
  <c r="AZO42" i="2"/>
  <c r="AZM24" i="2"/>
  <c r="AZO24" i="2"/>
  <c r="AZQ24" i="2"/>
  <c r="AZR24" i="2" s="1"/>
  <c r="AZM9" i="2"/>
  <c r="AZO9" i="2"/>
  <c r="AZQ9" i="2"/>
  <c r="AZR9" i="2" s="1"/>
  <c r="AZO5" i="2"/>
  <c r="AZQ5" i="2"/>
  <c r="AZR5" i="2" s="1"/>
  <c r="AZM5" i="2"/>
  <c r="AZP37" i="2"/>
  <c r="AZN37" i="2"/>
  <c r="AZQ22" i="2"/>
  <c r="AZR22" i="2" s="1"/>
  <c r="AZM22" i="2"/>
  <c r="AZO22" i="2"/>
  <c r="AZQ41" i="2"/>
  <c r="AZR41" i="2" s="1"/>
  <c r="AZO41" i="2"/>
  <c r="AZM41" i="2"/>
  <c r="AZQ30" i="2"/>
  <c r="AZR30" i="2" s="1"/>
  <c r="AZO30" i="2"/>
  <c r="AZM30" i="2"/>
  <c r="AZN22" i="2"/>
  <c r="AZP22" i="2"/>
  <c r="AZK3" i="2"/>
  <c r="AZK41" i="2"/>
  <c r="AZK28" i="2"/>
  <c r="AZK18" i="2"/>
  <c r="AZK9" i="2"/>
  <c r="AZK6" i="2"/>
  <c r="AZK42" i="2"/>
  <c r="AZK37" i="2"/>
  <c r="AZK26" i="2"/>
  <c r="AZK20" i="2"/>
  <c r="AZK11" i="2"/>
  <c r="AZK32" i="2"/>
  <c r="AZK19" i="2"/>
  <c r="AZK39" i="2"/>
  <c r="AZK35" i="2"/>
  <c r="AZK24" i="2"/>
  <c r="AZK17" i="2"/>
  <c r="AZK13" i="2"/>
  <c r="AZK40" i="2"/>
  <c r="AZK30" i="2"/>
  <c r="AZK23" i="2"/>
  <c r="AZK15" i="2"/>
  <c r="AZK1" i="2"/>
  <c r="AZK27" i="2"/>
  <c r="AZK36" i="2"/>
  <c r="AZK38" i="2"/>
  <c r="AZK21" i="2"/>
  <c r="AZK16" i="2"/>
  <c r="AZK5" i="2"/>
  <c r="AZK34" i="2"/>
  <c r="AZK31" i="2"/>
  <c r="AZK25" i="2"/>
  <c r="AZK14" i="2"/>
  <c r="AZK4" i="2"/>
  <c r="AZK7" i="2"/>
  <c r="AZK33" i="2"/>
  <c r="AZK29" i="2"/>
  <c r="AZK22" i="2"/>
  <c r="AZK12" i="2"/>
  <c r="AZK8" i="2"/>
  <c r="AZK10" i="2"/>
  <c r="AZP18" i="2"/>
  <c r="AZN18" i="2"/>
  <c r="AZQ25" i="2"/>
  <c r="AZR25" i="2" s="1"/>
  <c r="AZO25" i="2"/>
  <c r="AZM25" i="2"/>
  <c r="AZN13" i="2"/>
  <c r="AZP13" i="2"/>
  <c r="AZN5" i="2"/>
  <c r="AZP5" i="2"/>
  <c r="AZP34" i="2"/>
  <c r="AZN34" i="2"/>
  <c r="AZP19" i="2"/>
  <c r="AZN19" i="2"/>
  <c r="AZQ14" i="2"/>
  <c r="AZR14" i="2" s="1"/>
  <c r="AZM14" i="2"/>
  <c r="AZO14" i="2"/>
  <c r="AZN41" i="2"/>
  <c r="AZP41" i="2"/>
  <c r="AZP24" i="2"/>
  <c r="AZN24" i="2"/>
  <c r="AZM7" i="2"/>
  <c r="AZO7" i="2"/>
  <c r="AZQ7" i="2"/>
  <c r="AZR7" i="2" s="1"/>
  <c r="AZQ35" i="2"/>
  <c r="AZR35" i="2" s="1"/>
  <c r="AZM35" i="2"/>
  <c r="AZO35" i="2"/>
  <c r="AZN28" i="2"/>
  <c r="AZP28" i="2"/>
  <c r="AZN6" i="2"/>
  <c r="AZP6" i="2"/>
  <c r="AS18" i="22"/>
  <c r="AJ18" i="22"/>
  <c r="AY18" i="22"/>
  <c r="AP18" i="22"/>
  <c r="AV18" i="22"/>
  <c r="AN18" i="22"/>
  <c r="AF18" i="22"/>
  <c r="U18" i="22"/>
  <c r="AD18" i="22"/>
  <c r="AW18" i="22"/>
  <c r="AZ18" i="22"/>
  <c r="AR18" i="22"/>
  <c r="AI18" i="22"/>
  <c r="AA18" i="22"/>
  <c r="AC18" i="22"/>
  <c r="AX18" i="22"/>
  <c r="R18" i="22"/>
  <c r="X18" i="22"/>
  <c r="V18" i="22"/>
  <c r="BA18" i="22"/>
  <c r="T18" i="22"/>
  <c r="Z18" i="22"/>
  <c r="Q18" i="22"/>
  <c r="P18" i="22"/>
  <c r="AE18" i="22"/>
  <c r="Y18" i="22"/>
  <c r="AU18" i="22"/>
  <c r="S18" i="22"/>
  <c r="AG18" i="22"/>
  <c r="AM18" i="22"/>
  <c r="BB18" i="22"/>
  <c r="AQ18" i="22"/>
  <c r="AH18" i="22"/>
  <c r="AO18" i="22"/>
  <c r="W18" i="22"/>
  <c r="AT18" i="22"/>
  <c r="AL18" i="22"/>
  <c r="AK18" i="22"/>
  <c r="AB18" i="22"/>
  <c r="I18" i="22"/>
  <c r="CL10" i="24"/>
  <c r="CL9" i="24" s="1"/>
  <c r="J14" i="22" s="1"/>
  <c r="CM7" i="24"/>
  <c r="O14" i="22"/>
  <c r="ET10" i="24"/>
  <c r="ET9" i="24" s="1"/>
  <c r="EU7" i="24"/>
  <c r="CX10" i="24"/>
  <c r="CX9" i="24" s="1"/>
  <c r="J15" i="22" s="1"/>
  <c r="CY7" i="24"/>
  <c r="O15" i="22"/>
  <c r="FS7" i="24"/>
  <c r="FR10" i="24"/>
  <c r="FR9" i="24" s="1"/>
  <c r="DJ10" i="24"/>
  <c r="DJ9" i="24" s="1"/>
  <c r="J16" i="22" s="1"/>
  <c r="DK7" i="24"/>
  <c r="O16" i="22"/>
  <c r="GP9" i="24"/>
  <c r="GQ7" i="24"/>
  <c r="GD10" i="24"/>
  <c r="GD9" i="24" s="1"/>
  <c r="GE7" i="24"/>
  <c r="DV10" i="24"/>
  <c r="DV9" i="24" s="1"/>
  <c r="J17" i="22" s="1"/>
  <c r="DW7" i="24"/>
  <c r="O17" i="22"/>
  <c r="FF10" i="24"/>
  <c r="FF9" i="24" s="1"/>
  <c r="FG7" i="24"/>
  <c r="EH10" i="24"/>
  <c r="EH9" i="24" s="1"/>
  <c r="J18" i="22" s="1"/>
  <c r="EI7" i="24"/>
  <c r="O18" i="22"/>
  <c r="AT6" i="24"/>
  <c r="BE6" i="24"/>
  <c r="AU6" i="24"/>
  <c r="BZ10" i="24"/>
  <c r="BZ9" i="24" s="1"/>
  <c r="J13" i="22" s="1"/>
  <c r="O13" i="22"/>
  <c r="H13" i="22" s="1"/>
  <c r="BN10" i="24"/>
  <c r="BN9" i="24" s="1"/>
  <c r="J12" i="22" s="1"/>
  <c r="O12" i="22"/>
  <c r="H12" i="22" s="1"/>
  <c r="BB9" i="24"/>
  <c r="AUJ11" i="2"/>
  <c r="AUK11" i="2" s="1"/>
  <c r="AUH11" i="2"/>
  <c r="AUI40" i="2"/>
  <c r="AUH27" i="2"/>
  <c r="AUJ27" i="2"/>
  <c r="AUK27" i="2" s="1"/>
  <c r="AUH21" i="2"/>
  <c r="AUJ21" i="2"/>
  <c r="AUK21" i="2" s="1"/>
  <c r="AUI14" i="2"/>
  <c r="AUI4" i="2"/>
  <c r="AUH8" i="2"/>
  <c r="AUJ8" i="2"/>
  <c r="AUK8" i="2" s="1"/>
  <c r="AUI19" i="2"/>
  <c r="AUI27" i="2"/>
  <c r="AUJ42" i="2"/>
  <c r="AUK42" i="2" s="1"/>
  <c r="AUH42" i="2"/>
  <c r="AUH3" i="2"/>
  <c r="AUJ3" i="2"/>
  <c r="AUK3" i="2" s="1"/>
  <c r="AUH9" i="2"/>
  <c r="AUJ9" i="2"/>
  <c r="AUK9" i="2" s="1"/>
  <c r="AUI20" i="2"/>
  <c r="AUH28" i="2"/>
  <c r="AUJ28" i="2"/>
  <c r="AUK28" i="2" s="1"/>
  <c r="AUI29" i="2"/>
  <c r="AUI3" i="2"/>
  <c r="AUI12" i="2"/>
  <c r="AUJ17" i="2"/>
  <c r="AUK17" i="2" s="1"/>
  <c r="AUH17" i="2"/>
  <c r="AUJ25" i="2"/>
  <c r="AUK25" i="2" s="1"/>
  <c r="AUH25" i="2"/>
  <c r="AUH40" i="2"/>
  <c r="AUJ40" i="2"/>
  <c r="AUK40" i="2" s="1"/>
  <c r="AUJ30" i="2"/>
  <c r="AUK30" i="2" s="1"/>
  <c r="AUH30" i="2"/>
  <c r="AUI18" i="2"/>
  <c r="AUH4" i="2"/>
  <c r="AUJ4" i="2"/>
  <c r="AUK4" i="2" s="1"/>
  <c r="AUJ41" i="2"/>
  <c r="AUK41" i="2" s="1"/>
  <c r="AUH41" i="2"/>
  <c r="AUI30" i="2"/>
  <c r="AUI24" i="2"/>
  <c r="AUD41" i="2"/>
  <c r="AUF41" i="2" s="1"/>
  <c r="AUD37" i="2"/>
  <c r="AUF37" i="2" s="1"/>
  <c r="AUD33" i="2"/>
  <c r="AUF33" i="2" s="1"/>
  <c r="AUD27" i="2"/>
  <c r="AUF27" i="2" s="1"/>
  <c r="AUD24" i="2"/>
  <c r="AUF24" i="2" s="1"/>
  <c r="AUD21" i="2"/>
  <c r="AUF21" i="2" s="1"/>
  <c r="AUD13" i="2"/>
  <c r="AUF13" i="2" s="1"/>
  <c r="AUD14" i="2"/>
  <c r="AUF14" i="2" s="1"/>
  <c r="AUD7" i="2"/>
  <c r="AUF7" i="2" s="1"/>
  <c r="AUD6" i="2"/>
  <c r="AUF6" i="2" s="1"/>
  <c r="AUD40" i="2"/>
  <c r="AUF40" i="2" s="1"/>
  <c r="AUD36" i="2"/>
  <c r="AUF36" i="2" s="1"/>
  <c r="AUD32" i="2"/>
  <c r="AUF32" i="2" s="1"/>
  <c r="AUD28" i="2"/>
  <c r="AUF28" i="2" s="1"/>
  <c r="AUD23" i="2"/>
  <c r="AUF23" i="2" s="1"/>
  <c r="AUD18" i="2"/>
  <c r="AUF18" i="2" s="1"/>
  <c r="AUD12" i="2"/>
  <c r="AUF12" i="2" s="1"/>
  <c r="AUD10" i="2"/>
  <c r="AUF10" i="2" s="1"/>
  <c r="AUD11" i="2"/>
  <c r="AUF11" i="2" s="1"/>
  <c r="AUD5" i="2"/>
  <c r="AUF5" i="2" s="1"/>
  <c r="AUD30" i="2"/>
  <c r="AUF30" i="2" s="1"/>
  <c r="AUD39" i="2"/>
  <c r="AUF39" i="2" s="1"/>
  <c r="AUD35" i="2"/>
  <c r="AUF35" i="2" s="1"/>
  <c r="AUD31" i="2"/>
  <c r="AUF31" i="2" s="1"/>
  <c r="AUD25" i="2"/>
  <c r="AUF25" i="2" s="1"/>
  <c r="AUD22" i="2"/>
  <c r="AUF22" i="2" s="1"/>
  <c r="AUD19" i="2"/>
  <c r="AUF19" i="2" s="1"/>
  <c r="AUD16" i="2"/>
  <c r="AUD9" i="2"/>
  <c r="AUF9" i="2" s="1"/>
  <c r="AUD4" i="2"/>
  <c r="AUF4" i="2" s="1"/>
  <c r="AUD1" i="2"/>
  <c r="AUD42" i="2"/>
  <c r="AUF42" i="2" s="1"/>
  <c r="AUD38" i="2"/>
  <c r="AUF38" i="2" s="1"/>
  <c r="AUD34" i="2"/>
  <c r="AUF34" i="2" s="1"/>
  <c r="AUD29" i="2"/>
  <c r="AUF29" i="2" s="1"/>
  <c r="AUD26" i="2"/>
  <c r="AUF26" i="2" s="1"/>
  <c r="AUD20" i="2"/>
  <c r="AUF20" i="2" s="1"/>
  <c r="AUD17" i="2"/>
  <c r="AUF17" i="2" s="1"/>
  <c r="AUD15" i="2"/>
  <c r="AUF15" i="2" s="1"/>
  <c r="AUD8" i="2"/>
  <c r="AUF8" i="2" s="1"/>
  <c r="AUD3" i="2"/>
  <c r="AUF3" i="2" s="1"/>
  <c r="AUI16" i="2"/>
  <c r="AUH24" i="2"/>
  <c r="AUJ24" i="2"/>
  <c r="AUK24" i="2" s="1"/>
  <c r="AUJ29" i="2"/>
  <c r="AUK29" i="2" s="1"/>
  <c r="AUH29" i="2"/>
  <c r="AUI33" i="2"/>
  <c r="AUI5" i="2"/>
  <c r="AUJ14" i="2"/>
  <c r="AUK14" i="2" s="1"/>
  <c r="AUH14" i="2"/>
  <c r="AUI21" i="2"/>
  <c r="AUJ31" i="2"/>
  <c r="AUK31" i="2" s="1"/>
  <c r="AUH31" i="2"/>
  <c r="AUI34" i="2"/>
  <c r="AUJ5" i="2"/>
  <c r="AUK5" i="2" s="1"/>
  <c r="AUH5" i="2"/>
  <c r="AUH10" i="2"/>
  <c r="AUJ10" i="2"/>
  <c r="AUK10" i="2" s="1"/>
  <c r="AUI22" i="2"/>
  <c r="AUI28" i="2"/>
  <c r="AUI31" i="2"/>
  <c r="AOX42" i="2"/>
  <c r="AOZ42" i="2" s="1"/>
  <c r="AOX38" i="2"/>
  <c r="AOZ38" i="2" s="1"/>
  <c r="AOX34" i="2"/>
  <c r="AOZ34" i="2" s="1"/>
  <c r="AOX29" i="2"/>
  <c r="AOZ29" i="2" s="1"/>
  <c r="AOX25" i="2"/>
  <c r="AOZ25" i="2" s="1"/>
  <c r="AOX21" i="2"/>
  <c r="AOZ21" i="2" s="1"/>
  <c r="AOX18" i="2"/>
  <c r="AOZ18" i="2" s="1"/>
  <c r="AOX14" i="2"/>
  <c r="AOZ14" i="2" s="1"/>
  <c r="AOX11" i="2"/>
  <c r="AOZ11" i="2" s="1"/>
  <c r="AOX3" i="2"/>
  <c r="AOZ3" i="2" s="1"/>
  <c r="AOX41" i="2"/>
  <c r="AOZ41" i="2" s="1"/>
  <c r="AOX37" i="2"/>
  <c r="AOZ37" i="2" s="1"/>
  <c r="AOX33" i="2"/>
  <c r="AOZ33" i="2" s="1"/>
  <c r="AOX28" i="2"/>
  <c r="AOZ28" i="2" s="1"/>
  <c r="AOX24" i="2"/>
  <c r="AOZ24" i="2" s="1"/>
  <c r="AOX19" i="2"/>
  <c r="AOZ19" i="2" s="1"/>
  <c r="AOX20" i="2"/>
  <c r="AOZ20" i="2" s="1"/>
  <c r="AOX10" i="2"/>
  <c r="AOZ10" i="2" s="1"/>
  <c r="AOX7" i="2"/>
  <c r="AOZ7" i="2" s="1"/>
  <c r="AOX4" i="2"/>
  <c r="AOZ4" i="2" s="1"/>
  <c r="AOX40" i="2"/>
  <c r="AOZ40" i="2" s="1"/>
  <c r="AOX36" i="2"/>
  <c r="AOZ36" i="2" s="1"/>
  <c r="AOX32" i="2"/>
  <c r="AOZ32" i="2" s="1"/>
  <c r="AOX27" i="2"/>
  <c r="AOZ27" i="2" s="1"/>
  <c r="AOX22" i="2"/>
  <c r="AOZ22" i="2" s="1"/>
  <c r="AOX17" i="2"/>
  <c r="AOZ17" i="2" s="1"/>
  <c r="AOX15" i="2"/>
  <c r="AOZ15" i="2" s="1"/>
  <c r="AOX9" i="2"/>
  <c r="AOZ9" i="2" s="1"/>
  <c r="AOX12" i="2"/>
  <c r="AOZ12" i="2" s="1"/>
  <c r="AOX6" i="2"/>
  <c r="AOZ6" i="2" s="1"/>
  <c r="AOX39" i="2"/>
  <c r="AOZ39" i="2" s="1"/>
  <c r="AOX23" i="2"/>
  <c r="AOZ23" i="2" s="1"/>
  <c r="AOX5" i="2"/>
  <c r="AOZ5" i="2" s="1"/>
  <c r="AOX35" i="2"/>
  <c r="AOZ35" i="2" s="1"/>
  <c r="AOX16" i="2"/>
  <c r="AOZ16" i="2" s="1"/>
  <c r="AOX31" i="2"/>
  <c r="AOZ31" i="2" s="1"/>
  <c r="AOX13" i="2"/>
  <c r="AOZ13" i="2" s="1"/>
  <c r="AOX30" i="2"/>
  <c r="AOZ30" i="2" s="1"/>
  <c r="AOX26" i="2"/>
  <c r="AOZ26" i="2" s="1"/>
  <c r="AOX8" i="2"/>
  <c r="AOZ8" i="2" s="1"/>
  <c r="AUI25" i="2"/>
  <c r="AUJ7" i="2"/>
  <c r="AUK7" i="2" s="1"/>
  <c r="AUH7" i="2"/>
  <c r="AUH6" i="2"/>
  <c r="AUJ6" i="2"/>
  <c r="AUK6" i="2" s="1"/>
  <c r="AUI32" i="2"/>
  <c r="AUH33" i="2"/>
  <c r="AUJ33" i="2"/>
  <c r="AUK33" i="2" s="1"/>
  <c r="AUI8" i="2"/>
  <c r="AUH13" i="2"/>
  <c r="AUJ13" i="2"/>
  <c r="AUK13" i="2" s="1"/>
  <c r="AUH20" i="2"/>
  <c r="AUJ20" i="2"/>
  <c r="AUK20" i="2" s="1"/>
  <c r="AUH34" i="2"/>
  <c r="AUJ34" i="2"/>
  <c r="AUK34" i="2" s="1"/>
  <c r="AUI37" i="2"/>
  <c r="AUI9" i="2"/>
  <c r="AUI15" i="2"/>
  <c r="AUH22" i="2"/>
  <c r="AUJ22" i="2"/>
  <c r="AUK22" i="2" s="1"/>
  <c r="AUH35" i="2"/>
  <c r="AUJ35" i="2"/>
  <c r="AUK35" i="2" s="1"/>
  <c r="AUI38" i="2"/>
  <c r="AUI6" i="2"/>
  <c r="AUI17" i="2"/>
  <c r="AUJ23" i="2"/>
  <c r="AUK23" i="2" s="1"/>
  <c r="AUH23" i="2"/>
  <c r="AUJ32" i="2"/>
  <c r="AUK32" i="2" s="1"/>
  <c r="AUH32" i="2"/>
  <c r="AUI35" i="2"/>
  <c r="AUH37" i="2"/>
  <c r="AUJ37" i="2"/>
  <c r="AUK37" i="2" s="1"/>
  <c r="AUJ19" i="2"/>
  <c r="AUK19" i="2" s="1"/>
  <c r="AUH19" i="2"/>
  <c r="AUI13" i="2"/>
  <c r="AUI7" i="2"/>
  <c r="AUI36" i="2"/>
  <c r="AUH12" i="2"/>
  <c r="AUJ12" i="2"/>
  <c r="AUK12" i="2" s="1"/>
  <c r="AUJ15" i="2"/>
  <c r="AUK15" i="2" s="1"/>
  <c r="AUH15" i="2"/>
  <c r="AUH26" i="2"/>
  <c r="AUJ26" i="2"/>
  <c r="AUK26" i="2" s="1"/>
  <c r="AUH38" i="2"/>
  <c r="AUJ38" i="2"/>
  <c r="AUK38" i="2" s="1"/>
  <c r="AUI41" i="2"/>
  <c r="AUI11" i="2"/>
  <c r="AUH16" i="2"/>
  <c r="AUF16" i="2"/>
  <c r="AUJ16" i="2"/>
  <c r="AUK16" i="2" s="1"/>
  <c r="AUI26" i="2"/>
  <c r="AUH39" i="2"/>
  <c r="AUJ39" i="2"/>
  <c r="AUK39" i="2" s="1"/>
  <c r="AUI42" i="2"/>
  <c r="AUI10" i="2"/>
  <c r="AUH18" i="2"/>
  <c r="AUJ18" i="2"/>
  <c r="AUK18" i="2" s="1"/>
  <c r="AUI23" i="2"/>
  <c r="AUH36" i="2"/>
  <c r="AUJ36" i="2"/>
  <c r="AUK36" i="2" s="1"/>
  <c r="AUI39" i="2"/>
  <c r="O9" i="22"/>
  <c r="H9" i="22" s="1"/>
  <c r="AD10" i="24"/>
  <c r="AD9" i="24" s="1"/>
  <c r="J9" i="22" s="1"/>
  <c r="O10" i="22"/>
  <c r="H10" i="22" s="1"/>
  <c r="AP10" i="24"/>
  <c r="AP9" i="24" s="1"/>
  <c r="J10" i="22" s="1"/>
  <c r="O11" i="22"/>
  <c r="H11" i="22" s="1"/>
  <c r="J11" i="22"/>
  <c r="A19" i="22"/>
  <c r="AR5" i="24"/>
  <c r="AK5" i="24"/>
  <c r="AG5" i="24"/>
  <c r="AQ5" i="24"/>
  <c r="AJ5" i="24"/>
  <c r="AI5" i="24"/>
  <c r="AH5" i="24"/>
  <c r="AP5" i="24"/>
  <c r="AL5" i="24"/>
  <c r="Z5" i="24"/>
  <c r="V5" i="24"/>
  <c r="AF5" i="24"/>
  <c r="Y5" i="24"/>
  <c r="U5" i="24"/>
  <c r="X5" i="24"/>
  <c r="W5" i="24"/>
  <c r="AE5" i="24"/>
  <c r="AD5" i="24"/>
  <c r="BEV7" i="2" l="1"/>
  <c r="BEX7" i="2"/>
  <c r="BEY7" i="2" s="1"/>
  <c r="BET7" i="2"/>
  <c r="BET42" i="2"/>
  <c r="BEV42" i="2"/>
  <c r="BEX42" i="2"/>
  <c r="BEY42" i="2" s="1"/>
  <c r="BEU25" i="2"/>
  <c r="BEW25" i="2"/>
  <c r="BEX15" i="2"/>
  <c r="BEY15" i="2" s="1"/>
  <c r="BET15" i="2"/>
  <c r="BEV15" i="2"/>
  <c r="BEW27" i="2"/>
  <c r="BEU27" i="2"/>
  <c r="BEV34" i="2"/>
  <c r="BEX34" i="2"/>
  <c r="BEY34" i="2" s="1"/>
  <c r="BET34" i="2"/>
  <c r="BET8" i="2"/>
  <c r="BEX8" i="2"/>
  <c r="BEY8" i="2" s="1"/>
  <c r="BEV8" i="2"/>
  <c r="BJV40" i="2"/>
  <c r="BJV34" i="2"/>
  <c r="BJW30" i="2"/>
  <c r="BJW27" i="2"/>
  <c r="BJV23" i="2"/>
  <c r="BJW20" i="2"/>
  <c r="BJW14" i="2"/>
  <c r="BJV12" i="2"/>
  <c r="BJW7" i="2"/>
  <c r="BJW4" i="2"/>
  <c r="BJV7" i="2"/>
  <c r="BJW33" i="2"/>
  <c r="BJW9" i="2"/>
  <c r="BJW32" i="2"/>
  <c r="BJV8" i="2"/>
  <c r="BJW42" i="2"/>
  <c r="BJV39" i="2"/>
  <c r="BJV33" i="2"/>
  <c r="BJV30" i="2"/>
  <c r="BJV26" i="2"/>
  <c r="BJV22" i="2"/>
  <c r="BJV19" i="2"/>
  <c r="BJW15" i="2"/>
  <c r="BJV13" i="2"/>
  <c r="BJW5" i="2"/>
  <c r="BJW3" i="2"/>
  <c r="BJW28" i="2"/>
  <c r="BJV36" i="2"/>
  <c r="BJV5" i="2"/>
  <c r="BJW41" i="2"/>
  <c r="BJW37" i="2"/>
  <c r="BJV32" i="2"/>
  <c r="BJW31" i="2"/>
  <c r="BJV25" i="2"/>
  <c r="BJW21" i="2"/>
  <c r="BJV20" i="2"/>
  <c r="BJV14" i="2"/>
  <c r="BJW11" i="2"/>
  <c r="BJV3" i="2"/>
  <c r="BJX1" i="2"/>
  <c r="BJW10" i="2"/>
  <c r="BJV37" i="2"/>
  <c r="BJV9" i="2"/>
  <c r="BJV42" i="2"/>
  <c r="BJV15" i="2"/>
  <c r="BJW40" i="2"/>
  <c r="BJW36" i="2"/>
  <c r="BJV38" i="2"/>
  <c r="BJW29" i="2"/>
  <c r="BJW24" i="2"/>
  <c r="BJW25" i="2"/>
  <c r="BJW18" i="2"/>
  <c r="BJW12" i="2"/>
  <c r="BJV11" i="2"/>
  <c r="BPC1" i="2"/>
  <c r="BJV18" i="2"/>
  <c r="BJW19" i="2"/>
  <c r="BJV17" i="2"/>
  <c r="BJW39" i="2"/>
  <c r="BJW35" i="2"/>
  <c r="BJW34" i="2"/>
  <c r="BJV29" i="2"/>
  <c r="BJW23" i="2"/>
  <c r="BJV21" i="2"/>
  <c r="BJV10" i="2"/>
  <c r="BJW38" i="2"/>
  <c r="BJW17" i="2"/>
  <c r="BJV28" i="2"/>
  <c r="BJV41" i="2"/>
  <c r="BJV35" i="2"/>
  <c r="BJV31" i="2"/>
  <c r="BJW26" i="2"/>
  <c r="BJV24" i="2"/>
  <c r="BJV16" i="2"/>
  <c r="BJW16" i="2"/>
  <c r="BJW13" i="2"/>
  <c r="BJV4" i="2"/>
  <c r="BJV6" i="2"/>
  <c r="BJW22" i="2"/>
  <c r="BJW6" i="2"/>
  <c r="BJV27" i="2"/>
  <c r="BJW8" i="2"/>
  <c r="BET38" i="2"/>
  <c r="BEV38" i="2"/>
  <c r="BEX38" i="2"/>
  <c r="BEY38" i="2" s="1"/>
  <c r="BEW33" i="2"/>
  <c r="BEU33" i="2"/>
  <c r="BEW24" i="2"/>
  <c r="BEU24" i="2"/>
  <c r="BEU13" i="2"/>
  <c r="BEW13" i="2"/>
  <c r="BEU41" i="2"/>
  <c r="BEW41" i="2"/>
  <c r="BEV27" i="2"/>
  <c r="BEX27" i="2"/>
  <c r="BEY27" i="2" s="1"/>
  <c r="BET27" i="2"/>
  <c r="BEW9" i="2"/>
  <c r="BEU9" i="2"/>
  <c r="BEU14" i="2"/>
  <c r="BEW14" i="2"/>
  <c r="BET11" i="2"/>
  <c r="BEV11" i="2"/>
  <c r="BEX11" i="2"/>
  <c r="BEY11" i="2" s="1"/>
  <c r="BEX3" i="2"/>
  <c r="BEY3" i="2" s="1"/>
  <c r="BEV3" i="2"/>
  <c r="BET3" i="2"/>
  <c r="BEX18" i="2"/>
  <c r="BEY18" i="2" s="1"/>
  <c r="BET18" i="2"/>
  <c r="BEV18" i="2"/>
  <c r="BEX24" i="2"/>
  <c r="BEY24" i="2" s="1"/>
  <c r="BET24" i="2"/>
  <c r="BEV24" i="2"/>
  <c r="BEW11" i="2"/>
  <c r="BEU11" i="2"/>
  <c r="BEU8" i="2"/>
  <c r="BEW8" i="2"/>
  <c r="BEV19" i="2"/>
  <c r="BET19" i="2"/>
  <c r="BEX19" i="2"/>
  <c r="BEY19" i="2" s="1"/>
  <c r="BEV23" i="2"/>
  <c r="BEX23" i="2"/>
  <c r="BEY23" i="2" s="1"/>
  <c r="BET23" i="2"/>
  <c r="BEU17" i="2"/>
  <c r="BEW17" i="2"/>
  <c r="BEW10" i="2"/>
  <c r="BEU10" i="2"/>
  <c r="BEU39" i="2"/>
  <c r="BEW39" i="2"/>
  <c r="BEW36" i="2"/>
  <c r="BEU36" i="2"/>
  <c r="BEX22" i="2"/>
  <c r="BEY22" i="2" s="1"/>
  <c r="BET22" i="2"/>
  <c r="BEV22" i="2"/>
  <c r="BEX39" i="2"/>
  <c r="BEY39" i="2" s="1"/>
  <c r="BET39" i="2"/>
  <c r="BEV39" i="2"/>
  <c r="BEU7" i="2"/>
  <c r="BEW7" i="2"/>
  <c r="BET10" i="2"/>
  <c r="BEV10" i="2"/>
  <c r="BEX10" i="2"/>
  <c r="BEY10" i="2" s="1"/>
  <c r="BEV32" i="2"/>
  <c r="BEX32" i="2"/>
  <c r="BEY32" i="2" s="1"/>
  <c r="BET32" i="2"/>
  <c r="BEX35" i="2"/>
  <c r="BEY35" i="2" s="1"/>
  <c r="BET35" i="2"/>
  <c r="BEV35" i="2"/>
  <c r="BEV9" i="2"/>
  <c r="BEX9" i="2"/>
  <c r="BEY9" i="2" s="1"/>
  <c r="BET9" i="2"/>
  <c r="BET16" i="2"/>
  <c r="BEX16" i="2"/>
  <c r="BEY16" i="2" s="1"/>
  <c r="BEV16" i="2"/>
  <c r="BEW29" i="2"/>
  <c r="BEU29" i="2"/>
  <c r="BEW26" i="2"/>
  <c r="BEU26" i="2"/>
  <c r="BEX20" i="2"/>
  <c r="BEY20" i="2" s="1"/>
  <c r="BET20" i="2"/>
  <c r="BEV20" i="2"/>
  <c r="BET12" i="2"/>
  <c r="BEV12" i="2"/>
  <c r="BEX12" i="2"/>
  <c r="BEY12" i="2" s="1"/>
  <c r="BEW12" i="2"/>
  <c r="BEU12" i="2"/>
  <c r="BEW40" i="2"/>
  <c r="BEU40" i="2"/>
  <c r="BET28" i="2"/>
  <c r="BEV28" i="2"/>
  <c r="BEX28" i="2"/>
  <c r="BEY28" i="2" s="1"/>
  <c r="BEW15" i="2"/>
  <c r="BEU15" i="2"/>
  <c r="BEV31" i="2"/>
  <c r="BEX31" i="2"/>
  <c r="BEY31" i="2" s="1"/>
  <c r="BET31" i="2"/>
  <c r="BET14" i="2"/>
  <c r="BEV14" i="2"/>
  <c r="BEX14" i="2"/>
  <c r="BEY14" i="2" s="1"/>
  <c r="BEU38" i="2"/>
  <c r="BEW38" i="2"/>
  <c r="BEX17" i="2"/>
  <c r="BEY17" i="2" s="1"/>
  <c r="BET17" i="2"/>
  <c r="BEV17" i="2"/>
  <c r="BEW35" i="2"/>
  <c r="BEU35" i="2"/>
  <c r="AZL39" i="2"/>
  <c r="AZL31" i="2"/>
  <c r="AZL25" i="2"/>
  <c r="AZL15" i="2"/>
  <c r="AZL7" i="2"/>
  <c r="AZL26" i="2"/>
  <c r="AZL38" i="2"/>
  <c r="AZL29" i="2"/>
  <c r="AZL22" i="2"/>
  <c r="AZL10" i="2"/>
  <c r="AZL5" i="2"/>
  <c r="AZL37" i="2"/>
  <c r="AZL30" i="2"/>
  <c r="AZL21" i="2"/>
  <c r="AZL9" i="2"/>
  <c r="AZL3" i="2"/>
  <c r="AZL16" i="2"/>
  <c r="AZL36" i="2"/>
  <c r="AZL28" i="2"/>
  <c r="AZL17" i="2"/>
  <c r="AZL8" i="2"/>
  <c r="AZL4" i="2"/>
  <c r="AZL35" i="2"/>
  <c r="AZL42" i="2"/>
  <c r="AZL34" i="2"/>
  <c r="AZL27" i="2"/>
  <c r="AZL18" i="2"/>
  <c r="AZL13" i="2"/>
  <c r="AZL33" i="2"/>
  <c r="AZL12" i="2"/>
  <c r="AZL14" i="2"/>
  <c r="AZL32" i="2"/>
  <c r="AZL6" i="2"/>
  <c r="AZL20" i="2"/>
  <c r="AZL24" i="2"/>
  <c r="AZL41" i="2"/>
  <c r="AZL23" i="2"/>
  <c r="AZL19" i="2"/>
  <c r="AZL11" i="2"/>
  <c r="AZL40" i="2"/>
  <c r="BET4" i="2"/>
  <c r="BEX4" i="2"/>
  <c r="BEY4" i="2" s="1"/>
  <c r="BEV4" i="2"/>
  <c r="BEX26" i="2"/>
  <c r="BEY26" i="2" s="1"/>
  <c r="BET26" i="2"/>
  <c r="BEV26" i="2"/>
  <c r="BEW31" i="2"/>
  <c r="BEU31" i="2"/>
  <c r="BEW42" i="2"/>
  <c r="BEU42" i="2"/>
  <c r="BEU34" i="2"/>
  <c r="BEW34" i="2"/>
  <c r="BEW22" i="2"/>
  <c r="BEU22" i="2"/>
  <c r="BEW19" i="2"/>
  <c r="BEU19" i="2"/>
  <c r="BEV13" i="2"/>
  <c r="BEX13" i="2"/>
  <c r="BEY13" i="2" s="1"/>
  <c r="BET13" i="2"/>
  <c r="BET5" i="2"/>
  <c r="BEV5" i="2"/>
  <c r="BEX5" i="2"/>
  <c r="BEY5" i="2" s="1"/>
  <c r="BEV29" i="2"/>
  <c r="BEX29" i="2"/>
  <c r="BEY29" i="2" s="1"/>
  <c r="BET29" i="2"/>
  <c r="BET37" i="2"/>
  <c r="BEX37" i="2"/>
  <c r="BEY37" i="2" s="1"/>
  <c r="BEV37" i="2"/>
  <c r="BEW5" i="2"/>
  <c r="BEU5" i="2"/>
  <c r="BEX41" i="2"/>
  <c r="BEY41" i="2" s="1"/>
  <c r="BET41" i="2"/>
  <c r="BEV41" i="2"/>
  <c r="BEW4" i="2"/>
  <c r="BEU4" i="2"/>
  <c r="BET36" i="2"/>
  <c r="BEV36" i="2"/>
  <c r="BEX36" i="2"/>
  <c r="BEY36" i="2" s="1"/>
  <c r="BEU28" i="2"/>
  <c r="BEW28" i="2"/>
  <c r="BEU21" i="2"/>
  <c r="BEW21" i="2"/>
  <c r="BEW20" i="2"/>
  <c r="BEU20" i="2"/>
  <c r="BER42" i="2"/>
  <c r="BER36" i="2"/>
  <c r="BER25" i="2"/>
  <c r="BER16" i="2"/>
  <c r="BER14" i="2"/>
  <c r="BER6" i="2"/>
  <c r="BER9" i="2"/>
  <c r="BER39" i="2"/>
  <c r="BER37" i="2"/>
  <c r="BER24" i="2"/>
  <c r="BER15" i="2"/>
  <c r="BER11" i="2"/>
  <c r="BER5" i="2"/>
  <c r="BER40" i="2"/>
  <c r="BER31" i="2"/>
  <c r="BER23" i="2"/>
  <c r="BER17" i="2"/>
  <c r="BER7" i="2"/>
  <c r="BER10" i="2"/>
  <c r="BER19" i="2"/>
  <c r="BER38" i="2"/>
  <c r="BER30" i="2"/>
  <c r="BER22" i="2"/>
  <c r="BER13" i="2"/>
  <c r="BER4" i="2"/>
  <c r="BER28" i="2"/>
  <c r="BER33" i="2"/>
  <c r="BER35" i="2"/>
  <c r="BER29" i="2"/>
  <c r="BER21" i="2"/>
  <c r="BER12" i="2"/>
  <c r="BER3" i="2"/>
  <c r="BER20" i="2"/>
  <c r="BER41" i="2"/>
  <c r="BER32" i="2"/>
  <c r="BER26" i="2"/>
  <c r="BER18" i="2"/>
  <c r="BER8" i="2"/>
  <c r="BER1" i="2"/>
  <c r="BER34" i="2"/>
  <c r="BER27" i="2"/>
  <c r="BEV33" i="2"/>
  <c r="BEX33" i="2"/>
  <c r="BEY33" i="2" s="1"/>
  <c r="BET33" i="2"/>
  <c r="BEW16" i="2"/>
  <c r="BEU16" i="2"/>
  <c r="BEU32" i="2"/>
  <c r="BEW32" i="2"/>
  <c r="BET25" i="2"/>
  <c r="BEV25" i="2"/>
  <c r="BEX25" i="2"/>
  <c r="BEY25" i="2" s="1"/>
  <c r="BEW3" i="2"/>
  <c r="BEU3" i="2"/>
  <c r="BEU18" i="2"/>
  <c r="BEW18" i="2"/>
  <c r="BEV30" i="2"/>
  <c r="BEX30" i="2"/>
  <c r="BEY30" i="2" s="1"/>
  <c r="BET30" i="2"/>
  <c r="BEW6" i="2"/>
  <c r="BEU6" i="2"/>
  <c r="BEX40" i="2"/>
  <c r="BEY40" i="2" s="1"/>
  <c r="BET40" i="2"/>
  <c r="BEV40" i="2"/>
  <c r="BEU30" i="2"/>
  <c r="BEW30" i="2"/>
  <c r="BEW23" i="2"/>
  <c r="BEU23" i="2"/>
  <c r="BEX21" i="2"/>
  <c r="BEY21" i="2" s="1"/>
  <c r="BET21" i="2"/>
  <c r="BEV21" i="2"/>
  <c r="BEX6" i="2"/>
  <c r="BEY6" i="2" s="1"/>
  <c r="BET6" i="2"/>
  <c r="BEV6" i="2"/>
  <c r="BEW37" i="2"/>
  <c r="BEU37" i="2"/>
  <c r="BA19" i="22"/>
  <c r="AK19" i="22"/>
  <c r="T19" i="22"/>
  <c r="S19" i="22"/>
  <c r="AH19" i="22"/>
  <c r="AO19" i="22"/>
  <c r="Y19" i="22"/>
  <c r="AU19" i="22"/>
  <c r="V19" i="22"/>
  <c r="AX19" i="22"/>
  <c r="AP19" i="22"/>
  <c r="AF19" i="22"/>
  <c r="X19" i="22"/>
  <c r="AD19" i="22"/>
  <c r="AS19" i="22"/>
  <c r="AY19" i="22"/>
  <c r="AV19" i="22"/>
  <c r="AE19" i="22"/>
  <c r="U19" i="22"/>
  <c r="AT19" i="22"/>
  <c r="AL19" i="22"/>
  <c r="AQ19" i="22"/>
  <c r="Q19" i="22"/>
  <c r="AM19" i="22"/>
  <c r="BB19" i="22"/>
  <c r="AZ19" i="22"/>
  <c r="AJ19" i="22"/>
  <c r="AB19" i="22"/>
  <c r="AI19" i="22"/>
  <c r="R19" i="22"/>
  <c r="Z19" i="22"/>
  <c r="AW19" i="22"/>
  <c r="P19" i="22"/>
  <c r="W19" i="22"/>
  <c r="AR19" i="22"/>
  <c r="AA19" i="22"/>
  <c r="AN19" i="22"/>
  <c r="AC19" i="22"/>
  <c r="AG19" i="22"/>
  <c r="I19" i="22"/>
  <c r="O19" i="22"/>
  <c r="J19" i="22"/>
  <c r="BF6" i="24"/>
  <c r="BQ6" i="24"/>
  <c r="CC6" i="24" s="1"/>
  <c r="BG6" i="24"/>
  <c r="AUE41" i="2"/>
  <c r="AUG41" i="2" s="1"/>
  <c r="AUE37" i="2"/>
  <c r="AUG37" i="2" s="1"/>
  <c r="AUE33" i="2"/>
  <c r="AUG33" i="2" s="1"/>
  <c r="AUE28" i="2"/>
  <c r="AUG28" i="2" s="1"/>
  <c r="AUE20" i="2"/>
  <c r="AUG20" i="2" s="1"/>
  <c r="AUE24" i="2"/>
  <c r="AUG24" i="2" s="1"/>
  <c r="AUE15" i="2"/>
  <c r="AUG15" i="2" s="1"/>
  <c r="AUE14" i="2"/>
  <c r="AUG14" i="2" s="1"/>
  <c r="AUE7" i="2"/>
  <c r="AUG7" i="2" s="1"/>
  <c r="AUE3" i="2"/>
  <c r="AUG3" i="2" s="1"/>
  <c r="AUE40" i="2"/>
  <c r="AUG40" i="2" s="1"/>
  <c r="AUE36" i="2"/>
  <c r="AUG36" i="2" s="1"/>
  <c r="AUE32" i="2"/>
  <c r="AUG32" i="2" s="1"/>
  <c r="AUE27" i="2"/>
  <c r="AUG27" i="2" s="1"/>
  <c r="AUE22" i="2"/>
  <c r="AUG22" i="2" s="1"/>
  <c r="AUE19" i="2"/>
  <c r="AUG19" i="2" s="1"/>
  <c r="AUE18" i="2"/>
  <c r="AUG18" i="2" s="1"/>
  <c r="AUE10" i="2"/>
  <c r="AUG10" i="2" s="1"/>
  <c r="AUE11" i="2"/>
  <c r="AUG11" i="2" s="1"/>
  <c r="AUE4" i="2"/>
  <c r="AUG4" i="2" s="1"/>
  <c r="AUE30" i="2"/>
  <c r="AUG30" i="2" s="1"/>
  <c r="AUE39" i="2"/>
  <c r="AUG39" i="2" s="1"/>
  <c r="AUE35" i="2"/>
  <c r="AUG35" i="2" s="1"/>
  <c r="AUE31" i="2"/>
  <c r="AUG31" i="2" s="1"/>
  <c r="AUE25" i="2"/>
  <c r="AUG25" i="2" s="1"/>
  <c r="AUE23" i="2"/>
  <c r="AUG23" i="2" s="1"/>
  <c r="AUE17" i="2"/>
  <c r="AUG17" i="2" s="1"/>
  <c r="AUE13" i="2"/>
  <c r="AUG13" i="2" s="1"/>
  <c r="AUE9" i="2"/>
  <c r="AUG9" i="2" s="1"/>
  <c r="AUE6" i="2"/>
  <c r="AUG6" i="2" s="1"/>
  <c r="AUE42" i="2"/>
  <c r="AUG42" i="2" s="1"/>
  <c r="AUE38" i="2"/>
  <c r="AUG38" i="2" s="1"/>
  <c r="AUE34" i="2"/>
  <c r="AUG34" i="2" s="1"/>
  <c r="AUE29" i="2"/>
  <c r="AUG29" i="2" s="1"/>
  <c r="AUE26" i="2"/>
  <c r="AUG26" i="2" s="1"/>
  <c r="AUE21" i="2"/>
  <c r="AUG21" i="2" s="1"/>
  <c r="AUE16" i="2"/>
  <c r="AUG16" i="2" s="1"/>
  <c r="AUE12" i="2"/>
  <c r="AUG12" i="2" s="1"/>
  <c r="AUE8" i="2"/>
  <c r="AUG8" i="2" s="1"/>
  <c r="AUE5" i="2"/>
  <c r="AUG5" i="2" s="1"/>
  <c r="A20" i="22"/>
  <c r="J20" i="22" s="1"/>
  <c r="BC5" i="24"/>
  <c r="AV5" i="24"/>
  <c r="BB5" i="24"/>
  <c r="AU5" i="24"/>
  <c r="AT5" i="24"/>
  <c r="BD5" i="24"/>
  <c r="AS5" i="24"/>
  <c r="AX5" i="24"/>
  <c r="AW5" i="24"/>
  <c r="BES41" i="2" l="1"/>
  <c r="BES33" i="2"/>
  <c r="BES24" i="2"/>
  <c r="BES16" i="2"/>
  <c r="BES14" i="2"/>
  <c r="BES31" i="2"/>
  <c r="BES15" i="2"/>
  <c r="BES40" i="2"/>
  <c r="BES32" i="2"/>
  <c r="BES23" i="2"/>
  <c r="BES18" i="2"/>
  <c r="BES11" i="2"/>
  <c r="BES21" i="2"/>
  <c r="BES6" i="2"/>
  <c r="BES39" i="2"/>
  <c r="BES38" i="2"/>
  <c r="BES30" i="2"/>
  <c r="BES25" i="2"/>
  <c r="BES13" i="2"/>
  <c r="BES5" i="2"/>
  <c r="BES17" i="2"/>
  <c r="BES37" i="2"/>
  <c r="BES29" i="2"/>
  <c r="BES22" i="2"/>
  <c r="BES12" i="2"/>
  <c r="BES3" i="2"/>
  <c r="BES26" i="2"/>
  <c r="BES36" i="2"/>
  <c r="BES28" i="2"/>
  <c r="BES20" i="2"/>
  <c r="BES10" i="2"/>
  <c r="BES7" i="2"/>
  <c r="BES34" i="2"/>
  <c r="BES35" i="2"/>
  <c r="BES27" i="2"/>
  <c r="BES19" i="2"/>
  <c r="BES9" i="2"/>
  <c r="BES4" i="2"/>
  <c r="BES42" i="2"/>
  <c r="BES8" i="2"/>
  <c r="BKC4" i="2"/>
  <c r="BKE4" i="2"/>
  <c r="BKF4" i="2" s="1"/>
  <c r="BKA4" i="2"/>
  <c r="BKA41" i="2"/>
  <c r="BKE41" i="2"/>
  <c r="BKF41" i="2" s="1"/>
  <c r="BKC41" i="2"/>
  <c r="BKD34" i="2"/>
  <c r="BKB34" i="2"/>
  <c r="BKD12" i="2"/>
  <c r="BKB12" i="2"/>
  <c r="BKC15" i="2"/>
  <c r="BKE15" i="2"/>
  <c r="BKF15" i="2" s="1"/>
  <c r="BKA15" i="2"/>
  <c r="BKA14" i="2"/>
  <c r="BKC14" i="2"/>
  <c r="BKE14" i="2"/>
  <c r="BKF14" i="2" s="1"/>
  <c r="BKA5" i="2"/>
  <c r="BKE5" i="2"/>
  <c r="BKF5" i="2" s="1"/>
  <c r="BKC5" i="2"/>
  <c r="BKE22" i="2"/>
  <c r="BKF22" i="2" s="1"/>
  <c r="BKA22" i="2"/>
  <c r="BKC22" i="2"/>
  <c r="BKB9" i="2"/>
  <c r="BKD9" i="2"/>
  <c r="BKA23" i="2"/>
  <c r="BKE23" i="2"/>
  <c r="BKF23" i="2" s="1"/>
  <c r="BKC23" i="2"/>
  <c r="BKD35" i="2"/>
  <c r="BKB35" i="2"/>
  <c r="BKE20" i="2"/>
  <c r="BKF20" i="2" s="1"/>
  <c r="BKA20" i="2"/>
  <c r="BKC20" i="2"/>
  <c r="BKD16" i="2"/>
  <c r="BKB16" i="2"/>
  <c r="BKB17" i="2"/>
  <c r="BKD17" i="2"/>
  <c r="BKD39" i="2"/>
  <c r="BKB39" i="2"/>
  <c r="BKD25" i="2"/>
  <c r="BKB25" i="2"/>
  <c r="BKC9" i="2"/>
  <c r="BKE9" i="2"/>
  <c r="BKF9" i="2" s="1"/>
  <c r="BKA9" i="2"/>
  <c r="BKD21" i="2"/>
  <c r="BKB21" i="2"/>
  <c r="BKB28" i="2"/>
  <c r="BKD28" i="2"/>
  <c r="BKE30" i="2"/>
  <c r="BKF30" i="2" s="1"/>
  <c r="BKA30" i="2"/>
  <c r="BKC30" i="2"/>
  <c r="BKE7" i="2"/>
  <c r="BKF7" i="2" s="1"/>
  <c r="BKA7" i="2"/>
  <c r="BKC7" i="2"/>
  <c r="BKD30" i="2"/>
  <c r="BKB30" i="2"/>
  <c r="BKB13" i="2"/>
  <c r="BKD13" i="2"/>
  <c r="BKE42" i="2"/>
  <c r="BKF42" i="2" s="1"/>
  <c r="BKA42" i="2"/>
  <c r="BKC42" i="2"/>
  <c r="BKE26" i="2"/>
  <c r="BKF26" i="2" s="1"/>
  <c r="BKC26" i="2"/>
  <c r="BKA26" i="2"/>
  <c r="BKD8" i="2"/>
  <c r="BKB8" i="2"/>
  <c r="BKE16" i="2"/>
  <c r="BKF16" i="2" s="1"/>
  <c r="BKC16" i="2"/>
  <c r="BKA16" i="2"/>
  <c r="BKD38" i="2"/>
  <c r="BKB38" i="2"/>
  <c r="BKE17" i="2"/>
  <c r="BKF17" i="2" s="1"/>
  <c r="BKA17" i="2"/>
  <c r="BKC17" i="2"/>
  <c r="BKD24" i="2"/>
  <c r="BKB24" i="2"/>
  <c r="BKE37" i="2"/>
  <c r="BKF37" i="2" s="1"/>
  <c r="BKA37" i="2"/>
  <c r="BKC37" i="2"/>
  <c r="BKC25" i="2"/>
  <c r="BKA25" i="2"/>
  <c r="BKE25" i="2"/>
  <c r="BKF25" i="2" s="1"/>
  <c r="BKB3" i="2"/>
  <c r="BKD3" i="2"/>
  <c r="BKC33" i="2"/>
  <c r="BKE33" i="2"/>
  <c r="BKF33" i="2" s="1"/>
  <c r="BKA33" i="2"/>
  <c r="BKD4" i="2"/>
  <c r="BKB4" i="2"/>
  <c r="BKE34" i="2"/>
  <c r="BKF34" i="2" s="1"/>
  <c r="BKA34" i="2"/>
  <c r="BKC34" i="2"/>
  <c r="BKE28" i="2"/>
  <c r="BKF28" i="2" s="1"/>
  <c r="BKA28" i="2"/>
  <c r="BKC28" i="2"/>
  <c r="BKD33" i="2"/>
  <c r="BKB33" i="2"/>
  <c r="BKC27" i="2"/>
  <c r="BKA27" i="2"/>
  <c r="BKE27" i="2"/>
  <c r="BKF27" i="2" s="1"/>
  <c r="BKE24" i="2"/>
  <c r="BKF24" i="2" s="1"/>
  <c r="BKA24" i="2"/>
  <c r="BKC24" i="2"/>
  <c r="BKC10" i="2"/>
  <c r="BKE10" i="2"/>
  <c r="BKF10" i="2" s="1"/>
  <c r="BKA10" i="2"/>
  <c r="BKB19" i="2"/>
  <c r="BKD19" i="2"/>
  <c r="BKB29" i="2"/>
  <c r="BKD29" i="2"/>
  <c r="BKB10" i="2"/>
  <c r="BKD10" i="2"/>
  <c r="BKB31" i="2"/>
  <c r="BKD31" i="2"/>
  <c r="BKB5" i="2"/>
  <c r="BKD5" i="2"/>
  <c r="BKE39" i="2"/>
  <c r="BKF39" i="2" s="1"/>
  <c r="BKA39" i="2"/>
  <c r="BKC39" i="2"/>
  <c r="BKB7" i="2"/>
  <c r="BKD7" i="2"/>
  <c r="BKE40" i="2"/>
  <c r="BKF40" i="2" s="1"/>
  <c r="BKA40" i="2"/>
  <c r="BKC40" i="2"/>
  <c r="BKD18" i="2"/>
  <c r="BKB18" i="2"/>
  <c r="BKC36" i="2"/>
  <c r="BKE36" i="2"/>
  <c r="BKF36" i="2" s="1"/>
  <c r="BKA36" i="2"/>
  <c r="BKD27" i="2"/>
  <c r="BKB27" i="2"/>
  <c r="BKB6" i="2"/>
  <c r="BKD6" i="2"/>
  <c r="BKB26" i="2"/>
  <c r="BKD26" i="2"/>
  <c r="BKC21" i="2"/>
  <c r="BKA21" i="2"/>
  <c r="BKE21" i="2"/>
  <c r="BKF21" i="2" s="1"/>
  <c r="BKE18" i="2"/>
  <c r="BKF18" i="2" s="1"/>
  <c r="BKC18" i="2"/>
  <c r="BKA18" i="2"/>
  <c r="BKE38" i="2"/>
  <c r="BKF38" i="2" s="1"/>
  <c r="BKA38" i="2"/>
  <c r="BKC38" i="2"/>
  <c r="BJY10" i="2"/>
  <c r="BJY33" i="2"/>
  <c r="BJY28" i="2"/>
  <c r="BJY19" i="2"/>
  <c r="BJY9" i="2"/>
  <c r="BJY5" i="2"/>
  <c r="BJY41" i="2"/>
  <c r="BJY25" i="2"/>
  <c r="BJY40" i="2"/>
  <c r="BJY32" i="2"/>
  <c r="BJY26" i="2"/>
  <c r="BJY20" i="2"/>
  <c r="BJY8" i="2"/>
  <c r="BJY1" i="2"/>
  <c r="BJY35" i="2"/>
  <c r="BJY16" i="2"/>
  <c r="BJY12" i="2"/>
  <c r="BJY38" i="2"/>
  <c r="BJY36" i="2"/>
  <c r="BJY24" i="2"/>
  <c r="BJY15" i="2"/>
  <c r="BJY13" i="2"/>
  <c r="BJY27" i="2"/>
  <c r="BJY42" i="2"/>
  <c r="BJY31" i="2"/>
  <c r="BJY23" i="2"/>
  <c r="BJY17" i="2"/>
  <c r="BJY6" i="2"/>
  <c r="BJY34" i="2"/>
  <c r="BJY37" i="2"/>
  <c r="BJY30" i="2"/>
  <c r="BJY22" i="2"/>
  <c r="BJY11" i="2"/>
  <c r="BJY4" i="2"/>
  <c r="BJY7" i="2"/>
  <c r="BJY39" i="2"/>
  <c r="BJY29" i="2"/>
  <c r="BJY21" i="2"/>
  <c r="BJY14" i="2"/>
  <c r="BJY3" i="2"/>
  <c r="BJY18" i="2"/>
  <c r="BKE32" i="2"/>
  <c r="BKF32" i="2" s="1"/>
  <c r="BKA32" i="2"/>
  <c r="BKC32" i="2"/>
  <c r="BKE13" i="2"/>
  <c r="BKF13" i="2" s="1"/>
  <c r="BKA13" i="2"/>
  <c r="BKC13" i="2"/>
  <c r="BKB42" i="2"/>
  <c r="BKD42" i="2"/>
  <c r="BKE12" i="2"/>
  <c r="BKF12" i="2" s="1"/>
  <c r="BKA12" i="2"/>
  <c r="BKC12" i="2"/>
  <c r="BKD22" i="2"/>
  <c r="BKB22" i="2"/>
  <c r="BKE31" i="2"/>
  <c r="BKF31" i="2" s="1"/>
  <c r="BKA31" i="2"/>
  <c r="BKC31" i="2"/>
  <c r="BKD23" i="2"/>
  <c r="BKB23" i="2"/>
  <c r="BPC24" i="2"/>
  <c r="BPD42" i="2"/>
  <c r="BPC39" i="2"/>
  <c r="BPC34" i="2"/>
  <c r="BPD32" i="2"/>
  <c r="BPD26" i="2"/>
  <c r="BPC23" i="2"/>
  <c r="BPD19" i="2"/>
  <c r="BPC14" i="2"/>
  <c r="BPC12" i="2"/>
  <c r="BPD4" i="2"/>
  <c r="BPD3" i="2"/>
  <c r="BPD37" i="2"/>
  <c r="BPD29" i="2"/>
  <c r="BPC21" i="2"/>
  <c r="BPC6" i="2"/>
  <c r="BPD41" i="2"/>
  <c r="BPC38" i="2"/>
  <c r="BPC33" i="2"/>
  <c r="BPD30" i="2"/>
  <c r="BPC26" i="2"/>
  <c r="BPC22" i="2"/>
  <c r="BPC19" i="2"/>
  <c r="BPD15" i="2"/>
  <c r="BPD13" i="2"/>
  <c r="BPC7" i="2"/>
  <c r="BPE1" i="2"/>
  <c r="BPD40" i="2"/>
  <c r="BPC32" i="2"/>
  <c r="BPD25" i="2"/>
  <c r="BPD20" i="2"/>
  <c r="BPD11" i="2"/>
  <c r="BPC13" i="2"/>
  <c r="BPD39" i="2"/>
  <c r="BPD36" i="2"/>
  <c r="BPD31" i="2"/>
  <c r="BPC31" i="2"/>
  <c r="BPD24" i="2"/>
  <c r="BPD21" i="2"/>
  <c r="BPD18" i="2"/>
  <c r="BPC11" i="2"/>
  <c r="BPD10" i="2"/>
  <c r="BPC4" i="2"/>
  <c r="BPD33" i="2"/>
  <c r="BPD12" i="2"/>
  <c r="BPD38" i="2"/>
  <c r="BPD35" i="2"/>
  <c r="BPC30" i="2"/>
  <c r="BPD28" i="2"/>
  <c r="BPD23" i="2"/>
  <c r="BPC20" i="2"/>
  <c r="BPD17" i="2"/>
  <c r="BPC10" i="2"/>
  <c r="BPD9" i="2"/>
  <c r="BPC3" i="2"/>
  <c r="BPC27" i="2"/>
  <c r="BPC5" i="2"/>
  <c r="BPC42" i="2"/>
  <c r="BPC37" i="2"/>
  <c r="BPC29" i="2"/>
  <c r="BPC28" i="2"/>
  <c r="BPD22" i="2"/>
  <c r="BPC18" i="2"/>
  <c r="BPC15" i="2"/>
  <c r="BPC9" i="2"/>
  <c r="BPD8" i="2"/>
  <c r="BUJ1" i="2"/>
  <c r="BPC40" i="2"/>
  <c r="BPD14" i="2"/>
  <c r="BPC41" i="2"/>
  <c r="BPC36" i="2"/>
  <c r="BPD34" i="2"/>
  <c r="BPD27" i="2"/>
  <c r="BPC25" i="2"/>
  <c r="BPC17" i="2"/>
  <c r="BPD16" i="2"/>
  <c r="BPC8" i="2"/>
  <c r="BPD7" i="2"/>
  <c r="BPD5" i="2"/>
  <c r="BPC35" i="2"/>
  <c r="BPC16" i="2"/>
  <c r="BPD6" i="2"/>
  <c r="BKD36" i="2"/>
  <c r="BKB36" i="2"/>
  <c r="BKA3" i="2"/>
  <c r="BKC3" i="2"/>
  <c r="BKE3" i="2"/>
  <c r="BKF3" i="2" s="1"/>
  <c r="BKB37" i="2"/>
  <c r="BKD37" i="2"/>
  <c r="BKB15" i="2"/>
  <c r="BKD15" i="2"/>
  <c r="BKC8" i="2"/>
  <c r="BKE8" i="2"/>
  <c r="BKF8" i="2" s="1"/>
  <c r="BKA8" i="2"/>
  <c r="BKB14" i="2"/>
  <c r="BKD14" i="2"/>
  <c r="BKA6" i="2"/>
  <c r="BKC6" i="2"/>
  <c r="BKE6" i="2"/>
  <c r="BKF6" i="2" s="1"/>
  <c r="BKE35" i="2"/>
  <c r="BKF35" i="2" s="1"/>
  <c r="BKA35" i="2"/>
  <c r="BKC35" i="2"/>
  <c r="BKC29" i="2"/>
  <c r="BKA29" i="2"/>
  <c r="BKE29" i="2"/>
  <c r="BKF29" i="2" s="1"/>
  <c r="BKA11" i="2"/>
  <c r="BKC11" i="2"/>
  <c r="BKE11" i="2"/>
  <c r="BKF11" i="2" s="1"/>
  <c r="BKB40" i="2"/>
  <c r="BKD40" i="2"/>
  <c r="BKD11" i="2"/>
  <c r="BKB11" i="2"/>
  <c r="BKB41" i="2"/>
  <c r="BKD41" i="2"/>
  <c r="BKE19" i="2"/>
  <c r="BKF19" i="2" s="1"/>
  <c r="BKA19" i="2"/>
  <c r="BKC19" i="2"/>
  <c r="BKD32" i="2"/>
  <c r="BKB32" i="2"/>
  <c r="BKB20" i="2"/>
  <c r="BKD20" i="2"/>
  <c r="AR20" i="22"/>
  <c r="Z20" i="22"/>
  <c r="AW20" i="22"/>
  <c r="P20" i="22"/>
  <c r="AM20" i="22"/>
  <c r="W20" i="22"/>
  <c r="AV20" i="22"/>
  <c r="BA20" i="22"/>
  <c r="T20" i="22"/>
  <c r="AP20" i="22"/>
  <c r="R20" i="22"/>
  <c r="AN20" i="22"/>
  <c r="V20" i="22"/>
  <c r="AS20" i="22"/>
  <c r="AK20" i="22"/>
  <c r="AI20" i="22"/>
  <c r="AC20" i="22"/>
  <c r="AX20" i="22"/>
  <c r="AF20" i="22"/>
  <c r="X20" i="22"/>
  <c r="AL20" i="22"/>
  <c r="AD20" i="22"/>
  <c r="U20" i="22"/>
  <c r="BB20" i="22"/>
  <c r="AT20" i="22"/>
  <c r="AZ20" i="22"/>
  <c r="AJ20" i="22"/>
  <c r="AB20" i="22"/>
  <c r="AH20" i="22"/>
  <c r="AO20" i="22"/>
  <c r="Y20" i="22"/>
  <c r="Q20" i="22"/>
  <c r="AY20" i="22"/>
  <c r="S20" i="22"/>
  <c r="AG20" i="22"/>
  <c r="AU20" i="22"/>
  <c r="AE20" i="22"/>
  <c r="AA20" i="22"/>
  <c r="AQ20" i="22"/>
  <c r="I20" i="22"/>
  <c r="O20" i="22"/>
  <c r="CO6" i="24"/>
  <c r="CD6" i="24"/>
  <c r="CE6" i="24"/>
  <c r="BN5" i="24"/>
  <c r="BH5" i="24"/>
  <c r="BP5" i="24"/>
  <c r="BG5" i="24"/>
  <c r="BO5" i="24"/>
  <c r="BI5" i="24"/>
  <c r="BF5" i="24"/>
  <c r="BE5" i="24"/>
  <c r="BJ5" i="24"/>
  <c r="BR6" i="24"/>
  <c r="BS6" i="24"/>
  <c r="A21" i="22"/>
  <c r="BPI12" i="2" l="1"/>
  <c r="BPK12" i="2"/>
  <c r="BPH36" i="2"/>
  <c r="BPJ36" i="2"/>
  <c r="BPL36" i="2"/>
  <c r="BPM36" i="2" s="1"/>
  <c r="BPJ18" i="2"/>
  <c r="BPL18" i="2"/>
  <c r="BPM18" i="2" s="1"/>
  <c r="BPH18" i="2"/>
  <c r="BPK35" i="2"/>
  <c r="BPI35" i="2"/>
  <c r="BPK20" i="2"/>
  <c r="BPI20" i="2"/>
  <c r="BPH21" i="2"/>
  <c r="BPL21" i="2"/>
  <c r="BPM21" i="2" s="1"/>
  <c r="BPJ21" i="2"/>
  <c r="BPL23" i="2"/>
  <c r="BPM23" i="2" s="1"/>
  <c r="BPH23" i="2"/>
  <c r="BPJ23" i="2"/>
  <c r="BPI7" i="2"/>
  <c r="BPK7" i="2"/>
  <c r="BPJ41" i="2"/>
  <c r="BPL41" i="2"/>
  <c r="BPM41" i="2" s="1"/>
  <c r="BPH41" i="2"/>
  <c r="BPK22" i="2"/>
  <c r="BPI22" i="2"/>
  <c r="BPK9" i="2"/>
  <c r="BPI9" i="2"/>
  <c r="BPK38" i="2"/>
  <c r="BPI38" i="2"/>
  <c r="BPK24" i="2"/>
  <c r="BPI24" i="2"/>
  <c r="BPK25" i="2"/>
  <c r="BPI25" i="2"/>
  <c r="BPJ22" i="2"/>
  <c r="BPL22" i="2"/>
  <c r="BPM22" i="2" s="1"/>
  <c r="BPH22" i="2"/>
  <c r="BPK29" i="2"/>
  <c r="BPI29" i="2"/>
  <c r="BPI26" i="2"/>
  <c r="BPK26" i="2"/>
  <c r="BPJ28" i="2"/>
  <c r="BPL28" i="2"/>
  <c r="BPM28" i="2" s="1"/>
  <c r="BPH28" i="2"/>
  <c r="BPJ26" i="2"/>
  <c r="BPL26" i="2"/>
  <c r="BPM26" i="2" s="1"/>
  <c r="BPH26" i="2"/>
  <c r="BPJ40" i="2"/>
  <c r="BPL40" i="2"/>
  <c r="BPM40" i="2" s="1"/>
  <c r="BPH40" i="2"/>
  <c r="BPK40" i="2"/>
  <c r="BPI40" i="2"/>
  <c r="BPI14" i="2"/>
  <c r="BPK14" i="2"/>
  <c r="BPI32" i="2"/>
  <c r="BPK32" i="2"/>
  <c r="BPJ29" i="2"/>
  <c r="BPL29" i="2"/>
  <c r="BPM29" i="2" s="1"/>
  <c r="BPH29" i="2"/>
  <c r="BPK3" i="2"/>
  <c r="BPI3" i="2"/>
  <c r="BPL17" i="2"/>
  <c r="BPM17" i="2" s="1"/>
  <c r="BPH17" i="2"/>
  <c r="BPJ17" i="2"/>
  <c r="BUK41" i="2"/>
  <c r="BUJ38" i="2"/>
  <c r="BUJ33" i="2"/>
  <c r="BUK30" i="2"/>
  <c r="BUK24" i="2"/>
  <c r="BUK21" i="2"/>
  <c r="BUJ18" i="2"/>
  <c r="BUK15" i="2"/>
  <c r="BUK12" i="2"/>
  <c r="BUJ3" i="2"/>
  <c r="BUL1" i="2"/>
  <c r="BUJ5" i="2"/>
  <c r="BUK40" i="2"/>
  <c r="BUK37" i="2"/>
  <c r="BUJ32" i="2"/>
  <c r="BUK29" i="2"/>
  <c r="BUK23" i="2"/>
  <c r="BUK26" i="2"/>
  <c r="BUK19" i="2"/>
  <c r="BUK11" i="2"/>
  <c r="BUJ12" i="2"/>
  <c r="BZQ1" i="2"/>
  <c r="BUJ40" i="2"/>
  <c r="BUK27" i="2"/>
  <c r="BUK14" i="2"/>
  <c r="BUK5" i="2"/>
  <c r="BUK39" i="2"/>
  <c r="BUK36" i="2"/>
  <c r="BUK31" i="2"/>
  <c r="BUJ30" i="2"/>
  <c r="BUK22" i="2"/>
  <c r="BUJ20" i="2"/>
  <c r="BUJ19" i="2"/>
  <c r="BUJ10" i="2"/>
  <c r="BUK10" i="2"/>
  <c r="BUK6" i="2"/>
  <c r="BUK38" i="2"/>
  <c r="BUK35" i="2"/>
  <c r="BUJ31" i="2"/>
  <c r="BUJ28" i="2"/>
  <c r="BUK25" i="2"/>
  <c r="BUJ21" i="2"/>
  <c r="BUK17" i="2"/>
  <c r="BUJ9" i="2"/>
  <c r="BUK9" i="2"/>
  <c r="BUJ4" i="2"/>
  <c r="BUJ35" i="2"/>
  <c r="BUJ42" i="2"/>
  <c r="BUJ37" i="2"/>
  <c r="BUJ29" i="2"/>
  <c r="BUJ26" i="2"/>
  <c r="BUJ24" i="2"/>
  <c r="BUK20" i="2"/>
  <c r="BUK16" i="2"/>
  <c r="BUJ8" i="2"/>
  <c r="BUK8" i="2"/>
  <c r="BUK7" i="2"/>
  <c r="BUJ41" i="2"/>
  <c r="BUJ36" i="2"/>
  <c r="BUK34" i="2"/>
  <c r="BUK28" i="2"/>
  <c r="BUJ23" i="2"/>
  <c r="BUK18" i="2"/>
  <c r="BUJ15" i="2"/>
  <c r="BUK13" i="2"/>
  <c r="BUJ7" i="2"/>
  <c r="BUJ6" i="2"/>
  <c r="BUK33" i="2"/>
  <c r="BUJ22" i="2"/>
  <c r="BUJ11" i="2"/>
  <c r="BUK42" i="2"/>
  <c r="BUJ39" i="2"/>
  <c r="BUJ34" i="2"/>
  <c r="BUK32" i="2"/>
  <c r="BUJ27" i="2"/>
  <c r="BUJ25" i="2"/>
  <c r="BUJ16" i="2"/>
  <c r="BUJ14" i="2"/>
  <c r="BUJ13" i="2"/>
  <c r="BUK4" i="2"/>
  <c r="BUK3" i="2"/>
  <c r="BUJ17" i="2"/>
  <c r="BPL37" i="2"/>
  <c r="BPM37" i="2" s="1"/>
  <c r="BPH37" i="2"/>
  <c r="BPJ37" i="2"/>
  <c r="BPJ20" i="2"/>
  <c r="BPH20" i="2"/>
  <c r="BPL20" i="2"/>
  <c r="BPM20" i="2" s="1"/>
  <c r="BPL4" i="2"/>
  <c r="BPM4" i="2" s="1"/>
  <c r="BPH4" i="2"/>
  <c r="BPJ4" i="2"/>
  <c r="BPI36" i="2"/>
  <c r="BPK36" i="2"/>
  <c r="BPF41" i="2"/>
  <c r="BPF32" i="2"/>
  <c r="BPF24" i="2"/>
  <c r="BPF15" i="2"/>
  <c r="BPF12" i="2"/>
  <c r="BPF9" i="2"/>
  <c r="BPF38" i="2"/>
  <c r="BPF30" i="2"/>
  <c r="BPF23" i="2"/>
  <c r="BPF16" i="2"/>
  <c r="BPF5" i="2"/>
  <c r="BPF34" i="2"/>
  <c r="BPF36" i="2"/>
  <c r="BPF29" i="2"/>
  <c r="BPF22" i="2"/>
  <c r="BPF14" i="2"/>
  <c r="BPF7" i="2"/>
  <c r="BPF35" i="2"/>
  <c r="BPF31" i="2"/>
  <c r="BPF21" i="2"/>
  <c r="BPF13" i="2"/>
  <c r="BPF6" i="2"/>
  <c r="BPF42" i="2"/>
  <c r="BPF28" i="2"/>
  <c r="BPF20" i="2"/>
  <c r="BPF11" i="2"/>
  <c r="BPF4" i="2"/>
  <c r="BPF1" i="2"/>
  <c r="BPF37" i="2"/>
  <c r="BPF26" i="2"/>
  <c r="BPF18" i="2"/>
  <c r="BPF10" i="2"/>
  <c r="BPF3" i="2"/>
  <c r="BPF39" i="2"/>
  <c r="BPF19" i="2"/>
  <c r="BPF40" i="2"/>
  <c r="BPF33" i="2"/>
  <c r="BPF25" i="2"/>
  <c r="BPF17" i="2"/>
  <c r="BPF8" i="2"/>
  <c r="BPF27" i="2"/>
  <c r="BPL33" i="2"/>
  <c r="BPM33" i="2" s="1"/>
  <c r="BPH33" i="2"/>
  <c r="BPJ33" i="2"/>
  <c r="BPK4" i="2"/>
  <c r="BPI4" i="2"/>
  <c r="BPH39" i="2"/>
  <c r="BPJ39" i="2"/>
  <c r="BPL39" i="2"/>
  <c r="BPM39" i="2" s="1"/>
  <c r="BJZ35" i="2"/>
  <c r="BJZ26" i="2"/>
  <c r="BJZ16" i="2"/>
  <c r="BJZ8" i="2"/>
  <c r="BJZ6" i="2"/>
  <c r="BJZ42" i="2"/>
  <c r="BJZ34" i="2"/>
  <c r="BJZ27" i="2"/>
  <c r="BJZ19" i="2"/>
  <c r="BJZ12" i="2"/>
  <c r="BJZ10" i="2"/>
  <c r="BJZ41" i="2"/>
  <c r="BJZ33" i="2"/>
  <c r="BJZ25" i="2"/>
  <c r="BJZ20" i="2"/>
  <c r="BJZ13" i="2"/>
  <c r="BJZ40" i="2"/>
  <c r="BJZ32" i="2"/>
  <c r="BJZ24" i="2"/>
  <c r="BJZ18" i="2"/>
  <c r="BJZ11" i="2"/>
  <c r="BJZ39" i="2"/>
  <c r="BJZ31" i="2"/>
  <c r="BJZ23" i="2"/>
  <c r="BJZ15" i="2"/>
  <c r="BJZ4" i="2"/>
  <c r="BJZ37" i="2"/>
  <c r="BJZ38" i="2"/>
  <c r="BJZ30" i="2"/>
  <c r="BJZ22" i="2"/>
  <c r="BJZ14" i="2"/>
  <c r="BJZ3" i="2"/>
  <c r="BJZ21" i="2"/>
  <c r="BJZ7" i="2"/>
  <c r="BJZ36" i="2"/>
  <c r="BJZ28" i="2"/>
  <c r="BJZ17" i="2"/>
  <c r="BJZ9" i="2"/>
  <c r="BJZ5" i="2"/>
  <c r="BJZ29" i="2"/>
  <c r="BPJ8" i="2"/>
  <c r="BPL8" i="2"/>
  <c r="BPM8" i="2" s="1"/>
  <c r="BPH8" i="2"/>
  <c r="BPJ32" i="2"/>
  <c r="BPH32" i="2"/>
  <c r="BPL32" i="2"/>
  <c r="BPM32" i="2" s="1"/>
  <c r="BPI16" i="2"/>
  <c r="BPK16" i="2"/>
  <c r="BPK31" i="2"/>
  <c r="BPI31" i="2"/>
  <c r="BPK30" i="2"/>
  <c r="BPI30" i="2"/>
  <c r="BPJ34" i="2"/>
  <c r="BPH34" i="2"/>
  <c r="BPL34" i="2"/>
  <c r="BPM34" i="2" s="1"/>
  <c r="BPK6" i="2"/>
  <c r="BPI6" i="2"/>
  <c r="BPL25" i="2"/>
  <c r="BPM25" i="2" s="1"/>
  <c r="BPH25" i="2"/>
  <c r="BPJ25" i="2"/>
  <c r="BPK8" i="2"/>
  <c r="BPI8" i="2"/>
  <c r="BPH42" i="2"/>
  <c r="BPJ42" i="2"/>
  <c r="BPL42" i="2"/>
  <c r="BPM42" i="2" s="1"/>
  <c r="BPI23" i="2"/>
  <c r="BPK23" i="2"/>
  <c r="BPK10" i="2"/>
  <c r="BPI10" i="2"/>
  <c r="BPI39" i="2"/>
  <c r="BPK39" i="2"/>
  <c r="BPL7" i="2"/>
  <c r="BPM7" i="2" s="1"/>
  <c r="BPH7" i="2"/>
  <c r="BPJ7" i="2"/>
  <c r="BPJ38" i="2"/>
  <c r="BPL38" i="2"/>
  <c r="BPM38" i="2" s="1"/>
  <c r="BPH38" i="2"/>
  <c r="BPL12" i="2"/>
  <c r="BPM12" i="2" s="1"/>
  <c r="BPH12" i="2"/>
  <c r="BPJ12" i="2"/>
  <c r="BPI42" i="2"/>
  <c r="BPK42" i="2"/>
  <c r="BPI37" i="2"/>
  <c r="BPK37" i="2"/>
  <c r="BPI17" i="2"/>
  <c r="BPK17" i="2"/>
  <c r="BPJ16" i="2"/>
  <c r="BPH16" i="2"/>
  <c r="BPL16" i="2"/>
  <c r="BPM16" i="2" s="1"/>
  <c r="BPK27" i="2"/>
  <c r="BPI27" i="2"/>
  <c r="BPJ9" i="2"/>
  <c r="BPL9" i="2"/>
  <c r="BPM9" i="2" s="1"/>
  <c r="BPH9" i="2"/>
  <c r="BPJ5" i="2"/>
  <c r="BPL5" i="2"/>
  <c r="BPM5" i="2" s="1"/>
  <c r="BPH5" i="2"/>
  <c r="BPK28" i="2"/>
  <c r="BPI28" i="2"/>
  <c r="BPH11" i="2"/>
  <c r="BPJ11" i="2"/>
  <c r="BPL11" i="2"/>
  <c r="BPM11" i="2" s="1"/>
  <c r="BPJ13" i="2"/>
  <c r="BPL13" i="2"/>
  <c r="BPM13" i="2" s="1"/>
  <c r="BPH13" i="2"/>
  <c r="BPK13" i="2"/>
  <c r="BPI13" i="2"/>
  <c r="BPI41" i="2"/>
  <c r="BPK41" i="2"/>
  <c r="BPL14" i="2"/>
  <c r="BPM14" i="2" s="1"/>
  <c r="BPH14" i="2"/>
  <c r="BPJ14" i="2"/>
  <c r="BPL24" i="2"/>
  <c r="BPM24" i="2" s="1"/>
  <c r="BPH24" i="2"/>
  <c r="BPJ24" i="2"/>
  <c r="BPL10" i="2"/>
  <c r="BPM10" i="2" s="1"/>
  <c r="BPH10" i="2"/>
  <c r="BPJ10" i="2"/>
  <c r="BPK33" i="2"/>
  <c r="BPI33" i="2"/>
  <c r="BPL35" i="2"/>
  <c r="BPM35" i="2" s="1"/>
  <c r="BPH35" i="2"/>
  <c r="BPJ35" i="2"/>
  <c r="BPK34" i="2"/>
  <c r="BPI34" i="2"/>
  <c r="BPL15" i="2"/>
  <c r="BPM15" i="2" s="1"/>
  <c r="BPJ15" i="2"/>
  <c r="BPH15" i="2"/>
  <c r="BPH27" i="2"/>
  <c r="BPJ27" i="2"/>
  <c r="BPL27" i="2"/>
  <c r="BPM27" i="2" s="1"/>
  <c r="BPL30" i="2"/>
  <c r="BPM30" i="2" s="1"/>
  <c r="BPH30" i="2"/>
  <c r="BPJ30" i="2"/>
  <c r="BPK18" i="2"/>
  <c r="BPI18" i="2"/>
  <c r="BPI11" i="2"/>
  <c r="BPK11" i="2"/>
  <c r="BPK15" i="2"/>
  <c r="BPI15" i="2"/>
  <c r="BPL6" i="2"/>
  <c r="BPM6" i="2" s="1"/>
  <c r="BPH6" i="2"/>
  <c r="BPJ6" i="2"/>
  <c r="BPK19" i="2"/>
  <c r="BPI19" i="2"/>
  <c r="BPL31" i="2"/>
  <c r="BPM31" i="2" s="1"/>
  <c r="BPH31" i="2"/>
  <c r="BPJ31" i="2"/>
  <c r="BPI5" i="2"/>
  <c r="BPK5" i="2"/>
  <c r="BPJ3" i="2"/>
  <c r="BPL3" i="2"/>
  <c r="BPM3" i="2" s="1"/>
  <c r="BPH3" i="2"/>
  <c r="BPK21" i="2"/>
  <c r="BPI21" i="2"/>
  <c r="BPL19" i="2"/>
  <c r="BPM19" i="2" s="1"/>
  <c r="BPH19" i="2"/>
  <c r="BPJ19" i="2"/>
  <c r="BB21" i="22"/>
  <c r="P21" i="22"/>
  <c r="W21" i="22"/>
  <c r="AT21" i="22"/>
  <c r="AX21" i="22"/>
  <c r="AH21" i="22"/>
  <c r="AO21" i="22"/>
  <c r="Q21" i="22"/>
  <c r="X21" i="22"/>
  <c r="AU21" i="22"/>
  <c r="AR21" i="22"/>
  <c r="AJ21" i="22"/>
  <c r="AA21" i="22"/>
  <c r="AG21" i="22"/>
  <c r="Y21" i="22"/>
  <c r="AS21" i="22"/>
  <c r="AK21" i="22"/>
  <c r="AQ21" i="22"/>
  <c r="AW21" i="22"/>
  <c r="AV21" i="22"/>
  <c r="AF21" i="22"/>
  <c r="AM21" i="22"/>
  <c r="V21" i="22"/>
  <c r="BA21" i="22"/>
  <c r="AC21" i="22"/>
  <c r="Z21" i="22"/>
  <c r="R21" i="22"/>
  <c r="AN21" i="22"/>
  <c r="AE21" i="22"/>
  <c r="U21" i="22"/>
  <c r="AL21" i="22"/>
  <c r="AD21" i="22"/>
  <c r="AZ21" i="22"/>
  <c r="AB21" i="22"/>
  <c r="T21" i="22"/>
  <c r="AP21" i="22"/>
  <c r="AY21" i="22"/>
  <c r="S21" i="22"/>
  <c r="AI21" i="22"/>
  <c r="I21" i="22"/>
  <c r="O21" i="22"/>
  <c r="J21" i="22"/>
  <c r="CG5" i="24"/>
  <c r="CL5" i="24"/>
  <c r="CH5" i="24"/>
  <c r="CC5" i="24"/>
  <c r="CE5" i="24"/>
  <c r="CD5" i="24"/>
  <c r="CM5" i="24"/>
  <c r="CN5" i="24"/>
  <c r="CF5" i="24"/>
  <c r="CQ6" i="24"/>
  <c r="CP6" i="24"/>
  <c r="DA6" i="24"/>
  <c r="BS5" i="24"/>
  <c r="BR5" i="24"/>
  <c r="BZ5" i="24"/>
  <c r="BV5" i="24"/>
  <c r="CB5" i="24"/>
  <c r="BU5" i="24"/>
  <c r="CA5" i="24"/>
  <c r="BT5" i="24"/>
  <c r="BQ5" i="24"/>
  <c r="A22" i="22"/>
  <c r="BUQ27" i="2" l="1"/>
  <c r="BUS27" i="2"/>
  <c r="BUT27" i="2" s="1"/>
  <c r="BUO27" i="2"/>
  <c r="BPG39" i="2"/>
  <c r="BPG31" i="2"/>
  <c r="BPG22" i="2"/>
  <c r="BPG15" i="2"/>
  <c r="BPG7" i="2"/>
  <c r="BPG20" i="2"/>
  <c r="BPG38" i="2"/>
  <c r="BPG30" i="2"/>
  <c r="BPG26" i="2"/>
  <c r="BPG14" i="2"/>
  <c r="BPG6" i="2"/>
  <c r="BPG33" i="2"/>
  <c r="BPG37" i="2"/>
  <c r="BPG29" i="2"/>
  <c r="BPG21" i="2"/>
  <c r="BPG13" i="2"/>
  <c r="BPG4" i="2"/>
  <c r="BPG36" i="2"/>
  <c r="BPG28" i="2"/>
  <c r="BPG18" i="2"/>
  <c r="BPG11" i="2"/>
  <c r="BPG3" i="2"/>
  <c r="BPG41" i="2"/>
  <c r="BPG35" i="2"/>
  <c r="BPG27" i="2"/>
  <c r="BPG17" i="2"/>
  <c r="BPG10" i="2"/>
  <c r="BPG5" i="2"/>
  <c r="BPG8" i="2"/>
  <c r="BPG42" i="2"/>
  <c r="BPG34" i="2"/>
  <c r="BPG25" i="2"/>
  <c r="BPG16" i="2"/>
  <c r="BPG9" i="2"/>
  <c r="BPG40" i="2"/>
  <c r="BPG32" i="2"/>
  <c r="BPG23" i="2"/>
  <c r="BPG19" i="2"/>
  <c r="BPG12" i="2"/>
  <c r="BPG24" i="2"/>
  <c r="BUR3" i="2"/>
  <c r="BUP3" i="2"/>
  <c r="BUS34" i="2"/>
  <c r="BUT34" i="2" s="1"/>
  <c r="BUQ34" i="2"/>
  <c r="BUO34" i="2"/>
  <c r="BUP13" i="2"/>
  <c r="BUR13" i="2"/>
  <c r="BUR7" i="2"/>
  <c r="BUP7" i="2"/>
  <c r="BUS37" i="2"/>
  <c r="BUT37" i="2" s="1"/>
  <c r="BUO37" i="2"/>
  <c r="BUQ37" i="2"/>
  <c r="BUP25" i="2"/>
  <c r="BUR25" i="2"/>
  <c r="BUO19" i="2"/>
  <c r="BUQ19" i="2"/>
  <c r="BUS19" i="2"/>
  <c r="BUT19" i="2" s="1"/>
  <c r="BUR14" i="2"/>
  <c r="BUP14" i="2"/>
  <c r="BUR23" i="2"/>
  <c r="BUP23" i="2"/>
  <c r="BUR12" i="2"/>
  <c r="BUP12" i="2"/>
  <c r="BUP41" i="2"/>
  <c r="BUR41" i="2"/>
  <c r="BUP4" i="2"/>
  <c r="BUR4" i="2"/>
  <c r="BUS39" i="2"/>
  <c r="BUT39" i="2" s="1"/>
  <c r="BUO39" i="2"/>
  <c r="BUQ39" i="2"/>
  <c r="BUO15" i="2"/>
  <c r="BUS15" i="2"/>
  <c r="BUT15" i="2" s="1"/>
  <c r="BUQ15" i="2"/>
  <c r="BUR8" i="2"/>
  <c r="BUP8" i="2"/>
  <c r="BUS42" i="2"/>
  <c r="BUT42" i="2" s="1"/>
  <c r="BUO42" i="2"/>
  <c r="BUQ42" i="2"/>
  <c r="BUO28" i="2"/>
  <c r="BUQ28" i="2"/>
  <c r="BUS28" i="2"/>
  <c r="BUT28" i="2" s="1"/>
  <c r="BUQ20" i="2"/>
  <c r="BUS20" i="2"/>
  <c r="BUT20" i="2" s="1"/>
  <c r="BUO20" i="2"/>
  <c r="BUP27" i="2"/>
  <c r="BUR27" i="2"/>
  <c r="BUR29" i="2"/>
  <c r="BUP29" i="2"/>
  <c r="BUR15" i="2"/>
  <c r="BUP15" i="2"/>
  <c r="BUS13" i="2"/>
  <c r="BUT13" i="2" s="1"/>
  <c r="BUO13" i="2"/>
  <c r="BUQ13" i="2"/>
  <c r="BUR42" i="2"/>
  <c r="BUP42" i="2"/>
  <c r="BUR18" i="2"/>
  <c r="BUP18" i="2"/>
  <c r="BUS8" i="2"/>
  <c r="BUT8" i="2" s="1"/>
  <c r="BUO8" i="2"/>
  <c r="BUQ8" i="2"/>
  <c r="BUS35" i="2"/>
  <c r="BUT35" i="2" s="1"/>
  <c r="BUO35" i="2"/>
  <c r="BUQ35" i="2"/>
  <c r="BUS31" i="2"/>
  <c r="BUT31" i="2" s="1"/>
  <c r="BUO31" i="2"/>
  <c r="BUQ31" i="2"/>
  <c r="BUR22" i="2"/>
  <c r="BUP22" i="2"/>
  <c r="BUS40" i="2"/>
  <c r="BUT40" i="2" s="1"/>
  <c r="BUO40" i="2"/>
  <c r="BUQ40" i="2"/>
  <c r="BUQ32" i="2"/>
  <c r="BUS32" i="2"/>
  <c r="BUT32" i="2" s="1"/>
  <c r="BUO32" i="2"/>
  <c r="BUQ18" i="2"/>
  <c r="BUO18" i="2"/>
  <c r="BUS18" i="2"/>
  <c r="BUT18" i="2" s="1"/>
  <c r="BUS14" i="2"/>
  <c r="BUT14" i="2" s="1"/>
  <c r="BUO14" i="2"/>
  <c r="BUQ14" i="2"/>
  <c r="BUQ11" i="2"/>
  <c r="BUS11" i="2"/>
  <c r="BUT11" i="2" s="1"/>
  <c r="BUO11" i="2"/>
  <c r="BUO23" i="2"/>
  <c r="BUQ23" i="2"/>
  <c r="BUS23" i="2"/>
  <c r="BUT23" i="2" s="1"/>
  <c r="BUR16" i="2"/>
  <c r="BUP16" i="2"/>
  <c r="BUO4" i="2"/>
  <c r="BUS4" i="2"/>
  <c r="BUT4" i="2" s="1"/>
  <c r="BUQ4" i="2"/>
  <c r="BUR35" i="2"/>
  <c r="BUP35" i="2"/>
  <c r="BUO30" i="2"/>
  <c r="BUQ30" i="2"/>
  <c r="BUS30" i="2"/>
  <c r="BUT30" i="2" s="1"/>
  <c r="CEX1" i="2"/>
  <c r="BZQ42" i="2"/>
  <c r="BZQ37" i="2"/>
  <c r="BZR30" i="2"/>
  <c r="BZR32" i="2"/>
  <c r="BZQ24" i="2"/>
  <c r="BZQ20" i="2"/>
  <c r="BZR17" i="2"/>
  <c r="BZQ9" i="2"/>
  <c r="BZR8" i="2"/>
  <c r="BZQ7" i="2"/>
  <c r="BZQ31" i="2"/>
  <c r="BZR7" i="2"/>
  <c r="BZQ41" i="2"/>
  <c r="BZQ36" i="2"/>
  <c r="BZQ30" i="2"/>
  <c r="BZR27" i="2"/>
  <c r="BZQ23" i="2"/>
  <c r="BZQ19" i="2"/>
  <c r="BZQ14" i="2"/>
  <c r="BZQ8" i="2"/>
  <c r="BZR6" i="2"/>
  <c r="BZQ4" i="2"/>
  <c r="BZR36" i="2"/>
  <c r="BZQ18" i="2"/>
  <c r="BZQ40" i="2"/>
  <c r="BZQ35" i="2"/>
  <c r="BZR33" i="2"/>
  <c r="BZR26" i="2"/>
  <c r="BZQ22" i="2"/>
  <c r="BZQ17" i="2"/>
  <c r="BZR15" i="2"/>
  <c r="BZR11" i="2"/>
  <c r="BZR5" i="2"/>
  <c r="BZR3" i="2"/>
  <c r="BZR10" i="2"/>
  <c r="BZR42" i="2"/>
  <c r="BZQ39" i="2"/>
  <c r="BZQ34" i="2"/>
  <c r="BZR29" i="2"/>
  <c r="BZQ27" i="2"/>
  <c r="BZR25" i="2"/>
  <c r="BZQ16" i="2"/>
  <c r="BZR16" i="2"/>
  <c r="BZQ11" i="2"/>
  <c r="BZQ6" i="2"/>
  <c r="BZS1" i="2"/>
  <c r="BZR23" i="2"/>
  <c r="BZR41" i="2"/>
  <c r="BZQ38" i="2"/>
  <c r="BZQ33" i="2"/>
  <c r="BZR28" i="2"/>
  <c r="BZQ26" i="2"/>
  <c r="BZQ25" i="2"/>
  <c r="BZQ15" i="2"/>
  <c r="BZR14" i="2"/>
  <c r="BZR13" i="2"/>
  <c r="BZQ5" i="2"/>
  <c r="BZQ21" i="2"/>
  <c r="BZR40" i="2"/>
  <c r="BZR37" i="2"/>
  <c r="BZQ32" i="2"/>
  <c r="BZR34" i="2"/>
  <c r="BZR24" i="2"/>
  <c r="BZR21" i="2"/>
  <c r="BZR18" i="2"/>
  <c r="BZQ13" i="2"/>
  <c r="BZR12" i="2"/>
  <c r="BZQ3" i="2"/>
  <c r="BZR39" i="2"/>
  <c r="BZY39" i="2" s="1"/>
  <c r="BZQ12" i="2"/>
  <c r="BZR38" i="2"/>
  <c r="BZR35" i="2"/>
  <c r="BZQ29" i="2"/>
  <c r="BZR31" i="2"/>
  <c r="BZR22" i="2"/>
  <c r="BZY22" i="2" s="1"/>
  <c r="BZR20" i="2"/>
  <c r="BZR19" i="2"/>
  <c r="BZQ10" i="2"/>
  <c r="BZR9" i="2"/>
  <c r="BZR4" i="2"/>
  <c r="BZY4" i="2" s="1"/>
  <c r="BZQ28" i="2"/>
  <c r="BUP37" i="2"/>
  <c r="BUR37" i="2"/>
  <c r="BUP21" i="2"/>
  <c r="BUR21" i="2"/>
  <c r="BUS16" i="2"/>
  <c r="BUT16" i="2" s="1"/>
  <c r="BUQ16" i="2"/>
  <c r="BUO16" i="2"/>
  <c r="BUR28" i="2"/>
  <c r="BUP28" i="2"/>
  <c r="BUR20" i="2"/>
  <c r="BUP20" i="2"/>
  <c r="BUR9" i="2"/>
  <c r="BUP9" i="2"/>
  <c r="BUR38" i="2"/>
  <c r="BUP38" i="2"/>
  <c r="BUR31" i="2"/>
  <c r="BUP31" i="2"/>
  <c r="BUS12" i="2"/>
  <c r="BUT12" i="2" s="1"/>
  <c r="BUO12" i="2"/>
  <c r="BUQ12" i="2"/>
  <c r="BUR40" i="2"/>
  <c r="BUP40" i="2"/>
  <c r="BUR24" i="2"/>
  <c r="BUP24" i="2"/>
  <c r="BUO22" i="2"/>
  <c r="BUS22" i="2"/>
  <c r="BUT22" i="2" s="1"/>
  <c r="BUQ22" i="2"/>
  <c r="BUO25" i="2"/>
  <c r="BUS25" i="2"/>
  <c r="BUT25" i="2" s="1"/>
  <c r="BUQ25" i="2"/>
  <c r="BUP33" i="2"/>
  <c r="BUR33" i="2"/>
  <c r="BUR34" i="2"/>
  <c r="BUP34" i="2"/>
  <c r="BUO24" i="2"/>
  <c r="BUS24" i="2"/>
  <c r="BUT24" i="2" s="1"/>
  <c r="BUQ24" i="2"/>
  <c r="BUS9" i="2"/>
  <c r="BUT9" i="2" s="1"/>
  <c r="BUO9" i="2"/>
  <c r="BUQ9" i="2"/>
  <c r="BUR6" i="2"/>
  <c r="BUP6" i="2"/>
  <c r="BUP36" i="2"/>
  <c r="BUR36" i="2"/>
  <c r="BUR11" i="2"/>
  <c r="BUP11" i="2"/>
  <c r="BUS5" i="2"/>
  <c r="BUT5" i="2" s="1"/>
  <c r="BUO5" i="2"/>
  <c r="BUQ5" i="2"/>
  <c r="BUR30" i="2"/>
  <c r="BUP30" i="2"/>
  <c r="BUQ6" i="2"/>
  <c r="BUS6" i="2"/>
  <c r="BUT6" i="2" s="1"/>
  <c r="BUO6" i="2"/>
  <c r="BUP17" i="2"/>
  <c r="BUR17" i="2"/>
  <c r="BUP39" i="2"/>
  <c r="BUR39" i="2"/>
  <c r="BUP19" i="2"/>
  <c r="BUR19" i="2"/>
  <c r="BUM40" i="2"/>
  <c r="BUM30" i="2"/>
  <c r="BUM22" i="2"/>
  <c r="BUM16" i="2"/>
  <c r="BUM6" i="2"/>
  <c r="BUM36" i="2"/>
  <c r="BUM29" i="2"/>
  <c r="BUM21" i="2"/>
  <c r="BUM14" i="2"/>
  <c r="BUM7" i="2"/>
  <c r="BUM11" i="2"/>
  <c r="BUM34" i="2"/>
  <c r="BUM41" i="2"/>
  <c r="BUM25" i="2"/>
  <c r="BUM12" i="2"/>
  <c r="BUM5" i="2"/>
  <c r="BUM33" i="2"/>
  <c r="BUM28" i="2"/>
  <c r="BUM20" i="2"/>
  <c r="BUM10" i="2"/>
  <c r="BUM3" i="2"/>
  <c r="BUM39" i="2"/>
  <c r="BUM32" i="2"/>
  <c r="BUM27" i="2"/>
  <c r="BUM19" i="2"/>
  <c r="BUM9" i="2"/>
  <c r="BUM4" i="2"/>
  <c r="BUM24" i="2"/>
  <c r="BUM42" i="2"/>
  <c r="BUM37" i="2"/>
  <c r="BUM26" i="2"/>
  <c r="BUM18" i="2"/>
  <c r="BUM8" i="2"/>
  <c r="BUM1" i="2"/>
  <c r="BUM17" i="2"/>
  <c r="BUM38" i="2"/>
  <c r="BUM31" i="2"/>
  <c r="BUM23" i="2"/>
  <c r="BUM15" i="2"/>
  <c r="BUM13" i="2"/>
  <c r="BUM35" i="2"/>
  <c r="BUQ33" i="2"/>
  <c r="BUS33" i="2"/>
  <c r="BUT33" i="2" s="1"/>
  <c r="BUO33" i="2"/>
  <c r="BUS36" i="2"/>
  <c r="BUT36" i="2" s="1"/>
  <c r="BUO36" i="2"/>
  <c r="BUQ36" i="2"/>
  <c r="BUQ26" i="2"/>
  <c r="BUS26" i="2"/>
  <c r="BUT26" i="2" s="1"/>
  <c r="BUO26" i="2"/>
  <c r="BUR10" i="2"/>
  <c r="BUP10" i="2"/>
  <c r="BUO17" i="2"/>
  <c r="BUQ17" i="2"/>
  <c r="BUS17" i="2"/>
  <c r="BUT17" i="2" s="1"/>
  <c r="BUR32" i="2"/>
  <c r="BUP32" i="2"/>
  <c r="BUO7" i="2"/>
  <c r="BUQ7" i="2"/>
  <c r="BUS7" i="2"/>
  <c r="BUT7" i="2" s="1"/>
  <c r="BUS41" i="2"/>
  <c r="BUT41" i="2" s="1"/>
  <c r="BUO41" i="2"/>
  <c r="BUQ41" i="2"/>
  <c r="BUS29" i="2"/>
  <c r="BUT29" i="2" s="1"/>
  <c r="BUO29" i="2"/>
  <c r="BUQ29" i="2"/>
  <c r="BUQ21" i="2"/>
  <c r="BUS21" i="2"/>
  <c r="BUT21" i="2" s="1"/>
  <c r="BUO21" i="2"/>
  <c r="BUS10" i="2"/>
  <c r="BUT10" i="2" s="1"/>
  <c r="BUO10" i="2"/>
  <c r="BUQ10" i="2"/>
  <c r="BUR5" i="2"/>
  <c r="BUP5" i="2"/>
  <c r="BUP26" i="2"/>
  <c r="BUR26" i="2"/>
  <c r="BUQ3" i="2"/>
  <c r="BUS3" i="2"/>
  <c r="BUT3" i="2" s="1"/>
  <c r="BUO3" i="2"/>
  <c r="BUS38" i="2"/>
  <c r="BUT38" i="2" s="1"/>
  <c r="BUO38" i="2"/>
  <c r="BUQ38" i="2"/>
  <c r="AI22" i="22"/>
  <c r="R22" i="22"/>
  <c r="Y22" i="22"/>
  <c r="AM22" i="22"/>
  <c r="AJ22" i="22"/>
  <c r="AW22" i="22"/>
  <c r="P22" i="22"/>
  <c r="BB22" i="22"/>
  <c r="Z22" i="22"/>
  <c r="AN22" i="22"/>
  <c r="AE22" i="22"/>
  <c r="U22" i="22"/>
  <c r="AL22" i="22"/>
  <c r="AD22" i="22"/>
  <c r="AZ22" i="22"/>
  <c r="BA22" i="22"/>
  <c r="AY22" i="22"/>
  <c r="S22" i="22"/>
  <c r="W22" i="22"/>
  <c r="AT22" i="22"/>
  <c r="AP22" i="22"/>
  <c r="AH22" i="22"/>
  <c r="AO22" i="22"/>
  <c r="AK22" i="22"/>
  <c r="T22" i="22"/>
  <c r="AF22" i="22"/>
  <c r="AU22" i="22"/>
  <c r="V22" i="22"/>
  <c r="AS22" i="22"/>
  <c r="AC22" i="22"/>
  <c r="AX22" i="22"/>
  <c r="Q22" i="22"/>
  <c r="AV22" i="22"/>
  <c r="X22" i="22"/>
  <c r="AR22" i="22"/>
  <c r="AB22" i="22"/>
  <c r="AQ22" i="22"/>
  <c r="AA22" i="22"/>
  <c r="AG22" i="22"/>
  <c r="O22" i="22"/>
  <c r="I22" i="22"/>
  <c r="J22" i="22"/>
  <c r="DB6" i="24"/>
  <c r="DM6" i="24"/>
  <c r="DC6" i="24"/>
  <c r="CS5" i="24"/>
  <c r="CO5" i="24"/>
  <c r="CX5" i="24"/>
  <c r="CQ5" i="24"/>
  <c r="CT5" i="24"/>
  <c r="CR5" i="24"/>
  <c r="CZ5" i="24"/>
  <c r="CY5" i="24"/>
  <c r="CP5" i="24"/>
  <c r="A23" i="22"/>
  <c r="BZY37" i="2" l="1"/>
  <c r="BZY42" i="2"/>
  <c r="BZY31" i="2"/>
  <c r="BZY25" i="2"/>
  <c r="BZY41" i="2"/>
  <c r="BZY24" i="2"/>
  <c r="BZY14" i="2"/>
  <c r="BZY40" i="2"/>
  <c r="BZY16" i="2"/>
  <c r="BZY35" i="2"/>
  <c r="BZY21" i="2"/>
  <c r="BZY13" i="2"/>
  <c r="BZY11" i="2"/>
  <c r="BZY38" i="2"/>
  <c r="BZY23" i="2"/>
  <c r="BZY8" i="2"/>
  <c r="BZY19" i="2"/>
  <c r="BZX4" i="2"/>
  <c r="BZZ4" i="2"/>
  <c r="CAA4" i="2" s="1"/>
  <c r="BZY20" i="2"/>
  <c r="BZX3" i="2"/>
  <c r="BZZ3" i="2"/>
  <c r="CAA3" i="2" s="1"/>
  <c r="BZZ26" i="2"/>
  <c r="CAA26" i="2" s="1"/>
  <c r="BZX26" i="2"/>
  <c r="BZZ11" i="2"/>
  <c r="CAA11" i="2" s="1"/>
  <c r="BZV11" i="2"/>
  <c r="BZX11" i="2"/>
  <c r="BZY26" i="2"/>
  <c r="BZX8" i="2"/>
  <c r="BZZ8" i="2"/>
  <c r="CAA8" i="2" s="1"/>
  <c r="BZY7" i="2"/>
  <c r="BZY32" i="2"/>
  <c r="BZX15" i="2"/>
  <c r="BZZ15" i="2"/>
  <c r="CAA15" i="2" s="1"/>
  <c r="BZY12" i="2"/>
  <c r="BZY28" i="2"/>
  <c r="BZY10" i="2"/>
  <c r="BZY33" i="2"/>
  <c r="BZX14" i="2"/>
  <c r="BZZ14" i="2"/>
  <c r="CAA14" i="2" s="1"/>
  <c r="BZX31" i="2"/>
  <c r="BZZ31" i="2"/>
  <c r="CAA31" i="2" s="1"/>
  <c r="BZY30" i="2"/>
  <c r="BZX12" i="2"/>
  <c r="BZZ12" i="2"/>
  <c r="CAA12" i="2" s="1"/>
  <c r="BZT34" i="2"/>
  <c r="BZT28" i="2"/>
  <c r="BZV28" i="2" s="1"/>
  <c r="BZT20" i="2"/>
  <c r="BZV20" i="2" s="1"/>
  <c r="BZT12" i="2"/>
  <c r="BZV12" i="2" s="1"/>
  <c r="BZT5" i="2"/>
  <c r="BZV5" i="2" s="1"/>
  <c r="BZT33" i="2"/>
  <c r="BZV33" i="2" s="1"/>
  <c r="BZT27" i="2"/>
  <c r="BZV27" i="2" s="1"/>
  <c r="BZT19" i="2"/>
  <c r="BZV19" i="2" s="1"/>
  <c r="BZT10" i="2"/>
  <c r="BZT3" i="2"/>
  <c r="BZV3" i="2" s="1"/>
  <c r="BZT41" i="2"/>
  <c r="BZV41" i="2" s="1"/>
  <c r="BZT32" i="2"/>
  <c r="BZV32" i="2" s="1"/>
  <c r="BZT26" i="2"/>
  <c r="BZV26" i="2" s="1"/>
  <c r="BZT18" i="2"/>
  <c r="BZV18" i="2" s="1"/>
  <c r="BZT9" i="2"/>
  <c r="BZV9" i="2" s="1"/>
  <c r="BZT1" i="2"/>
  <c r="BZT42" i="2"/>
  <c r="BZV42" i="2" s="1"/>
  <c r="BZT31" i="2"/>
  <c r="BZV31" i="2" s="1"/>
  <c r="BZT25" i="2"/>
  <c r="BZV25" i="2" s="1"/>
  <c r="BZT16" i="2"/>
  <c r="BZT8" i="2"/>
  <c r="BZV8" i="2" s="1"/>
  <c r="BZT39" i="2"/>
  <c r="BZT36" i="2"/>
  <c r="BZV36" i="2" s="1"/>
  <c r="BZT24" i="2"/>
  <c r="BZV24" i="2" s="1"/>
  <c r="BZT14" i="2"/>
  <c r="BZV14" i="2" s="1"/>
  <c r="BZT11" i="2"/>
  <c r="BZT40" i="2"/>
  <c r="BZV40" i="2" s="1"/>
  <c r="BZT37" i="2"/>
  <c r="BZV37" i="2" s="1"/>
  <c r="BZT23" i="2"/>
  <c r="BZV23" i="2" s="1"/>
  <c r="BZT17" i="2"/>
  <c r="BZV17" i="2" s="1"/>
  <c r="BZT7" i="2"/>
  <c r="BZV7" i="2" s="1"/>
  <c r="BZT38" i="2"/>
  <c r="BZV38" i="2" s="1"/>
  <c r="BZT29" i="2"/>
  <c r="BZV29" i="2" s="1"/>
  <c r="BZT22" i="2"/>
  <c r="BZV22" i="2" s="1"/>
  <c r="BZT15" i="2"/>
  <c r="BZV15" i="2" s="1"/>
  <c r="BZT4" i="2"/>
  <c r="BZV4" i="2" s="1"/>
  <c r="BZT35" i="2"/>
  <c r="BZV35" i="2" s="1"/>
  <c r="BZT30" i="2"/>
  <c r="BZV30" i="2" s="1"/>
  <c r="BZT21" i="2"/>
  <c r="BZV21" i="2" s="1"/>
  <c r="BZT13" i="2"/>
  <c r="BZV13" i="2" s="1"/>
  <c r="BZT6" i="2"/>
  <c r="BZX13" i="2"/>
  <c r="BZZ13" i="2"/>
  <c r="CAA13" i="2" s="1"/>
  <c r="BZZ21" i="2"/>
  <c r="CAA21" i="2" s="1"/>
  <c r="BZX21" i="2"/>
  <c r="BZX33" i="2"/>
  <c r="BZZ33" i="2"/>
  <c r="CAA33" i="2" s="1"/>
  <c r="BZV16" i="2"/>
  <c r="BZZ16" i="2"/>
  <c r="CAA16" i="2" s="1"/>
  <c r="BZX16" i="2"/>
  <c r="BZY3" i="2"/>
  <c r="BZZ35" i="2"/>
  <c r="CAA35" i="2" s="1"/>
  <c r="BZX35" i="2"/>
  <c r="BZX19" i="2"/>
  <c r="BZZ19" i="2"/>
  <c r="CAA19" i="2" s="1"/>
  <c r="BZX7" i="2"/>
  <c r="BZZ7" i="2"/>
  <c r="CAA7" i="2" s="1"/>
  <c r="BZZ37" i="2"/>
  <c r="CAA37" i="2" s="1"/>
  <c r="BZX37" i="2"/>
  <c r="BZZ28" i="2"/>
  <c r="CAA28" i="2" s="1"/>
  <c r="BZX28" i="2"/>
  <c r="BZX29" i="2"/>
  <c r="BZZ29" i="2"/>
  <c r="CAA29" i="2" s="1"/>
  <c r="BZY18" i="2"/>
  <c r="BZZ5" i="2"/>
  <c r="CAA5" i="2" s="1"/>
  <c r="BZX5" i="2"/>
  <c r="BZZ38" i="2"/>
  <c r="CAA38" i="2" s="1"/>
  <c r="BZX38" i="2"/>
  <c r="BZY5" i="2"/>
  <c r="BZZ40" i="2"/>
  <c r="CAA40" i="2" s="1"/>
  <c r="BZX40" i="2"/>
  <c r="BZZ23" i="2"/>
  <c r="CAA23" i="2" s="1"/>
  <c r="BZX23" i="2"/>
  <c r="BZX42" i="2"/>
  <c r="BZZ42" i="2"/>
  <c r="CAA42" i="2" s="1"/>
  <c r="BZZ27" i="2"/>
  <c r="CAA27" i="2" s="1"/>
  <c r="BZX27" i="2"/>
  <c r="BZZ18" i="2"/>
  <c r="CAA18" i="2" s="1"/>
  <c r="BZX18" i="2"/>
  <c r="BZY27" i="2"/>
  <c r="BZX9" i="2"/>
  <c r="BZZ9" i="2"/>
  <c r="CAA9" i="2" s="1"/>
  <c r="CEY7" i="2"/>
  <c r="CEX4" i="2"/>
  <c r="CEY37" i="2"/>
  <c r="CEX41" i="2"/>
  <c r="CEX33" i="2"/>
  <c r="CEX28" i="2"/>
  <c r="CEX22" i="2"/>
  <c r="CEY16" i="2"/>
  <c r="CEY20" i="2"/>
  <c r="CEY10" i="2"/>
  <c r="CEX7" i="2"/>
  <c r="CEX5" i="2"/>
  <c r="CEY5" i="2"/>
  <c r="CEY36" i="2"/>
  <c r="CEX40" i="2"/>
  <c r="CEX32" i="2"/>
  <c r="CEY27" i="2"/>
  <c r="CEX21" i="2"/>
  <c r="CEY15" i="2"/>
  <c r="CEX19" i="2"/>
  <c r="CEY9" i="2"/>
  <c r="CEX3" i="2"/>
  <c r="CEY38" i="2"/>
  <c r="CEX42" i="2"/>
  <c r="CEX34" i="2"/>
  <c r="CEX26" i="2"/>
  <c r="CEX23" i="2"/>
  <c r="CEY17" i="2"/>
  <c r="CEX18" i="2"/>
  <c r="CEY13" i="2"/>
  <c r="CEX29" i="2"/>
  <c r="CEY35" i="2"/>
  <c r="CEX39" i="2"/>
  <c r="CEX31" i="2"/>
  <c r="CEX27" i="2"/>
  <c r="CEY24" i="2"/>
  <c r="CEY18" i="2"/>
  <c r="CFF18" i="2" s="1"/>
  <c r="CEY12" i="2"/>
  <c r="CEY8" i="2"/>
  <c r="CEY4" i="2"/>
  <c r="CEY42" i="2"/>
  <c r="CEY34" i="2"/>
  <c r="CEX38" i="2"/>
  <c r="CEY30" i="2"/>
  <c r="CEY25" i="2"/>
  <c r="CEY23" i="2"/>
  <c r="CEX17" i="2"/>
  <c r="CEX11" i="2"/>
  <c r="CEX13" i="2"/>
  <c r="CEX6" i="2"/>
  <c r="CEY41" i="2"/>
  <c r="CEY33" i="2"/>
  <c r="CEX37" i="2"/>
  <c r="CEX30" i="2"/>
  <c r="CEY26" i="2"/>
  <c r="CEY22" i="2"/>
  <c r="CEX16" i="2"/>
  <c r="CEY14" i="2"/>
  <c r="CEY11" i="2"/>
  <c r="CEZ1" i="2"/>
  <c r="CEY40" i="2"/>
  <c r="CEY32" i="2"/>
  <c r="CEX36" i="2"/>
  <c r="CEY29" i="2"/>
  <c r="CEX25" i="2"/>
  <c r="CEY21" i="2"/>
  <c r="CFF21" i="2" s="1"/>
  <c r="CEX15" i="2"/>
  <c r="CEX12" i="2"/>
  <c r="CEX10" i="2"/>
  <c r="CEY3" i="2"/>
  <c r="CFF3" i="2" s="1"/>
  <c r="CEX8" i="2"/>
  <c r="CEY39" i="2"/>
  <c r="CEY31" i="2"/>
  <c r="CEX35" i="2"/>
  <c r="CEY28" i="2"/>
  <c r="CEX24" i="2"/>
  <c r="CEX20" i="2"/>
  <c r="CEY19" i="2"/>
  <c r="CEX14" i="2"/>
  <c r="CEX9" i="2"/>
  <c r="CEY6" i="2"/>
  <c r="BUN42" i="2"/>
  <c r="BUN34" i="2"/>
  <c r="BUN24" i="2"/>
  <c r="BUN16" i="2"/>
  <c r="BUN11" i="2"/>
  <c r="BUN41" i="2"/>
  <c r="BUN33" i="2"/>
  <c r="BUN23" i="2"/>
  <c r="BUN18" i="2"/>
  <c r="BUN13" i="2"/>
  <c r="BUN40" i="2"/>
  <c r="BUN32" i="2"/>
  <c r="BUN22" i="2"/>
  <c r="BUN19" i="2"/>
  <c r="BUN12" i="2"/>
  <c r="BUN39" i="2"/>
  <c r="BUN31" i="2"/>
  <c r="BUN25" i="2"/>
  <c r="BUN15" i="2"/>
  <c r="BUN7" i="2"/>
  <c r="BUN38" i="2"/>
  <c r="BUN29" i="2"/>
  <c r="BUN27" i="2"/>
  <c r="BUN14" i="2"/>
  <c r="BUN5" i="2"/>
  <c r="BUN37" i="2"/>
  <c r="BUN30" i="2"/>
  <c r="BUN20" i="2"/>
  <c r="BUN10" i="2"/>
  <c r="BUN3" i="2"/>
  <c r="BUN36" i="2"/>
  <c r="BUN28" i="2"/>
  <c r="BUN21" i="2"/>
  <c r="BUN9" i="2"/>
  <c r="BUN4" i="2"/>
  <c r="BUN35" i="2"/>
  <c r="BUN26" i="2"/>
  <c r="BUN17" i="2"/>
  <c r="BUN8" i="2"/>
  <c r="BUN6" i="2"/>
  <c r="BZY9" i="2"/>
  <c r="BZY29" i="2"/>
  <c r="BZY15" i="2"/>
  <c r="BZY36" i="2"/>
  <c r="BZZ30" i="2"/>
  <c r="CAA30" i="2" s="1"/>
  <c r="BZX30" i="2"/>
  <c r="BZY17" i="2"/>
  <c r="BZX10" i="2"/>
  <c r="BZZ10" i="2"/>
  <c r="CAA10" i="2" s="1"/>
  <c r="BZV10" i="2"/>
  <c r="BZY34" i="2"/>
  <c r="BZZ17" i="2"/>
  <c r="CAA17" i="2" s="1"/>
  <c r="BZX17" i="2"/>
  <c r="BZZ36" i="2"/>
  <c r="CAA36" i="2" s="1"/>
  <c r="BZX36" i="2"/>
  <c r="BZZ20" i="2"/>
  <c r="CAA20" i="2" s="1"/>
  <c r="BZX20" i="2"/>
  <c r="BZZ34" i="2"/>
  <c r="CAA34" i="2" s="1"/>
  <c r="BZV34" i="2"/>
  <c r="BZX34" i="2"/>
  <c r="BZX32" i="2"/>
  <c r="BZZ32" i="2"/>
  <c r="CAA32" i="2" s="1"/>
  <c r="BZX25" i="2"/>
  <c r="BZZ25" i="2"/>
  <c r="CAA25" i="2" s="1"/>
  <c r="BZZ6" i="2"/>
  <c r="CAA6" i="2" s="1"/>
  <c r="BZV6" i="2"/>
  <c r="BZX6" i="2"/>
  <c r="BZZ39" i="2"/>
  <c r="CAA39" i="2" s="1"/>
  <c r="BZV39" i="2"/>
  <c r="BZX39" i="2"/>
  <c r="BZZ22" i="2"/>
  <c r="CAA22" i="2" s="1"/>
  <c r="BZX22" i="2"/>
  <c r="BZY6" i="2"/>
  <c r="BZZ41" i="2"/>
  <c r="CAA41" i="2" s="1"/>
  <c r="BZX41" i="2"/>
  <c r="BZZ24" i="2"/>
  <c r="CAA24" i="2" s="1"/>
  <c r="BZX24" i="2"/>
  <c r="AZ23" i="22"/>
  <c r="AA23" i="22"/>
  <c r="AT23" i="22"/>
  <c r="Z23" i="22"/>
  <c r="Q23" i="22"/>
  <c r="AE23" i="22"/>
  <c r="AL23" i="22"/>
  <c r="AK23" i="22"/>
  <c r="S23" i="22"/>
  <c r="W23" i="22"/>
  <c r="AB23" i="22"/>
  <c r="AH23" i="22"/>
  <c r="AO23" i="22"/>
  <c r="AF23" i="22"/>
  <c r="AU23" i="22"/>
  <c r="AC23" i="22"/>
  <c r="AR23" i="22"/>
  <c r="AG23" i="22"/>
  <c r="AP23" i="22"/>
  <c r="Y23" i="22"/>
  <c r="AM23" i="22"/>
  <c r="AV23" i="22"/>
  <c r="AN23" i="22"/>
  <c r="AD23" i="22"/>
  <c r="AY23" i="22"/>
  <c r="AQ23" i="22"/>
  <c r="AI23" i="22"/>
  <c r="AX23" i="22"/>
  <c r="X23" i="22"/>
  <c r="BA23" i="22"/>
  <c r="R23" i="22"/>
  <c r="AW23" i="22"/>
  <c r="P23" i="22"/>
  <c r="U23" i="22"/>
  <c r="BB23" i="22"/>
  <c r="V23" i="22"/>
  <c r="AS23" i="22"/>
  <c r="T23" i="22"/>
  <c r="AJ23" i="22"/>
  <c r="I23" i="22"/>
  <c r="O23" i="22"/>
  <c r="J23" i="22"/>
  <c r="DK5" i="24"/>
  <c r="DC5" i="24"/>
  <c r="DA5" i="24"/>
  <c r="DD5" i="24"/>
  <c r="DB5" i="24"/>
  <c r="DF5" i="24"/>
  <c r="DL5" i="24"/>
  <c r="DJ5" i="24"/>
  <c r="DE5" i="24"/>
  <c r="DY6" i="24"/>
  <c r="DO6" i="24"/>
  <c r="DN6" i="24"/>
  <c r="CFF29" i="2" l="1"/>
  <c r="CFF22" i="2"/>
  <c r="CFF4" i="2"/>
  <c r="CFF40" i="2"/>
  <c r="CFF35" i="2"/>
  <c r="CFF34" i="2"/>
  <c r="CFF16" i="2"/>
  <c r="CFF19" i="2"/>
  <c r="CFF23" i="2"/>
  <c r="CFF13" i="2"/>
  <c r="CFF36" i="2"/>
  <c r="CFF39" i="2"/>
  <c r="CFF26" i="2"/>
  <c r="CFF32" i="2"/>
  <c r="CFF33" i="2"/>
  <c r="CFF30" i="2"/>
  <c r="CFF17" i="2"/>
  <c r="CFF37" i="2"/>
  <c r="CFF6" i="2"/>
  <c r="CFF31" i="2"/>
  <c r="CFE19" i="2"/>
  <c r="CFC19" i="2"/>
  <c r="CFG19" i="2"/>
  <c r="CFH19" i="2" s="1"/>
  <c r="CFG15" i="2"/>
  <c r="CFH15" i="2" s="1"/>
  <c r="CFE15" i="2"/>
  <c r="CFE27" i="2"/>
  <c r="CFG27" i="2"/>
  <c r="CFH27" i="2" s="1"/>
  <c r="CFG35" i="2"/>
  <c r="CFH35" i="2" s="1"/>
  <c r="CFE35" i="2"/>
  <c r="CFF14" i="2"/>
  <c r="CFE6" i="2"/>
  <c r="CFG6" i="2"/>
  <c r="CFH6" i="2" s="1"/>
  <c r="CFE31" i="2"/>
  <c r="CFG31" i="2"/>
  <c r="CFH31" i="2" s="1"/>
  <c r="CFE26" i="2"/>
  <c r="CFG26" i="2"/>
  <c r="CFH26" i="2" s="1"/>
  <c r="CFE21" i="2"/>
  <c r="CFG21" i="2"/>
  <c r="CFH21" i="2" s="1"/>
  <c r="CFF10" i="2"/>
  <c r="CFG4" i="2"/>
  <c r="CFH4" i="2" s="1"/>
  <c r="CFE4" i="2"/>
  <c r="CFG24" i="2"/>
  <c r="CFH24" i="2" s="1"/>
  <c r="CFE24" i="2"/>
  <c r="CFA41" i="2"/>
  <c r="CFC41" i="2" s="1"/>
  <c r="CFA33" i="2"/>
  <c r="CFC33" i="2" s="1"/>
  <c r="CFA22" i="2"/>
  <c r="CFC22" i="2" s="1"/>
  <c r="CFA13" i="2"/>
  <c r="CFC13" i="2" s="1"/>
  <c r="CFA7" i="2"/>
  <c r="CFC7" i="2" s="1"/>
  <c r="CFA17" i="2"/>
  <c r="CFC17" i="2" s="1"/>
  <c r="CFA40" i="2"/>
  <c r="CFC40" i="2" s="1"/>
  <c r="CFA32" i="2"/>
  <c r="CFC32" i="2" s="1"/>
  <c r="CFA21" i="2"/>
  <c r="CFC21" i="2" s="1"/>
  <c r="CFA10" i="2"/>
  <c r="CFA5" i="2"/>
  <c r="CFC5" i="2" s="1"/>
  <c r="CFA39" i="2"/>
  <c r="CFC39" i="2" s="1"/>
  <c r="CFA31" i="2"/>
  <c r="CFC31" i="2" s="1"/>
  <c r="CFA20" i="2"/>
  <c r="CFC20" i="2" s="1"/>
  <c r="CFA9" i="2"/>
  <c r="CFC9" i="2" s="1"/>
  <c r="CFA6" i="2"/>
  <c r="CFC6" i="2" s="1"/>
  <c r="CFA37" i="2"/>
  <c r="CFC37" i="2" s="1"/>
  <c r="CFA11" i="2"/>
  <c r="CFC11" i="2" s="1"/>
  <c r="CFA38" i="2"/>
  <c r="CFC38" i="2" s="1"/>
  <c r="CFA25" i="2"/>
  <c r="CFC25" i="2" s="1"/>
  <c r="CFA19" i="2"/>
  <c r="CFA8" i="2"/>
  <c r="CFC8" i="2" s="1"/>
  <c r="CFA3" i="2"/>
  <c r="CFC3" i="2" s="1"/>
  <c r="CFA30" i="2"/>
  <c r="CFC30" i="2" s="1"/>
  <c r="CFA26" i="2"/>
  <c r="CFC26" i="2" s="1"/>
  <c r="CFA1" i="2"/>
  <c r="CFA29" i="2"/>
  <c r="CFC29" i="2" s="1"/>
  <c r="CFA36" i="2"/>
  <c r="CFC36" i="2" s="1"/>
  <c r="CFA27" i="2"/>
  <c r="CFC27" i="2" s="1"/>
  <c r="CFA16" i="2"/>
  <c r="CFC16" i="2" s="1"/>
  <c r="CFA12" i="2"/>
  <c r="CFC12" i="2" s="1"/>
  <c r="CFA23" i="2"/>
  <c r="CFC23" i="2" s="1"/>
  <c r="CFA24" i="2"/>
  <c r="CFC24" i="2" s="1"/>
  <c r="CFA15" i="2"/>
  <c r="CFC15" i="2" s="1"/>
  <c r="CFA18" i="2"/>
  <c r="CFC18" i="2" s="1"/>
  <c r="CFA34" i="2"/>
  <c r="CFC34" i="2" s="1"/>
  <c r="CFA28" i="2"/>
  <c r="CFC28" i="2" s="1"/>
  <c r="CFA14" i="2"/>
  <c r="CFC14" i="2" s="1"/>
  <c r="CFA42" i="2"/>
  <c r="CFC42" i="2" s="1"/>
  <c r="CFA4" i="2"/>
  <c r="CFC4" i="2" s="1"/>
  <c r="CFA35" i="2"/>
  <c r="CFC35" i="2" s="1"/>
  <c r="CFF24" i="2"/>
  <c r="CFE5" i="2"/>
  <c r="CFG5" i="2"/>
  <c r="CFH5" i="2" s="1"/>
  <c r="CFF41" i="2"/>
  <c r="CFE25" i="2"/>
  <c r="CFG25" i="2"/>
  <c r="CFH25" i="2" s="1"/>
  <c r="CFG16" i="2"/>
  <c r="CFH16" i="2" s="1"/>
  <c r="CFE16" i="2"/>
  <c r="CFG13" i="2"/>
  <c r="CFH13" i="2" s="1"/>
  <c r="CFE13" i="2"/>
  <c r="CFF42" i="2"/>
  <c r="CFG39" i="2"/>
  <c r="CFH39" i="2" s="1"/>
  <c r="CFE39" i="2"/>
  <c r="CFG34" i="2"/>
  <c r="CFH34" i="2" s="1"/>
  <c r="CFE34" i="2"/>
  <c r="CFF27" i="2"/>
  <c r="CFF20" i="2"/>
  <c r="CFF7" i="2"/>
  <c r="CFE11" i="2"/>
  <c r="CFG11" i="2"/>
  <c r="CFH11" i="2" s="1"/>
  <c r="CFG42" i="2"/>
  <c r="CFH42" i="2" s="1"/>
  <c r="CFE42" i="2"/>
  <c r="CFG32" i="2"/>
  <c r="CFH32" i="2" s="1"/>
  <c r="CFE32" i="2"/>
  <c r="CFE9" i="2"/>
  <c r="CFG9" i="2"/>
  <c r="CFH9" i="2" s="1"/>
  <c r="CFG14" i="2"/>
  <c r="CFH14" i="2" s="1"/>
  <c r="CFE14" i="2"/>
  <c r="CFE8" i="2"/>
  <c r="CFG8" i="2"/>
  <c r="CFH8" i="2" s="1"/>
  <c r="CFG36" i="2"/>
  <c r="CFH36" i="2" s="1"/>
  <c r="CFE36" i="2"/>
  <c r="CFE17" i="2"/>
  <c r="CFG17" i="2"/>
  <c r="CFH17" i="2" s="1"/>
  <c r="CFF8" i="2"/>
  <c r="CFG29" i="2"/>
  <c r="CFH29" i="2" s="1"/>
  <c r="CFE29" i="2"/>
  <c r="CFF38" i="2"/>
  <c r="CFG40" i="2"/>
  <c r="CFH40" i="2" s="1"/>
  <c r="CFE40" i="2"/>
  <c r="CFE22" i="2"/>
  <c r="CFG22" i="2"/>
  <c r="CFH22" i="2" s="1"/>
  <c r="CFF12" i="2"/>
  <c r="CFG3" i="2"/>
  <c r="CFH3" i="2" s="1"/>
  <c r="CFE3" i="2"/>
  <c r="CFG28" i="2"/>
  <c r="CFH28" i="2" s="1"/>
  <c r="CFE28" i="2"/>
  <c r="BZU42" i="2"/>
  <c r="BZW42" i="2" s="1"/>
  <c r="BZU34" i="2"/>
  <c r="BZW34" i="2" s="1"/>
  <c r="BZU26" i="2"/>
  <c r="BZW26" i="2" s="1"/>
  <c r="BZU17" i="2"/>
  <c r="BZW17" i="2" s="1"/>
  <c r="BZU9" i="2"/>
  <c r="BZW9" i="2" s="1"/>
  <c r="BZU41" i="2"/>
  <c r="BZW41" i="2" s="1"/>
  <c r="BZU33" i="2"/>
  <c r="BZW33" i="2" s="1"/>
  <c r="BZU24" i="2"/>
  <c r="BZW24" i="2" s="1"/>
  <c r="BZU16" i="2"/>
  <c r="BZW16" i="2" s="1"/>
  <c r="BZU8" i="2"/>
  <c r="BZW8" i="2" s="1"/>
  <c r="BZU28" i="2"/>
  <c r="BZW28" i="2" s="1"/>
  <c r="BZU7" i="2"/>
  <c r="BZW7" i="2" s="1"/>
  <c r="BZU40" i="2"/>
  <c r="BZW40" i="2" s="1"/>
  <c r="BZU32" i="2"/>
  <c r="BZW32" i="2" s="1"/>
  <c r="BZU23" i="2"/>
  <c r="BZW23" i="2" s="1"/>
  <c r="BZU15" i="2"/>
  <c r="BZW15" i="2" s="1"/>
  <c r="BZU11" i="2"/>
  <c r="BZW11" i="2" s="1"/>
  <c r="BZU12" i="2"/>
  <c r="BZW12" i="2" s="1"/>
  <c r="BZU39" i="2"/>
  <c r="BZW39" i="2" s="1"/>
  <c r="BZU31" i="2"/>
  <c r="BZW31" i="2" s="1"/>
  <c r="BZU22" i="2"/>
  <c r="BZW22" i="2" s="1"/>
  <c r="BZU18" i="2"/>
  <c r="BZW18" i="2" s="1"/>
  <c r="BZU6" i="2"/>
  <c r="BZW6" i="2" s="1"/>
  <c r="BZU36" i="2"/>
  <c r="BZW36" i="2" s="1"/>
  <c r="BZU38" i="2"/>
  <c r="BZW38" i="2" s="1"/>
  <c r="BZU29" i="2"/>
  <c r="BZW29" i="2" s="1"/>
  <c r="BZU25" i="2"/>
  <c r="BZW25" i="2" s="1"/>
  <c r="BZU14" i="2"/>
  <c r="BZW14" i="2" s="1"/>
  <c r="BZU5" i="2"/>
  <c r="BZW5" i="2" s="1"/>
  <c r="BZU37" i="2"/>
  <c r="BZW37" i="2" s="1"/>
  <c r="BZU30" i="2"/>
  <c r="BZW30" i="2" s="1"/>
  <c r="BZU21" i="2"/>
  <c r="BZW21" i="2" s="1"/>
  <c r="BZU13" i="2"/>
  <c r="BZW13" i="2" s="1"/>
  <c r="BZU3" i="2"/>
  <c r="BZW3" i="2" s="1"/>
  <c r="BZU35" i="2"/>
  <c r="BZW35" i="2" s="1"/>
  <c r="BZU27" i="2"/>
  <c r="BZW27" i="2" s="1"/>
  <c r="BZU19" i="2"/>
  <c r="BZW19" i="2" s="1"/>
  <c r="BZU10" i="2"/>
  <c r="BZW10" i="2" s="1"/>
  <c r="BZU4" i="2"/>
  <c r="BZW4" i="2" s="1"/>
  <c r="BZU20" i="2"/>
  <c r="BZW20" i="2" s="1"/>
  <c r="CFE30" i="2"/>
  <c r="CFG30" i="2"/>
  <c r="CFH30" i="2" s="1"/>
  <c r="CFG20" i="2"/>
  <c r="CFH20" i="2" s="1"/>
  <c r="CFE20" i="2"/>
  <c r="CFG10" i="2"/>
  <c r="CFH10" i="2" s="1"/>
  <c r="CFC10" i="2"/>
  <c r="CFE10" i="2"/>
  <c r="CFG37" i="2"/>
  <c r="CFH37" i="2" s="1"/>
  <c r="CFE37" i="2"/>
  <c r="CFF25" i="2"/>
  <c r="CFG18" i="2"/>
  <c r="CFH18" i="2" s="1"/>
  <c r="CFE18" i="2"/>
  <c r="CFF9" i="2"/>
  <c r="CFF5" i="2"/>
  <c r="CFE33" i="2"/>
  <c r="CFG33" i="2"/>
  <c r="CFH33" i="2" s="1"/>
  <c r="CFE12" i="2"/>
  <c r="CFG12" i="2"/>
  <c r="CFH12" i="2" s="1"/>
  <c r="CFE41" i="2"/>
  <c r="CFG41" i="2"/>
  <c r="CFH41" i="2" s="1"/>
  <c r="CFF28" i="2"/>
  <c r="CFF11" i="2"/>
  <c r="CFG38" i="2"/>
  <c r="CFH38" i="2" s="1"/>
  <c r="CFE38" i="2"/>
  <c r="CFE23" i="2"/>
  <c r="CFG23" i="2"/>
  <c r="CFH23" i="2" s="1"/>
  <c r="CFF15" i="2"/>
  <c r="CFG7" i="2"/>
  <c r="CFH7" i="2" s="1"/>
  <c r="CFE7" i="2"/>
  <c r="DR5" i="24"/>
  <c r="DM5" i="24"/>
  <c r="DN5" i="24"/>
  <c r="DW5" i="24"/>
  <c r="DV5" i="24"/>
  <c r="DQ5" i="24"/>
  <c r="DP5" i="24"/>
  <c r="DO5" i="24"/>
  <c r="DX5" i="24"/>
  <c r="EA6" i="24"/>
  <c r="DZ6" i="24"/>
  <c r="EK6" i="24"/>
  <c r="CFB41" i="2" l="1"/>
  <c r="CFD41" i="2" s="1"/>
  <c r="CFB33" i="2"/>
  <c r="CFD33" i="2" s="1"/>
  <c r="CFB24" i="2"/>
  <c r="CFD24" i="2" s="1"/>
  <c r="CFB18" i="2"/>
  <c r="CFD18" i="2" s="1"/>
  <c r="CFB8" i="2"/>
  <c r="CFD8" i="2" s="1"/>
  <c r="CFB28" i="2"/>
  <c r="CFD28" i="2" s="1"/>
  <c r="CFB40" i="2"/>
  <c r="CFD40" i="2" s="1"/>
  <c r="CFB32" i="2"/>
  <c r="CFD32" i="2" s="1"/>
  <c r="CFB23" i="2"/>
  <c r="CFD23" i="2" s="1"/>
  <c r="CFB19" i="2"/>
  <c r="CFD19" i="2" s="1"/>
  <c r="CFB7" i="2"/>
  <c r="CFD7" i="2" s="1"/>
  <c r="CFB17" i="2"/>
  <c r="CFD17" i="2" s="1"/>
  <c r="CFB10" i="2"/>
  <c r="CFD10" i="2" s="1"/>
  <c r="CFB39" i="2"/>
  <c r="CFD39" i="2" s="1"/>
  <c r="CFB31" i="2"/>
  <c r="CFD31" i="2" s="1"/>
  <c r="CFB22" i="2"/>
  <c r="CFD22" i="2" s="1"/>
  <c r="CFB11" i="2"/>
  <c r="CFD11" i="2" s="1"/>
  <c r="CFB5" i="2"/>
  <c r="CFD5" i="2" s="1"/>
  <c r="CFB29" i="2"/>
  <c r="CFD29" i="2" s="1"/>
  <c r="CFB38" i="2"/>
  <c r="CFD38" i="2" s="1"/>
  <c r="CFB30" i="2"/>
  <c r="CFD30" i="2" s="1"/>
  <c r="CFB21" i="2"/>
  <c r="CFD21" i="2" s="1"/>
  <c r="CFB12" i="2"/>
  <c r="CFD12" i="2" s="1"/>
  <c r="CFB6" i="2"/>
  <c r="CFD6" i="2" s="1"/>
  <c r="CFB36" i="2"/>
  <c r="CFD36" i="2" s="1"/>
  <c r="CFB35" i="2"/>
  <c r="CFD35" i="2" s="1"/>
  <c r="CFB37" i="2"/>
  <c r="CFD37" i="2" s="1"/>
  <c r="CFB26" i="2"/>
  <c r="CFD26" i="2" s="1"/>
  <c r="CFB20" i="2"/>
  <c r="CFD20" i="2" s="1"/>
  <c r="CFB14" i="2"/>
  <c r="CFD14" i="2" s="1"/>
  <c r="CFB3" i="2"/>
  <c r="CFD3" i="2" s="1"/>
  <c r="CFB13" i="2"/>
  <c r="CFD13" i="2" s="1"/>
  <c r="CFB16" i="2"/>
  <c r="CFD16" i="2" s="1"/>
  <c r="CFB42" i="2"/>
  <c r="CFD42" i="2" s="1"/>
  <c r="CFB34" i="2"/>
  <c r="CFD34" i="2" s="1"/>
  <c r="CFB25" i="2"/>
  <c r="CFD25" i="2" s="1"/>
  <c r="CFB15" i="2"/>
  <c r="CFD15" i="2" s="1"/>
  <c r="CFB9" i="2"/>
  <c r="CFD9" i="2" s="1"/>
  <c r="CFB27" i="2"/>
  <c r="CFD27" i="2" s="1"/>
  <c r="CFB4" i="2"/>
  <c r="CFD4" i="2" s="1"/>
  <c r="EM6" i="24"/>
  <c r="EL6" i="24"/>
  <c r="EW6" i="24"/>
  <c r="DZ5" i="24"/>
  <c r="EC5" i="24"/>
  <c r="EB5" i="24"/>
  <c r="EI5" i="24"/>
  <c r="EA5" i="24"/>
  <c r="DY5" i="24"/>
  <c r="EH5" i="24"/>
  <c r="ED5" i="24"/>
  <c r="EJ5" i="24"/>
  <c r="EX6" i="24" l="1"/>
  <c r="EY6" i="24"/>
  <c r="FI6" i="24"/>
  <c r="EL5" i="24"/>
  <c r="EN5" i="24"/>
  <c r="EP5" i="24"/>
  <c r="EV5" i="24"/>
  <c r="EU5" i="24"/>
  <c r="EO5" i="24"/>
  <c r="ET5" i="24"/>
  <c r="EK5" i="24"/>
  <c r="EM5" i="24"/>
  <c r="EW5" i="24" l="1"/>
  <c r="EY5" i="24"/>
  <c r="FG5" i="24"/>
  <c r="FB5" i="24"/>
  <c r="EZ5" i="24"/>
  <c r="EX5" i="24"/>
  <c r="FH5" i="24"/>
  <c r="FF5" i="24"/>
  <c r="FA5" i="24"/>
  <c r="FU6" i="24"/>
  <c r="FK6" i="24"/>
  <c r="FJ6" i="24"/>
  <c r="FS5" i="24" l="1"/>
  <c r="FJ5" i="24"/>
  <c r="FL5" i="24"/>
  <c r="FR5" i="24"/>
  <c r="FT5" i="24"/>
  <c r="FK5" i="24"/>
  <c r="FM5" i="24"/>
  <c r="FN5" i="24"/>
  <c r="FI5" i="24"/>
  <c r="FW6" i="24"/>
  <c r="FV6" i="24"/>
  <c r="GG6" i="24"/>
  <c r="EA39" i="2"/>
  <c r="EA35" i="2"/>
  <c r="EA31" i="2"/>
  <c r="EA27" i="2"/>
  <c r="EA23" i="2"/>
  <c r="EA19" i="2"/>
  <c r="EA15" i="2"/>
  <c r="EA11" i="2"/>
  <c r="EA7" i="2"/>
  <c r="EA3" i="2"/>
  <c r="EA42" i="2"/>
  <c r="DZ42" i="2"/>
  <c r="EA41" i="2"/>
  <c r="DZ41" i="2"/>
  <c r="EA40" i="2"/>
  <c r="DZ40" i="2"/>
  <c r="DZ39" i="2"/>
  <c r="EA38" i="2"/>
  <c r="DZ38" i="2"/>
  <c r="EA37" i="2"/>
  <c r="DZ37" i="2"/>
  <c r="EA36" i="2"/>
  <c r="DZ36" i="2"/>
  <c r="DZ35" i="2"/>
  <c r="EA34" i="2"/>
  <c r="DZ34" i="2"/>
  <c r="EA33" i="2"/>
  <c r="DZ33" i="2"/>
  <c r="EA32" i="2"/>
  <c r="DZ32" i="2"/>
  <c r="DZ31" i="2"/>
  <c r="EA30" i="2"/>
  <c r="DZ30" i="2"/>
  <c r="EA29" i="2"/>
  <c r="DZ29" i="2"/>
  <c r="EA28" i="2"/>
  <c r="DZ28" i="2"/>
  <c r="DZ27" i="2"/>
  <c r="EA26" i="2"/>
  <c r="DZ26" i="2"/>
  <c r="EA25" i="2"/>
  <c r="DZ25" i="2"/>
  <c r="EA24" i="2"/>
  <c r="DZ24" i="2"/>
  <c r="DZ23" i="2"/>
  <c r="EA22" i="2"/>
  <c r="DZ22" i="2"/>
  <c r="EA21" i="2"/>
  <c r="DZ21" i="2"/>
  <c r="EA20" i="2"/>
  <c r="DZ20" i="2"/>
  <c r="DZ19" i="2"/>
  <c r="EA18" i="2"/>
  <c r="DZ18" i="2"/>
  <c r="EA17" i="2"/>
  <c r="DZ17" i="2"/>
  <c r="EA16" i="2"/>
  <c r="DZ16" i="2"/>
  <c r="DZ15" i="2"/>
  <c r="EA14" i="2"/>
  <c r="DZ14" i="2"/>
  <c r="EA13" i="2"/>
  <c r="DZ13" i="2"/>
  <c r="EA12" i="2"/>
  <c r="DZ12" i="2"/>
  <c r="DZ11" i="2"/>
  <c r="EA10" i="2"/>
  <c r="DZ10" i="2"/>
  <c r="EA9" i="2"/>
  <c r="DZ9" i="2"/>
  <c r="EA8" i="2"/>
  <c r="DZ8" i="2"/>
  <c r="DZ7" i="2"/>
  <c r="EA6" i="2"/>
  <c r="DZ6" i="2"/>
  <c r="EA5" i="2"/>
  <c r="DZ5" i="2"/>
  <c r="EA4" i="2"/>
  <c r="DZ4" i="2"/>
  <c r="DZ3" i="2"/>
  <c r="DW42" i="2"/>
  <c r="DW40" i="2"/>
  <c r="DW38" i="2"/>
  <c r="DW36" i="2"/>
  <c r="DW34" i="2"/>
  <c r="DW32" i="2"/>
  <c r="DW30" i="2"/>
  <c r="DW28" i="2"/>
  <c r="DX27" i="2"/>
  <c r="DW26" i="2"/>
  <c r="DW24" i="2"/>
  <c r="DW22" i="2"/>
  <c r="DW20" i="2"/>
  <c r="DW18" i="2"/>
  <c r="DW16" i="2"/>
  <c r="DW14" i="2"/>
  <c r="DW12" i="2"/>
  <c r="DW10" i="2"/>
  <c r="DW8" i="2"/>
  <c r="DW6" i="2"/>
  <c r="DW4" i="2"/>
  <c r="FW5" i="24" l="1"/>
  <c r="GF5" i="24"/>
  <c r="GD5" i="24"/>
  <c r="FU5" i="24"/>
  <c r="FZ5" i="24"/>
  <c r="FV5" i="24"/>
  <c r="GE5" i="24"/>
  <c r="FY5" i="24"/>
  <c r="FX5" i="24"/>
  <c r="GH6" i="24"/>
  <c r="GI6" i="24"/>
  <c r="DX13" i="2"/>
  <c r="DX23" i="2"/>
  <c r="DX31" i="2"/>
  <c r="DX35" i="2"/>
  <c r="DX39" i="2"/>
  <c r="DX9" i="2"/>
  <c r="DX17" i="2"/>
  <c r="DX21" i="2"/>
  <c r="DX25" i="2"/>
  <c r="DX29" i="2"/>
  <c r="DX33" i="2"/>
  <c r="DX37" i="2"/>
  <c r="DX41" i="2"/>
  <c r="DX4" i="2"/>
  <c r="EE4" i="2" s="1"/>
  <c r="DX6" i="2"/>
  <c r="EE6" i="2" s="1"/>
  <c r="DX8" i="2"/>
  <c r="EE8" i="2" s="1"/>
  <c r="DX10" i="2"/>
  <c r="ED10" i="2" s="1"/>
  <c r="DX12" i="2"/>
  <c r="EE12" i="2" s="1"/>
  <c r="DX14" i="2"/>
  <c r="EE14" i="2" s="1"/>
  <c r="DX16" i="2"/>
  <c r="EE16" i="2" s="1"/>
  <c r="DW5" i="2"/>
  <c r="DW7" i="2"/>
  <c r="DW9" i="2"/>
  <c r="DW11" i="2"/>
  <c r="DW13" i="2"/>
  <c r="DW15" i="2"/>
  <c r="DW17" i="2"/>
  <c r="DW19" i="2"/>
  <c r="DW21" i="2"/>
  <c r="EF21" i="2" s="1"/>
  <c r="DW23" i="2"/>
  <c r="ED23" i="2" s="1"/>
  <c r="DW25" i="2"/>
  <c r="DW27" i="2"/>
  <c r="EE27" i="2" s="1"/>
  <c r="DW29" i="2"/>
  <c r="DW31" i="2"/>
  <c r="EE31" i="2" s="1"/>
  <c r="DW33" i="2"/>
  <c r="DW35" i="2"/>
  <c r="EF35" i="2" s="1"/>
  <c r="DW37" i="2"/>
  <c r="EF37" i="2" s="1"/>
  <c r="DW39" i="2"/>
  <c r="EF39" i="2" s="1"/>
  <c r="DW41" i="2"/>
  <c r="DX7" i="2"/>
  <c r="DX11" i="2"/>
  <c r="DX15" i="2"/>
  <c r="EE15" i="2" s="1"/>
  <c r="DX19" i="2"/>
  <c r="DX18" i="2"/>
  <c r="EE18" i="2" s="1"/>
  <c r="DX20" i="2"/>
  <c r="EE20" i="2" s="1"/>
  <c r="DX22" i="2"/>
  <c r="EE22" i="2" s="1"/>
  <c r="DX24" i="2"/>
  <c r="EE24" i="2" s="1"/>
  <c r="DX26" i="2"/>
  <c r="EE26" i="2" s="1"/>
  <c r="DX28" i="2"/>
  <c r="EE28" i="2" s="1"/>
  <c r="DX30" i="2"/>
  <c r="EE30" i="2" s="1"/>
  <c r="DX32" i="2"/>
  <c r="EE32" i="2" s="1"/>
  <c r="DX34" i="2"/>
  <c r="EE34" i="2" s="1"/>
  <c r="DX36" i="2"/>
  <c r="EE36" i="2" s="1"/>
  <c r="DX38" i="2"/>
  <c r="EE38" i="2" s="1"/>
  <c r="DX40" i="2"/>
  <c r="EE40" i="2" s="1"/>
  <c r="DX42" i="2"/>
  <c r="EE42" i="2" s="1"/>
  <c r="DX5" i="2"/>
  <c r="EF6" i="2"/>
  <c r="EF8" i="2"/>
  <c r="EF14" i="2"/>
  <c r="EE9" i="2"/>
  <c r="DX3" i="2"/>
  <c r="ED6" i="2"/>
  <c r="ED32" i="2"/>
  <c r="ED34" i="2"/>
  <c r="EF29" i="2" l="1"/>
  <c r="ED24" i="2"/>
  <c r="EF23" i="2"/>
  <c r="ED14" i="2"/>
  <c r="GL5" i="24"/>
  <c r="GG5" i="24"/>
  <c r="GI5" i="24"/>
  <c r="GH5" i="24"/>
  <c r="GJ5" i="24"/>
  <c r="GR5" i="24"/>
  <c r="GQ5" i="24"/>
  <c r="GK5" i="24"/>
  <c r="GP5" i="24"/>
  <c r="EF15" i="2"/>
  <c r="EE23" i="2"/>
  <c r="ED4" i="2"/>
  <c r="EF34" i="2"/>
  <c r="EF26" i="2"/>
  <c r="EE10" i="2"/>
  <c r="ED18" i="2"/>
  <c r="EF16" i="2"/>
  <c r="EF4" i="2"/>
  <c r="EE39" i="2"/>
  <c r="ED28" i="2"/>
  <c r="ED12" i="2"/>
  <c r="ED31" i="2"/>
  <c r="EF31" i="2"/>
  <c r="ED39" i="2"/>
  <c r="EE29" i="2"/>
  <c r="EE7" i="2"/>
  <c r="EF18" i="2"/>
  <c r="EF42" i="2"/>
  <c r="ED21" i="2"/>
  <c r="ED8" i="2"/>
  <c r="ED26" i="2"/>
  <c r="ED15" i="2"/>
  <c r="ED11" i="2"/>
  <c r="EE13" i="2"/>
  <c r="ED36" i="2"/>
  <c r="ED16" i="2"/>
  <c r="ED20" i="2"/>
  <c r="ED19" i="2"/>
  <c r="ED29" i="2"/>
  <c r="ED13" i="2"/>
  <c r="EF13" i="2"/>
  <c r="EF12" i="2"/>
  <c r="EF5" i="2"/>
  <c r="EF10" i="2"/>
  <c r="EF3" i="2"/>
  <c r="ED27" i="2"/>
  <c r="EF27" i="2"/>
  <c r="ED35" i="2"/>
  <c r="EE37" i="2"/>
  <c r="EE21" i="2"/>
  <c r="EF11" i="2"/>
  <c r="EE19" i="2"/>
  <c r="ED41" i="2"/>
  <c r="EE25" i="2"/>
  <c r="EE11" i="2"/>
  <c r="EF7" i="2"/>
  <c r="EF33" i="2"/>
  <c r="EF17" i="2"/>
  <c r="EE35" i="2"/>
  <c r="ED30" i="2"/>
  <c r="ED7" i="2"/>
  <c r="ED22" i="2"/>
  <c r="ED37" i="2"/>
  <c r="EF9" i="2"/>
  <c r="EF24" i="2"/>
  <c r="EF28" i="2"/>
  <c r="ED5" i="2"/>
  <c r="EE5" i="2"/>
  <c r="EF20" i="2"/>
  <c r="EF36" i="2"/>
  <c r="EF38" i="2"/>
  <c r="EF30" i="2"/>
  <c r="EF22" i="2"/>
  <c r="EE33" i="2"/>
  <c r="ED33" i="2"/>
  <c r="ED25" i="2"/>
  <c r="ED17" i="2"/>
  <c r="ED9" i="2"/>
  <c r="EF25" i="2"/>
  <c r="EE41" i="2"/>
  <c r="EF41" i="2"/>
  <c r="EF40" i="2"/>
  <c r="EF19" i="2"/>
  <c r="EE17" i="2"/>
  <c r="EF32" i="2"/>
  <c r="ED40" i="2"/>
  <c r="ED38" i="2"/>
  <c r="ED42" i="2"/>
  <c r="CU31" i="2" l="1"/>
  <c r="K29" i="2" l="1"/>
  <c r="K28" i="2"/>
  <c r="K25" i="2"/>
  <c r="K22" i="2"/>
  <c r="K19" i="2"/>
  <c r="K13" i="2"/>
  <c r="K12" i="2"/>
  <c r="K5" i="2"/>
  <c r="K7" i="2" l="1"/>
  <c r="K27" i="2"/>
  <c r="K8" i="2"/>
  <c r="K6" i="2"/>
  <c r="K14" i="2"/>
  <c r="K4" i="2"/>
  <c r="K11" i="2"/>
  <c r="K15" i="2"/>
  <c r="K26" i="2"/>
  <c r="K21" i="2"/>
  <c r="K20" i="2"/>
  <c r="K18" i="2"/>
  <c r="DY31" i="2" l="1"/>
  <c r="JF31" i="2" s="1"/>
  <c r="OM31" i="2" s="1"/>
  <c r="TT31" i="2" s="1"/>
  <c r="ZA31" i="2" s="1"/>
  <c r="AEH31" i="2" s="1"/>
  <c r="AJO31" i="2" s="1"/>
  <c r="AOV31" i="2" s="1"/>
  <c r="AUC31" i="2" s="1"/>
  <c r="AZJ31" i="2" s="1"/>
  <c r="BEQ31" i="2" s="1"/>
  <c r="BJX31" i="2" s="1"/>
  <c r="BPE31" i="2" s="1"/>
  <c r="BUL31" i="2" s="1"/>
  <c r="BZS31" i="2" s="1"/>
  <c r="CEZ31" i="2" s="1"/>
  <c r="DY19" i="2"/>
  <c r="JF19" i="2" s="1"/>
  <c r="OM19" i="2" s="1"/>
  <c r="TT19" i="2" s="1"/>
  <c r="ZA19" i="2" s="1"/>
  <c r="AEH19" i="2" s="1"/>
  <c r="AJO19" i="2" s="1"/>
  <c r="AOV19" i="2" s="1"/>
  <c r="AUC19" i="2" s="1"/>
  <c r="AZJ19" i="2" s="1"/>
  <c r="BEQ19" i="2" s="1"/>
  <c r="BJX19" i="2" s="1"/>
  <c r="BPE19" i="2" s="1"/>
  <c r="BUL19" i="2" s="1"/>
  <c r="BZS19" i="2" s="1"/>
  <c r="CEZ19" i="2" s="1"/>
  <c r="DV26" i="2"/>
  <c r="JC26" i="2" s="1"/>
  <c r="OJ26" i="2" s="1"/>
  <c r="TQ26" i="2" s="1"/>
  <c r="YX26" i="2" s="1"/>
  <c r="AEE26" i="2" s="1"/>
  <c r="AJL26" i="2" s="1"/>
  <c r="AOS26" i="2" s="1"/>
  <c r="ATZ26" i="2" s="1"/>
  <c r="AZG26" i="2" s="1"/>
  <c r="BEN26" i="2" s="1"/>
  <c r="BJU26" i="2" s="1"/>
  <c r="BPB26" i="2" s="1"/>
  <c r="BUI26" i="2" s="1"/>
  <c r="BZP26" i="2" s="1"/>
  <c r="CEW26" i="2" s="1"/>
  <c r="DY24" i="2"/>
  <c r="JF24" i="2" s="1"/>
  <c r="OM24" i="2" s="1"/>
  <c r="TT24" i="2" s="1"/>
  <c r="ZA24" i="2" s="1"/>
  <c r="AEH24" i="2" s="1"/>
  <c r="AJO24" i="2" s="1"/>
  <c r="AOV24" i="2" s="1"/>
  <c r="AUC24" i="2" s="1"/>
  <c r="AZJ24" i="2" s="1"/>
  <c r="BEQ24" i="2" s="1"/>
  <c r="BJX24" i="2" s="1"/>
  <c r="BPE24" i="2" s="1"/>
  <c r="BUL24" i="2" s="1"/>
  <c r="BZS24" i="2" s="1"/>
  <c r="CEZ24" i="2" s="1"/>
  <c r="DY32" i="2"/>
  <c r="JF32" i="2" s="1"/>
  <c r="OM32" i="2" s="1"/>
  <c r="TT32" i="2" s="1"/>
  <c r="ZA32" i="2" s="1"/>
  <c r="AEH32" i="2" s="1"/>
  <c r="AJO32" i="2" s="1"/>
  <c r="AOV32" i="2" s="1"/>
  <c r="AUC32" i="2" s="1"/>
  <c r="AZJ32" i="2" s="1"/>
  <c r="BEQ32" i="2" s="1"/>
  <c r="BJX32" i="2" s="1"/>
  <c r="BPE32" i="2" s="1"/>
  <c r="BUL32" i="2" s="1"/>
  <c r="BZS32" i="2" s="1"/>
  <c r="CEZ32" i="2" s="1"/>
  <c r="DV38" i="2"/>
  <c r="JC38" i="2" s="1"/>
  <c r="OJ38" i="2" s="1"/>
  <c r="TQ38" i="2" s="1"/>
  <c r="YX38" i="2" s="1"/>
  <c r="AEE38" i="2" s="1"/>
  <c r="AJL38" i="2" s="1"/>
  <c r="AOS38" i="2" s="1"/>
  <c r="ATZ38" i="2" s="1"/>
  <c r="AZG38" i="2" s="1"/>
  <c r="BEN38" i="2" s="1"/>
  <c r="BJU38" i="2" s="1"/>
  <c r="BPB38" i="2" s="1"/>
  <c r="BUI38" i="2" s="1"/>
  <c r="BZP38" i="2" s="1"/>
  <c r="CEW38" i="2" s="1"/>
  <c r="DY40" i="2"/>
  <c r="JF40" i="2" s="1"/>
  <c r="OM40" i="2" s="1"/>
  <c r="TT40" i="2" s="1"/>
  <c r="ZA40" i="2" s="1"/>
  <c r="AEH40" i="2" s="1"/>
  <c r="AJO40" i="2" s="1"/>
  <c r="AOV40" i="2" s="1"/>
  <c r="AUC40" i="2" s="1"/>
  <c r="AZJ40" i="2" s="1"/>
  <c r="BEQ40" i="2" s="1"/>
  <c r="BJX40" i="2" s="1"/>
  <c r="BPE40" i="2" s="1"/>
  <c r="BUL40" i="2" s="1"/>
  <c r="BZS40" i="2" s="1"/>
  <c r="CEZ40" i="2" s="1"/>
  <c r="DV20" i="2"/>
  <c r="JC20" i="2" s="1"/>
  <c r="OJ20" i="2" s="1"/>
  <c r="TQ20" i="2" s="1"/>
  <c r="YX20" i="2" s="1"/>
  <c r="AEE20" i="2" s="1"/>
  <c r="AJL20" i="2" s="1"/>
  <c r="AOS20" i="2" s="1"/>
  <c r="ATZ20" i="2" s="1"/>
  <c r="AZG20" i="2" s="1"/>
  <c r="BEN20" i="2" s="1"/>
  <c r="BJU20" i="2" s="1"/>
  <c r="BPB20" i="2" s="1"/>
  <c r="BUI20" i="2" s="1"/>
  <c r="BZP20" i="2" s="1"/>
  <c r="CEW20" i="2" s="1"/>
  <c r="DV27" i="2"/>
  <c r="JC27" i="2" s="1"/>
  <c r="OJ27" i="2" s="1"/>
  <c r="TQ27" i="2" s="1"/>
  <c r="YX27" i="2" s="1"/>
  <c r="AEE27" i="2" s="1"/>
  <c r="AJL27" i="2" s="1"/>
  <c r="AOS27" i="2" s="1"/>
  <c r="ATZ27" i="2" s="1"/>
  <c r="AZG27" i="2" s="1"/>
  <c r="BEN27" i="2" s="1"/>
  <c r="BJU27" i="2" s="1"/>
  <c r="BPB27" i="2" s="1"/>
  <c r="BUI27" i="2" s="1"/>
  <c r="BZP27" i="2" s="1"/>
  <c r="CEW27" i="2" s="1"/>
  <c r="DV31" i="2"/>
  <c r="JC31" i="2" s="1"/>
  <c r="OJ31" i="2" s="1"/>
  <c r="TQ31" i="2" s="1"/>
  <c r="YX31" i="2" s="1"/>
  <c r="AEE31" i="2" s="1"/>
  <c r="AJL31" i="2" s="1"/>
  <c r="AOS31" i="2" s="1"/>
  <c r="ATZ31" i="2" s="1"/>
  <c r="AZG31" i="2" s="1"/>
  <c r="BEN31" i="2" s="1"/>
  <c r="BJU31" i="2" s="1"/>
  <c r="BPB31" i="2" s="1"/>
  <c r="BUI31" i="2" s="1"/>
  <c r="BZP31" i="2" s="1"/>
  <c r="CEW31" i="2" s="1"/>
  <c r="DY29" i="2"/>
  <c r="JF29" i="2" s="1"/>
  <c r="OM29" i="2" s="1"/>
  <c r="TT29" i="2" s="1"/>
  <c r="ZA29" i="2" s="1"/>
  <c r="AEH29" i="2" s="1"/>
  <c r="AJO29" i="2" s="1"/>
  <c r="AOV29" i="2" s="1"/>
  <c r="AUC29" i="2" s="1"/>
  <c r="AZJ29" i="2" s="1"/>
  <c r="BEQ29" i="2" s="1"/>
  <c r="BJX29" i="2" s="1"/>
  <c r="BPE29" i="2" s="1"/>
  <c r="BUL29" i="2" s="1"/>
  <c r="BZS29" i="2" s="1"/>
  <c r="CEZ29" i="2" s="1"/>
  <c r="DV41" i="2"/>
  <c r="JC41" i="2" s="1"/>
  <c r="OJ41" i="2" s="1"/>
  <c r="TQ41" i="2" s="1"/>
  <c r="YX41" i="2" s="1"/>
  <c r="AEE41" i="2" s="1"/>
  <c r="AJL41" i="2" s="1"/>
  <c r="AOS41" i="2" s="1"/>
  <c r="ATZ41" i="2" s="1"/>
  <c r="AZG41" i="2" s="1"/>
  <c r="BEN41" i="2" s="1"/>
  <c r="BJU41" i="2" s="1"/>
  <c r="BPB41" i="2" s="1"/>
  <c r="BUI41" i="2" s="1"/>
  <c r="BZP41" i="2" s="1"/>
  <c r="CEW41" i="2" s="1"/>
  <c r="DV40" i="2"/>
  <c r="JC40" i="2" s="1"/>
  <c r="OJ40" i="2" s="1"/>
  <c r="TQ40" i="2" s="1"/>
  <c r="YX40" i="2" s="1"/>
  <c r="AEE40" i="2" s="1"/>
  <c r="AJL40" i="2" s="1"/>
  <c r="AOS40" i="2" s="1"/>
  <c r="ATZ40" i="2" s="1"/>
  <c r="AZG40" i="2" s="1"/>
  <c r="BEN40" i="2" s="1"/>
  <c r="BJU40" i="2" s="1"/>
  <c r="BPB40" i="2" s="1"/>
  <c r="BUI40" i="2" s="1"/>
  <c r="BZP40" i="2" s="1"/>
  <c r="CEW40" i="2" s="1"/>
  <c r="DV39" i="2"/>
  <c r="JC39" i="2" s="1"/>
  <c r="OJ39" i="2" s="1"/>
  <c r="TQ39" i="2" s="1"/>
  <c r="YX39" i="2" s="1"/>
  <c r="AEE39" i="2" s="1"/>
  <c r="AJL39" i="2" s="1"/>
  <c r="AOS39" i="2" s="1"/>
  <c r="ATZ39" i="2" s="1"/>
  <c r="AZG39" i="2" s="1"/>
  <c r="BEN39" i="2" s="1"/>
  <c r="BJU39" i="2" s="1"/>
  <c r="BPB39" i="2" s="1"/>
  <c r="BUI39" i="2" s="1"/>
  <c r="BZP39" i="2" s="1"/>
  <c r="CEW39" i="2" s="1"/>
  <c r="DV37" i="2"/>
  <c r="JC37" i="2" s="1"/>
  <c r="OJ37" i="2" s="1"/>
  <c r="TQ37" i="2" s="1"/>
  <c r="YX37" i="2" s="1"/>
  <c r="AEE37" i="2" s="1"/>
  <c r="AJL37" i="2" s="1"/>
  <c r="AOS37" i="2" s="1"/>
  <c r="ATZ37" i="2" s="1"/>
  <c r="AZG37" i="2" s="1"/>
  <c r="BEN37" i="2" s="1"/>
  <c r="BJU37" i="2" s="1"/>
  <c r="BPB37" i="2" s="1"/>
  <c r="BUI37" i="2" s="1"/>
  <c r="BZP37" i="2" s="1"/>
  <c r="CEW37" i="2" s="1"/>
  <c r="DV36" i="2"/>
  <c r="JC36" i="2" s="1"/>
  <c r="OJ36" i="2" s="1"/>
  <c r="TQ36" i="2" s="1"/>
  <c r="YX36" i="2" s="1"/>
  <c r="AEE36" i="2" s="1"/>
  <c r="AJL36" i="2" s="1"/>
  <c r="AOS36" i="2" s="1"/>
  <c r="ATZ36" i="2" s="1"/>
  <c r="AZG36" i="2" s="1"/>
  <c r="BEN36" i="2" s="1"/>
  <c r="BJU36" i="2" s="1"/>
  <c r="BPB36" i="2" s="1"/>
  <c r="BUI36" i="2" s="1"/>
  <c r="BZP36" i="2" s="1"/>
  <c r="CEW36" i="2" s="1"/>
  <c r="DV35" i="2"/>
  <c r="JC35" i="2" s="1"/>
  <c r="OJ35" i="2" s="1"/>
  <c r="TQ35" i="2" s="1"/>
  <c r="YX35" i="2" s="1"/>
  <c r="AEE35" i="2" s="1"/>
  <c r="AJL35" i="2" s="1"/>
  <c r="AOS35" i="2" s="1"/>
  <c r="ATZ35" i="2" s="1"/>
  <c r="AZG35" i="2" s="1"/>
  <c r="BEN35" i="2" s="1"/>
  <c r="BJU35" i="2" s="1"/>
  <c r="BPB35" i="2" s="1"/>
  <c r="BUI35" i="2" s="1"/>
  <c r="BZP35" i="2" s="1"/>
  <c r="CEW35" i="2" s="1"/>
  <c r="DV34" i="2"/>
  <c r="JC34" i="2" s="1"/>
  <c r="OJ34" i="2" s="1"/>
  <c r="TQ34" i="2" s="1"/>
  <c r="YX34" i="2" s="1"/>
  <c r="AEE34" i="2" s="1"/>
  <c r="AJL34" i="2" s="1"/>
  <c r="AOS34" i="2" s="1"/>
  <c r="ATZ34" i="2" s="1"/>
  <c r="AZG34" i="2" s="1"/>
  <c r="BEN34" i="2" s="1"/>
  <c r="BJU34" i="2" s="1"/>
  <c r="BPB34" i="2" s="1"/>
  <c r="BUI34" i="2" s="1"/>
  <c r="BZP34" i="2" s="1"/>
  <c r="CEW34" i="2" s="1"/>
  <c r="DV33" i="2"/>
  <c r="JC33" i="2" s="1"/>
  <c r="OJ33" i="2" s="1"/>
  <c r="TQ33" i="2" s="1"/>
  <c r="YX33" i="2" s="1"/>
  <c r="AEE33" i="2" s="1"/>
  <c r="AJL33" i="2" s="1"/>
  <c r="AOS33" i="2" s="1"/>
  <c r="ATZ33" i="2" s="1"/>
  <c r="AZG33" i="2" s="1"/>
  <c r="BEN33" i="2" s="1"/>
  <c r="BJU33" i="2" s="1"/>
  <c r="BPB33" i="2" s="1"/>
  <c r="BUI33" i="2" s="1"/>
  <c r="BZP33" i="2" s="1"/>
  <c r="CEW33" i="2" s="1"/>
  <c r="DV32" i="2"/>
  <c r="JC32" i="2" s="1"/>
  <c r="OJ32" i="2" s="1"/>
  <c r="TQ32" i="2" s="1"/>
  <c r="YX32" i="2" s="1"/>
  <c r="AEE32" i="2" s="1"/>
  <c r="AJL32" i="2" s="1"/>
  <c r="AOS32" i="2" s="1"/>
  <c r="ATZ32" i="2" s="1"/>
  <c r="AZG32" i="2" s="1"/>
  <c r="BEN32" i="2" s="1"/>
  <c r="BJU32" i="2" s="1"/>
  <c r="BPB32" i="2" s="1"/>
  <c r="BUI32" i="2" s="1"/>
  <c r="BZP32" i="2" s="1"/>
  <c r="CEW32" i="2" s="1"/>
  <c r="DV30" i="2"/>
  <c r="JC30" i="2" s="1"/>
  <c r="OJ30" i="2" s="1"/>
  <c r="TQ30" i="2" s="1"/>
  <c r="YX30" i="2" s="1"/>
  <c r="AEE30" i="2" s="1"/>
  <c r="AJL30" i="2" s="1"/>
  <c r="AOS30" i="2" s="1"/>
  <c r="ATZ30" i="2" s="1"/>
  <c r="AZG30" i="2" s="1"/>
  <c r="BEN30" i="2" s="1"/>
  <c r="BJU30" i="2" s="1"/>
  <c r="BPB30" i="2" s="1"/>
  <c r="BUI30" i="2" s="1"/>
  <c r="BZP30" i="2" s="1"/>
  <c r="CEW30" i="2" s="1"/>
  <c r="DV29" i="2"/>
  <c r="JC29" i="2" s="1"/>
  <c r="OJ29" i="2" s="1"/>
  <c r="TQ29" i="2" s="1"/>
  <c r="YX29" i="2" s="1"/>
  <c r="AEE29" i="2" s="1"/>
  <c r="AJL29" i="2" s="1"/>
  <c r="AOS29" i="2" s="1"/>
  <c r="ATZ29" i="2" s="1"/>
  <c r="AZG29" i="2" s="1"/>
  <c r="BEN29" i="2" s="1"/>
  <c r="BJU29" i="2" s="1"/>
  <c r="BPB29" i="2" s="1"/>
  <c r="BUI29" i="2" s="1"/>
  <c r="BZP29" i="2" s="1"/>
  <c r="CEW29" i="2" s="1"/>
  <c r="DV28" i="2"/>
  <c r="JC28" i="2" s="1"/>
  <c r="OJ28" i="2" s="1"/>
  <c r="TQ28" i="2" s="1"/>
  <c r="YX28" i="2" s="1"/>
  <c r="AEE28" i="2" s="1"/>
  <c r="AJL28" i="2" s="1"/>
  <c r="AOS28" i="2" s="1"/>
  <c r="ATZ28" i="2" s="1"/>
  <c r="AZG28" i="2" s="1"/>
  <c r="BEN28" i="2" s="1"/>
  <c r="BJU28" i="2" s="1"/>
  <c r="BPB28" i="2" s="1"/>
  <c r="BUI28" i="2" s="1"/>
  <c r="BZP28" i="2" s="1"/>
  <c r="CEW28" i="2" s="1"/>
  <c r="DV25" i="2"/>
  <c r="JC25" i="2" s="1"/>
  <c r="OJ25" i="2" s="1"/>
  <c r="TQ25" i="2" s="1"/>
  <c r="YX25" i="2" s="1"/>
  <c r="AEE25" i="2" s="1"/>
  <c r="AJL25" i="2" s="1"/>
  <c r="AOS25" i="2" s="1"/>
  <c r="ATZ25" i="2" s="1"/>
  <c r="AZG25" i="2" s="1"/>
  <c r="BEN25" i="2" s="1"/>
  <c r="BJU25" i="2" s="1"/>
  <c r="BPB25" i="2" s="1"/>
  <c r="BUI25" i="2" s="1"/>
  <c r="BZP25" i="2" s="1"/>
  <c r="CEW25" i="2" s="1"/>
  <c r="DV24" i="2"/>
  <c r="JC24" i="2" s="1"/>
  <c r="OJ24" i="2" s="1"/>
  <c r="TQ24" i="2" s="1"/>
  <c r="YX24" i="2" s="1"/>
  <c r="AEE24" i="2" s="1"/>
  <c r="AJL24" i="2" s="1"/>
  <c r="AOS24" i="2" s="1"/>
  <c r="ATZ24" i="2" s="1"/>
  <c r="AZG24" i="2" s="1"/>
  <c r="BEN24" i="2" s="1"/>
  <c r="BJU24" i="2" s="1"/>
  <c r="BPB24" i="2" s="1"/>
  <c r="BUI24" i="2" s="1"/>
  <c r="BZP24" i="2" s="1"/>
  <c r="CEW24" i="2" s="1"/>
  <c r="DV23" i="2"/>
  <c r="JC23" i="2" s="1"/>
  <c r="OJ23" i="2" s="1"/>
  <c r="TQ23" i="2" s="1"/>
  <c r="YX23" i="2" s="1"/>
  <c r="AEE23" i="2" s="1"/>
  <c r="AJL23" i="2" s="1"/>
  <c r="AOS23" i="2" s="1"/>
  <c r="ATZ23" i="2" s="1"/>
  <c r="AZG23" i="2" s="1"/>
  <c r="BEN23" i="2" s="1"/>
  <c r="BJU23" i="2" s="1"/>
  <c r="BPB23" i="2" s="1"/>
  <c r="BUI23" i="2" s="1"/>
  <c r="BZP23" i="2" s="1"/>
  <c r="CEW23" i="2" s="1"/>
  <c r="DV21" i="2"/>
  <c r="JC21" i="2" s="1"/>
  <c r="OJ21" i="2" s="1"/>
  <c r="TQ21" i="2" s="1"/>
  <c r="YX21" i="2" s="1"/>
  <c r="AEE21" i="2" s="1"/>
  <c r="AJL21" i="2" s="1"/>
  <c r="AOS21" i="2" s="1"/>
  <c r="ATZ21" i="2" s="1"/>
  <c r="AZG21" i="2" s="1"/>
  <c r="BEN21" i="2" s="1"/>
  <c r="BJU21" i="2" s="1"/>
  <c r="BPB21" i="2" s="1"/>
  <c r="BUI21" i="2" s="1"/>
  <c r="BZP21" i="2" s="1"/>
  <c r="CEW21" i="2" s="1"/>
  <c r="DV19" i="2"/>
  <c r="JC19" i="2" s="1"/>
  <c r="OJ19" i="2" s="1"/>
  <c r="TQ19" i="2" s="1"/>
  <c r="YX19" i="2" s="1"/>
  <c r="AEE19" i="2" s="1"/>
  <c r="AJL19" i="2" s="1"/>
  <c r="AOS19" i="2" s="1"/>
  <c r="ATZ19" i="2" s="1"/>
  <c r="AZG19" i="2" s="1"/>
  <c r="BEN19" i="2" s="1"/>
  <c r="BJU19" i="2" s="1"/>
  <c r="BPB19" i="2" s="1"/>
  <c r="BUI19" i="2" s="1"/>
  <c r="BZP19" i="2" s="1"/>
  <c r="CEW19" i="2" s="1"/>
  <c r="DV18" i="2"/>
  <c r="JC18" i="2" s="1"/>
  <c r="OJ18" i="2" s="1"/>
  <c r="TQ18" i="2" s="1"/>
  <c r="YX18" i="2" s="1"/>
  <c r="AEE18" i="2" s="1"/>
  <c r="AJL18" i="2" s="1"/>
  <c r="AOS18" i="2" s="1"/>
  <c r="ATZ18" i="2" s="1"/>
  <c r="AZG18" i="2" s="1"/>
  <c r="BEN18" i="2" s="1"/>
  <c r="BJU18" i="2" s="1"/>
  <c r="BPB18" i="2" s="1"/>
  <c r="BUI18" i="2" s="1"/>
  <c r="BZP18" i="2" s="1"/>
  <c r="CEW18" i="2" s="1"/>
  <c r="DV17" i="2"/>
  <c r="JC17" i="2" s="1"/>
  <c r="OJ17" i="2" s="1"/>
  <c r="TQ17" i="2" s="1"/>
  <c r="YX17" i="2" s="1"/>
  <c r="AEE17" i="2" s="1"/>
  <c r="AJL17" i="2" s="1"/>
  <c r="AOS17" i="2" s="1"/>
  <c r="ATZ17" i="2" s="1"/>
  <c r="AZG17" i="2" s="1"/>
  <c r="BEN17" i="2" s="1"/>
  <c r="BJU17" i="2" s="1"/>
  <c r="BPB17" i="2" s="1"/>
  <c r="BUI17" i="2" s="1"/>
  <c r="BZP17" i="2" s="1"/>
  <c r="CEW17" i="2" s="1"/>
  <c r="DV16" i="2"/>
  <c r="JC16" i="2" s="1"/>
  <c r="OJ16" i="2" s="1"/>
  <c r="TQ16" i="2" s="1"/>
  <c r="YX16" i="2" s="1"/>
  <c r="AEE16" i="2" s="1"/>
  <c r="AJL16" i="2" s="1"/>
  <c r="AOS16" i="2" s="1"/>
  <c r="ATZ16" i="2" s="1"/>
  <c r="AZG16" i="2" s="1"/>
  <c r="BEN16" i="2" s="1"/>
  <c r="BJU16" i="2" s="1"/>
  <c r="BPB16" i="2" s="1"/>
  <c r="BUI16" i="2" s="1"/>
  <c r="BZP16" i="2" s="1"/>
  <c r="CEW16" i="2" s="1"/>
  <c r="DV15" i="2"/>
  <c r="JC15" i="2" s="1"/>
  <c r="OJ15" i="2" s="1"/>
  <c r="TQ15" i="2" s="1"/>
  <c r="YX15" i="2" s="1"/>
  <c r="AEE15" i="2" s="1"/>
  <c r="AJL15" i="2" s="1"/>
  <c r="AOS15" i="2" s="1"/>
  <c r="ATZ15" i="2" s="1"/>
  <c r="AZG15" i="2" s="1"/>
  <c r="BEN15" i="2" s="1"/>
  <c r="BJU15" i="2" s="1"/>
  <c r="BPB15" i="2" s="1"/>
  <c r="BUI15" i="2" s="1"/>
  <c r="BZP15" i="2" s="1"/>
  <c r="CEW15" i="2" s="1"/>
  <c r="DV14" i="2"/>
  <c r="JC14" i="2" s="1"/>
  <c r="OJ14" i="2" s="1"/>
  <c r="TQ14" i="2" s="1"/>
  <c r="YX14" i="2" s="1"/>
  <c r="AEE14" i="2" s="1"/>
  <c r="AJL14" i="2" s="1"/>
  <c r="AOS14" i="2" s="1"/>
  <c r="ATZ14" i="2" s="1"/>
  <c r="AZG14" i="2" s="1"/>
  <c r="BEN14" i="2" s="1"/>
  <c r="BJU14" i="2" s="1"/>
  <c r="BPB14" i="2" s="1"/>
  <c r="BUI14" i="2" s="1"/>
  <c r="BZP14" i="2" s="1"/>
  <c r="CEW14" i="2" s="1"/>
  <c r="DV13" i="2"/>
  <c r="JC13" i="2" s="1"/>
  <c r="OJ13" i="2" s="1"/>
  <c r="TQ13" i="2" s="1"/>
  <c r="YX13" i="2" s="1"/>
  <c r="AEE13" i="2" s="1"/>
  <c r="AJL13" i="2" s="1"/>
  <c r="AOS13" i="2" s="1"/>
  <c r="ATZ13" i="2" s="1"/>
  <c r="AZG13" i="2" s="1"/>
  <c r="BEN13" i="2" s="1"/>
  <c r="BJU13" i="2" s="1"/>
  <c r="BPB13" i="2" s="1"/>
  <c r="BUI13" i="2" s="1"/>
  <c r="BZP13" i="2" s="1"/>
  <c r="CEW13" i="2" s="1"/>
  <c r="DV12" i="2"/>
  <c r="JC12" i="2" s="1"/>
  <c r="OJ12" i="2" s="1"/>
  <c r="TQ12" i="2" s="1"/>
  <c r="YX12" i="2" s="1"/>
  <c r="AEE12" i="2" s="1"/>
  <c r="AJL12" i="2" s="1"/>
  <c r="AOS12" i="2" s="1"/>
  <c r="ATZ12" i="2" s="1"/>
  <c r="AZG12" i="2" s="1"/>
  <c r="BEN12" i="2" s="1"/>
  <c r="BJU12" i="2" s="1"/>
  <c r="BPB12" i="2" s="1"/>
  <c r="BUI12" i="2" s="1"/>
  <c r="BZP12" i="2" s="1"/>
  <c r="CEW12" i="2" s="1"/>
  <c r="DV11" i="2"/>
  <c r="JC11" i="2" s="1"/>
  <c r="OJ11" i="2" s="1"/>
  <c r="TQ11" i="2" s="1"/>
  <c r="YX11" i="2" s="1"/>
  <c r="AEE11" i="2" s="1"/>
  <c r="AJL11" i="2" s="1"/>
  <c r="AOS11" i="2" s="1"/>
  <c r="ATZ11" i="2" s="1"/>
  <c r="AZG11" i="2" s="1"/>
  <c r="BEN11" i="2" s="1"/>
  <c r="BJU11" i="2" s="1"/>
  <c r="BPB11" i="2" s="1"/>
  <c r="BUI11" i="2" s="1"/>
  <c r="BZP11" i="2" s="1"/>
  <c r="CEW11" i="2" s="1"/>
  <c r="DV9" i="2"/>
  <c r="JC9" i="2" s="1"/>
  <c r="OJ9" i="2" s="1"/>
  <c r="TQ9" i="2" s="1"/>
  <c r="YX9" i="2" s="1"/>
  <c r="AEE9" i="2" s="1"/>
  <c r="AJL9" i="2" s="1"/>
  <c r="AOS9" i="2" s="1"/>
  <c r="ATZ9" i="2" s="1"/>
  <c r="AZG9" i="2" s="1"/>
  <c r="BEN9" i="2" s="1"/>
  <c r="BJU9" i="2" s="1"/>
  <c r="BPB9" i="2" s="1"/>
  <c r="BUI9" i="2" s="1"/>
  <c r="BZP9" i="2" s="1"/>
  <c r="CEW9" i="2" s="1"/>
  <c r="DV8" i="2"/>
  <c r="JC8" i="2" s="1"/>
  <c r="OJ8" i="2" s="1"/>
  <c r="TQ8" i="2" s="1"/>
  <c r="YX8" i="2" s="1"/>
  <c r="AEE8" i="2" s="1"/>
  <c r="AJL8" i="2" s="1"/>
  <c r="AOS8" i="2" s="1"/>
  <c r="ATZ8" i="2" s="1"/>
  <c r="AZG8" i="2" s="1"/>
  <c r="BEN8" i="2" s="1"/>
  <c r="BJU8" i="2" s="1"/>
  <c r="BPB8" i="2" s="1"/>
  <c r="BUI8" i="2" s="1"/>
  <c r="BZP8" i="2" s="1"/>
  <c r="CEW8" i="2" s="1"/>
  <c r="DV7" i="2"/>
  <c r="JC7" i="2" s="1"/>
  <c r="OJ7" i="2" s="1"/>
  <c r="TQ7" i="2" s="1"/>
  <c r="YX7" i="2" s="1"/>
  <c r="AEE7" i="2" s="1"/>
  <c r="AJL7" i="2" s="1"/>
  <c r="AOS7" i="2" s="1"/>
  <c r="ATZ7" i="2" s="1"/>
  <c r="AZG7" i="2" s="1"/>
  <c r="BEN7" i="2" s="1"/>
  <c r="BJU7" i="2" s="1"/>
  <c r="BPB7" i="2" s="1"/>
  <c r="BUI7" i="2" s="1"/>
  <c r="BZP7" i="2" s="1"/>
  <c r="CEW7" i="2" s="1"/>
  <c r="DV6" i="2"/>
  <c r="JC6" i="2" s="1"/>
  <c r="OJ6" i="2" s="1"/>
  <c r="TQ6" i="2" s="1"/>
  <c r="YX6" i="2" s="1"/>
  <c r="AEE6" i="2" s="1"/>
  <c r="AJL6" i="2" s="1"/>
  <c r="AOS6" i="2" s="1"/>
  <c r="ATZ6" i="2" s="1"/>
  <c r="AZG6" i="2" s="1"/>
  <c r="BEN6" i="2" s="1"/>
  <c r="BJU6" i="2" s="1"/>
  <c r="BPB6" i="2" s="1"/>
  <c r="BUI6" i="2" s="1"/>
  <c r="BZP6" i="2" s="1"/>
  <c r="CEW6" i="2" s="1"/>
  <c r="DV5" i="2"/>
  <c r="JC5" i="2" s="1"/>
  <c r="OJ5" i="2" s="1"/>
  <c r="TQ5" i="2" s="1"/>
  <c r="YX5" i="2" s="1"/>
  <c r="AEE5" i="2" s="1"/>
  <c r="AJL5" i="2" s="1"/>
  <c r="AOS5" i="2" s="1"/>
  <c r="ATZ5" i="2" s="1"/>
  <c r="AZG5" i="2" s="1"/>
  <c r="BEN5" i="2" s="1"/>
  <c r="BJU5" i="2" s="1"/>
  <c r="BPB5" i="2" s="1"/>
  <c r="BUI5" i="2" s="1"/>
  <c r="BZP5" i="2" s="1"/>
  <c r="CEW5" i="2" s="1"/>
  <c r="DV3" i="2"/>
  <c r="DY42" i="2"/>
  <c r="JF42" i="2" s="1"/>
  <c r="OM42" i="2" s="1"/>
  <c r="TT42" i="2" s="1"/>
  <c r="ZA42" i="2" s="1"/>
  <c r="AEH42" i="2" s="1"/>
  <c r="AJO42" i="2" s="1"/>
  <c r="AOV42" i="2" s="1"/>
  <c r="AUC42" i="2" s="1"/>
  <c r="AZJ42" i="2" s="1"/>
  <c r="BEQ42" i="2" s="1"/>
  <c r="BJX42" i="2" s="1"/>
  <c r="BPE42" i="2" s="1"/>
  <c r="BUL42" i="2" s="1"/>
  <c r="BZS42" i="2" s="1"/>
  <c r="CEZ42" i="2" s="1"/>
  <c r="DY41" i="2"/>
  <c r="JF41" i="2" s="1"/>
  <c r="OM41" i="2" s="1"/>
  <c r="TT41" i="2" s="1"/>
  <c r="ZA41" i="2" s="1"/>
  <c r="AEH41" i="2" s="1"/>
  <c r="AJO41" i="2" s="1"/>
  <c r="AOV41" i="2" s="1"/>
  <c r="AUC41" i="2" s="1"/>
  <c r="AZJ41" i="2" s="1"/>
  <c r="BEQ41" i="2" s="1"/>
  <c r="BJX41" i="2" s="1"/>
  <c r="BPE41" i="2" s="1"/>
  <c r="BUL41" i="2" s="1"/>
  <c r="BZS41" i="2" s="1"/>
  <c r="CEZ41" i="2" s="1"/>
  <c r="DY39" i="2"/>
  <c r="JF39" i="2" s="1"/>
  <c r="OM39" i="2" s="1"/>
  <c r="TT39" i="2" s="1"/>
  <c r="ZA39" i="2" s="1"/>
  <c r="AEH39" i="2" s="1"/>
  <c r="AJO39" i="2" s="1"/>
  <c r="AOV39" i="2" s="1"/>
  <c r="AUC39" i="2" s="1"/>
  <c r="AZJ39" i="2" s="1"/>
  <c r="BEQ39" i="2" s="1"/>
  <c r="BJX39" i="2" s="1"/>
  <c r="BPE39" i="2" s="1"/>
  <c r="BUL39" i="2" s="1"/>
  <c r="BZS39" i="2" s="1"/>
  <c r="CEZ39" i="2" s="1"/>
  <c r="DY38" i="2"/>
  <c r="JF38" i="2" s="1"/>
  <c r="OM38" i="2" s="1"/>
  <c r="TT38" i="2" s="1"/>
  <c r="ZA38" i="2" s="1"/>
  <c r="AEH38" i="2" s="1"/>
  <c r="AJO38" i="2" s="1"/>
  <c r="AOV38" i="2" s="1"/>
  <c r="AUC38" i="2" s="1"/>
  <c r="AZJ38" i="2" s="1"/>
  <c r="BEQ38" i="2" s="1"/>
  <c r="BJX38" i="2" s="1"/>
  <c r="BPE38" i="2" s="1"/>
  <c r="BUL38" i="2" s="1"/>
  <c r="BZS38" i="2" s="1"/>
  <c r="CEZ38" i="2" s="1"/>
  <c r="DY36" i="2"/>
  <c r="JF36" i="2" s="1"/>
  <c r="OM36" i="2" s="1"/>
  <c r="TT36" i="2" s="1"/>
  <c r="ZA36" i="2" s="1"/>
  <c r="AEH36" i="2" s="1"/>
  <c r="AJO36" i="2" s="1"/>
  <c r="AOV36" i="2" s="1"/>
  <c r="AUC36" i="2" s="1"/>
  <c r="AZJ36" i="2" s="1"/>
  <c r="BEQ36" i="2" s="1"/>
  <c r="BJX36" i="2" s="1"/>
  <c r="BPE36" i="2" s="1"/>
  <c r="BUL36" i="2" s="1"/>
  <c r="BZS36" i="2" s="1"/>
  <c r="CEZ36" i="2" s="1"/>
  <c r="DY35" i="2"/>
  <c r="JF35" i="2" s="1"/>
  <c r="OM35" i="2" s="1"/>
  <c r="TT35" i="2" s="1"/>
  <c r="ZA35" i="2" s="1"/>
  <c r="AEH35" i="2" s="1"/>
  <c r="AJO35" i="2" s="1"/>
  <c r="AOV35" i="2" s="1"/>
  <c r="AUC35" i="2" s="1"/>
  <c r="AZJ35" i="2" s="1"/>
  <c r="BEQ35" i="2" s="1"/>
  <c r="BJX35" i="2" s="1"/>
  <c r="BPE35" i="2" s="1"/>
  <c r="BUL35" i="2" s="1"/>
  <c r="BZS35" i="2" s="1"/>
  <c r="CEZ35" i="2" s="1"/>
  <c r="DY34" i="2"/>
  <c r="JF34" i="2" s="1"/>
  <c r="OM34" i="2" s="1"/>
  <c r="TT34" i="2" s="1"/>
  <c r="ZA34" i="2" s="1"/>
  <c r="AEH34" i="2" s="1"/>
  <c r="AJO34" i="2" s="1"/>
  <c r="AOV34" i="2" s="1"/>
  <c r="AUC34" i="2" s="1"/>
  <c r="AZJ34" i="2" s="1"/>
  <c r="BEQ34" i="2" s="1"/>
  <c r="BJX34" i="2" s="1"/>
  <c r="BPE34" i="2" s="1"/>
  <c r="BUL34" i="2" s="1"/>
  <c r="BZS34" i="2" s="1"/>
  <c r="CEZ34" i="2" s="1"/>
  <c r="DY30" i="2"/>
  <c r="JF30" i="2" s="1"/>
  <c r="OM30" i="2" s="1"/>
  <c r="TT30" i="2" s="1"/>
  <c r="ZA30" i="2" s="1"/>
  <c r="AEH30" i="2" s="1"/>
  <c r="AJO30" i="2" s="1"/>
  <c r="AOV30" i="2" s="1"/>
  <c r="AUC30" i="2" s="1"/>
  <c r="AZJ30" i="2" s="1"/>
  <c r="BEQ30" i="2" s="1"/>
  <c r="BJX30" i="2" s="1"/>
  <c r="BPE30" i="2" s="1"/>
  <c r="BUL30" i="2" s="1"/>
  <c r="BZS30" i="2" s="1"/>
  <c r="CEZ30" i="2" s="1"/>
  <c r="DY27" i="2"/>
  <c r="JF27" i="2" s="1"/>
  <c r="OM27" i="2" s="1"/>
  <c r="TT27" i="2" s="1"/>
  <c r="ZA27" i="2" s="1"/>
  <c r="AEH27" i="2" s="1"/>
  <c r="AJO27" i="2" s="1"/>
  <c r="AOV27" i="2" s="1"/>
  <c r="AUC27" i="2" s="1"/>
  <c r="AZJ27" i="2" s="1"/>
  <c r="BEQ27" i="2" s="1"/>
  <c r="BJX27" i="2" s="1"/>
  <c r="BPE27" i="2" s="1"/>
  <c r="BUL27" i="2" s="1"/>
  <c r="BZS27" i="2" s="1"/>
  <c r="CEZ27" i="2" s="1"/>
  <c r="DY26" i="2"/>
  <c r="JF26" i="2" s="1"/>
  <c r="OM26" i="2" s="1"/>
  <c r="TT26" i="2" s="1"/>
  <c r="ZA26" i="2" s="1"/>
  <c r="AEH26" i="2" s="1"/>
  <c r="AJO26" i="2" s="1"/>
  <c r="AOV26" i="2" s="1"/>
  <c r="AUC26" i="2" s="1"/>
  <c r="AZJ26" i="2" s="1"/>
  <c r="BEQ26" i="2" s="1"/>
  <c r="BJX26" i="2" s="1"/>
  <c r="BPE26" i="2" s="1"/>
  <c r="BUL26" i="2" s="1"/>
  <c r="BZS26" i="2" s="1"/>
  <c r="CEZ26" i="2" s="1"/>
  <c r="DY25" i="2"/>
  <c r="JF25" i="2" s="1"/>
  <c r="OM25" i="2" s="1"/>
  <c r="TT25" i="2" s="1"/>
  <c r="ZA25" i="2" s="1"/>
  <c r="AEH25" i="2" s="1"/>
  <c r="AJO25" i="2" s="1"/>
  <c r="AOV25" i="2" s="1"/>
  <c r="AUC25" i="2" s="1"/>
  <c r="AZJ25" i="2" s="1"/>
  <c r="BEQ25" i="2" s="1"/>
  <c r="BJX25" i="2" s="1"/>
  <c r="BPE25" i="2" s="1"/>
  <c r="BUL25" i="2" s="1"/>
  <c r="BZS25" i="2" s="1"/>
  <c r="CEZ25" i="2" s="1"/>
  <c r="DY23" i="2"/>
  <c r="JF23" i="2" s="1"/>
  <c r="OM23" i="2" s="1"/>
  <c r="TT23" i="2" s="1"/>
  <c r="ZA23" i="2" s="1"/>
  <c r="AEH23" i="2" s="1"/>
  <c r="AJO23" i="2" s="1"/>
  <c r="AOV23" i="2" s="1"/>
  <c r="AUC23" i="2" s="1"/>
  <c r="AZJ23" i="2" s="1"/>
  <c r="BEQ23" i="2" s="1"/>
  <c r="BJX23" i="2" s="1"/>
  <c r="BPE23" i="2" s="1"/>
  <c r="BUL23" i="2" s="1"/>
  <c r="BZS23" i="2" s="1"/>
  <c r="CEZ23" i="2" s="1"/>
  <c r="DY22" i="2"/>
  <c r="JF22" i="2" s="1"/>
  <c r="OM22" i="2" s="1"/>
  <c r="TT22" i="2" s="1"/>
  <c r="ZA22" i="2" s="1"/>
  <c r="AEH22" i="2" s="1"/>
  <c r="AJO22" i="2" s="1"/>
  <c r="AOV22" i="2" s="1"/>
  <c r="AUC22" i="2" s="1"/>
  <c r="AZJ22" i="2" s="1"/>
  <c r="BEQ22" i="2" s="1"/>
  <c r="BJX22" i="2" s="1"/>
  <c r="BPE22" i="2" s="1"/>
  <c r="BUL22" i="2" s="1"/>
  <c r="BZS22" i="2" s="1"/>
  <c r="CEZ22" i="2" s="1"/>
  <c r="DY20" i="2"/>
  <c r="JF20" i="2" s="1"/>
  <c r="OM20" i="2" s="1"/>
  <c r="TT20" i="2" s="1"/>
  <c r="ZA20" i="2" s="1"/>
  <c r="AEH20" i="2" s="1"/>
  <c r="AJO20" i="2" s="1"/>
  <c r="AOV20" i="2" s="1"/>
  <c r="AUC20" i="2" s="1"/>
  <c r="AZJ20" i="2" s="1"/>
  <c r="BEQ20" i="2" s="1"/>
  <c r="BJX20" i="2" s="1"/>
  <c r="BPE20" i="2" s="1"/>
  <c r="BUL20" i="2" s="1"/>
  <c r="BZS20" i="2" s="1"/>
  <c r="CEZ20" i="2" s="1"/>
  <c r="DY18" i="2"/>
  <c r="JF18" i="2" s="1"/>
  <c r="OM18" i="2" s="1"/>
  <c r="TT18" i="2" s="1"/>
  <c r="ZA18" i="2" s="1"/>
  <c r="AEH18" i="2" s="1"/>
  <c r="AJO18" i="2" s="1"/>
  <c r="AOV18" i="2" s="1"/>
  <c r="AUC18" i="2" s="1"/>
  <c r="AZJ18" i="2" s="1"/>
  <c r="BEQ18" i="2" s="1"/>
  <c r="BJX18" i="2" s="1"/>
  <c r="BPE18" i="2" s="1"/>
  <c r="BUL18" i="2" s="1"/>
  <c r="BZS18" i="2" s="1"/>
  <c r="CEZ18" i="2" s="1"/>
  <c r="DY17" i="2"/>
  <c r="JF17" i="2" s="1"/>
  <c r="OM17" i="2" s="1"/>
  <c r="TT17" i="2" s="1"/>
  <c r="ZA17" i="2" s="1"/>
  <c r="AEH17" i="2" s="1"/>
  <c r="AJO17" i="2" s="1"/>
  <c r="AOV17" i="2" s="1"/>
  <c r="AUC17" i="2" s="1"/>
  <c r="AZJ17" i="2" s="1"/>
  <c r="BEQ17" i="2" s="1"/>
  <c r="BJX17" i="2" s="1"/>
  <c r="BPE17" i="2" s="1"/>
  <c r="BUL17" i="2" s="1"/>
  <c r="BZS17" i="2" s="1"/>
  <c r="CEZ17" i="2" s="1"/>
  <c r="DY16" i="2"/>
  <c r="JF16" i="2" s="1"/>
  <c r="OM16" i="2" s="1"/>
  <c r="TT16" i="2" s="1"/>
  <c r="ZA16" i="2" s="1"/>
  <c r="AEH16" i="2" s="1"/>
  <c r="AJO16" i="2" s="1"/>
  <c r="AOV16" i="2" s="1"/>
  <c r="AUC16" i="2" s="1"/>
  <c r="AZJ16" i="2" s="1"/>
  <c r="BEQ16" i="2" s="1"/>
  <c r="BJX16" i="2" s="1"/>
  <c r="BPE16" i="2" s="1"/>
  <c r="BUL16" i="2" s="1"/>
  <c r="BZS16" i="2" s="1"/>
  <c r="CEZ16" i="2" s="1"/>
  <c r="DY15" i="2"/>
  <c r="JF15" i="2" s="1"/>
  <c r="OM15" i="2" s="1"/>
  <c r="TT15" i="2" s="1"/>
  <c r="ZA15" i="2" s="1"/>
  <c r="AEH15" i="2" s="1"/>
  <c r="AJO15" i="2" s="1"/>
  <c r="AOV15" i="2" s="1"/>
  <c r="AUC15" i="2" s="1"/>
  <c r="AZJ15" i="2" s="1"/>
  <c r="BEQ15" i="2" s="1"/>
  <c r="BJX15" i="2" s="1"/>
  <c r="BPE15" i="2" s="1"/>
  <c r="BUL15" i="2" s="1"/>
  <c r="BZS15" i="2" s="1"/>
  <c r="CEZ15" i="2" s="1"/>
  <c r="DY13" i="2"/>
  <c r="JF13" i="2" s="1"/>
  <c r="OM13" i="2" s="1"/>
  <c r="TT13" i="2" s="1"/>
  <c r="ZA13" i="2" s="1"/>
  <c r="AEH13" i="2" s="1"/>
  <c r="AJO13" i="2" s="1"/>
  <c r="AOV13" i="2" s="1"/>
  <c r="AUC13" i="2" s="1"/>
  <c r="AZJ13" i="2" s="1"/>
  <c r="BEQ13" i="2" s="1"/>
  <c r="BJX13" i="2" s="1"/>
  <c r="BPE13" i="2" s="1"/>
  <c r="BUL13" i="2" s="1"/>
  <c r="BZS13" i="2" s="1"/>
  <c r="CEZ13" i="2" s="1"/>
  <c r="DY11" i="2"/>
  <c r="JF11" i="2" s="1"/>
  <c r="OM11" i="2" s="1"/>
  <c r="TT11" i="2" s="1"/>
  <c r="ZA11" i="2" s="1"/>
  <c r="AEH11" i="2" s="1"/>
  <c r="AJO11" i="2" s="1"/>
  <c r="AOV11" i="2" s="1"/>
  <c r="AUC11" i="2" s="1"/>
  <c r="AZJ11" i="2" s="1"/>
  <c r="BEQ11" i="2" s="1"/>
  <c r="BJX11" i="2" s="1"/>
  <c r="BPE11" i="2" s="1"/>
  <c r="BUL11" i="2" s="1"/>
  <c r="BZS11" i="2" s="1"/>
  <c r="CEZ11" i="2" s="1"/>
  <c r="DY10" i="2"/>
  <c r="JF10" i="2" s="1"/>
  <c r="OM10" i="2" s="1"/>
  <c r="TT10" i="2" s="1"/>
  <c r="ZA10" i="2" s="1"/>
  <c r="AEH10" i="2" s="1"/>
  <c r="AJO10" i="2" s="1"/>
  <c r="AOV10" i="2" s="1"/>
  <c r="AUC10" i="2" s="1"/>
  <c r="AZJ10" i="2" s="1"/>
  <c r="BEQ10" i="2" s="1"/>
  <c r="BJX10" i="2" s="1"/>
  <c r="BPE10" i="2" s="1"/>
  <c r="BUL10" i="2" s="1"/>
  <c r="BZS10" i="2" s="1"/>
  <c r="CEZ10" i="2" s="1"/>
  <c r="DY8" i="2"/>
  <c r="JF8" i="2" s="1"/>
  <c r="OM8" i="2" s="1"/>
  <c r="TT8" i="2" s="1"/>
  <c r="ZA8" i="2" s="1"/>
  <c r="AEH8" i="2" s="1"/>
  <c r="AJO8" i="2" s="1"/>
  <c r="AOV8" i="2" s="1"/>
  <c r="AUC8" i="2" s="1"/>
  <c r="AZJ8" i="2" s="1"/>
  <c r="BEQ8" i="2" s="1"/>
  <c r="BJX8" i="2" s="1"/>
  <c r="BPE8" i="2" s="1"/>
  <c r="BUL8" i="2" s="1"/>
  <c r="BZS8" i="2" s="1"/>
  <c r="CEZ8" i="2" s="1"/>
  <c r="DY7" i="2"/>
  <c r="JF7" i="2" s="1"/>
  <c r="OM7" i="2" s="1"/>
  <c r="TT7" i="2" s="1"/>
  <c r="ZA7" i="2" s="1"/>
  <c r="AEH7" i="2" s="1"/>
  <c r="AJO7" i="2" s="1"/>
  <c r="AOV7" i="2" s="1"/>
  <c r="AUC7" i="2" s="1"/>
  <c r="AZJ7" i="2" s="1"/>
  <c r="BEQ7" i="2" s="1"/>
  <c r="BJX7" i="2" s="1"/>
  <c r="BPE7" i="2" s="1"/>
  <c r="BUL7" i="2" s="1"/>
  <c r="BZS7" i="2" s="1"/>
  <c r="CEZ7" i="2" s="1"/>
  <c r="DY6" i="2"/>
  <c r="JF6" i="2" s="1"/>
  <c r="OM6" i="2" s="1"/>
  <c r="TT6" i="2" s="1"/>
  <c r="ZA6" i="2" s="1"/>
  <c r="AEH6" i="2" s="1"/>
  <c r="AJO6" i="2" s="1"/>
  <c r="AOV6" i="2" s="1"/>
  <c r="AUC6" i="2" s="1"/>
  <c r="AZJ6" i="2" s="1"/>
  <c r="BEQ6" i="2" s="1"/>
  <c r="BJX6" i="2" s="1"/>
  <c r="BPE6" i="2" s="1"/>
  <c r="BUL6" i="2" s="1"/>
  <c r="BZS6" i="2" s="1"/>
  <c r="CEZ6" i="2" s="1"/>
  <c r="DY5" i="2"/>
  <c r="JF5" i="2" s="1"/>
  <c r="OM5" i="2" s="1"/>
  <c r="TT5" i="2" s="1"/>
  <c r="ZA5" i="2" s="1"/>
  <c r="AEH5" i="2" s="1"/>
  <c r="AJO5" i="2" s="1"/>
  <c r="AOV5" i="2" s="1"/>
  <c r="AUC5" i="2" s="1"/>
  <c r="AZJ5" i="2" s="1"/>
  <c r="BEQ5" i="2" s="1"/>
  <c r="BJX5" i="2" s="1"/>
  <c r="BPE5" i="2" s="1"/>
  <c r="BUL5" i="2" s="1"/>
  <c r="BZS5" i="2" s="1"/>
  <c r="CEZ5" i="2" s="1"/>
  <c r="DY4" i="2"/>
  <c r="JF4" i="2" s="1"/>
  <c r="OM4" i="2" s="1"/>
  <c r="TT4" i="2" s="1"/>
  <c r="ZA4" i="2" s="1"/>
  <c r="AEH4" i="2" s="1"/>
  <c r="AJO4" i="2" s="1"/>
  <c r="AOV4" i="2" s="1"/>
  <c r="AUC4" i="2" s="1"/>
  <c r="AZJ4" i="2" s="1"/>
  <c r="BEQ4" i="2" s="1"/>
  <c r="BJX4" i="2" s="1"/>
  <c r="BPE4" i="2" s="1"/>
  <c r="BUL4" i="2" s="1"/>
  <c r="BZS4" i="2" s="1"/>
  <c r="CEZ4" i="2" s="1"/>
  <c r="DY3" i="2"/>
  <c r="EE3" i="2"/>
  <c r="JC3" i="2" l="1"/>
  <c r="JF3" i="2"/>
  <c r="ED3" i="2"/>
  <c r="EG40" i="2"/>
  <c r="EG36" i="2"/>
  <c r="EG32" i="2"/>
  <c r="EG28" i="2"/>
  <c r="EG24" i="2"/>
  <c r="EG20" i="2"/>
  <c r="EG39" i="2"/>
  <c r="EG35" i="2"/>
  <c r="EG27" i="2"/>
  <c r="EG23" i="2"/>
  <c r="EG19" i="2"/>
  <c r="EG14" i="2"/>
  <c r="EG17" i="2"/>
  <c r="EG38" i="2"/>
  <c r="EG30" i="2"/>
  <c r="EG26" i="2"/>
  <c r="EG22" i="2"/>
  <c r="EG18" i="2"/>
  <c r="EG13" i="2"/>
  <c r="EG41" i="2"/>
  <c r="EG37" i="2"/>
  <c r="EG33" i="2"/>
  <c r="EG29" i="2"/>
  <c r="EG25" i="2"/>
  <c r="EG21" i="2"/>
  <c r="EC41" i="2"/>
  <c r="EC37" i="2"/>
  <c r="EC32" i="2"/>
  <c r="EC28" i="2"/>
  <c r="EC24" i="2"/>
  <c r="EC20" i="2"/>
  <c r="EC16" i="2"/>
  <c r="EC12" i="2"/>
  <c r="EC8" i="2"/>
  <c r="EC4" i="2"/>
  <c r="EB40" i="2"/>
  <c r="EB36" i="2"/>
  <c r="EB32" i="2"/>
  <c r="EB28" i="2"/>
  <c r="EB24" i="2"/>
  <c r="EB20" i="2"/>
  <c r="EB15" i="2"/>
  <c r="EB11" i="2"/>
  <c r="EB7" i="2"/>
  <c r="EB3" i="2"/>
  <c r="EC40" i="2"/>
  <c r="EC36" i="2"/>
  <c r="EC31" i="2"/>
  <c r="EC27" i="2"/>
  <c r="EC23" i="2"/>
  <c r="EC19" i="2"/>
  <c r="EC15" i="2"/>
  <c r="EC11" i="2"/>
  <c r="EC7" i="2"/>
  <c r="EC3" i="2"/>
  <c r="EB39" i="2"/>
  <c r="EB35" i="2"/>
  <c r="EB31" i="2"/>
  <c r="EB27" i="2"/>
  <c r="EB23" i="2"/>
  <c r="EB19" i="2"/>
  <c r="EB14" i="2"/>
  <c r="EB10" i="2"/>
  <c r="EB6" i="2"/>
  <c r="EC34" i="2"/>
  <c r="EB17" i="2"/>
  <c r="EC39" i="2"/>
  <c r="EC35" i="2"/>
  <c r="EC30" i="2"/>
  <c r="EC26" i="2"/>
  <c r="EC22" i="2"/>
  <c r="EC18" i="2"/>
  <c r="EC14" i="2"/>
  <c r="EC10" i="2"/>
  <c r="EC6" i="2"/>
  <c r="EB42" i="2"/>
  <c r="EB38" i="2"/>
  <c r="EB34" i="2"/>
  <c r="EB30" i="2"/>
  <c r="EB26" i="2"/>
  <c r="EB22" i="2"/>
  <c r="EB18" i="2"/>
  <c r="EB13" i="2"/>
  <c r="EB9" i="2"/>
  <c r="EB5" i="2"/>
  <c r="EC42" i="2"/>
  <c r="EC38" i="2"/>
  <c r="EC33" i="2"/>
  <c r="EC29" i="2"/>
  <c r="EC25" i="2"/>
  <c r="EC21" i="2"/>
  <c r="EC17" i="2"/>
  <c r="EC13" i="2"/>
  <c r="EC9" i="2"/>
  <c r="EC5" i="2"/>
  <c r="EB41" i="2"/>
  <c r="EB37" i="2"/>
  <c r="EB33" i="2"/>
  <c r="EB29" i="2"/>
  <c r="EB25" i="2"/>
  <c r="EB21" i="2"/>
  <c r="EB16" i="2"/>
  <c r="EB12" i="2"/>
  <c r="EB8" i="2"/>
  <c r="EB4" i="2"/>
  <c r="DY33" i="2"/>
  <c r="JF33" i="2" s="1"/>
  <c r="OM33" i="2" s="1"/>
  <c r="TT33" i="2" s="1"/>
  <c r="ZA33" i="2" s="1"/>
  <c r="AEH33" i="2" s="1"/>
  <c r="AJO33" i="2" s="1"/>
  <c r="AOV33" i="2" s="1"/>
  <c r="AUC33" i="2" s="1"/>
  <c r="AZJ33" i="2" s="1"/>
  <c r="BEQ33" i="2" s="1"/>
  <c r="BJX33" i="2" s="1"/>
  <c r="BPE33" i="2" s="1"/>
  <c r="BUL33" i="2" s="1"/>
  <c r="BZS33" i="2" s="1"/>
  <c r="CEZ33" i="2" s="1"/>
  <c r="DV22" i="2"/>
  <c r="JC22" i="2" s="1"/>
  <c r="OJ22" i="2" s="1"/>
  <c r="TQ22" i="2" s="1"/>
  <c r="YX22" i="2" s="1"/>
  <c r="AEE22" i="2" s="1"/>
  <c r="AJL22" i="2" s="1"/>
  <c r="AOS22" i="2" s="1"/>
  <c r="ATZ22" i="2" s="1"/>
  <c r="AZG22" i="2" s="1"/>
  <c r="BEN22" i="2" s="1"/>
  <c r="BJU22" i="2" s="1"/>
  <c r="BPB22" i="2" s="1"/>
  <c r="BUI22" i="2" s="1"/>
  <c r="BZP22" i="2" s="1"/>
  <c r="CEW22" i="2" s="1"/>
  <c r="DV42" i="2"/>
  <c r="JC42" i="2" s="1"/>
  <c r="OJ42" i="2" s="1"/>
  <c r="TQ42" i="2" s="1"/>
  <c r="YX42" i="2" s="1"/>
  <c r="AEE42" i="2" s="1"/>
  <c r="AJL42" i="2" s="1"/>
  <c r="AOS42" i="2" s="1"/>
  <c r="ATZ42" i="2" s="1"/>
  <c r="AZG42" i="2" s="1"/>
  <c r="BEN42" i="2" s="1"/>
  <c r="BJU42" i="2" s="1"/>
  <c r="BPB42" i="2" s="1"/>
  <c r="BUI42" i="2" s="1"/>
  <c r="BZP42" i="2" s="1"/>
  <c r="CEW42" i="2" s="1"/>
  <c r="DY28" i="2"/>
  <c r="JF28" i="2" s="1"/>
  <c r="OM28" i="2" s="1"/>
  <c r="TT28" i="2" s="1"/>
  <c r="ZA28" i="2" s="1"/>
  <c r="AEH28" i="2" s="1"/>
  <c r="AJO28" i="2" s="1"/>
  <c r="AOV28" i="2" s="1"/>
  <c r="AUC28" i="2" s="1"/>
  <c r="AZJ28" i="2" s="1"/>
  <c r="BEQ28" i="2" s="1"/>
  <c r="BJX28" i="2" s="1"/>
  <c r="BPE28" i="2" s="1"/>
  <c r="BUL28" i="2" s="1"/>
  <c r="BZS28" i="2" s="1"/>
  <c r="CEZ28" i="2" s="1"/>
  <c r="DY21" i="2"/>
  <c r="JF21" i="2" s="1"/>
  <c r="OM21" i="2" s="1"/>
  <c r="TT21" i="2" s="1"/>
  <c r="ZA21" i="2" s="1"/>
  <c r="AEH21" i="2" s="1"/>
  <c r="AJO21" i="2" s="1"/>
  <c r="AOV21" i="2" s="1"/>
  <c r="AUC21" i="2" s="1"/>
  <c r="AZJ21" i="2" s="1"/>
  <c r="BEQ21" i="2" s="1"/>
  <c r="BJX21" i="2" s="1"/>
  <c r="BPE21" i="2" s="1"/>
  <c r="BUL21" i="2" s="1"/>
  <c r="BZS21" i="2" s="1"/>
  <c r="CEZ21" i="2" s="1"/>
  <c r="DY37" i="2"/>
  <c r="JF37" i="2" s="1"/>
  <c r="OM37" i="2" s="1"/>
  <c r="TT37" i="2" s="1"/>
  <c r="ZA37" i="2" s="1"/>
  <c r="AEH37" i="2" s="1"/>
  <c r="AJO37" i="2" s="1"/>
  <c r="AOV37" i="2" s="1"/>
  <c r="AUC37" i="2" s="1"/>
  <c r="AZJ37" i="2" s="1"/>
  <c r="BEQ37" i="2" s="1"/>
  <c r="BJX37" i="2" s="1"/>
  <c r="BPE37" i="2" s="1"/>
  <c r="BUL37" i="2" s="1"/>
  <c r="BZS37" i="2" s="1"/>
  <c r="CEZ37" i="2" s="1"/>
  <c r="DY9" i="2"/>
  <c r="JF9" i="2" s="1"/>
  <c r="OM9" i="2" s="1"/>
  <c r="TT9" i="2" s="1"/>
  <c r="ZA9" i="2" s="1"/>
  <c r="AEH9" i="2" s="1"/>
  <c r="AJO9" i="2" s="1"/>
  <c r="AOV9" i="2" s="1"/>
  <c r="AUC9" i="2" s="1"/>
  <c r="AZJ9" i="2" s="1"/>
  <c r="BEQ9" i="2" s="1"/>
  <c r="BJX9" i="2" s="1"/>
  <c r="BPE9" i="2" s="1"/>
  <c r="BUL9" i="2" s="1"/>
  <c r="BZS9" i="2" s="1"/>
  <c r="CEZ9" i="2" s="1"/>
  <c r="DY14" i="2"/>
  <c r="JF14" i="2" s="1"/>
  <c r="OM14" i="2" s="1"/>
  <c r="TT14" i="2" s="1"/>
  <c r="ZA14" i="2" s="1"/>
  <c r="AEH14" i="2" s="1"/>
  <c r="AJO14" i="2" s="1"/>
  <c r="AOV14" i="2" s="1"/>
  <c r="AUC14" i="2" s="1"/>
  <c r="AZJ14" i="2" s="1"/>
  <c r="BEQ14" i="2" s="1"/>
  <c r="BJX14" i="2" s="1"/>
  <c r="BPE14" i="2" s="1"/>
  <c r="BUL14" i="2" s="1"/>
  <c r="BZS14" i="2" s="1"/>
  <c r="CEZ14" i="2" s="1"/>
  <c r="DV10" i="2"/>
  <c r="JC10" i="2" s="1"/>
  <c r="OJ10" i="2" s="1"/>
  <c r="TQ10" i="2" s="1"/>
  <c r="YX10" i="2" s="1"/>
  <c r="AEE10" i="2" s="1"/>
  <c r="AJL10" i="2" s="1"/>
  <c r="AOS10" i="2" s="1"/>
  <c r="ATZ10" i="2" s="1"/>
  <c r="AZG10" i="2" s="1"/>
  <c r="BEN10" i="2" s="1"/>
  <c r="BJU10" i="2" s="1"/>
  <c r="BPB10" i="2" s="1"/>
  <c r="BUI10" i="2" s="1"/>
  <c r="BZP10" i="2" s="1"/>
  <c r="CEW10" i="2" s="1"/>
  <c r="DY12" i="2"/>
  <c r="JF12" i="2" s="1"/>
  <c r="OM12" i="2" s="1"/>
  <c r="TT12" i="2" s="1"/>
  <c r="ZA12" i="2" s="1"/>
  <c r="AEH12" i="2" s="1"/>
  <c r="AJO12" i="2" s="1"/>
  <c r="AOV12" i="2" s="1"/>
  <c r="AUC12" i="2" s="1"/>
  <c r="AZJ12" i="2" s="1"/>
  <c r="BEQ12" i="2" s="1"/>
  <c r="BJX12" i="2" s="1"/>
  <c r="BPE12" i="2" s="1"/>
  <c r="BUL12" i="2" s="1"/>
  <c r="BZS12" i="2" s="1"/>
  <c r="CEZ12" i="2" s="1"/>
  <c r="DV4" i="2"/>
  <c r="JC4" i="2" s="1"/>
  <c r="OJ4" i="2" s="1"/>
  <c r="TQ4" i="2" s="1"/>
  <c r="YX4" i="2" s="1"/>
  <c r="AEE4" i="2" s="1"/>
  <c r="AJL4" i="2" s="1"/>
  <c r="AOS4" i="2" s="1"/>
  <c r="ATZ4" i="2" s="1"/>
  <c r="AZG4" i="2" s="1"/>
  <c r="BEN4" i="2" s="1"/>
  <c r="BJU4" i="2" s="1"/>
  <c r="BPB4" i="2" s="1"/>
  <c r="BUI4" i="2" s="1"/>
  <c r="BZP4" i="2" s="1"/>
  <c r="CEW4" i="2" s="1"/>
  <c r="OM3" i="2" l="1"/>
  <c r="EN28" i="2"/>
  <c r="EQ26" i="2"/>
  <c r="EN19" i="2"/>
  <c r="EQ29" i="2"/>
  <c r="EQ7" i="2"/>
  <c r="EQ22" i="2"/>
  <c r="EQ21" i="2"/>
  <c r="EN27" i="2"/>
  <c r="EN12" i="2"/>
  <c r="EN22" i="2"/>
  <c r="EN8" i="2"/>
  <c r="EQ4" i="2"/>
  <c r="EQ20" i="2"/>
  <c r="EQ8" i="2"/>
  <c r="EQ18" i="2"/>
  <c r="EQ19" i="2"/>
  <c r="EN6" i="2"/>
  <c r="EN14" i="2"/>
  <c r="EN5" i="2"/>
  <c r="EN4" i="2"/>
  <c r="EQ25" i="2"/>
  <c r="EN11" i="2"/>
  <c r="EN21" i="2"/>
  <c r="EQ14" i="2"/>
  <c r="EQ27" i="2"/>
  <c r="EQ11" i="2"/>
  <c r="EQ15" i="2"/>
  <c r="EQ5" i="2"/>
  <c r="EN20" i="2"/>
  <c r="EN25" i="2"/>
  <c r="EN29" i="2"/>
  <c r="EN18" i="2"/>
  <c r="EN13" i="2"/>
  <c r="EQ12" i="2"/>
  <c r="EQ28" i="2"/>
  <c r="EQ6" i="2"/>
  <c r="EQ13" i="2"/>
  <c r="EN7" i="2"/>
  <c r="EN26" i="2"/>
  <c r="EN15" i="2"/>
  <c r="OJ3" i="2"/>
  <c r="EM29" i="2"/>
  <c r="EM21" i="2"/>
  <c r="EM11" i="2"/>
  <c r="EM15" i="2"/>
  <c r="EM7" i="2"/>
  <c r="EM27" i="2"/>
  <c r="EM18" i="2"/>
  <c r="EM13" i="2"/>
  <c r="EM5" i="2"/>
  <c r="EM4" i="2"/>
  <c r="EM26" i="2"/>
  <c r="EM28" i="2"/>
  <c r="EM19" i="2"/>
  <c r="EM12" i="2"/>
  <c r="EM6" i="2"/>
  <c r="EO6" i="2" s="1"/>
  <c r="EM25" i="2"/>
  <c r="EM20" i="2"/>
  <c r="EM22" i="2"/>
  <c r="EM14" i="2"/>
  <c r="EM8" i="2"/>
  <c r="EJ25" i="2"/>
  <c r="EJ26" i="2"/>
  <c r="EK22" i="2"/>
  <c r="EL18" i="2"/>
  <c r="EK20" i="2"/>
  <c r="EK14" i="2"/>
  <c r="EJ11" i="2"/>
  <c r="EK4" i="2"/>
  <c r="EK18" i="2"/>
  <c r="EJ20" i="2"/>
  <c r="EJ14" i="2"/>
  <c r="EK12" i="2"/>
  <c r="EL11" i="2"/>
  <c r="EK5" i="2"/>
  <c r="EL6" i="2"/>
  <c r="EL4" i="2"/>
  <c r="EJ12" i="2"/>
  <c r="EJ5" i="2"/>
  <c r="EL25" i="2"/>
  <c r="EL26" i="2"/>
  <c r="EJ22" i="2"/>
  <c r="EL14" i="2"/>
  <c r="EK11" i="2"/>
  <c r="EK6" i="2"/>
  <c r="EK25" i="2"/>
  <c r="ES25" i="2" s="1"/>
  <c r="EK26" i="2"/>
  <c r="EL22" i="2"/>
  <c r="EJ18" i="2"/>
  <c r="EL20" i="2"/>
  <c r="EJ6" i="2"/>
  <c r="EJ4" i="2"/>
  <c r="EL12" i="2"/>
  <c r="EL5" i="2"/>
  <c r="EK15" i="2"/>
  <c r="EL29" i="2"/>
  <c r="EJ19" i="2"/>
  <c r="EK27" i="2"/>
  <c r="EK28" i="2"/>
  <c r="EK21" i="2"/>
  <c r="EJ29" i="2"/>
  <c r="EJ15" i="2"/>
  <c r="EL27" i="2"/>
  <c r="EJ21" i="2"/>
  <c r="EJ13" i="2"/>
  <c r="EL8" i="2"/>
  <c r="EK7" i="2"/>
  <c r="EJ8" i="2"/>
  <c r="EK29" i="2"/>
  <c r="EL19" i="2"/>
  <c r="EL28" i="2"/>
  <c r="EL21" i="2"/>
  <c r="EK8" i="2"/>
  <c r="EL15" i="2"/>
  <c r="EJ7" i="2"/>
  <c r="EJ28" i="2"/>
  <c r="EL13" i="2"/>
  <c r="EL7" i="2"/>
  <c r="EK19" i="2"/>
  <c r="EJ27" i="2"/>
  <c r="EK13" i="2"/>
  <c r="EU28" i="2"/>
  <c r="ET5" i="2"/>
  <c r="ET8" i="2"/>
  <c r="ET22" i="2"/>
  <c r="ET21" i="2"/>
  <c r="EU6" i="2"/>
  <c r="ET6" i="2"/>
  <c r="EU7" i="2"/>
  <c r="EU26" i="2"/>
  <c r="ET4" i="2"/>
  <c r="ET13" i="2"/>
  <c r="EU21" i="2"/>
  <c r="EU8" i="2"/>
  <c r="ET28" i="2"/>
  <c r="ET18" i="2"/>
  <c r="ET7" i="2"/>
  <c r="ET29" i="2"/>
  <c r="ET15" i="2"/>
  <c r="EU27" i="2"/>
  <c r="EU13" i="2"/>
  <c r="EU14" i="2"/>
  <c r="EU22" i="2"/>
  <c r="EU19" i="2"/>
  <c r="ET19" i="2"/>
  <c r="EU18" i="2"/>
  <c r="ET27" i="2"/>
  <c r="EU29" i="2"/>
  <c r="ET11" i="2"/>
  <c r="EU4" i="2"/>
  <c r="EU5" i="2"/>
  <c r="EU20" i="2"/>
  <c r="EU15" i="2"/>
  <c r="EU25" i="2"/>
  <c r="ET26" i="2"/>
  <c r="EU11" i="2"/>
  <c r="ET12" i="2"/>
  <c r="ET14" i="2"/>
  <c r="ET20" i="2"/>
  <c r="EU12" i="2"/>
  <c r="ET25" i="2"/>
  <c r="EP28" i="2"/>
  <c r="EP8" i="2"/>
  <c r="EP25" i="2"/>
  <c r="EP18" i="2"/>
  <c r="EP12" i="2"/>
  <c r="EP6" i="2"/>
  <c r="EP5" i="2"/>
  <c r="EP26" i="2"/>
  <c r="EP20" i="2"/>
  <c r="EP11" i="2"/>
  <c r="EP15" i="2"/>
  <c r="EP22" i="2"/>
  <c r="EP19" i="2"/>
  <c r="EP21" i="2"/>
  <c r="EP13" i="2"/>
  <c r="EP7" i="2"/>
  <c r="EP27" i="2"/>
  <c r="EP29" i="2"/>
  <c r="EP14" i="2"/>
  <c r="EP4" i="2"/>
  <c r="EG8" i="2"/>
  <c r="E15" i="2" s="1"/>
  <c r="E12" i="2"/>
  <c r="C12" i="2"/>
  <c r="D12" i="2"/>
  <c r="EG10" i="2"/>
  <c r="D19" i="2" s="1"/>
  <c r="E18" i="2"/>
  <c r="C18" i="2"/>
  <c r="D18" i="2"/>
  <c r="EG12" i="2"/>
  <c r="E4" i="2"/>
  <c r="C4" i="2"/>
  <c r="D4" i="2"/>
  <c r="EG5" i="2"/>
  <c r="D26" i="2"/>
  <c r="E26" i="2"/>
  <c r="C26" i="2"/>
  <c r="EG42" i="2"/>
  <c r="D15" i="2"/>
  <c r="EG31" i="2"/>
  <c r="D29" i="2" s="1"/>
  <c r="EG7" i="2"/>
  <c r="E27" i="2" s="1"/>
  <c r="E25" i="2"/>
  <c r="C25" i="2"/>
  <c r="D25" i="2"/>
  <c r="EG16" i="2"/>
  <c r="EG9" i="2"/>
  <c r="E6" i="2"/>
  <c r="D6" i="2"/>
  <c r="C6" i="2"/>
  <c r="EG11" i="2"/>
  <c r="D14" i="2"/>
  <c r="E14" i="2"/>
  <c r="C14" i="2"/>
  <c r="EG34" i="2"/>
  <c r="E22" i="2"/>
  <c r="C22" i="2"/>
  <c r="D22" i="2"/>
  <c r="EG4" i="2"/>
  <c r="D20" i="2"/>
  <c r="E20" i="2"/>
  <c r="C20" i="2"/>
  <c r="E29" i="2"/>
  <c r="C29" i="2"/>
  <c r="EG6" i="2"/>
  <c r="D11" i="2"/>
  <c r="E11" i="2"/>
  <c r="C11" i="2"/>
  <c r="EG15" i="2"/>
  <c r="E19" i="2"/>
  <c r="C19" i="2"/>
  <c r="EG3" i="2"/>
  <c r="E5" i="2"/>
  <c r="D5" i="2"/>
  <c r="C5" i="2"/>
  <c r="N14" i="2"/>
  <c r="N5" i="2"/>
  <c r="M5" i="2"/>
  <c r="N27" i="2"/>
  <c r="N22" i="2"/>
  <c r="N19" i="2"/>
  <c r="N8" i="2"/>
  <c r="N11" i="2"/>
  <c r="N6" i="2"/>
  <c r="N28" i="2"/>
  <c r="N25" i="2"/>
  <c r="M29" i="2"/>
  <c r="N15" i="2"/>
  <c r="N12" i="2"/>
  <c r="N7" i="2"/>
  <c r="N29" i="2"/>
  <c r="N20" i="2"/>
  <c r="N21" i="2"/>
  <c r="N18" i="2"/>
  <c r="N13" i="2"/>
  <c r="N4" i="2"/>
  <c r="N26" i="2"/>
  <c r="M4" i="2"/>
  <c r="M26" i="2"/>
  <c r="M21" i="2"/>
  <c r="M18" i="2"/>
  <c r="M13" i="2"/>
  <c r="M8" i="2"/>
  <c r="M27" i="2"/>
  <c r="M22" i="2"/>
  <c r="M19" i="2"/>
  <c r="M14" i="2"/>
  <c r="M11" i="2"/>
  <c r="M6" i="2"/>
  <c r="M28" i="2"/>
  <c r="M25" i="2"/>
  <c r="M20" i="2"/>
  <c r="M15" i="2"/>
  <c r="M12" i="2"/>
  <c r="M7" i="2"/>
  <c r="F15" i="2"/>
  <c r="G8" i="2"/>
  <c r="G15" i="2"/>
  <c r="F22" i="2"/>
  <c r="F8" i="2"/>
  <c r="G22" i="2"/>
  <c r="F29" i="2"/>
  <c r="G29" i="2"/>
  <c r="G25" i="2"/>
  <c r="G19" i="2"/>
  <c r="F20" i="2"/>
  <c r="F26" i="2"/>
  <c r="F27" i="2"/>
  <c r="G4" i="2"/>
  <c r="G5" i="2"/>
  <c r="F4" i="2"/>
  <c r="G14" i="2"/>
  <c r="F11" i="2"/>
  <c r="G27" i="2"/>
  <c r="G21" i="2"/>
  <c r="F19" i="2"/>
  <c r="F18" i="2"/>
  <c r="G12" i="2"/>
  <c r="F12" i="2"/>
  <c r="F14" i="2"/>
  <c r="F7" i="2"/>
  <c r="G11" i="2"/>
  <c r="G18" i="2"/>
  <c r="F25" i="2"/>
  <c r="F6" i="2"/>
  <c r="F5" i="2"/>
  <c r="G6" i="2"/>
  <c r="G13" i="2"/>
  <c r="F13" i="2"/>
  <c r="F21" i="2"/>
  <c r="G26" i="2"/>
  <c r="G20" i="2"/>
  <c r="G7" i="2"/>
  <c r="F28" i="2"/>
  <c r="G28" i="2"/>
  <c r="E28" i="2" l="1"/>
  <c r="ER15" i="2"/>
  <c r="EO19" i="2"/>
  <c r="EO5" i="2"/>
  <c r="EO29" i="2"/>
  <c r="D27" i="2"/>
  <c r="C28" i="2"/>
  <c r="EO13" i="2"/>
  <c r="EO8" i="2"/>
  <c r="ES14" i="2"/>
  <c r="EO7" i="2"/>
  <c r="ES20" i="2"/>
  <c r="ER11" i="2"/>
  <c r="ER22" i="2"/>
  <c r="ER6" i="2"/>
  <c r="C27" i="2"/>
  <c r="D28" i="2"/>
  <c r="C15" i="2"/>
  <c r="TT3" i="2"/>
  <c r="JX5" i="2"/>
  <c r="JU29" i="2"/>
  <c r="JX26" i="2"/>
  <c r="JX22" i="2"/>
  <c r="JX25" i="2"/>
  <c r="JU15" i="2"/>
  <c r="JX19" i="2"/>
  <c r="JU14" i="2"/>
  <c r="JU12" i="2"/>
  <c r="JX13" i="2"/>
  <c r="JU4" i="2"/>
  <c r="JX29" i="2"/>
  <c r="JU28" i="2"/>
  <c r="JU21" i="2"/>
  <c r="JU22" i="2"/>
  <c r="JU19" i="2"/>
  <c r="JX14" i="2"/>
  <c r="JU11" i="2"/>
  <c r="JX11" i="2"/>
  <c r="JX12" i="2"/>
  <c r="JX4" i="2"/>
  <c r="JX28" i="2"/>
  <c r="JX27" i="2"/>
  <c r="JX21" i="2"/>
  <c r="JX20" i="2"/>
  <c r="JX18" i="2"/>
  <c r="JU13" i="2"/>
  <c r="JU8" i="2"/>
  <c r="JX8" i="2"/>
  <c r="JX7" i="2"/>
  <c r="JU27" i="2"/>
  <c r="JU25" i="2"/>
  <c r="JU20" i="2"/>
  <c r="JU18" i="2"/>
  <c r="JX15" i="2"/>
  <c r="JU6" i="2"/>
  <c r="JX6" i="2"/>
  <c r="JU7" i="2"/>
  <c r="JU5" i="2"/>
  <c r="JU26" i="2"/>
  <c r="TQ3" i="2"/>
  <c r="JW4" i="2"/>
  <c r="JW29" i="2"/>
  <c r="JW25" i="2"/>
  <c r="JW26" i="2"/>
  <c r="JW21" i="2"/>
  <c r="JT15" i="2"/>
  <c r="JW19" i="2"/>
  <c r="JW7" i="2"/>
  <c r="JT13" i="2"/>
  <c r="JW11" i="2"/>
  <c r="JT4" i="2"/>
  <c r="JT28" i="2"/>
  <c r="JT27" i="2"/>
  <c r="JT25" i="2"/>
  <c r="JT20" i="2"/>
  <c r="JT19" i="2"/>
  <c r="JW14" i="2"/>
  <c r="JT6" i="2"/>
  <c r="JT11" i="2"/>
  <c r="JW8" i="2"/>
  <c r="JW6" i="2"/>
  <c r="JW28" i="2"/>
  <c r="JW27" i="2"/>
  <c r="JW22" i="2"/>
  <c r="JW20" i="2"/>
  <c r="JW18" i="2"/>
  <c r="JW13" i="2"/>
  <c r="JW5" i="2"/>
  <c r="JT8" i="2"/>
  <c r="JT7" i="2"/>
  <c r="JT29" i="2"/>
  <c r="JT26" i="2"/>
  <c r="JT22" i="2"/>
  <c r="JT21" i="2"/>
  <c r="JT18" i="2"/>
  <c r="JW15" i="2"/>
  <c r="JW12" i="2"/>
  <c r="JT14" i="2"/>
  <c r="JT12" i="2"/>
  <c r="JT5" i="2"/>
  <c r="JS15" i="2"/>
  <c r="JS8" i="2"/>
  <c r="JR8" i="2"/>
  <c r="JQ8" i="2"/>
  <c r="JQ4" i="2"/>
  <c r="KA22" i="2"/>
  <c r="KA7" i="2"/>
  <c r="KB13" i="2"/>
  <c r="KA18" i="2"/>
  <c r="KB27" i="2"/>
  <c r="KB19" i="2"/>
  <c r="JS29" i="2"/>
  <c r="JQ11" i="2"/>
  <c r="JQ22" i="2"/>
  <c r="JR28" i="2"/>
  <c r="JS5" i="2"/>
  <c r="JR18" i="2"/>
  <c r="JQ21" i="2"/>
  <c r="JQ29" i="2"/>
  <c r="JS11" i="2"/>
  <c r="JS21" i="2"/>
  <c r="JQ5" i="2"/>
  <c r="JS26" i="2"/>
  <c r="KA6" i="2"/>
  <c r="KA21" i="2"/>
  <c r="KB12" i="2"/>
  <c r="JR13" i="2"/>
  <c r="KB21" i="2"/>
  <c r="KB4" i="2"/>
  <c r="KB5" i="2"/>
  <c r="JS6" i="2"/>
  <c r="KB15" i="2"/>
  <c r="JQ28" i="2"/>
  <c r="KA14" i="2"/>
  <c r="KB6" i="2"/>
  <c r="KA11" i="2"/>
  <c r="KB14" i="2"/>
  <c r="JR11" i="2"/>
  <c r="JR20" i="2"/>
  <c r="JR12" i="2"/>
  <c r="JQ15" i="2"/>
  <c r="JQ25" i="2"/>
  <c r="JS4" i="2"/>
  <c r="JS19" i="2"/>
  <c r="JR25" i="2"/>
  <c r="JQ14" i="2"/>
  <c r="JS27" i="2"/>
  <c r="JR6" i="2"/>
  <c r="KB28" i="2"/>
  <c r="KA8" i="2"/>
  <c r="KA15" i="2"/>
  <c r="KA20" i="2"/>
  <c r="KB7" i="2"/>
  <c r="JQ12" i="2"/>
  <c r="KA13" i="2"/>
  <c r="KA28" i="2"/>
  <c r="KA29" i="2"/>
  <c r="KB22" i="2"/>
  <c r="KB11" i="2"/>
  <c r="KB18" i="2"/>
  <c r="JR21" i="2"/>
  <c r="KA19" i="2"/>
  <c r="KA4" i="2"/>
  <c r="JR15" i="2"/>
  <c r="JR27" i="2"/>
  <c r="JR4" i="2"/>
  <c r="JS12" i="2"/>
  <c r="JQ20" i="2"/>
  <c r="JS25" i="2"/>
  <c r="JR5" i="2"/>
  <c r="JS18" i="2"/>
  <c r="JR26" i="2"/>
  <c r="JQ19" i="2"/>
  <c r="JQ26" i="2"/>
  <c r="KA26" i="2"/>
  <c r="JQ6" i="2"/>
  <c r="JZ6" i="2" s="1"/>
  <c r="JS22" i="2"/>
  <c r="KA12" i="2"/>
  <c r="JQ13" i="2"/>
  <c r="JS13" i="2"/>
  <c r="KB29" i="2"/>
  <c r="KA27" i="2"/>
  <c r="KB20" i="2"/>
  <c r="KA5" i="2"/>
  <c r="KB8" i="2"/>
  <c r="JR14" i="2"/>
  <c r="JS20" i="2"/>
  <c r="JR29" i="2"/>
  <c r="JS14" i="2"/>
  <c r="JR22" i="2"/>
  <c r="JS28" i="2"/>
  <c r="JQ18" i="2"/>
  <c r="JQ27" i="2"/>
  <c r="JR19" i="2"/>
  <c r="KA25" i="2"/>
  <c r="KB25" i="2"/>
  <c r="KB26" i="2"/>
  <c r="JR7" i="2"/>
  <c r="JQ7" i="2"/>
  <c r="JS7" i="2"/>
  <c r="ER8" i="2"/>
  <c r="ER7" i="2"/>
  <c r="ER28" i="2"/>
  <c r="ER26" i="2"/>
  <c r="ER14" i="2"/>
  <c r="EO27" i="2"/>
  <c r="ER5" i="2"/>
  <c r="EO12" i="2"/>
  <c r="EO11" i="2"/>
  <c r="ER25" i="2"/>
  <c r="ES8" i="2"/>
  <c r="EV8" i="2" s="1"/>
  <c r="ES21" i="2"/>
  <c r="EV21" i="2" s="1"/>
  <c r="EO21" i="2"/>
  <c r="ES11" i="2"/>
  <c r="EV11" i="2" s="1"/>
  <c r="ER29" i="2"/>
  <c r="EO20" i="2"/>
  <c r="ES29" i="2"/>
  <c r="EV29" i="2" s="1"/>
  <c r="ES22" i="2"/>
  <c r="EV22" i="2" s="1"/>
  <c r="EO4" i="2"/>
  <c r="ER21" i="2"/>
  <c r="ER27" i="2"/>
  <c r="ER19" i="2"/>
  <c r="EO14" i="2"/>
  <c r="ES27" i="2"/>
  <c r="EV27" i="2" s="1"/>
  <c r="EO18" i="2"/>
  <c r="ES18" i="2"/>
  <c r="EV18" i="2" s="1"/>
  <c r="EO22" i="2"/>
  <c r="EV20" i="2"/>
  <c r="EV25" i="2"/>
  <c r="EV14" i="2"/>
  <c r="ER13" i="2"/>
  <c r="ER4" i="2"/>
  <c r="ER20" i="2"/>
  <c r="ER12" i="2"/>
  <c r="EO28" i="2"/>
  <c r="EO15" i="2"/>
  <c r="ES12" i="2"/>
  <c r="EV12" i="2" s="1"/>
  <c r="ES26" i="2"/>
  <c r="EV26" i="2" s="1"/>
  <c r="ES5" i="2"/>
  <c r="EV5" i="2" s="1"/>
  <c r="ES4" i="2"/>
  <c r="EV4" i="2" s="1"/>
  <c r="ER18" i="2"/>
  <c r="EO26" i="2"/>
  <c r="ES6" i="2"/>
  <c r="EV6" i="2" s="1"/>
  <c r="EO25" i="2"/>
  <c r="E13" i="2"/>
  <c r="C13" i="2"/>
  <c r="D13" i="2"/>
  <c r="D21" i="2"/>
  <c r="E21" i="2"/>
  <c r="C21" i="2"/>
  <c r="D8" i="2"/>
  <c r="E8" i="2"/>
  <c r="C8" i="2"/>
  <c r="E7" i="2"/>
  <c r="D7" i="2"/>
  <c r="C7" i="2"/>
  <c r="H5" i="2"/>
  <c r="H25" i="2"/>
  <c r="L29" i="2"/>
  <c r="O29" i="2" s="1"/>
  <c r="H8" i="2"/>
  <c r="H21" i="2"/>
  <c r="H29" i="2"/>
  <c r="L28" i="2"/>
  <c r="O28" i="2" s="1"/>
  <c r="H22" i="2"/>
  <c r="H4" i="2"/>
  <c r="H15" i="2"/>
  <c r="H28" i="2"/>
  <c r="H7" i="2"/>
  <c r="H27" i="2"/>
  <c r="L6" i="2"/>
  <c r="O6" i="2" s="1"/>
  <c r="L18" i="2"/>
  <c r="O18" i="2" s="1"/>
  <c r="L4" i="2"/>
  <c r="O4" i="2" s="1"/>
  <c r="H14" i="2"/>
  <c r="H18" i="2"/>
  <c r="H26" i="2"/>
  <c r="L5" i="2"/>
  <c r="O5" i="2" s="1"/>
  <c r="L19" i="2"/>
  <c r="O19" i="2" s="1"/>
  <c r="L22" i="2"/>
  <c r="O22" i="2" s="1"/>
  <c r="H6" i="2"/>
  <c r="H13" i="2"/>
  <c r="H12" i="2"/>
  <c r="H19" i="2"/>
  <c r="H11" i="2"/>
  <c r="H20" i="2"/>
  <c r="L27" i="2"/>
  <c r="O27" i="2" s="1"/>
  <c r="L12" i="2"/>
  <c r="O12" i="2" s="1"/>
  <c r="L15" i="2"/>
  <c r="O15" i="2" s="1"/>
  <c r="L25" i="2"/>
  <c r="O25" i="2" s="1"/>
  <c r="L11" i="2"/>
  <c r="O11" i="2" s="1"/>
  <c r="L20" i="2"/>
  <c r="O20" i="2" s="1"/>
  <c r="L26" i="2"/>
  <c r="O26" i="2" s="1"/>
  <c r="L14" i="2"/>
  <c r="O14" i="2" s="1"/>
  <c r="JZ27" i="2" l="1"/>
  <c r="KC27" i="2" s="1"/>
  <c r="JY22" i="2"/>
  <c r="JY12" i="2"/>
  <c r="JV8" i="2"/>
  <c r="JY21" i="2"/>
  <c r="JV19" i="2"/>
  <c r="JV14" i="2"/>
  <c r="JY29" i="2"/>
  <c r="JV29" i="2"/>
  <c r="JY13" i="2"/>
  <c r="JV11" i="2"/>
  <c r="JZ13" i="2"/>
  <c r="KC13" i="2" s="1"/>
  <c r="JV18" i="2"/>
  <c r="JZ18" i="2"/>
  <c r="KC18" i="2" s="1"/>
  <c r="JV6" i="2"/>
  <c r="JV25" i="2"/>
  <c r="JV12" i="2"/>
  <c r="JY25" i="2"/>
  <c r="JY20" i="2"/>
  <c r="JY14" i="2"/>
  <c r="JY4" i="2"/>
  <c r="JY5" i="2"/>
  <c r="JY8" i="2"/>
  <c r="JV28" i="2"/>
  <c r="JV20" i="2"/>
  <c r="JY6" i="2"/>
  <c r="JY11" i="2"/>
  <c r="JZ12" i="2"/>
  <c r="KC12" i="2" s="1"/>
  <c r="KC6" i="2"/>
  <c r="JZ20" i="2"/>
  <c r="KC20" i="2" s="1"/>
  <c r="JY7" i="2"/>
  <c r="JV21" i="2"/>
  <c r="JV7" i="2"/>
  <c r="JY18" i="2"/>
  <c r="JY28" i="2"/>
  <c r="JV15" i="2"/>
  <c r="JZ28" i="2"/>
  <c r="KC28" i="2" s="1"/>
  <c r="JZ26" i="2"/>
  <c r="KC26" i="2" s="1"/>
  <c r="JZ25" i="2"/>
  <c r="KC25" i="2" s="1"/>
  <c r="JZ21" i="2"/>
  <c r="KC21" i="2" s="1"/>
  <c r="JZ14" i="2"/>
  <c r="KC14" i="2" s="1"/>
  <c r="JZ5" i="2"/>
  <c r="KC5" i="2" s="1"/>
  <c r="JZ22" i="2"/>
  <c r="KC22" i="2" s="1"/>
  <c r="JZ19" i="2"/>
  <c r="KC19" i="2" s="1"/>
  <c r="JZ15" i="2"/>
  <c r="KC15" i="2" s="1"/>
  <c r="JZ11" i="2"/>
  <c r="KC11" i="2" s="1"/>
  <c r="JZ4" i="2"/>
  <c r="KC4" i="2" s="1"/>
  <c r="JV22" i="2"/>
  <c r="JV27" i="2"/>
  <c r="JV13" i="2"/>
  <c r="JZ8" i="2"/>
  <c r="KC8" i="2" s="1"/>
  <c r="JV5" i="2"/>
  <c r="JY15" i="2"/>
  <c r="JY26" i="2"/>
  <c r="YX3" i="2"/>
  <c r="PD25" i="2"/>
  <c r="PD21" i="2"/>
  <c r="PD15" i="2"/>
  <c r="PD12" i="2"/>
  <c r="PD5" i="2"/>
  <c r="PD26" i="2"/>
  <c r="PD19" i="2"/>
  <c r="PD14" i="2"/>
  <c r="PD13" i="2"/>
  <c r="PD6" i="2"/>
  <c r="PD4" i="2"/>
  <c r="PD29" i="2"/>
  <c r="PD27" i="2"/>
  <c r="PD20" i="2"/>
  <c r="PD11" i="2"/>
  <c r="PD7" i="2"/>
  <c r="PD28" i="2"/>
  <c r="PD22" i="2"/>
  <c r="PD18" i="2"/>
  <c r="PD8" i="2"/>
  <c r="PA15" i="2"/>
  <c r="PA8" i="2"/>
  <c r="PA27" i="2"/>
  <c r="PA18" i="2"/>
  <c r="PA12" i="2"/>
  <c r="PA11" i="2"/>
  <c r="PA29" i="2"/>
  <c r="PA20" i="2"/>
  <c r="PA28" i="2"/>
  <c r="PA21" i="2"/>
  <c r="PA6" i="2"/>
  <c r="PA25" i="2"/>
  <c r="PA13" i="2"/>
  <c r="PA4" i="2"/>
  <c r="PA26" i="2"/>
  <c r="PA14" i="2"/>
  <c r="PA7" i="2"/>
  <c r="PA22" i="2"/>
  <c r="PA19" i="2"/>
  <c r="PA5" i="2"/>
  <c r="PI27" i="2"/>
  <c r="PH27" i="2"/>
  <c r="PH7" i="2"/>
  <c r="PI19" i="2"/>
  <c r="OZ5" i="2"/>
  <c r="OY4" i="2"/>
  <c r="PH19" i="2"/>
  <c r="PH15" i="2"/>
  <c r="PI25" i="2"/>
  <c r="OZ18" i="2"/>
  <c r="PI29" i="2"/>
  <c r="PH14" i="2"/>
  <c r="PH4" i="2"/>
  <c r="OY25" i="2"/>
  <c r="OX6" i="2"/>
  <c r="PH8" i="2"/>
  <c r="PH21" i="2"/>
  <c r="PI18" i="2"/>
  <c r="PH5" i="2"/>
  <c r="OX5" i="2"/>
  <c r="OZ4" i="2"/>
  <c r="PH13" i="2"/>
  <c r="PI14" i="2"/>
  <c r="PI22" i="2"/>
  <c r="OZ11" i="2"/>
  <c r="PI4" i="2"/>
  <c r="OX18" i="2"/>
  <c r="PH6" i="2"/>
  <c r="PH12" i="2"/>
  <c r="PI13" i="2"/>
  <c r="OZ6" i="2"/>
  <c r="OZ22" i="2"/>
  <c r="OX14" i="2"/>
  <c r="OX12" i="2"/>
  <c r="OY26" i="2"/>
  <c r="PI20" i="2"/>
  <c r="PI7" i="2"/>
  <c r="PI11" i="2"/>
  <c r="OY5" i="2"/>
  <c r="OX4" i="2"/>
  <c r="PI28" i="2"/>
  <c r="PI12" i="2"/>
  <c r="PH18" i="2"/>
  <c r="PI26" i="2"/>
  <c r="OY11" i="2"/>
  <c r="PH22" i="2"/>
  <c r="PH26" i="2"/>
  <c r="OZ25" i="2"/>
  <c r="PH29" i="2"/>
  <c r="OY6" i="2"/>
  <c r="OY22" i="2"/>
  <c r="OZ14" i="2"/>
  <c r="OZ12" i="2"/>
  <c r="OX26" i="2"/>
  <c r="PI21" i="2"/>
  <c r="PI5" i="2"/>
  <c r="PI8" i="2"/>
  <c r="PH25" i="2"/>
  <c r="PI6" i="2"/>
  <c r="OX20" i="2"/>
  <c r="PH28" i="2"/>
  <c r="OY20" i="2"/>
  <c r="OX11" i="2"/>
  <c r="OY18" i="2"/>
  <c r="PH20" i="2"/>
  <c r="PH11" i="2"/>
  <c r="OZ20" i="2"/>
  <c r="OX25" i="2"/>
  <c r="PI15" i="2"/>
  <c r="OX22" i="2"/>
  <c r="OY14" i="2"/>
  <c r="OY12" i="2"/>
  <c r="OZ26" i="2"/>
  <c r="OZ29" i="2"/>
  <c r="OY15" i="2"/>
  <c r="OZ19" i="2"/>
  <c r="OX27" i="2"/>
  <c r="OX28" i="2"/>
  <c r="OZ21" i="2"/>
  <c r="OX7" i="2"/>
  <c r="OX8" i="2"/>
  <c r="OX19" i="2"/>
  <c r="OY13" i="2"/>
  <c r="OY19" i="2"/>
  <c r="OX15" i="2"/>
  <c r="OX21" i="2"/>
  <c r="OZ8" i="2"/>
  <c r="OX13" i="2"/>
  <c r="OX29" i="2"/>
  <c r="OY29" i="2"/>
  <c r="OY21" i="2"/>
  <c r="OY7" i="2"/>
  <c r="OZ28" i="2"/>
  <c r="OZ13" i="2"/>
  <c r="OZ27" i="2"/>
  <c r="OZ7" i="2"/>
  <c r="OY8" i="2"/>
  <c r="OY27" i="2"/>
  <c r="OY28" i="2"/>
  <c r="OZ15" i="2"/>
  <c r="JZ7" i="2"/>
  <c r="KC7" i="2" s="1"/>
  <c r="JZ29" i="2"/>
  <c r="KC29" i="2" s="1"/>
  <c r="JY27" i="2"/>
  <c r="JV4" i="2"/>
  <c r="JY19" i="2"/>
  <c r="JV26" i="2"/>
  <c r="ZA3" i="2"/>
  <c r="PE8" i="2"/>
  <c r="PE26" i="2"/>
  <c r="PE22" i="2"/>
  <c r="PE14" i="2"/>
  <c r="PE13" i="2"/>
  <c r="PE27" i="2"/>
  <c r="PE20" i="2"/>
  <c r="PE11" i="2"/>
  <c r="PE15" i="2"/>
  <c r="PE29" i="2"/>
  <c r="PE21" i="2"/>
  <c r="PE18" i="2"/>
  <c r="PE12" i="2"/>
  <c r="PE4" i="2"/>
  <c r="PE6" i="2"/>
  <c r="PE28" i="2"/>
  <c r="PE25" i="2"/>
  <c r="PE19" i="2"/>
  <c r="PE7" i="2"/>
  <c r="PE5" i="2"/>
  <c r="PB18" i="2"/>
  <c r="PB8" i="2"/>
  <c r="PB28" i="2"/>
  <c r="PB7" i="2"/>
  <c r="PB12" i="2"/>
  <c r="PB13" i="2"/>
  <c r="PB21" i="2"/>
  <c r="PB19" i="2"/>
  <c r="PB25" i="2"/>
  <c r="PB20" i="2"/>
  <c r="PB26" i="2"/>
  <c r="PB14" i="2"/>
  <c r="PB11" i="2"/>
  <c r="PB27" i="2"/>
  <c r="PB5" i="2"/>
  <c r="PB15" i="2"/>
  <c r="PB6" i="2"/>
  <c r="PB4" i="2"/>
  <c r="PB29" i="2"/>
  <c r="PB22" i="2"/>
  <c r="ES28" i="2"/>
  <c r="EV28" i="2" s="1"/>
  <c r="EZ27" i="2" s="1"/>
  <c r="ES19" i="2"/>
  <c r="EV19" i="2" s="1"/>
  <c r="EZ20" i="2" s="1"/>
  <c r="ES15" i="2"/>
  <c r="EV15" i="2" s="1"/>
  <c r="ES13" i="2"/>
  <c r="EV13" i="2" s="1"/>
  <c r="ES7" i="2"/>
  <c r="EV7" i="2" s="1"/>
  <c r="EZ7" i="2" s="1"/>
  <c r="L13" i="2"/>
  <c r="O13" i="2" s="1"/>
  <c r="S11" i="2" s="1"/>
  <c r="L21" i="2"/>
  <c r="O21" i="2" s="1"/>
  <c r="S19" i="2" s="1"/>
  <c r="L8" i="2"/>
  <c r="O8" i="2" s="1"/>
  <c r="L7" i="2"/>
  <c r="O7" i="2" s="1"/>
  <c r="S27" i="2"/>
  <c r="S25" i="2"/>
  <c r="S28" i="2"/>
  <c r="S29" i="2"/>
  <c r="S26" i="2"/>
  <c r="Q26" i="2"/>
  <c r="Q25" i="2"/>
  <c r="Q27" i="2"/>
  <c r="Q28" i="2"/>
  <c r="Q29" i="2"/>
  <c r="PC8" i="2" l="1"/>
  <c r="PG22" i="2"/>
  <c r="PJ22" i="2" s="1"/>
  <c r="PG26" i="2"/>
  <c r="PJ26" i="2" s="1"/>
  <c r="KG13" i="2"/>
  <c r="KE13" i="2"/>
  <c r="PG11" i="2"/>
  <c r="PJ11" i="2" s="1"/>
  <c r="KG18" i="2"/>
  <c r="PG27" i="2"/>
  <c r="PJ27" i="2" s="1"/>
  <c r="PG25" i="2"/>
  <c r="PJ25" i="2" s="1"/>
  <c r="PG4" i="2"/>
  <c r="PJ4" i="2" s="1"/>
  <c r="KE21" i="2"/>
  <c r="PG21" i="2"/>
  <c r="PJ21" i="2" s="1"/>
  <c r="PG19" i="2"/>
  <c r="PJ19" i="2" s="1"/>
  <c r="KE8" i="2"/>
  <c r="KG8" i="2"/>
  <c r="AEH3" i="2"/>
  <c r="UI5" i="2"/>
  <c r="UI6" i="2"/>
  <c r="UI19" i="2"/>
  <c r="UI14" i="2"/>
  <c r="UI4" i="2"/>
  <c r="UI29" i="2"/>
  <c r="UI22" i="2"/>
  <c r="UI7" i="2"/>
  <c r="UI20" i="2"/>
  <c r="UI11" i="2"/>
  <c r="UI8" i="2"/>
  <c r="UI15" i="2"/>
  <c r="UI13" i="2"/>
  <c r="UI12" i="2"/>
  <c r="UI26" i="2"/>
  <c r="UI18" i="2"/>
  <c r="UI25" i="2"/>
  <c r="UI28" i="2"/>
  <c r="UI27" i="2"/>
  <c r="UI21" i="2"/>
  <c r="UL7" i="2"/>
  <c r="UL21" i="2"/>
  <c r="UL8" i="2"/>
  <c r="UL29" i="2"/>
  <c r="UL15" i="2"/>
  <c r="UL12" i="2"/>
  <c r="UL14" i="2"/>
  <c r="UL27" i="2"/>
  <c r="UL6" i="2"/>
  <c r="UL13" i="2"/>
  <c r="UL26" i="2"/>
  <c r="UL28" i="2"/>
  <c r="UL19" i="2"/>
  <c r="UL18" i="2"/>
  <c r="UL4" i="2"/>
  <c r="UL22" i="2"/>
  <c r="UL25" i="2"/>
  <c r="UL5" i="2"/>
  <c r="UL11" i="2"/>
  <c r="UL20" i="2"/>
  <c r="KE4" i="2"/>
  <c r="KE7" i="2"/>
  <c r="KG7" i="2"/>
  <c r="PG29" i="2"/>
  <c r="PJ29" i="2" s="1"/>
  <c r="PG15" i="2"/>
  <c r="PJ15" i="2" s="1"/>
  <c r="PG8" i="2"/>
  <c r="PJ8" i="2" s="1"/>
  <c r="PG14" i="2"/>
  <c r="PJ14" i="2" s="1"/>
  <c r="PC7" i="2"/>
  <c r="PC13" i="2"/>
  <c r="PC28" i="2"/>
  <c r="PC12" i="2"/>
  <c r="PC15" i="2"/>
  <c r="PF28" i="2"/>
  <c r="PF27" i="2"/>
  <c r="PF13" i="2"/>
  <c r="PF5" i="2"/>
  <c r="PF25" i="2"/>
  <c r="KG6" i="2"/>
  <c r="KG14" i="2"/>
  <c r="KE14" i="2"/>
  <c r="KE27" i="2"/>
  <c r="KG27" i="2"/>
  <c r="KG21" i="2"/>
  <c r="KG25" i="2"/>
  <c r="KG26" i="2"/>
  <c r="KG29" i="2"/>
  <c r="KE29" i="2"/>
  <c r="PG13" i="2"/>
  <c r="PJ13" i="2" s="1"/>
  <c r="PG7" i="2"/>
  <c r="PJ7" i="2" s="1"/>
  <c r="PG20" i="2"/>
  <c r="PJ20" i="2" s="1"/>
  <c r="PG5" i="2"/>
  <c r="PJ5" i="2" s="1"/>
  <c r="PC5" i="2"/>
  <c r="PC14" i="2"/>
  <c r="PC25" i="2"/>
  <c r="PC20" i="2"/>
  <c r="PC18" i="2"/>
  <c r="PF8" i="2"/>
  <c r="PF7" i="2"/>
  <c r="PF29" i="2"/>
  <c r="PF14" i="2"/>
  <c r="PF12" i="2"/>
  <c r="AEE3" i="2"/>
  <c r="UH27" i="2"/>
  <c r="UH7" i="2"/>
  <c r="UH5" i="2"/>
  <c r="UH6" i="2"/>
  <c r="UH11" i="2"/>
  <c r="UK11" i="2"/>
  <c r="UK5" i="2"/>
  <c r="UK21" i="2"/>
  <c r="UH12" i="2"/>
  <c r="UH26" i="2"/>
  <c r="UH29" i="2"/>
  <c r="UK7" i="2"/>
  <c r="UK18" i="2"/>
  <c r="UK25" i="2"/>
  <c r="UK20" i="2"/>
  <c r="UH28" i="2"/>
  <c r="UH8" i="2"/>
  <c r="UH21" i="2"/>
  <c r="UK13" i="2"/>
  <c r="UH13" i="2"/>
  <c r="UK12" i="2"/>
  <c r="UK19" i="2"/>
  <c r="UH20" i="2"/>
  <c r="UK8" i="2"/>
  <c r="UK29" i="2"/>
  <c r="UK22" i="2"/>
  <c r="UK14" i="2"/>
  <c r="UK28" i="2"/>
  <c r="UK27" i="2"/>
  <c r="UK26" i="2"/>
  <c r="UK4" i="2"/>
  <c r="UH15" i="2"/>
  <c r="UH22" i="2"/>
  <c r="UH14" i="2"/>
  <c r="UH19" i="2"/>
  <c r="UH18" i="2"/>
  <c r="UK15" i="2"/>
  <c r="UK6" i="2"/>
  <c r="UH25" i="2"/>
  <c r="UH4" i="2"/>
  <c r="UO22" i="2"/>
  <c r="UP20" i="2"/>
  <c r="UE11" i="2"/>
  <c r="UO25" i="2"/>
  <c r="UE26" i="2"/>
  <c r="UP13" i="2"/>
  <c r="UE12" i="2"/>
  <c r="UF4" i="2"/>
  <c r="UF25" i="2"/>
  <c r="UE22" i="2"/>
  <c r="UF18" i="2"/>
  <c r="UF14" i="2"/>
  <c r="UO13" i="2"/>
  <c r="UP26" i="2"/>
  <c r="UO20" i="2"/>
  <c r="UP15" i="2"/>
  <c r="UO18" i="2"/>
  <c r="UG11" i="2"/>
  <c r="UF6" i="2"/>
  <c r="UF5" i="2"/>
  <c r="UO12" i="2"/>
  <c r="UE20" i="2"/>
  <c r="UP27" i="2"/>
  <c r="UP7" i="2"/>
  <c r="UG12" i="2"/>
  <c r="UE4" i="2"/>
  <c r="UG25" i="2"/>
  <c r="UO27" i="2"/>
  <c r="UP19" i="2"/>
  <c r="UP25" i="2"/>
  <c r="UO19" i="2"/>
  <c r="UO7" i="2"/>
  <c r="UO15" i="2"/>
  <c r="UP22" i="2"/>
  <c r="UO14" i="2"/>
  <c r="UP29" i="2"/>
  <c r="UF11" i="2"/>
  <c r="UG6" i="2"/>
  <c r="UE5" i="2"/>
  <c r="UO4" i="2"/>
  <c r="UG20" i="2"/>
  <c r="UG26" i="2"/>
  <c r="UP6" i="2"/>
  <c r="UO28" i="2"/>
  <c r="UE25" i="2"/>
  <c r="UN25" i="2" s="1"/>
  <c r="UE18" i="2"/>
  <c r="UE14" i="2"/>
  <c r="UP5" i="2"/>
  <c r="UP12" i="2"/>
  <c r="UO29" i="2"/>
  <c r="UO6" i="2"/>
  <c r="UP4" i="2"/>
  <c r="UP18" i="2"/>
  <c r="UP14" i="2"/>
  <c r="UP11" i="2"/>
  <c r="UO26" i="2"/>
  <c r="UE6" i="2"/>
  <c r="UG5" i="2"/>
  <c r="UP28" i="2"/>
  <c r="UF20" i="2"/>
  <c r="UF26" i="2"/>
  <c r="UO21" i="2"/>
  <c r="UF12" i="2"/>
  <c r="UG4" i="2"/>
  <c r="UG18" i="2"/>
  <c r="UG14" i="2"/>
  <c r="UP21" i="2"/>
  <c r="UO8" i="2"/>
  <c r="UO11" i="2"/>
  <c r="UO5" i="2"/>
  <c r="UP8" i="2"/>
  <c r="UF27" i="2"/>
  <c r="UG27" i="2"/>
  <c r="UF7" i="2"/>
  <c r="UE28" i="2"/>
  <c r="UG21" i="2"/>
  <c r="UF8" i="2"/>
  <c r="UG13" i="2"/>
  <c r="UE7" i="2"/>
  <c r="UE29" i="2"/>
  <c r="UF15" i="2"/>
  <c r="UE21" i="2"/>
  <c r="UG8" i="2"/>
  <c r="UF13" i="2"/>
  <c r="UG7" i="2"/>
  <c r="UF28" i="2"/>
  <c r="UG29" i="2"/>
  <c r="UG19" i="2"/>
  <c r="UF21" i="2"/>
  <c r="UF22" i="2"/>
  <c r="UN22" i="2" s="1"/>
  <c r="UF19" i="2"/>
  <c r="UG15" i="2"/>
  <c r="UE8" i="2"/>
  <c r="UE13" i="2"/>
  <c r="UE27" i="2"/>
  <c r="UF29" i="2"/>
  <c r="UE19" i="2"/>
  <c r="UG22" i="2"/>
  <c r="UE15" i="2"/>
  <c r="UG28" i="2"/>
  <c r="KG4" i="2"/>
  <c r="KG15" i="2"/>
  <c r="KE15" i="2"/>
  <c r="PG28" i="2"/>
  <c r="PJ28" i="2" s="1"/>
  <c r="PG18" i="2"/>
  <c r="PJ18" i="2" s="1"/>
  <c r="PG6" i="2"/>
  <c r="PJ6" i="2" s="1"/>
  <c r="PC19" i="2"/>
  <c r="PC26" i="2"/>
  <c r="PC6" i="2"/>
  <c r="PC29" i="2"/>
  <c r="PC27" i="2"/>
  <c r="PF18" i="2"/>
  <c r="PF11" i="2"/>
  <c r="PF4" i="2"/>
  <c r="PF19" i="2"/>
  <c r="PF15" i="2"/>
  <c r="KE20" i="2"/>
  <c r="KG20" i="2"/>
  <c r="KE18" i="2"/>
  <c r="KG11" i="2"/>
  <c r="KE11" i="2"/>
  <c r="KG19" i="2"/>
  <c r="KE19" i="2"/>
  <c r="KE5" i="2"/>
  <c r="KG5" i="2"/>
  <c r="KG12" i="2"/>
  <c r="KE12" i="2"/>
  <c r="PG12" i="2"/>
  <c r="PJ12" i="2" s="1"/>
  <c r="PC22" i="2"/>
  <c r="PC4" i="2"/>
  <c r="PC21" i="2"/>
  <c r="PC11" i="2"/>
  <c r="PF22" i="2"/>
  <c r="PF20" i="2"/>
  <c r="PF6" i="2"/>
  <c r="PF26" i="2"/>
  <c r="PF21" i="2"/>
  <c r="KE6" i="2"/>
  <c r="KE28" i="2"/>
  <c r="KG28" i="2"/>
  <c r="KG22" i="2"/>
  <c r="KE22" i="2"/>
  <c r="KE25" i="2"/>
  <c r="KE26" i="2"/>
  <c r="EZ26" i="2"/>
  <c r="EZ13" i="2"/>
  <c r="EZ29" i="2"/>
  <c r="EZ25" i="2"/>
  <c r="EZ5" i="2"/>
  <c r="EZ6" i="2"/>
  <c r="EZ22" i="2"/>
  <c r="EZ4" i="2"/>
  <c r="EZ12" i="2"/>
  <c r="EZ18" i="2"/>
  <c r="EZ14" i="2"/>
  <c r="EZ21" i="2"/>
  <c r="EZ15" i="2"/>
  <c r="EZ11" i="2"/>
  <c r="EZ8" i="2"/>
  <c r="EX27" i="2"/>
  <c r="EZ28" i="2"/>
  <c r="EX19" i="2"/>
  <c r="EZ19" i="2"/>
  <c r="EX26" i="2"/>
  <c r="EX13" i="2"/>
  <c r="EX22" i="2"/>
  <c r="EX18" i="2"/>
  <c r="EX28" i="2"/>
  <c r="EX20" i="2"/>
  <c r="EX29" i="2"/>
  <c r="EX25" i="2"/>
  <c r="EX15" i="2"/>
  <c r="EX11" i="2"/>
  <c r="EX12" i="2"/>
  <c r="EX14" i="2"/>
  <c r="EX21" i="2"/>
  <c r="Q18" i="2"/>
  <c r="EX7" i="2"/>
  <c r="EX6" i="2"/>
  <c r="EX5" i="2"/>
  <c r="EX8" i="2"/>
  <c r="EX4" i="2"/>
  <c r="Q21" i="2"/>
  <c r="S8" i="2"/>
  <c r="Q20" i="2"/>
  <c r="Q14" i="2"/>
  <c r="S4" i="2"/>
  <c r="Q19" i="2"/>
  <c r="Q22" i="2"/>
  <c r="Q13" i="2"/>
  <c r="Q15" i="2"/>
  <c r="Q12" i="2"/>
  <c r="S14" i="2"/>
  <c r="Q6" i="2"/>
  <c r="Q11" i="2"/>
  <c r="S7" i="2"/>
  <c r="Q5" i="2"/>
  <c r="S15" i="2"/>
  <c r="S18" i="2"/>
  <c r="Q4" i="2"/>
  <c r="Q7" i="2"/>
  <c r="S12" i="2"/>
  <c r="S13" i="2"/>
  <c r="Q8" i="2"/>
  <c r="S6" i="2"/>
  <c r="S21" i="2"/>
  <c r="S5" i="2"/>
  <c r="S20" i="2"/>
  <c r="S22" i="2"/>
  <c r="T28" i="2"/>
  <c r="U28" i="2" s="1"/>
  <c r="T27" i="2"/>
  <c r="U27" i="2" s="1"/>
  <c r="T29" i="2"/>
  <c r="U29" i="2" s="1"/>
  <c r="T26" i="2"/>
  <c r="U26" i="2" s="1"/>
  <c r="T25" i="2"/>
  <c r="U25" i="2" s="1"/>
  <c r="UN8" i="2" l="1"/>
  <c r="UM15" i="2"/>
  <c r="UJ19" i="2"/>
  <c r="UM14" i="2"/>
  <c r="UM8" i="2"/>
  <c r="UM26" i="2"/>
  <c r="UJ26" i="2"/>
  <c r="UM11" i="2"/>
  <c r="UJ22" i="2"/>
  <c r="UJ8" i="2"/>
  <c r="KH22" i="2"/>
  <c r="KI22" i="2" s="1"/>
  <c r="KM18" i="2" s="1"/>
  <c r="UJ4" i="2"/>
  <c r="UJ13" i="2"/>
  <c r="UQ22" i="2"/>
  <c r="PL28" i="2"/>
  <c r="KH19" i="2"/>
  <c r="KI19" i="2" s="1"/>
  <c r="UN14" i="2"/>
  <c r="UQ14" i="2" s="1"/>
  <c r="UM20" i="2"/>
  <c r="PN21" i="2"/>
  <c r="UN4" i="2"/>
  <c r="UQ4" i="2" s="1"/>
  <c r="UM7" i="2"/>
  <c r="UJ25" i="2"/>
  <c r="UJ20" i="2"/>
  <c r="UJ5" i="2"/>
  <c r="UM6" i="2"/>
  <c r="UM19" i="2"/>
  <c r="UM25" i="2"/>
  <c r="UM12" i="2"/>
  <c r="UM18" i="2"/>
  <c r="UJ12" i="2"/>
  <c r="UJ11" i="2"/>
  <c r="PN19" i="2"/>
  <c r="UJ28" i="2"/>
  <c r="UM21" i="2"/>
  <c r="UJ6" i="2"/>
  <c r="UM13" i="2"/>
  <c r="UJ29" i="2"/>
  <c r="UM5" i="2"/>
  <c r="UM4" i="2"/>
  <c r="PL22" i="2"/>
  <c r="UQ25" i="2"/>
  <c r="UN5" i="2"/>
  <c r="UQ5" i="2" s="1"/>
  <c r="UN13" i="2"/>
  <c r="UQ13" i="2" s="1"/>
  <c r="UN27" i="2"/>
  <c r="UQ27" i="2" s="1"/>
  <c r="PL21" i="2"/>
  <c r="PN22" i="2"/>
  <c r="PL19" i="2"/>
  <c r="PN26" i="2"/>
  <c r="PN27" i="2"/>
  <c r="UN18" i="2"/>
  <c r="UQ18" i="2" s="1"/>
  <c r="UJ14" i="2"/>
  <c r="UM22" i="2"/>
  <c r="UJ21" i="2"/>
  <c r="UJ7" i="2"/>
  <c r="PL26" i="2"/>
  <c r="PL27" i="2"/>
  <c r="UQ8" i="2"/>
  <c r="UN6" i="2"/>
  <c r="UQ6" i="2" s="1"/>
  <c r="UM27" i="2"/>
  <c r="UM29" i="2"/>
  <c r="UJ18" i="2"/>
  <c r="UJ15" i="2"/>
  <c r="UM28" i="2"/>
  <c r="PL4" i="2"/>
  <c r="PN6" i="2"/>
  <c r="PL6" i="2"/>
  <c r="UN19" i="2"/>
  <c r="UQ19" i="2" s="1"/>
  <c r="UN7" i="2"/>
  <c r="UQ7" i="2" s="1"/>
  <c r="UN28" i="2"/>
  <c r="UQ28" i="2" s="1"/>
  <c r="UN12" i="2"/>
  <c r="UQ12" i="2" s="1"/>
  <c r="UN11" i="2"/>
  <c r="UQ11" i="2" s="1"/>
  <c r="PN7" i="2"/>
  <c r="PL7" i="2"/>
  <c r="KH26" i="2"/>
  <c r="KI26" i="2" s="1"/>
  <c r="KH27" i="2"/>
  <c r="KI27" i="2" s="1"/>
  <c r="KH29" i="2"/>
  <c r="KI29" i="2" s="1"/>
  <c r="KM25" i="2" s="1"/>
  <c r="KH25" i="2"/>
  <c r="KI25" i="2" s="1"/>
  <c r="KH28" i="2"/>
  <c r="KI28" i="2" s="1"/>
  <c r="KL25" i="2" s="1"/>
  <c r="PN14" i="2"/>
  <c r="PL14" i="2"/>
  <c r="AJO3" i="2"/>
  <c r="ZP22" i="2"/>
  <c r="ZP6" i="2"/>
  <c r="ZP5" i="2"/>
  <c r="ZP4" i="2"/>
  <c r="ZP27" i="2"/>
  <c r="ZP8" i="2"/>
  <c r="ZP11" i="2"/>
  <c r="ZP13" i="2"/>
  <c r="ZP15" i="2"/>
  <c r="ZP28" i="2"/>
  <c r="ZP18" i="2"/>
  <c r="ZP20" i="2"/>
  <c r="ZP7" i="2"/>
  <c r="ZP12" i="2"/>
  <c r="ZP21" i="2"/>
  <c r="ZP29" i="2"/>
  <c r="ZP14" i="2"/>
  <c r="ZP19" i="2"/>
  <c r="ZP26" i="2"/>
  <c r="ZP25" i="2"/>
  <c r="ZS13" i="2"/>
  <c r="ZS25" i="2"/>
  <c r="ZS26" i="2"/>
  <c r="ZS6" i="2"/>
  <c r="ZS29" i="2"/>
  <c r="ZS4" i="2"/>
  <c r="ZS5" i="2"/>
  <c r="ZS14" i="2"/>
  <c r="ZS8" i="2"/>
  <c r="ZS19" i="2"/>
  <c r="ZS12" i="2"/>
  <c r="ZS20" i="2"/>
  <c r="ZS21" i="2"/>
  <c r="ZS27" i="2"/>
  <c r="ZS11" i="2"/>
  <c r="ZS18" i="2"/>
  <c r="ZS22" i="2"/>
  <c r="ZS15" i="2"/>
  <c r="ZS28" i="2"/>
  <c r="ZS7" i="2"/>
  <c r="PL18" i="2"/>
  <c r="PN18" i="2"/>
  <c r="UN21" i="2"/>
  <c r="UQ21" i="2" s="1"/>
  <c r="UN20" i="2"/>
  <c r="UQ20" i="2" s="1"/>
  <c r="PN20" i="2"/>
  <c r="PL20" i="2"/>
  <c r="PL13" i="2"/>
  <c r="PN13" i="2"/>
  <c r="PN8" i="2"/>
  <c r="PL8" i="2"/>
  <c r="UJ27" i="2"/>
  <c r="KH20" i="2"/>
  <c r="KI20" i="2" s="1"/>
  <c r="KK18" i="2" s="1"/>
  <c r="KH18" i="2"/>
  <c r="KI18" i="2" s="1"/>
  <c r="KH14" i="2"/>
  <c r="KI14" i="2" s="1"/>
  <c r="KL11" i="2" s="1"/>
  <c r="KH12" i="2"/>
  <c r="KI12" i="2" s="1"/>
  <c r="KH13" i="2"/>
  <c r="KI13" i="2" s="1"/>
  <c r="KH11" i="2"/>
  <c r="KI11" i="2" s="1"/>
  <c r="KH15" i="2"/>
  <c r="KI15" i="2" s="1"/>
  <c r="KM11" i="2" s="1"/>
  <c r="PN11" i="2"/>
  <c r="PL11" i="2"/>
  <c r="KH8" i="2"/>
  <c r="KI8" i="2" s="1"/>
  <c r="KM4" i="2" s="1"/>
  <c r="KH4" i="2"/>
  <c r="KI4" i="2" s="1"/>
  <c r="KH5" i="2"/>
  <c r="KI5" i="2" s="1"/>
  <c r="KH6" i="2"/>
  <c r="KI6" i="2" s="1"/>
  <c r="KH7" i="2"/>
  <c r="KI7" i="2" s="1"/>
  <c r="KL4" i="2" s="1"/>
  <c r="UN15" i="2"/>
  <c r="UQ15" i="2" s="1"/>
  <c r="UN26" i="2"/>
  <c r="UQ26" i="2" s="1"/>
  <c r="PN5" i="2"/>
  <c r="PL5" i="2"/>
  <c r="PL25" i="2"/>
  <c r="PN15" i="2"/>
  <c r="PL15" i="2"/>
  <c r="KH21" i="2"/>
  <c r="KI21" i="2" s="1"/>
  <c r="PL12" i="2"/>
  <c r="PN12" i="2"/>
  <c r="UN29" i="2"/>
  <c r="UQ29" i="2" s="1"/>
  <c r="AJL3" i="2"/>
  <c r="ZR11" i="2"/>
  <c r="ZO11" i="2"/>
  <c r="ZO15" i="2"/>
  <c r="ZO12" i="2"/>
  <c r="ZO21" i="2"/>
  <c r="ZO5" i="2"/>
  <c r="ZO18" i="2"/>
  <c r="ZR18" i="2"/>
  <c r="ZO26" i="2"/>
  <c r="ZO19" i="2"/>
  <c r="ZO14" i="2"/>
  <c r="ZO28" i="2"/>
  <c r="ZO7" i="2"/>
  <c r="ZR5" i="2"/>
  <c r="ZO20" i="2"/>
  <c r="ZO8" i="2"/>
  <c r="ZO13" i="2"/>
  <c r="ZO22" i="2"/>
  <c r="ZR25" i="2"/>
  <c r="ZO25" i="2"/>
  <c r="ZO6" i="2"/>
  <c r="ZQ6" i="2" s="1"/>
  <c r="ZO27" i="2"/>
  <c r="ZO29" i="2"/>
  <c r="ZO4" i="2"/>
  <c r="ZV12" i="2"/>
  <c r="ZW12" i="2"/>
  <c r="ZV28" i="2"/>
  <c r="ZW25" i="2"/>
  <c r="ZW14" i="2"/>
  <c r="ZV22" i="2"/>
  <c r="ZN14" i="2"/>
  <c r="ZV13" i="2"/>
  <c r="ZW21" i="2"/>
  <c r="ZR29" i="2"/>
  <c r="ZN5" i="2"/>
  <c r="ZV4" i="2"/>
  <c r="ZL11" i="2"/>
  <c r="ZN18" i="2"/>
  <c r="ZV7" i="2"/>
  <c r="ZL6" i="2"/>
  <c r="ZR7" i="2"/>
  <c r="ZM12" i="2"/>
  <c r="ZW19" i="2"/>
  <c r="ZN4" i="2"/>
  <c r="ZN27" i="2"/>
  <c r="ZV14" i="2"/>
  <c r="ZW5" i="2"/>
  <c r="ZV20" i="2"/>
  <c r="ZR22" i="2"/>
  <c r="ZR21" i="2"/>
  <c r="ZL14" i="2"/>
  <c r="ZW27" i="2"/>
  <c r="ZW26" i="2"/>
  <c r="ZV29" i="2"/>
  <c r="ZM5" i="2"/>
  <c r="ZM22" i="2"/>
  <c r="ZM18" i="2"/>
  <c r="ZV8" i="2"/>
  <c r="ZN6" i="2"/>
  <c r="ZL25" i="2"/>
  <c r="ZW29" i="2"/>
  <c r="ZL12" i="2"/>
  <c r="ZW11" i="2"/>
  <c r="ZL27" i="2"/>
  <c r="ZR20" i="2"/>
  <c r="ZM14" i="2"/>
  <c r="ZV18" i="2"/>
  <c r="ZW7" i="2"/>
  <c r="ZN25" i="2"/>
  <c r="ZL22" i="2"/>
  <c r="ZM11" i="2"/>
  <c r="ZV27" i="2"/>
  <c r="ZL18" i="2"/>
  <c r="ZU18" i="2" s="1"/>
  <c r="ZR28" i="2"/>
  <c r="ZR19" i="2"/>
  <c r="ZM4" i="2"/>
  <c r="ZW28" i="2"/>
  <c r="ZV5" i="2"/>
  <c r="ZV11" i="2"/>
  <c r="ZV6" i="2"/>
  <c r="ZR8" i="2"/>
  <c r="ZL5" i="2"/>
  <c r="ZW15" i="2"/>
  <c r="ZN22" i="2"/>
  <c r="ZN11" i="2"/>
  <c r="ZM6" i="2"/>
  <c r="ZR13" i="2"/>
  <c r="ZN12" i="2"/>
  <c r="ZV15" i="2"/>
  <c r="ZL4" i="2"/>
  <c r="ZM27" i="2"/>
  <c r="ZW8" i="2"/>
  <c r="ZR15" i="2"/>
  <c r="ZN20" i="2"/>
  <c r="ZW22" i="2"/>
  <c r="ZW18" i="2"/>
  <c r="ZW6" i="2"/>
  <c r="ZV21" i="2"/>
  <c r="ZN26" i="2"/>
  <c r="ZM20" i="2"/>
  <c r="ZV19" i="2"/>
  <c r="ZW20" i="2"/>
  <c r="ZM25" i="2"/>
  <c r="ZV26" i="2"/>
  <c r="ZL20" i="2"/>
  <c r="ZW4" i="2"/>
  <c r="ZM26" i="2"/>
  <c r="ZR27" i="2"/>
  <c r="ZW13" i="2"/>
  <c r="ZV25" i="2"/>
  <c r="ZL26" i="2"/>
  <c r="ZM15" i="2"/>
  <c r="ZN7" i="2"/>
  <c r="ZN15" i="2"/>
  <c r="ZM7" i="2"/>
  <c r="ZL29" i="2"/>
  <c r="ZN21" i="2"/>
  <c r="ZL8" i="2"/>
  <c r="ZM28" i="2"/>
  <c r="ZN13" i="2"/>
  <c r="ZN29" i="2"/>
  <c r="ZL7" i="2"/>
  <c r="ZM21" i="2"/>
  <c r="ZN8" i="2"/>
  <c r="ZL13" i="2"/>
  <c r="ZL21" i="2"/>
  <c r="ZM19" i="2"/>
  <c r="ZL28" i="2"/>
  <c r="ZN28" i="2"/>
  <c r="ZM8" i="2"/>
  <c r="ZN19" i="2"/>
  <c r="ZM13" i="2"/>
  <c r="ZL15" i="2"/>
  <c r="ZM29" i="2"/>
  <c r="ZL19" i="2"/>
  <c r="ZR14" i="2"/>
  <c r="ZR26" i="2"/>
  <c r="ZR6" i="2"/>
  <c r="ZR4" i="2"/>
  <c r="ZR12" i="2"/>
  <c r="PN4" i="2"/>
  <c r="PN25" i="2"/>
  <c r="PN28" i="2"/>
  <c r="PL29" i="2"/>
  <c r="PN29" i="2"/>
  <c r="FA25" i="2"/>
  <c r="FB25" i="2" s="1"/>
  <c r="FA4" i="2"/>
  <c r="FB4" i="2" s="1"/>
  <c r="FA28" i="2"/>
  <c r="FB28" i="2" s="1"/>
  <c r="FA29" i="2"/>
  <c r="FB29" i="2" s="1"/>
  <c r="FA26" i="2"/>
  <c r="FB26" i="2" s="1"/>
  <c r="FA27" i="2"/>
  <c r="FB27" i="2" s="1"/>
  <c r="FA21" i="2"/>
  <c r="FB21" i="2" s="1"/>
  <c r="FA22" i="2"/>
  <c r="FB22" i="2" s="1"/>
  <c r="FA19" i="2"/>
  <c r="FB19" i="2" s="1"/>
  <c r="FA20" i="2"/>
  <c r="FB20" i="2" s="1"/>
  <c r="FA14" i="2"/>
  <c r="FB14" i="2" s="1"/>
  <c r="FA15" i="2"/>
  <c r="FB15" i="2" s="1"/>
  <c r="FA12" i="2"/>
  <c r="FB12" i="2" s="1"/>
  <c r="FA13" i="2"/>
  <c r="FB13" i="2" s="1"/>
  <c r="FA7" i="2"/>
  <c r="FB7" i="2" s="1"/>
  <c r="FA8" i="2"/>
  <c r="FB8" i="2" s="1"/>
  <c r="FA5" i="2"/>
  <c r="FB5" i="2" s="1"/>
  <c r="FA6" i="2"/>
  <c r="FB6" i="2" s="1"/>
  <c r="FA18" i="2"/>
  <c r="FB18" i="2" s="1"/>
  <c r="FA11" i="2"/>
  <c r="FB11" i="2" s="1"/>
  <c r="T12" i="2"/>
  <c r="U12" i="2" s="1"/>
  <c r="T8" i="2"/>
  <c r="U8" i="2" s="1"/>
  <c r="T11" i="2"/>
  <c r="U11" i="2" s="1"/>
  <c r="T13" i="2"/>
  <c r="U13" i="2" s="1"/>
  <c r="T5" i="2"/>
  <c r="T4" i="2"/>
  <c r="U4" i="2" s="1"/>
  <c r="T7" i="2"/>
  <c r="U7" i="2" s="1"/>
  <c r="T6" i="2"/>
  <c r="U6" i="2" s="1"/>
  <c r="T20" i="2"/>
  <c r="U20" i="2" s="1"/>
  <c r="T14" i="2"/>
  <c r="U14" i="2" s="1"/>
  <c r="X11" i="2" s="1"/>
  <c r="BW13" i="2" s="1"/>
  <c r="T15" i="2"/>
  <c r="U15" i="2" s="1"/>
  <c r="T19" i="2"/>
  <c r="U19" i="2" s="1"/>
  <c r="T22" i="2"/>
  <c r="U22" i="2" s="1"/>
  <c r="T21" i="2"/>
  <c r="U21" i="2" s="1"/>
  <c r="T18" i="2"/>
  <c r="U18" i="2" s="1"/>
  <c r="X25" i="2"/>
  <c r="BW27" i="2" s="1"/>
  <c r="V25" i="2"/>
  <c r="V26" i="2" s="1"/>
  <c r="Y25" i="2"/>
  <c r="Y26" i="2" s="1"/>
  <c r="CU29" i="2" s="1"/>
  <c r="W25" i="2"/>
  <c r="AY26" i="2" s="1"/>
  <c r="ZQ4" i="2" l="1"/>
  <c r="ZU12" i="2"/>
  <c r="ZX12" i="2" s="1"/>
  <c r="FF18" i="2"/>
  <c r="IB21" i="2" s="1"/>
  <c r="IG21" i="2" s="1"/>
  <c r="ZQ29" i="2"/>
  <c r="ZQ20" i="2"/>
  <c r="ZT20" i="2"/>
  <c r="ZT15" i="2"/>
  <c r="ZT7" i="2"/>
  <c r="ZQ13" i="2"/>
  <c r="ZQ25" i="2"/>
  <c r="FC25" i="2"/>
  <c r="FC26" i="2" s="1"/>
  <c r="FC27" i="2" s="1"/>
  <c r="X4" i="2"/>
  <c r="X5" i="2" s="1"/>
  <c r="ZT13" i="2"/>
  <c r="ZQ14" i="2"/>
  <c r="ZQ15" i="2"/>
  <c r="ZT27" i="2"/>
  <c r="ZQ8" i="2"/>
  <c r="ZQ28" i="2"/>
  <c r="ZQ12" i="2"/>
  <c r="KJ25" i="2"/>
  <c r="KO25" i="2" s="1"/>
  <c r="ZT19" i="2"/>
  <c r="ZT25" i="2"/>
  <c r="ZT4" i="2"/>
  <c r="ZQ19" i="2"/>
  <c r="KJ4" i="2"/>
  <c r="KO4" i="2" s="1"/>
  <c r="KJ11" i="2"/>
  <c r="KO11" i="2" s="1"/>
  <c r="UU13" i="2"/>
  <c r="ZT21" i="2"/>
  <c r="ZT29" i="2"/>
  <c r="ZQ27" i="2"/>
  <c r="ZQ22" i="2"/>
  <c r="ZT8" i="2"/>
  <c r="ZT22" i="2"/>
  <c r="ZQ7" i="2"/>
  <c r="ZQ18" i="2"/>
  <c r="ZT28" i="2"/>
  <c r="ZQ5" i="2"/>
  <c r="ZQ11" i="2"/>
  <c r="ZU26" i="2"/>
  <c r="ZX26" i="2" s="1"/>
  <c r="ZQ26" i="2"/>
  <c r="ZQ21" i="2"/>
  <c r="KL18" i="2"/>
  <c r="KL19" i="2" s="1"/>
  <c r="ZU7" i="2"/>
  <c r="ZX7" i="2" s="1"/>
  <c r="ZU4" i="2"/>
  <c r="ZX4" i="2" s="1"/>
  <c r="ZU5" i="2"/>
  <c r="ZX5" i="2" s="1"/>
  <c r="ZU22" i="2"/>
  <c r="ZX22" i="2" s="1"/>
  <c r="KK25" i="2"/>
  <c r="ZU20" i="2"/>
  <c r="ZX20" i="2" s="1"/>
  <c r="ZU21" i="2"/>
  <c r="ZX21" i="2" s="1"/>
  <c r="ZU15" i="2"/>
  <c r="ZX15" i="2" s="1"/>
  <c r="US6" i="2"/>
  <c r="UU8" i="2"/>
  <c r="UU6" i="2"/>
  <c r="US8" i="2"/>
  <c r="KK4" i="2"/>
  <c r="LM5" i="2" s="1"/>
  <c r="PO29" i="2"/>
  <c r="PP29" i="2" s="1"/>
  <c r="PT25" i="2" s="1"/>
  <c r="PO28" i="2"/>
  <c r="PP28" i="2" s="1"/>
  <c r="PS25" i="2" s="1"/>
  <c r="PO26" i="2"/>
  <c r="PP26" i="2" s="1"/>
  <c r="PO25" i="2"/>
  <c r="PP25" i="2" s="1"/>
  <c r="PO27" i="2"/>
  <c r="PP27" i="2" s="1"/>
  <c r="PR25" i="2" s="1"/>
  <c r="ZU8" i="2"/>
  <c r="ZX8" i="2" s="1"/>
  <c r="PO14" i="2"/>
  <c r="PP14" i="2" s="1"/>
  <c r="PS11" i="2" s="1"/>
  <c r="PO13" i="2"/>
  <c r="PP13" i="2" s="1"/>
  <c r="PR11" i="2" s="1"/>
  <c r="PO12" i="2"/>
  <c r="PP12" i="2" s="1"/>
  <c r="PO11" i="2"/>
  <c r="PP11" i="2" s="1"/>
  <c r="PO15" i="2"/>
  <c r="PP15" i="2" s="1"/>
  <c r="PT11" i="2" s="1"/>
  <c r="US18" i="2"/>
  <c r="UU18" i="2"/>
  <c r="US13" i="2"/>
  <c r="ZT18" i="2"/>
  <c r="ZT14" i="2"/>
  <c r="ZT6" i="2"/>
  <c r="AOV3" i="2"/>
  <c r="AEW19" i="2"/>
  <c r="AEW20" i="2"/>
  <c r="AEW15" i="2"/>
  <c r="AEW11" i="2"/>
  <c r="AEW5" i="2"/>
  <c r="AEW28" i="2"/>
  <c r="AEW22" i="2"/>
  <c r="AEW14" i="2"/>
  <c r="AEW8" i="2"/>
  <c r="AEW21" i="2"/>
  <c r="AEW18" i="2"/>
  <c r="AEW7" i="2"/>
  <c r="AEW29" i="2"/>
  <c r="AEW26" i="2"/>
  <c r="AEW6" i="2"/>
  <c r="AEW4" i="2"/>
  <c r="AEW12" i="2"/>
  <c r="AEW13" i="2"/>
  <c r="AEW25" i="2"/>
  <c r="AEW27" i="2"/>
  <c r="AEZ21" i="2"/>
  <c r="AEZ14" i="2"/>
  <c r="AEZ11" i="2"/>
  <c r="AEZ8" i="2"/>
  <c r="AEZ19" i="2"/>
  <c r="AEZ18" i="2"/>
  <c r="AEZ20" i="2"/>
  <c r="AEZ29" i="2"/>
  <c r="AEZ5" i="2"/>
  <c r="AEZ4" i="2"/>
  <c r="AEZ6" i="2"/>
  <c r="AEZ13" i="2"/>
  <c r="AEZ25" i="2"/>
  <c r="AEZ12" i="2"/>
  <c r="AEZ22" i="2"/>
  <c r="AEZ28" i="2"/>
  <c r="AEZ27" i="2"/>
  <c r="AEZ26" i="2"/>
  <c r="AEZ7" i="2"/>
  <c r="AEZ15" i="2"/>
  <c r="US5" i="2"/>
  <c r="UU5" i="2"/>
  <c r="US19" i="2"/>
  <c r="UU19" i="2"/>
  <c r="CE27" i="2"/>
  <c r="CI27" i="2"/>
  <c r="CD27" i="2"/>
  <c r="CH27" i="2"/>
  <c r="CB27" i="2"/>
  <c r="CG27" i="2"/>
  <c r="CA27" i="2"/>
  <c r="PO8" i="2"/>
  <c r="PP8" i="2" s="1"/>
  <c r="PT4" i="2" s="1"/>
  <c r="PO5" i="2"/>
  <c r="PP5" i="2" s="1"/>
  <c r="PO4" i="2"/>
  <c r="PP4" i="2" s="1"/>
  <c r="PO6" i="2"/>
  <c r="PP6" i="2" s="1"/>
  <c r="PR4" i="2" s="1"/>
  <c r="PO7" i="2"/>
  <c r="PP7" i="2" s="1"/>
  <c r="ZU13" i="2"/>
  <c r="ZX13" i="2" s="1"/>
  <c r="ZX18" i="2"/>
  <c r="ZU11" i="2"/>
  <c r="ZX11" i="2" s="1"/>
  <c r="UU26" i="2"/>
  <c r="MK6" i="2"/>
  <c r="KL5" i="2"/>
  <c r="KM5" i="2"/>
  <c r="NI8" i="2" s="1"/>
  <c r="NI7" i="2"/>
  <c r="NI14" i="2"/>
  <c r="KM12" i="2"/>
  <c r="NI15" i="2" s="1"/>
  <c r="KL12" i="2"/>
  <c r="MK13" i="2"/>
  <c r="LM19" i="2"/>
  <c r="KK19" i="2"/>
  <c r="UU20" i="2"/>
  <c r="US21" i="2"/>
  <c r="UU21" i="2"/>
  <c r="ZT11" i="2"/>
  <c r="ZT12" i="2"/>
  <c r="ZT5" i="2"/>
  <c r="ZT26" i="2"/>
  <c r="KM26" i="2"/>
  <c r="NI29" i="2" s="1"/>
  <c r="NI28" i="2"/>
  <c r="UU14" i="2"/>
  <c r="UU27" i="2"/>
  <c r="BG26" i="2"/>
  <c r="BK26" i="2"/>
  <c r="BF26" i="2"/>
  <c r="BJ26" i="2"/>
  <c r="BD26" i="2"/>
  <c r="BI26" i="2"/>
  <c r="BC26" i="2"/>
  <c r="ZU29" i="2"/>
  <c r="ZX29" i="2" s="1"/>
  <c r="ZU27" i="2"/>
  <c r="ZX27" i="2" s="1"/>
  <c r="ZU25" i="2"/>
  <c r="ZX25" i="2" s="1"/>
  <c r="ZU6" i="2"/>
  <c r="ZX6" i="2" s="1"/>
  <c r="AOS3" i="2"/>
  <c r="AEV29" i="2"/>
  <c r="AEV8" i="2"/>
  <c r="AEV4" i="2"/>
  <c r="AEV13" i="2"/>
  <c r="AEV20" i="2"/>
  <c r="AEV21" i="2"/>
  <c r="AEV11" i="2"/>
  <c r="AEV18" i="2"/>
  <c r="AEV14" i="2"/>
  <c r="AEV6" i="2"/>
  <c r="AEV25" i="2"/>
  <c r="AEV27" i="2"/>
  <c r="AEV26" i="2"/>
  <c r="AEV22" i="2"/>
  <c r="AEV7" i="2"/>
  <c r="AEV5" i="2"/>
  <c r="AEV19" i="2"/>
  <c r="AEV28" i="2"/>
  <c r="AEV12" i="2"/>
  <c r="AEV15" i="2"/>
  <c r="AFD11" i="2"/>
  <c r="AFC7" i="2"/>
  <c r="AFD7" i="2"/>
  <c r="AFC6" i="2"/>
  <c r="AFD6" i="2"/>
  <c r="AFC11" i="2"/>
  <c r="AFD28" i="2"/>
  <c r="AFC4" i="2"/>
  <c r="AEU4" i="2"/>
  <c r="AFD13" i="2"/>
  <c r="AFD5" i="2"/>
  <c r="AFD21" i="2"/>
  <c r="AFC20" i="2"/>
  <c r="AFC5" i="2"/>
  <c r="AET6" i="2"/>
  <c r="AFC28" i="2"/>
  <c r="AEU12" i="2"/>
  <c r="AES20" i="2"/>
  <c r="AEU5" i="2"/>
  <c r="AFD27" i="2"/>
  <c r="AES22" i="2"/>
  <c r="AFD14" i="2"/>
  <c r="AES14" i="2"/>
  <c r="AEU11" i="2"/>
  <c r="AET4" i="2"/>
  <c r="AFD20" i="2"/>
  <c r="AFD4" i="2"/>
  <c r="AES25" i="2"/>
  <c r="AES6" i="2"/>
  <c r="AFC26" i="2"/>
  <c r="AEU20" i="2"/>
  <c r="AET5" i="2"/>
  <c r="AFC29" i="2"/>
  <c r="AFC14" i="2"/>
  <c r="AEU26" i="2"/>
  <c r="AFD15" i="2"/>
  <c r="AEU22" i="2"/>
  <c r="AES18" i="2"/>
  <c r="AEY18" i="2"/>
  <c r="AFC19" i="2"/>
  <c r="AEU14" i="2"/>
  <c r="AET11" i="2"/>
  <c r="AES4" i="2"/>
  <c r="AFC15" i="2"/>
  <c r="AFC12" i="2"/>
  <c r="AET25" i="2"/>
  <c r="AFD29" i="2"/>
  <c r="AFC21" i="2"/>
  <c r="AES12" i="2"/>
  <c r="AFC22" i="2"/>
  <c r="AES5" i="2"/>
  <c r="AFC18" i="2"/>
  <c r="AES26" i="2"/>
  <c r="AFD25" i="2"/>
  <c r="AFC27" i="2"/>
  <c r="AET18" i="2"/>
  <c r="AEY25" i="2"/>
  <c r="AEY5" i="2"/>
  <c r="AEY11" i="2"/>
  <c r="AFD19" i="2"/>
  <c r="AET14" i="2"/>
  <c r="AES11" i="2"/>
  <c r="AFB11" i="2" s="1"/>
  <c r="AFD12" i="2"/>
  <c r="AFC25" i="2"/>
  <c r="AFD8" i="2"/>
  <c r="AFD26" i="2"/>
  <c r="AFD22" i="2"/>
  <c r="AEU25" i="2"/>
  <c r="AFD18" i="2"/>
  <c r="AEU6" i="2"/>
  <c r="AET12" i="2"/>
  <c r="AET20" i="2"/>
  <c r="AFC13" i="2"/>
  <c r="AET26" i="2"/>
  <c r="AET22" i="2"/>
  <c r="AFC8" i="2"/>
  <c r="AEU18" i="2"/>
  <c r="AEY27" i="2"/>
  <c r="AEY20" i="2"/>
  <c r="AEY15" i="2"/>
  <c r="AEY22" i="2"/>
  <c r="AEY7" i="2"/>
  <c r="AEY28" i="2"/>
  <c r="AEY14" i="2"/>
  <c r="AEU28" i="2"/>
  <c r="AES7" i="2"/>
  <c r="AET8" i="2"/>
  <c r="AET13" i="2"/>
  <c r="AET21" i="2"/>
  <c r="AEU15" i="2"/>
  <c r="AEY13" i="2"/>
  <c r="AEY6" i="2"/>
  <c r="AEU29" i="2"/>
  <c r="AES8" i="2"/>
  <c r="AEU27" i="2"/>
  <c r="AES13" i="2"/>
  <c r="AES21" i="2"/>
  <c r="AES27" i="2"/>
  <c r="AEY29" i="2"/>
  <c r="AES28" i="2"/>
  <c r="AEY21" i="2"/>
  <c r="AEU8" i="2"/>
  <c r="AEU13" i="2"/>
  <c r="AET19" i="2"/>
  <c r="AEY8" i="2"/>
  <c r="AEU7" i="2"/>
  <c r="AET28" i="2"/>
  <c r="AEU19" i="2"/>
  <c r="AES15" i="2"/>
  <c r="AES29" i="2"/>
  <c r="AEU21" i="2"/>
  <c r="AET7" i="2"/>
  <c r="AET15" i="2"/>
  <c r="AET29" i="2"/>
  <c r="AET27" i="2"/>
  <c r="AES19" i="2"/>
  <c r="AEY26" i="2"/>
  <c r="AEY19" i="2"/>
  <c r="AEY4" i="2"/>
  <c r="AEY12" i="2"/>
  <c r="UU25" i="2"/>
  <c r="UU15" i="2"/>
  <c r="US15" i="2"/>
  <c r="US20" i="2"/>
  <c r="UU22" i="2"/>
  <c r="US14" i="2"/>
  <c r="PO21" i="2"/>
  <c r="PP21" i="2" s="1"/>
  <c r="PS18" i="2" s="1"/>
  <c r="PO19" i="2"/>
  <c r="PP19" i="2" s="1"/>
  <c r="PO22" i="2"/>
  <c r="PP22" i="2" s="1"/>
  <c r="PT18" i="2" s="1"/>
  <c r="PO20" i="2"/>
  <c r="PP20" i="2" s="1"/>
  <c r="PO18" i="2"/>
  <c r="PP18" i="2" s="1"/>
  <c r="KK26" i="2"/>
  <c r="LM26" i="2"/>
  <c r="UU11" i="2"/>
  <c r="US11" i="2"/>
  <c r="US26" i="2"/>
  <c r="UU28" i="2"/>
  <c r="US28" i="2"/>
  <c r="US27" i="2"/>
  <c r="DC29" i="2"/>
  <c r="DG29" i="2"/>
  <c r="DB29" i="2"/>
  <c r="DF29" i="2"/>
  <c r="CZ29" i="2"/>
  <c r="DE29" i="2"/>
  <c r="CY29" i="2"/>
  <c r="CH13" i="2"/>
  <c r="CB13" i="2"/>
  <c r="CG13" i="2"/>
  <c r="CA13" i="2"/>
  <c r="CE13" i="2"/>
  <c r="CI13" i="2"/>
  <c r="CD13" i="2"/>
  <c r="ZU19" i="2"/>
  <c r="ZX19" i="2" s="1"/>
  <c r="ZU28" i="2"/>
  <c r="ZX28" i="2" s="1"/>
  <c r="ZU14" i="2"/>
  <c r="ZX14" i="2" s="1"/>
  <c r="US29" i="2"/>
  <c r="UU29" i="2"/>
  <c r="US25" i="2"/>
  <c r="KJ5" i="2"/>
  <c r="KK11" i="2"/>
  <c r="US4" i="2"/>
  <c r="UU4" i="2"/>
  <c r="US22" i="2"/>
  <c r="NI21" i="2"/>
  <c r="KM19" i="2"/>
  <c r="NI22" i="2" s="1"/>
  <c r="MK27" i="2"/>
  <c r="KL26" i="2"/>
  <c r="UU12" i="2"/>
  <c r="US12" i="2"/>
  <c r="UU7" i="2"/>
  <c r="US7" i="2"/>
  <c r="KJ18" i="2"/>
  <c r="FF4" i="2"/>
  <c r="IB7" i="2" s="1"/>
  <c r="IG7" i="2" s="1"/>
  <c r="FE11" i="2"/>
  <c r="HD13" i="2" s="1"/>
  <c r="HL13" i="2" s="1"/>
  <c r="FE4" i="2"/>
  <c r="HD6" i="2" s="1"/>
  <c r="HI6" i="2" s="1"/>
  <c r="FE25" i="2"/>
  <c r="HD27" i="2" s="1"/>
  <c r="HP27" i="2" s="1"/>
  <c r="FF11" i="2"/>
  <c r="IB14" i="2" s="1"/>
  <c r="IN14" i="2" s="1"/>
  <c r="FD11" i="2"/>
  <c r="FD12" i="2" s="1"/>
  <c r="GF13" i="2" s="1"/>
  <c r="FD4" i="2"/>
  <c r="GF5" i="2" s="1"/>
  <c r="GN5" i="2" s="1"/>
  <c r="FC11" i="2"/>
  <c r="FC12" i="2" s="1"/>
  <c r="FF25" i="2"/>
  <c r="IB28" i="2" s="1"/>
  <c r="IM28" i="2" s="1"/>
  <c r="FD18" i="2"/>
  <c r="GF19" i="2" s="1"/>
  <c r="GR19" i="2" s="1"/>
  <c r="FD25" i="2"/>
  <c r="W11" i="2"/>
  <c r="W12" i="2" s="1"/>
  <c r="W13" i="2" s="1"/>
  <c r="FE18" i="2"/>
  <c r="HD20" i="2" s="1"/>
  <c r="FC4" i="2"/>
  <c r="FH4" i="2" s="1"/>
  <c r="FC18" i="2"/>
  <c r="V11" i="2"/>
  <c r="V12" i="2" s="1"/>
  <c r="AA12" i="2" s="1"/>
  <c r="Y4" i="2"/>
  <c r="Y5" i="2" s="1"/>
  <c r="CU8" i="2" s="1"/>
  <c r="W18" i="2"/>
  <c r="AY19" i="2" s="1"/>
  <c r="BW6" i="2"/>
  <c r="X18" i="2"/>
  <c r="X19" i="2" s="1"/>
  <c r="BW21" i="2" s="1"/>
  <c r="V18" i="2"/>
  <c r="V19" i="2" s="1"/>
  <c r="V20" i="2" s="1"/>
  <c r="W4" i="2"/>
  <c r="W5" i="2" s="1"/>
  <c r="AY6" i="2" s="1"/>
  <c r="Y11" i="2"/>
  <c r="CU14" i="2" s="1"/>
  <c r="U5" i="2"/>
  <c r="V4" i="2" s="1"/>
  <c r="AA4" i="2" s="1"/>
  <c r="Y18" i="2"/>
  <c r="X26" i="2"/>
  <c r="BW28" i="2" s="1"/>
  <c r="CU28" i="2"/>
  <c r="AA25" i="2"/>
  <c r="X12" i="2"/>
  <c r="BW14" i="2" s="1"/>
  <c r="W26" i="2"/>
  <c r="V27" i="2"/>
  <c r="AA26" i="2"/>
  <c r="X6" i="2"/>
  <c r="BW8" i="2" s="1"/>
  <c r="BW7" i="2"/>
  <c r="AP39" i="1"/>
  <c r="AP38" i="1"/>
  <c r="KK5" i="2" l="1"/>
  <c r="KJ26" i="2"/>
  <c r="IL21" i="2"/>
  <c r="IF21" i="2"/>
  <c r="IJ21" i="2"/>
  <c r="IN21" i="2"/>
  <c r="FF19" i="2"/>
  <c r="IB22" i="2" s="1"/>
  <c r="IO21" i="2" s="1"/>
  <c r="II21" i="2"/>
  <c r="IM21" i="2"/>
  <c r="AFB13" i="2"/>
  <c r="AFE13" i="2" s="1"/>
  <c r="AFA8" i="2"/>
  <c r="FH26" i="2"/>
  <c r="AY13" i="2"/>
  <c r="AY12" i="2"/>
  <c r="FH25" i="2"/>
  <c r="FT25" i="2" s="1"/>
  <c r="AFA6" i="2"/>
  <c r="AEX14" i="2"/>
  <c r="AFA27" i="2"/>
  <c r="AEX8" i="2"/>
  <c r="AEX15" i="2"/>
  <c r="AEX18" i="2"/>
  <c r="W19" i="2"/>
  <c r="AY20" i="2" s="1"/>
  <c r="AEX28" i="2"/>
  <c r="AEX21" i="2"/>
  <c r="KJ12" i="2"/>
  <c r="KO12" i="2" s="1"/>
  <c r="AFA26" i="2"/>
  <c r="AEX26" i="2"/>
  <c r="AEX20" i="2"/>
  <c r="AEX13" i="2"/>
  <c r="AFB21" i="2"/>
  <c r="AFE21" i="2" s="1"/>
  <c r="AFA21" i="2"/>
  <c r="AEX19" i="2"/>
  <c r="AEX29" i="2"/>
  <c r="MK20" i="2"/>
  <c r="MS20" i="2" s="1"/>
  <c r="AEX5" i="2"/>
  <c r="AEX12" i="2"/>
  <c r="PQ11" i="2"/>
  <c r="PQ12" i="2" s="1"/>
  <c r="PQ18" i="2"/>
  <c r="PV18" i="2" s="1"/>
  <c r="AFA22" i="2"/>
  <c r="AFB6" i="2"/>
  <c r="AFE6" i="2" s="1"/>
  <c r="AEX25" i="2"/>
  <c r="AFA7" i="2"/>
  <c r="AEX22" i="2"/>
  <c r="AEX6" i="2"/>
  <c r="AFB5" i="2"/>
  <c r="AFE5" i="2" s="1"/>
  <c r="AFE11" i="2"/>
  <c r="PS4" i="2"/>
  <c r="PS5" i="2" s="1"/>
  <c r="AFA15" i="2"/>
  <c r="AEX27" i="2"/>
  <c r="PQ25" i="2"/>
  <c r="PV25" i="2" s="1"/>
  <c r="AAB26" i="2"/>
  <c r="AFA29" i="2"/>
  <c r="AFA13" i="2"/>
  <c r="AFA28" i="2"/>
  <c r="AFB4" i="2"/>
  <c r="AFE4" i="2" s="1"/>
  <c r="AEX7" i="2"/>
  <c r="AEX11" i="2"/>
  <c r="AEX4" i="2"/>
  <c r="AFB8" i="2"/>
  <c r="AFE8" i="2" s="1"/>
  <c r="PQ4" i="2"/>
  <c r="PV4" i="2" s="1"/>
  <c r="ZZ12" i="2"/>
  <c r="ZZ26" i="2"/>
  <c r="KJ27" i="2"/>
  <c r="KO26" i="2"/>
  <c r="NQ22" i="2"/>
  <c r="NS22" i="2"/>
  <c r="NT22" i="2"/>
  <c r="NM22" i="2"/>
  <c r="NY22" i="2"/>
  <c r="OE22" i="2"/>
  <c r="NU22" i="2"/>
  <c r="NN22" i="2"/>
  <c r="NP22" i="2"/>
  <c r="NR22" i="2" s="1"/>
  <c r="NL22" i="2"/>
  <c r="NV22" i="2"/>
  <c r="NK22" i="2"/>
  <c r="NJ22" i="2"/>
  <c r="NW22" i="2"/>
  <c r="KJ6" i="2"/>
  <c r="KO5" i="2"/>
  <c r="AAB14" i="2"/>
  <c r="ZZ14" i="2"/>
  <c r="ZZ19" i="2"/>
  <c r="AAB19" i="2"/>
  <c r="UV12" i="2"/>
  <c r="UW12" i="2" s="1"/>
  <c r="UV15" i="2"/>
  <c r="UW15" i="2" s="1"/>
  <c r="VA11" i="2" s="1"/>
  <c r="UV13" i="2"/>
  <c r="UW13" i="2" s="1"/>
  <c r="UY11" i="2" s="1"/>
  <c r="UV14" i="2"/>
  <c r="UW14" i="2" s="1"/>
  <c r="UZ11" i="2" s="1"/>
  <c r="UV11" i="2"/>
  <c r="UW11" i="2" s="1"/>
  <c r="PR18" i="2"/>
  <c r="AFB19" i="2"/>
  <c r="AFE19" i="2" s="1"/>
  <c r="AFB28" i="2"/>
  <c r="AFE28" i="2" s="1"/>
  <c r="AFB25" i="2"/>
  <c r="AFE25" i="2" s="1"/>
  <c r="ATZ3" i="2"/>
  <c r="AZG3" i="2" s="1"/>
  <c r="BEN3" i="2" s="1"/>
  <c r="BJU3" i="2" s="1"/>
  <c r="BPB3" i="2" s="1"/>
  <c r="BUI3" i="2" s="1"/>
  <c r="BZP3" i="2" s="1"/>
  <c r="CEW3" i="2" s="1"/>
  <c r="AKF18" i="2"/>
  <c r="AKF5" i="2"/>
  <c r="AKC13" i="2"/>
  <c r="AKC15" i="2"/>
  <c r="AKC22" i="2"/>
  <c r="AKC12" i="2"/>
  <c r="AKC6" i="2"/>
  <c r="AKF25" i="2"/>
  <c r="AKC7" i="2"/>
  <c r="AKC28" i="2"/>
  <c r="AKC27" i="2"/>
  <c r="AKF11" i="2"/>
  <c r="AKC29" i="2"/>
  <c r="AKC14" i="2"/>
  <c r="AKC11" i="2"/>
  <c r="AKC4" i="2"/>
  <c r="AKC8" i="2"/>
  <c r="AKC18" i="2"/>
  <c r="AKC21" i="2"/>
  <c r="AKC20" i="2"/>
  <c r="AKC19" i="2"/>
  <c r="AKC25" i="2"/>
  <c r="AKC26" i="2"/>
  <c r="AKC5" i="2"/>
  <c r="AKK20" i="2"/>
  <c r="AKK4" i="2"/>
  <c r="AKK5" i="2"/>
  <c r="AKF20" i="2"/>
  <c r="AKK11" i="2"/>
  <c r="AKJ11" i="2"/>
  <c r="AKF22" i="2"/>
  <c r="AKF6" i="2"/>
  <c r="AKJ4" i="2"/>
  <c r="AKJ27" i="2"/>
  <c r="AKJ28" i="2"/>
  <c r="AJZ20" i="2"/>
  <c r="AKJ19" i="2"/>
  <c r="AKA11" i="2"/>
  <c r="AKA25" i="2"/>
  <c r="AKF13" i="2"/>
  <c r="AKK19" i="2"/>
  <c r="AKA14" i="2"/>
  <c r="AKA5" i="2"/>
  <c r="AKJ18" i="2"/>
  <c r="AKF27" i="2"/>
  <c r="AJZ22" i="2"/>
  <c r="AJZ18" i="2"/>
  <c r="AKK14" i="2"/>
  <c r="AKK18" i="2"/>
  <c r="AKB6" i="2"/>
  <c r="AKF15" i="2"/>
  <c r="AKJ14" i="2"/>
  <c r="AKB11" i="2"/>
  <c r="AKK8" i="2"/>
  <c r="AKK6" i="2"/>
  <c r="AKB4" i="2"/>
  <c r="AKF8" i="2"/>
  <c r="AKJ13" i="2"/>
  <c r="AKB14" i="2"/>
  <c r="AKB5" i="2"/>
  <c r="AKJ25" i="2"/>
  <c r="AJZ12" i="2"/>
  <c r="AKB22" i="2"/>
  <c r="AKB18" i="2"/>
  <c r="AKB26" i="2"/>
  <c r="AKK29" i="2"/>
  <c r="AKJ5" i="2"/>
  <c r="AKJ20" i="2"/>
  <c r="AKK13" i="2"/>
  <c r="AKJ8" i="2"/>
  <c r="AJZ6" i="2"/>
  <c r="AKK21" i="2"/>
  <c r="AJZ25" i="2"/>
  <c r="AKA20" i="2"/>
  <c r="AJZ4" i="2"/>
  <c r="AKJ21" i="2"/>
  <c r="AKJ22" i="2"/>
  <c r="AKJ26" i="2"/>
  <c r="AKA12" i="2"/>
  <c r="AKF21" i="2"/>
  <c r="AKF19" i="2"/>
  <c r="AKK15" i="2"/>
  <c r="AKA22" i="2"/>
  <c r="AKA18" i="2"/>
  <c r="AJZ26" i="2"/>
  <c r="AKJ6" i="2"/>
  <c r="AKK12" i="2"/>
  <c r="AKJ7" i="2"/>
  <c r="AKK7" i="2"/>
  <c r="AKF7" i="2"/>
  <c r="AKJ15" i="2"/>
  <c r="AKK26" i="2"/>
  <c r="AKJ29" i="2"/>
  <c r="AKA6" i="2"/>
  <c r="AKK27" i="2"/>
  <c r="AKF28" i="2"/>
  <c r="AKF29" i="2"/>
  <c r="AJZ11" i="2"/>
  <c r="AKI11" i="2" s="1"/>
  <c r="AKK22" i="2"/>
  <c r="AKB25" i="2"/>
  <c r="AKJ12" i="2"/>
  <c r="AKA4" i="2"/>
  <c r="AJZ14" i="2"/>
  <c r="AJZ5" i="2"/>
  <c r="AKK28" i="2"/>
  <c r="AKB12" i="2"/>
  <c r="AKK25" i="2"/>
  <c r="AKA26" i="2"/>
  <c r="AKB20" i="2"/>
  <c r="AJZ29" i="2"/>
  <c r="AKA7" i="2"/>
  <c r="AKA28" i="2"/>
  <c r="AKA27" i="2"/>
  <c r="AKB27" i="2"/>
  <c r="AKA29" i="2"/>
  <c r="AJZ19" i="2"/>
  <c r="AKB8" i="2"/>
  <c r="AKA15" i="2"/>
  <c r="AKB21" i="2"/>
  <c r="AKA19" i="2"/>
  <c r="AKA8" i="2"/>
  <c r="AJZ13" i="2"/>
  <c r="AJZ21" i="2"/>
  <c r="AJZ7" i="2"/>
  <c r="AKA21" i="2"/>
  <c r="AKB7" i="2"/>
  <c r="AKB13" i="2"/>
  <c r="AKB15" i="2"/>
  <c r="AKB28" i="2"/>
  <c r="AJZ8" i="2"/>
  <c r="AJZ28" i="2"/>
  <c r="AKA13" i="2"/>
  <c r="AKB19" i="2"/>
  <c r="AKB29" i="2"/>
  <c r="AJZ15" i="2"/>
  <c r="AJZ27" i="2"/>
  <c r="AKF12" i="2"/>
  <c r="AKF4" i="2"/>
  <c r="AKF26" i="2"/>
  <c r="AKF14" i="2"/>
  <c r="AAB29" i="2"/>
  <c r="ZZ29" i="2"/>
  <c r="MK14" i="2"/>
  <c r="KL13" i="2"/>
  <c r="MK15" i="2" s="1"/>
  <c r="NT7" i="2"/>
  <c r="NU7" i="2"/>
  <c r="NN7" i="2"/>
  <c r="NS7" i="2"/>
  <c r="NP7" i="2"/>
  <c r="NM7" i="2"/>
  <c r="NQ7" i="2"/>
  <c r="NY7" i="2"/>
  <c r="OE7" i="2"/>
  <c r="OF7" i="2" s="1"/>
  <c r="NL7" i="2"/>
  <c r="NW7" i="2"/>
  <c r="NK7" i="2"/>
  <c r="NV7" i="2"/>
  <c r="NJ7" i="2"/>
  <c r="ZZ18" i="2"/>
  <c r="AAB18" i="2"/>
  <c r="QT5" i="2"/>
  <c r="PR5" i="2"/>
  <c r="AFA25" i="2"/>
  <c r="AFA5" i="2"/>
  <c r="AFA19" i="2"/>
  <c r="SP14" i="2"/>
  <c r="PT12" i="2"/>
  <c r="SP15" i="2" s="1"/>
  <c r="PS12" i="2"/>
  <c r="RR13" i="2"/>
  <c r="AAB4" i="2"/>
  <c r="ZZ4" i="2"/>
  <c r="AAB21" i="2"/>
  <c r="AL26" i="2"/>
  <c r="AF26" i="2"/>
  <c r="AK26" i="2"/>
  <c r="AE26" i="2"/>
  <c r="AI26" i="2"/>
  <c r="AM26" i="2"/>
  <c r="AH26" i="2"/>
  <c r="CH14" i="2"/>
  <c r="CB14" i="2"/>
  <c r="CG14" i="2"/>
  <c r="CA14" i="2"/>
  <c r="CE14" i="2"/>
  <c r="CI14" i="2"/>
  <c r="CD14" i="2"/>
  <c r="CG7" i="2"/>
  <c r="CA7" i="2"/>
  <c r="CE7" i="2"/>
  <c r="CI7" i="2"/>
  <c r="CD7" i="2"/>
  <c r="CH7" i="2"/>
  <c r="CB7" i="2"/>
  <c r="CJ7" i="2"/>
  <c r="BZ7" i="2"/>
  <c r="BY7" i="2"/>
  <c r="BX7" i="2"/>
  <c r="CK7" i="2"/>
  <c r="BJ13" i="2"/>
  <c r="BD13" i="2"/>
  <c r="BI13" i="2"/>
  <c r="BC13" i="2"/>
  <c r="BG13" i="2"/>
  <c r="BK13" i="2"/>
  <c r="BF13" i="2"/>
  <c r="BJ12" i="2"/>
  <c r="BD12" i="2"/>
  <c r="BI12" i="2"/>
  <c r="BC12" i="2"/>
  <c r="BG12" i="2"/>
  <c r="BK12" i="2"/>
  <c r="BF12" i="2"/>
  <c r="CE28" i="2"/>
  <c r="CI28" i="2"/>
  <c r="CD28" i="2"/>
  <c r="CH28" i="2"/>
  <c r="CB28" i="2"/>
  <c r="CG28" i="2"/>
  <c r="CA28" i="2"/>
  <c r="BK6" i="2"/>
  <c r="BF6" i="2"/>
  <c r="BJ6" i="2"/>
  <c r="BD6" i="2"/>
  <c r="BI6" i="2"/>
  <c r="BC6" i="2"/>
  <c r="BG6" i="2"/>
  <c r="BI19" i="2"/>
  <c r="BC19" i="2"/>
  <c r="BG19" i="2"/>
  <c r="BK19" i="2"/>
  <c r="BF19" i="2"/>
  <c r="BO19" i="2"/>
  <c r="BJ19" i="2"/>
  <c r="BD19" i="2"/>
  <c r="BE19" i="2" s="1"/>
  <c r="CK8" i="2"/>
  <c r="CG8" i="2"/>
  <c r="CB8" i="2"/>
  <c r="BX8" i="2"/>
  <c r="CJ8" i="2"/>
  <c r="CA8" i="2"/>
  <c r="CI8" i="2"/>
  <c r="CE8" i="2"/>
  <c r="BZ8" i="2"/>
  <c r="CH8" i="2"/>
  <c r="CD8" i="2"/>
  <c r="BY8" i="2"/>
  <c r="AI25" i="2"/>
  <c r="AM25" i="2"/>
  <c r="AH25" i="2"/>
  <c r="AL25" i="2"/>
  <c r="AF25" i="2"/>
  <c r="AK25" i="2"/>
  <c r="AE25" i="2"/>
  <c r="DG8" i="2"/>
  <c r="DB8" i="2"/>
  <c r="DF8" i="2"/>
  <c r="CZ8" i="2"/>
  <c r="DE8" i="2"/>
  <c r="CY8" i="2"/>
  <c r="DC8" i="2"/>
  <c r="KT25" i="2"/>
  <c r="LA25" i="2"/>
  <c r="KZ25" i="2"/>
  <c r="KS25" i="2"/>
  <c r="KV25" i="2"/>
  <c r="KY25" i="2"/>
  <c r="KW25" i="2"/>
  <c r="NM21" i="2"/>
  <c r="NY21" i="2"/>
  <c r="OF21" i="2"/>
  <c r="OF22" i="2"/>
  <c r="NU21" i="2"/>
  <c r="NT21" i="2"/>
  <c r="OE21" i="2"/>
  <c r="NN21" i="2"/>
  <c r="NQ21" i="2"/>
  <c r="NP21" i="2"/>
  <c r="NS21" i="2"/>
  <c r="NV21" i="2"/>
  <c r="NW21" i="2"/>
  <c r="NK21" i="2"/>
  <c r="NJ21" i="2"/>
  <c r="NL21" i="2"/>
  <c r="UV4" i="2"/>
  <c r="UW4" i="2" s="1"/>
  <c r="UV6" i="2"/>
  <c r="UW6" i="2" s="1"/>
  <c r="UY4" i="2" s="1"/>
  <c r="UV8" i="2"/>
  <c r="UW8" i="2" s="1"/>
  <c r="VA4" i="2" s="1"/>
  <c r="UV5" i="2"/>
  <c r="UW5" i="2" s="1"/>
  <c r="UV7" i="2"/>
  <c r="UW7" i="2" s="1"/>
  <c r="UZ4" i="2" s="1"/>
  <c r="KY4" i="2"/>
  <c r="LA4" i="2"/>
  <c r="KZ4" i="2"/>
  <c r="KT4" i="2"/>
  <c r="KV4" i="2"/>
  <c r="KW4" i="2"/>
  <c r="KS4" i="2"/>
  <c r="LX26" i="2"/>
  <c r="LU26" i="2"/>
  <c r="LT26" i="2"/>
  <c r="LQ26" i="2"/>
  <c r="LW26" i="2"/>
  <c r="LR26" i="2"/>
  <c r="LY26" i="2"/>
  <c r="SP21" i="2"/>
  <c r="PT19" i="2"/>
  <c r="SP22" i="2" s="1"/>
  <c r="LM6" i="2"/>
  <c r="KK6" i="2"/>
  <c r="UV26" i="2"/>
  <c r="UW26" i="2" s="1"/>
  <c r="UV29" i="2"/>
  <c r="UW29" i="2" s="1"/>
  <c r="VA25" i="2" s="1"/>
  <c r="UV25" i="2"/>
  <c r="UW25" i="2" s="1"/>
  <c r="UV28" i="2"/>
  <c r="UW28" i="2" s="1"/>
  <c r="UZ25" i="2" s="1"/>
  <c r="UV27" i="2"/>
  <c r="UW27" i="2" s="1"/>
  <c r="UY25" i="2" s="1"/>
  <c r="AFB14" i="2"/>
  <c r="AFE14" i="2" s="1"/>
  <c r="AAB6" i="2"/>
  <c r="ZZ6" i="2"/>
  <c r="ZZ15" i="2"/>
  <c r="NN28" i="2"/>
  <c r="NT28" i="2"/>
  <c r="NU28" i="2"/>
  <c r="NP28" i="2"/>
  <c r="NQ28" i="2"/>
  <c r="NS28" i="2"/>
  <c r="NM28" i="2"/>
  <c r="NY28" i="2"/>
  <c r="OE28" i="2"/>
  <c r="OF28" i="2" s="1"/>
  <c r="OF29" i="2" s="1"/>
  <c r="KK20" i="2"/>
  <c r="LM20" i="2"/>
  <c r="NK15" i="2"/>
  <c r="NP15" i="2"/>
  <c r="NS15" i="2"/>
  <c r="NM15" i="2"/>
  <c r="NQ15" i="2"/>
  <c r="NU15" i="2"/>
  <c r="NT15" i="2"/>
  <c r="NN15" i="2"/>
  <c r="NY15" i="2"/>
  <c r="OE15" i="2"/>
  <c r="NW15" i="2"/>
  <c r="NL15" i="2"/>
  <c r="NJ15" i="2"/>
  <c r="NV15" i="2"/>
  <c r="NT8" i="2"/>
  <c r="NS8" i="2"/>
  <c r="NU8" i="2"/>
  <c r="NQ8" i="2"/>
  <c r="NN8" i="2"/>
  <c r="NM8" i="2"/>
  <c r="NP8" i="2"/>
  <c r="NY8" i="2"/>
  <c r="OE8" i="2"/>
  <c r="NK8" i="2"/>
  <c r="NV8" i="2"/>
  <c r="NL8" i="2"/>
  <c r="NJ8" i="2"/>
  <c r="NW8" i="2"/>
  <c r="ZZ20" i="2"/>
  <c r="AUC3" i="2"/>
  <c r="AZJ3" i="2" s="1"/>
  <c r="AKD4" i="2"/>
  <c r="AKD11" i="2"/>
  <c r="AKD7" i="2"/>
  <c r="AKD18" i="2"/>
  <c r="AKD6" i="2"/>
  <c r="AKD28" i="2"/>
  <c r="AKD12" i="2"/>
  <c r="AKD22" i="2"/>
  <c r="AKD19" i="2"/>
  <c r="AKD21" i="2"/>
  <c r="AKD5" i="2"/>
  <c r="AKD13" i="2"/>
  <c r="AKD26" i="2"/>
  <c r="AKD20" i="2"/>
  <c r="AKD15" i="2"/>
  <c r="AKD27" i="2"/>
  <c r="AKD8" i="2"/>
  <c r="AKD29" i="2"/>
  <c r="AKD14" i="2"/>
  <c r="AKG29" i="2"/>
  <c r="AKG27" i="2"/>
  <c r="AKG12" i="2"/>
  <c r="AKG25" i="2"/>
  <c r="AKG21" i="2"/>
  <c r="AKG14" i="2"/>
  <c r="AKG20" i="2"/>
  <c r="AKG6" i="2"/>
  <c r="AKG8" i="2"/>
  <c r="AKG19" i="2"/>
  <c r="AKG18" i="2"/>
  <c r="AKG4" i="2"/>
  <c r="AKD25" i="2"/>
  <c r="AKG13" i="2"/>
  <c r="AKG26" i="2"/>
  <c r="AKG5" i="2"/>
  <c r="AKG11" i="2"/>
  <c r="AKG15" i="2"/>
  <c r="AKG7" i="2"/>
  <c r="AKG28" i="2"/>
  <c r="AKG22" i="2"/>
  <c r="AAB22" i="2"/>
  <c r="ZZ22" i="2"/>
  <c r="ZZ8" i="2"/>
  <c r="AAB8" i="2"/>
  <c r="ZZ21" i="2"/>
  <c r="AM4" i="2"/>
  <c r="AH4" i="2"/>
  <c r="AI4" i="2"/>
  <c r="AL4" i="2"/>
  <c r="AF4" i="2"/>
  <c r="AK4" i="2"/>
  <c r="AE4" i="2"/>
  <c r="CE21" i="2"/>
  <c r="CI21" i="2"/>
  <c r="CD21" i="2"/>
  <c r="CH21" i="2"/>
  <c r="CB21" i="2"/>
  <c r="CG21" i="2"/>
  <c r="CA21" i="2"/>
  <c r="AI12" i="2"/>
  <c r="AM12" i="2"/>
  <c r="AH12" i="2"/>
  <c r="AL12" i="2"/>
  <c r="AF12" i="2"/>
  <c r="AK12" i="2"/>
  <c r="AE12" i="2"/>
  <c r="MK28" i="2"/>
  <c r="KL27" i="2"/>
  <c r="MK29" i="2" s="1"/>
  <c r="LM27" i="2"/>
  <c r="KK27" i="2"/>
  <c r="LW5" i="2"/>
  <c r="LR5" i="2"/>
  <c r="LX5" i="2"/>
  <c r="LQ5" i="2"/>
  <c r="LT5" i="2"/>
  <c r="LU5" i="2"/>
  <c r="LY5" i="2"/>
  <c r="AFB29" i="2"/>
  <c r="AFE29" i="2" s="1"/>
  <c r="AFB27" i="2"/>
  <c r="AFE27" i="2" s="1"/>
  <c r="AFB7" i="2"/>
  <c r="AFE7" i="2" s="1"/>
  <c r="AFB18" i="2"/>
  <c r="AFE18" i="2" s="1"/>
  <c r="AFB20" i="2"/>
  <c r="AFE20" i="2" s="1"/>
  <c r="ZZ25" i="2"/>
  <c r="AAB25" i="2"/>
  <c r="AAB15" i="2"/>
  <c r="NS29" i="2"/>
  <c r="NM29" i="2"/>
  <c r="NN29" i="2"/>
  <c r="NT29" i="2"/>
  <c r="NU29" i="2"/>
  <c r="NP29" i="2"/>
  <c r="NQ29" i="2"/>
  <c r="LX19" i="2"/>
  <c r="LT19" i="2"/>
  <c r="LW19" i="2"/>
  <c r="LR19" i="2"/>
  <c r="LY19" i="2"/>
  <c r="LU19" i="2"/>
  <c r="LQ19" i="2"/>
  <c r="MC19" i="2"/>
  <c r="MI19" i="2"/>
  <c r="MJ19" i="2"/>
  <c r="NU14" i="2"/>
  <c r="NP14" i="2"/>
  <c r="NQ14" i="2"/>
  <c r="NS14" i="2"/>
  <c r="NM14" i="2"/>
  <c r="NN14" i="2"/>
  <c r="NT14" i="2"/>
  <c r="NY14" i="2"/>
  <c r="OE14" i="2"/>
  <c r="OF14" i="2" s="1"/>
  <c r="OF15" i="2" s="1"/>
  <c r="NL14" i="2"/>
  <c r="NW14" i="2"/>
  <c r="NK14" i="2"/>
  <c r="NV14" i="2"/>
  <c r="NJ14" i="2"/>
  <c r="KL6" i="2"/>
  <c r="MK8" i="2" s="1"/>
  <c r="MK7" i="2"/>
  <c r="AAB11" i="2"/>
  <c r="ZZ13" i="2"/>
  <c r="AAB13" i="2"/>
  <c r="PQ5" i="2"/>
  <c r="AFA20" i="2"/>
  <c r="AFA11" i="2"/>
  <c r="UV22" i="2"/>
  <c r="UW22" i="2" s="1"/>
  <c r="VA18" i="2" s="1"/>
  <c r="UV19" i="2"/>
  <c r="UW19" i="2" s="1"/>
  <c r="UV20" i="2"/>
  <c r="UW20" i="2" s="1"/>
  <c r="UY18" i="2" s="1"/>
  <c r="UV18" i="2"/>
  <c r="UW18" i="2" s="1"/>
  <c r="UV21" i="2"/>
  <c r="UW21" i="2" s="1"/>
  <c r="UZ18" i="2" s="1"/>
  <c r="AAB5" i="2"/>
  <c r="AAB7" i="2"/>
  <c r="AAB20" i="2"/>
  <c r="RR27" i="2"/>
  <c r="PS26" i="2"/>
  <c r="DF28" i="2"/>
  <c r="CZ28" i="2"/>
  <c r="DE28" i="2"/>
  <c r="CY28" i="2"/>
  <c r="DC28" i="2"/>
  <c r="DG28" i="2"/>
  <c r="DB28" i="2"/>
  <c r="BG20" i="2"/>
  <c r="BK20" i="2"/>
  <c r="BF20" i="2"/>
  <c r="BO20" i="2"/>
  <c r="BJ20" i="2"/>
  <c r="BD20" i="2"/>
  <c r="BI20" i="2"/>
  <c r="BC20" i="2"/>
  <c r="DE14" i="2"/>
  <c r="CY14" i="2"/>
  <c r="DC14" i="2"/>
  <c r="DG14" i="2"/>
  <c r="DB14" i="2"/>
  <c r="DF14" i="2"/>
  <c r="CZ14" i="2"/>
  <c r="CI6" i="2"/>
  <c r="CD6" i="2"/>
  <c r="CH6" i="2"/>
  <c r="CB6" i="2"/>
  <c r="CG6" i="2"/>
  <c r="CA6" i="2"/>
  <c r="CE6" i="2"/>
  <c r="BY6" i="2"/>
  <c r="CK6" i="2"/>
  <c r="BZ6" i="2"/>
  <c r="BX6" i="2"/>
  <c r="CJ6" i="2"/>
  <c r="KJ19" i="2"/>
  <c r="KO18" i="2"/>
  <c r="MO27" i="2"/>
  <c r="MU27" i="2"/>
  <c r="MW27" i="2"/>
  <c r="MP27" i="2"/>
  <c r="MS27" i="2"/>
  <c r="MR27" i="2"/>
  <c r="MV27" i="2"/>
  <c r="NA27" i="2"/>
  <c r="NG27" i="2"/>
  <c r="NH27" i="2"/>
  <c r="KK12" i="2"/>
  <c r="LM12" i="2"/>
  <c r="KL20" i="2"/>
  <c r="MK22" i="2" s="1"/>
  <c r="MK21" i="2"/>
  <c r="ZZ28" i="2"/>
  <c r="AAB28" i="2"/>
  <c r="PS19" i="2"/>
  <c r="RR20" i="2"/>
  <c r="AFB15" i="2"/>
  <c r="AFE15" i="2" s="1"/>
  <c r="AFB26" i="2"/>
  <c r="AFE26" i="2" s="1"/>
  <c r="AFB12" i="2"/>
  <c r="AFE12" i="2" s="1"/>
  <c r="AFB22" i="2"/>
  <c r="AFE22" i="2" s="1"/>
  <c r="AAB27" i="2"/>
  <c r="ZZ27" i="2"/>
  <c r="MO13" i="2"/>
  <c r="MU13" i="2"/>
  <c r="MR13" i="2"/>
  <c r="MV13" i="2"/>
  <c r="MW13" i="2"/>
  <c r="MS13" i="2"/>
  <c r="MP13" i="2"/>
  <c r="NA13" i="2"/>
  <c r="NG13" i="2"/>
  <c r="NH13" i="2"/>
  <c r="MR6" i="2"/>
  <c r="MS6" i="2"/>
  <c r="MP6" i="2"/>
  <c r="MO6" i="2"/>
  <c r="MU6" i="2"/>
  <c r="MV6" i="2"/>
  <c r="MW6" i="2"/>
  <c r="NA6" i="2"/>
  <c r="NG6" i="2" s="1"/>
  <c r="NH6" i="2"/>
  <c r="ZZ11" i="2"/>
  <c r="PT5" i="2"/>
  <c r="SP8" i="2" s="1"/>
  <c r="SP7" i="2"/>
  <c r="AFA12" i="2"/>
  <c r="AFA4" i="2"/>
  <c r="AFA18" i="2"/>
  <c r="AFA14" i="2"/>
  <c r="LA11" i="2"/>
  <c r="KV11" i="2"/>
  <c r="KZ11" i="2"/>
  <c r="KT11" i="2"/>
  <c r="KY11" i="2"/>
  <c r="KS11" i="2"/>
  <c r="KW11" i="2"/>
  <c r="PR12" i="2"/>
  <c r="QT12" i="2"/>
  <c r="AAB12" i="2"/>
  <c r="ZZ5" i="2"/>
  <c r="ZZ7" i="2"/>
  <c r="PR26" i="2"/>
  <c r="QT26" i="2"/>
  <c r="PT26" i="2"/>
  <c r="SP29" i="2" s="1"/>
  <c r="SP28" i="2"/>
  <c r="FE12" i="2"/>
  <c r="HD14" i="2" s="1"/>
  <c r="HI14" i="2" s="1"/>
  <c r="HO27" i="2"/>
  <c r="HI13" i="2"/>
  <c r="GF12" i="2"/>
  <c r="GP12" i="2" s="1"/>
  <c r="HH13" i="2"/>
  <c r="HP13" i="2"/>
  <c r="HK13" i="2"/>
  <c r="HM13" i="2" s="1"/>
  <c r="GK5" i="2"/>
  <c r="HO13" i="2"/>
  <c r="HN13" i="2"/>
  <c r="HL27" i="2"/>
  <c r="FH11" i="2"/>
  <c r="FP11" i="2" s="1"/>
  <c r="HI27" i="2"/>
  <c r="FF5" i="2"/>
  <c r="IB8" i="2" s="1"/>
  <c r="IP7" i="2" s="1"/>
  <c r="FE5" i="2"/>
  <c r="HD7" i="2" s="1"/>
  <c r="HL7" i="2" s="1"/>
  <c r="IM14" i="2"/>
  <c r="HH6" i="2"/>
  <c r="HJ6" i="2" s="1"/>
  <c r="FF12" i="2"/>
  <c r="IB15" i="2" s="1"/>
  <c r="IO14" i="2" s="1"/>
  <c r="GJ5" i="2"/>
  <c r="FD5" i="2"/>
  <c r="GF6" i="2" s="1"/>
  <c r="GN6" i="2" s="1"/>
  <c r="IM7" i="2"/>
  <c r="GR5" i="2"/>
  <c r="HP6" i="2"/>
  <c r="GM5" i="2"/>
  <c r="GO5" i="2" s="1"/>
  <c r="IJ14" i="2"/>
  <c r="HK6" i="2"/>
  <c r="IN7" i="2"/>
  <c r="GQ5" i="2"/>
  <c r="IL14" i="2"/>
  <c r="IG14" i="2"/>
  <c r="HN6" i="2"/>
  <c r="HL6" i="2"/>
  <c r="IF7" i="2"/>
  <c r="IH7" i="2" s="1"/>
  <c r="GP5" i="2"/>
  <c r="IF14" i="2"/>
  <c r="HO6" i="2"/>
  <c r="II14" i="2"/>
  <c r="II7" i="2"/>
  <c r="IJ7" i="2"/>
  <c r="IL7" i="2"/>
  <c r="HH27" i="2"/>
  <c r="HN27" i="2"/>
  <c r="HK27" i="2"/>
  <c r="FE26" i="2"/>
  <c r="FF26" i="2"/>
  <c r="IB29" i="2" s="1"/>
  <c r="IN29" i="2" s="1"/>
  <c r="FM25" i="2"/>
  <c r="FS25" i="2"/>
  <c r="GN19" i="2"/>
  <c r="GK19" i="2"/>
  <c r="GP19" i="2"/>
  <c r="GM19" i="2"/>
  <c r="GJ19" i="2"/>
  <c r="GQ19" i="2"/>
  <c r="FD19" i="2"/>
  <c r="GF20" i="2" s="1"/>
  <c r="GN20" i="2" s="1"/>
  <c r="FD13" i="2"/>
  <c r="GF14" i="2" s="1"/>
  <c r="FE19" i="2"/>
  <c r="HD21" i="2" s="1"/>
  <c r="IG28" i="2"/>
  <c r="IJ28" i="2"/>
  <c r="II28" i="2"/>
  <c r="IF28" i="2"/>
  <c r="IL28" i="2"/>
  <c r="GF26" i="2"/>
  <c r="FD26" i="2"/>
  <c r="IN28" i="2"/>
  <c r="HI20" i="2"/>
  <c r="HP20" i="2"/>
  <c r="HL20" i="2"/>
  <c r="HH20" i="2"/>
  <c r="HO20" i="2"/>
  <c r="HK20" i="2"/>
  <c r="HN20" i="2"/>
  <c r="IH21" i="2"/>
  <c r="IP21" i="2"/>
  <c r="FM26" i="2"/>
  <c r="FS26" i="2"/>
  <c r="FO26" i="2"/>
  <c r="FR26" i="2"/>
  <c r="FP26" i="2"/>
  <c r="FL26" i="2"/>
  <c r="FT26" i="2"/>
  <c r="IM22" i="2"/>
  <c r="IL22" i="2"/>
  <c r="IC22" i="2"/>
  <c r="FP4" i="2"/>
  <c r="FS4" i="2"/>
  <c r="FO4" i="2"/>
  <c r="FR4" i="2"/>
  <c r="FM4" i="2"/>
  <c r="FT4" i="2"/>
  <c r="FL4" i="2"/>
  <c r="GR13" i="2"/>
  <c r="GN13" i="2"/>
  <c r="GJ13" i="2"/>
  <c r="GQ13" i="2"/>
  <c r="GM13" i="2"/>
  <c r="GP13" i="2"/>
  <c r="GK13" i="2"/>
  <c r="FC5" i="2"/>
  <c r="FH5" i="2" s="1"/>
  <c r="W6" i="2"/>
  <c r="W7" i="2" s="1"/>
  <c r="AY8" i="2" s="1"/>
  <c r="X20" i="2"/>
  <c r="BW22" i="2" s="1"/>
  <c r="V13" i="2"/>
  <c r="V14" i="2" s="1"/>
  <c r="CU7" i="2"/>
  <c r="DH8" i="2" s="1"/>
  <c r="AA11" i="2"/>
  <c r="BW20" i="2"/>
  <c r="FH18" i="2"/>
  <c r="FC19" i="2"/>
  <c r="FH27" i="2"/>
  <c r="FC28" i="2"/>
  <c r="FC13" i="2"/>
  <c r="FH12" i="2"/>
  <c r="Y12" i="2"/>
  <c r="CU15" i="2" s="1"/>
  <c r="CX14" i="2" s="1"/>
  <c r="AA19" i="2"/>
  <c r="AY5" i="2"/>
  <c r="DA29" i="2"/>
  <c r="CC13" i="2"/>
  <c r="CC27" i="2"/>
  <c r="BE26" i="2"/>
  <c r="AA18" i="2"/>
  <c r="V5" i="2"/>
  <c r="AA5" i="2" s="1"/>
  <c r="Y19" i="2"/>
  <c r="CU22" i="2" s="1"/>
  <c r="CU21" i="2"/>
  <c r="X27" i="2"/>
  <c r="BW29" i="2" s="1"/>
  <c r="X13" i="2"/>
  <c r="BW15" i="2" s="1"/>
  <c r="CK14" i="2" s="1"/>
  <c r="W20" i="2"/>
  <c r="W21" i="2" s="1"/>
  <c r="AY22" i="2" s="1"/>
  <c r="AY27" i="2"/>
  <c r="W27" i="2"/>
  <c r="V28" i="2"/>
  <c r="AA27" i="2"/>
  <c r="AA20" i="2"/>
  <c r="V21" i="2"/>
  <c r="AY14" i="2"/>
  <c r="W14" i="2"/>
  <c r="AY15" i="2" s="1"/>
  <c r="IK21" i="2" l="1"/>
  <c r="PV11" i="2"/>
  <c r="IK14" i="2"/>
  <c r="IF22" i="2"/>
  <c r="IG22" i="2"/>
  <c r="IC21" i="2"/>
  <c r="FL25" i="2"/>
  <c r="ID21" i="2"/>
  <c r="IJ22" i="2"/>
  <c r="IO22" i="2"/>
  <c r="IE22" i="2"/>
  <c r="FR25" i="2"/>
  <c r="IP22" i="2"/>
  <c r="FP25" i="2"/>
  <c r="IN22" i="2"/>
  <c r="ID22" i="2"/>
  <c r="II22" i="2"/>
  <c r="IK22" i="2" s="1"/>
  <c r="IE21" i="2"/>
  <c r="FO25" i="2"/>
  <c r="AG12" i="2"/>
  <c r="CL8" i="2"/>
  <c r="AUU8" i="2"/>
  <c r="AUT5" i="2"/>
  <c r="BEQ3" i="2"/>
  <c r="AUR4" i="2"/>
  <c r="AUU21" i="2"/>
  <c r="AUQ8" i="2"/>
  <c r="AUR29" i="2"/>
  <c r="AUR6" i="2"/>
  <c r="AUR14" i="2"/>
  <c r="AUR20" i="2"/>
  <c r="AUQ7" i="2"/>
  <c r="AUQ27" i="2"/>
  <c r="AUQ22" i="2"/>
  <c r="AUQ19" i="2"/>
  <c r="AUR27" i="2"/>
  <c r="AUT18" i="2"/>
  <c r="AUQ12" i="2"/>
  <c r="AUU29" i="2"/>
  <c r="AUQ25" i="2"/>
  <c r="AUQ26" i="2"/>
  <c r="AUQ21" i="2"/>
  <c r="AUT11" i="2"/>
  <c r="AUR13" i="2"/>
  <c r="AUR5" i="2"/>
  <c r="AUQ28" i="2"/>
  <c r="AUQ6" i="2"/>
  <c r="AUR11" i="2"/>
  <c r="AUQ5" i="2"/>
  <c r="AUR8" i="2"/>
  <c r="AUR7" i="2"/>
  <c r="AUQ13" i="2"/>
  <c r="AUS13" i="2" s="1"/>
  <c r="AUR26" i="2"/>
  <c r="AUR25" i="2"/>
  <c r="AUQ14" i="2"/>
  <c r="AUR12" i="2"/>
  <c r="AUQ20" i="2"/>
  <c r="AUR19" i="2"/>
  <c r="AUQ4" i="2"/>
  <c r="AUT25" i="2"/>
  <c r="AUU13" i="2"/>
  <c r="AUR18" i="2"/>
  <c r="AUR21" i="2"/>
  <c r="AUQ18" i="2"/>
  <c r="AUQ11" i="2"/>
  <c r="AUQ15" i="2"/>
  <c r="AUR15" i="2"/>
  <c r="AUQ29" i="2"/>
  <c r="AUS29" i="2" s="1"/>
  <c r="AUR22" i="2"/>
  <c r="AUR28" i="2"/>
  <c r="AUU28" i="2"/>
  <c r="AUU4" i="2"/>
  <c r="AUX4" i="2"/>
  <c r="AUX5" i="2"/>
  <c r="AUY19" i="2"/>
  <c r="AUX20" i="2"/>
  <c r="AUX27" i="2"/>
  <c r="AUP4" i="2"/>
  <c r="AUX26" i="2"/>
  <c r="AUP25" i="2"/>
  <c r="AUN18" i="2"/>
  <c r="AUO14" i="2"/>
  <c r="AUY25" i="2"/>
  <c r="AUX8" i="2"/>
  <c r="AUY18" i="2"/>
  <c r="AUX12" i="2"/>
  <c r="AUO5" i="2"/>
  <c r="AUP20" i="2"/>
  <c r="AUT29" i="2"/>
  <c r="AUP22" i="2"/>
  <c r="AUY8" i="2"/>
  <c r="AUP11" i="2"/>
  <c r="AUY14" i="2"/>
  <c r="AUO7" i="2"/>
  <c r="AUP27" i="2"/>
  <c r="AUN6" i="2"/>
  <c r="AUU22" i="2"/>
  <c r="AUT20" i="2"/>
  <c r="AUY13" i="2"/>
  <c r="AUT12" i="2"/>
  <c r="AUU5" i="2"/>
  <c r="AUY4" i="2"/>
  <c r="AUT22" i="2"/>
  <c r="AUO4" i="2"/>
  <c r="AUU20" i="2"/>
  <c r="AUY28" i="2"/>
  <c r="AUP18" i="2"/>
  <c r="AUP14" i="2"/>
  <c r="AUX21" i="2"/>
  <c r="AUP26" i="2"/>
  <c r="AUY15" i="2"/>
  <c r="AUU12" i="2"/>
  <c r="AUV12" i="2" s="1"/>
  <c r="AUY26" i="2"/>
  <c r="AUO20" i="2"/>
  <c r="AUU18" i="2"/>
  <c r="AUX15" i="2"/>
  <c r="AUN22" i="2"/>
  <c r="AUO11" i="2"/>
  <c r="AUX19" i="2"/>
  <c r="AUO6" i="2"/>
  <c r="AUP12" i="2"/>
  <c r="AUU25" i="2"/>
  <c r="AUX25" i="2"/>
  <c r="AUT27" i="2"/>
  <c r="AUY11" i="2"/>
  <c r="AUT13" i="2"/>
  <c r="AUX14" i="2"/>
  <c r="AUU15" i="2"/>
  <c r="AUY5" i="2"/>
  <c r="AUX13" i="2"/>
  <c r="AUX7" i="2"/>
  <c r="AUT4" i="2"/>
  <c r="AUY20" i="2"/>
  <c r="AUY7" i="2"/>
  <c r="AUX28" i="2"/>
  <c r="AUT14" i="2"/>
  <c r="AUN4" i="2"/>
  <c r="AUN25" i="2"/>
  <c r="AUT21" i="2"/>
  <c r="AUO18" i="2"/>
  <c r="AUN14" i="2"/>
  <c r="AUO26" i="2"/>
  <c r="AUU6" i="2"/>
  <c r="AUX22" i="2"/>
  <c r="AUX11" i="2"/>
  <c r="AUY27" i="2"/>
  <c r="AUN5" i="2"/>
  <c r="AUW5" i="2" s="1"/>
  <c r="AUU26" i="2"/>
  <c r="AUT19" i="2"/>
  <c r="AUN11" i="2"/>
  <c r="AUW11" i="2" s="1"/>
  <c r="AUP7" i="2"/>
  <c r="AUO27" i="2"/>
  <c r="AUP15" i="2"/>
  <c r="AUN12" i="2"/>
  <c r="AUU27" i="2"/>
  <c r="AUX6" i="2"/>
  <c r="AUU7" i="2"/>
  <c r="AUT26" i="2"/>
  <c r="AUY6" i="2"/>
  <c r="AUY21" i="2"/>
  <c r="AUO25" i="2"/>
  <c r="AUT15" i="2"/>
  <c r="AUT7" i="2"/>
  <c r="AUY12" i="2"/>
  <c r="AUN26" i="2"/>
  <c r="AUT8" i="2"/>
  <c r="AUV8" i="2" s="1"/>
  <c r="AUY29" i="2"/>
  <c r="AUP5" i="2"/>
  <c r="AUN20" i="2"/>
  <c r="AUT28" i="2"/>
  <c r="AUT6" i="2"/>
  <c r="AUO22" i="2"/>
  <c r="AUX29" i="2"/>
  <c r="AUN7" i="2"/>
  <c r="AUW7" i="2" s="1"/>
  <c r="AUN27" i="2"/>
  <c r="AUP6" i="2"/>
  <c r="AUO12" i="2"/>
  <c r="AUU11" i="2"/>
  <c r="AUU14" i="2"/>
  <c r="AUO15" i="2"/>
  <c r="AUX18" i="2"/>
  <c r="AUU19" i="2"/>
  <c r="AUY22" i="2"/>
  <c r="AUN15" i="2"/>
  <c r="AUW15" i="2" s="1"/>
  <c r="AUP28" i="2"/>
  <c r="AUN29" i="2"/>
  <c r="AUP29" i="2"/>
  <c r="AUO13" i="2"/>
  <c r="AUP21" i="2"/>
  <c r="AUN8" i="2"/>
  <c r="AUN13" i="2"/>
  <c r="AUO21" i="2"/>
  <c r="AUO8" i="2"/>
  <c r="AUP19" i="2"/>
  <c r="AUN21" i="2"/>
  <c r="AUN19" i="2"/>
  <c r="AUO19" i="2"/>
  <c r="AUP8" i="2"/>
  <c r="AUO29" i="2"/>
  <c r="AUO28" i="2"/>
  <c r="AUN28" i="2"/>
  <c r="AUP13" i="2"/>
  <c r="CJ21" i="2"/>
  <c r="BM13" i="2"/>
  <c r="AA13" i="2"/>
  <c r="CC6" i="2"/>
  <c r="KJ13" i="2"/>
  <c r="KO13" i="2" s="1"/>
  <c r="PQ19" i="2"/>
  <c r="PV19" i="2" s="1"/>
  <c r="PQ26" i="2"/>
  <c r="PQ27" i="2" s="1"/>
  <c r="AY7" i="2"/>
  <c r="BA6" i="2" s="1"/>
  <c r="CF8" i="2"/>
  <c r="UX25" i="2"/>
  <c r="VC25" i="2" s="1"/>
  <c r="MP20" i="2"/>
  <c r="RR6" i="2"/>
  <c r="SD6" i="2" s="1"/>
  <c r="MR20" i="2"/>
  <c r="MO20" i="2"/>
  <c r="MW20" i="2"/>
  <c r="MU20" i="2"/>
  <c r="MV20" i="2"/>
  <c r="UX18" i="2"/>
  <c r="UX19" i="2" s="1"/>
  <c r="MY13" i="2"/>
  <c r="AKH26" i="2"/>
  <c r="MM13" i="2"/>
  <c r="AKI5" i="2"/>
  <c r="AKL5" i="2" s="1"/>
  <c r="AKH5" i="2"/>
  <c r="AKH4" i="2"/>
  <c r="AKE12" i="2"/>
  <c r="AKH18" i="2"/>
  <c r="AKH12" i="2"/>
  <c r="AKE22" i="2"/>
  <c r="AKL11" i="2"/>
  <c r="MM27" i="2"/>
  <c r="FE13" i="2"/>
  <c r="HD15" i="2" s="1"/>
  <c r="HQ14" i="2" s="1"/>
  <c r="AAC12" i="2"/>
  <c r="AAD12" i="2" s="1"/>
  <c r="MX13" i="2"/>
  <c r="AFG4" i="2"/>
  <c r="AKH20" i="2"/>
  <c r="MN13" i="2"/>
  <c r="AKH11" i="2"/>
  <c r="ML13" i="2"/>
  <c r="AKH6" i="2"/>
  <c r="AKH25" i="2"/>
  <c r="AKI28" i="2"/>
  <c r="AKL28" i="2" s="1"/>
  <c r="AKI25" i="2"/>
  <c r="KU4" i="2"/>
  <c r="UX4" i="2"/>
  <c r="VC4" i="2" s="1"/>
  <c r="MN27" i="2"/>
  <c r="MY6" i="2"/>
  <c r="NX14" i="2"/>
  <c r="AKI14" i="2"/>
  <c r="AKL14" i="2" s="1"/>
  <c r="MN6" i="2"/>
  <c r="AFI6" i="2"/>
  <c r="AFI19" i="2"/>
  <c r="ML27" i="2"/>
  <c r="MX27" i="2"/>
  <c r="MM6" i="2"/>
  <c r="II8" i="2"/>
  <c r="ML6" i="2"/>
  <c r="MY27" i="2"/>
  <c r="MX6" i="2"/>
  <c r="HK14" i="2"/>
  <c r="HH14" i="2"/>
  <c r="HJ14" i="2" s="1"/>
  <c r="FT11" i="2"/>
  <c r="AFG21" i="2"/>
  <c r="AFI21" i="2"/>
  <c r="HL14" i="2"/>
  <c r="MT6" i="2"/>
  <c r="AFG6" i="2"/>
  <c r="HN14" i="2"/>
  <c r="HP14" i="2"/>
  <c r="IE7" i="2"/>
  <c r="MQ6" i="2"/>
  <c r="HO14" i="2"/>
  <c r="HJ13" i="2"/>
  <c r="KX11" i="2"/>
  <c r="MQ13" i="2"/>
  <c r="MT13" i="2"/>
  <c r="AFI11" i="2"/>
  <c r="NX7" i="2"/>
  <c r="GR12" i="2"/>
  <c r="AKI8" i="2"/>
  <c r="AKL8" i="2" s="1"/>
  <c r="AKI13" i="2"/>
  <c r="AKL13" i="2" s="1"/>
  <c r="NO28" i="2"/>
  <c r="GM12" i="2"/>
  <c r="LS19" i="2"/>
  <c r="NR29" i="2"/>
  <c r="NO29" i="2"/>
  <c r="NO8" i="2"/>
  <c r="KX25" i="2"/>
  <c r="NR15" i="2"/>
  <c r="NR7" i="2"/>
  <c r="AKI21" i="2"/>
  <c r="AKL21" i="2" s="1"/>
  <c r="BO15" i="2"/>
  <c r="BK15" i="2"/>
  <c r="BG15" i="2"/>
  <c r="BB15" i="2"/>
  <c r="BN15" i="2"/>
  <c r="BJ15" i="2"/>
  <c r="BF15" i="2"/>
  <c r="BA15" i="2"/>
  <c r="BM15" i="2"/>
  <c r="BI15" i="2"/>
  <c r="BD15" i="2"/>
  <c r="AZ15" i="2"/>
  <c r="BL15" i="2"/>
  <c r="BH15" i="2"/>
  <c r="BC15" i="2"/>
  <c r="CI29" i="2"/>
  <c r="CE29" i="2"/>
  <c r="BZ29" i="2"/>
  <c r="CH29" i="2"/>
  <c r="CD29" i="2"/>
  <c r="BY29" i="2"/>
  <c r="CK29" i="2"/>
  <c r="CG29" i="2"/>
  <c r="CB29" i="2"/>
  <c r="BX29" i="2"/>
  <c r="CJ29" i="2"/>
  <c r="CA29" i="2"/>
  <c r="AK18" i="2"/>
  <c r="AE18" i="2"/>
  <c r="AI18" i="2"/>
  <c r="AM18" i="2"/>
  <c r="AH18" i="2"/>
  <c r="AL18" i="2"/>
  <c r="AF18" i="2"/>
  <c r="AK19" i="2"/>
  <c r="AE19" i="2"/>
  <c r="AI19" i="2"/>
  <c r="AM19" i="2"/>
  <c r="AH19" i="2"/>
  <c r="AL19" i="2"/>
  <c r="AF19" i="2"/>
  <c r="AL11" i="2"/>
  <c r="AF11" i="2"/>
  <c r="AK11" i="2"/>
  <c r="AE11" i="2"/>
  <c r="AI11" i="2"/>
  <c r="AM11" i="2"/>
  <c r="AH11" i="2"/>
  <c r="SU29" i="2"/>
  <c r="TA29" i="2"/>
  <c r="TB29" i="2"/>
  <c r="SW29" i="2"/>
  <c r="SX29" i="2"/>
  <c r="SZ29" i="2"/>
  <c r="ST29" i="2"/>
  <c r="TF29" i="2"/>
  <c r="TB7" i="2"/>
  <c r="SW7" i="2"/>
  <c r="SX7" i="2"/>
  <c r="ST7" i="2"/>
  <c r="TA7" i="2"/>
  <c r="SZ7" i="2"/>
  <c r="SU7" i="2"/>
  <c r="TF7" i="2"/>
  <c r="TL7" i="2"/>
  <c r="TM7" i="2" s="1"/>
  <c r="TM8" i="2"/>
  <c r="SQ7" i="2"/>
  <c r="SR7" i="2"/>
  <c r="TD7" i="2"/>
  <c r="TC7" i="2"/>
  <c r="SS7" i="2"/>
  <c r="AFG22" i="2"/>
  <c r="AFI22" i="2"/>
  <c r="AFI26" i="2"/>
  <c r="AFG26" i="2"/>
  <c r="AFG15" i="2"/>
  <c r="BX13" i="2"/>
  <c r="MP21" i="2"/>
  <c r="MO21" i="2"/>
  <c r="MV21" i="2"/>
  <c r="MU21" i="2"/>
  <c r="MW21" i="2"/>
  <c r="MR21" i="2"/>
  <c r="MS21" i="2"/>
  <c r="ML21" i="2"/>
  <c r="MX21" i="2"/>
  <c r="MM21" i="2"/>
  <c r="MN21" i="2"/>
  <c r="MY21" i="2"/>
  <c r="KJ20" i="2"/>
  <c r="KO19" i="2"/>
  <c r="CV14" i="2"/>
  <c r="RR28" i="2"/>
  <c r="PS27" i="2"/>
  <c r="RR29" i="2" s="1"/>
  <c r="BZ27" i="2"/>
  <c r="NO14" i="2"/>
  <c r="AAC28" i="2"/>
  <c r="AAD28" i="2" s="1"/>
  <c r="AAG25" i="2" s="1"/>
  <c r="AAC27" i="2"/>
  <c r="AAD27" i="2" s="1"/>
  <c r="AAC26" i="2"/>
  <c r="AAD26" i="2" s="1"/>
  <c r="AAC29" i="2"/>
  <c r="AAD29" i="2" s="1"/>
  <c r="AAH25" i="2" s="1"/>
  <c r="AAC25" i="2"/>
  <c r="AAD25" i="2" s="1"/>
  <c r="AFG11" i="2"/>
  <c r="AFG8" i="2"/>
  <c r="LS5" i="2"/>
  <c r="BY13" i="2"/>
  <c r="QC25" i="2"/>
  <c r="PZ25" i="2"/>
  <c r="QD25" i="2"/>
  <c r="QG25" i="2"/>
  <c r="QH25" i="2"/>
  <c r="QF25" i="2"/>
  <c r="QA25" i="2"/>
  <c r="BY27" i="2"/>
  <c r="NR8" i="2"/>
  <c r="NX15" i="2"/>
  <c r="AFI14" i="2"/>
  <c r="AFG14" i="2"/>
  <c r="AFG5" i="2"/>
  <c r="VA26" i="2"/>
  <c r="XW29" i="2" s="1"/>
  <c r="XW28" i="2"/>
  <c r="SX22" i="2"/>
  <c r="TL22" i="2"/>
  <c r="ST22" i="2"/>
  <c r="TF22" i="2"/>
  <c r="TA22" i="2"/>
  <c r="SZ22" i="2"/>
  <c r="SU22" i="2"/>
  <c r="TB22" i="2"/>
  <c r="SW22" i="2"/>
  <c r="SY22" i="2" s="1"/>
  <c r="TD22" i="2"/>
  <c r="SR22" i="2"/>
  <c r="SS22" i="2"/>
  <c r="TC22" i="2"/>
  <c r="SQ22" i="2"/>
  <c r="VA5" i="2"/>
  <c r="XW8" i="2" s="1"/>
  <c r="XW7" i="2"/>
  <c r="NX21" i="2"/>
  <c r="KU25" i="2"/>
  <c r="DI8" i="2"/>
  <c r="BL6" i="2"/>
  <c r="BZ28" i="2"/>
  <c r="BB12" i="2"/>
  <c r="BL12" i="2"/>
  <c r="BA13" i="2"/>
  <c r="PS13" i="2"/>
  <c r="RR15" i="2" s="1"/>
  <c r="RR14" i="2"/>
  <c r="RA5" i="2"/>
  <c r="RB5" i="2"/>
  <c r="QY5" i="2"/>
  <c r="RF5" i="2"/>
  <c r="QX5" i="2"/>
  <c r="RD5" i="2"/>
  <c r="RE5" i="2"/>
  <c r="OF8" i="2"/>
  <c r="AKI27" i="2"/>
  <c r="AKL27" i="2" s="1"/>
  <c r="AKH29" i="2"/>
  <c r="AKI26" i="2"/>
  <c r="AKL26" i="2" s="1"/>
  <c r="AKH19" i="2"/>
  <c r="AKL25" i="2"/>
  <c r="AKH8" i="2"/>
  <c r="AKH27" i="2"/>
  <c r="AKE19" i="2"/>
  <c r="AKE8" i="2"/>
  <c r="AKE29" i="2"/>
  <c r="AKE7" i="2"/>
  <c r="AFI13" i="2"/>
  <c r="UX11" i="2"/>
  <c r="MN20" i="2"/>
  <c r="LA5" i="2"/>
  <c r="KY5" i="2"/>
  <c r="KZ5" i="2"/>
  <c r="KW5" i="2"/>
  <c r="KS5" i="2"/>
  <c r="KT5" i="2"/>
  <c r="KV5" i="2"/>
  <c r="NO22" i="2"/>
  <c r="LA26" i="2"/>
  <c r="KS26" i="2"/>
  <c r="KV26" i="2"/>
  <c r="KZ26" i="2"/>
  <c r="KW26" i="2"/>
  <c r="KY26" i="2"/>
  <c r="KT26" i="2"/>
  <c r="BL8" i="2"/>
  <c r="BH8" i="2"/>
  <c r="BC8" i="2"/>
  <c r="BO8" i="2"/>
  <c r="BK8" i="2"/>
  <c r="BG8" i="2"/>
  <c r="BB8" i="2"/>
  <c r="BN8" i="2"/>
  <c r="BJ8" i="2"/>
  <c r="BF8" i="2"/>
  <c r="BA8" i="2"/>
  <c r="BM8" i="2"/>
  <c r="BI8" i="2"/>
  <c r="BD8" i="2"/>
  <c r="AZ8" i="2"/>
  <c r="CJ15" i="2"/>
  <c r="CA15" i="2"/>
  <c r="CI15" i="2"/>
  <c r="CE15" i="2"/>
  <c r="BZ15" i="2"/>
  <c r="CH15" i="2"/>
  <c r="CD15" i="2"/>
  <c r="BY15" i="2"/>
  <c r="CK15" i="2"/>
  <c r="CG15" i="2"/>
  <c r="CB15" i="2"/>
  <c r="BX15" i="2"/>
  <c r="AK5" i="2"/>
  <c r="AE5" i="2"/>
  <c r="AL5" i="2"/>
  <c r="AF5" i="2"/>
  <c r="AI5" i="2"/>
  <c r="AM5" i="2"/>
  <c r="AH5" i="2"/>
  <c r="BF5" i="2"/>
  <c r="BG5" i="2"/>
  <c r="BJ5" i="2"/>
  <c r="BD5" i="2"/>
  <c r="BI5" i="2"/>
  <c r="BC5" i="2"/>
  <c r="BK5" i="2"/>
  <c r="BB5" i="2"/>
  <c r="BA5" i="2"/>
  <c r="AZ5" i="2"/>
  <c r="BM5" i="2"/>
  <c r="BL5" i="2"/>
  <c r="CI20" i="2"/>
  <c r="CD20" i="2"/>
  <c r="CH20" i="2"/>
  <c r="CB20" i="2"/>
  <c r="CG20" i="2"/>
  <c r="CA20" i="2"/>
  <c r="CE20" i="2"/>
  <c r="BX20" i="2"/>
  <c r="CK20" i="2"/>
  <c r="CJ20" i="2"/>
  <c r="BY20" i="2"/>
  <c r="BZ20" i="2"/>
  <c r="CI22" i="2"/>
  <c r="CE22" i="2"/>
  <c r="BZ22" i="2"/>
  <c r="CH22" i="2"/>
  <c r="CD22" i="2"/>
  <c r="BY22" i="2"/>
  <c r="CK22" i="2"/>
  <c r="CG22" i="2"/>
  <c r="CB22" i="2"/>
  <c r="BX22" i="2"/>
  <c r="CJ22" i="2"/>
  <c r="CA22" i="2"/>
  <c r="BL14" i="2"/>
  <c r="BH14" i="2"/>
  <c r="BC14" i="2"/>
  <c r="BO14" i="2"/>
  <c r="BK14" i="2"/>
  <c r="BG14" i="2"/>
  <c r="BB14" i="2"/>
  <c r="BN14" i="2"/>
  <c r="BJ14" i="2"/>
  <c r="BF14" i="2"/>
  <c r="BA14" i="2"/>
  <c r="BM14" i="2"/>
  <c r="BI14" i="2"/>
  <c r="BD14" i="2"/>
  <c r="AZ14" i="2"/>
  <c r="AM20" i="2"/>
  <c r="AI20" i="2"/>
  <c r="AL20" i="2"/>
  <c r="AH20" i="2"/>
  <c r="AK20" i="2"/>
  <c r="AF20" i="2"/>
  <c r="AE20" i="2"/>
  <c r="BG27" i="2"/>
  <c r="BK27" i="2"/>
  <c r="BF27" i="2"/>
  <c r="BJ27" i="2"/>
  <c r="BD27" i="2"/>
  <c r="BI27" i="2"/>
  <c r="BC27" i="2"/>
  <c r="DC21" i="2"/>
  <c r="DG21" i="2"/>
  <c r="DB21" i="2"/>
  <c r="DF21" i="2"/>
  <c r="CZ21" i="2"/>
  <c r="DE21" i="2"/>
  <c r="CY21" i="2"/>
  <c r="CW21" i="2"/>
  <c r="DH21" i="2"/>
  <c r="CX21" i="2"/>
  <c r="CV21" i="2"/>
  <c r="DI21" i="2"/>
  <c r="DC7" i="2"/>
  <c r="DG7" i="2"/>
  <c r="DB7" i="2"/>
  <c r="DF7" i="2"/>
  <c r="CZ7" i="2"/>
  <c r="DE7" i="2"/>
  <c r="CY7" i="2"/>
  <c r="DH7" i="2"/>
  <c r="CV7" i="2"/>
  <c r="DI7" i="2"/>
  <c r="CX7" i="2"/>
  <c r="CW7" i="2"/>
  <c r="FO11" i="2"/>
  <c r="FQ11" i="2" s="1"/>
  <c r="RF26" i="2"/>
  <c r="QY26" i="2"/>
  <c r="RA26" i="2"/>
  <c r="RE26" i="2"/>
  <c r="RB26" i="2"/>
  <c r="QX26" i="2"/>
  <c r="RD26" i="2"/>
  <c r="RP26" i="2"/>
  <c r="RQ26" i="2"/>
  <c r="KU11" i="2"/>
  <c r="TB8" i="2"/>
  <c r="SW8" i="2"/>
  <c r="SX8" i="2"/>
  <c r="SU8" i="2"/>
  <c r="ST8" i="2"/>
  <c r="TA8" i="2"/>
  <c r="SZ8" i="2"/>
  <c r="TF8" i="2"/>
  <c r="TL8" i="2"/>
  <c r="SR8" i="2"/>
  <c r="TD8" i="2"/>
  <c r="SQ8" i="2"/>
  <c r="TC8" i="2"/>
  <c r="SS8" i="2"/>
  <c r="MW22" i="2"/>
  <c r="MY22" i="2"/>
  <c r="MP22" i="2"/>
  <c r="ML22" i="2"/>
  <c r="MS22" i="2"/>
  <c r="MV22" i="2"/>
  <c r="NH22" i="2"/>
  <c r="MO22" i="2"/>
  <c r="MN22" i="2"/>
  <c r="MX22" i="2"/>
  <c r="MR22" i="2"/>
  <c r="MU22" i="2"/>
  <c r="MM22" i="2"/>
  <c r="MZ22" i="2"/>
  <c r="NA22" i="2"/>
  <c r="MT22" i="2"/>
  <c r="NG22" i="2"/>
  <c r="MT27" i="2"/>
  <c r="CW14" i="2"/>
  <c r="RV27" i="2"/>
  <c r="SD27" i="2"/>
  <c r="RY27" i="2"/>
  <c r="SB27" i="2"/>
  <c r="SC27" i="2"/>
  <c r="RZ27" i="2"/>
  <c r="RW27" i="2"/>
  <c r="SH27" i="2"/>
  <c r="SN27" i="2"/>
  <c r="SO27" i="2"/>
  <c r="PQ13" i="2"/>
  <c r="PV12" i="2"/>
  <c r="UZ19" i="2"/>
  <c r="WY20" i="2"/>
  <c r="XW21" i="2"/>
  <c r="VA19" i="2"/>
  <c r="XW22" i="2" s="1"/>
  <c r="PV5" i="2"/>
  <c r="PQ6" i="2"/>
  <c r="AAC11" i="2"/>
  <c r="AAD11" i="2" s="1"/>
  <c r="AAC14" i="2"/>
  <c r="AAD14" i="2" s="1"/>
  <c r="AAG11" i="2" s="1"/>
  <c r="AAC15" i="2"/>
  <c r="AAD15" i="2" s="1"/>
  <c r="AAH11" i="2" s="1"/>
  <c r="AAC13" i="2"/>
  <c r="AAD13" i="2" s="1"/>
  <c r="AAF11" i="2" s="1"/>
  <c r="MV7" i="2"/>
  <c r="MU7" i="2"/>
  <c r="MR7" i="2"/>
  <c r="MW7" i="2"/>
  <c r="MS7" i="2"/>
  <c r="MP7" i="2"/>
  <c r="MO7" i="2"/>
  <c r="NA7" i="2"/>
  <c r="NG7" i="2"/>
  <c r="NH8" i="2" s="1"/>
  <c r="NH7" i="2"/>
  <c r="ML7" i="2"/>
  <c r="MM7" i="2"/>
  <c r="MN7" i="2"/>
  <c r="MX7" i="2"/>
  <c r="MY7" i="2"/>
  <c r="AFI27" i="2"/>
  <c r="AFG27" i="2"/>
  <c r="QH18" i="2"/>
  <c r="QC18" i="2"/>
  <c r="QD18" i="2"/>
  <c r="QF18" i="2"/>
  <c r="PZ18" i="2"/>
  <c r="QA18" i="2"/>
  <c r="QG18" i="2"/>
  <c r="BY21" i="2"/>
  <c r="NO15" i="2"/>
  <c r="LY20" i="2"/>
  <c r="LT20" i="2"/>
  <c r="LU20" i="2"/>
  <c r="LW20" i="2"/>
  <c r="LQ20" i="2"/>
  <c r="LR20" i="2"/>
  <c r="LX20" i="2"/>
  <c r="MI20" i="2"/>
  <c r="MJ20" i="2"/>
  <c r="NR28" i="2"/>
  <c r="WA26" i="2"/>
  <c r="UY26" i="2"/>
  <c r="SX21" i="2"/>
  <c r="SW21" i="2"/>
  <c r="SU21" i="2"/>
  <c r="ST21" i="2"/>
  <c r="SZ21" i="2"/>
  <c r="TF21" i="2"/>
  <c r="TM21" i="2"/>
  <c r="TM22" i="2"/>
  <c r="TB21" i="2"/>
  <c r="TA21" i="2"/>
  <c r="TL21" i="2"/>
  <c r="SQ21" i="2"/>
  <c r="TD21" i="2"/>
  <c r="SS21" i="2"/>
  <c r="SR21" i="2"/>
  <c r="TC21" i="2"/>
  <c r="LS26" i="2"/>
  <c r="CJ13" i="2"/>
  <c r="KX4" i="2"/>
  <c r="WA5" i="2"/>
  <c r="UY5" i="2"/>
  <c r="NR21" i="2"/>
  <c r="CW8" i="2"/>
  <c r="BM6" i="2"/>
  <c r="BX28" i="2"/>
  <c r="BM12" i="2"/>
  <c r="BB13" i="2"/>
  <c r="BY14" i="2"/>
  <c r="BX14" i="2"/>
  <c r="TC14" i="2"/>
  <c r="SZ15" i="2"/>
  <c r="ST15" i="2"/>
  <c r="TB15" i="2"/>
  <c r="SX15" i="2"/>
  <c r="SW15" i="2"/>
  <c r="TA15" i="2"/>
  <c r="SU15" i="2"/>
  <c r="TL15" i="2"/>
  <c r="TD15" i="2"/>
  <c r="SR15" i="2"/>
  <c r="SS15" i="2"/>
  <c r="SQ15" i="2"/>
  <c r="TC15" i="2"/>
  <c r="AAC20" i="2"/>
  <c r="AAD20" i="2" s="1"/>
  <c r="AAF18" i="2" s="1"/>
  <c r="AAC18" i="2"/>
  <c r="AAD18" i="2" s="1"/>
  <c r="AAC21" i="2"/>
  <c r="AAD21" i="2" s="1"/>
  <c r="AAC19" i="2"/>
  <c r="AAD19" i="2" s="1"/>
  <c r="AAC22" i="2"/>
  <c r="AAD22" i="2" s="1"/>
  <c r="AAH18" i="2" s="1"/>
  <c r="MX14" i="2"/>
  <c r="MX15" i="2"/>
  <c r="MP15" i="2"/>
  <c r="NG15" i="2"/>
  <c r="MN15" i="2"/>
  <c r="MT15" i="2"/>
  <c r="MZ15" i="2"/>
  <c r="NH15" i="2"/>
  <c r="MU15" i="2"/>
  <c r="MO15" i="2"/>
  <c r="MR15" i="2"/>
  <c r="NA15" i="2"/>
  <c r="ML15" i="2"/>
  <c r="MV15" i="2"/>
  <c r="MW15" i="2"/>
  <c r="MM15" i="2"/>
  <c r="MY15" i="2"/>
  <c r="MS15" i="2"/>
  <c r="AKI7" i="2"/>
  <c r="AKL7" i="2" s="1"/>
  <c r="AKI19" i="2"/>
  <c r="AKL19" i="2" s="1"/>
  <c r="AKH28" i="2"/>
  <c r="AKH21" i="2"/>
  <c r="AKH13" i="2"/>
  <c r="AKI20" i="2"/>
  <c r="AKL20" i="2" s="1"/>
  <c r="AKE5" i="2"/>
  <c r="AKE20" i="2"/>
  <c r="AKE4" i="2"/>
  <c r="AKE15" i="2"/>
  <c r="APJ4" i="2"/>
  <c r="APJ5" i="2"/>
  <c r="APJ29" i="2"/>
  <c r="APJ20" i="2"/>
  <c r="APJ25" i="2"/>
  <c r="APJ12" i="2"/>
  <c r="APJ22" i="2"/>
  <c r="APJ28" i="2"/>
  <c r="APJ26" i="2"/>
  <c r="APJ21" i="2"/>
  <c r="APJ15" i="2"/>
  <c r="APJ19" i="2"/>
  <c r="APJ6" i="2"/>
  <c r="APJ13" i="2"/>
  <c r="APJ11" i="2"/>
  <c r="APJ27" i="2"/>
  <c r="APJ14" i="2"/>
  <c r="APJ18" i="2"/>
  <c r="APJ7" i="2"/>
  <c r="APJ8" i="2"/>
  <c r="APQ29" i="2"/>
  <c r="APR27" i="2"/>
  <c r="APQ6" i="2"/>
  <c r="APQ27" i="2"/>
  <c r="APR6" i="2"/>
  <c r="APR22" i="2"/>
  <c r="APQ4" i="2"/>
  <c r="APQ22" i="2"/>
  <c r="APR4" i="2"/>
  <c r="APR21" i="2"/>
  <c r="APQ28" i="2"/>
  <c r="APG22" i="2"/>
  <c r="APH11" i="2"/>
  <c r="APQ26" i="2"/>
  <c r="APQ19" i="2"/>
  <c r="API4" i="2"/>
  <c r="APR14" i="2"/>
  <c r="APH26" i="2"/>
  <c r="APQ5" i="2"/>
  <c r="APR19" i="2"/>
  <c r="APH12" i="2"/>
  <c r="APQ14" i="2"/>
  <c r="APH20" i="2"/>
  <c r="API5" i="2"/>
  <c r="APR12" i="2"/>
  <c r="API25" i="2"/>
  <c r="APH14" i="2"/>
  <c r="APG18" i="2"/>
  <c r="APM5" i="2"/>
  <c r="APR28" i="2"/>
  <c r="APR29" i="2"/>
  <c r="APQ21" i="2"/>
  <c r="APR15" i="2"/>
  <c r="API22" i="2"/>
  <c r="APR25" i="2"/>
  <c r="APG11" i="2"/>
  <c r="APQ12" i="2"/>
  <c r="APG4" i="2"/>
  <c r="APQ20" i="2"/>
  <c r="APG26" i="2"/>
  <c r="APG6" i="2"/>
  <c r="APR11" i="2"/>
  <c r="APG20" i="2"/>
  <c r="APG25" i="2"/>
  <c r="API14" i="2"/>
  <c r="APR26" i="2"/>
  <c r="APQ7" i="2"/>
  <c r="APM11" i="2"/>
  <c r="APR7" i="2"/>
  <c r="APQ8" i="2"/>
  <c r="APM18" i="2"/>
  <c r="API26" i="2"/>
  <c r="API6" i="2"/>
  <c r="API12" i="2"/>
  <c r="APQ18" i="2"/>
  <c r="APG5" i="2"/>
  <c r="APQ11" i="2"/>
  <c r="APH18" i="2"/>
  <c r="APM25" i="2"/>
  <c r="APQ13" i="2"/>
  <c r="APR8" i="2"/>
  <c r="APR13" i="2"/>
  <c r="APR5" i="2"/>
  <c r="APH22" i="2"/>
  <c r="API11" i="2"/>
  <c r="APR18" i="2"/>
  <c r="APQ15" i="2"/>
  <c r="APH4" i="2"/>
  <c r="APH6" i="2"/>
  <c r="APG12" i="2"/>
  <c r="APQ25" i="2"/>
  <c r="API20" i="2"/>
  <c r="APH5" i="2"/>
  <c r="APH25" i="2"/>
  <c r="APG14" i="2"/>
  <c r="APP14" i="2" s="1"/>
  <c r="APR20" i="2"/>
  <c r="API18" i="2"/>
  <c r="API29" i="2"/>
  <c r="APH29" i="2"/>
  <c r="APM20" i="2"/>
  <c r="API19" i="2"/>
  <c r="APH19" i="2"/>
  <c r="API28" i="2"/>
  <c r="APM29" i="2"/>
  <c r="APM6" i="2"/>
  <c r="APM28" i="2"/>
  <c r="APM22" i="2"/>
  <c r="APM27" i="2"/>
  <c r="APM21" i="2"/>
  <c r="APG21" i="2"/>
  <c r="APH8" i="2"/>
  <c r="APH27" i="2"/>
  <c r="APM15" i="2"/>
  <c r="API13" i="2"/>
  <c r="APM13" i="2"/>
  <c r="API21" i="2"/>
  <c r="APG8" i="2"/>
  <c r="APH28" i="2"/>
  <c r="APG13" i="2"/>
  <c r="APH7" i="2"/>
  <c r="APM7" i="2"/>
  <c r="APM8" i="2"/>
  <c r="API7" i="2"/>
  <c r="APH21" i="2"/>
  <c r="API8" i="2"/>
  <c r="API15" i="2"/>
  <c r="APG28" i="2"/>
  <c r="APM19" i="2"/>
  <c r="APH15" i="2"/>
  <c r="APG7" i="2"/>
  <c r="API27" i="2"/>
  <c r="APH13" i="2"/>
  <c r="APG29" i="2"/>
  <c r="APG27" i="2"/>
  <c r="APG15" i="2"/>
  <c r="APG19" i="2"/>
  <c r="APM14" i="2"/>
  <c r="APM12" i="2"/>
  <c r="APM4" i="2"/>
  <c r="APM26" i="2"/>
  <c r="AFI15" i="2"/>
  <c r="WY13" i="2"/>
  <c r="UZ12" i="2"/>
  <c r="MY20" i="2"/>
  <c r="MM20" i="2"/>
  <c r="MT20" i="2"/>
  <c r="KJ7" i="2"/>
  <c r="KO6" i="2"/>
  <c r="KJ28" i="2"/>
  <c r="KO27" i="2"/>
  <c r="PR27" i="2"/>
  <c r="QT27" i="2"/>
  <c r="RF12" i="2"/>
  <c r="QY12" i="2"/>
  <c r="RD12" i="2"/>
  <c r="QX12" i="2"/>
  <c r="RB12" i="2"/>
  <c r="RA12" i="2"/>
  <c r="RE12" i="2"/>
  <c r="RJ12" i="2"/>
  <c r="RP12" i="2"/>
  <c r="RQ12" i="2"/>
  <c r="RW6" i="2"/>
  <c r="RY6" i="2"/>
  <c r="RW20" i="2"/>
  <c r="SD20" i="2"/>
  <c r="RV20" i="2"/>
  <c r="RZ20" i="2"/>
  <c r="SB20" i="2"/>
  <c r="SC20" i="2"/>
  <c r="RY20" i="2"/>
  <c r="SH20" i="2"/>
  <c r="SN20" i="2"/>
  <c r="SO20" i="2"/>
  <c r="LR12" i="2"/>
  <c r="LX12" i="2"/>
  <c r="LQ12" i="2"/>
  <c r="LU12" i="2"/>
  <c r="LW12" i="2"/>
  <c r="LT12" i="2"/>
  <c r="LY12" i="2"/>
  <c r="MQ27" i="2"/>
  <c r="DH14" i="2"/>
  <c r="QA11" i="2"/>
  <c r="QG11" i="2"/>
  <c r="QH11" i="2"/>
  <c r="QC11" i="2"/>
  <c r="QD11" i="2"/>
  <c r="QF11" i="2"/>
  <c r="PZ11" i="2"/>
  <c r="QD4" i="2"/>
  <c r="QC4" i="2"/>
  <c r="QG4" i="2"/>
  <c r="PZ4" i="2"/>
  <c r="QF4" i="2"/>
  <c r="QH4" i="2"/>
  <c r="QA4" i="2"/>
  <c r="MV8" i="2"/>
  <c r="MU8" i="2"/>
  <c r="ML8" i="2"/>
  <c r="MM8" i="2"/>
  <c r="MX8" i="2"/>
  <c r="MS8" i="2"/>
  <c r="MR8" i="2"/>
  <c r="MW8" i="2"/>
  <c r="MN8" i="2"/>
  <c r="MY8" i="2"/>
  <c r="MP8" i="2"/>
  <c r="MO8" i="2"/>
  <c r="MT8" i="2"/>
  <c r="MZ8" i="2"/>
  <c r="NA8" i="2"/>
  <c r="NG8" i="2"/>
  <c r="LV19" i="2"/>
  <c r="AFI20" i="2"/>
  <c r="AFG20" i="2"/>
  <c r="AFG7" i="2"/>
  <c r="AFI7" i="2"/>
  <c r="AFI29" i="2"/>
  <c r="AFG29" i="2"/>
  <c r="KK28" i="2"/>
  <c r="LM29" i="2" s="1"/>
  <c r="LM28" i="2"/>
  <c r="NG29" i="2"/>
  <c r="MU29" i="2"/>
  <c r="MV29" i="2"/>
  <c r="MM29" i="2"/>
  <c r="MT29" i="2"/>
  <c r="MX29" i="2"/>
  <c r="MR29" i="2"/>
  <c r="MY29" i="2"/>
  <c r="MN29" i="2"/>
  <c r="MS29" i="2"/>
  <c r="MO29" i="2"/>
  <c r="MZ29" i="2"/>
  <c r="NH29" i="2"/>
  <c r="MP29" i="2"/>
  <c r="NI30" i="2" s="1"/>
  <c r="ML29" i="2"/>
  <c r="MW29" i="2"/>
  <c r="NA29" i="2"/>
  <c r="CK21" i="2"/>
  <c r="BZ21" i="2"/>
  <c r="NX8" i="2"/>
  <c r="LM21" i="2"/>
  <c r="KK21" i="2"/>
  <c r="LM22" i="2" s="1"/>
  <c r="AFI4" i="2"/>
  <c r="WY27" i="2"/>
  <c r="UZ26" i="2"/>
  <c r="LM7" i="2"/>
  <c r="KK7" i="2"/>
  <c r="LM8" i="2" s="1"/>
  <c r="LV26" i="2"/>
  <c r="CK13" i="2"/>
  <c r="WY6" i="2"/>
  <c r="UZ5" i="2"/>
  <c r="NO21" i="2"/>
  <c r="CX8" i="2"/>
  <c r="CJ28" i="2"/>
  <c r="AZ12" i="2"/>
  <c r="AZ13" i="2"/>
  <c r="BZ14" i="2"/>
  <c r="AAC5" i="2"/>
  <c r="AAD5" i="2" s="1"/>
  <c r="AAC8" i="2"/>
  <c r="AAD8" i="2" s="1"/>
  <c r="AAH4" i="2" s="1"/>
  <c r="AAC7" i="2"/>
  <c r="AAD7" i="2" s="1"/>
  <c r="AAG4" i="2" s="1"/>
  <c r="AAC6" i="2"/>
  <c r="AAD6" i="2" s="1"/>
  <c r="AAC4" i="2"/>
  <c r="AAD4" i="2" s="1"/>
  <c r="TB14" i="2"/>
  <c r="SX14" i="2"/>
  <c r="SZ14" i="2"/>
  <c r="SU14" i="2"/>
  <c r="TA14" i="2"/>
  <c r="ST14" i="2"/>
  <c r="SW14" i="2"/>
  <c r="TF14" i="2"/>
  <c r="TL14" i="2"/>
  <c r="TM14" i="2" s="1"/>
  <c r="TD14" i="2"/>
  <c r="SR14" i="2"/>
  <c r="SS14" i="2"/>
  <c r="SQ14" i="2"/>
  <c r="CK27" i="2"/>
  <c r="MP14" i="2"/>
  <c r="MV14" i="2"/>
  <c r="MW14" i="2"/>
  <c r="MR14" i="2"/>
  <c r="MS14" i="2"/>
  <c r="MU14" i="2"/>
  <c r="MO14" i="2"/>
  <c r="NA14" i="2"/>
  <c r="NG14" i="2"/>
  <c r="NH14" i="2"/>
  <c r="ML14" i="2"/>
  <c r="MN14" i="2"/>
  <c r="MY14" i="2"/>
  <c r="MM14" i="2"/>
  <c r="AKH14" i="2"/>
  <c r="AKI4" i="2"/>
  <c r="AKL4" i="2" s="1"/>
  <c r="AKI6" i="2"/>
  <c r="AKL6" i="2" s="1"/>
  <c r="AKH15" i="2"/>
  <c r="AKI18" i="2"/>
  <c r="AKL18" i="2" s="1"/>
  <c r="AKH22" i="2"/>
  <c r="AKE26" i="2"/>
  <c r="AKE21" i="2"/>
  <c r="AKE11" i="2"/>
  <c r="AKE27" i="2"/>
  <c r="AKE6" i="2"/>
  <c r="AKE13" i="2"/>
  <c r="AFG25" i="2"/>
  <c r="AFI25" i="2"/>
  <c r="AFG28" i="2"/>
  <c r="AFI28" i="2"/>
  <c r="UY12" i="2"/>
  <c r="WA12" i="2"/>
  <c r="MX20" i="2"/>
  <c r="BZ13" i="2"/>
  <c r="BO7" i="2"/>
  <c r="BK7" i="2"/>
  <c r="BG7" i="2"/>
  <c r="BB7" i="2"/>
  <c r="BN7" i="2"/>
  <c r="BJ7" i="2"/>
  <c r="BF7" i="2"/>
  <c r="BA7" i="2"/>
  <c r="BM7" i="2"/>
  <c r="BI7" i="2"/>
  <c r="BD7" i="2"/>
  <c r="AZ7" i="2"/>
  <c r="BL7" i="2"/>
  <c r="BH7" i="2"/>
  <c r="BC7" i="2"/>
  <c r="AK13" i="2"/>
  <c r="AF13" i="2"/>
  <c r="AE13" i="2"/>
  <c r="AM13" i="2"/>
  <c r="AI13" i="2"/>
  <c r="AL13" i="2"/>
  <c r="AH13" i="2"/>
  <c r="AM27" i="2"/>
  <c r="AI27" i="2"/>
  <c r="AL27" i="2"/>
  <c r="AH27" i="2"/>
  <c r="AK27" i="2"/>
  <c r="AF27" i="2"/>
  <c r="AE27" i="2"/>
  <c r="BN22" i="2"/>
  <c r="BJ22" i="2"/>
  <c r="BF22" i="2"/>
  <c r="BA22" i="2"/>
  <c r="BM22" i="2"/>
  <c r="BI22" i="2"/>
  <c r="BD22" i="2"/>
  <c r="AZ22" i="2"/>
  <c r="BL22" i="2"/>
  <c r="BH22" i="2"/>
  <c r="BC22" i="2"/>
  <c r="BO22" i="2"/>
  <c r="BK22" i="2"/>
  <c r="BG22" i="2"/>
  <c r="BB22" i="2"/>
  <c r="DE22" i="2"/>
  <c r="CY22" i="2"/>
  <c r="DC22" i="2"/>
  <c r="DG22" i="2"/>
  <c r="DB22" i="2"/>
  <c r="DF22" i="2"/>
  <c r="CZ22" i="2"/>
  <c r="DH22" i="2"/>
  <c r="CW22" i="2"/>
  <c r="CV22" i="2"/>
  <c r="CX22" i="2"/>
  <c r="DI22" i="2"/>
  <c r="DF15" i="2"/>
  <c r="CZ15" i="2"/>
  <c r="DE15" i="2"/>
  <c r="CY15" i="2"/>
  <c r="DC15" i="2"/>
  <c r="DG15" i="2"/>
  <c r="DB15" i="2"/>
  <c r="DH15" i="2"/>
  <c r="CW15" i="2"/>
  <c r="CV15" i="2"/>
  <c r="DI15" i="2"/>
  <c r="CX15" i="2"/>
  <c r="SZ28" i="2"/>
  <c r="SX28" i="2"/>
  <c r="TB28" i="2"/>
  <c r="TA28" i="2"/>
  <c r="SW28" i="2"/>
  <c r="ST28" i="2"/>
  <c r="SU28" i="2"/>
  <c r="TF28" i="2"/>
  <c r="TL28" i="2"/>
  <c r="TM28" i="2" s="1"/>
  <c r="TM29" i="2"/>
  <c r="QT13" i="2"/>
  <c r="PR13" i="2"/>
  <c r="CJ27" i="2"/>
  <c r="PS6" i="2"/>
  <c r="RR8" i="2" s="1"/>
  <c r="RR7" i="2"/>
  <c r="AFG12" i="2"/>
  <c r="AFI12" i="2"/>
  <c r="PS20" i="2"/>
  <c r="RR22" i="2" s="1"/>
  <c r="RR21" i="2"/>
  <c r="LM13" i="2"/>
  <c r="KK13" i="2"/>
  <c r="KT18" i="2"/>
  <c r="LA18" i="2"/>
  <c r="KS18" i="2"/>
  <c r="KW18" i="2"/>
  <c r="KY18" i="2"/>
  <c r="KV18" i="2"/>
  <c r="KZ18" i="2"/>
  <c r="DI14" i="2"/>
  <c r="DJ14" i="2" s="1"/>
  <c r="KW12" i="2"/>
  <c r="KV12" i="2"/>
  <c r="KZ12" i="2"/>
  <c r="KS12" i="2"/>
  <c r="KT12" i="2"/>
  <c r="LA12" i="2"/>
  <c r="KY12" i="2"/>
  <c r="UY19" i="2"/>
  <c r="WA19" i="2"/>
  <c r="NR14" i="2"/>
  <c r="AFG18" i="2"/>
  <c r="AFI18" i="2"/>
  <c r="AFI8" i="2"/>
  <c r="LV5" i="2"/>
  <c r="LY27" i="2"/>
  <c r="LT27" i="2"/>
  <c r="LU27" i="2"/>
  <c r="LW27" i="2"/>
  <c r="LQ27" i="2"/>
  <c r="LR27" i="2"/>
  <c r="LX27" i="2"/>
  <c r="MU28" i="2"/>
  <c r="MO28" i="2"/>
  <c r="MP28" i="2"/>
  <c r="MV28" i="2"/>
  <c r="MW28" i="2"/>
  <c r="MR28" i="2"/>
  <c r="MS28" i="2"/>
  <c r="NA28" i="2"/>
  <c r="NG28" i="2"/>
  <c r="NH28" i="2"/>
  <c r="MN28" i="2"/>
  <c r="MM28" i="2"/>
  <c r="ML28" i="2"/>
  <c r="MX28" i="2"/>
  <c r="MY28" i="2"/>
  <c r="BX21" i="2"/>
  <c r="APK20" i="2"/>
  <c r="APK4" i="2"/>
  <c r="APK6" i="2"/>
  <c r="APK28" i="2"/>
  <c r="APK18" i="2"/>
  <c r="APK12" i="2"/>
  <c r="APK29" i="2"/>
  <c r="APK8" i="2"/>
  <c r="APK26" i="2"/>
  <c r="APK7" i="2"/>
  <c r="APK27" i="2"/>
  <c r="APK14" i="2"/>
  <c r="APK13" i="2"/>
  <c r="APK19" i="2"/>
  <c r="APK11" i="2"/>
  <c r="APK15" i="2"/>
  <c r="APK21" i="2"/>
  <c r="APK5" i="2"/>
  <c r="APK25" i="2"/>
  <c r="APN21" i="2"/>
  <c r="APN26" i="2"/>
  <c r="APN20" i="2"/>
  <c r="APN11" i="2"/>
  <c r="APN13" i="2"/>
  <c r="APN4" i="2"/>
  <c r="APN5" i="2"/>
  <c r="APN18" i="2"/>
  <c r="APK22" i="2"/>
  <c r="APN29" i="2"/>
  <c r="APN27" i="2"/>
  <c r="APN25" i="2"/>
  <c r="APN6" i="2"/>
  <c r="APN8" i="2"/>
  <c r="APN14" i="2"/>
  <c r="APN12" i="2"/>
  <c r="APN19" i="2"/>
  <c r="APN28" i="2"/>
  <c r="APN22" i="2"/>
  <c r="APN7" i="2"/>
  <c r="APN15" i="2"/>
  <c r="AFI5" i="2"/>
  <c r="LU6" i="2"/>
  <c r="LW6" i="2"/>
  <c r="LY6" i="2"/>
  <c r="LQ6" i="2"/>
  <c r="LX6" i="2"/>
  <c r="LR6" i="2"/>
  <c r="LT6" i="2"/>
  <c r="UX5" i="2"/>
  <c r="CV8" i="2"/>
  <c r="BB6" i="2"/>
  <c r="AZ6" i="2"/>
  <c r="BY28" i="2"/>
  <c r="CK28" i="2"/>
  <c r="BA12" i="2"/>
  <c r="BL13" i="2"/>
  <c r="CJ14" i="2"/>
  <c r="RV13" i="2"/>
  <c r="SD13" i="2"/>
  <c r="SC13" i="2"/>
  <c r="RZ13" i="2"/>
  <c r="SB13" i="2"/>
  <c r="RY13" i="2"/>
  <c r="RW13" i="2"/>
  <c r="SH13" i="2"/>
  <c r="SN13" i="2"/>
  <c r="PR6" i="2"/>
  <c r="QT6" i="2"/>
  <c r="NO7" i="2"/>
  <c r="AKI15" i="2"/>
  <c r="AKL15" i="2" s="1"/>
  <c r="AKI29" i="2"/>
  <c r="AKL29" i="2" s="1"/>
  <c r="AKH7" i="2"/>
  <c r="AKI12" i="2"/>
  <c r="AKL12" i="2" s="1"/>
  <c r="AKI22" i="2"/>
  <c r="AKL22" i="2" s="1"/>
  <c r="AKE25" i="2"/>
  <c r="AKE18" i="2"/>
  <c r="AKE14" i="2"/>
  <c r="AKE28" i="2"/>
  <c r="AFG13" i="2"/>
  <c r="AFG19" i="2"/>
  <c r="QT19" i="2"/>
  <c r="PR19" i="2"/>
  <c r="VA12" i="2"/>
  <c r="XW15" i="2" s="1"/>
  <c r="XW14" i="2"/>
  <c r="ML20" i="2"/>
  <c r="NX22" i="2"/>
  <c r="BX27" i="2"/>
  <c r="GK14" i="2"/>
  <c r="HK7" i="2"/>
  <c r="HM7" i="2" s="1"/>
  <c r="GJ12" i="2"/>
  <c r="GQ12" i="2"/>
  <c r="FS11" i="2"/>
  <c r="HP7" i="2"/>
  <c r="GK12" i="2"/>
  <c r="FM11" i="2"/>
  <c r="FL11" i="2"/>
  <c r="IH28" i="2"/>
  <c r="GL5" i="2"/>
  <c r="FD6" i="2"/>
  <c r="GF7" i="2" s="1"/>
  <c r="GP7" i="2" s="1"/>
  <c r="GN12" i="2"/>
  <c r="FR11" i="2"/>
  <c r="HO7" i="2"/>
  <c r="HI7" i="2"/>
  <c r="FN25" i="2"/>
  <c r="HJ27" i="2"/>
  <c r="IH14" i="2"/>
  <c r="FD14" i="2"/>
  <c r="GF15" i="2" s="1"/>
  <c r="GS12" i="2" s="1"/>
  <c r="GQ14" i="2"/>
  <c r="HH7" i="2"/>
  <c r="HN7" i="2"/>
  <c r="FE6" i="2"/>
  <c r="HD8" i="2" s="1"/>
  <c r="HG6" i="2" s="1"/>
  <c r="ID14" i="2"/>
  <c r="GN14" i="2"/>
  <c r="HM27" i="2"/>
  <c r="IO15" i="2"/>
  <c r="IN8" i="2"/>
  <c r="GM20" i="2"/>
  <c r="GO20" i="2" s="1"/>
  <c r="IJ15" i="2"/>
  <c r="ID8" i="2"/>
  <c r="GR20" i="2"/>
  <c r="IE15" i="2"/>
  <c r="FD20" i="2"/>
  <c r="GF21" i="2" s="1"/>
  <c r="GQ20" i="2"/>
  <c r="II15" i="2"/>
  <c r="IN15" i="2"/>
  <c r="ID15" i="2"/>
  <c r="IC8" i="2"/>
  <c r="IL8" i="2"/>
  <c r="IM8" i="2"/>
  <c r="GK20" i="2"/>
  <c r="GJ20" i="2"/>
  <c r="IM15" i="2"/>
  <c r="IC15" i="2"/>
  <c r="IL15" i="2"/>
  <c r="IF8" i="2"/>
  <c r="IG8" i="2"/>
  <c r="IP8" i="2"/>
  <c r="ID7" i="2"/>
  <c r="GP20" i="2"/>
  <c r="IF15" i="2"/>
  <c r="IG15" i="2"/>
  <c r="IP15" i="2"/>
  <c r="IO7" i="2"/>
  <c r="IJ8" i="2"/>
  <c r="IO8" i="2"/>
  <c r="IE8" i="2"/>
  <c r="IP14" i="2"/>
  <c r="IC7" i="2"/>
  <c r="IC14" i="2"/>
  <c r="IE14" i="2"/>
  <c r="GM6" i="2"/>
  <c r="GO6" i="2" s="1"/>
  <c r="GR6" i="2"/>
  <c r="GP6" i="2"/>
  <c r="GK6" i="2"/>
  <c r="GQ6" i="2"/>
  <c r="GJ6" i="2"/>
  <c r="HM6" i="2"/>
  <c r="IK7" i="2"/>
  <c r="IG29" i="2"/>
  <c r="HD28" i="2"/>
  <c r="FE27" i="2"/>
  <c r="HD29" i="2" s="1"/>
  <c r="II29" i="2"/>
  <c r="IM29" i="2"/>
  <c r="IL29" i="2"/>
  <c r="IF29" i="2"/>
  <c r="IJ29" i="2"/>
  <c r="HM20" i="2"/>
  <c r="FQ25" i="2"/>
  <c r="FE20" i="2"/>
  <c r="HD22" i="2" s="1"/>
  <c r="HR21" i="2" s="1"/>
  <c r="GO13" i="2"/>
  <c r="GL19" i="2"/>
  <c r="GO19" i="2"/>
  <c r="GR14" i="2"/>
  <c r="GI14" i="2"/>
  <c r="GP14" i="2"/>
  <c r="GM14" i="2"/>
  <c r="GO14" i="2" s="1"/>
  <c r="GJ14" i="2"/>
  <c r="HO21" i="2"/>
  <c r="HH21" i="2"/>
  <c r="HL21" i="2"/>
  <c r="HK21" i="2"/>
  <c r="HI21" i="2"/>
  <c r="HN21" i="2"/>
  <c r="IK28" i="2"/>
  <c r="HP21" i="2"/>
  <c r="GL13" i="2"/>
  <c r="FQ4" i="2"/>
  <c r="FN26" i="2"/>
  <c r="FQ26" i="2"/>
  <c r="FN4" i="2"/>
  <c r="GF27" i="2"/>
  <c r="FD27" i="2"/>
  <c r="GQ26" i="2"/>
  <c r="GN26" i="2"/>
  <c r="GM26" i="2"/>
  <c r="GJ26" i="2"/>
  <c r="GP26" i="2"/>
  <c r="GK26" i="2"/>
  <c r="GR26" i="2"/>
  <c r="FS12" i="2"/>
  <c r="FM12" i="2"/>
  <c r="FP12" i="2"/>
  <c r="FL12" i="2"/>
  <c r="FT12" i="2"/>
  <c r="FO12" i="2"/>
  <c r="FR12" i="2"/>
  <c r="FR27" i="2"/>
  <c r="FM27" i="2"/>
  <c r="FT27" i="2"/>
  <c r="FP27" i="2"/>
  <c r="FL27" i="2"/>
  <c r="FS27" i="2"/>
  <c r="FO27" i="2"/>
  <c r="FS5" i="2"/>
  <c r="FO5" i="2"/>
  <c r="FM5" i="2"/>
  <c r="FL5" i="2"/>
  <c r="FP5" i="2"/>
  <c r="FT5" i="2"/>
  <c r="FR5" i="2"/>
  <c r="FS18" i="2"/>
  <c r="FO18" i="2"/>
  <c r="FR18" i="2"/>
  <c r="FM18" i="2"/>
  <c r="FT18" i="2"/>
  <c r="FP18" i="2"/>
  <c r="FL18" i="2"/>
  <c r="HJ20" i="2"/>
  <c r="FC6" i="2"/>
  <c r="FH6" i="2" s="1"/>
  <c r="DA8" i="2"/>
  <c r="V6" i="2"/>
  <c r="AA6" i="2" s="1"/>
  <c r="FC29" i="2"/>
  <c r="FH29" i="2" s="1"/>
  <c r="FH28" i="2"/>
  <c r="FC14" i="2"/>
  <c r="FH13" i="2"/>
  <c r="FH19" i="2"/>
  <c r="FC20" i="2"/>
  <c r="BE5" i="2"/>
  <c r="CC7" i="2"/>
  <c r="CC14" i="2"/>
  <c r="DA7" i="2"/>
  <c r="BE12" i="2"/>
  <c r="CC28" i="2"/>
  <c r="DA28" i="2"/>
  <c r="CC21" i="2"/>
  <c r="CC20" i="2"/>
  <c r="DA14" i="2"/>
  <c r="CC8" i="2"/>
  <c r="BE6" i="2"/>
  <c r="CC22" i="2"/>
  <c r="BE20" i="2"/>
  <c r="AG11" i="2"/>
  <c r="BU22" i="2"/>
  <c r="BE13" i="2"/>
  <c r="BU15" i="2"/>
  <c r="AG19" i="2"/>
  <c r="AG26" i="2"/>
  <c r="AG25" i="2"/>
  <c r="BV22" i="2"/>
  <c r="BV15" i="2"/>
  <c r="AY21" i="2"/>
  <c r="DD14" i="2"/>
  <c r="W28" i="2"/>
  <c r="AY29" i="2" s="1"/>
  <c r="AY28" i="2"/>
  <c r="V22" i="2"/>
  <c r="AA22" i="2" s="1"/>
  <c r="AA21" i="2"/>
  <c r="V15" i="2"/>
  <c r="AA15" i="2" s="1"/>
  <c r="AA14" i="2"/>
  <c r="BH12" i="2"/>
  <c r="AA28" i="2"/>
  <c r="V29" i="2"/>
  <c r="AA29" i="2" s="1"/>
  <c r="AUV6" i="2" l="1"/>
  <c r="HE15" i="2"/>
  <c r="HR15" i="2"/>
  <c r="HO15" i="2"/>
  <c r="PV26" i="2"/>
  <c r="QZ26" i="2"/>
  <c r="APP20" i="2"/>
  <c r="AUV4" i="2"/>
  <c r="IQ22" i="2"/>
  <c r="AUS26" i="2"/>
  <c r="HE13" i="2"/>
  <c r="HH15" i="2"/>
  <c r="HI15" i="2"/>
  <c r="HR14" i="2"/>
  <c r="HE14" i="2"/>
  <c r="HF14" i="2"/>
  <c r="HR13" i="2"/>
  <c r="HL15" i="2"/>
  <c r="HF15" i="2"/>
  <c r="HG13" i="2"/>
  <c r="HQ13" i="2"/>
  <c r="HK15" i="2"/>
  <c r="HP15" i="2"/>
  <c r="HN15" i="2"/>
  <c r="IQ21" i="2"/>
  <c r="IH22" i="2"/>
  <c r="DA15" i="2"/>
  <c r="DD15" i="2"/>
  <c r="DJ15" i="2"/>
  <c r="DK15" i="2" s="1"/>
  <c r="DK14" i="2"/>
  <c r="CL22" i="2"/>
  <c r="CF22" i="2"/>
  <c r="CL15" i="2"/>
  <c r="CF15" i="2"/>
  <c r="CL29" i="2"/>
  <c r="CF29" i="2"/>
  <c r="AUV11" i="2"/>
  <c r="AUV21" i="2"/>
  <c r="AUS14" i="2"/>
  <c r="AUW14" i="2"/>
  <c r="AUZ14" i="2" s="1"/>
  <c r="UX26" i="2"/>
  <c r="UX27" i="2" s="1"/>
  <c r="IR21" i="2"/>
  <c r="PQ20" i="2"/>
  <c r="PV20" i="2" s="1"/>
  <c r="AUV18" i="2"/>
  <c r="AUS4" i="2"/>
  <c r="AUS6" i="2"/>
  <c r="AUV13" i="2"/>
  <c r="HM15" i="2"/>
  <c r="GS14" i="2"/>
  <c r="GH14" i="2"/>
  <c r="GT14" i="2"/>
  <c r="GG14" i="2"/>
  <c r="AJ27" i="2"/>
  <c r="AJ13" i="2"/>
  <c r="AJ20" i="2"/>
  <c r="AO18" i="2"/>
  <c r="AUV28" i="2"/>
  <c r="AUV5" i="2"/>
  <c r="AUV29" i="2"/>
  <c r="AUS20" i="2"/>
  <c r="AUS12" i="2"/>
  <c r="AUW20" i="2"/>
  <c r="AUZ20" i="2" s="1"/>
  <c r="AUW26" i="2"/>
  <c r="AUZ26" i="2" s="1"/>
  <c r="KJ14" i="2"/>
  <c r="KJ15" i="2" s="1"/>
  <c r="KO15" i="2" s="1"/>
  <c r="AUZ7" i="2"/>
  <c r="AUV25" i="2"/>
  <c r="AUS25" i="2"/>
  <c r="AUS11" i="2"/>
  <c r="AUV14" i="2"/>
  <c r="AUW27" i="2"/>
  <c r="AUZ27" i="2" s="1"/>
  <c r="AUV15" i="2"/>
  <c r="AUW4" i="2"/>
  <c r="AUZ4" i="2" s="1"/>
  <c r="VC18" i="2"/>
  <c r="VO18" i="2" s="1"/>
  <c r="AUZ5" i="2"/>
  <c r="AUV22" i="2"/>
  <c r="AUV7" i="2"/>
  <c r="AUZ11" i="2"/>
  <c r="AUW8" i="2"/>
  <c r="AUZ8" i="2" s="1"/>
  <c r="AUW28" i="2"/>
  <c r="AUZ28" i="2" s="1"/>
  <c r="AUS27" i="2"/>
  <c r="AUW21" i="2"/>
  <c r="AUZ21" i="2" s="1"/>
  <c r="AUW13" i="2"/>
  <c r="AUZ13" i="2" s="1"/>
  <c r="AUV19" i="2"/>
  <c r="AUW22" i="2"/>
  <c r="AUZ22" i="2" s="1"/>
  <c r="AUW18" i="2"/>
  <c r="AUZ18" i="2" s="1"/>
  <c r="AUS5" i="2"/>
  <c r="AUW19" i="2"/>
  <c r="AUZ19" i="2" s="1"/>
  <c r="AUV26" i="2"/>
  <c r="AUV27" i="2"/>
  <c r="AUW6" i="2"/>
  <c r="AUZ6" i="2" s="1"/>
  <c r="AUS18" i="2"/>
  <c r="AUS7" i="2"/>
  <c r="BJX3" i="2"/>
  <c r="AZX8" i="2"/>
  <c r="AZY13" i="2"/>
  <c r="AZX18" i="2"/>
  <c r="AZX4" i="2"/>
  <c r="AZY20" i="2"/>
  <c r="AZX26" i="2"/>
  <c r="AZY18" i="2"/>
  <c r="AZX21" i="2"/>
  <c r="AZX29" i="2"/>
  <c r="AZY5" i="2"/>
  <c r="AZY21" i="2"/>
  <c r="AZX14" i="2"/>
  <c r="AZY26" i="2"/>
  <c r="AZX25" i="2"/>
  <c r="AZY28" i="2"/>
  <c r="AZX5" i="2"/>
  <c r="AZY25" i="2"/>
  <c r="AZX20" i="2"/>
  <c r="BAE29" i="2"/>
  <c r="AZY6" i="2"/>
  <c r="AZY27" i="2"/>
  <c r="AZY12" i="2"/>
  <c r="AZY22" i="2"/>
  <c r="AZY19" i="2"/>
  <c r="AZX13" i="2"/>
  <c r="AZX22" i="2"/>
  <c r="AZY14" i="2"/>
  <c r="AZX27" i="2"/>
  <c r="AZX11" i="2"/>
  <c r="AZY7" i="2"/>
  <c r="AZY29" i="2"/>
  <c r="AZX19" i="2"/>
  <c r="AZZ19" i="2" s="1"/>
  <c r="AZY4" i="2"/>
  <c r="AZY15" i="2"/>
  <c r="AZX15" i="2"/>
  <c r="AZX12" i="2"/>
  <c r="AZX28" i="2"/>
  <c r="AZY11" i="2"/>
  <c r="AZX7" i="2"/>
  <c r="BAE21" i="2"/>
  <c r="AZY8" i="2"/>
  <c r="AZZ8" i="2" s="1"/>
  <c r="AZX6" i="2"/>
  <c r="BAB8" i="2"/>
  <c r="BAE14" i="2"/>
  <c r="BAE20" i="2"/>
  <c r="BAE8" i="2"/>
  <c r="AZV22" i="2"/>
  <c r="BAE19" i="2"/>
  <c r="AZW12" i="2"/>
  <c r="AZU26" i="2"/>
  <c r="BAE4" i="2"/>
  <c r="AZV18" i="2"/>
  <c r="AZU14" i="2"/>
  <c r="AZW20" i="2"/>
  <c r="BAB21" i="2"/>
  <c r="BAF7" i="2"/>
  <c r="BAF27" i="2"/>
  <c r="AZW4" i="2"/>
  <c r="AZU25" i="2"/>
  <c r="AZW6" i="2"/>
  <c r="AZV11" i="2"/>
  <c r="BAA28" i="2"/>
  <c r="BAE12" i="2"/>
  <c r="AZU28" i="2"/>
  <c r="AZV27" i="2"/>
  <c r="AZV6" i="2"/>
  <c r="BAE26" i="2"/>
  <c r="BAF15" i="2"/>
  <c r="BAA11" i="2"/>
  <c r="BAF13" i="2"/>
  <c r="BAF11" i="2"/>
  <c r="BAE22" i="2"/>
  <c r="BAB29" i="2"/>
  <c r="AZW22" i="2"/>
  <c r="BAF6" i="2"/>
  <c r="BAE7" i="2"/>
  <c r="AZV12" i="2"/>
  <c r="AZW26" i="2"/>
  <c r="AZU5" i="2"/>
  <c r="AZW15" i="2"/>
  <c r="BAE25" i="2"/>
  <c r="AZU18" i="2"/>
  <c r="AZW14" i="2"/>
  <c r="AZV20" i="2"/>
  <c r="BAE6" i="2"/>
  <c r="BAA7" i="2"/>
  <c r="BAF26" i="2"/>
  <c r="BAF5" i="2"/>
  <c r="AZV25" i="2"/>
  <c r="BAF18" i="2"/>
  <c r="AZW11" i="2"/>
  <c r="BAF4" i="2"/>
  <c r="BAF20" i="2"/>
  <c r="BAE15" i="2"/>
  <c r="BAA18" i="2"/>
  <c r="BAF22" i="2"/>
  <c r="BAA5" i="2"/>
  <c r="BAF8" i="2"/>
  <c r="BAE13" i="2"/>
  <c r="AZU22" i="2"/>
  <c r="BAA25" i="2"/>
  <c r="BAF28" i="2"/>
  <c r="AZW5" i="2"/>
  <c r="BAE18" i="2"/>
  <c r="AZU20" i="2"/>
  <c r="BAE11" i="2"/>
  <c r="AZV4" i="2"/>
  <c r="AZU27" i="2"/>
  <c r="BAE5" i="2"/>
  <c r="BAF29" i="2"/>
  <c r="BAF21" i="2"/>
  <c r="BAF19" i="2"/>
  <c r="BAF14" i="2"/>
  <c r="AZU12" i="2"/>
  <c r="AZV26" i="2"/>
  <c r="BAE27" i="2"/>
  <c r="AZV5" i="2"/>
  <c r="BAF12" i="2"/>
  <c r="AZW18" i="2"/>
  <c r="AZV14" i="2"/>
  <c r="BAB13" i="2"/>
  <c r="BAE28" i="2"/>
  <c r="AZU4" i="2"/>
  <c r="BAD4" i="2" s="1"/>
  <c r="AZW25" i="2"/>
  <c r="AZU6" i="2"/>
  <c r="AZU11" i="2"/>
  <c r="BAA27" i="2"/>
  <c r="AZW27" i="2"/>
  <c r="BAF25" i="2"/>
  <c r="AZV28" i="2"/>
  <c r="BAB26" i="2"/>
  <c r="BAB15" i="2"/>
  <c r="BAA14" i="2"/>
  <c r="AZU19" i="2"/>
  <c r="AZU7" i="2"/>
  <c r="BAA6" i="2"/>
  <c r="BAA26" i="2"/>
  <c r="AZV15" i="2"/>
  <c r="BAA22" i="2"/>
  <c r="AZV7" i="2"/>
  <c r="BAA29" i="2"/>
  <c r="AZV21" i="2"/>
  <c r="AZU13" i="2"/>
  <c r="BAA13" i="2"/>
  <c r="AZW29" i="2"/>
  <c r="BAA15" i="2"/>
  <c r="BAB28" i="2"/>
  <c r="BAB25" i="2"/>
  <c r="BAA4" i="2"/>
  <c r="AZW19" i="2"/>
  <c r="BAB5" i="2"/>
  <c r="AZW21" i="2"/>
  <c r="AZU8" i="2"/>
  <c r="BAB20" i="2"/>
  <c r="BAB6" i="2"/>
  <c r="BAA12" i="2"/>
  <c r="BAA20" i="2"/>
  <c r="BAB14" i="2"/>
  <c r="BAB7" i="2"/>
  <c r="BAB4" i="2"/>
  <c r="AZU29" i="2"/>
  <c r="AZW7" i="2"/>
  <c r="AZW13" i="2"/>
  <c r="AZW8" i="2"/>
  <c r="BAA21" i="2"/>
  <c r="BAA8" i="2"/>
  <c r="BAB22" i="2"/>
  <c r="BAB19" i="2"/>
  <c r="AZU15" i="2"/>
  <c r="BAB18" i="2"/>
  <c r="BAA19" i="2"/>
  <c r="AZV29" i="2"/>
  <c r="BAB27" i="2"/>
  <c r="AZV19" i="2"/>
  <c r="BAD19" i="2" s="1"/>
  <c r="AZW28" i="2"/>
  <c r="BAB12" i="2"/>
  <c r="AZU21" i="2"/>
  <c r="AZV13" i="2"/>
  <c r="AZV8" i="2"/>
  <c r="BAB11" i="2"/>
  <c r="AUZ15" i="2"/>
  <c r="AUS19" i="2"/>
  <c r="AUS8" i="2"/>
  <c r="AUW29" i="2"/>
  <c r="AUZ29" i="2" s="1"/>
  <c r="AUW12" i="2"/>
  <c r="AUZ12" i="2" s="1"/>
  <c r="AUW25" i="2"/>
  <c r="AUZ25" i="2" s="1"/>
  <c r="AUV20" i="2"/>
  <c r="AUS15" i="2"/>
  <c r="AUS28" i="2"/>
  <c r="AUS21" i="2"/>
  <c r="AUS22" i="2"/>
  <c r="MQ20" i="2"/>
  <c r="HG14" i="2"/>
  <c r="HF13" i="2"/>
  <c r="HG15" i="2"/>
  <c r="HQ15" i="2"/>
  <c r="HS15" i="2" s="1"/>
  <c r="HM14" i="2"/>
  <c r="RZ6" i="2"/>
  <c r="SA6" i="2" s="1"/>
  <c r="SB6" i="2"/>
  <c r="IK8" i="2"/>
  <c r="RV6" i="2"/>
  <c r="GO12" i="2"/>
  <c r="SC6" i="2"/>
  <c r="AD25" i="2"/>
  <c r="AN12" i="2"/>
  <c r="BA27" i="2"/>
  <c r="V7" i="2"/>
  <c r="AA7" i="2" s="1"/>
  <c r="LZ6" i="2"/>
  <c r="APO26" i="2"/>
  <c r="FN27" i="2"/>
  <c r="FQ27" i="2"/>
  <c r="SV8" i="2"/>
  <c r="AAE25" i="2"/>
  <c r="AAE26" i="2" s="1"/>
  <c r="GN7" i="2"/>
  <c r="GR7" i="2"/>
  <c r="APO25" i="2"/>
  <c r="APO18" i="2"/>
  <c r="MZ13" i="2"/>
  <c r="LO6" i="2"/>
  <c r="SE13" i="2"/>
  <c r="NZ14" i="2"/>
  <c r="LP27" i="2"/>
  <c r="GK7" i="2"/>
  <c r="APO4" i="2"/>
  <c r="RS13" i="2"/>
  <c r="RT27" i="2"/>
  <c r="GM7" i="2"/>
  <c r="GQ7" i="2"/>
  <c r="OA7" i="2"/>
  <c r="LZ26" i="2"/>
  <c r="APL5" i="2"/>
  <c r="APO12" i="2"/>
  <c r="MZ6" i="2"/>
  <c r="SF13" i="2"/>
  <c r="LP6" i="2"/>
  <c r="APO14" i="2"/>
  <c r="APO5" i="2"/>
  <c r="APL4" i="2"/>
  <c r="AFJ14" i="2"/>
  <c r="AFK14" i="2" s="1"/>
  <c r="AFN11" i="2" s="1"/>
  <c r="AHM13" i="2" s="1"/>
  <c r="RT13" i="2"/>
  <c r="MA6" i="2"/>
  <c r="APO6" i="2"/>
  <c r="OB14" i="2"/>
  <c r="LO27" i="2"/>
  <c r="RU27" i="2"/>
  <c r="AKN8" i="2"/>
  <c r="MZ20" i="2"/>
  <c r="SF27" i="2"/>
  <c r="APO11" i="2"/>
  <c r="LN27" i="2"/>
  <c r="APP11" i="2"/>
  <c r="APS11" i="2" s="1"/>
  <c r="QB18" i="2"/>
  <c r="RS27" i="2"/>
  <c r="HJ7" i="2"/>
  <c r="GL12" i="2"/>
  <c r="APP12" i="2"/>
  <c r="APS12" i="2" s="1"/>
  <c r="AKN4" i="2"/>
  <c r="MZ27" i="2"/>
  <c r="FD7" i="2"/>
  <c r="GF8" i="2" s="1"/>
  <c r="GT5" i="2" s="1"/>
  <c r="GJ7" i="2"/>
  <c r="TE22" i="2"/>
  <c r="GL20" i="2"/>
  <c r="LZ27" i="2"/>
  <c r="AKP8" i="2"/>
  <c r="AFJ5" i="2"/>
  <c r="AFK5" i="2" s="1"/>
  <c r="AAF4" i="2"/>
  <c r="AAF5" i="2" s="1"/>
  <c r="GJ15" i="2"/>
  <c r="MQ21" i="2"/>
  <c r="MA27" i="2"/>
  <c r="MT7" i="2"/>
  <c r="APP5" i="2"/>
  <c r="APS5" i="2" s="1"/>
  <c r="MT21" i="2"/>
  <c r="SY15" i="2"/>
  <c r="AFJ11" i="2"/>
  <c r="AFK11" i="2" s="1"/>
  <c r="AAF25" i="2"/>
  <c r="AAF26" i="2" s="1"/>
  <c r="GG15" i="2"/>
  <c r="GH15" i="2"/>
  <c r="GM15" i="2"/>
  <c r="HL8" i="2"/>
  <c r="AAG18" i="2"/>
  <c r="AAG19" i="2" s="1"/>
  <c r="HQ8" i="2"/>
  <c r="QE11" i="2"/>
  <c r="SA20" i="2"/>
  <c r="QB11" i="2"/>
  <c r="APP25" i="2"/>
  <c r="APS25" i="2" s="1"/>
  <c r="APP26" i="2"/>
  <c r="APS26" i="2" s="1"/>
  <c r="APP18" i="2"/>
  <c r="APS18" i="2" s="1"/>
  <c r="HF7" i="2"/>
  <c r="HG8" i="2"/>
  <c r="LS12" i="2"/>
  <c r="SV15" i="2"/>
  <c r="HE6" i="2"/>
  <c r="GS13" i="2"/>
  <c r="GI15" i="2"/>
  <c r="GS15" i="2"/>
  <c r="HG7" i="2"/>
  <c r="HF6" i="2"/>
  <c r="HH8" i="2"/>
  <c r="HI8" i="2"/>
  <c r="GG12" i="2"/>
  <c r="GH13" i="2"/>
  <c r="GL14" i="2"/>
  <c r="GI12" i="2"/>
  <c r="HR7" i="2"/>
  <c r="GQ15" i="2"/>
  <c r="GN15" i="2"/>
  <c r="GO15" i="2" s="1"/>
  <c r="GK15" i="2"/>
  <c r="GP15" i="2"/>
  <c r="HR6" i="2"/>
  <c r="HQ6" i="2"/>
  <c r="GG13" i="2"/>
  <c r="HF8" i="2"/>
  <c r="HK8" i="2"/>
  <c r="GH12" i="2"/>
  <c r="GR15" i="2"/>
  <c r="GT15" i="2"/>
  <c r="GU15" i="2" s="1"/>
  <c r="GT12" i="2"/>
  <c r="HE8" i="2"/>
  <c r="HN8" i="2"/>
  <c r="GT13" i="2"/>
  <c r="GI13" i="2"/>
  <c r="TE7" i="2"/>
  <c r="IH15" i="2"/>
  <c r="APP29" i="2"/>
  <c r="APS29" i="2" s="1"/>
  <c r="RC26" i="2"/>
  <c r="OC14" i="2"/>
  <c r="LS6" i="2"/>
  <c r="MT28" i="2"/>
  <c r="MQ28" i="2"/>
  <c r="LV27" i="2"/>
  <c r="OA14" i="2"/>
  <c r="FN11" i="2"/>
  <c r="OD14" i="2"/>
  <c r="OB7" i="2"/>
  <c r="MT14" i="2"/>
  <c r="MQ8" i="2"/>
  <c r="AAE18" i="2"/>
  <c r="AAJ18" i="2" s="1"/>
  <c r="KX26" i="2"/>
  <c r="RS6" i="2"/>
  <c r="MQ14" i="2"/>
  <c r="TE14" i="2"/>
  <c r="MQ29" i="2"/>
  <c r="RX20" i="2"/>
  <c r="APP8" i="2"/>
  <c r="APS8" i="2" s="1"/>
  <c r="KU26" i="2"/>
  <c r="RC5" i="2"/>
  <c r="SY29" i="2"/>
  <c r="QZ5" i="2"/>
  <c r="OC7" i="2"/>
  <c r="MZ28" i="2"/>
  <c r="LS27" i="2"/>
  <c r="KU12" i="2"/>
  <c r="SY28" i="2"/>
  <c r="LN20" i="2"/>
  <c r="LV20" i="2"/>
  <c r="QB25" i="2"/>
  <c r="AKP18" i="2"/>
  <c r="AKN18" i="2"/>
  <c r="AKP21" i="2"/>
  <c r="AKN21" i="2"/>
  <c r="IQ14" i="2"/>
  <c r="QX19" i="2"/>
  <c r="QY19" i="2"/>
  <c r="RE19" i="2"/>
  <c r="RF19" i="2"/>
  <c r="RA19" i="2"/>
  <c r="RB19" i="2"/>
  <c r="RD19" i="2"/>
  <c r="AKP12" i="2"/>
  <c r="AKN12" i="2"/>
  <c r="AKP29" i="2"/>
  <c r="AKN29" i="2"/>
  <c r="AKP14" i="2"/>
  <c r="OD7" i="2"/>
  <c r="UX6" i="2"/>
  <c r="VC5" i="2"/>
  <c r="AFJ18" i="2"/>
  <c r="AFK18" i="2" s="1"/>
  <c r="AFJ22" i="2"/>
  <c r="AFK22" i="2" s="1"/>
  <c r="AFO18" i="2" s="1"/>
  <c r="AFJ20" i="2"/>
  <c r="AFK20" i="2" s="1"/>
  <c r="AFJ19" i="2"/>
  <c r="AFK19" i="2" s="1"/>
  <c r="AFJ21" i="2"/>
  <c r="AFK21" i="2" s="1"/>
  <c r="AFN18" i="2" s="1"/>
  <c r="WF19" i="2"/>
  <c r="WK19" i="2"/>
  <c r="WH19" i="2"/>
  <c r="WI19" i="2"/>
  <c r="WL19" i="2"/>
  <c r="WM19" i="2"/>
  <c r="WE19" i="2"/>
  <c r="WQ19" i="2"/>
  <c r="WW19" i="2"/>
  <c r="WX19" i="2"/>
  <c r="RZ21" i="2"/>
  <c r="RV21" i="2"/>
  <c r="SB21" i="2"/>
  <c r="SC21" i="2"/>
  <c r="SD21" i="2"/>
  <c r="RY21" i="2"/>
  <c r="RW21" i="2"/>
  <c r="SH21" i="2"/>
  <c r="SN21" i="2"/>
  <c r="SO21" i="2"/>
  <c r="RU21" i="2"/>
  <c r="SF21" i="2"/>
  <c r="SE21" i="2"/>
  <c r="RS21" i="2"/>
  <c r="RT21" i="2"/>
  <c r="PR14" i="2"/>
  <c r="QT15" i="2" s="1"/>
  <c r="QT14" i="2"/>
  <c r="AN27" i="2"/>
  <c r="AD13" i="2"/>
  <c r="MZ14" i="2"/>
  <c r="TM15" i="2"/>
  <c r="ADD7" i="2"/>
  <c r="AAH5" i="2"/>
  <c r="ADD8" i="2" s="1"/>
  <c r="LT7" i="2"/>
  <c r="LV7" i="2" s="1"/>
  <c r="LO7" i="2"/>
  <c r="LY7" i="2"/>
  <c r="LP7" i="2"/>
  <c r="LZ7" i="2"/>
  <c r="LU7" i="2"/>
  <c r="MA7" i="2"/>
  <c r="LR7" i="2"/>
  <c r="LQ7" i="2"/>
  <c r="LX7" i="2"/>
  <c r="LW7" i="2"/>
  <c r="LN7" i="2"/>
  <c r="MB7" i="2"/>
  <c r="MC7" i="2"/>
  <c r="MI7" i="2"/>
  <c r="MA5" i="2"/>
  <c r="LN5" i="2"/>
  <c r="LP5" i="2"/>
  <c r="LZ5" i="2"/>
  <c r="LO5" i="2"/>
  <c r="MC22" i="2"/>
  <c r="MI22" i="2"/>
  <c r="LR22" i="2"/>
  <c r="LO22" i="2"/>
  <c r="LN22" i="2"/>
  <c r="LY22" i="2"/>
  <c r="MA22" i="2"/>
  <c r="LX22" i="2"/>
  <c r="MJ22" i="2"/>
  <c r="LU22" i="2"/>
  <c r="LW22" i="2"/>
  <c r="LP22" i="2"/>
  <c r="MB22" i="2"/>
  <c r="LQ22" i="2"/>
  <c r="LZ22" i="2"/>
  <c r="LV22" i="2"/>
  <c r="LT22" i="2"/>
  <c r="LO28" i="2"/>
  <c r="LY28" i="2"/>
  <c r="LT28" i="2"/>
  <c r="LZ28" i="2"/>
  <c r="LU28" i="2"/>
  <c r="LP28" i="2"/>
  <c r="MA28" i="2"/>
  <c r="LR28" i="2"/>
  <c r="LQ28" i="2"/>
  <c r="LW28" i="2"/>
  <c r="LN28" i="2"/>
  <c r="LX28" i="2"/>
  <c r="LV28" i="2"/>
  <c r="MB28" i="2"/>
  <c r="MC28" i="2"/>
  <c r="MI28" i="2"/>
  <c r="MJ28" i="2"/>
  <c r="QB4" i="2"/>
  <c r="RU20" i="2"/>
  <c r="RT20" i="2"/>
  <c r="RU6" i="2"/>
  <c r="RC12" i="2"/>
  <c r="LA27" i="2"/>
  <c r="KY27" i="2"/>
  <c r="KW27" i="2"/>
  <c r="KZ27" i="2"/>
  <c r="KT27" i="2"/>
  <c r="KS27" i="2"/>
  <c r="KV27" i="2"/>
  <c r="APP15" i="2"/>
  <c r="APS15" i="2" s="1"/>
  <c r="APO7" i="2"/>
  <c r="APO15" i="2"/>
  <c r="APO21" i="2"/>
  <c r="APP6" i="2"/>
  <c r="APS6" i="2" s="1"/>
  <c r="APL14" i="2"/>
  <c r="APL6" i="2"/>
  <c r="APL26" i="2"/>
  <c r="APL25" i="2"/>
  <c r="AKN19" i="2"/>
  <c r="AKP19" i="2"/>
  <c r="ADD21" i="2"/>
  <c r="AAH19" i="2"/>
  <c r="ADD22" i="2" s="1"/>
  <c r="ABH19" i="2"/>
  <c r="AAF19" i="2"/>
  <c r="TE21" i="2"/>
  <c r="SV21" i="2"/>
  <c r="VH25" i="2"/>
  <c r="VO25" i="2"/>
  <c r="VN25" i="2"/>
  <c r="VG25" i="2"/>
  <c r="VJ25" i="2"/>
  <c r="VM25" i="2"/>
  <c r="VK25" i="2"/>
  <c r="QF26" i="2"/>
  <c r="QH26" i="2"/>
  <c r="QD26" i="2"/>
  <c r="QG26" i="2"/>
  <c r="PZ26" i="2"/>
  <c r="QC26" i="2"/>
  <c r="QA26" i="2"/>
  <c r="AC12" i="2"/>
  <c r="MZ7" i="2"/>
  <c r="MQ7" i="2"/>
  <c r="AAH12" i="2"/>
  <c r="ADD15" i="2" s="1"/>
  <c r="ADD14" i="2"/>
  <c r="QC5" i="2"/>
  <c r="QD5" i="2"/>
  <c r="QF5" i="2"/>
  <c r="PZ5" i="2"/>
  <c r="QA5" i="2"/>
  <c r="QG5" i="2"/>
  <c r="QH5" i="2"/>
  <c r="WY21" i="2"/>
  <c r="UZ20" i="2"/>
  <c r="WY22" i="2" s="1"/>
  <c r="MQ22" i="2"/>
  <c r="SY8" i="2"/>
  <c r="AAE11" i="2"/>
  <c r="BA26" i="2"/>
  <c r="AC20" i="2"/>
  <c r="KX5" i="2"/>
  <c r="OB21" i="2"/>
  <c r="OC21" i="2"/>
  <c r="OA21" i="2"/>
  <c r="NZ21" i="2"/>
  <c r="OD21" i="2"/>
  <c r="LP26" i="2"/>
  <c r="SV22" i="2"/>
  <c r="YS29" i="2"/>
  <c r="YI29" i="2"/>
  <c r="YD29" i="2"/>
  <c r="YG29" i="2"/>
  <c r="YE29" i="2"/>
  <c r="YB29" i="2"/>
  <c r="YA29" i="2"/>
  <c r="YM29" i="2"/>
  <c r="YH29" i="2"/>
  <c r="AB12" i="2"/>
  <c r="LA13" i="2"/>
  <c r="KV13" i="2"/>
  <c r="KY13" i="2"/>
  <c r="KW13" i="2"/>
  <c r="KT13" i="2"/>
  <c r="KS13" i="2"/>
  <c r="KZ13" i="2"/>
  <c r="KZ19" i="2"/>
  <c r="KV19" i="2"/>
  <c r="LA19" i="2"/>
  <c r="KW19" i="2"/>
  <c r="KY19" i="2"/>
  <c r="KS19" i="2"/>
  <c r="KT19" i="2"/>
  <c r="SY7" i="2"/>
  <c r="SV29" i="2"/>
  <c r="AD11" i="2"/>
  <c r="AD19" i="2"/>
  <c r="AD18" i="2"/>
  <c r="AFJ13" i="2"/>
  <c r="AFK13" i="2" s="1"/>
  <c r="AFM11" i="2" s="1"/>
  <c r="AE14" i="2"/>
  <c r="AM14" i="2"/>
  <c r="AI14" i="2"/>
  <c r="AL14" i="2"/>
  <c r="AH14" i="2"/>
  <c r="AK14" i="2"/>
  <c r="AF14" i="2"/>
  <c r="AO14" i="2"/>
  <c r="AN14" i="2"/>
  <c r="AB14" i="2"/>
  <c r="AD14" i="2"/>
  <c r="AC14" i="2"/>
  <c r="BN28" i="2"/>
  <c r="BJ28" i="2"/>
  <c r="BF28" i="2"/>
  <c r="BA28" i="2"/>
  <c r="BM28" i="2"/>
  <c r="BI28" i="2"/>
  <c r="BD28" i="2"/>
  <c r="AZ28" i="2"/>
  <c r="BL28" i="2"/>
  <c r="BH28" i="2"/>
  <c r="BC28" i="2"/>
  <c r="BO28" i="2"/>
  <c r="BK28" i="2"/>
  <c r="BG28" i="2"/>
  <c r="BB28" i="2"/>
  <c r="AL7" i="2"/>
  <c r="AF7" i="2"/>
  <c r="AK7" i="2"/>
  <c r="AE7" i="2"/>
  <c r="AI7" i="2"/>
  <c r="AM7" i="2"/>
  <c r="AH7" i="2"/>
  <c r="AK6" i="2"/>
  <c r="AE6" i="2"/>
  <c r="AI6" i="2"/>
  <c r="AM6" i="2"/>
  <c r="AH6" i="2"/>
  <c r="AL6" i="2"/>
  <c r="AF6" i="2"/>
  <c r="YI14" i="2"/>
  <c r="YH14" i="2"/>
  <c r="YB14" i="2"/>
  <c r="YE14" i="2"/>
  <c r="YD14" i="2"/>
  <c r="YG14" i="2"/>
  <c r="YA14" i="2"/>
  <c r="YT15" i="2"/>
  <c r="YM14" i="2"/>
  <c r="YT14" i="2"/>
  <c r="YS14" i="2"/>
  <c r="YJ14" i="2"/>
  <c r="XY14" i="2"/>
  <c r="YK14" i="2"/>
  <c r="XX14" i="2"/>
  <c r="XZ14" i="2"/>
  <c r="AKN15" i="2"/>
  <c r="AKP15" i="2"/>
  <c r="AD26" i="2"/>
  <c r="AC25" i="2"/>
  <c r="VH4" i="2"/>
  <c r="VN4" i="2"/>
  <c r="VO4" i="2"/>
  <c r="VJ4" i="2"/>
  <c r="VK4" i="2"/>
  <c r="VM4" i="2"/>
  <c r="VG4" i="2"/>
  <c r="WA20" i="2"/>
  <c r="UY20" i="2"/>
  <c r="RV22" i="2"/>
  <c r="RY22" i="2"/>
  <c r="SB22" i="2"/>
  <c r="RW22" i="2"/>
  <c r="SH22" i="2"/>
  <c r="SO22" i="2"/>
  <c r="RU22" i="2"/>
  <c r="RT22" i="2"/>
  <c r="RS22" i="2"/>
  <c r="SD22" i="2"/>
  <c r="SG22" i="2"/>
  <c r="SN22" i="2"/>
  <c r="SE22" i="2"/>
  <c r="RZ22" i="2"/>
  <c r="SC22" i="2"/>
  <c r="SF22" i="2"/>
  <c r="SA22" i="2"/>
  <c r="SD7" i="2"/>
  <c r="RY7" i="2"/>
  <c r="RV7" i="2"/>
  <c r="SC7" i="2"/>
  <c r="SB7" i="2"/>
  <c r="RW7" i="2"/>
  <c r="RZ7" i="2"/>
  <c r="SE7" i="2"/>
  <c r="RT7" i="2"/>
  <c r="RU7" i="2"/>
  <c r="SF7" i="2"/>
  <c r="RS7" i="2"/>
  <c r="RE13" i="2"/>
  <c r="QX13" i="2"/>
  <c r="RD13" i="2"/>
  <c r="QY13" i="2"/>
  <c r="RB13" i="2"/>
  <c r="RA13" i="2"/>
  <c r="RF13" i="2"/>
  <c r="RJ13" i="2"/>
  <c r="RP13" i="2"/>
  <c r="RQ13" i="2"/>
  <c r="AB27" i="2"/>
  <c r="AC27" i="2"/>
  <c r="AN13" i="2"/>
  <c r="AO13" i="2"/>
  <c r="WE12" i="2"/>
  <c r="WF12" i="2"/>
  <c r="WL12" i="2"/>
  <c r="WM12" i="2"/>
  <c r="WH12" i="2"/>
  <c r="WI12" i="2"/>
  <c r="WK12" i="2"/>
  <c r="WW12" i="2"/>
  <c r="WX12" i="2"/>
  <c r="AKP6" i="2"/>
  <c r="AKN6" i="2"/>
  <c r="AAE4" i="2"/>
  <c r="WY28" i="2"/>
  <c r="UZ27" i="2"/>
  <c r="WY29" i="2" s="1"/>
  <c r="LN21" i="2"/>
  <c r="LX21" i="2"/>
  <c r="LW21" i="2"/>
  <c r="LY21" i="2"/>
  <c r="LT21" i="2"/>
  <c r="LO21" i="2"/>
  <c r="LZ21" i="2"/>
  <c r="LU21" i="2"/>
  <c r="LP21" i="2"/>
  <c r="LR21" i="2"/>
  <c r="LQ21" i="2"/>
  <c r="MA21" i="2"/>
  <c r="LV21" i="2"/>
  <c r="MB21" i="2"/>
  <c r="MC21" i="2"/>
  <c r="MI21" i="2"/>
  <c r="MJ21" i="2"/>
  <c r="LO19" i="2"/>
  <c r="LZ19" i="2"/>
  <c r="MA19" i="2"/>
  <c r="LN19" i="2"/>
  <c r="LP19" i="2"/>
  <c r="MI29" i="2"/>
  <c r="LZ29" i="2"/>
  <c r="MC29" i="2"/>
  <c r="MJ29" i="2"/>
  <c r="LP29" i="2"/>
  <c r="LO29" i="2"/>
  <c r="LN29" i="2"/>
  <c r="LQ29" i="2"/>
  <c r="LT29" i="2"/>
  <c r="MA29" i="2"/>
  <c r="LV29" i="2"/>
  <c r="LY29" i="2"/>
  <c r="MB29" i="2"/>
  <c r="LW29" i="2"/>
  <c r="LR29" i="2"/>
  <c r="LU29" i="2"/>
  <c r="LX29" i="2"/>
  <c r="SE20" i="2"/>
  <c r="SF6" i="2"/>
  <c r="KO28" i="2"/>
  <c r="KJ29" i="2"/>
  <c r="KO29" i="2" s="1"/>
  <c r="UZ13" i="2"/>
  <c r="WY15" i="2" s="1"/>
  <c r="WY14" i="2"/>
  <c r="APO19" i="2"/>
  <c r="APP27" i="2"/>
  <c r="APS27" i="2" s="1"/>
  <c r="APO27" i="2"/>
  <c r="APO29" i="2"/>
  <c r="APO20" i="2"/>
  <c r="APP22" i="2"/>
  <c r="APS22" i="2" s="1"/>
  <c r="APL8" i="2"/>
  <c r="APL27" i="2"/>
  <c r="APL19" i="2"/>
  <c r="APL28" i="2"/>
  <c r="APL20" i="2"/>
  <c r="AKP7" i="2"/>
  <c r="AKN7" i="2"/>
  <c r="LZ20" i="2"/>
  <c r="LP20" i="2"/>
  <c r="PQ28" i="2"/>
  <c r="PV27" i="2"/>
  <c r="ACF13" i="2"/>
  <c r="AAG12" i="2"/>
  <c r="YS22" i="2"/>
  <c r="YM22" i="2"/>
  <c r="YA22" i="2"/>
  <c r="YD22" i="2"/>
  <c r="YI22" i="2"/>
  <c r="YB22" i="2"/>
  <c r="YH22" i="2"/>
  <c r="YE22" i="2"/>
  <c r="YG22" i="2"/>
  <c r="XZ22" i="2"/>
  <c r="YK22" i="2"/>
  <c r="XX22" i="2"/>
  <c r="XY22" i="2"/>
  <c r="YJ22" i="2"/>
  <c r="QC12" i="2"/>
  <c r="QA12" i="2"/>
  <c r="QF12" i="2"/>
  <c r="QD12" i="2"/>
  <c r="QG12" i="2"/>
  <c r="PZ12" i="2"/>
  <c r="QH12" i="2"/>
  <c r="BB26" i="2"/>
  <c r="BL27" i="2"/>
  <c r="AD20" i="2"/>
  <c r="AKP26" i="2"/>
  <c r="AKN26" i="2"/>
  <c r="RU13" i="2"/>
  <c r="SC14" i="2"/>
  <c r="RV14" i="2"/>
  <c r="RZ14" i="2"/>
  <c r="RY14" i="2"/>
  <c r="SD14" i="2"/>
  <c r="SB14" i="2"/>
  <c r="RW14" i="2"/>
  <c r="SH14" i="2"/>
  <c r="SN14" i="2"/>
  <c r="SO13" i="2" s="1"/>
  <c r="SO14" i="2"/>
  <c r="RS14" i="2"/>
  <c r="RT14" i="2"/>
  <c r="SF14" i="2"/>
  <c r="SE14" i="2"/>
  <c r="RU14" i="2"/>
  <c r="YD7" i="2"/>
  <c r="YE7" i="2"/>
  <c r="YG7" i="2"/>
  <c r="YT8" i="2"/>
  <c r="YB7" i="2"/>
  <c r="YT7" i="2"/>
  <c r="YS7" i="2"/>
  <c r="YI7" i="2"/>
  <c r="YM7" i="2"/>
  <c r="YH7" i="2"/>
  <c r="YA7" i="2"/>
  <c r="XZ7" i="2"/>
  <c r="YK7" i="2"/>
  <c r="YJ7" i="2"/>
  <c r="XY7" i="2"/>
  <c r="XX7" i="2"/>
  <c r="OB15" i="2"/>
  <c r="OC15" i="2"/>
  <c r="OA15" i="2"/>
  <c r="NZ15" i="2"/>
  <c r="OD15" i="2"/>
  <c r="AAG26" i="2"/>
  <c r="ACF27" i="2"/>
  <c r="VC19" i="2"/>
  <c r="UX20" i="2"/>
  <c r="SE27" i="2"/>
  <c r="RS29" i="2"/>
  <c r="RT29" i="2"/>
  <c r="RW29" i="2"/>
  <c r="SP30" i="2" s="1"/>
  <c r="SG29" i="2"/>
  <c r="RV29" i="2"/>
  <c r="SH29" i="2"/>
  <c r="SO29" i="2"/>
  <c r="SB29" i="2"/>
  <c r="SD29" i="2"/>
  <c r="SN29" i="2"/>
  <c r="RU29" i="2"/>
  <c r="SE29" i="2"/>
  <c r="SC29" i="2"/>
  <c r="SA29" i="2"/>
  <c r="RY29" i="2"/>
  <c r="RZ29" i="2"/>
  <c r="SF29" i="2"/>
  <c r="KO20" i="2"/>
  <c r="KJ21" i="2"/>
  <c r="AB11" i="2"/>
  <c r="AO19" i="2"/>
  <c r="AN19" i="2"/>
  <c r="AB18" i="2"/>
  <c r="AL29" i="2"/>
  <c r="AH29" i="2"/>
  <c r="AK29" i="2"/>
  <c r="AF29" i="2"/>
  <c r="AE29" i="2"/>
  <c r="AM29" i="2"/>
  <c r="AI29" i="2"/>
  <c r="AC29" i="2"/>
  <c r="AO29" i="2"/>
  <c r="AN29" i="2"/>
  <c r="AB29" i="2"/>
  <c r="AD29" i="2"/>
  <c r="AM15" i="2"/>
  <c r="AI15" i="2"/>
  <c r="AL15" i="2"/>
  <c r="AH15" i="2"/>
  <c r="AK15" i="2"/>
  <c r="AF15" i="2"/>
  <c r="AE15" i="2"/>
  <c r="AN15" i="2"/>
  <c r="AD15" i="2"/>
  <c r="AC15" i="2"/>
  <c r="AO15" i="2"/>
  <c r="AB15" i="2"/>
  <c r="BN29" i="2"/>
  <c r="BJ29" i="2"/>
  <c r="BF29" i="2"/>
  <c r="BA29" i="2"/>
  <c r="BM29" i="2"/>
  <c r="BI29" i="2"/>
  <c r="BD29" i="2"/>
  <c r="AZ29" i="2"/>
  <c r="BL29" i="2"/>
  <c r="BH29" i="2"/>
  <c r="BC29" i="2"/>
  <c r="BO29" i="2"/>
  <c r="BK29" i="2"/>
  <c r="BG29" i="2"/>
  <c r="BB29" i="2"/>
  <c r="BN21" i="2"/>
  <c r="BJ21" i="2"/>
  <c r="BF21" i="2"/>
  <c r="BA21" i="2"/>
  <c r="BM21" i="2"/>
  <c r="BI21" i="2"/>
  <c r="BD21" i="2"/>
  <c r="AZ21" i="2"/>
  <c r="BL21" i="2"/>
  <c r="BH21" i="2"/>
  <c r="BC21" i="2"/>
  <c r="BO21" i="2"/>
  <c r="BK21" i="2"/>
  <c r="BG21" i="2"/>
  <c r="BB21" i="2"/>
  <c r="BM19" i="2"/>
  <c r="BB20" i="2"/>
  <c r="BM20" i="2"/>
  <c r="BB19" i="2"/>
  <c r="BL19" i="2"/>
  <c r="BA20" i="2"/>
  <c r="BA19" i="2"/>
  <c r="AZ20" i="2"/>
  <c r="AZ19" i="2"/>
  <c r="BL20" i="2"/>
  <c r="AL28" i="2"/>
  <c r="AH28" i="2"/>
  <c r="AK28" i="2"/>
  <c r="AF28" i="2"/>
  <c r="AE28" i="2"/>
  <c r="AM28" i="2"/>
  <c r="AI28" i="2"/>
  <c r="AC28" i="2"/>
  <c r="AO28" i="2"/>
  <c r="AB28" i="2"/>
  <c r="AD28" i="2"/>
  <c r="AN28" i="2"/>
  <c r="AL21" i="2"/>
  <c r="AH21" i="2"/>
  <c r="AK21" i="2"/>
  <c r="AF21" i="2"/>
  <c r="AE21" i="2"/>
  <c r="AM21" i="2"/>
  <c r="AI21" i="2"/>
  <c r="AN21" i="2"/>
  <c r="AD21" i="2"/>
  <c r="AC21" i="2"/>
  <c r="AO21" i="2"/>
  <c r="AB21" i="2"/>
  <c r="AL22" i="2"/>
  <c r="AH22" i="2"/>
  <c r="AK22" i="2"/>
  <c r="AF22" i="2"/>
  <c r="AE22" i="2"/>
  <c r="AM22" i="2"/>
  <c r="AI22" i="2"/>
  <c r="AC22" i="2"/>
  <c r="AN22" i="2"/>
  <c r="AD22" i="2"/>
  <c r="AO22" i="2"/>
  <c r="AB22" i="2"/>
  <c r="HE7" i="2"/>
  <c r="HP8" i="2"/>
  <c r="HR8" i="2"/>
  <c r="HO8" i="2"/>
  <c r="HQ7" i="2"/>
  <c r="IQ7" i="2"/>
  <c r="IK15" i="2"/>
  <c r="OA22" i="2"/>
  <c r="OD22" i="2"/>
  <c r="OB22" i="2"/>
  <c r="OC22" i="2"/>
  <c r="NZ22" i="2"/>
  <c r="YI15" i="2"/>
  <c r="YD15" i="2"/>
  <c r="YG15" i="2"/>
  <c r="YE15" i="2"/>
  <c r="YA15" i="2"/>
  <c r="YS15" i="2"/>
  <c r="YM15" i="2"/>
  <c r="YH15" i="2"/>
  <c r="YB15" i="2"/>
  <c r="YK15" i="2"/>
  <c r="YJ15" i="2"/>
  <c r="XZ15" i="2"/>
  <c r="XX15" i="2"/>
  <c r="XY15" i="2"/>
  <c r="AKN11" i="2"/>
  <c r="AKN13" i="2"/>
  <c r="NZ7" i="2"/>
  <c r="QX6" i="2"/>
  <c r="RA6" i="2"/>
  <c r="RB6" i="2"/>
  <c r="RD6" i="2"/>
  <c r="RF6" i="2"/>
  <c r="RE6" i="2"/>
  <c r="QY6" i="2"/>
  <c r="RX13" i="2"/>
  <c r="LV6" i="2"/>
  <c r="AO12" i="2"/>
  <c r="KU18" i="2"/>
  <c r="KK14" i="2"/>
  <c r="LM15" i="2" s="1"/>
  <c r="LM14" i="2"/>
  <c r="SC8" i="2"/>
  <c r="RY8" i="2"/>
  <c r="RT8" i="2"/>
  <c r="RW8" i="2"/>
  <c r="SE8" i="2"/>
  <c r="SD8" i="2"/>
  <c r="SF8" i="2"/>
  <c r="SB8" i="2"/>
  <c r="RS8" i="2"/>
  <c r="RZ8" i="2"/>
  <c r="RV8" i="2"/>
  <c r="RU8" i="2"/>
  <c r="SA8" i="2"/>
  <c r="SG8" i="2"/>
  <c r="SH8" i="2"/>
  <c r="SN8" i="2"/>
  <c r="SO8" i="2"/>
  <c r="SV28" i="2"/>
  <c r="AO27" i="2"/>
  <c r="AB13" i="2"/>
  <c r="UY13" i="2"/>
  <c r="WA13" i="2"/>
  <c r="AFJ26" i="2"/>
  <c r="AFK26" i="2" s="1"/>
  <c r="AFJ29" i="2"/>
  <c r="AFK29" i="2" s="1"/>
  <c r="AFO25" i="2" s="1"/>
  <c r="AFJ25" i="2"/>
  <c r="AFK25" i="2" s="1"/>
  <c r="AFJ28" i="2"/>
  <c r="AFK28" i="2" s="1"/>
  <c r="AFN25" i="2" s="1"/>
  <c r="AFJ27" i="2"/>
  <c r="AFK27" i="2" s="1"/>
  <c r="AFM25" i="2" s="1"/>
  <c r="AKP4" i="2"/>
  <c r="AKN28" i="2"/>
  <c r="SY14" i="2"/>
  <c r="AC26" i="2"/>
  <c r="WY7" i="2"/>
  <c r="UZ6" i="2"/>
  <c r="WY8" i="2" s="1"/>
  <c r="LN26" i="2"/>
  <c r="XK27" i="2"/>
  <c r="XF27" i="2"/>
  <c r="XG27" i="2"/>
  <c r="XI27" i="2"/>
  <c r="XC27" i="2"/>
  <c r="XD27" i="2"/>
  <c r="XJ27" i="2"/>
  <c r="XV27" i="2"/>
  <c r="NZ8" i="2"/>
  <c r="OA8" i="2"/>
  <c r="OC8" i="2"/>
  <c r="OB8" i="2"/>
  <c r="OD8" i="2"/>
  <c r="NK29" i="2"/>
  <c r="NK28" i="2"/>
  <c r="NW28" i="2"/>
  <c r="NV29" i="2"/>
  <c r="NL28" i="2"/>
  <c r="NL29" i="2"/>
  <c r="NJ28" i="2"/>
  <c r="NJ29" i="2"/>
  <c r="NV28" i="2"/>
  <c r="NW29" i="2"/>
  <c r="QE4" i="2"/>
  <c r="LV12" i="2"/>
  <c r="RS20" i="2"/>
  <c r="SE6" i="2"/>
  <c r="QZ12" i="2"/>
  <c r="RF27" i="2"/>
  <c r="RA27" i="2"/>
  <c r="RB27" i="2"/>
  <c r="QX27" i="2"/>
  <c r="RD27" i="2"/>
  <c r="RE27" i="2"/>
  <c r="QY27" i="2"/>
  <c r="RJ27" i="2"/>
  <c r="RP27" i="2"/>
  <c r="KT6" i="2"/>
  <c r="KW6" i="2"/>
  <c r="KV6" i="2"/>
  <c r="KZ6" i="2"/>
  <c r="LA6" i="2"/>
  <c r="KY6" i="2"/>
  <c r="KS6" i="2"/>
  <c r="XD13" i="2"/>
  <c r="XJ13" i="2"/>
  <c r="XK13" i="2"/>
  <c r="XF13" i="2"/>
  <c r="XG13" i="2"/>
  <c r="XI13" i="2"/>
  <c r="XC13" i="2"/>
  <c r="XO13" i="2"/>
  <c r="XU13" i="2"/>
  <c r="XV13" i="2"/>
  <c r="APP28" i="2"/>
  <c r="APS28" i="2" s="1"/>
  <c r="APP13" i="2"/>
  <c r="APS13" i="2" s="1"/>
  <c r="APO13" i="2"/>
  <c r="APO22" i="2"/>
  <c r="APS14" i="2"/>
  <c r="APS20" i="2"/>
  <c r="APL7" i="2"/>
  <c r="APL11" i="2"/>
  <c r="APL15" i="2"/>
  <c r="APL22" i="2"/>
  <c r="APL29" i="2"/>
  <c r="AKN20" i="2"/>
  <c r="AKP20" i="2"/>
  <c r="AKN5" i="2"/>
  <c r="MQ15" i="2"/>
  <c r="TE15" i="2"/>
  <c r="AN25" i="2"/>
  <c r="WA6" i="2"/>
  <c r="UY6" i="2"/>
  <c r="SY21" i="2"/>
  <c r="WA27" i="2"/>
  <c r="UY27" i="2"/>
  <c r="LO20" i="2"/>
  <c r="LS20" i="2"/>
  <c r="QE18" i="2"/>
  <c r="YT21" i="2"/>
  <c r="YI21" i="2"/>
  <c r="YB21" i="2"/>
  <c r="YS21" i="2"/>
  <c r="YE21" i="2"/>
  <c r="YH21" i="2"/>
  <c r="YG21" i="2"/>
  <c r="YA21" i="2"/>
  <c r="YT22" i="2"/>
  <c r="YM21" i="2"/>
  <c r="YD21" i="2"/>
  <c r="YK21" i="2"/>
  <c r="XY21" i="2"/>
  <c r="XZ21" i="2"/>
  <c r="XX21" i="2"/>
  <c r="YJ21" i="2"/>
  <c r="PV13" i="2"/>
  <c r="PQ14" i="2"/>
  <c r="RX27" i="2"/>
  <c r="SA27" i="2"/>
  <c r="TE8" i="2"/>
  <c r="BL26" i="2"/>
  <c r="AZ26" i="2"/>
  <c r="AZ27" i="2"/>
  <c r="AN20" i="2"/>
  <c r="KU5" i="2"/>
  <c r="VC11" i="2"/>
  <c r="UX12" i="2"/>
  <c r="SG15" i="2"/>
  <c r="SN15" i="2"/>
  <c r="SH15" i="2"/>
  <c r="RW15" i="2"/>
  <c r="SC15" i="2"/>
  <c r="SF15" i="2"/>
  <c r="SD15" i="2"/>
  <c r="RS15" i="2"/>
  <c r="RY15" i="2"/>
  <c r="SB15" i="2"/>
  <c r="RZ15" i="2"/>
  <c r="SE15" i="2"/>
  <c r="SO15" i="2"/>
  <c r="RU15" i="2"/>
  <c r="RT15" i="2"/>
  <c r="RV15" i="2"/>
  <c r="SA15" i="2"/>
  <c r="YB8" i="2"/>
  <c r="YE8" i="2"/>
  <c r="YG8" i="2"/>
  <c r="YA8" i="2"/>
  <c r="YM8" i="2"/>
  <c r="YH8" i="2"/>
  <c r="YS8" i="2"/>
  <c r="YI8" i="2"/>
  <c r="YD8" i="2"/>
  <c r="YK8" i="2"/>
  <c r="XX8" i="2"/>
  <c r="YJ8" i="2"/>
  <c r="XZ8" i="2"/>
  <c r="XY8" i="2"/>
  <c r="QE25" i="2"/>
  <c r="PQ21" i="2"/>
  <c r="ADD28" i="2"/>
  <c r="AAH26" i="2"/>
  <c r="ADD29" i="2" s="1"/>
  <c r="SD28" i="2"/>
  <c r="SB28" i="2"/>
  <c r="RZ28" i="2"/>
  <c r="RW28" i="2"/>
  <c r="RV28" i="2"/>
  <c r="RY28" i="2"/>
  <c r="SC28" i="2"/>
  <c r="SN28" i="2"/>
  <c r="SO28" i="2"/>
  <c r="RU28" i="2"/>
  <c r="RT28" i="2"/>
  <c r="SF28" i="2"/>
  <c r="RS28" i="2"/>
  <c r="SE28" i="2"/>
  <c r="MZ21" i="2"/>
  <c r="SV7" i="2"/>
  <c r="AN11" i="2"/>
  <c r="AB19" i="2"/>
  <c r="AC18" i="2"/>
  <c r="AFJ12" i="2"/>
  <c r="AFK12" i="2" s="1"/>
  <c r="AFJ15" i="2"/>
  <c r="AFK15" i="2" s="1"/>
  <c r="AFO11" i="2" s="1"/>
  <c r="PR20" i="2"/>
  <c r="QT20" i="2"/>
  <c r="AKN22" i="2"/>
  <c r="AKP22" i="2"/>
  <c r="AKP11" i="2"/>
  <c r="AKP13" i="2"/>
  <c r="PR7" i="2"/>
  <c r="QT8" i="2" s="1"/>
  <c r="QT7" i="2"/>
  <c r="SA13" i="2"/>
  <c r="KX12" i="2"/>
  <c r="KX18" i="2"/>
  <c r="LU13" i="2"/>
  <c r="LX13" i="2"/>
  <c r="LW13" i="2"/>
  <c r="LQ13" i="2"/>
  <c r="LY13" i="2"/>
  <c r="LT13" i="2"/>
  <c r="LR13" i="2"/>
  <c r="AD27" i="2"/>
  <c r="AC13" i="2"/>
  <c r="AKN14" i="2"/>
  <c r="AKP28" i="2"/>
  <c r="SV14" i="2"/>
  <c r="AAG5" i="2"/>
  <c r="ACF6" i="2"/>
  <c r="AB25" i="2"/>
  <c r="XD6" i="2"/>
  <c r="XJ6" i="2"/>
  <c r="XK6" i="2"/>
  <c r="XF6" i="2"/>
  <c r="XG6" i="2"/>
  <c r="XI6" i="2"/>
  <c r="XC6" i="2"/>
  <c r="XO6" i="2"/>
  <c r="XU6" i="2"/>
  <c r="XV6" i="2"/>
  <c r="LN6" i="2"/>
  <c r="LV8" i="2"/>
  <c r="MB8" i="2"/>
  <c r="LR8" i="2"/>
  <c r="MI8" i="2"/>
  <c r="LU8" i="2"/>
  <c r="MA8" i="2"/>
  <c r="LX8" i="2"/>
  <c r="LT8" i="2"/>
  <c r="LN8" i="2"/>
  <c r="LO8" i="2"/>
  <c r="MC8" i="2"/>
  <c r="LY8" i="2"/>
  <c r="LP8" i="2"/>
  <c r="LW8" i="2"/>
  <c r="LZ8" i="2"/>
  <c r="LQ8" i="2"/>
  <c r="MJ8" i="2"/>
  <c r="AFJ4" i="2"/>
  <c r="AFK4" i="2" s="1"/>
  <c r="AFJ6" i="2"/>
  <c r="AFK6" i="2" s="1"/>
  <c r="AFM4" i="2" s="1"/>
  <c r="AFJ8" i="2"/>
  <c r="AFK8" i="2" s="1"/>
  <c r="AFO4" i="2" s="1"/>
  <c r="AFJ7" i="2"/>
  <c r="AFK7" i="2" s="1"/>
  <c r="SF20" i="2"/>
  <c r="RT6" i="2"/>
  <c r="RX6" i="2"/>
  <c r="QT28" i="2"/>
  <c r="PR28" i="2"/>
  <c r="QT29" i="2" s="1"/>
  <c r="KJ8" i="2"/>
  <c r="KO8" i="2" s="1"/>
  <c r="KO7" i="2"/>
  <c r="APP7" i="2"/>
  <c r="APS7" i="2" s="1"/>
  <c r="APO8" i="2"/>
  <c r="APP21" i="2"/>
  <c r="APS21" i="2" s="1"/>
  <c r="APO28" i="2"/>
  <c r="APP19" i="2"/>
  <c r="APS19" i="2" s="1"/>
  <c r="APP4" i="2"/>
  <c r="APS4" i="2" s="1"/>
  <c r="APL18" i="2"/>
  <c r="APL13" i="2"/>
  <c r="APL21" i="2"/>
  <c r="APL12" i="2"/>
  <c r="AKP5" i="2"/>
  <c r="AN26" i="2"/>
  <c r="AO25" i="2"/>
  <c r="WL5" i="2"/>
  <c r="WI5" i="2"/>
  <c r="WK5" i="2"/>
  <c r="WH5" i="2"/>
  <c r="WM5" i="2"/>
  <c r="WF5" i="2"/>
  <c r="WE5" i="2"/>
  <c r="WW5" i="2"/>
  <c r="LO26" i="2"/>
  <c r="WK26" i="2"/>
  <c r="WE26" i="2"/>
  <c r="WF26" i="2"/>
  <c r="WL26" i="2"/>
  <c r="WM26" i="2"/>
  <c r="WH26" i="2"/>
  <c r="WI26" i="2"/>
  <c r="MA20" i="2"/>
  <c r="AAF12" i="2"/>
  <c r="ABH12" i="2"/>
  <c r="PQ7" i="2"/>
  <c r="PV6" i="2"/>
  <c r="XF20" i="2"/>
  <c r="XI20" i="2"/>
  <c r="XK20" i="2"/>
  <c r="XC20" i="2"/>
  <c r="XD20" i="2"/>
  <c r="XJ20" i="2"/>
  <c r="XG20" i="2"/>
  <c r="XU20" i="2"/>
  <c r="XV20" i="2"/>
  <c r="RQ27" i="2"/>
  <c r="BM26" i="2"/>
  <c r="BM27" i="2"/>
  <c r="BB27" i="2"/>
  <c r="AO20" i="2"/>
  <c r="AB20" i="2"/>
  <c r="AKN25" i="2"/>
  <c r="AKP25" i="2"/>
  <c r="AKP27" i="2"/>
  <c r="AKN27" i="2"/>
  <c r="AO26" i="2"/>
  <c r="YI28" i="2"/>
  <c r="YT28" i="2"/>
  <c r="YS28" i="2"/>
  <c r="YE28" i="2"/>
  <c r="YH28" i="2"/>
  <c r="YG28" i="2"/>
  <c r="YA28" i="2"/>
  <c r="YD28" i="2"/>
  <c r="YM28" i="2"/>
  <c r="YT29" i="2"/>
  <c r="YB28" i="2"/>
  <c r="AD12" i="2"/>
  <c r="PZ19" i="2"/>
  <c r="QA19" i="2"/>
  <c r="QG19" i="2"/>
  <c r="QH19" i="2"/>
  <c r="QC19" i="2"/>
  <c r="QD19" i="2"/>
  <c r="QF19" i="2"/>
  <c r="AAJ25" i="2"/>
  <c r="AC11" i="2"/>
  <c r="AO11" i="2"/>
  <c r="AC19" i="2"/>
  <c r="AN18" i="2"/>
  <c r="MA26" i="2"/>
  <c r="AB26" i="2"/>
  <c r="FD21" i="2"/>
  <c r="GF22" i="2" s="1"/>
  <c r="GI19" i="2" s="1"/>
  <c r="GQ21" i="2"/>
  <c r="GN21" i="2"/>
  <c r="GO21" i="2" s="1"/>
  <c r="GK21" i="2"/>
  <c r="GP21" i="2"/>
  <c r="GM21" i="2"/>
  <c r="GJ21" i="2"/>
  <c r="GR21" i="2"/>
  <c r="IH8" i="2"/>
  <c r="IQ8" i="2"/>
  <c r="IQ15" i="2"/>
  <c r="IR15" i="2" s="1"/>
  <c r="GL6" i="2"/>
  <c r="IK29" i="2"/>
  <c r="IH29" i="2"/>
  <c r="HF27" i="2"/>
  <c r="HG29" i="2"/>
  <c r="HF29" i="2"/>
  <c r="HE29" i="2"/>
  <c r="HS29" i="2" s="1"/>
  <c r="HP29" i="2"/>
  <c r="HQ29" i="2"/>
  <c r="HL29" i="2"/>
  <c r="HO29" i="2"/>
  <c r="HR29" i="2"/>
  <c r="HH29" i="2"/>
  <c r="HK29" i="2"/>
  <c r="HM29" i="2" s="1"/>
  <c r="HN29" i="2"/>
  <c r="HI29" i="2"/>
  <c r="IB30" i="2" s="1"/>
  <c r="HK28" i="2"/>
  <c r="HO28" i="2"/>
  <c r="HR28" i="2"/>
  <c r="HQ28" i="2"/>
  <c r="HF28" i="2"/>
  <c r="HG28" i="2"/>
  <c r="HE27" i="2"/>
  <c r="HL28" i="2"/>
  <c r="HH28" i="2"/>
  <c r="HN28" i="2"/>
  <c r="HE28" i="2"/>
  <c r="HR27" i="2"/>
  <c r="HQ27" i="2"/>
  <c r="HI28" i="2"/>
  <c r="HP28" i="2"/>
  <c r="HG27" i="2"/>
  <c r="HR22" i="2"/>
  <c r="FN18" i="2"/>
  <c r="FQ12" i="2"/>
  <c r="GG7" i="2"/>
  <c r="GH7" i="2"/>
  <c r="IR22" i="2"/>
  <c r="GT7" i="2"/>
  <c r="GI7" i="2"/>
  <c r="GS7" i="2"/>
  <c r="HG20" i="2"/>
  <c r="HO22" i="2"/>
  <c r="HQ20" i="2"/>
  <c r="HP22" i="2"/>
  <c r="HQ21" i="2"/>
  <c r="HF20" i="2"/>
  <c r="HQ22" i="2"/>
  <c r="HR20" i="2"/>
  <c r="HF21" i="2"/>
  <c r="HE20" i="2"/>
  <c r="HH22" i="2"/>
  <c r="HE22" i="2"/>
  <c r="HF22" i="2"/>
  <c r="HG22" i="2"/>
  <c r="HE21" i="2"/>
  <c r="HL22" i="2"/>
  <c r="HI22" i="2"/>
  <c r="HN22" i="2"/>
  <c r="HK22" i="2"/>
  <c r="HG21" i="2"/>
  <c r="HJ21" i="2"/>
  <c r="HM21" i="2"/>
  <c r="FJ27" i="2"/>
  <c r="GO26" i="2"/>
  <c r="FJ25" i="2"/>
  <c r="FC7" i="2"/>
  <c r="FH7" i="2" s="1"/>
  <c r="FN12" i="2"/>
  <c r="GL26" i="2"/>
  <c r="GF28" i="2"/>
  <c r="FD28" i="2"/>
  <c r="GF29" i="2" s="1"/>
  <c r="FQ18" i="2"/>
  <c r="GP27" i="2"/>
  <c r="GJ27" i="2"/>
  <c r="GK27" i="2"/>
  <c r="GQ27" i="2"/>
  <c r="GR27" i="2"/>
  <c r="GM27" i="2"/>
  <c r="GN27" i="2"/>
  <c r="FQ5" i="2"/>
  <c r="FK27" i="2"/>
  <c r="FU27" i="2"/>
  <c r="FT13" i="2"/>
  <c r="FP13" i="2"/>
  <c r="FL13" i="2"/>
  <c r="FS13" i="2"/>
  <c r="FO13" i="2"/>
  <c r="FR13" i="2"/>
  <c r="FM13" i="2"/>
  <c r="FT29" i="2"/>
  <c r="FP29" i="2"/>
  <c r="FL29" i="2"/>
  <c r="FS29" i="2"/>
  <c r="FO29" i="2"/>
  <c r="FK29" i="2"/>
  <c r="FV29" i="2"/>
  <c r="FR29" i="2"/>
  <c r="FJ29" i="2"/>
  <c r="FU29" i="2"/>
  <c r="FM29" i="2"/>
  <c r="FI29" i="2"/>
  <c r="IT21" i="2"/>
  <c r="IV21" i="2"/>
  <c r="IU21" i="2"/>
  <c r="FU25" i="2"/>
  <c r="FI27" i="2"/>
  <c r="FM6" i="2"/>
  <c r="FT6" i="2"/>
  <c r="FP6" i="2"/>
  <c r="FL6" i="2"/>
  <c r="FS6" i="2"/>
  <c r="FO6" i="2"/>
  <c r="FR6" i="2"/>
  <c r="FS19" i="2"/>
  <c r="FO19" i="2"/>
  <c r="FM19" i="2"/>
  <c r="FT19" i="2"/>
  <c r="FL19" i="2"/>
  <c r="FR19" i="2"/>
  <c r="FP19" i="2"/>
  <c r="GM8" i="2"/>
  <c r="GR8" i="2"/>
  <c r="FS28" i="2"/>
  <c r="FO28" i="2"/>
  <c r="FK28" i="2"/>
  <c r="FV28" i="2"/>
  <c r="FR28" i="2"/>
  <c r="FJ28" i="2"/>
  <c r="FU28" i="2"/>
  <c r="FM28" i="2"/>
  <c r="FI28" i="2"/>
  <c r="FT28" i="2"/>
  <c r="FP28" i="2"/>
  <c r="FL28" i="2"/>
  <c r="FJ26" i="2"/>
  <c r="FV25" i="2"/>
  <c r="FI26" i="2"/>
  <c r="FK26" i="2"/>
  <c r="IT22" i="2"/>
  <c r="IS22" i="2"/>
  <c r="FU26" i="2"/>
  <c r="FN5" i="2"/>
  <c r="FK25" i="2"/>
  <c r="HJ15" i="2"/>
  <c r="FV26" i="2"/>
  <c r="FI25" i="2"/>
  <c r="FV27" i="2"/>
  <c r="DM14" i="2"/>
  <c r="DP14" i="2"/>
  <c r="DL14" i="2"/>
  <c r="DO14" i="2"/>
  <c r="DN14" i="2"/>
  <c r="DN15" i="2"/>
  <c r="DM15" i="2"/>
  <c r="DP15" i="2"/>
  <c r="DL15" i="2"/>
  <c r="DO15" i="2"/>
  <c r="FC21" i="2"/>
  <c r="FH20" i="2"/>
  <c r="FC15" i="2"/>
  <c r="FH15" i="2" s="1"/>
  <c r="FH14" i="2"/>
  <c r="DA22" i="2"/>
  <c r="V8" i="2"/>
  <c r="AA8" i="2" s="1"/>
  <c r="AN5" i="2" s="1"/>
  <c r="DA21" i="2"/>
  <c r="CC15" i="2"/>
  <c r="AG18" i="2"/>
  <c r="CC29" i="2"/>
  <c r="AG27" i="2"/>
  <c r="BE7" i="2"/>
  <c r="BE15" i="2"/>
  <c r="BE8" i="2"/>
  <c r="BE27" i="2"/>
  <c r="BU29" i="2"/>
  <c r="BE22" i="2"/>
  <c r="BE14" i="2"/>
  <c r="AG13" i="2"/>
  <c r="AG20" i="2"/>
  <c r="CF21" i="2"/>
  <c r="CL21" i="2"/>
  <c r="DJ21" i="2"/>
  <c r="BN12" i="2"/>
  <c r="CF20" i="2"/>
  <c r="CL20" i="2"/>
  <c r="CN22" i="2" s="1"/>
  <c r="DJ22" i="2"/>
  <c r="DK22" i="2" s="1"/>
  <c r="DD22" i="2"/>
  <c r="DD21" i="2"/>
  <c r="BN13" i="2"/>
  <c r="BH13" i="2"/>
  <c r="BN5" i="2"/>
  <c r="BH6" i="2"/>
  <c r="BH5" i="2"/>
  <c r="BN6" i="2"/>
  <c r="HS14" i="2" l="1"/>
  <c r="GH8" i="2"/>
  <c r="GS6" i="2"/>
  <c r="YF28" i="2"/>
  <c r="IW21" i="2"/>
  <c r="IW22" i="2"/>
  <c r="IV22" i="2"/>
  <c r="IS21" i="2"/>
  <c r="IU22" i="2"/>
  <c r="HS13" i="2"/>
  <c r="KX27" i="2"/>
  <c r="YF22" i="2"/>
  <c r="BAC12" i="2"/>
  <c r="RX15" i="2"/>
  <c r="BAC29" i="2"/>
  <c r="QB12" i="2"/>
  <c r="VN18" i="2"/>
  <c r="YC14" i="2"/>
  <c r="VM18" i="2"/>
  <c r="AFL11" i="2"/>
  <c r="AFQ11" i="2" s="1"/>
  <c r="HM8" i="2"/>
  <c r="GH6" i="2"/>
  <c r="GS5" i="2"/>
  <c r="GG8" i="2"/>
  <c r="GP8" i="2"/>
  <c r="GQ8" i="2"/>
  <c r="KO14" i="2"/>
  <c r="GJ8" i="2"/>
  <c r="GK8" i="2"/>
  <c r="GT8" i="2"/>
  <c r="GG5" i="2"/>
  <c r="GU5" i="2" s="1"/>
  <c r="GG6" i="2"/>
  <c r="GH5" i="2"/>
  <c r="GI5" i="2"/>
  <c r="GN8" i="2"/>
  <c r="GS8" i="2"/>
  <c r="GU8" i="2" s="1"/>
  <c r="GI8" i="2"/>
  <c r="GI6" i="2"/>
  <c r="GT6" i="2"/>
  <c r="GO7" i="2"/>
  <c r="VK18" i="2"/>
  <c r="VH18" i="2"/>
  <c r="VC26" i="2"/>
  <c r="VJ18" i="2"/>
  <c r="VG18" i="2"/>
  <c r="BAD6" i="2"/>
  <c r="BAG6" i="2" s="1"/>
  <c r="DK21" i="2"/>
  <c r="CM22" i="2"/>
  <c r="AP22" i="2"/>
  <c r="AP21" i="2"/>
  <c r="AP15" i="2"/>
  <c r="AJ21" i="2"/>
  <c r="AJ28" i="2"/>
  <c r="AJ22" i="2"/>
  <c r="AJ29" i="2"/>
  <c r="BAD21" i="2"/>
  <c r="BAG21" i="2" s="1"/>
  <c r="IR7" i="2"/>
  <c r="IR8" i="2"/>
  <c r="IX21" i="2"/>
  <c r="IY21" i="2" s="1"/>
  <c r="IY22" i="2" s="1"/>
  <c r="HS22" i="2"/>
  <c r="HM22" i="2"/>
  <c r="IR14" i="2"/>
  <c r="HS8" i="2"/>
  <c r="HT15" i="2"/>
  <c r="HT13" i="2"/>
  <c r="GU14" i="2"/>
  <c r="GH21" i="2"/>
  <c r="GO8" i="2"/>
  <c r="GG21" i="2"/>
  <c r="GI21" i="2"/>
  <c r="GS21" i="2"/>
  <c r="GT21" i="2"/>
  <c r="AVB21" i="2"/>
  <c r="AVD21" i="2"/>
  <c r="BAG19" i="2"/>
  <c r="AZZ14" i="2"/>
  <c r="BAD18" i="2"/>
  <c r="BAG18" i="2" s="1"/>
  <c r="AZZ6" i="2"/>
  <c r="AVD5" i="2"/>
  <c r="BAC15" i="2"/>
  <c r="ABH26" i="2"/>
  <c r="BAD20" i="2"/>
  <c r="BAG20" i="2" s="1"/>
  <c r="AVB7" i="2"/>
  <c r="BAC21" i="2"/>
  <c r="AZZ28" i="2"/>
  <c r="BAD22" i="2"/>
  <c r="BAG22" i="2" s="1"/>
  <c r="BAC8" i="2"/>
  <c r="AJ14" i="2"/>
  <c r="AP28" i="2"/>
  <c r="AP29" i="2"/>
  <c r="AJ15" i="2"/>
  <c r="AP14" i="2"/>
  <c r="AP20" i="2"/>
  <c r="AP13" i="2"/>
  <c r="AP27" i="2"/>
  <c r="BAC11" i="2"/>
  <c r="BAC4" i="2"/>
  <c r="BAC13" i="2"/>
  <c r="BAD27" i="2"/>
  <c r="BAG27" i="2" s="1"/>
  <c r="BAC5" i="2"/>
  <c r="AZZ29" i="2"/>
  <c r="BAD11" i="2"/>
  <c r="BAG11" i="2" s="1"/>
  <c r="BAD12" i="2"/>
  <c r="BAG12" i="2" s="1"/>
  <c r="AZZ20" i="2"/>
  <c r="AZZ13" i="2"/>
  <c r="AZZ12" i="2"/>
  <c r="AZZ5" i="2"/>
  <c r="BAD15" i="2"/>
  <c r="BAG15" i="2" s="1"/>
  <c r="BAC6" i="2"/>
  <c r="AZZ7" i="2"/>
  <c r="AZZ27" i="2"/>
  <c r="AVB20" i="2"/>
  <c r="BAC26" i="2"/>
  <c r="BAD7" i="2"/>
  <c r="BAG7" i="2" s="1"/>
  <c r="AVB5" i="2"/>
  <c r="AZZ15" i="2"/>
  <c r="AZZ11" i="2"/>
  <c r="AVD4" i="2"/>
  <c r="AVD12" i="2"/>
  <c r="AVB12" i="2"/>
  <c r="AVD11" i="2"/>
  <c r="AVD13" i="2"/>
  <c r="AVB13" i="2"/>
  <c r="AVB11" i="2"/>
  <c r="AVB25" i="2"/>
  <c r="AVD25" i="2"/>
  <c r="AVB27" i="2"/>
  <c r="AVD27" i="2"/>
  <c r="AVD7" i="2"/>
  <c r="BAC20" i="2"/>
  <c r="BAC7" i="2"/>
  <c r="BAC28" i="2"/>
  <c r="BAD26" i="2"/>
  <c r="BAG26" i="2" s="1"/>
  <c r="AZZ22" i="2"/>
  <c r="AZZ25" i="2"/>
  <c r="AZZ26" i="2"/>
  <c r="AVD14" i="2"/>
  <c r="AVB14" i="2"/>
  <c r="AVB29" i="2"/>
  <c r="AVD29" i="2"/>
  <c r="AVD8" i="2"/>
  <c r="AVB8" i="2"/>
  <c r="BAD29" i="2"/>
  <c r="BAG29" i="2" s="1"/>
  <c r="BAD8" i="2"/>
  <c r="BAG8" i="2" s="1"/>
  <c r="BAC14" i="2"/>
  <c r="BAC25" i="2"/>
  <c r="BAD14" i="2"/>
  <c r="BAG14" i="2" s="1"/>
  <c r="AVB6" i="2"/>
  <c r="AVD6" i="2"/>
  <c r="AVB22" i="2"/>
  <c r="AVD19" i="2"/>
  <c r="AVB19" i="2"/>
  <c r="AVD26" i="2"/>
  <c r="AVB26" i="2"/>
  <c r="AVB28" i="2"/>
  <c r="AVD28" i="2"/>
  <c r="AVB15" i="2"/>
  <c r="AVD15" i="2"/>
  <c r="BAG4" i="2"/>
  <c r="BAD28" i="2"/>
  <c r="BAG28" i="2" s="1"/>
  <c r="AZZ21" i="2"/>
  <c r="AZZ4" i="2"/>
  <c r="BFE12" i="2"/>
  <c r="BPE3" i="2"/>
  <c r="BFE8" i="2"/>
  <c r="BFE21" i="2"/>
  <c r="BFE14" i="2"/>
  <c r="BFE11" i="2"/>
  <c r="BFE18" i="2"/>
  <c r="BFE13" i="2"/>
  <c r="BFF12" i="2"/>
  <c r="BFF18" i="2"/>
  <c r="BFF19" i="2"/>
  <c r="BFF11" i="2"/>
  <c r="BFF14" i="2"/>
  <c r="BFG14" i="2" s="1"/>
  <c r="BFE29" i="2"/>
  <c r="BFE25" i="2"/>
  <c r="BFE5" i="2"/>
  <c r="BFF21" i="2"/>
  <c r="BFF26" i="2"/>
  <c r="BFE26" i="2"/>
  <c r="BFF27" i="2"/>
  <c r="BFF25" i="2"/>
  <c r="BFE27" i="2"/>
  <c r="BFE15" i="2"/>
  <c r="BFE7" i="2"/>
  <c r="BFF15" i="2"/>
  <c r="BFE19" i="2"/>
  <c r="BFF7" i="2"/>
  <c r="BFE20" i="2"/>
  <c r="BFF8" i="2"/>
  <c r="BFF6" i="2"/>
  <c r="BFF29" i="2"/>
  <c r="BFF20" i="2"/>
  <c r="BFE28" i="2"/>
  <c r="BFE4" i="2"/>
  <c r="BFE6" i="2"/>
  <c r="BFF5" i="2"/>
  <c r="BFE22" i="2"/>
  <c r="BFF22" i="2"/>
  <c r="BFF13" i="2"/>
  <c r="BFF4" i="2"/>
  <c r="BFF28" i="2"/>
  <c r="BFG28" i="2" s="1"/>
  <c r="BFM15" i="2"/>
  <c r="BFL4" i="2"/>
  <c r="BFH11" i="2"/>
  <c r="BFM5" i="2"/>
  <c r="BFD25" i="2"/>
  <c r="BFD6" i="2"/>
  <c r="BFB20" i="2"/>
  <c r="BFL11" i="2"/>
  <c r="BFL22" i="2"/>
  <c r="BFC18" i="2"/>
  <c r="BFB4" i="2"/>
  <c r="BFM6" i="2"/>
  <c r="BFC19" i="2"/>
  <c r="BFC14" i="2"/>
  <c r="BFD11" i="2"/>
  <c r="BFC22" i="2"/>
  <c r="BFM25" i="2"/>
  <c r="BFM8" i="2"/>
  <c r="BFH25" i="2"/>
  <c r="BFI15" i="2"/>
  <c r="BFM14" i="2"/>
  <c r="BFL27" i="2"/>
  <c r="BFM22" i="2"/>
  <c r="BFL7" i="2"/>
  <c r="BFL15" i="2"/>
  <c r="BFD12" i="2"/>
  <c r="BFI21" i="2"/>
  <c r="BFC25" i="2"/>
  <c r="BFC29" i="2"/>
  <c r="BFL28" i="2"/>
  <c r="BFD20" i="2"/>
  <c r="BFL8" i="2"/>
  <c r="BFL5" i="2"/>
  <c r="BFI8" i="2"/>
  <c r="BFD14" i="2"/>
  <c r="BFD22" i="2"/>
  <c r="BFM21" i="2"/>
  <c r="BFC15" i="2"/>
  <c r="BFB5" i="2"/>
  <c r="BFD26" i="2"/>
  <c r="BFH20" i="2"/>
  <c r="BFM7" i="2"/>
  <c r="BFM4" i="2"/>
  <c r="BFL19" i="2"/>
  <c r="BFI29" i="2"/>
  <c r="BFL21" i="2"/>
  <c r="BFB12" i="2"/>
  <c r="BFL29" i="2"/>
  <c r="BFL18" i="2"/>
  <c r="BFB25" i="2"/>
  <c r="BFB6" i="2"/>
  <c r="BFB29" i="2"/>
  <c r="BFI19" i="2"/>
  <c r="BFL14" i="2"/>
  <c r="BFC20" i="2"/>
  <c r="BFD18" i="2"/>
  <c r="BFD4" i="2"/>
  <c r="BFD19" i="2"/>
  <c r="BFL26" i="2"/>
  <c r="BFM28" i="2"/>
  <c r="BFB14" i="2"/>
  <c r="BFB11" i="2"/>
  <c r="BFB22" i="2"/>
  <c r="BFD15" i="2"/>
  <c r="BFC5" i="2"/>
  <c r="BFC26" i="2"/>
  <c r="BFH12" i="2"/>
  <c r="BFM19" i="2"/>
  <c r="BFM27" i="2"/>
  <c r="BFM26" i="2"/>
  <c r="BFH18" i="2"/>
  <c r="BFH5" i="2"/>
  <c r="BFL13" i="2"/>
  <c r="BFM12" i="2"/>
  <c r="BFM13" i="2"/>
  <c r="BFC12" i="2"/>
  <c r="BFL20" i="2"/>
  <c r="BFC6" i="2"/>
  <c r="BFD29" i="2"/>
  <c r="BFH15" i="2"/>
  <c r="BFB18" i="2"/>
  <c r="BFC4" i="2"/>
  <c r="BFB19" i="2"/>
  <c r="BFH26" i="2"/>
  <c r="BFM20" i="2"/>
  <c r="BFC11" i="2"/>
  <c r="BFM18" i="2"/>
  <c r="BFL12" i="2"/>
  <c r="BFD5" i="2"/>
  <c r="BFB26" i="2"/>
  <c r="BFK26" i="2" s="1"/>
  <c r="BFI13" i="2"/>
  <c r="BFM29" i="2"/>
  <c r="BFM11" i="2"/>
  <c r="BFL25" i="2"/>
  <c r="BFL6" i="2"/>
  <c r="BFH19" i="2"/>
  <c r="BFH22" i="2"/>
  <c r="BFI28" i="2"/>
  <c r="BFH28" i="2"/>
  <c r="BFI7" i="2"/>
  <c r="BFI11" i="2"/>
  <c r="BFD13" i="2"/>
  <c r="BFC21" i="2"/>
  <c r="BFI25" i="2"/>
  <c r="BFC8" i="2"/>
  <c r="BFB27" i="2"/>
  <c r="BFH14" i="2"/>
  <c r="BFC28" i="2"/>
  <c r="BFI14" i="2"/>
  <c r="BFB15" i="2"/>
  <c r="BFK15" i="2" s="1"/>
  <c r="BFB7" i="2"/>
  <c r="BFB28" i="2"/>
  <c r="BFC7" i="2"/>
  <c r="BFH21" i="2"/>
  <c r="BFC27" i="2"/>
  <c r="BFI26" i="2"/>
  <c r="BFJ26" i="2" s="1"/>
  <c r="BFC13" i="2"/>
  <c r="BFD21" i="2"/>
  <c r="BFH29" i="2"/>
  <c r="BFD8" i="2"/>
  <c r="BFI5" i="2"/>
  <c r="BFH27" i="2"/>
  <c r="BFI12" i="2"/>
  <c r="BFD7" i="2"/>
  <c r="BFH6" i="2"/>
  <c r="BFD27" i="2"/>
  <c r="BFI20" i="2"/>
  <c r="BFD28" i="2"/>
  <c r="BFH8" i="2"/>
  <c r="BFI18" i="2"/>
  <c r="BFI4" i="2"/>
  <c r="BFI22" i="2"/>
  <c r="BFI27" i="2"/>
  <c r="BFH4" i="2"/>
  <c r="BFH13" i="2"/>
  <c r="BFI6" i="2"/>
  <c r="BFH7" i="2"/>
  <c r="BFB13" i="2"/>
  <c r="BFB21" i="2"/>
  <c r="BFK21" i="2" s="1"/>
  <c r="BFB8" i="2"/>
  <c r="AVD22" i="2"/>
  <c r="BAC19" i="2"/>
  <c r="BAD13" i="2"/>
  <c r="BAG13" i="2" s="1"/>
  <c r="BAC22" i="2"/>
  <c r="BAC27" i="2"/>
  <c r="BAC18" i="2"/>
  <c r="BAD5" i="2"/>
  <c r="BAG5" i="2" s="1"/>
  <c r="BAD25" i="2"/>
  <c r="BAG25" i="2" s="1"/>
  <c r="AZZ18" i="2"/>
  <c r="AVD18" i="2"/>
  <c r="AVB18" i="2"/>
  <c r="AVB4" i="2"/>
  <c r="AVD20" i="2"/>
  <c r="ACF20" i="2"/>
  <c r="ACR20" i="2" s="1"/>
  <c r="FQ29" i="2"/>
  <c r="FW29" i="2"/>
  <c r="FQ13" i="2"/>
  <c r="ABH5" i="2"/>
  <c r="ABR5" i="2" s="1"/>
  <c r="HJ8" i="2"/>
  <c r="KX13" i="2"/>
  <c r="GL15" i="2"/>
  <c r="FN6" i="2"/>
  <c r="FQ28" i="2"/>
  <c r="FQ6" i="2"/>
  <c r="FW28" i="2"/>
  <c r="FW27" i="2"/>
  <c r="KU6" i="2"/>
  <c r="AFN12" i="2"/>
  <c r="AFN13" i="2" s="1"/>
  <c r="AHM15" i="2" s="1"/>
  <c r="GU12" i="2"/>
  <c r="SG13" i="2"/>
  <c r="GL7" i="2"/>
  <c r="MB6" i="2"/>
  <c r="WZ20" i="2"/>
  <c r="RH12" i="2"/>
  <c r="SG27" i="2"/>
  <c r="LC26" i="2"/>
  <c r="NF8" i="2"/>
  <c r="TG22" i="2"/>
  <c r="XA20" i="2"/>
  <c r="QU13" i="2"/>
  <c r="XL20" i="2"/>
  <c r="RG12" i="2"/>
  <c r="QU12" i="2"/>
  <c r="XM20" i="2"/>
  <c r="RG13" i="2"/>
  <c r="XB20" i="2"/>
  <c r="LB26" i="2"/>
  <c r="WZ27" i="2"/>
  <c r="XM13" i="2"/>
  <c r="QV13" i="2"/>
  <c r="ND28" i="2"/>
  <c r="XM6" i="2"/>
  <c r="AAE19" i="2"/>
  <c r="AAE20" i="2" s="1"/>
  <c r="QW13" i="2"/>
  <c r="RH13" i="2"/>
  <c r="AFM18" i="2"/>
  <c r="AGO19" i="2" s="1"/>
  <c r="QV12" i="2"/>
  <c r="MB27" i="2"/>
  <c r="NB8" i="2"/>
  <c r="NF6" i="2"/>
  <c r="HS7" i="2"/>
  <c r="GI20" i="2"/>
  <c r="GU13" i="2"/>
  <c r="HA14" i="2" s="1"/>
  <c r="HS6" i="2"/>
  <c r="NF28" i="2"/>
  <c r="XL13" i="2"/>
  <c r="XB27" i="2"/>
  <c r="NC6" i="2"/>
  <c r="NB6" i="2"/>
  <c r="NC8" i="2"/>
  <c r="XB13" i="2"/>
  <c r="XM27" i="2"/>
  <c r="NE27" i="2"/>
  <c r="NC27" i="2"/>
  <c r="NB28" i="2"/>
  <c r="NE6" i="2"/>
  <c r="ND8" i="2"/>
  <c r="NB22" i="2"/>
  <c r="NE15" i="2"/>
  <c r="WZ13" i="2"/>
  <c r="XL27" i="2"/>
  <c r="NB27" i="2"/>
  <c r="NC28" i="2"/>
  <c r="IS15" i="2"/>
  <c r="ND6" i="2"/>
  <c r="NE8" i="2"/>
  <c r="ND27" i="2"/>
  <c r="TK22" i="2"/>
  <c r="XA13" i="2"/>
  <c r="NB29" i="2"/>
  <c r="TK7" i="2"/>
  <c r="IW14" i="2"/>
  <c r="XA27" i="2"/>
  <c r="NA20" i="2"/>
  <c r="RH5" i="2"/>
  <c r="SA21" i="2"/>
  <c r="KR26" i="2"/>
  <c r="NE29" i="2"/>
  <c r="LZ13" i="2"/>
  <c r="KQ26" i="2"/>
  <c r="NE28" i="2"/>
  <c r="TG7" i="2"/>
  <c r="IS8" i="2"/>
  <c r="IT7" i="2"/>
  <c r="TI7" i="2"/>
  <c r="RH26" i="2"/>
  <c r="SG6" i="2"/>
  <c r="AFN4" i="2"/>
  <c r="AFN5" i="2" s="1"/>
  <c r="LS21" i="2"/>
  <c r="LP13" i="2"/>
  <c r="LB6" i="2"/>
  <c r="RC19" i="2"/>
  <c r="QZ19" i="2"/>
  <c r="GL21" i="2"/>
  <c r="NC20" i="2"/>
  <c r="YC8" i="2"/>
  <c r="XE27" i="2"/>
  <c r="WJ12" i="2"/>
  <c r="WG12" i="2"/>
  <c r="SG7" i="2"/>
  <c r="VL4" i="2"/>
  <c r="KU19" i="2"/>
  <c r="ND29" i="2"/>
  <c r="APW12" i="2"/>
  <c r="XB6" i="2"/>
  <c r="MA13" i="2"/>
  <c r="WJ26" i="2"/>
  <c r="WG26" i="2"/>
  <c r="QZ6" i="2"/>
  <c r="YF15" i="2"/>
  <c r="NF29" i="2"/>
  <c r="RC13" i="2"/>
  <c r="KU27" i="2"/>
  <c r="LS28" i="2"/>
  <c r="NC29" i="2"/>
  <c r="GT20" i="2"/>
  <c r="TJ7" i="2"/>
  <c r="APU12" i="2"/>
  <c r="XL6" i="2"/>
  <c r="LN13" i="2"/>
  <c r="TH7" i="2"/>
  <c r="LP12" i="2"/>
  <c r="XA6" i="2"/>
  <c r="LO13" i="2"/>
  <c r="APU18" i="2"/>
  <c r="APU7" i="2"/>
  <c r="TI14" i="2"/>
  <c r="RX28" i="2"/>
  <c r="LO12" i="2"/>
  <c r="GP22" i="2"/>
  <c r="RX7" i="2"/>
  <c r="KX19" i="2"/>
  <c r="YC29" i="2"/>
  <c r="YF29" i="2"/>
  <c r="NX28" i="2"/>
  <c r="MB5" i="2"/>
  <c r="LS7" i="2"/>
  <c r="NF27" i="2"/>
  <c r="QE12" i="2"/>
  <c r="APW26" i="2"/>
  <c r="IU7" i="2"/>
  <c r="XE20" i="2"/>
  <c r="KR27" i="2"/>
  <c r="MB19" i="2"/>
  <c r="QB5" i="2"/>
  <c r="WJ5" i="2"/>
  <c r="KP5" i="2"/>
  <c r="LS8" i="2"/>
  <c r="XE6" i="2"/>
  <c r="RH6" i="2"/>
  <c r="MB20" i="2"/>
  <c r="APU26" i="2"/>
  <c r="YC7" i="2"/>
  <c r="YL22" i="2"/>
  <c r="LS22" i="2"/>
  <c r="QW12" i="2"/>
  <c r="WG19" i="2"/>
  <c r="WJ19" i="2"/>
  <c r="AFL18" i="2"/>
  <c r="AFQ18" i="2" s="1"/>
  <c r="GN22" i="2"/>
  <c r="IT14" i="2"/>
  <c r="GK22" i="2"/>
  <c r="KT14" i="2"/>
  <c r="KW14" i="2"/>
  <c r="KZ14" i="2"/>
  <c r="KS14" i="2"/>
  <c r="KV14" i="2"/>
  <c r="KY14" i="2"/>
  <c r="LA14" i="2"/>
  <c r="LC14" i="2"/>
  <c r="LB14" i="2"/>
  <c r="KP14" i="2"/>
  <c r="KR14" i="2"/>
  <c r="KQ14" i="2"/>
  <c r="KP12" i="2"/>
  <c r="KQ12" i="2"/>
  <c r="KR12" i="2"/>
  <c r="LC12" i="2"/>
  <c r="LB12" i="2"/>
  <c r="QE19" i="2"/>
  <c r="QB19" i="2"/>
  <c r="YC28" i="2"/>
  <c r="AKQ25" i="2"/>
  <c r="AKR25" i="2" s="1"/>
  <c r="AKQ27" i="2"/>
  <c r="AKR27" i="2" s="1"/>
  <c r="AKQ28" i="2"/>
  <c r="AKR28" i="2" s="1"/>
  <c r="AKU25" i="2" s="1"/>
  <c r="AKQ26" i="2"/>
  <c r="AKR26" i="2" s="1"/>
  <c r="AKQ29" i="2"/>
  <c r="AKR29" i="2" s="1"/>
  <c r="AKV25" i="2" s="1"/>
  <c r="AC5" i="2"/>
  <c r="XH20" i="2"/>
  <c r="PV7" i="2"/>
  <c r="PQ8" i="2"/>
  <c r="PV8" i="2" s="1"/>
  <c r="APU4" i="2"/>
  <c r="APW4" i="2"/>
  <c r="RP29" i="2"/>
  <c r="RG29" i="2"/>
  <c r="RJ29" i="2"/>
  <c r="RQ29" i="2"/>
  <c r="QW29" i="2"/>
  <c r="RH29" i="2"/>
  <c r="RC29" i="2"/>
  <c r="RF29" i="2"/>
  <c r="RI29" i="2"/>
  <c r="RD29" i="2"/>
  <c r="QY29" i="2"/>
  <c r="RB29" i="2"/>
  <c r="RE29" i="2"/>
  <c r="QV29" i="2"/>
  <c r="QU29" i="2"/>
  <c r="QX29" i="2"/>
  <c r="RA29" i="2"/>
  <c r="XH6" i="2"/>
  <c r="LS13" i="2"/>
  <c r="AKQ11" i="2"/>
  <c r="AKR11" i="2" s="1"/>
  <c r="AKQ12" i="2"/>
  <c r="AKR12" i="2" s="1"/>
  <c r="AKQ13" i="2"/>
  <c r="AKR13" i="2" s="1"/>
  <c r="AKT11" i="2" s="1"/>
  <c r="AKQ14" i="2"/>
  <c r="AKR14" i="2" s="1"/>
  <c r="AKU11" i="2" s="1"/>
  <c r="AKQ15" i="2"/>
  <c r="AKR15" i="2" s="1"/>
  <c r="AKV11" i="2" s="1"/>
  <c r="QT21" i="2"/>
  <c r="PR21" i="2"/>
  <c r="QT22" i="2" s="1"/>
  <c r="ND20" i="2"/>
  <c r="AFL12" i="2"/>
  <c r="AEA29" i="2"/>
  <c r="ADT28" i="2"/>
  <c r="AEA28" i="2"/>
  <c r="ADZ28" i="2"/>
  <c r="ADP28" i="2"/>
  <c r="ADO28" i="2"/>
  <c r="ADN28" i="2"/>
  <c r="ADL28" i="2"/>
  <c r="ADK28" i="2"/>
  <c r="ADI28" i="2"/>
  <c r="ADH28" i="2"/>
  <c r="PQ22" i="2"/>
  <c r="PV22" i="2" s="1"/>
  <c r="PV21" i="2"/>
  <c r="YF8" i="2"/>
  <c r="UX13" i="2"/>
  <c r="VC12" i="2"/>
  <c r="ND22" i="2"/>
  <c r="PQ15" i="2"/>
  <c r="PV15" i="2" s="1"/>
  <c r="PV14" i="2"/>
  <c r="AN4" i="2"/>
  <c r="UY28" i="2"/>
  <c r="WA29" i="2" s="1"/>
  <c r="WA28" i="2"/>
  <c r="WM6" i="2"/>
  <c r="WH6" i="2"/>
  <c r="WI6" i="2"/>
  <c r="WK6" i="2"/>
  <c r="WE6" i="2"/>
  <c r="WF6" i="2"/>
  <c r="WL6" i="2"/>
  <c r="WQ6" i="2"/>
  <c r="WX6" i="2"/>
  <c r="WW6" i="2"/>
  <c r="WX5" i="2" s="1"/>
  <c r="ACF21" i="2"/>
  <c r="AAG20" i="2"/>
  <c r="ACF22" i="2" s="1"/>
  <c r="APU29" i="2"/>
  <c r="APW29" i="2"/>
  <c r="LC4" i="2"/>
  <c r="KR6" i="2"/>
  <c r="KX6" i="2"/>
  <c r="QW27" i="2"/>
  <c r="QZ27" i="2"/>
  <c r="NX29" i="2"/>
  <c r="XH27" i="2"/>
  <c r="XC7" i="2"/>
  <c r="XK7" i="2"/>
  <c r="XI7" i="2"/>
  <c r="XJ7" i="2"/>
  <c r="XD7" i="2"/>
  <c r="XG7" i="2"/>
  <c r="XF7" i="2"/>
  <c r="XU7" i="2"/>
  <c r="XV7" i="2"/>
  <c r="WZ7" i="2"/>
  <c r="XM7" i="2"/>
  <c r="XB7" i="2"/>
  <c r="XA7" i="2"/>
  <c r="XL7" i="2"/>
  <c r="AFN26" i="2"/>
  <c r="AHM27" i="2"/>
  <c r="WI13" i="2"/>
  <c r="WK13" i="2"/>
  <c r="WE13" i="2"/>
  <c r="WF13" i="2"/>
  <c r="WL13" i="2"/>
  <c r="WM13" i="2"/>
  <c r="WH13" i="2"/>
  <c r="WQ13" i="2"/>
  <c r="WW13" i="2"/>
  <c r="WX13" i="2" s="1"/>
  <c r="RX8" i="2"/>
  <c r="LV15" i="2"/>
  <c r="LR15" i="2"/>
  <c r="LN15" i="2"/>
  <c r="LZ15" i="2"/>
  <c r="LY15" i="2"/>
  <c r="LU15" i="2"/>
  <c r="LQ15" i="2"/>
  <c r="MC15" i="2"/>
  <c r="MB15" i="2"/>
  <c r="LX15" i="2"/>
  <c r="LT15" i="2"/>
  <c r="MJ15" i="2"/>
  <c r="MA15" i="2"/>
  <c r="LW15" i="2"/>
  <c r="LO15" i="2"/>
  <c r="MI15" i="2"/>
  <c r="LP15" i="2"/>
  <c r="QU6" i="2"/>
  <c r="RC6" i="2"/>
  <c r="KT20" i="2"/>
  <c r="KZ20" i="2"/>
  <c r="LA20" i="2"/>
  <c r="KV20" i="2"/>
  <c r="KW20" i="2"/>
  <c r="KY20" i="2"/>
  <c r="KS20" i="2"/>
  <c r="VM19" i="2"/>
  <c r="VG19" i="2"/>
  <c r="VH19" i="2"/>
  <c r="VN19" i="2"/>
  <c r="VO19" i="2"/>
  <c r="VJ19" i="2"/>
  <c r="VK19" i="2"/>
  <c r="TI22" i="2"/>
  <c r="TH22" i="2"/>
  <c r="YF7" i="2"/>
  <c r="SA14" i="2"/>
  <c r="YC22" i="2"/>
  <c r="ACM13" i="2"/>
  <c r="ACV13" i="2"/>
  <c r="ADB13" i="2"/>
  <c r="ACR13" i="2"/>
  <c r="ADC13" i="2"/>
  <c r="ACP13" i="2"/>
  <c r="ACN13" i="2"/>
  <c r="ACQ13" i="2"/>
  <c r="ACK13" i="2"/>
  <c r="ACJ13" i="2"/>
  <c r="PV28" i="2"/>
  <c r="PQ29" i="2"/>
  <c r="PV29" i="2" s="1"/>
  <c r="VC27" i="2"/>
  <c r="UX28" i="2"/>
  <c r="NB15" i="2"/>
  <c r="APW22" i="2"/>
  <c r="APU22" i="2"/>
  <c r="APW5" i="2"/>
  <c r="KW29" i="2"/>
  <c r="KS29" i="2"/>
  <c r="KV29" i="2"/>
  <c r="KY29" i="2"/>
  <c r="KT29" i="2"/>
  <c r="KZ29" i="2"/>
  <c r="LA29" i="2"/>
  <c r="KP29" i="2"/>
  <c r="LC29" i="2"/>
  <c r="LB29" i="2"/>
  <c r="KQ29" i="2"/>
  <c r="KR29" i="2"/>
  <c r="XA29" i="2"/>
  <c r="WZ29" i="2"/>
  <c r="XC29" i="2"/>
  <c r="XF29" i="2"/>
  <c r="XU29" i="2"/>
  <c r="XL29" i="2"/>
  <c r="XO29" i="2"/>
  <c r="XV29" i="2"/>
  <c r="XB29" i="2"/>
  <c r="XM29" i="2"/>
  <c r="XH29" i="2"/>
  <c r="XK29" i="2"/>
  <c r="XN29" i="2"/>
  <c r="XI29" i="2"/>
  <c r="XD29" i="2"/>
  <c r="XW30" i="2" s="1"/>
  <c r="XG29" i="2"/>
  <c r="XJ29" i="2"/>
  <c r="SA7" i="2"/>
  <c r="VI4" i="2"/>
  <c r="YL14" i="2"/>
  <c r="AC6" i="2"/>
  <c r="AN7" i="2"/>
  <c r="KQ11" i="2"/>
  <c r="LC13" i="2"/>
  <c r="LB13" i="2"/>
  <c r="KQ5" i="2"/>
  <c r="XN22" i="2"/>
  <c r="XU22" i="2"/>
  <c r="XL22" i="2"/>
  <c r="XO22" i="2"/>
  <c r="XJ22" i="2"/>
  <c r="XM22" i="2"/>
  <c r="XH22" i="2"/>
  <c r="XK22" i="2"/>
  <c r="XF22" i="2"/>
  <c r="XI22" i="2"/>
  <c r="XD22" i="2"/>
  <c r="XG22" i="2"/>
  <c r="XV22" i="2"/>
  <c r="XB22" i="2"/>
  <c r="XA22" i="2"/>
  <c r="WZ22" i="2"/>
  <c r="XC22" i="2"/>
  <c r="QE5" i="2"/>
  <c r="NC7" i="2"/>
  <c r="NF7" i="2"/>
  <c r="NB7" i="2"/>
  <c r="ND7" i="2"/>
  <c r="NE7" i="2"/>
  <c r="QB26" i="2"/>
  <c r="VI25" i="2"/>
  <c r="ADK22" i="2"/>
  <c r="ADN22" i="2"/>
  <c r="ADH22" i="2"/>
  <c r="ADT22" i="2"/>
  <c r="ADZ22" i="2"/>
  <c r="ADP22" i="2"/>
  <c r="ADO22" i="2"/>
  <c r="ADI22" i="2"/>
  <c r="ADL22" i="2"/>
  <c r="ADE22" i="2"/>
  <c r="ADG22" i="2"/>
  <c r="ADR22" i="2"/>
  <c r="ADF22" i="2"/>
  <c r="ADQ22" i="2"/>
  <c r="APU6" i="2"/>
  <c r="APW6" i="2"/>
  <c r="APW8" i="2"/>
  <c r="LB25" i="2"/>
  <c r="LZ12" i="2"/>
  <c r="ADI7" i="2"/>
  <c r="ADN7" i="2"/>
  <c r="AEA7" i="2"/>
  <c r="ADZ7" i="2"/>
  <c r="ADH7" i="2"/>
  <c r="AEA8" i="2"/>
  <c r="ADP7" i="2"/>
  <c r="ADT7" i="2"/>
  <c r="ADL7" i="2"/>
  <c r="ADK7" i="2"/>
  <c r="ADO7" i="2"/>
  <c r="ADF7" i="2"/>
  <c r="ADE7" i="2"/>
  <c r="ADQ7" i="2"/>
  <c r="ADG7" i="2"/>
  <c r="ADR7" i="2"/>
  <c r="TH14" i="2"/>
  <c r="NF14" i="2"/>
  <c r="NE14" i="2"/>
  <c r="NC14" i="2"/>
  <c r="NB14" i="2"/>
  <c r="ND14" i="2"/>
  <c r="NB13" i="2"/>
  <c r="ND13" i="2"/>
  <c r="NE13" i="2"/>
  <c r="NF13" i="2"/>
  <c r="NC13" i="2"/>
  <c r="RI15" i="2"/>
  <c r="RE15" i="2"/>
  <c r="RP15" i="2"/>
  <c r="RQ15" i="2"/>
  <c r="QY15" i="2"/>
  <c r="RD15" i="2"/>
  <c r="QV15" i="2"/>
  <c r="RJ15" i="2"/>
  <c r="RH15" i="2"/>
  <c r="RB15" i="2"/>
  <c r="QX15" i="2"/>
  <c r="RG15" i="2"/>
  <c r="RF15" i="2"/>
  <c r="RC15" i="2"/>
  <c r="QU15" i="2"/>
  <c r="RA15" i="2"/>
  <c r="QW15" i="2"/>
  <c r="LC5" i="2"/>
  <c r="LA15" i="2"/>
  <c r="KY15" i="2"/>
  <c r="KT15" i="2"/>
  <c r="KW15" i="2"/>
  <c r="KZ15" i="2"/>
  <c r="KS15" i="2"/>
  <c r="KV15" i="2"/>
  <c r="KR15" i="2"/>
  <c r="LC15" i="2"/>
  <c r="KP15" i="2"/>
  <c r="LB15" i="2"/>
  <c r="KQ15" i="2"/>
  <c r="ABT12" i="2"/>
  <c r="ABS12" i="2"/>
  <c r="ABR12" i="2"/>
  <c r="ABP12" i="2"/>
  <c r="ABO12" i="2"/>
  <c r="ABM12" i="2"/>
  <c r="ABL12" i="2"/>
  <c r="APU19" i="2"/>
  <c r="APW21" i="2"/>
  <c r="APU21" i="2"/>
  <c r="QX28" i="2"/>
  <c r="RQ28" i="2"/>
  <c r="RP28" i="2"/>
  <c r="RD28" i="2"/>
  <c r="RJ28" i="2"/>
  <c r="RH28" i="2"/>
  <c r="RG28" i="2"/>
  <c r="RE28" i="2"/>
  <c r="QY28" i="2"/>
  <c r="RF28" i="2"/>
  <c r="RC28" i="2"/>
  <c r="RA28" i="2"/>
  <c r="QU28" i="2"/>
  <c r="RB28" i="2"/>
  <c r="QW28" i="2"/>
  <c r="QV28" i="2"/>
  <c r="RI28" i="2"/>
  <c r="AFO5" i="2"/>
  <c r="AIK8" i="2" s="1"/>
  <c r="AIK7" i="2"/>
  <c r="ACR6" i="2"/>
  <c r="ACQ6" i="2"/>
  <c r="ACN6" i="2"/>
  <c r="ACM6" i="2"/>
  <c r="ACK6" i="2"/>
  <c r="ACJ6" i="2"/>
  <c r="ADB6" i="2"/>
  <c r="ACV6" i="2"/>
  <c r="ADC6" i="2"/>
  <c r="ACP6" i="2"/>
  <c r="QW7" i="2"/>
  <c r="RA7" i="2"/>
  <c r="QY7" i="2"/>
  <c r="RE7" i="2"/>
  <c r="QU7" i="2"/>
  <c r="QX7" i="2"/>
  <c r="RF7" i="2"/>
  <c r="RB7" i="2"/>
  <c r="QV7" i="2"/>
  <c r="RG7" i="2"/>
  <c r="RH7" i="2"/>
  <c r="RD7" i="2"/>
  <c r="RC7" i="2"/>
  <c r="NE21" i="2"/>
  <c r="ND21" i="2"/>
  <c r="NF21" i="2"/>
  <c r="NC21" i="2"/>
  <c r="NB21" i="2"/>
  <c r="NA21" i="2"/>
  <c r="VM11" i="2"/>
  <c r="VG11" i="2"/>
  <c r="VH11" i="2"/>
  <c r="VN11" i="2"/>
  <c r="VO11" i="2"/>
  <c r="VJ11" i="2"/>
  <c r="VK11" i="2"/>
  <c r="AD5" i="2"/>
  <c r="NC22" i="2"/>
  <c r="QD13" i="2"/>
  <c r="QH13" i="2"/>
  <c r="QF13" i="2"/>
  <c r="PZ13" i="2"/>
  <c r="QG13" i="2"/>
  <c r="QA13" i="2"/>
  <c r="QC13" i="2"/>
  <c r="WE27" i="2"/>
  <c r="WF27" i="2"/>
  <c r="WL27" i="2"/>
  <c r="WM27" i="2"/>
  <c r="WH27" i="2"/>
  <c r="WI27" i="2"/>
  <c r="WK27" i="2"/>
  <c r="LB4" i="2"/>
  <c r="QV27" i="2"/>
  <c r="XO27" i="2"/>
  <c r="WA14" i="2"/>
  <c r="UY14" i="2"/>
  <c r="WA15" i="2" s="1"/>
  <c r="AFL4" i="2"/>
  <c r="QW6" i="2"/>
  <c r="RX29" i="2"/>
  <c r="ACJ27" i="2"/>
  <c r="ADB27" i="2"/>
  <c r="ACV27" i="2"/>
  <c r="ADC27" i="2"/>
  <c r="ACP27" i="2"/>
  <c r="ACR27" i="2"/>
  <c r="ACQ27" i="2"/>
  <c r="ACK27" i="2"/>
  <c r="ACN27" i="2"/>
  <c r="ACM27" i="2"/>
  <c r="YL7" i="2"/>
  <c r="SG14" i="2"/>
  <c r="AAO18" i="2"/>
  <c r="AAU18" i="2"/>
  <c r="AAV18" i="2"/>
  <c r="AAQ18" i="2"/>
  <c r="AAR18" i="2"/>
  <c r="AAT18" i="2"/>
  <c r="AAN18" i="2"/>
  <c r="NF15" i="2"/>
  <c r="APW18" i="2"/>
  <c r="APU5" i="2"/>
  <c r="APW27" i="2"/>
  <c r="KY28" i="2"/>
  <c r="KT28" i="2"/>
  <c r="KW28" i="2"/>
  <c r="KZ28" i="2"/>
  <c r="KS28" i="2"/>
  <c r="KV28" i="2"/>
  <c r="LA28" i="2"/>
  <c r="KR28" i="2"/>
  <c r="KQ28" i="2"/>
  <c r="LB28" i="2"/>
  <c r="LC28" i="2"/>
  <c r="KP28" i="2"/>
  <c r="XG28" i="2"/>
  <c r="XD28" i="2"/>
  <c r="XC28" i="2"/>
  <c r="XI28" i="2"/>
  <c r="XJ28" i="2"/>
  <c r="XK28" i="2"/>
  <c r="XF28" i="2"/>
  <c r="XO28" i="2"/>
  <c r="XU28" i="2"/>
  <c r="XV28" i="2" s="1"/>
  <c r="XM28" i="2"/>
  <c r="XB28" i="2"/>
  <c r="WZ28" i="2"/>
  <c r="XA28" i="2"/>
  <c r="XL28" i="2"/>
  <c r="QZ13" i="2"/>
  <c r="UY21" i="2"/>
  <c r="WA22" i="2" s="1"/>
  <c r="WA21" i="2"/>
  <c r="AD6" i="2"/>
  <c r="AD7" i="2"/>
  <c r="AO7" i="2"/>
  <c r="KP11" i="2"/>
  <c r="KQ13" i="2"/>
  <c r="ABH27" i="2"/>
  <c r="AAF27" i="2"/>
  <c r="RG5" i="2"/>
  <c r="KP26" i="2"/>
  <c r="AAE12" i="2"/>
  <c r="AAJ11" i="2"/>
  <c r="XF21" i="2"/>
  <c r="XK21" i="2"/>
  <c r="XG21" i="2"/>
  <c r="XD21" i="2"/>
  <c r="XI21" i="2"/>
  <c r="XC21" i="2"/>
  <c r="XJ21" i="2"/>
  <c r="XO21" i="2"/>
  <c r="XU21" i="2"/>
  <c r="XV21" i="2" s="1"/>
  <c r="XA21" i="2"/>
  <c r="XL21" i="2"/>
  <c r="XB21" i="2"/>
  <c r="WZ21" i="2"/>
  <c r="XM21" i="2"/>
  <c r="ADP14" i="2"/>
  <c r="ADO14" i="2"/>
  <c r="ADI14" i="2"/>
  <c r="ADL14" i="2"/>
  <c r="ADK14" i="2"/>
  <c r="ADN14" i="2"/>
  <c r="AEA15" i="2"/>
  <c r="ADH14" i="2"/>
  <c r="ADT14" i="2"/>
  <c r="AEA14" i="2"/>
  <c r="ADZ14" i="2"/>
  <c r="ADQ14" i="2"/>
  <c r="ADG14" i="2"/>
  <c r="ADR14" i="2"/>
  <c r="ADF14" i="2"/>
  <c r="ADE14" i="2"/>
  <c r="TI21" i="2"/>
  <c r="TH21" i="2"/>
  <c r="TG21" i="2"/>
  <c r="TJ21" i="2"/>
  <c r="TK21" i="2"/>
  <c r="AEA22" i="2"/>
  <c r="ADH21" i="2"/>
  <c r="ADT21" i="2"/>
  <c r="ADZ21" i="2"/>
  <c r="ADI21" i="2"/>
  <c r="AEA21" i="2"/>
  <c r="ADP21" i="2"/>
  <c r="ADK21" i="2"/>
  <c r="ADL21" i="2"/>
  <c r="ADN21" i="2"/>
  <c r="ADO21" i="2"/>
  <c r="ADR21" i="2"/>
  <c r="ADQ21" i="2"/>
  <c r="ADE21" i="2"/>
  <c r="ADF21" i="2"/>
  <c r="ADG21" i="2"/>
  <c r="APW7" i="2"/>
  <c r="KR25" i="2"/>
  <c r="KQ27" i="2"/>
  <c r="AB4" i="2"/>
  <c r="TJ14" i="2"/>
  <c r="AD4" i="2"/>
  <c r="QW26" i="2"/>
  <c r="AKQ22" i="2"/>
  <c r="AKR22" i="2" s="1"/>
  <c r="AKV18" i="2" s="1"/>
  <c r="AKQ19" i="2"/>
  <c r="AKR19" i="2" s="1"/>
  <c r="AKQ20" i="2"/>
  <c r="AKR20" i="2" s="1"/>
  <c r="AKT18" i="2" s="1"/>
  <c r="AKQ21" i="2"/>
  <c r="AKR21" i="2" s="1"/>
  <c r="AKU18" i="2" s="1"/>
  <c r="AKQ18" i="2"/>
  <c r="AKR18" i="2" s="1"/>
  <c r="MA12" i="2"/>
  <c r="IW15" i="2"/>
  <c r="GM22" i="2"/>
  <c r="GS19" i="2"/>
  <c r="AAR25" i="2"/>
  <c r="AAT25" i="2"/>
  <c r="AAN25" i="2"/>
  <c r="AAO25" i="2"/>
  <c r="AAU25" i="2"/>
  <c r="AAV25" i="2"/>
  <c r="AAQ25" i="2"/>
  <c r="ABH13" i="2"/>
  <c r="AAF13" i="2"/>
  <c r="WG5" i="2"/>
  <c r="KV7" i="2"/>
  <c r="KZ7" i="2"/>
  <c r="KY7" i="2"/>
  <c r="LA7" i="2"/>
  <c r="KT7" i="2"/>
  <c r="KS7" i="2"/>
  <c r="KW7" i="2"/>
  <c r="LB7" i="2"/>
  <c r="KQ7" i="2"/>
  <c r="KR7" i="2"/>
  <c r="LC7" i="2"/>
  <c r="KP7" i="2"/>
  <c r="AFM5" i="2"/>
  <c r="AGO5" i="2"/>
  <c r="AAG6" i="2"/>
  <c r="ACF8" i="2" s="1"/>
  <c r="ACF7" i="2"/>
  <c r="LV13" i="2"/>
  <c r="RH8" i="2"/>
  <c r="RD8" i="2"/>
  <c r="QW8" i="2"/>
  <c r="QY8" i="2"/>
  <c r="QU8" i="2"/>
  <c r="RG8" i="2"/>
  <c r="QV8" i="2"/>
  <c r="RF8" i="2"/>
  <c r="RB8" i="2"/>
  <c r="QX8" i="2"/>
  <c r="RE8" i="2"/>
  <c r="RA8" i="2"/>
  <c r="RC8" i="2" s="1"/>
  <c r="NB20" i="2"/>
  <c r="NE20" i="2"/>
  <c r="SA28" i="2"/>
  <c r="YL8" i="2"/>
  <c r="QU5" i="2"/>
  <c r="QU26" i="2"/>
  <c r="NE22" i="2"/>
  <c r="YC21" i="2"/>
  <c r="TF15" i="2"/>
  <c r="TI15" i="2"/>
  <c r="TJ15" i="2"/>
  <c r="TK15" i="2"/>
  <c r="TG15" i="2"/>
  <c r="TH15" i="2"/>
  <c r="APW20" i="2"/>
  <c r="APU20" i="2"/>
  <c r="APW11" i="2"/>
  <c r="APW13" i="2"/>
  <c r="APU13" i="2"/>
  <c r="XH13" i="2"/>
  <c r="KR4" i="2"/>
  <c r="KQ4" i="2"/>
  <c r="KQ6" i="2"/>
  <c r="RH27" i="2"/>
  <c r="QU27" i="2"/>
  <c r="RC27" i="2"/>
  <c r="MB26" i="2"/>
  <c r="MC27" i="2" s="1"/>
  <c r="AKQ4" i="2"/>
  <c r="AKR4" i="2" s="1"/>
  <c r="AKQ8" i="2"/>
  <c r="AKR8" i="2" s="1"/>
  <c r="AKV4" i="2" s="1"/>
  <c r="AKQ6" i="2"/>
  <c r="AKR6" i="2" s="1"/>
  <c r="AKT4" i="2" s="1"/>
  <c r="AKQ5" i="2"/>
  <c r="AKR5" i="2" s="1"/>
  <c r="AKQ7" i="2"/>
  <c r="AKR7" i="2" s="1"/>
  <c r="AKU4" i="2" s="1"/>
  <c r="AIK28" i="2"/>
  <c r="AFO26" i="2"/>
  <c r="AIK29" i="2" s="1"/>
  <c r="QV6" i="2"/>
  <c r="YL15" i="2"/>
  <c r="YC15" i="2"/>
  <c r="AO4" i="2"/>
  <c r="ACF28" i="2"/>
  <c r="AAG27" i="2"/>
  <c r="ACF29" i="2" s="1"/>
  <c r="TJ22" i="2"/>
  <c r="RX14" i="2"/>
  <c r="AB5" i="2"/>
  <c r="NC15" i="2"/>
  <c r="APU25" i="2"/>
  <c r="XJ14" i="2"/>
  <c r="XI14" i="2"/>
  <c r="XK14" i="2"/>
  <c r="XF14" i="2"/>
  <c r="XG14" i="2"/>
  <c r="XD14" i="2"/>
  <c r="XC14" i="2"/>
  <c r="XU14" i="2"/>
  <c r="XV14" i="2"/>
  <c r="WZ14" i="2"/>
  <c r="XA14" i="2"/>
  <c r="XL14" i="2"/>
  <c r="XM14" i="2"/>
  <c r="XB14" i="2"/>
  <c r="LS29" i="2"/>
  <c r="AAJ4" i="2"/>
  <c r="AAE5" i="2"/>
  <c r="RX22" i="2"/>
  <c r="WI20" i="2"/>
  <c r="WF20" i="2"/>
  <c r="WM20" i="2"/>
  <c r="WK20" i="2"/>
  <c r="WH20" i="2"/>
  <c r="WJ20" i="2" s="1"/>
  <c r="WE20" i="2"/>
  <c r="WL20" i="2"/>
  <c r="WW20" i="2"/>
  <c r="WX20" i="2"/>
  <c r="YF14" i="2"/>
  <c r="AN6" i="2"/>
  <c r="AB7" i="2"/>
  <c r="AGO12" i="2"/>
  <c r="AFM12" i="2"/>
  <c r="LB11" i="2"/>
  <c r="KR13" i="2"/>
  <c r="KU13" i="2"/>
  <c r="ABT26" i="2"/>
  <c r="ABS26" i="2"/>
  <c r="ABP26" i="2"/>
  <c r="ABO26" i="2"/>
  <c r="ABM26" i="2"/>
  <c r="ABL26" i="2"/>
  <c r="ABR26" i="2"/>
  <c r="ADK15" i="2"/>
  <c r="ADN15" i="2"/>
  <c r="ADH15" i="2"/>
  <c r="ADT15" i="2"/>
  <c r="ADZ15" i="2"/>
  <c r="ADP15" i="2"/>
  <c r="ADO15" i="2"/>
  <c r="ADI15" i="2"/>
  <c r="ADL15" i="2"/>
  <c r="ADG15" i="2"/>
  <c r="ADQ15" i="2"/>
  <c r="ADE15" i="2"/>
  <c r="ADF15" i="2"/>
  <c r="ADR15" i="2"/>
  <c r="ABH20" i="2"/>
  <c r="AAF20" i="2"/>
  <c r="KP25" i="2"/>
  <c r="LC25" i="2"/>
  <c r="KP27" i="2"/>
  <c r="MC5" i="2"/>
  <c r="TK14" i="2"/>
  <c r="SG21" i="2"/>
  <c r="RX21" i="2"/>
  <c r="AIK21" i="2"/>
  <c r="AFO19" i="2"/>
  <c r="AIK22" i="2" s="1"/>
  <c r="VN5" i="2"/>
  <c r="VO5" i="2"/>
  <c r="VJ5" i="2"/>
  <c r="VK5" i="2"/>
  <c r="VM5" i="2"/>
  <c r="VG5" i="2"/>
  <c r="VH5" i="2"/>
  <c r="AHM14" i="2"/>
  <c r="AM8" i="2"/>
  <c r="AH8" i="2"/>
  <c r="AL8" i="2"/>
  <c r="AF8" i="2"/>
  <c r="AK8" i="2"/>
  <c r="AE8" i="2"/>
  <c r="AI8" i="2"/>
  <c r="AB8" i="2"/>
  <c r="AN8" i="2"/>
  <c r="AC8" i="2"/>
  <c r="AO8" i="2"/>
  <c r="AD8" i="2"/>
  <c r="BP7" i="2"/>
  <c r="AAJ26" i="2"/>
  <c r="AAE27" i="2"/>
  <c r="QV26" i="2"/>
  <c r="QA6" i="2"/>
  <c r="QG6" i="2"/>
  <c r="QC6" i="2"/>
  <c r="QH6" i="2"/>
  <c r="QF6" i="2"/>
  <c r="QD6" i="2"/>
  <c r="PZ6" i="2"/>
  <c r="APW19" i="2"/>
  <c r="LA8" i="2"/>
  <c r="KW8" i="2"/>
  <c r="KS8" i="2"/>
  <c r="KZ8" i="2"/>
  <c r="KV8" i="2"/>
  <c r="KY8" i="2"/>
  <c r="KT8" i="2"/>
  <c r="KR8" i="2"/>
  <c r="KQ8" i="2"/>
  <c r="LC8" i="2"/>
  <c r="KP8" i="2"/>
  <c r="LB8" i="2"/>
  <c r="AC4" i="2"/>
  <c r="AP4" i="2" s="1"/>
  <c r="RA20" i="2"/>
  <c r="QY20" i="2"/>
  <c r="RD20" i="2"/>
  <c r="QX20" i="2"/>
  <c r="RE20" i="2"/>
  <c r="RF20" i="2"/>
  <c r="RB20" i="2"/>
  <c r="NF20" i="2"/>
  <c r="AIK14" i="2"/>
  <c r="AFO12" i="2"/>
  <c r="AIK15" i="2" s="1"/>
  <c r="SG28" i="2"/>
  <c r="ADT29" i="2"/>
  <c r="ADO29" i="2"/>
  <c r="ADZ29" i="2"/>
  <c r="ADP29" i="2"/>
  <c r="ADK29" i="2"/>
  <c r="ADN29" i="2"/>
  <c r="ADL29" i="2"/>
  <c r="ADI29" i="2"/>
  <c r="ADH29" i="2"/>
  <c r="QH20" i="2"/>
  <c r="QC20" i="2"/>
  <c r="QA20" i="2"/>
  <c r="QF20" i="2"/>
  <c r="QD20" i="2"/>
  <c r="PZ20" i="2"/>
  <c r="QG20" i="2"/>
  <c r="QW5" i="2"/>
  <c r="LB5" i="2"/>
  <c r="TJ8" i="2"/>
  <c r="TH8" i="2"/>
  <c r="TI8" i="2"/>
  <c r="TK8" i="2"/>
  <c r="TG8" i="2"/>
  <c r="NF22" i="2"/>
  <c r="YL21" i="2"/>
  <c r="YF21" i="2"/>
  <c r="UY7" i="2"/>
  <c r="WA8" i="2" s="1"/>
  <c r="WA7" i="2"/>
  <c r="ACM20" i="2"/>
  <c r="ACP20" i="2"/>
  <c r="ACN20" i="2"/>
  <c r="ACQ20" i="2"/>
  <c r="ACJ20" i="2"/>
  <c r="APW14" i="2"/>
  <c r="APU14" i="2"/>
  <c r="APU27" i="2"/>
  <c r="APW28" i="2"/>
  <c r="APU28" i="2"/>
  <c r="XE13" i="2"/>
  <c r="KP4" i="2"/>
  <c r="KP6" i="2"/>
  <c r="LC6" i="2"/>
  <c r="RG27" i="2"/>
  <c r="SG20" i="2"/>
  <c r="WZ6" i="2"/>
  <c r="WZ8" i="2"/>
  <c r="XV8" i="2"/>
  <c r="XB8" i="2"/>
  <c r="XI8" i="2"/>
  <c r="XL8" i="2"/>
  <c r="XO8" i="2"/>
  <c r="XN8" i="2"/>
  <c r="XC8" i="2"/>
  <c r="XU8" i="2"/>
  <c r="XH8" i="2"/>
  <c r="XK8" i="2"/>
  <c r="XJ8" i="2"/>
  <c r="XM8" i="2"/>
  <c r="XD8" i="2"/>
  <c r="XG8" i="2"/>
  <c r="XF8" i="2"/>
  <c r="XA8" i="2"/>
  <c r="ABH6" i="2"/>
  <c r="AAF6" i="2"/>
  <c r="AFM26" i="2"/>
  <c r="AGO26" i="2"/>
  <c r="AFL25" i="2"/>
  <c r="MC14" i="2"/>
  <c r="LN14" i="2"/>
  <c r="LY14" i="2"/>
  <c r="LR14" i="2"/>
  <c r="MJ14" i="2"/>
  <c r="LQ14" i="2"/>
  <c r="MB14" i="2"/>
  <c r="LU14" i="2"/>
  <c r="MI14" i="2"/>
  <c r="LP14" i="2"/>
  <c r="LT14" i="2"/>
  <c r="MA14" i="2"/>
  <c r="LX14" i="2"/>
  <c r="LZ14" i="2"/>
  <c r="LO14" i="2"/>
  <c r="LV14" i="2"/>
  <c r="LW14" i="2"/>
  <c r="RG6" i="2"/>
  <c r="KJ22" i="2"/>
  <c r="KO22" i="2" s="1"/>
  <c r="KO21" i="2"/>
  <c r="SR28" i="2"/>
  <c r="TC29" i="2"/>
  <c r="TD28" i="2"/>
  <c r="TD29" i="2"/>
  <c r="SR29" i="2"/>
  <c r="TC28" i="2"/>
  <c r="SQ29" i="2"/>
  <c r="SQ28" i="2"/>
  <c r="SS29" i="2"/>
  <c r="SS28" i="2"/>
  <c r="UX21" i="2"/>
  <c r="VC20" i="2"/>
  <c r="AO5" i="2"/>
  <c r="AP5" i="2" s="1"/>
  <c r="RG26" i="2"/>
  <c r="AAG13" i="2"/>
  <c r="ACF15" i="2" s="1"/>
  <c r="ACF14" i="2"/>
  <c r="QA27" i="2"/>
  <c r="QF27" i="2"/>
  <c r="PZ27" i="2"/>
  <c r="QD27" i="2"/>
  <c r="QC27" i="2"/>
  <c r="QH27" i="2"/>
  <c r="QG27" i="2"/>
  <c r="VM26" i="2"/>
  <c r="VG26" i="2"/>
  <c r="VH26" i="2"/>
  <c r="VN26" i="2"/>
  <c r="VO26" i="2"/>
  <c r="VJ26" i="2"/>
  <c r="VK26" i="2"/>
  <c r="ND15" i="2"/>
  <c r="APU11" i="2"/>
  <c r="APW25" i="2"/>
  <c r="XV15" i="2"/>
  <c r="XB15" i="2"/>
  <c r="XO15" i="2"/>
  <c r="XH15" i="2"/>
  <c r="XA15" i="2"/>
  <c r="XN15" i="2"/>
  <c r="XU15" i="2"/>
  <c r="XI15" i="2"/>
  <c r="XC15" i="2"/>
  <c r="XJ15" i="2"/>
  <c r="XK15" i="2"/>
  <c r="XD15" i="2"/>
  <c r="XL15" i="2"/>
  <c r="XF15" i="2"/>
  <c r="WZ15" i="2"/>
  <c r="XM15" i="2"/>
  <c r="XG15" i="2"/>
  <c r="LN12" i="2"/>
  <c r="MC20" i="2"/>
  <c r="AB6" i="2"/>
  <c r="AO6" i="2"/>
  <c r="AC7" i="2"/>
  <c r="LC11" i="2"/>
  <c r="KR11" i="2"/>
  <c r="KP13" i="2"/>
  <c r="KR5" i="2"/>
  <c r="QE26" i="2"/>
  <c r="VL25" i="2"/>
  <c r="ABX19" i="2"/>
  <c r="ACE19" i="2"/>
  <c r="ABR19" i="2"/>
  <c r="ABT19" i="2"/>
  <c r="ABS19" i="2"/>
  <c r="ABM19" i="2"/>
  <c r="ABP19" i="2"/>
  <c r="ABO19" i="2"/>
  <c r="ABL19" i="2"/>
  <c r="ACD19" i="2"/>
  <c r="APU8" i="2"/>
  <c r="APU15" i="2"/>
  <c r="APW15" i="2"/>
  <c r="KQ25" i="2"/>
  <c r="LB27" i="2"/>
  <c r="LC27" i="2"/>
  <c r="ADK8" i="2"/>
  <c r="ADN8" i="2"/>
  <c r="ADH8" i="2"/>
  <c r="ADT8" i="2"/>
  <c r="ADZ8" i="2"/>
  <c r="ADP8" i="2"/>
  <c r="ADO8" i="2"/>
  <c r="ADI8" i="2"/>
  <c r="ADL8" i="2"/>
  <c r="ADF8" i="2"/>
  <c r="ADR8" i="2"/>
  <c r="ADE8" i="2"/>
  <c r="ADQ8" i="2"/>
  <c r="ADG8" i="2"/>
  <c r="TG14" i="2"/>
  <c r="RI14" i="2"/>
  <c r="RC14" i="2"/>
  <c r="RA14" i="2"/>
  <c r="QV14" i="2"/>
  <c r="RP14" i="2"/>
  <c r="RB14" i="2"/>
  <c r="RD14" i="2"/>
  <c r="RJ14" i="2"/>
  <c r="QU14" i="2"/>
  <c r="RG14" i="2"/>
  <c r="RE14" i="2"/>
  <c r="QY14" i="2"/>
  <c r="RQ14" i="2"/>
  <c r="RF14" i="2"/>
  <c r="RH14" i="2"/>
  <c r="QX14" i="2"/>
  <c r="QW14" i="2"/>
  <c r="AHM20" i="2"/>
  <c r="AFN19" i="2"/>
  <c r="VC6" i="2"/>
  <c r="UX7" i="2"/>
  <c r="QV5" i="2"/>
  <c r="AHU13" i="2"/>
  <c r="AHT13" i="2"/>
  <c r="AHR13" i="2"/>
  <c r="AHQ13" i="2"/>
  <c r="AII13" i="2"/>
  <c r="AIC13" i="2"/>
  <c r="AIJ13" i="2"/>
  <c r="AHW13" i="2"/>
  <c r="AHY13" i="2"/>
  <c r="AHX13" i="2"/>
  <c r="IU14" i="2"/>
  <c r="IU15" i="2"/>
  <c r="IT15" i="2"/>
  <c r="IV14" i="2"/>
  <c r="IV15" i="2"/>
  <c r="IS14" i="2"/>
  <c r="GG20" i="2"/>
  <c r="IW8" i="2"/>
  <c r="IV7" i="2"/>
  <c r="GR22" i="2"/>
  <c r="GO22" i="2"/>
  <c r="GT22" i="2"/>
  <c r="GQ22" i="2"/>
  <c r="GT19" i="2"/>
  <c r="GV13" i="2"/>
  <c r="GH20" i="2"/>
  <c r="IT8" i="2"/>
  <c r="IS7" i="2"/>
  <c r="GS20" i="2"/>
  <c r="GH19" i="2"/>
  <c r="GS22" i="2"/>
  <c r="IV8" i="2"/>
  <c r="IU8" i="2"/>
  <c r="IW7" i="2"/>
  <c r="GG19" i="2"/>
  <c r="GJ22" i="2"/>
  <c r="GL22" i="2" s="1"/>
  <c r="GG22" i="2"/>
  <c r="GU22" i="2" s="1"/>
  <c r="GH22" i="2"/>
  <c r="GI22" i="2"/>
  <c r="HM28" i="2"/>
  <c r="HS28" i="2"/>
  <c r="HS27" i="2"/>
  <c r="HT14" i="2"/>
  <c r="HJ29" i="2"/>
  <c r="HJ28" i="2"/>
  <c r="IC29" i="2"/>
  <c r="IO29" i="2"/>
  <c r="ID29" i="2"/>
  <c r="IE28" i="2"/>
  <c r="IO28" i="2"/>
  <c r="IE29" i="2"/>
  <c r="ID28" i="2"/>
  <c r="IC28" i="2"/>
  <c r="IP28" i="2"/>
  <c r="IP29" i="2"/>
  <c r="HS20" i="2"/>
  <c r="HS21" i="2"/>
  <c r="FN28" i="2"/>
  <c r="GV12" i="2"/>
  <c r="HJ22" i="2"/>
  <c r="IX22" i="2"/>
  <c r="GU7" i="2"/>
  <c r="FC8" i="2"/>
  <c r="FH8" i="2" s="1"/>
  <c r="FK5" i="2" s="1"/>
  <c r="BQ14" i="2"/>
  <c r="HY15" i="2"/>
  <c r="FW25" i="2"/>
  <c r="GL8" i="2"/>
  <c r="GO27" i="2"/>
  <c r="GL27" i="2"/>
  <c r="GG26" i="2"/>
  <c r="GI29" i="2"/>
  <c r="GH29" i="2"/>
  <c r="GG29" i="2"/>
  <c r="GR29" i="2"/>
  <c r="GS29" i="2"/>
  <c r="GN29" i="2"/>
  <c r="GQ29" i="2"/>
  <c r="GT29" i="2"/>
  <c r="GJ29" i="2"/>
  <c r="GM29" i="2"/>
  <c r="GO29" i="2" s="1"/>
  <c r="GP29" i="2"/>
  <c r="GK29" i="2"/>
  <c r="GI28" i="2"/>
  <c r="GH28" i="2"/>
  <c r="GG28" i="2"/>
  <c r="GJ28" i="2"/>
  <c r="GS28" i="2"/>
  <c r="GQ28" i="2"/>
  <c r="GT28" i="2"/>
  <c r="GR28" i="2"/>
  <c r="GM28" i="2"/>
  <c r="GP28" i="2"/>
  <c r="GK28" i="2"/>
  <c r="GN28" i="2"/>
  <c r="GS26" i="2"/>
  <c r="GS27" i="2"/>
  <c r="GI27" i="2"/>
  <c r="GG27" i="2"/>
  <c r="GT26" i="2"/>
  <c r="GH26" i="2"/>
  <c r="GH27" i="2"/>
  <c r="GT27" i="2"/>
  <c r="GI26" i="2"/>
  <c r="FU14" i="2"/>
  <c r="FM14" i="2"/>
  <c r="FI14" i="2"/>
  <c r="FT14" i="2"/>
  <c r="FP14" i="2"/>
  <c r="FL14" i="2"/>
  <c r="FS14" i="2"/>
  <c r="FO14" i="2"/>
  <c r="FK14" i="2"/>
  <c r="FV14" i="2"/>
  <c r="FR14" i="2"/>
  <c r="FJ14" i="2"/>
  <c r="FQ19" i="2"/>
  <c r="HW15" i="2"/>
  <c r="HV15" i="2"/>
  <c r="FN13" i="2"/>
  <c r="FV12" i="2"/>
  <c r="HX15" i="2"/>
  <c r="FV13" i="2"/>
  <c r="FT20" i="2"/>
  <c r="FP20" i="2"/>
  <c r="FL20" i="2"/>
  <c r="FS20" i="2"/>
  <c r="FO20" i="2"/>
  <c r="FR20" i="2"/>
  <c r="FM20" i="2"/>
  <c r="FU12" i="2"/>
  <c r="HX13" i="2"/>
  <c r="HW13" i="2"/>
  <c r="HV13" i="2"/>
  <c r="HY13" i="2"/>
  <c r="HU13" i="2"/>
  <c r="FW26" i="2"/>
  <c r="FN19" i="2"/>
  <c r="FJ12" i="2"/>
  <c r="HU15" i="2"/>
  <c r="FN29" i="2"/>
  <c r="FU11" i="2"/>
  <c r="FU13" i="2"/>
  <c r="FJ11" i="2"/>
  <c r="FV11" i="2"/>
  <c r="FK12" i="2"/>
  <c r="FV15" i="2"/>
  <c r="FR15" i="2"/>
  <c r="FJ15" i="2"/>
  <c r="FU15" i="2"/>
  <c r="FM15" i="2"/>
  <c r="FI15" i="2"/>
  <c r="FT15" i="2"/>
  <c r="FP15" i="2"/>
  <c r="FL15" i="2"/>
  <c r="FS15" i="2"/>
  <c r="FO15" i="2"/>
  <c r="FK15" i="2"/>
  <c r="FK11" i="2"/>
  <c r="GY13" i="2"/>
  <c r="FR7" i="2"/>
  <c r="FM7" i="2"/>
  <c r="FT7" i="2"/>
  <c r="FP7" i="2"/>
  <c r="FL7" i="2"/>
  <c r="FS7" i="2"/>
  <c r="FO7" i="2"/>
  <c r="FI12" i="2"/>
  <c r="HY14" i="2"/>
  <c r="HU14" i="2"/>
  <c r="HX14" i="2"/>
  <c r="HW14" i="2"/>
  <c r="HV14" i="2"/>
  <c r="FI13" i="2"/>
  <c r="FJ13" i="2"/>
  <c r="FK13" i="2"/>
  <c r="FI11" i="2"/>
  <c r="BT13" i="2"/>
  <c r="BP13" i="2"/>
  <c r="BS13" i="2"/>
  <c r="BO13" i="2"/>
  <c r="BR13" i="2"/>
  <c r="BQ13" i="2"/>
  <c r="CP21" i="2"/>
  <c r="CO21" i="2"/>
  <c r="CR21" i="2"/>
  <c r="CN21" i="2"/>
  <c r="CQ21" i="2"/>
  <c r="CM21" i="2"/>
  <c r="BT8" i="2"/>
  <c r="BS8" i="2"/>
  <c r="BR8" i="2"/>
  <c r="BT15" i="2"/>
  <c r="BS15" i="2"/>
  <c r="BR15" i="2"/>
  <c r="CO22" i="2"/>
  <c r="BQ5" i="2"/>
  <c r="BT5" i="2"/>
  <c r="BP5" i="2"/>
  <c r="BS5" i="2"/>
  <c r="BO5" i="2"/>
  <c r="BR5" i="2"/>
  <c r="BS12" i="2"/>
  <c r="BO12" i="2"/>
  <c r="BR12" i="2"/>
  <c r="BQ12" i="2"/>
  <c r="BT12" i="2"/>
  <c r="BP12" i="2"/>
  <c r="BT7" i="2"/>
  <c r="BS7" i="2"/>
  <c r="BR7" i="2"/>
  <c r="BQ8" i="2"/>
  <c r="BP15" i="2"/>
  <c r="CP22" i="2"/>
  <c r="CQ22" i="2"/>
  <c r="BQ6" i="2"/>
  <c r="BT6" i="2"/>
  <c r="BP6" i="2"/>
  <c r="BS6" i="2"/>
  <c r="BO6" i="2"/>
  <c r="BR6" i="2"/>
  <c r="DM22" i="2"/>
  <c r="DP22" i="2"/>
  <c r="DL22" i="2"/>
  <c r="DO22" i="2"/>
  <c r="DN22" i="2"/>
  <c r="DP21" i="2"/>
  <c r="DL21" i="2"/>
  <c r="DO21" i="2"/>
  <c r="DN21" i="2"/>
  <c r="DM21" i="2"/>
  <c r="BQ7" i="2"/>
  <c r="BQ15" i="2"/>
  <c r="CO20" i="2"/>
  <c r="CR20" i="2"/>
  <c r="CN20" i="2"/>
  <c r="CQ20" i="2"/>
  <c r="CM20" i="2"/>
  <c r="CP20" i="2"/>
  <c r="BT14" i="2"/>
  <c r="BS14" i="2"/>
  <c r="BR14" i="2"/>
  <c r="BP8" i="2"/>
  <c r="BP14" i="2"/>
  <c r="CR22" i="2"/>
  <c r="FC22" i="2"/>
  <c r="FH22" i="2" s="1"/>
  <c r="FH21" i="2"/>
  <c r="AG14" i="2"/>
  <c r="AG21" i="2"/>
  <c r="AG28" i="2"/>
  <c r="BE21" i="2"/>
  <c r="BE28" i="2"/>
  <c r="BE29" i="2"/>
  <c r="AG29" i="2"/>
  <c r="AG15" i="2"/>
  <c r="AG22" i="2"/>
  <c r="CF13" i="2"/>
  <c r="DQ15" i="2"/>
  <c r="DQ14" i="2"/>
  <c r="DR14" i="2" s="1"/>
  <c r="DR15" i="2" s="1"/>
  <c r="BN19" i="2"/>
  <c r="AJ6" i="2"/>
  <c r="AG7" i="2"/>
  <c r="AP7" i="2"/>
  <c r="AJ7" i="2"/>
  <c r="AG6" i="2"/>
  <c r="AG5" i="2"/>
  <c r="AJ5" i="2"/>
  <c r="AJ4" i="2"/>
  <c r="AG4" i="2"/>
  <c r="BN20" i="2"/>
  <c r="BH19" i="2"/>
  <c r="BH20" i="2"/>
  <c r="CU30" i="2"/>
  <c r="AJ25" i="2"/>
  <c r="AP12" i="2"/>
  <c r="BH27" i="2"/>
  <c r="AJ11" i="2"/>
  <c r="BH26" i="2"/>
  <c r="AP11" i="2"/>
  <c r="AQ14" i="2" s="1"/>
  <c r="CL14" i="2"/>
  <c r="CM14" i="2" s="1"/>
  <c r="BN27" i="2"/>
  <c r="BN26" i="2"/>
  <c r="CF14" i="2"/>
  <c r="AP26" i="2"/>
  <c r="CF7" i="2"/>
  <c r="AP19" i="2"/>
  <c r="AJ12" i="2"/>
  <c r="CF6" i="2"/>
  <c r="AJ26" i="2"/>
  <c r="AJ18" i="2"/>
  <c r="AP18" i="2"/>
  <c r="AJ19" i="2"/>
  <c r="AP25" i="2"/>
  <c r="CL13" i="2"/>
  <c r="CL7" i="2"/>
  <c r="CL6" i="2"/>
  <c r="DD8" i="2"/>
  <c r="DJ8" i="2"/>
  <c r="DD7" i="2"/>
  <c r="DJ7" i="2"/>
  <c r="QZ14" i="2" l="1"/>
  <c r="GU6" i="2"/>
  <c r="GY14" i="2"/>
  <c r="GW13" i="2"/>
  <c r="GY15" i="2"/>
  <c r="BFK28" i="2"/>
  <c r="BFJ15" i="2"/>
  <c r="GX15" i="2"/>
  <c r="GX14" i="2"/>
  <c r="HA13" i="2"/>
  <c r="HA12" i="2"/>
  <c r="ADJ7" i="2"/>
  <c r="BFJ13" i="2"/>
  <c r="AP6" i="2"/>
  <c r="RI8" i="2"/>
  <c r="RI7" i="2"/>
  <c r="HT6" i="2"/>
  <c r="GZ12" i="2"/>
  <c r="GZ15" i="2"/>
  <c r="VI18" i="2"/>
  <c r="VL18" i="2"/>
  <c r="GX12" i="2"/>
  <c r="GZ13" i="2"/>
  <c r="GW14" i="2"/>
  <c r="GW15" i="2"/>
  <c r="GZ14" i="2"/>
  <c r="HW6" i="2"/>
  <c r="GX13" i="2"/>
  <c r="HX7" i="2"/>
  <c r="GY12" i="2"/>
  <c r="GW12" i="2"/>
  <c r="HT8" i="2"/>
  <c r="AP8" i="2"/>
  <c r="CS22" i="2"/>
  <c r="CM7" i="2"/>
  <c r="DK8" i="2"/>
  <c r="DK7" i="2"/>
  <c r="CM13" i="2"/>
  <c r="CM15" i="2"/>
  <c r="ABM5" i="2"/>
  <c r="ACK20" i="2"/>
  <c r="ACL20" i="2" s="1"/>
  <c r="ABS5" i="2"/>
  <c r="AVE5" i="2"/>
  <c r="AVF5" i="2" s="1"/>
  <c r="BFJ7" i="2"/>
  <c r="BFK22" i="2"/>
  <c r="BFN22" i="2" s="1"/>
  <c r="BFK25" i="2"/>
  <c r="BFN25" i="2" s="1"/>
  <c r="HT28" i="2"/>
  <c r="BFJ8" i="2"/>
  <c r="BFK18" i="2"/>
  <c r="BFN18" i="2" s="1"/>
  <c r="IX7" i="2"/>
  <c r="IY7" i="2" s="1"/>
  <c r="IY8" i="2" s="1"/>
  <c r="IX14" i="2"/>
  <c r="IY14" i="2" s="1"/>
  <c r="IY15" i="2" s="1"/>
  <c r="IX15" i="2"/>
  <c r="IX8" i="2"/>
  <c r="HT22" i="2"/>
  <c r="HZ22" i="2"/>
  <c r="HZ15" i="2"/>
  <c r="HT7" i="2"/>
  <c r="HT27" i="2"/>
  <c r="BFK14" i="2"/>
  <c r="BFN14" i="2" s="1"/>
  <c r="GV15" i="2"/>
  <c r="HT29" i="2"/>
  <c r="HZ29" i="2" s="1"/>
  <c r="HB15" i="2"/>
  <c r="GU29" i="2"/>
  <c r="GV14" i="2"/>
  <c r="HB14" i="2" s="1"/>
  <c r="GV29" i="2"/>
  <c r="HB29" i="2" s="1"/>
  <c r="GU21" i="2"/>
  <c r="GV22" i="2"/>
  <c r="HB22" i="2" s="1"/>
  <c r="GV21" i="2"/>
  <c r="HB21" i="2" s="1"/>
  <c r="GV8" i="2"/>
  <c r="AQ22" i="2"/>
  <c r="AQ8" i="2"/>
  <c r="BFG25" i="2"/>
  <c r="HA15" i="2"/>
  <c r="FX26" i="2"/>
  <c r="BAK21" i="2"/>
  <c r="BFJ18" i="2"/>
  <c r="BFJ21" i="2"/>
  <c r="BFN26" i="2"/>
  <c r="BFG13" i="2"/>
  <c r="HU8" i="2"/>
  <c r="BFJ11" i="2"/>
  <c r="BAI20" i="2"/>
  <c r="BFJ25" i="2"/>
  <c r="BAK19" i="2"/>
  <c r="AQ25" i="2"/>
  <c r="AT27" i="2"/>
  <c r="AQ5" i="2"/>
  <c r="AQ13" i="2"/>
  <c r="AQ15" i="2"/>
  <c r="AQ20" i="2"/>
  <c r="AQ28" i="2"/>
  <c r="AQ7" i="2"/>
  <c r="AQ26" i="2"/>
  <c r="AQ6" i="2"/>
  <c r="AQ4" i="2"/>
  <c r="AQ21" i="2"/>
  <c r="AQ27" i="2"/>
  <c r="AQ29" i="2"/>
  <c r="BFJ4" i="2"/>
  <c r="BFN21" i="2"/>
  <c r="BFJ29" i="2"/>
  <c r="BFK27" i="2"/>
  <c r="BFN27" i="2" s="1"/>
  <c r="BFK7" i="2"/>
  <c r="BFN7" i="2" s="1"/>
  <c r="BFJ14" i="2"/>
  <c r="BFK19" i="2"/>
  <c r="BFN19" i="2" s="1"/>
  <c r="BFG4" i="2"/>
  <c r="BFG11" i="2"/>
  <c r="BFK13" i="2"/>
  <c r="BFN13" i="2" s="1"/>
  <c r="BFN15" i="2"/>
  <c r="BFG29" i="2"/>
  <c r="BFG26" i="2"/>
  <c r="BFK8" i="2"/>
  <c r="BFN8" i="2" s="1"/>
  <c r="BFJ6" i="2"/>
  <c r="BFJ19" i="2"/>
  <c r="BFK29" i="2"/>
  <c r="BFN29" i="2" s="1"/>
  <c r="BFG22" i="2"/>
  <c r="AVE8" i="2"/>
  <c r="AVF8" i="2" s="1"/>
  <c r="AVJ4" i="2" s="1"/>
  <c r="AYF7" i="2" s="1"/>
  <c r="AVE4" i="2"/>
  <c r="AVF4" i="2" s="1"/>
  <c r="BAK22" i="2"/>
  <c r="BAI22" i="2"/>
  <c r="BAK20" i="2"/>
  <c r="BAI21" i="2"/>
  <c r="BFG27" i="2"/>
  <c r="BAK25" i="2"/>
  <c r="BAI25" i="2"/>
  <c r="BAK28" i="2"/>
  <c r="BAI28" i="2"/>
  <c r="BAI26" i="2"/>
  <c r="BAK26" i="2"/>
  <c r="BAK13" i="2"/>
  <c r="BAI13" i="2"/>
  <c r="BFJ28" i="2"/>
  <c r="BFJ12" i="2"/>
  <c r="BFK6" i="2"/>
  <c r="BFN6" i="2" s="1"/>
  <c r="BFK12" i="2"/>
  <c r="BFN12" i="2" s="1"/>
  <c r="BFK5" i="2"/>
  <c r="BFN5" i="2" s="1"/>
  <c r="BFK4" i="2"/>
  <c r="BFN4" i="2" s="1"/>
  <c r="BFK20" i="2"/>
  <c r="BFN20" i="2" s="1"/>
  <c r="BFG20" i="2"/>
  <c r="BFG7" i="2"/>
  <c r="BFG5" i="2"/>
  <c r="BFG21" i="2"/>
  <c r="BAK15" i="2"/>
  <c r="BAI11" i="2"/>
  <c r="AVE6" i="2"/>
  <c r="AVF6" i="2" s="1"/>
  <c r="AVH4" i="2" s="1"/>
  <c r="BFJ27" i="2"/>
  <c r="BFK11" i="2"/>
  <c r="BFN11" i="2" s="1"/>
  <c r="BFG15" i="2"/>
  <c r="BFG19" i="2"/>
  <c r="BFG8" i="2"/>
  <c r="BAI7" i="2"/>
  <c r="BAK8" i="2"/>
  <c r="BAI8" i="2"/>
  <c r="BAI12" i="2"/>
  <c r="AVE7" i="2"/>
  <c r="AVF7" i="2" s="1"/>
  <c r="AVI4" i="2" s="1"/>
  <c r="AVE12" i="2"/>
  <c r="AVF12" i="2" s="1"/>
  <c r="AVE15" i="2"/>
  <c r="AVF15" i="2" s="1"/>
  <c r="AVJ11" i="2" s="1"/>
  <c r="AVE11" i="2"/>
  <c r="AVF11" i="2" s="1"/>
  <c r="AVE14" i="2"/>
  <c r="AVF14" i="2" s="1"/>
  <c r="AVI11" i="2" s="1"/>
  <c r="AVE13" i="2"/>
  <c r="AVF13" i="2" s="1"/>
  <c r="AVH11" i="2" s="1"/>
  <c r="BAI6" i="2"/>
  <c r="BAK6" i="2"/>
  <c r="BFJ22" i="2"/>
  <c r="BFJ20" i="2"/>
  <c r="BFG6" i="2"/>
  <c r="BFG18" i="2"/>
  <c r="BKM29" i="2"/>
  <c r="BKM21" i="2"/>
  <c r="BKM14" i="2"/>
  <c r="BKM11" i="2"/>
  <c r="BKM6" i="2"/>
  <c r="BKM26" i="2"/>
  <c r="BKM20" i="2"/>
  <c r="BKM8" i="2"/>
  <c r="BKM4" i="2"/>
  <c r="BUL3" i="2"/>
  <c r="BKM27" i="2"/>
  <c r="BKM18" i="2"/>
  <c r="BKM12" i="2"/>
  <c r="BKM7" i="2"/>
  <c r="BKM22" i="2"/>
  <c r="BKM15" i="2"/>
  <c r="BKM13" i="2"/>
  <c r="BKM5" i="2"/>
  <c r="BKL15" i="2"/>
  <c r="BKL14" i="2"/>
  <c r="BKL5" i="2"/>
  <c r="BKL26" i="2"/>
  <c r="BKN26" i="2" s="1"/>
  <c r="BKM28" i="2"/>
  <c r="BKL11" i="2"/>
  <c r="BKT8" i="2"/>
  <c r="BKL21" i="2"/>
  <c r="BKN21" i="2" s="1"/>
  <c r="BKL4" i="2"/>
  <c r="BKM25" i="2"/>
  <c r="BKL13" i="2"/>
  <c r="BKL25" i="2"/>
  <c r="BKL6" i="2"/>
  <c r="BKL28" i="2"/>
  <c r="BKL18" i="2"/>
  <c r="BKT13" i="2"/>
  <c r="BKL22" i="2"/>
  <c r="BKL12" i="2"/>
  <c r="BKM19" i="2"/>
  <c r="BKL27" i="2"/>
  <c r="BKL29" i="2"/>
  <c r="BKL19" i="2"/>
  <c r="BKL20" i="2"/>
  <c r="BKL7" i="2"/>
  <c r="BKL8" i="2"/>
  <c r="BKS15" i="2"/>
  <c r="BKT25" i="2"/>
  <c r="BKT29" i="2"/>
  <c r="BKS27" i="2"/>
  <c r="BKS8" i="2"/>
  <c r="BKT11" i="2"/>
  <c r="BKS5" i="2"/>
  <c r="BKS25" i="2"/>
  <c r="BKO18" i="2"/>
  <c r="BKS12" i="2"/>
  <c r="BKT28" i="2"/>
  <c r="BKT4" i="2"/>
  <c r="BKJ5" i="2"/>
  <c r="BKP8" i="2"/>
  <c r="BKJ12" i="2"/>
  <c r="BKJ11" i="2"/>
  <c r="BKJ27" i="2"/>
  <c r="BKI14" i="2"/>
  <c r="BKS18" i="2"/>
  <c r="BKO12" i="2"/>
  <c r="BKK28" i="2"/>
  <c r="BKI22" i="2"/>
  <c r="BKJ18" i="2"/>
  <c r="BKJ4" i="2"/>
  <c r="BKS21" i="2"/>
  <c r="BKP29" i="2"/>
  <c r="BKS7" i="2"/>
  <c r="BKT14" i="2"/>
  <c r="BKO25" i="2"/>
  <c r="BKO5" i="2"/>
  <c r="BKK20" i="2"/>
  <c r="BKP19" i="2"/>
  <c r="BKS11" i="2"/>
  <c r="BKS14" i="2"/>
  <c r="BKJ6" i="2"/>
  <c r="BKI25" i="2"/>
  <c r="BKO14" i="2"/>
  <c r="BKK12" i="2"/>
  <c r="BKK11" i="2"/>
  <c r="BKI27" i="2"/>
  <c r="BKK14" i="2"/>
  <c r="BKI26" i="2"/>
  <c r="BKS4" i="2"/>
  <c r="BKP15" i="2"/>
  <c r="BKS20" i="2"/>
  <c r="BKK22" i="2"/>
  <c r="BKI18" i="2"/>
  <c r="BKR18" i="2" s="1"/>
  <c r="BKK4" i="2"/>
  <c r="BKT6" i="2"/>
  <c r="BKT21" i="2"/>
  <c r="BKS19" i="2"/>
  <c r="BKJ20" i="2"/>
  <c r="BKP27" i="2"/>
  <c r="BKS26" i="2"/>
  <c r="BKK5" i="2"/>
  <c r="BKT15" i="2"/>
  <c r="BKK6" i="2"/>
  <c r="BKJ25" i="2"/>
  <c r="BKO27" i="2"/>
  <c r="BKI12" i="2"/>
  <c r="BKI11" i="2"/>
  <c r="BKS28" i="2"/>
  <c r="BKK27" i="2"/>
  <c r="BKJ14" i="2"/>
  <c r="BKK26" i="2"/>
  <c r="BKT5" i="2"/>
  <c r="BKO7" i="2"/>
  <c r="BKK29" i="2"/>
  <c r="BKT26" i="2"/>
  <c r="BKS29" i="2"/>
  <c r="BKT7" i="2"/>
  <c r="BKP13" i="2"/>
  <c r="BKT18" i="2"/>
  <c r="BKS13" i="2"/>
  <c r="BKT27" i="2"/>
  <c r="BKI20" i="2"/>
  <c r="BKR20" i="2" s="1"/>
  <c r="BKS22" i="2"/>
  <c r="BKS6" i="2"/>
  <c r="BKO26" i="2"/>
  <c r="BKO22" i="2"/>
  <c r="BKT22" i="2"/>
  <c r="BKI5" i="2"/>
  <c r="BKT19" i="2"/>
  <c r="BKI6" i="2"/>
  <c r="BKK25" i="2"/>
  <c r="BKO11" i="2"/>
  <c r="BKP21" i="2"/>
  <c r="BKT20" i="2"/>
  <c r="BKJ26" i="2"/>
  <c r="BKO4" i="2"/>
  <c r="BKO15" i="2"/>
  <c r="BKT12" i="2"/>
  <c r="BKI28" i="2"/>
  <c r="BKJ22" i="2"/>
  <c r="BKK18" i="2"/>
  <c r="BKI4" i="2"/>
  <c r="BKR4" i="2" s="1"/>
  <c r="BKJ29" i="2"/>
  <c r="BKP28" i="2"/>
  <c r="BKP14" i="2"/>
  <c r="BKI7" i="2"/>
  <c r="BKP6" i="2"/>
  <c r="BKI8" i="2"/>
  <c r="BKK13" i="2"/>
  <c r="BKK21" i="2"/>
  <c r="BKI21" i="2"/>
  <c r="BKJ21" i="2"/>
  <c r="BKP22" i="2"/>
  <c r="BKO6" i="2"/>
  <c r="BKO21" i="2"/>
  <c r="BKJ19" i="2"/>
  <c r="BKJ15" i="2"/>
  <c r="BKO13" i="2"/>
  <c r="BKQ13" i="2" s="1"/>
  <c r="BKI15" i="2"/>
  <c r="BKI29" i="2"/>
  <c r="BKK8" i="2"/>
  <c r="BKJ13" i="2"/>
  <c r="BKK7" i="2"/>
  <c r="BKP26" i="2"/>
  <c r="BKP5" i="2"/>
  <c r="BKP7" i="2"/>
  <c r="BKJ28" i="2"/>
  <c r="BKP18" i="2"/>
  <c r="BKJ7" i="2"/>
  <c r="BKP12" i="2"/>
  <c r="BKQ12" i="2" s="1"/>
  <c r="BKP20" i="2"/>
  <c r="BKP11" i="2"/>
  <c r="BKJ8" i="2"/>
  <c r="BKK19" i="2"/>
  <c r="BKI13" i="2"/>
  <c r="BKO19" i="2"/>
  <c r="BKK15" i="2"/>
  <c r="BKI19" i="2"/>
  <c r="BKP25" i="2"/>
  <c r="BKP4" i="2"/>
  <c r="BKO20" i="2"/>
  <c r="BKO29" i="2"/>
  <c r="BKO8" i="2"/>
  <c r="BKO28" i="2"/>
  <c r="BKQ28" i="2" s="1"/>
  <c r="BAI27" i="2"/>
  <c r="BAK27" i="2"/>
  <c r="BAI29" i="2"/>
  <c r="BAK29" i="2"/>
  <c r="BAI18" i="2"/>
  <c r="BAK18" i="2"/>
  <c r="BAK12" i="2"/>
  <c r="BAI19" i="2"/>
  <c r="AVE21" i="2"/>
  <c r="AVF21" i="2" s="1"/>
  <c r="AVI18" i="2" s="1"/>
  <c r="AVE20" i="2"/>
  <c r="AVF20" i="2" s="1"/>
  <c r="AVH18" i="2" s="1"/>
  <c r="AVE18" i="2"/>
  <c r="AVF18" i="2" s="1"/>
  <c r="AVE22" i="2"/>
  <c r="AVF22" i="2" s="1"/>
  <c r="AVJ18" i="2" s="1"/>
  <c r="AVE19" i="2"/>
  <c r="AVF19" i="2" s="1"/>
  <c r="BAK5" i="2"/>
  <c r="BAI5" i="2"/>
  <c r="BFJ5" i="2"/>
  <c r="BFN28" i="2"/>
  <c r="BFG12" i="2"/>
  <c r="BAK4" i="2"/>
  <c r="BAI4" i="2"/>
  <c r="BAK7" i="2"/>
  <c r="BAI14" i="2"/>
  <c r="BAK14" i="2"/>
  <c r="BAI15" i="2"/>
  <c r="BAK11" i="2"/>
  <c r="AVE27" i="2"/>
  <c r="AVF27" i="2" s="1"/>
  <c r="AVH25" i="2" s="1"/>
  <c r="AVE26" i="2"/>
  <c r="AVF26" i="2" s="1"/>
  <c r="AVE29" i="2"/>
  <c r="AVF29" i="2" s="1"/>
  <c r="AVJ25" i="2" s="1"/>
  <c r="AVE25" i="2"/>
  <c r="AVF25" i="2" s="1"/>
  <c r="AVE28" i="2"/>
  <c r="AVF28" i="2" s="1"/>
  <c r="AVI25" i="2" s="1"/>
  <c r="ABO5" i="2"/>
  <c r="ABT5" i="2"/>
  <c r="ABP5" i="2"/>
  <c r="ABL5" i="2"/>
  <c r="AQ12" i="2"/>
  <c r="AS13" i="2"/>
  <c r="AQ11" i="2"/>
  <c r="CM6" i="2"/>
  <c r="CM8" i="2"/>
  <c r="KX20" i="2"/>
  <c r="QU19" i="2"/>
  <c r="PY4" i="2"/>
  <c r="QB27" i="2"/>
  <c r="ME22" i="2"/>
  <c r="HU7" i="2"/>
  <c r="HY7" i="2"/>
  <c r="HY6" i="2"/>
  <c r="HW8" i="2"/>
  <c r="HV8" i="2"/>
  <c r="QI6" i="2"/>
  <c r="HW7" i="2"/>
  <c r="HV7" i="2"/>
  <c r="HV6" i="2"/>
  <c r="HX8" i="2"/>
  <c r="HY8" i="2"/>
  <c r="LD13" i="2"/>
  <c r="LD14" i="2"/>
  <c r="KX14" i="2"/>
  <c r="HU6" i="2"/>
  <c r="HX6" i="2"/>
  <c r="QE20" i="2"/>
  <c r="FQ14" i="2"/>
  <c r="FW14" i="2"/>
  <c r="FQ15" i="2"/>
  <c r="FW15" i="2"/>
  <c r="FX28" i="2"/>
  <c r="FX27" i="2"/>
  <c r="FW13" i="2"/>
  <c r="FX29" i="2"/>
  <c r="KX29" i="2"/>
  <c r="QE27" i="2"/>
  <c r="KX28" i="2"/>
  <c r="QE13" i="2"/>
  <c r="KX15" i="2"/>
  <c r="LD15" i="2"/>
  <c r="KX8" i="2"/>
  <c r="LD28" i="2"/>
  <c r="LD29" i="2"/>
  <c r="LD27" i="2"/>
  <c r="QW19" i="2"/>
  <c r="PX4" i="2"/>
  <c r="MC6" i="2"/>
  <c r="MG8" i="2"/>
  <c r="MG19" i="2"/>
  <c r="ME6" i="2"/>
  <c r="SL7" i="2"/>
  <c r="ME19" i="2"/>
  <c r="XN6" i="2"/>
  <c r="MH8" i="2"/>
  <c r="MH7" i="2"/>
  <c r="QI25" i="2"/>
  <c r="RI12" i="2"/>
  <c r="QJ12" i="2"/>
  <c r="QJ5" i="2"/>
  <c r="MD19" i="2"/>
  <c r="MD21" i="2"/>
  <c r="XN13" i="2"/>
  <c r="XN20" i="2"/>
  <c r="MH19" i="2"/>
  <c r="ME21" i="2"/>
  <c r="MD22" i="2"/>
  <c r="QI4" i="2"/>
  <c r="PW6" i="2"/>
  <c r="PX6" i="2"/>
  <c r="PW20" i="2"/>
  <c r="MD20" i="2"/>
  <c r="ME20" i="2"/>
  <c r="PW4" i="2"/>
  <c r="QJ6" i="2"/>
  <c r="PY5" i="2"/>
  <c r="WB12" i="2"/>
  <c r="PW5" i="2"/>
  <c r="MF19" i="2"/>
  <c r="QJ4" i="2"/>
  <c r="PY6" i="2"/>
  <c r="PW26" i="2"/>
  <c r="SJ7" i="2"/>
  <c r="PY27" i="2"/>
  <c r="AAJ19" i="2"/>
  <c r="PX27" i="2"/>
  <c r="QJ18" i="2"/>
  <c r="AFL19" i="2"/>
  <c r="AFL20" i="2" s="1"/>
  <c r="SK7" i="2"/>
  <c r="RI13" i="2"/>
  <c r="SI7" i="2"/>
  <c r="QJ27" i="2"/>
  <c r="PX18" i="2"/>
  <c r="SM7" i="2"/>
  <c r="QI27" i="2"/>
  <c r="PY18" i="2"/>
  <c r="QI20" i="2"/>
  <c r="WB20" i="2"/>
  <c r="WD20" i="2"/>
  <c r="WD19" i="2"/>
  <c r="WO12" i="2"/>
  <c r="QJ26" i="2"/>
  <c r="PX20" i="2"/>
  <c r="ME8" i="2"/>
  <c r="MH21" i="2"/>
  <c r="MD6" i="2"/>
  <c r="PW27" i="2"/>
  <c r="QI18" i="2"/>
  <c r="PY20" i="2"/>
  <c r="QJ20" i="2"/>
  <c r="MG5" i="2"/>
  <c r="AFM19" i="2"/>
  <c r="AFM20" i="2" s="1"/>
  <c r="PW18" i="2"/>
  <c r="MH5" i="2"/>
  <c r="QJ25" i="2"/>
  <c r="WN20" i="2"/>
  <c r="XN27" i="2"/>
  <c r="MG27" i="2"/>
  <c r="WD12" i="2"/>
  <c r="WC20" i="2"/>
  <c r="WO20" i="2"/>
  <c r="OD28" i="2"/>
  <c r="PX11" i="2"/>
  <c r="RG20" i="2"/>
  <c r="AHM6" i="2"/>
  <c r="AHW6" i="2" s="1"/>
  <c r="WN19" i="2"/>
  <c r="MB13" i="2"/>
  <c r="ACI20" i="2"/>
  <c r="MD8" i="2"/>
  <c r="MH6" i="2"/>
  <c r="SM8" i="2"/>
  <c r="PY12" i="2"/>
  <c r="OC28" i="2"/>
  <c r="SK8" i="2"/>
  <c r="SI6" i="2"/>
  <c r="WN27" i="2"/>
  <c r="LD4" i="2"/>
  <c r="ACG20" i="2"/>
  <c r="QV20" i="2"/>
  <c r="MF8" i="2"/>
  <c r="MF7" i="2"/>
  <c r="MF5" i="2"/>
  <c r="MD7" i="2"/>
  <c r="OA28" i="2"/>
  <c r="MG7" i="2"/>
  <c r="MD5" i="2"/>
  <c r="ME5" i="2"/>
  <c r="ME7" i="2"/>
  <c r="MF6" i="2"/>
  <c r="QI26" i="2"/>
  <c r="SI8" i="2"/>
  <c r="WB27" i="2"/>
  <c r="MG6" i="2"/>
  <c r="SM29" i="2"/>
  <c r="SL8" i="2"/>
  <c r="QI5" i="2"/>
  <c r="MF21" i="2"/>
  <c r="SJ8" i="2"/>
  <c r="ACH20" i="2"/>
  <c r="WO27" i="2"/>
  <c r="PW13" i="2"/>
  <c r="RH19" i="2"/>
  <c r="MB12" i="2"/>
  <c r="ACS20" i="2"/>
  <c r="YN22" i="2"/>
  <c r="RH20" i="2"/>
  <c r="MH22" i="2"/>
  <c r="MG29" i="2"/>
  <c r="RG19" i="2"/>
  <c r="LD26" i="2"/>
  <c r="OB28" i="2"/>
  <c r="WC27" i="2"/>
  <c r="PX12" i="2"/>
  <c r="ADM28" i="2"/>
  <c r="MG20" i="2"/>
  <c r="ACT20" i="2"/>
  <c r="QU20" i="2"/>
  <c r="MG22" i="2"/>
  <c r="MG21" i="2"/>
  <c r="NZ28" i="2"/>
  <c r="WD27" i="2"/>
  <c r="PY11" i="2"/>
  <c r="QW20" i="2"/>
  <c r="MF22" i="2"/>
  <c r="PW12" i="2"/>
  <c r="WG20" i="2"/>
  <c r="QI11" i="2"/>
  <c r="QJ13" i="2"/>
  <c r="QI13" i="2"/>
  <c r="QJ11" i="2"/>
  <c r="PX13" i="2"/>
  <c r="PW11" i="2"/>
  <c r="PY13" i="2"/>
  <c r="PY26" i="2"/>
  <c r="QJ19" i="2"/>
  <c r="SH7" i="2"/>
  <c r="MH20" i="2"/>
  <c r="FU7" i="2"/>
  <c r="AKT25" i="2"/>
  <c r="LS15" i="2"/>
  <c r="SH6" i="2"/>
  <c r="KU29" i="2"/>
  <c r="YP22" i="2"/>
  <c r="AHN13" i="2"/>
  <c r="MH28" i="2"/>
  <c r="YO22" i="2"/>
  <c r="VL26" i="2"/>
  <c r="VI26" i="2"/>
  <c r="KR19" i="2"/>
  <c r="AHO13" i="2"/>
  <c r="YQ22" i="2"/>
  <c r="RC20" i="2"/>
  <c r="LS14" i="2"/>
  <c r="XE8" i="2"/>
  <c r="SI27" i="2"/>
  <c r="AHZ13" i="2"/>
  <c r="MF27" i="2"/>
  <c r="SL27" i="2"/>
  <c r="QZ8" i="2"/>
  <c r="AIA13" i="2"/>
  <c r="XE15" i="2"/>
  <c r="MH27" i="2"/>
  <c r="QB6" i="2"/>
  <c r="KU7" i="2"/>
  <c r="AHP13" i="2"/>
  <c r="SM27" i="2"/>
  <c r="QE6" i="2"/>
  <c r="MG28" i="2"/>
  <c r="ACH27" i="2"/>
  <c r="AAP18" i="2"/>
  <c r="AHV13" i="2"/>
  <c r="WN13" i="2"/>
  <c r="KU14" i="2"/>
  <c r="XE21" i="2"/>
  <c r="AHS13" i="2"/>
  <c r="XE28" i="2"/>
  <c r="AAS18" i="2"/>
  <c r="PY25" i="2"/>
  <c r="SM6" i="2"/>
  <c r="XH7" i="2"/>
  <c r="WN26" i="2"/>
  <c r="GU19" i="2"/>
  <c r="GU20" i="2"/>
  <c r="ADJ8" i="2"/>
  <c r="YR22" i="2"/>
  <c r="KR20" i="2"/>
  <c r="ABQ26" i="2"/>
  <c r="ADJ21" i="2"/>
  <c r="SJ13" i="2"/>
  <c r="VL19" i="2"/>
  <c r="VI19" i="2"/>
  <c r="ACH13" i="2"/>
  <c r="LD6" i="2"/>
  <c r="WN6" i="2"/>
  <c r="QB20" i="2"/>
  <c r="ADJ15" i="2"/>
  <c r="SI22" i="2"/>
  <c r="XE14" i="2"/>
  <c r="NG20" i="2"/>
  <c r="NH20" i="2" s="1"/>
  <c r="ACS6" i="2"/>
  <c r="AKS18" i="2"/>
  <c r="ADM21" i="2"/>
  <c r="XN28" i="2"/>
  <c r="KU28" i="2"/>
  <c r="ACO27" i="2"/>
  <c r="WJ27" i="2"/>
  <c r="WG27" i="2"/>
  <c r="PX26" i="2"/>
  <c r="WJ6" i="2"/>
  <c r="MF20" i="2"/>
  <c r="WN12" i="2"/>
  <c r="ACL27" i="2"/>
  <c r="QZ7" i="2"/>
  <c r="ACO6" i="2"/>
  <c r="ABN12" i="2"/>
  <c r="LD5" i="2"/>
  <c r="QV19" i="2"/>
  <c r="VC7" i="2"/>
  <c r="UX8" i="2"/>
  <c r="VC8" i="2" s="1"/>
  <c r="ADM8" i="2"/>
  <c r="ABH7" i="2"/>
  <c r="AAF7" i="2"/>
  <c r="ABH8" i="2" s="1"/>
  <c r="SL20" i="2"/>
  <c r="SI20" i="2"/>
  <c r="SM20" i="2"/>
  <c r="SJ20" i="2"/>
  <c r="SK20" i="2"/>
  <c r="WF8" i="2"/>
  <c r="WL8" i="2"/>
  <c r="WE8" i="2"/>
  <c r="WI8" i="2"/>
  <c r="WB8" i="2"/>
  <c r="WH8" i="2"/>
  <c r="WK8" i="2"/>
  <c r="WW8" i="2"/>
  <c r="WN8" i="2"/>
  <c r="WX8" i="2"/>
  <c r="WD8" i="2"/>
  <c r="WC8" i="2"/>
  <c r="WO8" i="2"/>
  <c r="WJ8" i="2"/>
  <c r="WP8" i="2"/>
  <c r="WM8" i="2"/>
  <c r="WQ8" i="2"/>
  <c r="AIP15" i="2"/>
  <c r="AJG15" i="2"/>
  <c r="AJA15" i="2"/>
  <c r="AIW15" i="2"/>
  <c r="AIV15" i="2"/>
  <c r="AIS15" i="2"/>
  <c r="AIO15" i="2"/>
  <c r="AIR15" i="2"/>
  <c r="AIU15" i="2"/>
  <c r="AIM15" i="2"/>
  <c r="AIY15" i="2"/>
  <c r="AIX15" i="2"/>
  <c r="AIL15" i="2"/>
  <c r="AIN15" i="2"/>
  <c r="LD8" i="2"/>
  <c r="AIB15" i="2"/>
  <c r="AII15" i="2"/>
  <c r="AIC15" i="2"/>
  <c r="AHY15" i="2"/>
  <c r="AHX15" i="2"/>
  <c r="AIA15" i="2"/>
  <c r="AHU15" i="2"/>
  <c r="AHQ15" i="2"/>
  <c r="AHT15" i="2"/>
  <c r="AHW15" i="2"/>
  <c r="AHZ15" i="2"/>
  <c r="AHV15" i="2"/>
  <c r="AIJ15" i="2"/>
  <c r="AHP15" i="2"/>
  <c r="AHO15" i="2"/>
  <c r="AHR15" i="2"/>
  <c r="AHN15" i="2"/>
  <c r="AIV22" i="2"/>
  <c r="AIP22" i="2"/>
  <c r="AIS22" i="2"/>
  <c r="AIR22" i="2"/>
  <c r="AIU22" i="2"/>
  <c r="AIO22" i="2"/>
  <c r="AJA22" i="2"/>
  <c r="AJG22" i="2"/>
  <c r="AIW22" i="2"/>
  <c r="AIY22" i="2"/>
  <c r="AIX22" i="2"/>
  <c r="AIN22" i="2"/>
  <c r="AIL22" i="2"/>
  <c r="AIM22" i="2"/>
  <c r="SJ21" i="2"/>
  <c r="SI21" i="2"/>
  <c r="SM21" i="2"/>
  <c r="SK21" i="2"/>
  <c r="SL21" i="2"/>
  <c r="ABH21" i="2"/>
  <c r="AAF21" i="2"/>
  <c r="ABH22" i="2" s="1"/>
  <c r="AGO13" i="2"/>
  <c r="AFM13" i="2"/>
  <c r="XN14" i="2"/>
  <c r="SL29" i="2"/>
  <c r="AJA28" i="2"/>
  <c r="AJH28" i="2"/>
  <c r="AJG28" i="2"/>
  <c r="AIW28" i="2"/>
  <c r="AIV28" i="2"/>
  <c r="AIP28" i="2"/>
  <c r="AIS28" i="2"/>
  <c r="AIR28" i="2"/>
  <c r="AJH29" i="2"/>
  <c r="AIO28" i="2"/>
  <c r="AIU28" i="2"/>
  <c r="ANR7" i="2"/>
  <c r="AKV5" i="2"/>
  <c r="ANR8" i="2" s="1"/>
  <c r="YQ8" i="2"/>
  <c r="YO8" i="2"/>
  <c r="YP8" i="2"/>
  <c r="YR8" i="2"/>
  <c r="YN8" i="2"/>
  <c r="AHL5" i="2"/>
  <c r="AGY5" i="2"/>
  <c r="AGW5" i="2"/>
  <c r="AGZ5" i="2"/>
  <c r="AGT5" i="2"/>
  <c r="AGS5" i="2"/>
  <c r="AGV5" i="2"/>
  <c r="AHE5" i="2"/>
  <c r="AHK5" i="2"/>
  <c r="AHA5" i="2"/>
  <c r="KX7" i="2"/>
  <c r="AKV19" i="2"/>
  <c r="ANR22" i="2" s="1"/>
  <c r="ANR21" i="2"/>
  <c r="AGT19" i="2"/>
  <c r="AGS19" i="2"/>
  <c r="AGY19" i="2"/>
  <c r="AHA19" i="2"/>
  <c r="AGZ19" i="2"/>
  <c r="AGW19" i="2"/>
  <c r="AGV19" i="2"/>
  <c r="ABH28" i="2"/>
  <c r="AAF28" i="2"/>
  <c r="ABH29" i="2" s="1"/>
  <c r="KP19" i="2"/>
  <c r="MF29" i="2"/>
  <c r="ACG27" i="2"/>
  <c r="AFQ4" i="2"/>
  <c r="AFL5" i="2"/>
  <c r="SI15" i="2"/>
  <c r="SL15" i="2"/>
  <c r="ACH6" i="2"/>
  <c r="AIV7" i="2"/>
  <c r="AIW7" i="2"/>
  <c r="AIR7" i="2"/>
  <c r="AIU7" i="2"/>
  <c r="AIS7" i="2"/>
  <c r="AIP7" i="2"/>
  <c r="AJH8" i="2"/>
  <c r="AIO7" i="2"/>
  <c r="AJH7" i="2"/>
  <c r="AJG7" i="2"/>
  <c r="AJA7" i="2"/>
  <c r="AIY7" i="2"/>
  <c r="AIX7" i="2"/>
  <c r="AIN7" i="2"/>
  <c r="AIM7" i="2"/>
  <c r="AIL7" i="2"/>
  <c r="AGA18" i="2"/>
  <c r="AFU18" i="2"/>
  <c r="AFV18" i="2"/>
  <c r="AGB18" i="2"/>
  <c r="AGC18" i="2"/>
  <c r="AFX18" i="2"/>
  <c r="AFY18" i="2"/>
  <c r="ADJ22" i="2"/>
  <c r="SM22" i="2"/>
  <c r="VK27" i="2"/>
  <c r="VM27" i="2"/>
  <c r="VG27" i="2"/>
  <c r="VH27" i="2"/>
  <c r="VN27" i="2"/>
  <c r="VO27" i="2"/>
  <c r="VJ27" i="2"/>
  <c r="ACG13" i="2"/>
  <c r="ACL13" i="2"/>
  <c r="LB18" i="2"/>
  <c r="KQ20" i="2"/>
  <c r="WB13" i="2"/>
  <c r="WJ13" i="2"/>
  <c r="WG13" i="2"/>
  <c r="AHM28" i="2"/>
  <c r="AFN27" i="2"/>
  <c r="AHM29" i="2" s="1"/>
  <c r="NY29" i="2"/>
  <c r="OA29" i="2"/>
  <c r="OB29" i="2"/>
  <c r="OD29" i="2"/>
  <c r="NZ29" i="2"/>
  <c r="OE29" i="2" s="1"/>
  <c r="OC29" i="2"/>
  <c r="ACQ22" i="2"/>
  <c r="ACT22" i="2"/>
  <c r="ACO22" i="2"/>
  <c r="ACR22" i="2"/>
  <c r="ACM22" i="2"/>
  <c r="ACP22" i="2"/>
  <c r="ACK22" i="2"/>
  <c r="ACN22" i="2"/>
  <c r="ADC22" i="2"/>
  <c r="ACI22" i="2"/>
  <c r="ACH22" i="2"/>
  <c r="ACG22" i="2"/>
  <c r="ACJ22" i="2"/>
  <c r="ACU22" i="2"/>
  <c r="ADB22" i="2"/>
  <c r="ACS22" i="2"/>
  <c r="ACV22" i="2"/>
  <c r="WB6" i="2"/>
  <c r="WG6" i="2"/>
  <c r="QH14" i="2"/>
  <c r="QD14" i="2"/>
  <c r="QG14" i="2"/>
  <c r="PZ14" i="2"/>
  <c r="QC14" i="2"/>
  <c r="QF14" i="2"/>
  <c r="QA14" i="2"/>
  <c r="QI14" i="2"/>
  <c r="QJ14" i="2"/>
  <c r="PW14" i="2"/>
  <c r="PY14" i="2"/>
  <c r="PX14" i="2"/>
  <c r="UX14" i="2"/>
  <c r="VC13" i="2"/>
  <c r="AMT13" i="2"/>
  <c r="AKU12" i="2"/>
  <c r="QA8" i="2"/>
  <c r="QD8" i="2"/>
  <c r="QC8" i="2"/>
  <c r="QF8" i="2"/>
  <c r="PZ8" i="2"/>
  <c r="QH8" i="2"/>
  <c r="QG8" i="2"/>
  <c r="PX8" i="2"/>
  <c r="QI8" i="2"/>
  <c r="PW8" i="2"/>
  <c r="PY8" i="2"/>
  <c r="QJ8" i="2"/>
  <c r="AKV26" i="2"/>
  <c r="ANR29" i="2" s="1"/>
  <c r="ANR28" i="2"/>
  <c r="SK6" i="2"/>
  <c r="AT21" i="2"/>
  <c r="AR21" i="2"/>
  <c r="VK6" i="2"/>
  <c r="VM6" i="2"/>
  <c r="VG6" i="2"/>
  <c r="VH6" i="2"/>
  <c r="VN6" i="2"/>
  <c r="VO6" i="2"/>
  <c r="VJ6" i="2"/>
  <c r="ADS8" i="2"/>
  <c r="APX25" i="2"/>
  <c r="APY25" i="2" s="1"/>
  <c r="APX27" i="2"/>
  <c r="APY27" i="2" s="1"/>
  <c r="APX29" i="2"/>
  <c r="APY29" i="2" s="1"/>
  <c r="AQC25" i="2" s="1"/>
  <c r="APX26" i="2"/>
  <c r="APY26" i="2" s="1"/>
  <c r="APX28" i="2"/>
  <c r="APY28" i="2" s="1"/>
  <c r="AQB25" i="2" s="1"/>
  <c r="VN20" i="2"/>
  <c r="VO20" i="2"/>
  <c r="VJ20" i="2"/>
  <c r="VK20" i="2"/>
  <c r="VM20" i="2"/>
  <c r="VG20" i="2"/>
  <c r="VH20" i="2"/>
  <c r="TE28" i="2"/>
  <c r="KS21" i="2"/>
  <c r="KV21" i="2"/>
  <c r="KY21" i="2"/>
  <c r="LA21" i="2"/>
  <c r="KW21" i="2"/>
  <c r="KZ21" i="2"/>
  <c r="KT21" i="2"/>
  <c r="KP21" i="2"/>
  <c r="KR21" i="2"/>
  <c r="KQ21" i="2"/>
  <c r="LB21" i="2"/>
  <c r="LC21" i="2"/>
  <c r="AFL26" i="2"/>
  <c r="AFQ25" i="2"/>
  <c r="ABT6" i="2"/>
  <c r="ABS6" i="2"/>
  <c r="ABP6" i="2"/>
  <c r="ABO6" i="2"/>
  <c r="ABM6" i="2"/>
  <c r="ABL6" i="2"/>
  <c r="ABR6" i="2"/>
  <c r="SK27" i="2"/>
  <c r="AJH14" i="2"/>
  <c r="AJG14" i="2"/>
  <c r="AIW14" i="2"/>
  <c r="AIV14" i="2"/>
  <c r="AIP14" i="2"/>
  <c r="AIS14" i="2"/>
  <c r="AIR14" i="2"/>
  <c r="AIU14" i="2"/>
  <c r="AIO14" i="2"/>
  <c r="AJH15" i="2"/>
  <c r="AJA14" i="2"/>
  <c r="AIM14" i="2"/>
  <c r="AIL14" i="2"/>
  <c r="AIX14" i="2"/>
  <c r="AIY14" i="2"/>
  <c r="AIN14" i="2"/>
  <c r="KU8" i="2"/>
  <c r="VL5" i="2"/>
  <c r="AIV21" i="2"/>
  <c r="AIP21" i="2"/>
  <c r="AIS21" i="2"/>
  <c r="AIR21" i="2"/>
  <c r="AIU21" i="2"/>
  <c r="AIO21" i="2"/>
  <c r="AJH22" i="2"/>
  <c r="AJA21" i="2"/>
  <c r="AJH21" i="2"/>
  <c r="AJG21" i="2"/>
  <c r="AIW21" i="2"/>
  <c r="AIL21" i="2"/>
  <c r="AIN21" i="2"/>
  <c r="AIM21" i="2"/>
  <c r="AIX21" i="2"/>
  <c r="AIY21" i="2"/>
  <c r="ABO20" i="2"/>
  <c r="ABX20" i="2"/>
  <c r="ACD20" i="2"/>
  <c r="ABT20" i="2"/>
  <c r="ACE20" i="2"/>
  <c r="ABR20" i="2"/>
  <c r="ABP20" i="2"/>
  <c r="ABS20" i="2"/>
  <c r="ABM20" i="2"/>
  <c r="ABL20" i="2"/>
  <c r="ADM15" i="2"/>
  <c r="AGS12" i="2"/>
  <c r="AHL12" i="2"/>
  <c r="AGW12" i="2"/>
  <c r="AHE12" i="2"/>
  <c r="AHK12" i="2"/>
  <c r="AHA12" i="2"/>
  <c r="AGZ12" i="2"/>
  <c r="AGY12" i="2"/>
  <c r="AGV12" i="2"/>
  <c r="AGT12" i="2"/>
  <c r="ACP29" i="2"/>
  <c r="ACK29" i="2"/>
  <c r="ADD30" i="2" s="1"/>
  <c r="ACN29" i="2"/>
  <c r="ACQ29" i="2"/>
  <c r="ACH29" i="2"/>
  <c r="ACG29" i="2"/>
  <c r="ACJ29" i="2"/>
  <c r="ACM29" i="2"/>
  <c r="ADB29" i="2"/>
  <c r="ACS29" i="2"/>
  <c r="ACV29" i="2"/>
  <c r="ADC29" i="2"/>
  <c r="ACI29" i="2"/>
  <c r="ACT29" i="2"/>
  <c r="ACO29" i="2"/>
  <c r="ACR29" i="2"/>
  <c r="ACU29" i="2"/>
  <c r="SI29" i="2"/>
  <c r="AKU5" i="2"/>
  <c r="AMT6" i="2"/>
  <c r="ME29" i="2"/>
  <c r="ME27" i="2"/>
  <c r="MH26" i="2"/>
  <c r="MD28" i="2"/>
  <c r="ME28" i="2"/>
  <c r="MF26" i="2"/>
  <c r="MD26" i="2"/>
  <c r="MD29" i="2"/>
  <c r="MD27" i="2"/>
  <c r="MG26" i="2"/>
  <c r="ME26" i="2"/>
  <c r="MC26" i="2"/>
  <c r="MC13" i="2"/>
  <c r="AFM6" i="2"/>
  <c r="AGO6" i="2"/>
  <c r="AAS25" i="2"/>
  <c r="AAP25" i="2"/>
  <c r="AKU19" i="2"/>
  <c r="AMT20" i="2"/>
  <c r="ADS21" i="2"/>
  <c r="XN21" i="2"/>
  <c r="XH21" i="2"/>
  <c r="ABP27" i="2"/>
  <c r="ABO27" i="2"/>
  <c r="ABL27" i="2"/>
  <c r="ABR27" i="2"/>
  <c r="ABT27" i="2"/>
  <c r="ABS27" i="2"/>
  <c r="ABM27" i="2"/>
  <c r="WM21" i="2"/>
  <c r="WN21" i="2"/>
  <c r="WB21" i="2"/>
  <c r="WO21" i="2"/>
  <c r="WI21" i="2"/>
  <c r="WF21" i="2"/>
  <c r="WK21" i="2"/>
  <c r="WE21" i="2"/>
  <c r="WL21" i="2"/>
  <c r="WC21" i="2"/>
  <c r="WH21" i="2"/>
  <c r="WJ21" i="2" s="1"/>
  <c r="WD21" i="2"/>
  <c r="WP21" i="2"/>
  <c r="WQ21" i="2"/>
  <c r="WW21" i="2"/>
  <c r="WX21" i="2"/>
  <c r="XH28" i="2"/>
  <c r="MH29" i="2"/>
  <c r="SI14" i="2"/>
  <c r="SL14" i="2"/>
  <c r="SM14" i="2"/>
  <c r="SK14" i="2"/>
  <c r="SJ14" i="2"/>
  <c r="SM15" i="2"/>
  <c r="NG21" i="2"/>
  <c r="ACT6" i="2"/>
  <c r="AJA8" i="2"/>
  <c r="AJG8" i="2"/>
  <c r="AIW8" i="2"/>
  <c r="AIV8" i="2"/>
  <c r="AIP8" i="2"/>
  <c r="AIS8" i="2"/>
  <c r="AIR8" i="2"/>
  <c r="AIU8" i="2"/>
  <c r="AIO8" i="2"/>
  <c r="AIN8" i="2"/>
  <c r="AIL8" i="2"/>
  <c r="AIM8" i="2"/>
  <c r="AIX8" i="2"/>
  <c r="AIY8" i="2"/>
  <c r="XO20" i="2"/>
  <c r="SI13" i="2"/>
  <c r="ADS22" i="2"/>
  <c r="KQ19" i="2"/>
  <c r="YP14" i="2"/>
  <c r="YR14" i="2"/>
  <c r="YO14" i="2"/>
  <c r="YN14" i="2"/>
  <c r="YQ14" i="2"/>
  <c r="SJ22" i="2"/>
  <c r="XZ29" i="2"/>
  <c r="YK28" i="2"/>
  <c r="XX28" i="2"/>
  <c r="XY29" i="2"/>
  <c r="YK29" i="2"/>
  <c r="YJ28" i="2"/>
  <c r="XX29" i="2"/>
  <c r="XY28" i="2"/>
  <c r="YJ29" i="2"/>
  <c r="XZ28" i="2"/>
  <c r="XE29" i="2"/>
  <c r="PZ29" i="2"/>
  <c r="QA29" i="2"/>
  <c r="QC29" i="2"/>
  <c r="QH29" i="2"/>
  <c r="QD29" i="2"/>
  <c r="QG29" i="2"/>
  <c r="QF29" i="2"/>
  <c r="PW29" i="2"/>
  <c r="QJ29" i="2"/>
  <c r="PX29" i="2"/>
  <c r="PY29" i="2"/>
  <c r="QI29" i="2"/>
  <c r="ACO13" i="2"/>
  <c r="KR18" i="2"/>
  <c r="LB20" i="2"/>
  <c r="KU20" i="2"/>
  <c r="RI6" i="2"/>
  <c r="WD13" i="2"/>
  <c r="WC13" i="2"/>
  <c r="XN7" i="2"/>
  <c r="ACN21" i="2"/>
  <c r="ACM21" i="2"/>
  <c r="ACJ21" i="2"/>
  <c r="ACP21" i="2"/>
  <c r="ACR21" i="2"/>
  <c r="ACK21" i="2"/>
  <c r="ACQ21" i="2"/>
  <c r="ACI21" i="2"/>
  <c r="ACS21" i="2"/>
  <c r="ACH21" i="2"/>
  <c r="ACG21" i="2"/>
  <c r="ACT21" i="2"/>
  <c r="WD6" i="2"/>
  <c r="WQ28" i="2"/>
  <c r="WX28" i="2"/>
  <c r="WD28" i="2"/>
  <c r="WC28" i="2"/>
  <c r="WB28" i="2"/>
  <c r="WM28" i="2"/>
  <c r="WP28" i="2"/>
  <c r="WW28" i="2"/>
  <c r="WN28" i="2"/>
  <c r="WI28" i="2"/>
  <c r="WL28" i="2"/>
  <c r="WO28" i="2"/>
  <c r="WJ28" i="2"/>
  <c r="WE28" i="2"/>
  <c r="WH28" i="2"/>
  <c r="WK28" i="2"/>
  <c r="WF28" i="2"/>
  <c r="WB26" i="2"/>
  <c r="WC26" i="2"/>
  <c r="WO26" i="2"/>
  <c r="QG15" i="2"/>
  <c r="QA15" i="2"/>
  <c r="QH15" i="2"/>
  <c r="QF15" i="2"/>
  <c r="QD15" i="2"/>
  <c r="QC15" i="2"/>
  <c r="PZ15" i="2"/>
  <c r="QJ15" i="2"/>
  <c r="PY15" i="2"/>
  <c r="PW15" i="2"/>
  <c r="PX15" i="2"/>
  <c r="QI15" i="2"/>
  <c r="RF22" i="2"/>
  <c r="RI22" i="2"/>
  <c r="RP22" i="2"/>
  <c r="RG22" i="2"/>
  <c r="RD22" i="2"/>
  <c r="QW22" i="2"/>
  <c r="RB22" i="2"/>
  <c r="RE22" i="2"/>
  <c r="RH22" i="2"/>
  <c r="RC22" i="2"/>
  <c r="RA22" i="2"/>
  <c r="QY22" i="2"/>
  <c r="QX22" i="2"/>
  <c r="RJ22" i="2"/>
  <c r="RQ22" i="2"/>
  <c r="QV22" i="2"/>
  <c r="QU22" i="2"/>
  <c r="ALV12" i="2"/>
  <c r="AKT12" i="2"/>
  <c r="QZ29" i="2"/>
  <c r="APX7" i="2"/>
  <c r="APY7" i="2" s="1"/>
  <c r="AQB4" i="2" s="1"/>
  <c r="APX6" i="2"/>
  <c r="APY6" i="2" s="1"/>
  <c r="APX5" i="2"/>
  <c r="APY5" i="2" s="1"/>
  <c r="APX8" i="2"/>
  <c r="APY8" i="2" s="1"/>
  <c r="AQC4" i="2" s="1"/>
  <c r="APX4" i="2"/>
  <c r="APY4" i="2" s="1"/>
  <c r="QA7" i="2"/>
  <c r="PZ7" i="2"/>
  <c r="QF7" i="2"/>
  <c r="QH7" i="2"/>
  <c r="QG7" i="2"/>
  <c r="QD7" i="2"/>
  <c r="QC7" i="2"/>
  <c r="PX7" i="2"/>
  <c r="QI7" i="2"/>
  <c r="PY7" i="2"/>
  <c r="PW7" i="2"/>
  <c r="QJ7" i="2"/>
  <c r="AKS25" i="2"/>
  <c r="LD12" i="2"/>
  <c r="SJ6" i="2"/>
  <c r="AHM21" i="2"/>
  <c r="AFN20" i="2"/>
  <c r="AHM22" i="2" s="1"/>
  <c r="ABN19" i="2"/>
  <c r="ACR14" i="2"/>
  <c r="ACQ14" i="2"/>
  <c r="ACK14" i="2"/>
  <c r="ACN14" i="2"/>
  <c r="ACM14" i="2"/>
  <c r="ACP14" i="2"/>
  <c r="ACJ14" i="2"/>
  <c r="ACV14" i="2"/>
  <c r="ADC14" i="2"/>
  <c r="ADB14" i="2"/>
  <c r="ACT14" i="2"/>
  <c r="ACI14" i="2"/>
  <c r="ACS14" i="2"/>
  <c r="ACG14" i="2"/>
  <c r="ACH14" i="2"/>
  <c r="UX22" i="2"/>
  <c r="VC22" i="2" s="1"/>
  <c r="VC21" i="2"/>
  <c r="TE29" i="2"/>
  <c r="LA22" i="2"/>
  <c r="KZ22" i="2"/>
  <c r="KT22" i="2"/>
  <c r="KW22" i="2"/>
  <c r="KV22" i="2"/>
  <c r="KS22" i="2"/>
  <c r="KY22" i="2"/>
  <c r="LC22" i="2"/>
  <c r="KR22" i="2"/>
  <c r="LB22" i="2"/>
  <c r="KP22" i="2"/>
  <c r="KQ22" i="2"/>
  <c r="AGT26" i="2"/>
  <c r="AGS26" i="2"/>
  <c r="AHE26" i="2"/>
  <c r="AHL26" i="2"/>
  <c r="AHK26" i="2"/>
  <c r="AHA26" i="2"/>
  <c r="AGZ26" i="2"/>
  <c r="AGY26" i="2"/>
  <c r="AGW26" i="2"/>
  <c r="AGV26" i="2"/>
  <c r="ACO20" i="2"/>
  <c r="YN21" i="2"/>
  <c r="YO21" i="2"/>
  <c r="YR21" i="2"/>
  <c r="YP21" i="2"/>
  <c r="YQ21" i="2"/>
  <c r="SJ27" i="2"/>
  <c r="ADJ29" i="2"/>
  <c r="ADM29" i="2"/>
  <c r="QZ20" i="2"/>
  <c r="AAE28" i="2"/>
  <c r="AAJ27" i="2"/>
  <c r="VI5" i="2"/>
  <c r="MF28" i="2"/>
  <c r="ADS15" i="2"/>
  <c r="ABN26" i="2"/>
  <c r="AAE6" i="2"/>
  <c r="AAJ5" i="2"/>
  <c r="XH14" i="2"/>
  <c r="AAE21" i="2"/>
  <c r="AAJ20" i="2"/>
  <c r="ADB28" i="2"/>
  <c r="ACR28" i="2"/>
  <c r="ACQ28" i="2"/>
  <c r="ACK28" i="2"/>
  <c r="ACN28" i="2"/>
  <c r="ACM28" i="2"/>
  <c r="ACP28" i="2"/>
  <c r="ACJ28" i="2"/>
  <c r="ACV28" i="2"/>
  <c r="ADC28" i="2"/>
  <c r="ACS28" i="2"/>
  <c r="ACI28" i="2"/>
  <c r="ACH28" i="2"/>
  <c r="ACT28" i="2"/>
  <c r="ACG28" i="2"/>
  <c r="YO15" i="2"/>
  <c r="YR15" i="2"/>
  <c r="YQ15" i="2"/>
  <c r="YN15" i="2"/>
  <c r="YP15" i="2"/>
  <c r="AKS4" i="2"/>
  <c r="RI26" i="2"/>
  <c r="ACP7" i="2"/>
  <c r="ACJ7" i="2"/>
  <c r="ACV7" i="2"/>
  <c r="ADC7" i="2"/>
  <c r="ADB7" i="2"/>
  <c r="ACR7" i="2"/>
  <c r="ACQ7" i="2"/>
  <c r="ACK7" i="2"/>
  <c r="ACN7" i="2"/>
  <c r="ACM7" i="2"/>
  <c r="ACS7" i="2"/>
  <c r="ACT7" i="2"/>
  <c r="ACG7" i="2"/>
  <c r="ACH7" i="2"/>
  <c r="ACI7" i="2"/>
  <c r="LD7" i="2"/>
  <c r="ABH14" i="2"/>
  <c r="AAF14" i="2"/>
  <c r="ABH15" i="2" s="1"/>
  <c r="AKT19" i="2"/>
  <c r="ALV19" i="2"/>
  <c r="ADM14" i="2"/>
  <c r="AAV11" i="2"/>
  <c r="AAQ11" i="2"/>
  <c r="AAR11" i="2"/>
  <c r="AAT11" i="2"/>
  <c r="AAN11" i="2"/>
  <c r="AAO11" i="2"/>
  <c r="AAU11" i="2"/>
  <c r="WX22" i="2"/>
  <c r="WD22" i="2"/>
  <c r="WC22" i="2"/>
  <c r="WB22" i="2"/>
  <c r="WE22" i="2"/>
  <c r="WP22" i="2"/>
  <c r="WW22" i="2"/>
  <c r="WN22" i="2"/>
  <c r="WQ22" i="2"/>
  <c r="WL22" i="2"/>
  <c r="WO22" i="2"/>
  <c r="WJ22" i="2"/>
  <c r="WM22" i="2"/>
  <c r="WH22" i="2"/>
  <c r="WK22" i="2"/>
  <c r="WF22" i="2"/>
  <c r="WI22" i="2"/>
  <c r="APX19" i="2"/>
  <c r="APY19" i="2" s="1"/>
  <c r="APX21" i="2"/>
  <c r="APY21" i="2" s="1"/>
  <c r="APX18" i="2"/>
  <c r="APY18" i="2" s="1"/>
  <c r="APX22" i="2"/>
  <c r="APY22" i="2" s="1"/>
  <c r="AQC18" i="2" s="1"/>
  <c r="APX20" i="2"/>
  <c r="APY20" i="2" s="1"/>
  <c r="AQA18" i="2" s="1"/>
  <c r="YQ7" i="2"/>
  <c r="YR7" i="2"/>
  <c r="YO7" i="2"/>
  <c r="YN7" i="2"/>
  <c r="YP7" i="2"/>
  <c r="ACS27" i="2"/>
  <c r="WB15" i="2"/>
  <c r="WE15" i="2"/>
  <c r="WH15" i="2"/>
  <c r="WK15" i="2"/>
  <c r="WN15" i="2"/>
  <c r="WQ15" i="2"/>
  <c r="WX15" i="2"/>
  <c r="WD15" i="2"/>
  <c r="WC15" i="2"/>
  <c r="WJ15" i="2"/>
  <c r="WM15" i="2"/>
  <c r="WP15" i="2"/>
  <c r="WW15" i="2"/>
  <c r="WF15" i="2"/>
  <c r="WI15" i="2"/>
  <c r="WL15" i="2"/>
  <c r="WO15" i="2"/>
  <c r="QB13" i="2"/>
  <c r="VL11" i="2"/>
  <c r="VI11" i="2"/>
  <c r="SK15" i="2"/>
  <c r="ACG6" i="2"/>
  <c r="ACL6" i="2"/>
  <c r="QZ28" i="2"/>
  <c r="KU15" i="2"/>
  <c r="SM13" i="2"/>
  <c r="WO19" i="2"/>
  <c r="QZ15" i="2"/>
  <c r="ADM7" i="2"/>
  <c r="ADM22" i="2"/>
  <c r="XE22" i="2"/>
  <c r="LC19" i="2"/>
  <c r="SL22" i="2"/>
  <c r="WC12" i="2"/>
  <c r="QH28" i="2"/>
  <c r="QD28" i="2"/>
  <c r="QF28" i="2"/>
  <c r="QG28" i="2"/>
  <c r="QC28" i="2"/>
  <c r="QA28" i="2"/>
  <c r="PZ28" i="2"/>
  <c r="QJ28" i="2"/>
  <c r="PW28" i="2"/>
  <c r="PY28" i="2"/>
  <c r="PX28" i="2"/>
  <c r="QI28" i="2"/>
  <c r="PW25" i="2"/>
  <c r="PX25" i="2"/>
  <c r="ACI13" i="2"/>
  <c r="LC18" i="2"/>
  <c r="LC20" i="2"/>
  <c r="XE7" i="2"/>
  <c r="WO6" i="2"/>
  <c r="WW29" i="2"/>
  <c r="WN29" i="2"/>
  <c r="WQ29" i="2"/>
  <c r="WX29" i="2"/>
  <c r="WD29" i="2"/>
  <c r="WO29" i="2"/>
  <c r="WJ29" i="2"/>
  <c r="WM29" i="2"/>
  <c r="WP29" i="2"/>
  <c r="WK29" i="2"/>
  <c r="WF29" i="2"/>
  <c r="WI29" i="2"/>
  <c r="WL29" i="2"/>
  <c r="WC29" i="2"/>
  <c r="WB29" i="2"/>
  <c r="WE29" i="2"/>
  <c r="WH29" i="2"/>
  <c r="QD21" i="2"/>
  <c r="QG21" i="2"/>
  <c r="QF21" i="2"/>
  <c r="PZ21" i="2"/>
  <c r="QC21" i="2"/>
  <c r="QA21" i="2"/>
  <c r="QH21" i="2"/>
  <c r="PX21" i="2"/>
  <c r="QI21" i="2"/>
  <c r="QJ21" i="2"/>
  <c r="PY21" i="2"/>
  <c r="PW21" i="2"/>
  <c r="PX19" i="2"/>
  <c r="PW19" i="2"/>
  <c r="PY19" i="2"/>
  <c r="QI19" i="2"/>
  <c r="ADJ28" i="2"/>
  <c r="AGC11" i="2"/>
  <c r="AFX11" i="2"/>
  <c r="AFY11" i="2"/>
  <c r="AGA11" i="2"/>
  <c r="AFU11" i="2"/>
  <c r="AFV11" i="2"/>
  <c r="AGB11" i="2"/>
  <c r="RB21" i="2"/>
  <c r="QW21" i="2"/>
  <c r="QV21" i="2"/>
  <c r="RE21" i="2"/>
  <c r="QY21" i="2"/>
  <c r="RD21" i="2"/>
  <c r="QU21" i="2"/>
  <c r="QX21" i="2"/>
  <c r="RG21" i="2"/>
  <c r="RH21" i="2"/>
  <c r="RA21" i="2"/>
  <c r="RF21" i="2"/>
  <c r="RC21" i="2"/>
  <c r="RI21" i="2"/>
  <c r="RJ21" i="2"/>
  <c r="RP21" i="2"/>
  <c r="RQ21" i="2"/>
  <c r="AKS11" i="2"/>
  <c r="AHR6" i="2"/>
  <c r="AKU26" i="2"/>
  <c r="AMT27" i="2"/>
  <c r="WD26" i="2"/>
  <c r="SL6" i="2"/>
  <c r="WC19" i="2"/>
  <c r="AHR20" i="2"/>
  <c r="AIC20" i="2"/>
  <c r="AHY20" i="2"/>
  <c r="AII20" i="2"/>
  <c r="AHU20" i="2"/>
  <c r="AHQ20" i="2"/>
  <c r="AHW20" i="2"/>
  <c r="AIJ20" i="2"/>
  <c r="AHX20" i="2"/>
  <c r="AHT20" i="2"/>
  <c r="ABQ19" i="2"/>
  <c r="MC12" i="2"/>
  <c r="ACQ15" i="2"/>
  <c r="ACT15" i="2"/>
  <c r="ACO15" i="2"/>
  <c r="ACR15" i="2"/>
  <c r="ACM15" i="2"/>
  <c r="ACP15" i="2"/>
  <c r="ACK15" i="2"/>
  <c r="ACN15" i="2"/>
  <c r="ADC15" i="2"/>
  <c r="ACI15" i="2"/>
  <c r="ACH15" i="2"/>
  <c r="ACG15" i="2"/>
  <c r="ACJ15" i="2"/>
  <c r="ACU15" i="2"/>
  <c r="ADB15" i="2"/>
  <c r="ACS15" i="2"/>
  <c r="ACV15" i="2"/>
  <c r="AGO27" i="2"/>
  <c r="AFM27" i="2"/>
  <c r="WL7" i="2"/>
  <c r="WM7" i="2"/>
  <c r="WC7" i="2"/>
  <c r="WN7" i="2"/>
  <c r="WH7" i="2"/>
  <c r="WJ7" i="2" s="1"/>
  <c r="WO7" i="2"/>
  <c r="WI7" i="2"/>
  <c r="WD7" i="2"/>
  <c r="WF7" i="2"/>
  <c r="WE7" i="2"/>
  <c r="WK7" i="2"/>
  <c r="WB7" i="2"/>
  <c r="WP7" i="2" s="1"/>
  <c r="WQ7" i="2"/>
  <c r="WW7" i="2"/>
  <c r="WX7" i="2"/>
  <c r="WC5" i="2"/>
  <c r="WO5" i="2"/>
  <c r="WN5" i="2"/>
  <c r="WD5" i="2"/>
  <c r="WB5" i="2"/>
  <c r="SH28" i="2"/>
  <c r="SK28" i="2"/>
  <c r="SM28" i="2"/>
  <c r="SL28" i="2"/>
  <c r="SJ28" i="2"/>
  <c r="SI28" i="2"/>
  <c r="AAV26" i="2"/>
  <c r="AAQ26" i="2"/>
  <c r="AAR26" i="2"/>
  <c r="AAT26" i="2"/>
  <c r="AAN26" i="2"/>
  <c r="AAO26" i="2"/>
  <c r="AAU26" i="2"/>
  <c r="AHT14" i="2"/>
  <c r="AHW14" i="2"/>
  <c r="AHQ14" i="2"/>
  <c r="AIC14" i="2"/>
  <c r="AIJ14" i="2"/>
  <c r="AII14" i="2"/>
  <c r="AHY14" i="2"/>
  <c r="AHX14" i="2"/>
  <c r="AHR14" i="2"/>
  <c r="AHU14" i="2"/>
  <c r="AHP14" i="2"/>
  <c r="AHN14" i="2"/>
  <c r="AHO14" i="2"/>
  <c r="AHZ14" i="2"/>
  <c r="AIA14" i="2"/>
  <c r="LD25" i="2"/>
  <c r="LB19" i="2"/>
  <c r="AAQ4" i="2"/>
  <c r="AAV4" i="2"/>
  <c r="AAT4" i="2"/>
  <c r="AAR4" i="2"/>
  <c r="AAO4" i="2"/>
  <c r="AAU4" i="2"/>
  <c r="AAN4" i="2"/>
  <c r="AAU19" i="2"/>
  <c r="AAV19" i="2"/>
  <c r="AAQ19" i="2"/>
  <c r="AAR19" i="2"/>
  <c r="AAT19" i="2"/>
  <c r="AAN19" i="2"/>
  <c r="AAO19" i="2"/>
  <c r="SJ29" i="2"/>
  <c r="SK29" i="2"/>
  <c r="AJG29" i="2"/>
  <c r="AIP29" i="2"/>
  <c r="AIW29" i="2"/>
  <c r="AIO29" i="2"/>
  <c r="AIV29" i="2"/>
  <c r="AJA29" i="2"/>
  <c r="AIS29" i="2"/>
  <c r="AIR29" i="2"/>
  <c r="AIU29" i="2"/>
  <c r="AKT5" i="2"/>
  <c r="ALV5" i="2"/>
  <c r="RI27" i="2"/>
  <c r="APX11" i="2"/>
  <c r="APY11" i="2" s="1"/>
  <c r="APX12" i="2"/>
  <c r="APY12" i="2" s="1"/>
  <c r="APX13" i="2"/>
  <c r="APY13" i="2" s="1"/>
  <c r="APX15" i="2"/>
  <c r="APY15" i="2" s="1"/>
  <c r="AQC11" i="2" s="1"/>
  <c r="APX14" i="2"/>
  <c r="APY14" i="2" s="1"/>
  <c r="AQB11" i="2" s="1"/>
  <c r="RI5" i="2"/>
  <c r="RJ5" i="2" s="1"/>
  <c r="ACU8" i="2"/>
  <c r="ADB8" i="2"/>
  <c r="ACS8" i="2"/>
  <c r="ACV8" i="2"/>
  <c r="ACQ8" i="2"/>
  <c r="ACT8" i="2"/>
  <c r="ACO8" i="2"/>
  <c r="ACR8" i="2"/>
  <c r="ACM8" i="2"/>
  <c r="ACP8" i="2"/>
  <c r="ACK8" i="2"/>
  <c r="ACN8" i="2"/>
  <c r="ADC8" i="2"/>
  <c r="ACI8" i="2"/>
  <c r="ACH8" i="2"/>
  <c r="ACG8" i="2"/>
  <c r="ACJ8" i="2"/>
  <c r="ABR13" i="2"/>
  <c r="ABP13" i="2"/>
  <c r="ABS13" i="2"/>
  <c r="ABM13" i="2"/>
  <c r="ABL13" i="2"/>
  <c r="ABO13" i="2"/>
  <c r="ABQ13" i="2" s="1"/>
  <c r="ABT13" i="2"/>
  <c r="AKS19" i="2"/>
  <c r="AKX18" i="2"/>
  <c r="ADS14" i="2"/>
  <c r="ADJ14" i="2"/>
  <c r="AAE13" i="2"/>
  <c r="AAJ12" i="2"/>
  <c r="LD11" i="2"/>
  <c r="ACI27" i="2"/>
  <c r="ACT27" i="2"/>
  <c r="WN14" i="2"/>
  <c r="WI14" i="2"/>
  <c r="WD14" i="2"/>
  <c r="WF14" i="2"/>
  <c r="WE14" i="2"/>
  <c r="WO14" i="2"/>
  <c r="WB14" i="2"/>
  <c r="WL14" i="2"/>
  <c r="WK14" i="2"/>
  <c r="WM14" i="2"/>
  <c r="WH14" i="2"/>
  <c r="WC14" i="2"/>
  <c r="WJ14" i="2"/>
  <c r="WP14" i="2"/>
  <c r="WQ14" i="2"/>
  <c r="WW14" i="2"/>
  <c r="WX14" i="2"/>
  <c r="SJ15" i="2"/>
  <c r="ACI6" i="2"/>
  <c r="ABQ12" i="2"/>
  <c r="SK13" i="2"/>
  <c r="SL13" i="2"/>
  <c r="WB19" i="2"/>
  <c r="ADS7" i="2"/>
  <c r="SK22" i="2"/>
  <c r="VC28" i="2"/>
  <c r="UX29" i="2"/>
  <c r="VC29" i="2" s="1"/>
  <c r="ACS13" i="2"/>
  <c r="ACT13" i="2"/>
  <c r="KP18" i="2"/>
  <c r="KQ18" i="2"/>
  <c r="KP20" i="2"/>
  <c r="WO13" i="2"/>
  <c r="AHY27" i="2"/>
  <c r="AHX27" i="2"/>
  <c r="AHU27" i="2"/>
  <c r="AHW27" i="2"/>
  <c r="AHR27" i="2"/>
  <c r="AHQ27" i="2"/>
  <c r="AIJ27" i="2"/>
  <c r="AIC27" i="2"/>
  <c r="AII27" i="2"/>
  <c r="AHT27" i="2"/>
  <c r="WC6" i="2"/>
  <c r="VK12" i="2"/>
  <c r="VM12" i="2"/>
  <c r="VG12" i="2"/>
  <c r="VH12" i="2"/>
  <c r="VN12" i="2"/>
  <c r="VO12" i="2"/>
  <c r="VJ12" i="2"/>
  <c r="PZ22" i="2"/>
  <c r="QC22" i="2"/>
  <c r="QF22" i="2"/>
  <c r="QA22" i="2"/>
  <c r="QH22" i="2"/>
  <c r="QD22" i="2"/>
  <c r="QG22" i="2"/>
  <c r="PY22" i="2"/>
  <c r="QI22" i="2"/>
  <c r="PX22" i="2"/>
  <c r="PW22" i="2"/>
  <c r="QJ22" i="2"/>
  <c r="AFQ12" i="2"/>
  <c r="AFL13" i="2"/>
  <c r="ANR14" i="2"/>
  <c r="AKV12" i="2"/>
  <c r="ANR15" i="2" s="1"/>
  <c r="AHM7" i="2"/>
  <c r="AFN6" i="2"/>
  <c r="AHM8" i="2" s="1"/>
  <c r="ALV26" i="2"/>
  <c r="AKT26" i="2"/>
  <c r="QI12" i="2"/>
  <c r="QK12" i="2" s="1"/>
  <c r="PX5" i="2"/>
  <c r="QK5" i="2" s="1"/>
  <c r="HZ13" i="2"/>
  <c r="IA15" i="2" s="1"/>
  <c r="IA14" i="2"/>
  <c r="HZ14" i="2"/>
  <c r="IA13" i="2" s="1"/>
  <c r="HZ7" i="2"/>
  <c r="HZ6" i="2"/>
  <c r="IA8" i="2" s="1"/>
  <c r="IQ29" i="2"/>
  <c r="IQ28" i="2"/>
  <c r="IR28" i="2" s="1"/>
  <c r="HX27" i="2"/>
  <c r="HV28" i="2"/>
  <c r="HY27" i="2"/>
  <c r="HV27" i="2"/>
  <c r="HY28" i="2"/>
  <c r="HU29" i="2"/>
  <c r="HU28" i="2"/>
  <c r="HU27" i="2"/>
  <c r="HY29" i="2"/>
  <c r="HV29" i="2"/>
  <c r="HW29" i="2"/>
  <c r="HX29" i="2"/>
  <c r="HW28" i="2"/>
  <c r="HX28" i="2"/>
  <c r="HW27" i="2"/>
  <c r="FQ20" i="2"/>
  <c r="HU21" i="2"/>
  <c r="HY21" i="2"/>
  <c r="HT21" i="2"/>
  <c r="HX21" i="2"/>
  <c r="HX20" i="2"/>
  <c r="HV22" i="2"/>
  <c r="HT20" i="2"/>
  <c r="FV4" i="2"/>
  <c r="HU22" i="2"/>
  <c r="HW20" i="2"/>
  <c r="HY22" i="2"/>
  <c r="HW22" i="2"/>
  <c r="HW21" i="2"/>
  <c r="HV21" i="2"/>
  <c r="HU20" i="2"/>
  <c r="HX22" i="2"/>
  <c r="HV20" i="2"/>
  <c r="HY20" i="2"/>
  <c r="GV5" i="2"/>
  <c r="HB13" i="2"/>
  <c r="HB12" i="2"/>
  <c r="GV6" i="2"/>
  <c r="FX25" i="2"/>
  <c r="GV7" i="2"/>
  <c r="FV6" i="2"/>
  <c r="FS8" i="2"/>
  <c r="FQ7" i="2"/>
  <c r="FV8" i="2"/>
  <c r="FP8" i="2"/>
  <c r="FI5" i="2"/>
  <c r="FU5" i="2"/>
  <c r="FM8" i="2"/>
  <c r="FU4" i="2"/>
  <c r="FJ5" i="2"/>
  <c r="GO28" i="2"/>
  <c r="FK7" i="2"/>
  <c r="FI7" i="2"/>
  <c r="FU6" i="2"/>
  <c r="FV5" i="2"/>
  <c r="FV7" i="2"/>
  <c r="FL8" i="2"/>
  <c r="FI8" i="2"/>
  <c r="FR8" i="2"/>
  <c r="FO8" i="2"/>
  <c r="FJ6" i="2"/>
  <c r="FK4" i="2"/>
  <c r="FI4" i="2"/>
  <c r="FJ7" i="2"/>
  <c r="FT8" i="2"/>
  <c r="FU8" i="2"/>
  <c r="FI6" i="2"/>
  <c r="FJ4" i="2"/>
  <c r="HA8" i="2"/>
  <c r="FJ8" i="2"/>
  <c r="FK8" i="2"/>
  <c r="FK6" i="2"/>
  <c r="GU28" i="2"/>
  <c r="FN14" i="2"/>
  <c r="GA29" i="2"/>
  <c r="AS27" i="2"/>
  <c r="BT22" i="2"/>
  <c r="AV21" i="2"/>
  <c r="AS22" i="2"/>
  <c r="AS20" i="2"/>
  <c r="AT13" i="2"/>
  <c r="GU26" i="2"/>
  <c r="FW11" i="2"/>
  <c r="FW12" i="2"/>
  <c r="GL28" i="2"/>
  <c r="GY8" i="2"/>
  <c r="GL29" i="2"/>
  <c r="FN20" i="2"/>
  <c r="FN7" i="2"/>
  <c r="FN15" i="2"/>
  <c r="GA28" i="2"/>
  <c r="GU27" i="2"/>
  <c r="FV21" i="2"/>
  <c r="FR21" i="2"/>
  <c r="FJ21" i="2"/>
  <c r="FU21" i="2"/>
  <c r="FM21" i="2"/>
  <c r="FI21" i="2"/>
  <c r="FT21" i="2"/>
  <c r="FP21" i="2"/>
  <c r="FL21" i="2"/>
  <c r="FS21" i="2"/>
  <c r="FO21" i="2"/>
  <c r="FK21" i="2"/>
  <c r="FV18" i="2"/>
  <c r="FU19" i="2"/>
  <c r="FU20" i="2"/>
  <c r="FJ20" i="2"/>
  <c r="FK20" i="2"/>
  <c r="FZ25" i="2"/>
  <c r="GC25" i="2"/>
  <c r="FY29" i="2"/>
  <c r="FY28" i="2"/>
  <c r="GC27" i="2"/>
  <c r="FY26" i="2"/>
  <c r="GB29" i="2"/>
  <c r="HA19" i="2"/>
  <c r="FI18" i="2"/>
  <c r="FI20" i="2"/>
  <c r="GB26" i="2"/>
  <c r="FZ26" i="2"/>
  <c r="GC29" i="2"/>
  <c r="GC28" i="2"/>
  <c r="FZ28" i="2"/>
  <c r="GC26" i="2"/>
  <c r="GX22" i="2"/>
  <c r="FI19" i="2"/>
  <c r="FJ18" i="2"/>
  <c r="FS22" i="2"/>
  <c r="FO22" i="2"/>
  <c r="FK22" i="2"/>
  <c r="FV22" i="2"/>
  <c r="FR22" i="2"/>
  <c r="FJ22" i="2"/>
  <c r="FU22" i="2"/>
  <c r="FM22" i="2"/>
  <c r="FI22" i="2"/>
  <c r="FT22" i="2"/>
  <c r="FP22" i="2"/>
  <c r="FL22" i="2"/>
  <c r="FK18" i="2"/>
  <c r="FK19" i="2"/>
  <c r="GX7" i="2"/>
  <c r="GW6" i="2"/>
  <c r="GZ5" i="2"/>
  <c r="GX8" i="2"/>
  <c r="GW7" i="2"/>
  <c r="GY5" i="2"/>
  <c r="GW8" i="2"/>
  <c r="GX5" i="2"/>
  <c r="GX6" i="2"/>
  <c r="HA5" i="2"/>
  <c r="GW5" i="2"/>
  <c r="HA7" i="2"/>
  <c r="GZ7" i="2"/>
  <c r="GY7" i="2"/>
  <c r="GZ8" i="2"/>
  <c r="HA20" i="2"/>
  <c r="GV20" i="2"/>
  <c r="GZ21" i="2"/>
  <c r="FV20" i="2"/>
  <c r="GA25" i="2"/>
  <c r="GA27" i="2"/>
  <c r="GA26" i="2"/>
  <c r="FZ29" i="2"/>
  <c r="FZ27" i="2"/>
  <c r="FJ19" i="2"/>
  <c r="HA6" i="2"/>
  <c r="GZ6" i="2"/>
  <c r="GY6" i="2"/>
  <c r="FY25" i="2"/>
  <c r="GB28" i="2"/>
  <c r="GB27" i="2"/>
  <c r="FY27" i="2"/>
  <c r="GB25" i="2"/>
  <c r="GV19" i="2"/>
  <c r="FV19" i="2"/>
  <c r="FU18" i="2"/>
  <c r="CP13" i="2"/>
  <c r="CO13" i="2"/>
  <c r="CR13" i="2"/>
  <c r="CN13" i="2"/>
  <c r="CQ13" i="2"/>
  <c r="CQ15" i="2"/>
  <c r="BR27" i="2"/>
  <c r="BQ27" i="2"/>
  <c r="BT27" i="2"/>
  <c r="BP27" i="2"/>
  <c r="BS27" i="2"/>
  <c r="BO27" i="2"/>
  <c r="AR13" i="2"/>
  <c r="CN15" i="2"/>
  <c r="AV20" i="2"/>
  <c r="AU20" i="2"/>
  <c r="AR22" i="2"/>
  <c r="BQ26" i="2"/>
  <c r="BQ29" i="2"/>
  <c r="BT26" i="2"/>
  <c r="BP26" i="2"/>
  <c r="BS26" i="2"/>
  <c r="BO26" i="2"/>
  <c r="BR26" i="2"/>
  <c r="BS20" i="2"/>
  <c r="BR20" i="2"/>
  <c r="BQ20" i="2"/>
  <c r="BT20" i="2"/>
  <c r="BP20" i="2"/>
  <c r="AS29" i="2"/>
  <c r="AV29" i="2"/>
  <c r="AR29" i="2"/>
  <c r="AV28" i="2"/>
  <c r="AU28" i="2"/>
  <c r="AR28" i="2"/>
  <c r="AT28" i="2"/>
  <c r="AS28" i="2"/>
  <c r="AS21" i="2"/>
  <c r="BR22" i="2"/>
  <c r="AU29" i="2"/>
  <c r="AU25" i="2"/>
  <c r="AT29" i="2"/>
  <c r="AT25" i="2"/>
  <c r="AS25" i="2"/>
  <c r="AV25" i="2"/>
  <c r="AR25" i="2"/>
  <c r="CW29" i="2"/>
  <c r="CV28" i="2"/>
  <c r="CV29" i="2"/>
  <c r="DI28" i="2"/>
  <c r="DI29" i="2"/>
  <c r="DH28" i="2"/>
  <c r="CX28" i="2"/>
  <c r="DH29" i="2"/>
  <c r="CX29" i="2"/>
  <c r="CW28" i="2"/>
  <c r="BR19" i="2"/>
  <c r="BQ19" i="2"/>
  <c r="BT19" i="2"/>
  <c r="BP19" i="2"/>
  <c r="BS19" i="2"/>
  <c r="BT29" i="2"/>
  <c r="BS29" i="2"/>
  <c r="BR29" i="2"/>
  <c r="BP29" i="2"/>
  <c r="DP7" i="2"/>
  <c r="DL7" i="2"/>
  <c r="DO7" i="2"/>
  <c r="DN7" i="2"/>
  <c r="DM7" i="2"/>
  <c r="CQ6" i="2"/>
  <c r="CP6" i="2"/>
  <c r="CO6" i="2"/>
  <c r="CR6" i="2"/>
  <c r="CN6" i="2"/>
  <c r="CR8" i="2"/>
  <c r="CN8" i="2"/>
  <c r="CQ8" i="2"/>
  <c r="CO8" i="2"/>
  <c r="CP8" i="2"/>
  <c r="AV26" i="2"/>
  <c r="AR26" i="2"/>
  <c r="AU26" i="2"/>
  <c r="AT26" i="2"/>
  <c r="AS26" i="2"/>
  <c r="CQ14" i="2"/>
  <c r="CP14" i="2"/>
  <c r="CO14" i="2"/>
  <c r="CR14" i="2"/>
  <c r="CN14" i="2"/>
  <c r="BS28" i="2"/>
  <c r="BT28" i="2"/>
  <c r="BR28" i="2"/>
  <c r="BQ28" i="2"/>
  <c r="BP28" i="2"/>
  <c r="AR14" i="2"/>
  <c r="AT14" i="2"/>
  <c r="AV14" i="2"/>
  <c r="AU14" i="2"/>
  <c r="AS14" i="2"/>
  <c r="AV13" i="2"/>
  <c r="CP15" i="2"/>
  <c r="CR15" i="2"/>
  <c r="AU27" i="2"/>
  <c r="AU21" i="2"/>
  <c r="AV22" i="2"/>
  <c r="BP22" i="2"/>
  <c r="BS22" i="2"/>
  <c r="AR27" i="2"/>
  <c r="DO8" i="2"/>
  <c r="DN8" i="2"/>
  <c r="DM8" i="2"/>
  <c r="DP8" i="2"/>
  <c r="DL8" i="2"/>
  <c r="AS19" i="2"/>
  <c r="AV19" i="2"/>
  <c r="AR19" i="2"/>
  <c r="AU19" i="2"/>
  <c r="AQ19" i="2"/>
  <c r="AT19" i="2"/>
  <c r="CP7" i="2"/>
  <c r="CO7" i="2"/>
  <c r="CR7" i="2"/>
  <c r="CN7" i="2"/>
  <c r="CQ7" i="2"/>
  <c r="AV18" i="2"/>
  <c r="AR18" i="2"/>
  <c r="AU22" i="2"/>
  <c r="AU18" i="2"/>
  <c r="AQ18" i="2"/>
  <c r="AT22" i="2"/>
  <c r="AT18" i="2"/>
  <c r="AS18" i="2"/>
  <c r="AS11" i="2"/>
  <c r="AV11" i="2"/>
  <c r="AR11" i="2"/>
  <c r="AU15" i="2"/>
  <c r="AU11" i="2"/>
  <c r="AT15" i="2"/>
  <c r="AT11" i="2"/>
  <c r="AT12" i="2"/>
  <c r="AS12" i="2"/>
  <c r="AV12" i="2"/>
  <c r="AR12" i="2"/>
  <c r="AU12" i="2"/>
  <c r="AS15" i="2"/>
  <c r="AV15" i="2"/>
  <c r="AR15" i="2"/>
  <c r="BT21" i="2"/>
  <c r="BR21" i="2"/>
  <c r="BS21" i="2"/>
  <c r="BQ21" i="2"/>
  <c r="BP21" i="2"/>
  <c r="AV27" i="2"/>
  <c r="CO15" i="2"/>
  <c r="AT20" i="2"/>
  <c r="AR20" i="2"/>
  <c r="BQ22" i="2"/>
  <c r="AU13" i="2"/>
  <c r="AG8" i="2"/>
  <c r="AR5" i="2" s="1"/>
  <c r="AJ8" i="2"/>
  <c r="BU8" i="2"/>
  <c r="DQ21" i="2"/>
  <c r="DR21" i="2" s="1"/>
  <c r="DR22" i="2" s="1"/>
  <c r="DQ22" i="2"/>
  <c r="BU7" i="2"/>
  <c r="BU6" i="2"/>
  <c r="BU14" i="2"/>
  <c r="BU5" i="2"/>
  <c r="CL27" i="2"/>
  <c r="CM29" i="2" s="1"/>
  <c r="CS29" i="2" s="1"/>
  <c r="CF27" i="2"/>
  <c r="CF28" i="2"/>
  <c r="BU13" i="2"/>
  <c r="CL28" i="2"/>
  <c r="CM28" i="2" s="1"/>
  <c r="BKN7" i="2" l="1"/>
  <c r="QE21" i="2"/>
  <c r="AIQ22" i="2"/>
  <c r="BKN22" i="2"/>
  <c r="AIQ28" i="2"/>
  <c r="BKN11" i="2"/>
  <c r="BKN13" i="2"/>
  <c r="ACL28" i="2"/>
  <c r="AIQ8" i="2"/>
  <c r="AGX5" i="2"/>
  <c r="AIQ14" i="2"/>
  <c r="ACL14" i="2"/>
  <c r="AIQ21" i="2"/>
  <c r="LE28" i="2"/>
  <c r="RJ6" i="2"/>
  <c r="RJ7" i="2"/>
  <c r="RJ8" i="2"/>
  <c r="ABN5" i="2"/>
  <c r="BKQ8" i="2"/>
  <c r="BKQ29" i="2"/>
  <c r="HZ8" i="2"/>
  <c r="HB8" i="2"/>
  <c r="DQ7" i="2"/>
  <c r="AIA27" i="2"/>
  <c r="GW22" i="2"/>
  <c r="MG15" i="2"/>
  <c r="BKN12" i="2"/>
  <c r="BKN29" i="2"/>
  <c r="BKN6" i="2"/>
  <c r="BKQ5" i="2"/>
  <c r="BKN4" i="2"/>
  <c r="HZ28" i="2"/>
  <c r="HZ27" i="2"/>
  <c r="IR29" i="2"/>
  <c r="HC14" i="2"/>
  <c r="HC15" i="2"/>
  <c r="BKQ19" i="2"/>
  <c r="BKN20" i="2"/>
  <c r="BKR11" i="2"/>
  <c r="BKU11" i="2" s="1"/>
  <c r="BKN14" i="2"/>
  <c r="BKQ15" i="2"/>
  <c r="BKN27" i="2"/>
  <c r="GZ19" i="2"/>
  <c r="GW19" i="2"/>
  <c r="GW20" i="2"/>
  <c r="GY21" i="2"/>
  <c r="GY20" i="2"/>
  <c r="HA22" i="2"/>
  <c r="GZ22" i="2"/>
  <c r="GX20" i="2"/>
  <c r="GY22" i="2"/>
  <c r="HA21" i="2"/>
  <c r="GZ20" i="2"/>
  <c r="GW21" i="2"/>
  <c r="AVG4" i="2"/>
  <c r="AVG5" i="2" s="1"/>
  <c r="GY19" i="2"/>
  <c r="GX21" i="2"/>
  <c r="GX19" i="2"/>
  <c r="MD14" i="2"/>
  <c r="QK18" i="2"/>
  <c r="ABQ5" i="2"/>
  <c r="BKR6" i="2"/>
  <c r="BKU6" i="2" s="1"/>
  <c r="BKR12" i="2"/>
  <c r="BKU12" i="2" s="1"/>
  <c r="BKQ21" i="2"/>
  <c r="BKN5" i="2"/>
  <c r="MH15" i="2"/>
  <c r="AV7" i="2"/>
  <c r="BKR13" i="2"/>
  <c r="BKU13" i="2" s="1"/>
  <c r="BKN28" i="2"/>
  <c r="XP15" i="2"/>
  <c r="MF15" i="2"/>
  <c r="MG12" i="2"/>
  <c r="AVG18" i="2"/>
  <c r="AVL18" i="2" s="1"/>
  <c r="BKU20" i="2"/>
  <c r="BKR27" i="2"/>
  <c r="BKU27" i="2" s="1"/>
  <c r="BKN8" i="2"/>
  <c r="BKN15" i="2"/>
  <c r="AVJ5" i="2"/>
  <c r="AYF8" i="2" s="1"/>
  <c r="AYN8" i="2" s="1"/>
  <c r="BKQ27" i="2"/>
  <c r="BKN25" i="2"/>
  <c r="BFR21" i="2"/>
  <c r="RM15" i="2"/>
  <c r="XS13" i="2"/>
  <c r="BKR29" i="2"/>
  <c r="BKU29" i="2" s="1"/>
  <c r="BKR5" i="2"/>
  <c r="BKU5" i="2" s="1"/>
  <c r="BKN18" i="2"/>
  <c r="AVG11" i="2"/>
  <c r="AVG12" i="2" s="1"/>
  <c r="BFR7" i="2"/>
  <c r="BKR15" i="2"/>
  <c r="BKU15" i="2" s="1"/>
  <c r="BKN19" i="2"/>
  <c r="BFP26" i="2"/>
  <c r="BFP6" i="2"/>
  <c r="AXH27" i="2"/>
  <c r="AVI26" i="2"/>
  <c r="AVH26" i="2"/>
  <c r="AWJ26" i="2"/>
  <c r="AWJ19" i="2"/>
  <c r="AVH19" i="2"/>
  <c r="BKQ20" i="2"/>
  <c r="BKR21" i="2"/>
  <c r="BKU21" i="2" s="1"/>
  <c r="BKQ6" i="2"/>
  <c r="BKR28" i="2"/>
  <c r="BKU28" i="2" s="1"/>
  <c r="BKQ14" i="2"/>
  <c r="BKQ25" i="2"/>
  <c r="BKQ18" i="2"/>
  <c r="BFR11" i="2"/>
  <c r="BFP11" i="2"/>
  <c r="AVH12" i="2"/>
  <c r="AWJ12" i="2"/>
  <c r="BFP13" i="2"/>
  <c r="BFR22" i="2"/>
  <c r="BFR18" i="2"/>
  <c r="BFP21" i="2"/>
  <c r="BAL15" i="2"/>
  <c r="BAM15" i="2" s="1"/>
  <c r="BAQ11" i="2" s="1"/>
  <c r="BAL13" i="2"/>
  <c r="BAM13" i="2" s="1"/>
  <c r="BAO11" i="2" s="1"/>
  <c r="BAL14" i="2"/>
  <c r="BAM14" i="2" s="1"/>
  <c r="BAP11" i="2" s="1"/>
  <c r="BAL12" i="2"/>
  <c r="BAM12" i="2" s="1"/>
  <c r="BAL11" i="2"/>
  <c r="BAM11" i="2" s="1"/>
  <c r="BFP5" i="2"/>
  <c r="BFR5" i="2"/>
  <c r="BFP8" i="2"/>
  <c r="AXH20" i="2"/>
  <c r="AVI19" i="2"/>
  <c r="BAL22" i="2"/>
  <c r="BAM22" i="2" s="1"/>
  <c r="BAQ18" i="2" s="1"/>
  <c r="BAL19" i="2"/>
  <c r="BAM19" i="2" s="1"/>
  <c r="BAL18" i="2"/>
  <c r="BAM18" i="2" s="1"/>
  <c r="BAL21" i="2"/>
  <c r="BAM21" i="2" s="1"/>
  <c r="BAP18" i="2" s="1"/>
  <c r="BAL20" i="2"/>
  <c r="BAM20" i="2" s="1"/>
  <c r="BAO18" i="2" s="1"/>
  <c r="BKR7" i="2"/>
  <c r="BKU7" i="2" s="1"/>
  <c r="BKQ22" i="2"/>
  <c r="BKR25" i="2"/>
  <c r="BKU25" i="2" s="1"/>
  <c r="BKU4" i="2"/>
  <c r="AXH13" i="2"/>
  <c r="AVI12" i="2"/>
  <c r="AVI5" i="2"/>
  <c r="AXH6" i="2"/>
  <c r="BFR25" i="2"/>
  <c r="BFP25" i="2"/>
  <c r="BFP15" i="2"/>
  <c r="BFR13" i="2"/>
  <c r="BFR12" i="2"/>
  <c r="BFP12" i="2"/>
  <c r="BFP18" i="2"/>
  <c r="BAL28" i="2"/>
  <c r="BAM28" i="2" s="1"/>
  <c r="BAP25" i="2" s="1"/>
  <c r="BAL29" i="2"/>
  <c r="BAM29" i="2" s="1"/>
  <c r="BAQ25" i="2" s="1"/>
  <c r="BAL25" i="2"/>
  <c r="BAM25" i="2" s="1"/>
  <c r="BAL27" i="2"/>
  <c r="BAM27" i="2" s="1"/>
  <c r="BAO25" i="2" s="1"/>
  <c r="BAL26" i="2"/>
  <c r="BAM26" i="2" s="1"/>
  <c r="AYF28" i="2"/>
  <c r="AVJ26" i="2"/>
  <c r="AYF29" i="2" s="1"/>
  <c r="BFP29" i="2"/>
  <c r="BFR29" i="2"/>
  <c r="BFR8" i="2"/>
  <c r="AYF21" i="2"/>
  <c r="AVJ19" i="2"/>
  <c r="AYF22" i="2" s="1"/>
  <c r="BKQ26" i="2"/>
  <c r="BKQ7" i="2"/>
  <c r="BKU18" i="2"/>
  <c r="BZS3" i="2"/>
  <c r="BPT27" i="2"/>
  <c r="BPS25" i="2"/>
  <c r="BPT4" i="2"/>
  <c r="BPS8" i="2"/>
  <c r="BPT19" i="2"/>
  <c r="BPS5" i="2"/>
  <c r="BPT29" i="2"/>
  <c r="BPS4" i="2"/>
  <c r="BPS26" i="2"/>
  <c r="BPT14" i="2"/>
  <c r="BPS12" i="2"/>
  <c r="BPT6" i="2"/>
  <c r="BPT8" i="2"/>
  <c r="BPS18" i="2"/>
  <c r="BPT22" i="2"/>
  <c r="BPS13" i="2"/>
  <c r="BPS11" i="2"/>
  <c r="BPS28" i="2"/>
  <c r="BPT20" i="2"/>
  <c r="BPZ13" i="2"/>
  <c r="BPT7" i="2"/>
  <c r="BPS19" i="2"/>
  <c r="BPS15" i="2"/>
  <c r="BPT21" i="2"/>
  <c r="BPS20" i="2"/>
  <c r="BPT28" i="2"/>
  <c r="BPS14" i="2"/>
  <c r="BPT13" i="2"/>
  <c r="BPS22" i="2"/>
  <c r="BPS29" i="2"/>
  <c r="BPT5" i="2"/>
  <c r="BPT26" i="2"/>
  <c r="BPS21" i="2"/>
  <c r="BPT25" i="2"/>
  <c r="BPT15" i="2"/>
  <c r="BPT11" i="2"/>
  <c r="BPS6" i="2"/>
  <c r="BPT18" i="2"/>
  <c r="BPS27" i="2"/>
  <c r="BPT12" i="2"/>
  <c r="BPS7" i="2"/>
  <c r="BPZ12" i="2"/>
  <c r="BQA19" i="2"/>
  <c r="BPZ25" i="2"/>
  <c r="BQA14" i="2"/>
  <c r="BPZ6" i="2"/>
  <c r="BPP20" i="2"/>
  <c r="BPQ25" i="2"/>
  <c r="BPP11" i="2"/>
  <c r="BQA28" i="2"/>
  <c r="BPP27" i="2"/>
  <c r="BPR6" i="2"/>
  <c r="BPQ5" i="2"/>
  <c r="BQA5" i="2"/>
  <c r="BPV7" i="2"/>
  <c r="BPZ7" i="2"/>
  <c r="BPQ4" i="2"/>
  <c r="BPQ18" i="2"/>
  <c r="BPQ14" i="2"/>
  <c r="BPQ26" i="2"/>
  <c r="BPZ22" i="2"/>
  <c r="BQA20" i="2"/>
  <c r="BPR15" i="2"/>
  <c r="BPW13" i="2"/>
  <c r="BPR19" i="2"/>
  <c r="BQA26" i="2"/>
  <c r="BPR22" i="2"/>
  <c r="BPR28" i="2"/>
  <c r="BPZ20" i="2"/>
  <c r="BPP15" i="2"/>
  <c r="BQA8" i="2"/>
  <c r="BPZ21" i="2"/>
  <c r="BQA21" i="2"/>
  <c r="BPW21" i="2"/>
  <c r="BQA15" i="2"/>
  <c r="BPV25" i="2"/>
  <c r="BPZ29" i="2"/>
  <c r="BPZ4" i="2"/>
  <c r="BPP25" i="2"/>
  <c r="BPZ18" i="2"/>
  <c r="BPR12" i="2"/>
  <c r="BPV5" i="2"/>
  <c r="BPZ19" i="2"/>
  <c r="BPR4" i="2"/>
  <c r="BPP18" i="2"/>
  <c r="BPP14" i="2"/>
  <c r="BPP26" i="2"/>
  <c r="BPZ28" i="2"/>
  <c r="BQA12" i="2"/>
  <c r="BPV27" i="2"/>
  <c r="BQA4" i="2"/>
  <c r="BPV12" i="2"/>
  <c r="BPP22" i="2"/>
  <c r="BPZ8" i="2"/>
  <c r="BPZ5" i="2"/>
  <c r="BQA13" i="2"/>
  <c r="BPW29" i="2"/>
  <c r="BPZ11" i="2"/>
  <c r="BQA22" i="2"/>
  <c r="BPR20" i="2"/>
  <c r="BPQ11" i="2"/>
  <c r="BPZ14" i="2"/>
  <c r="BPR27" i="2"/>
  <c r="BPQ6" i="2"/>
  <c r="BPR5" i="2"/>
  <c r="BPQ12" i="2"/>
  <c r="BPV11" i="2"/>
  <c r="BQA25" i="2"/>
  <c r="BPZ27" i="2"/>
  <c r="BPV18" i="2"/>
  <c r="BPV26" i="2"/>
  <c r="BPV28" i="2"/>
  <c r="BPQ19" i="2"/>
  <c r="BPQ22" i="2"/>
  <c r="BPQ28" i="2"/>
  <c r="BPP12" i="2"/>
  <c r="BQA11" i="2"/>
  <c r="BPR14" i="2"/>
  <c r="BPP19" i="2"/>
  <c r="BPP28" i="2"/>
  <c r="BQA29" i="2"/>
  <c r="BQA7" i="2"/>
  <c r="BQA27" i="2"/>
  <c r="BPQ20" i="2"/>
  <c r="BPR25" i="2"/>
  <c r="BPR11" i="2"/>
  <c r="BPZ26" i="2"/>
  <c r="BPQ27" i="2"/>
  <c r="BPP6" i="2"/>
  <c r="BPP5" i="2"/>
  <c r="BPZ15" i="2"/>
  <c r="BPW8" i="2"/>
  <c r="BPP4" i="2"/>
  <c r="BPR18" i="2"/>
  <c r="BPR26" i="2"/>
  <c r="BQA6" i="2"/>
  <c r="BPV19" i="2"/>
  <c r="BQA18" i="2"/>
  <c r="BPV6" i="2"/>
  <c r="BPQ29" i="2"/>
  <c r="BPV22" i="2"/>
  <c r="BPW22" i="2"/>
  <c r="BPW28" i="2"/>
  <c r="BPW25" i="2"/>
  <c r="BPP7" i="2"/>
  <c r="BPW26" i="2"/>
  <c r="BPP8" i="2"/>
  <c r="BPV13" i="2"/>
  <c r="BPW6" i="2"/>
  <c r="BPR21" i="2"/>
  <c r="BPW20" i="2"/>
  <c r="BPP13" i="2"/>
  <c r="BPV4" i="2"/>
  <c r="BPW7" i="2"/>
  <c r="BPW27" i="2"/>
  <c r="BPW15" i="2"/>
  <c r="BPW12" i="2"/>
  <c r="BPR8" i="2"/>
  <c r="BPV15" i="2"/>
  <c r="BPV21" i="2"/>
  <c r="BPV29" i="2"/>
  <c r="BPX29" i="2" s="1"/>
  <c r="BPV14" i="2"/>
  <c r="BPR7" i="2"/>
  <c r="BPW19" i="2"/>
  <c r="BPW5" i="2"/>
  <c r="BPQ8" i="2"/>
  <c r="BPW4" i="2"/>
  <c r="BPP29" i="2"/>
  <c r="BPP21" i="2"/>
  <c r="BPW18" i="2"/>
  <c r="BPR13" i="2"/>
  <c r="BPW14" i="2"/>
  <c r="BPV20" i="2"/>
  <c r="BPQ15" i="2"/>
  <c r="BPQ7" i="2"/>
  <c r="BPR29" i="2"/>
  <c r="BPW11" i="2"/>
  <c r="BPV8" i="2"/>
  <c r="BPQ21" i="2"/>
  <c r="BPQ13" i="2"/>
  <c r="BFR15" i="2"/>
  <c r="BFR14" i="2"/>
  <c r="BFP20" i="2"/>
  <c r="BFR20" i="2"/>
  <c r="BFR6" i="2"/>
  <c r="BFR19" i="2"/>
  <c r="BFP27" i="2"/>
  <c r="AVG25" i="2"/>
  <c r="BAL6" i="2"/>
  <c r="BAM6" i="2" s="1"/>
  <c r="BAO4" i="2" s="1"/>
  <c r="BAL4" i="2"/>
  <c r="BAM4" i="2" s="1"/>
  <c r="BAL7" i="2"/>
  <c r="BAM7" i="2" s="1"/>
  <c r="BAP4" i="2" s="1"/>
  <c r="BAL5" i="2"/>
  <c r="BAM5" i="2" s="1"/>
  <c r="BAL8" i="2"/>
  <c r="BAM8" i="2" s="1"/>
  <c r="BAQ4" i="2" s="1"/>
  <c r="BFR28" i="2"/>
  <c r="BFP28" i="2"/>
  <c r="BKR19" i="2"/>
  <c r="BKU19" i="2" s="1"/>
  <c r="BKR8" i="2"/>
  <c r="BKU8" i="2" s="1"/>
  <c r="BKQ4" i="2"/>
  <c r="BKQ11" i="2"/>
  <c r="BKR26" i="2"/>
  <c r="BKU26" i="2" s="1"/>
  <c r="BKR22" i="2"/>
  <c r="BKU22" i="2" s="1"/>
  <c r="BKR14" i="2"/>
  <c r="BKU14" i="2" s="1"/>
  <c r="BFP14" i="2"/>
  <c r="AVJ12" i="2"/>
  <c r="AYF15" i="2" s="1"/>
  <c r="AYF14" i="2"/>
  <c r="BFR26" i="2"/>
  <c r="AVH5" i="2"/>
  <c r="AWJ5" i="2"/>
  <c r="BFP4" i="2"/>
  <c r="BFR4" i="2"/>
  <c r="BFP22" i="2"/>
  <c r="BFP19" i="2"/>
  <c r="BFP7" i="2"/>
  <c r="BFR27" i="2"/>
  <c r="AZB7" i="2"/>
  <c r="AYR7" i="2"/>
  <c r="AYQ7" i="2"/>
  <c r="AYK7" i="2"/>
  <c r="AYN7" i="2"/>
  <c r="AYM7" i="2"/>
  <c r="AYP7" i="2"/>
  <c r="AYJ7" i="2"/>
  <c r="AZC8" i="2"/>
  <c r="AYV7" i="2"/>
  <c r="AZC7" i="2"/>
  <c r="LE11" i="2"/>
  <c r="ME12" i="2"/>
  <c r="MF12" i="2"/>
  <c r="MD15" i="2"/>
  <c r="ME14" i="2"/>
  <c r="MH12" i="2"/>
  <c r="MD12" i="2"/>
  <c r="MD13" i="2"/>
  <c r="ME15" i="2"/>
  <c r="ME13" i="2"/>
  <c r="LE7" i="2"/>
  <c r="XP13" i="2"/>
  <c r="CM27" i="2"/>
  <c r="VQ5" i="2"/>
  <c r="QK27" i="2"/>
  <c r="QE22" i="2"/>
  <c r="FQ21" i="2"/>
  <c r="FW21" i="2"/>
  <c r="VL27" i="2"/>
  <c r="FW22" i="2"/>
  <c r="FQ22" i="2"/>
  <c r="GD28" i="2"/>
  <c r="FX14" i="2"/>
  <c r="GD27" i="2"/>
  <c r="FX15" i="2"/>
  <c r="GD29" i="2"/>
  <c r="FX12" i="2"/>
  <c r="XR6" i="2"/>
  <c r="QE15" i="2"/>
  <c r="QK29" i="2"/>
  <c r="QE14" i="2"/>
  <c r="QE29" i="2"/>
  <c r="QK21" i="2"/>
  <c r="QK14" i="2"/>
  <c r="QK28" i="2"/>
  <c r="QE28" i="2"/>
  <c r="QK22" i="2"/>
  <c r="QK15" i="2"/>
  <c r="QK20" i="2"/>
  <c r="QK13" i="2"/>
  <c r="KX21" i="2"/>
  <c r="KX22" i="2"/>
  <c r="LD21" i="2"/>
  <c r="LD22" i="2"/>
  <c r="LE8" i="2"/>
  <c r="LE5" i="2"/>
  <c r="LE26" i="2"/>
  <c r="LE4" i="2"/>
  <c r="LE29" i="2"/>
  <c r="LE12" i="2"/>
  <c r="LE27" i="2"/>
  <c r="LD20" i="2"/>
  <c r="LE14" i="2"/>
  <c r="LE6" i="2"/>
  <c r="LE13" i="2"/>
  <c r="LE15" i="2"/>
  <c r="WP27" i="2"/>
  <c r="VL20" i="2"/>
  <c r="RI19" i="2"/>
  <c r="MI5" i="2"/>
  <c r="AHY6" i="2"/>
  <c r="AHX6" i="2"/>
  <c r="AHT6" i="2"/>
  <c r="AHU6" i="2"/>
  <c r="AFQ19" i="2"/>
  <c r="AFY19" i="2" s="1"/>
  <c r="AHQ6" i="2"/>
  <c r="AHS6" i="2" s="1"/>
  <c r="ACU20" i="2"/>
  <c r="NH21" i="2"/>
  <c r="ABK27" i="2"/>
  <c r="ABJ20" i="2"/>
  <c r="XP29" i="2"/>
  <c r="VF6" i="2"/>
  <c r="QK11" i="2"/>
  <c r="MG13" i="2"/>
  <c r="AIB13" i="2"/>
  <c r="WP20" i="2"/>
  <c r="QK4" i="2"/>
  <c r="QK6" i="2"/>
  <c r="MH14" i="2"/>
  <c r="VF4" i="2"/>
  <c r="SN7" i="2"/>
  <c r="VP5" i="2"/>
  <c r="MG14" i="2"/>
  <c r="ABV27" i="2"/>
  <c r="AGO20" i="2"/>
  <c r="AGY20" i="2" s="1"/>
  <c r="VD5" i="2"/>
  <c r="QK26" i="2"/>
  <c r="WP12" i="2"/>
  <c r="ABK5" i="2"/>
  <c r="VD6" i="2"/>
  <c r="MF14" i="2"/>
  <c r="RI20" i="2"/>
  <c r="RJ19" i="2" s="1"/>
  <c r="MI6" i="2"/>
  <c r="MH13" i="2"/>
  <c r="VP4" i="2"/>
  <c r="VP6" i="2"/>
  <c r="AHN27" i="2"/>
  <c r="ABI6" i="2"/>
  <c r="MF13" i="2"/>
  <c r="ABV6" i="2"/>
  <c r="VD4" i="2"/>
  <c r="VE6" i="2"/>
  <c r="VF5" i="2"/>
  <c r="VQ4" i="2"/>
  <c r="AIT22" i="2"/>
  <c r="VQ6" i="2"/>
  <c r="ABJ27" i="2"/>
  <c r="ABI20" i="2"/>
  <c r="AHP20" i="2"/>
  <c r="LI5" i="2"/>
  <c r="ABU27" i="2"/>
  <c r="ABK20" i="2"/>
  <c r="XP28" i="2"/>
  <c r="ABI27" i="2"/>
  <c r="ABU20" i="2"/>
  <c r="VE4" i="2"/>
  <c r="XS29" i="2"/>
  <c r="ABV20" i="2"/>
  <c r="AHZ27" i="2"/>
  <c r="XT29" i="2"/>
  <c r="ABV13" i="2"/>
  <c r="XS27" i="2"/>
  <c r="ABI13" i="2"/>
  <c r="VD19" i="2"/>
  <c r="ABU12" i="2"/>
  <c r="ABK13" i="2"/>
  <c r="ABJ13" i="2"/>
  <c r="ABU13" i="2"/>
  <c r="XQ15" i="2"/>
  <c r="AHO27" i="2"/>
  <c r="ABU5" i="2"/>
  <c r="XP20" i="2"/>
  <c r="ABJ5" i="2"/>
  <c r="ABU6" i="2"/>
  <c r="AHP27" i="2"/>
  <c r="XR29" i="2"/>
  <c r="XT15" i="2"/>
  <c r="XS15" i="2"/>
  <c r="ACU6" i="2"/>
  <c r="ABI5" i="2"/>
  <c r="ABJ6" i="2"/>
  <c r="AQA25" i="2"/>
  <c r="AQA26" i="2" s="1"/>
  <c r="XR15" i="2"/>
  <c r="ABK6" i="2"/>
  <c r="RN12" i="2"/>
  <c r="VE25" i="2"/>
  <c r="RK13" i="2"/>
  <c r="RM8" i="2"/>
  <c r="RK15" i="2"/>
  <c r="ACO21" i="2"/>
  <c r="WP19" i="2"/>
  <c r="ACL22" i="2"/>
  <c r="MI27" i="2"/>
  <c r="XQ6" i="2"/>
  <c r="AIQ15" i="2"/>
  <c r="AIT7" i="2"/>
  <c r="ABN20" i="2"/>
  <c r="QK8" i="2"/>
  <c r="AIT14" i="2"/>
  <c r="AHN20" i="2"/>
  <c r="ABN6" i="2"/>
  <c r="AQB18" i="2"/>
  <c r="AQB19" i="2" s="1"/>
  <c r="VP19" i="2"/>
  <c r="QZ22" i="2"/>
  <c r="WG28" i="2"/>
  <c r="ACL21" i="2"/>
  <c r="YL29" i="2"/>
  <c r="AQA11" i="2"/>
  <c r="ARC12" i="2" s="1"/>
  <c r="AQA4" i="2"/>
  <c r="ARC5" i="2" s="1"/>
  <c r="KU21" i="2"/>
  <c r="SN6" i="2"/>
  <c r="SO6" i="2" s="1"/>
  <c r="RO7" i="2"/>
  <c r="XT6" i="2"/>
  <c r="AIT28" i="2"/>
  <c r="AHZ6" i="2"/>
  <c r="VQ27" i="2"/>
  <c r="XQ29" i="2"/>
  <c r="RL14" i="2"/>
  <c r="RL13" i="2"/>
  <c r="XP27" i="2"/>
  <c r="XU27" i="2" s="1"/>
  <c r="RM28" i="2"/>
  <c r="AAP19" i="2"/>
  <c r="AHS14" i="2"/>
  <c r="AAS26" i="2"/>
  <c r="XS6" i="2"/>
  <c r="AHZ20" i="2"/>
  <c r="RK14" i="2"/>
  <c r="RL12" i="2"/>
  <c r="RL15" i="2"/>
  <c r="AIA20" i="2"/>
  <c r="AHO20" i="2"/>
  <c r="AAS11" i="2"/>
  <c r="AHV27" i="2"/>
  <c r="LD18" i="2"/>
  <c r="RN7" i="2"/>
  <c r="RO12" i="2"/>
  <c r="RK12" i="2"/>
  <c r="RM12" i="2"/>
  <c r="XP6" i="2"/>
  <c r="XQ22" i="2"/>
  <c r="WG22" i="2"/>
  <c r="XR22" i="2"/>
  <c r="YL28" i="2"/>
  <c r="QB22" i="2"/>
  <c r="AIQ29" i="2"/>
  <c r="WG7" i="2"/>
  <c r="APZ18" i="2"/>
  <c r="APZ19" i="2" s="1"/>
  <c r="AAP11" i="2"/>
  <c r="ACO7" i="2"/>
  <c r="ACL7" i="2"/>
  <c r="AAP26" i="2"/>
  <c r="AFZ11" i="2"/>
  <c r="QK25" i="2"/>
  <c r="ABK12" i="2"/>
  <c r="WP26" i="2"/>
  <c r="ACU21" i="2"/>
  <c r="ACV20" i="2" s="1"/>
  <c r="XR28" i="2"/>
  <c r="VL12" i="2"/>
  <c r="AAP4" i="2"/>
  <c r="AFW11" i="2"/>
  <c r="QK19" i="2"/>
  <c r="WG29" i="2"/>
  <c r="VQ19" i="2"/>
  <c r="QB28" i="2"/>
  <c r="XS22" i="2"/>
  <c r="RN28" i="2"/>
  <c r="AGX26" i="2"/>
  <c r="AGU26" i="2"/>
  <c r="KU22" i="2"/>
  <c r="QE7" i="2"/>
  <c r="RN29" i="2"/>
  <c r="ACL29" i="2"/>
  <c r="VI6" i="2"/>
  <c r="QE8" i="2"/>
  <c r="VI27" i="2"/>
  <c r="AIZ7" i="2"/>
  <c r="AIZ15" i="2"/>
  <c r="WG8" i="2"/>
  <c r="VE5" i="2"/>
  <c r="AHS27" i="2"/>
  <c r="XR13" i="2"/>
  <c r="AIT21" i="2"/>
  <c r="ABQ6" i="2"/>
  <c r="QB14" i="2"/>
  <c r="AGX19" i="2"/>
  <c r="AGU19" i="2"/>
  <c r="LG8" i="2"/>
  <c r="XT13" i="2"/>
  <c r="WQ12" i="2"/>
  <c r="AIJ8" i="2"/>
  <c r="AHP8" i="2"/>
  <c r="AHO8" i="2"/>
  <c r="AHN8" i="2"/>
  <c r="AHQ8" i="2"/>
  <c r="AIB8" i="2"/>
  <c r="AII8" i="2"/>
  <c r="AHZ8" i="2"/>
  <c r="AIC8" i="2"/>
  <c r="AHX8" i="2"/>
  <c r="AIA8" i="2"/>
  <c r="AHV8" i="2"/>
  <c r="AHY8" i="2"/>
  <c r="AHT8" i="2"/>
  <c r="AHW8" i="2"/>
  <c r="AHR8" i="2"/>
  <c r="AHU8" i="2"/>
  <c r="AFL14" i="2"/>
  <c r="AFQ13" i="2"/>
  <c r="LG15" i="2"/>
  <c r="LF14" i="2"/>
  <c r="LH14" i="2"/>
  <c r="LF12" i="2"/>
  <c r="LI12" i="2"/>
  <c r="LG11" i="2"/>
  <c r="LF11" i="2"/>
  <c r="LJ15" i="2"/>
  <c r="LI13" i="2"/>
  <c r="LI11" i="2"/>
  <c r="LH13" i="2"/>
  <c r="LG13" i="2"/>
  <c r="LJ13" i="2"/>
  <c r="LH15" i="2"/>
  <c r="LH12" i="2"/>
  <c r="LI15" i="2"/>
  <c r="LH11" i="2"/>
  <c r="LF15" i="2"/>
  <c r="LG14" i="2"/>
  <c r="LG12" i="2"/>
  <c r="LJ11" i="2"/>
  <c r="LI14" i="2"/>
  <c r="LJ14" i="2"/>
  <c r="LF13" i="2"/>
  <c r="LJ12" i="2"/>
  <c r="ADW14" i="2"/>
  <c r="ADV14" i="2"/>
  <c r="ADY14" i="2"/>
  <c r="ADX14" i="2"/>
  <c r="ADU14" i="2"/>
  <c r="AAS4" i="2"/>
  <c r="AIB14" i="2"/>
  <c r="WP5" i="2"/>
  <c r="MI12" i="2"/>
  <c r="QZ21" i="2"/>
  <c r="QB21" i="2"/>
  <c r="XT22" i="2"/>
  <c r="XP22" i="2"/>
  <c r="ABV12" i="2"/>
  <c r="WG15" i="2"/>
  <c r="AMR19" i="2"/>
  <c r="AMH19" i="2"/>
  <c r="AMG19" i="2"/>
  <c r="AMF19" i="2"/>
  <c r="AMD19" i="2"/>
  <c r="AMC19" i="2"/>
  <c r="AMA19" i="2"/>
  <c r="ALZ19" i="2"/>
  <c r="AML19" i="2"/>
  <c r="AMS19" i="2"/>
  <c r="ACU28" i="2"/>
  <c r="AAE22" i="2"/>
  <c r="AAJ22" i="2" s="1"/>
  <c r="AAJ21" i="2"/>
  <c r="ADV15" i="2"/>
  <c r="ADY15" i="2"/>
  <c r="ADU15" i="2"/>
  <c r="ADW15" i="2"/>
  <c r="ADX15" i="2"/>
  <c r="XQ13" i="2"/>
  <c r="TG29" i="2"/>
  <c r="TL29" i="2" s="1"/>
  <c r="TJ29" i="2"/>
  <c r="TH29" i="2"/>
  <c r="TI29" i="2"/>
  <c r="TK29" i="2"/>
  <c r="ACU14" i="2"/>
  <c r="AIJ22" i="2"/>
  <c r="AHP22" i="2"/>
  <c r="AHO22" i="2"/>
  <c r="AHN22" i="2"/>
  <c r="AHQ22" i="2"/>
  <c r="AIB22" i="2"/>
  <c r="AII22" i="2"/>
  <c r="AHZ22" i="2"/>
  <c r="AIC22" i="2"/>
  <c r="AHX22" i="2"/>
  <c r="AIA22" i="2"/>
  <c r="AHV22" i="2"/>
  <c r="AHY22" i="2"/>
  <c r="AHT22" i="2"/>
  <c r="AHW22" i="2"/>
  <c r="AHR22" i="2"/>
  <c r="AHU22" i="2"/>
  <c r="ALV13" i="2"/>
  <c r="AKT13" i="2"/>
  <c r="QB15" i="2"/>
  <c r="XO7" i="2"/>
  <c r="XR7" i="2"/>
  <c r="XP7" i="2"/>
  <c r="XT7" i="2"/>
  <c r="XS7" i="2"/>
  <c r="XQ7" i="2"/>
  <c r="VF19" i="2"/>
  <c r="RN13" i="2"/>
  <c r="ADY22" i="2"/>
  <c r="ADU22" i="2"/>
  <c r="ADW22" i="2"/>
  <c r="ADX22" i="2"/>
  <c r="ADV22" i="2"/>
  <c r="XS20" i="2"/>
  <c r="XT20" i="2"/>
  <c r="XQ27" i="2"/>
  <c r="AGO7" i="2"/>
  <c r="AFM7" i="2"/>
  <c r="AGO8" i="2" s="1"/>
  <c r="ADG28" i="2"/>
  <c r="ADE29" i="2"/>
  <c r="ADQ28" i="2"/>
  <c r="ADG29" i="2"/>
  <c r="ADE28" i="2"/>
  <c r="ADF28" i="2"/>
  <c r="ADF29" i="2"/>
  <c r="ADQ29" i="2"/>
  <c r="ADR28" i="2"/>
  <c r="ADR29" i="2"/>
  <c r="AIZ21" i="2"/>
  <c r="AIZ14" i="2"/>
  <c r="AFX25" i="2"/>
  <c r="AGC25" i="2"/>
  <c r="AGA25" i="2"/>
  <c r="AFY25" i="2"/>
  <c r="AFV25" i="2"/>
  <c r="AGB25" i="2"/>
  <c r="AFU25" i="2"/>
  <c r="VF18" i="2"/>
  <c r="VP18" i="2"/>
  <c r="VD20" i="2"/>
  <c r="ASY28" i="2"/>
  <c r="AQC26" i="2"/>
  <c r="ASY29" i="2" s="1"/>
  <c r="RN14" i="2"/>
  <c r="VL6" i="2"/>
  <c r="RM29" i="2"/>
  <c r="VK13" i="2"/>
  <c r="VM13" i="2"/>
  <c r="VG13" i="2"/>
  <c r="VH13" i="2"/>
  <c r="VN13" i="2"/>
  <c r="VO13" i="2"/>
  <c r="VJ13" i="2"/>
  <c r="WP6" i="2"/>
  <c r="AHO29" i="2"/>
  <c r="AHN29" i="2"/>
  <c r="AHQ29" i="2"/>
  <c r="AHT29" i="2"/>
  <c r="AII29" i="2"/>
  <c r="AHZ29" i="2"/>
  <c r="AIC29" i="2"/>
  <c r="AIJ29" i="2"/>
  <c r="AHP29" i="2"/>
  <c r="AIA29" i="2"/>
  <c r="AHV29" i="2"/>
  <c r="AHY29" i="2"/>
  <c r="AIB29" i="2"/>
  <c r="AHW29" i="2"/>
  <c r="AHR29" i="2"/>
  <c r="AIK30" i="2" s="1"/>
  <c r="AHU29" i="2"/>
  <c r="AHX29" i="2"/>
  <c r="WP13" i="2"/>
  <c r="VE27" i="2"/>
  <c r="AIQ7" i="2"/>
  <c r="AFQ5" i="2"/>
  <c r="AFL6" i="2"/>
  <c r="XS28" i="2"/>
  <c r="ABX28" i="2"/>
  <c r="ACE28" i="2"/>
  <c r="ABK28" i="2"/>
  <c r="ABJ28" i="2"/>
  <c r="ABV28" i="2"/>
  <c r="ABT28" i="2"/>
  <c r="ABW28" i="2"/>
  <c r="ABU28" i="2"/>
  <c r="ABQ28" i="2"/>
  <c r="ABP28" i="2"/>
  <c r="ABS28" i="2"/>
  <c r="ABM28" i="2"/>
  <c r="ABI28" i="2"/>
  <c r="ABL28" i="2"/>
  <c r="ABO28" i="2"/>
  <c r="ABR28" i="2"/>
  <c r="ACD28" i="2"/>
  <c r="ABU26" i="2"/>
  <c r="ABK26" i="2"/>
  <c r="ABV26" i="2"/>
  <c r="ABI26" i="2"/>
  <c r="ABJ26" i="2"/>
  <c r="AOO22" i="2"/>
  <c r="ANV21" i="2"/>
  <c r="AOH21" i="2"/>
  <c r="AOO21" i="2"/>
  <c r="AON21" i="2"/>
  <c r="ANW21" i="2"/>
  <c r="AOD21" i="2"/>
  <c r="AOC21" i="2"/>
  <c r="ANZ21" i="2"/>
  <c r="ANY21" i="2"/>
  <c r="AOB21" i="2"/>
  <c r="ANT21" i="2"/>
  <c r="ANS21" i="2"/>
  <c r="ANU21" i="2"/>
  <c r="AOE21" i="2"/>
  <c r="AOF21" i="2"/>
  <c r="XO14" i="2"/>
  <c r="XR14" i="2"/>
  <c r="XT14" i="2"/>
  <c r="XQ14" i="2"/>
  <c r="XP14" i="2"/>
  <c r="XS14" i="2"/>
  <c r="AFM14" i="2"/>
  <c r="AGO15" i="2" s="1"/>
  <c r="AGO14" i="2"/>
  <c r="AIT15" i="2"/>
  <c r="LH7" i="2"/>
  <c r="LG4" i="2"/>
  <c r="LH6" i="2"/>
  <c r="LH4" i="2"/>
  <c r="LG6" i="2"/>
  <c r="LI6" i="2"/>
  <c r="XP8" i="2"/>
  <c r="AHQ7" i="2"/>
  <c r="AHR7" i="2"/>
  <c r="AHY7" i="2"/>
  <c r="AHX7" i="2"/>
  <c r="AHW7" i="2"/>
  <c r="AHU7" i="2"/>
  <c r="AHT7" i="2"/>
  <c r="AHZ7" i="2"/>
  <c r="AHP7" i="2"/>
  <c r="AHO7" i="2"/>
  <c r="AHN7" i="2"/>
  <c r="AIA7" i="2"/>
  <c r="AFX12" i="2"/>
  <c r="AFY12" i="2"/>
  <c r="AGB12" i="2"/>
  <c r="AGA12" i="2"/>
  <c r="AFV12" i="2"/>
  <c r="AGC12" i="2"/>
  <c r="AFU12" i="2"/>
  <c r="VI12" i="2"/>
  <c r="WG14" i="2"/>
  <c r="AAO12" i="2"/>
  <c r="AAU12" i="2"/>
  <c r="AAV12" i="2"/>
  <c r="AAQ12" i="2"/>
  <c r="AAR12" i="2"/>
  <c r="AAT12" i="2"/>
  <c r="AAN12" i="2"/>
  <c r="ALI18" i="2"/>
  <c r="ALJ18" i="2"/>
  <c r="ALE18" i="2"/>
  <c r="ALF18" i="2"/>
  <c r="ALH18" i="2"/>
  <c r="ALB18" i="2"/>
  <c r="ALC18" i="2"/>
  <c r="ABN13" i="2"/>
  <c r="RL7" i="2"/>
  <c r="RN5" i="2"/>
  <c r="RK8" i="2"/>
  <c r="RK5" i="2"/>
  <c r="RM5" i="2"/>
  <c r="RL8" i="2"/>
  <c r="RL5" i="2"/>
  <c r="RK7" i="2"/>
  <c r="RO5" i="2"/>
  <c r="RL6" i="2"/>
  <c r="RK6" i="2"/>
  <c r="APZ11" i="2"/>
  <c r="AML5" i="2"/>
  <c r="AMS5" i="2"/>
  <c r="AMR5" i="2"/>
  <c r="AMH5" i="2"/>
  <c r="AMG5" i="2"/>
  <c r="AMF5" i="2"/>
  <c r="AMD5" i="2"/>
  <c r="AMC5" i="2"/>
  <c r="AMA5" i="2"/>
  <c r="ALZ5" i="2"/>
  <c r="AIT29" i="2"/>
  <c r="AGO28" i="2"/>
  <c r="AFM28" i="2"/>
  <c r="AGO29" i="2" s="1"/>
  <c r="ANJ27" i="2"/>
  <c r="ANQ27" i="2"/>
  <c r="ANP27" i="2"/>
  <c r="ANF27" i="2"/>
  <c r="ANE27" i="2"/>
  <c r="AND27" i="2"/>
  <c r="ANB27" i="2"/>
  <c r="ANA27" i="2"/>
  <c r="AMY27" i="2"/>
  <c r="AMX27" i="2"/>
  <c r="AHO6" i="2"/>
  <c r="ALV20" i="2"/>
  <c r="AKT20" i="2"/>
  <c r="RN8" i="2"/>
  <c r="ACO28" i="2"/>
  <c r="AAU27" i="2"/>
  <c r="AAV27" i="2"/>
  <c r="AAQ27" i="2"/>
  <c r="AAR27" i="2"/>
  <c r="AAT27" i="2"/>
  <c r="AAN27" i="2"/>
  <c r="AAO27" i="2"/>
  <c r="VJ21" i="2"/>
  <c r="VO21" i="2"/>
  <c r="VK21" i="2"/>
  <c r="VH21" i="2"/>
  <c r="VM21" i="2"/>
  <c r="VG21" i="2"/>
  <c r="VN21" i="2"/>
  <c r="VE21" i="2"/>
  <c r="VP21" i="2"/>
  <c r="VF21" i="2"/>
  <c r="VD21" i="2"/>
  <c r="VQ21" i="2"/>
  <c r="ACO14" i="2"/>
  <c r="AIC21" i="2"/>
  <c r="AIJ21" i="2"/>
  <c r="AII21" i="2"/>
  <c r="AHY21" i="2"/>
  <c r="AHX21" i="2"/>
  <c r="AHR21" i="2"/>
  <c r="AHU21" i="2"/>
  <c r="AHT21" i="2"/>
  <c r="AHW21" i="2"/>
  <c r="AHQ21" i="2"/>
  <c r="AHP21" i="2"/>
  <c r="AIA21" i="2"/>
  <c r="AHO21" i="2"/>
  <c r="AHZ21" i="2"/>
  <c r="AHN21" i="2"/>
  <c r="AKX25" i="2"/>
  <c r="AKS26" i="2"/>
  <c r="QB7" i="2"/>
  <c r="AQB5" i="2"/>
  <c r="ASA6" i="2"/>
  <c r="AMH12" i="2"/>
  <c r="AMG12" i="2"/>
  <c r="AMD12" i="2"/>
  <c r="AMC12" i="2"/>
  <c r="AMA12" i="2"/>
  <c r="ALZ12" i="2"/>
  <c r="AMR12" i="2"/>
  <c r="AML12" i="2"/>
  <c r="AMS12" i="2"/>
  <c r="AMF12" i="2"/>
  <c r="XR20" i="2"/>
  <c r="WG21" i="2"/>
  <c r="ABN27" i="2"/>
  <c r="XQ21" i="2"/>
  <c r="XP21" i="2"/>
  <c r="XS21" i="2"/>
  <c r="XT21" i="2"/>
  <c r="XR21" i="2"/>
  <c r="AMY20" i="2"/>
  <c r="AMX20" i="2"/>
  <c r="ANP20" i="2"/>
  <c r="ANJ20" i="2"/>
  <c r="ANQ20" i="2"/>
  <c r="AND20" i="2"/>
  <c r="ANF20" i="2"/>
  <c r="ANE20" i="2"/>
  <c r="ANB20" i="2"/>
  <c r="ANA20" i="2"/>
  <c r="MI26" i="2"/>
  <c r="AGX12" i="2"/>
  <c r="AGU12" i="2"/>
  <c r="AFL27" i="2"/>
  <c r="AFQ26" i="2"/>
  <c r="VQ18" i="2"/>
  <c r="VQ20" i="2"/>
  <c r="VP20" i="2"/>
  <c r="RM14" i="2"/>
  <c r="QB8" i="2"/>
  <c r="RO29" i="2"/>
  <c r="VC14" i="2"/>
  <c r="UX15" i="2"/>
  <c r="VC15" i="2" s="1"/>
  <c r="AHY28" i="2"/>
  <c r="AHX28" i="2"/>
  <c r="AHU28" i="2"/>
  <c r="AHT28" i="2"/>
  <c r="AHR28" i="2"/>
  <c r="AHQ28" i="2"/>
  <c r="AII28" i="2"/>
  <c r="AIC28" i="2"/>
  <c r="AIJ28" i="2"/>
  <c r="AHW28" i="2"/>
  <c r="AHO28" i="2"/>
  <c r="AHN28" i="2"/>
  <c r="AHZ28" i="2"/>
  <c r="AIA28" i="2"/>
  <c r="AHP28" i="2"/>
  <c r="ACU13" i="2"/>
  <c r="VD27" i="2"/>
  <c r="RO15" i="2"/>
  <c r="AFZ18" i="2"/>
  <c r="AFW18" i="2"/>
  <c r="AFY4" i="2"/>
  <c r="AGA4" i="2"/>
  <c r="AFU4" i="2"/>
  <c r="AFV4" i="2"/>
  <c r="AGB4" i="2"/>
  <c r="AGC4" i="2"/>
  <c r="AFX4" i="2"/>
  <c r="XQ28" i="2"/>
  <c r="ANZ22" i="2"/>
  <c r="ANV22" i="2"/>
  <c r="AON22" i="2"/>
  <c r="AOH22" i="2"/>
  <c r="AOC22" i="2"/>
  <c r="ANW22" i="2"/>
  <c r="AOD22" i="2"/>
  <c r="ANY22" i="2"/>
  <c r="AOB22" i="2"/>
  <c r="ANS22" i="2"/>
  <c r="ANU22" i="2"/>
  <c r="ANT22" i="2"/>
  <c r="AOE22" i="2"/>
  <c r="AOF22" i="2"/>
  <c r="AGU5" i="2"/>
  <c r="AGT13" i="2"/>
  <c r="AGS13" i="2"/>
  <c r="AHK13" i="2"/>
  <c r="AHE13" i="2"/>
  <c r="AHL13" i="2"/>
  <c r="AGY13" i="2"/>
  <c r="AHA13" i="2"/>
  <c r="AGZ13" i="2"/>
  <c r="AGW13" i="2"/>
  <c r="AGV13" i="2"/>
  <c r="ABS22" i="2"/>
  <c r="ABV22" i="2"/>
  <c r="ABQ22" i="2"/>
  <c r="ABT22" i="2"/>
  <c r="ABO22" i="2"/>
  <c r="ABR22" i="2"/>
  <c r="ABM22" i="2"/>
  <c r="ABP22" i="2"/>
  <c r="ACE22" i="2"/>
  <c r="ABK22" i="2"/>
  <c r="ABJ22" i="2"/>
  <c r="ABI22" i="2"/>
  <c r="ABL22" i="2"/>
  <c r="ABW22" i="2"/>
  <c r="ACD22" i="2"/>
  <c r="ABU22" i="2"/>
  <c r="ABX22" i="2"/>
  <c r="AIZ22" i="2"/>
  <c r="RJ20" i="2"/>
  <c r="LF8" i="2"/>
  <c r="LG7" i="2"/>
  <c r="LH5" i="2"/>
  <c r="LJ7" i="2"/>
  <c r="LJ8" i="2"/>
  <c r="LI7" i="2"/>
  <c r="XT8" i="2"/>
  <c r="XR8" i="2"/>
  <c r="AKT27" i="2"/>
  <c r="ALV27" i="2"/>
  <c r="ANV15" i="2"/>
  <c r="AON15" i="2"/>
  <c r="AOH15" i="2"/>
  <c r="AOB15" i="2"/>
  <c r="AOC15" i="2"/>
  <c r="AOD15" i="2"/>
  <c r="ANW15" i="2"/>
  <c r="ANY15" i="2"/>
  <c r="ANZ15" i="2"/>
  <c r="AOE15" i="2"/>
  <c r="ANS15" i="2"/>
  <c r="ANU15" i="2"/>
  <c r="AOF15" i="2"/>
  <c r="ANT15" i="2"/>
  <c r="VM29" i="2"/>
  <c r="VN29" i="2"/>
  <c r="VO29" i="2"/>
  <c r="VJ29" i="2"/>
  <c r="VK29" i="2"/>
  <c r="VH29" i="2"/>
  <c r="VG29" i="2"/>
  <c r="VP29" i="2"/>
  <c r="VQ29" i="2"/>
  <c r="VD29" i="2"/>
  <c r="VE29" i="2"/>
  <c r="VF29" i="2"/>
  <c r="ADU7" i="2"/>
  <c r="ADW7" i="2"/>
  <c r="ADV7" i="2"/>
  <c r="ADY7" i="2"/>
  <c r="ADX7" i="2"/>
  <c r="AAE14" i="2"/>
  <c r="AAJ13" i="2"/>
  <c r="AKS20" i="2"/>
  <c r="AKX19" i="2"/>
  <c r="ASA13" i="2"/>
  <c r="AQB12" i="2"/>
  <c r="AKT6" i="2"/>
  <c r="ALV6" i="2"/>
  <c r="AGT27" i="2"/>
  <c r="AGS27" i="2"/>
  <c r="AHL27" i="2"/>
  <c r="AHE27" i="2"/>
  <c r="AHK27" i="2"/>
  <c r="AGV27" i="2"/>
  <c r="AHA27" i="2"/>
  <c r="AGZ27" i="2"/>
  <c r="AGW27" i="2"/>
  <c r="AGY27" i="2"/>
  <c r="AMT28" i="2"/>
  <c r="AKU27" i="2"/>
  <c r="AMT29" i="2" s="1"/>
  <c r="AHN6" i="2"/>
  <c r="AKS12" i="2"/>
  <c r="AKX11" i="2"/>
  <c r="AQA19" i="2"/>
  <c r="ARC19" i="2"/>
  <c r="ABW15" i="2"/>
  <c r="ACD15" i="2"/>
  <c r="ABU15" i="2"/>
  <c r="ABX15" i="2"/>
  <c r="ABS15" i="2"/>
  <c r="ABV15" i="2"/>
  <c r="ABQ15" i="2"/>
  <c r="ABT15" i="2"/>
  <c r="ABO15" i="2"/>
  <c r="ABR15" i="2"/>
  <c r="ABM15" i="2"/>
  <c r="ABP15" i="2"/>
  <c r="ACE15" i="2"/>
  <c r="ABK15" i="2"/>
  <c r="ABJ15" i="2"/>
  <c r="ABI15" i="2"/>
  <c r="ABL15" i="2"/>
  <c r="RO8" i="2"/>
  <c r="AKX4" i="2"/>
  <c r="AKS5" i="2"/>
  <c r="AAO5" i="2"/>
  <c r="AAU5" i="2"/>
  <c r="AAV5" i="2"/>
  <c r="AAQ5" i="2"/>
  <c r="AAR5" i="2"/>
  <c r="AAT5" i="2"/>
  <c r="AAN5" i="2"/>
  <c r="MJ7" i="2"/>
  <c r="MJ5" i="2"/>
  <c r="MJ6" i="2"/>
  <c r="AAE29" i="2"/>
  <c r="AAJ29" i="2" s="1"/>
  <c r="AAJ28" i="2"/>
  <c r="VN22" i="2"/>
  <c r="VM22" i="2"/>
  <c r="VJ22" i="2"/>
  <c r="VO22" i="2"/>
  <c r="VK22" i="2"/>
  <c r="VH22" i="2"/>
  <c r="VG22" i="2"/>
  <c r="VE22" i="2"/>
  <c r="VP22" i="2"/>
  <c r="VQ22" i="2"/>
  <c r="VD22" i="2"/>
  <c r="VF22" i="2"/>
  <c r="AQC5" i="2"/>
  <c r="ASY8" i="2" s="1"/>
  <c r="ASY7" i="2"/>
  <c r="WQ26" i="2"/>
  <c r="QB29" i="2"/>
  <c r="RO13" i="2"/>
  <c r="AFL21" i="2"/>
  <c r="AFQ20" i="2"/>
  <c r="XQ20" i="2"/>
  <c r="AIZ8" i="2"/>
  <c r="AIT8" i="2"/>
  <c r="ABQ27" i="2"/>
  <c r="ADY21" i="2"/>
  <c r="ADV21" i="2"/>
  <c r="ADX21" i="2"/>
  <c r="ADW21" i="2"/>
  <c r="ADU21" i="2"/>
  <c r="AMT21" i="2"/>
  <c r="AKU20" i="2"/>
  <c r="AMT22" i="2" s="1"/>
  <c r="ANF6" i="2"/>
  <c r="ANE6" i="2"/>
  <c r="ANB6" i="2"/>
  <c r="ANA6" i="2"/>
  <c r="AMY6" i="2"/>
  <c r="AMX6" i="2"/>
  <c r="ANP6" i="2"/>
  <c r="ANJ6" i="2"/>
  <c r="ANQ6" i="2"/>
  <c r="AND6" i="2"/>
  <c r="VD18" i="2"/>
  <c r="VF20" i="2"/>
  <c r="ASA27" i="2"/>
  <c r="AQB26" i="2"/>
  <c r="RO14" i="2"/>
  <c r="AOD28" i="2"/>
  <c r="AOC28" i="2"/>
  <c r="ANW28" i="2"/>
  <c r="ANZ28" i="2"/>
  <c r="ANY28" i="2"/>
  <c r="AOO29" i="2"/>
  <c r="ANV28" i="2"/>
  <c r="AON28" i="2"/>
  <c r="AOH28" i="2"/>
  <c r="AOO28" i="2"/>
  <c r="AOB28" i="2"/>
  <c r="AMT14" i="2"/>
  <c r="AKU13" i="2"/>
  <c r="AMT15" i="2" s="1"/>
  <c r="VF27" i="2"/>
  <c r="RN15" i="2"/>
  <c r="XT27" i="2"/>
  <c r="ACU27" i="2"/>
  <c r="XT28" i="2"/>
  <c r="LD19" i="2"/>
  <c r="ANW8" i="2"/>
  <c r="ANZ8" i="2"/>
  <c r="AOB8" i="2"/>
  <c r="ANV8" i="2"/>
  <c r="AOH8" i="2"/>
  <c r="AOC8" i="2"/>
  <c r="AON8" i="2"/>
  <c r="AOD8" i="2"/>
  <c r="ANY8" i="2"/>
  <c r="AOE8" i="2"/>
  <c r="ANS8" i="2"/>
  <c r="ANT8" i="2"/>
  <c r="AOF8" i="2"/>
  <c r="ANU8" i="2"/>
  <c r="ABT21" i="2"/>
  <c r="ABQ21" i="2"/>
  <c r="ABJ21" i="2"/>
  <c r="ACD21" i="2"/>
  <c r="ABP21" i="2"/>
  <c r="ABM21" i="2"/>
  <c r="ACE21" i="2"/>
  <c r="ABV21" i="2"/>
  <c r="ABL21" i="2"/>
  <c r="ABI21" i="2"/>
  <c r="ABW21" i="2"/>
  <c r="ABS21" i="2"/>
  <c r="ABX21" i="2"/>
  <c r="ABU21" i="2"/>
  <c r="ABR21" i="2"/>
  <c r="ABO21" i="2"/>
  <c r="ABK21" i="2"/>
  <c r="ABJ19" i="2"/>
  <c r="ABV19" i="2"/>
  <c r="ABK19" i="2"/>
  <c r="ABU19" i="2"/>
  <c r="ABI19" i="2"/>
  <c r="LJ6" i="2"/>
  <c r="LF5" i="2"/>
  <c r="LI8" i="2"/>
  <c r="LJ5" i="2"/>
  <c r="LH8" i="2"/>
  <c r="LF7" i="2"/>
  <c r="XS8" i="2"/>
  <c r="ABS8" i="2"/>
  <c r="ABV8" i="2"/>
  <c r="ABQ8" i="2"/>
  <c r="ABT8" i="2"/>
  <c r="ABO8" i="2"/>
  <c r="ABR8" i="2"/>
  <c r="ABM8" i="2"/>
  <c r="ABP8" i="2"/>
  <c r="ACE8" i="2"/>
  <c r="ABK8" i="2"/>
  <c r="ABJ8" i="2"/>
  <c r="ABI8" i="2"/>
  <c r="ABL8" i="2"/>
  <c r="ABW8" i="2"/>
  <c r="ACD8" i="2"/>
  <c r="ABU8" i="2"/>
  <c r="ABX8" i="2"/>
  <c r="VH8" i="2"/>
  <c r="VO8" i="2"/>
  <c r="VK8" i="2"/>
  <c r="VN8" i="2"/>
  <c r="VG8" i="2"/>
  <c r="VJ8" i="2"/>
  <c r="VM8" i="2"/>
  <c r="VF8" i="2"/>
  <c r="VP8" i="2"/>
  <c r="VE8" i="2"/>
  <c r="VQ8" i="2"/>
  <c r="VD8" i="2"/>
  <c r="AMC26" i="2"/>
  <c r="AMH26" i="2"/>
  <c r="AMF26" i="2"/>
  <c r="AMA26" i="2"/>
  <c r="AMD26" i="2"/>
  <c r="AMG26" i="2"/>
  <c r="ALZ26" i="2"/>
  <c r="ANV14" i="2"/>
  <c r="ANY14" i="2"/>
  <c r="AOB14" i="2"/>
  <c r="AOH14" i="2"/>
  <c r="AOO15" i="2"/>
  <c r="AOD14" i="2"/>
  <c r="AOO14" i="2"/>
  <c r="AON14" i="2"/>
  <c r="ANW14" i="2"/>
  <c r="ANZ14" i="2"/>
  <c r="AOC14" i="2"/>
  <c r="ANU14" i="2"/>
  <c r="ANT14" i="2"/>
  <c r="AOE14" i="2"/>
  <c r="AOF14" i="2"/>
  <c r="ANS14" i="2"/>
  <c r="VG28" i="2"/>
  <c r="VN28" i="2"/>
  <c r="VM28" i="2"/>
  <c r="VH28" i="2"/>
  <c r="VO28" i="2"/>
  <c r="VJ28" i="2"/>
  <c r="VK28" i="2"/>
  <c r="VE28" i="2"/>
  <c r="VP28" i="2"/>
  <c r="VQ28" i="2"/>
  <c r="VD28" i="2"/>
  <c r="VF28" i="2"/>
  <c r="VE26" i="2"/>
  <c r="VP26" i="2"/>
  <c r="VQ26" i="2"/>
  <c r="VF25" i="2"/>
  <c r="VD26" i="2"/>
  <c r="VP25" i="2"/>
  <c r="VQ25" i="2"/>
  <c r="VF26" i="2"/>
  <c r="VD25" i="2"/>
  <c r="WQ20" i="2"/>
  <c r="RM7" i="2"/>
  <c r="ACL8" i="2"/>
  <c r="ASY14" i="2"/>
  <c r="AQC12" i="2"/>
  <c r="ASY15" i="2" s="1"/>
  <c r="RN27" i="2"/>
  <c r="RO27" i="2"/>
  <c r="RM27" i="2"/>
  <c r="AAS19" i="2"/>
  <c r="LE25" i="2"/>
  <c r="LG29" i="2"/>
  <c r="LJ28" i="2"/>
  <c r="LH29" i="2"/>
  <c r="LH26" i="2"/>
  <c r="LJ25" i="2"/>
  <c r="LI26" i="2"/>
  <c r="LF26" i="2"/>
  <c r="LF27" i="2"/>
  <c r="LG28" i="2"/>
  <c r="LF28" i="2"/>
  <c r="LH28" i="2"/>
  <c r="LG25" i="2"/>
  <c r="LF25" i="2"/>
  <c r="LH25" i="2"/>
  <c r="LG26" i="2"/>
  <c r="LJ29" i="2"/>
  <c r="LI29" i="2"/>
  <c r="LJ27" i="2"/>
  <c r="LI27" i="2"/>
  <c r="LH27" i="2"/>
  <c r="LJ26" i="2"/>
  <c r="LI28" i="2"/>
  <c r="LI25" i="2"/>
  <c r="LF29" i="2"/>
  <c r="LG27" i="2"/>
  <c r="AHV14" i="2"/>
  <c r="ACL15" i="2"/>
  <c r="AHV20" i="2"/>
  <c r="AHS20" i="2"/>
  <c r="AIA6" i="2"/>
  <c r="AHP6" i="2"/>
  <c r="RO28" i="2"/>
  <c r="WQ27" i="2"/>
  <c r="ASY21" i="2"/>
  <c r="AQC19" i="2"/>
  <c r="ASY22" i="2" s="1"/>
  <c r="ABX14" i="2"/>
  <c r="ACE14" i="2"/>
  <c r="ABK14" i="2"/>
  <c r="ABJ14" i="2"/>
  <c r="ABI14" i="2"/>
  <c r="ABT14" i="2"/>
  <c r="ABW14" i="2"/>
  <c r="ACD14" i="2"/>
  <c r="ABU14" i="2"/>
  <c r="ABP14" i="2"/>
  <c r="ABS14" i="2"/>
  <c r="ABV14" i="2"/>
  <c r="ABQ14" i="2"/>
  <c r="ABL14" i="2"/>
  <c r="ABO14" i="2"/>
  <c r="ABR14" i="2"/>
  <c r="ABM14" i="2"/>
  <c r="ACU7" i="2"/>
  <c r="RJ26" i="2"/>
  <c r="RK29" i="2"/>
  <c r="RL26" i="2"/>
  <c r="RL27" i="2"/>
  <c r="RK27" i="2"/>
  <c r="RK28" i="2"/>
  <c r="RN26" i="2"/>
  <c r="RM26" i="2"/>
  <c r="RO26" i="2"/>
  <c r="RL29" i="2"/>
  <c r="RL28" i="2"/>
  <c r="RK26" i="2"/>
  <c r="AAT20" i="2"/>
  <c r="AAN20" i="2"/>
  <c r="AAO20" i="2"/>
  <c r="AAU20" i="2"/>
  <c r="AAV20" i="2"/>
  <c r="AAQ20" i="2"/>
  <c r="AAR20" i="2"/>
  <c r="AAJ6" i="2"/>
  <c r="AAE7" i="2"/>
  <c r="QK7" i="2"/>
  <c r="APZ4" i="2"/>
  <c r="RO6" i="2"/>
  <c r="RN6" i="2"/>
  <c r="RM6" i="2"/>
  <c r="VE19" i="2"/>
  <c r="RM13" i="2"/>
  <c r="AFM21" i="2"/>
  <c r="AGO22" i="2" s="1"/>
  <c r="AGO21" i="2"/>
  <c r="AGZ6" i="2"/>
  <c r="AGT6" i="2"/>
  <c r="AGS6" i="2"/>
  <c r="AGV6" i="2"/>
  <c r="AHE6" i="2"/>
  <c r="AHK6" i="2"/>
  <c r="AHA6" i="2"/>
  <c r="AHL6" i="2"/>
  <c r="AGY6" i="2"/>
  <c r="AGW6" i="2"/>
  <c r="AMT7" i="2"/>
  <c r="AKU6" i="2"/>
  <c r="AMT8" i="2" s="1"/>
  <c r="ABQ20" i="2"/>
  <c r="TJ28" i="2"/>
  <c r="TI28" i="2"/>
  <c r="TH28" i="2"/>
  <c r="TG28" i="2"/>
  <c r="TK28" i="2"/>
  <c r="VE18" i="2"/>
  <c r="VE20" i="2"/>
  <c r="VI20" i="2"/>
  <c r="APZ25" i="2"/>
  <c r="ADY8" i="2"/>
  <c r="ADU8" i="2"/>
  <c r="ADW8" i="2"/>
  <c r="ADX8" i="2"/>
  <c r="ADV8" i="2"/>
  <c r="AOC29" i="2"/>
  <c r="ANW29" i="2"/>
  <c r="ANV29" i="2"/>
  <c r="ANY29" i="2"/>
  <c r="AOH29" i="2"/>
  <c r="AOD29" i="2"/>
  <c r="ANZ29" i="2"/>
  <c r="AON29" i="2"/>
  <c r="AOB29" i="2"/>
  <c r="ANB13" i="2"/>
  <c r="ANA13" i="2"/>
  <c r="AMX13" i="2"/>
  <c r="ANP13" i="2"/>
  <c r="ANJ13" i="2"/>
  <c r="ANQ13" i="2"/>
  <c r="AND13" i="2"/>
  <c r="ANF13" i="2"/>
  <c r="ANE13" i="2"/>
  <c r="AMY13" i="2"/>
  <c r="VP27" i="2"/>
  <c r="ABI12" i="2"/>
  <c r="XR27" i="2"/>
  <c r="ABV29" i="2"/>
  <c r="ABQ29" i="2"/>
  <c r="ABT29" i="2"/>
  <c r="ABW29" i="2"/>
  <c r="ABR29" i="2"/>
  <c r="ABM29" i="2"/>
  <c r="ABP29" i="2"/>
  <c r="ABS29" i="2"/>
  <c r="ABJ29" i="2"/>
  <c r="ABI29" i="2"/>
  <c r="ABL29" i="2"/>
  <c r="ABO29" i="2"/>
  <c r="ACD29" i="2"/>
  <c r="ABU29" i="2"/>
  <c r="ABX29" i="2"/>
  <c r="ACE29" i="2"/>
  <c r="ABK29" i="2"/>
  <c r="AON7" i="2"/>
  <c r="ANZ7" i="2"/>
  <c r="AOB7" i="2"/>
  <c r="AOO8" i="2"/>
  <c r="ANV7" i="2"/>
  <c r="AOC7" i="2"/>
  <c r="ANW7" i="2"/>
  <c r="AOH7" i="2"/>
  <c r="AOD7" i="2"/>
  <c r="ANY7" i="2"/>
  <c r="AOO7" i="2"/>
  <c r="ANT7" i="2"/>
  <c r="ANS7" i="2"/>
  <c r="AOF7" i="2"/>
  <c r="AOE7" i="2"/>
  <c r="ANU7" i="2"/>
  <c r="AHS15" i="2"/>
  <c r="LJ4" i="2"/>
  <c r="LF4" i="2"/>
  <c r="LI4" i="2"/>
  <c r="LG5" i="2"/>
  <c r="LF6" i="2"/>
  <c r="XQ8" i="2"/>
  <c r="ABV7" i="2"/>
  <c r="ABQ7" i="2"/>
  <c r="ABT7" i="2"/>
  <c r="ABW7" i="2"/>
  <c r="ABR7" i="2"/>
  <c r="ABM7" i="2"/>
  <c r="ABP7" i="2"/>
  <c r="ABS7" i="2"/>
  <c r="ABJ7" i="2"/>
  <c r="ABI7" i="2"/>
  <c r="ABL7" i="2"/>
  <c r="ABO7" i="2"/>
  <c r="ACD7" i="2"/>
  <c r="ABU7" i="2"/>
  <c r="ABX7" i="2"/>
  <c r="ACE7" i="2"/>
  <c r="ABK7" i="2"/>
  <c r="VO7" i="2"/>
  <c r="VJ7" i="2"/>
  <c r="VK7" i="2"/>
  <c r="VG7" i="2"/>
  <c r="VH7" i="2"/>
  <c r="VN7" i="2"/>
  <c r="VM7" i="2"/>
  <c r="VQ7" i="2"/>
  <c r="VE7" i="2"/>
  <c r="VF7" i="2"/>
  <c r="VD7" i="2"/>
  <c r="VP7" i="2"/>
  <c r="ABV5" i="2"/>
  <c r="ABJ12" i="2"/>
  <c r="GD26" i="2"/>
  <c r="IA6" i="2"/>
  <c r="IA7" i="2"/>
  <c r="IV28" i="2"/>
  <c r="IT28" i="2"/>
  <c r="IU28" i="2"/>
  <c r="IW28" i="2"/>
  <c r="IS28" i="2"/>
  <c r="IT29" i="2"/>
  <c r="IU29" i="2"/>
  <c r="IS29" i="2"/>
  <c r="IW29" i="2"/>
  <c r="IV29" i="2"/>
  <c r="FW20" i="2"/>
  <c r="HZ20" i="2"/>
  <c r="IA22" i="2" s="1"/>
  <c r="HZ21" i="2"/>
  <c r="HB5" i="2"/>
  <c r="HC13" i="2"/>
  <c r="HC12" i="2"/>
  <c r="FX11" i="2"/>
  <c r="HB7" i="2"/>
  <c r="GD25" i="2"/>
  <c r="HB6" i="2"/>
  <c r="FX13" i="2"/>
  <c r="FQ8" i="2"/>
  <c r="FW8" i="2"/>
  <c r="FN8" i="2"/>
  <c r="FW6" i="2"/>
  <c r="FW5" i="2"/>
  <c r="FW4" i="2"/>
  <c r="FW7" i="2"/>
  <c r="FN22" i="2"/>
  <c r="GV28" i="2"/>
  <c r="GA15" i="2"/>
  <c r="AS5" i="2"/>
  <c r="FZ15" i="2"/>
  <c r="GA13" i="2"/>
  <c r="FY12" i="2"/>
  <c r="GA12" i="2"/>
  <c r="GY29" i="2"/>
  <c r="GB13" i="2"/>
  <c r="GB12" i="2"/>
  <c r="FY11" i="2"/>
  <c r="GC12" i="2"/>
  <c r="FZ12" i="2"/>
  <c r="GC13" i="2"/>
  <c r="GA14" i="2"/>
  <c r="FY15" i="2"/>
  <c r="FY14" i="2"/>
  <c r="FZ11" i="2"/>
  <c r="GB11" i="2"/>
  <c r="FZ14" i="2"/>
  <c r="GB15" i="2"/>
  <c r="GC15" i="2"/>
  <c r="GC14" i="2"/>
  <c r="FN21" i="2"/>
  <c r="GC11" i="2"/>
  <c r="GA11" i="2"/>
  <c r="FY13" i="2"/>
  <c r="FZ13" i="2"/>
  <c r="GB14" i="2"/>
  <c r="HB20" i="2"/>
  <c r="GV27" i="2"/>
  <c r="HA26" i="2"/>
  <c r="GY28" i="2"/>
  <c r="GX28" i="2"/>
  <c r="HA27" i="2"/>
  <c r="HA28" i="2"/>
  <c r="GY26" i="2"/>
  <c r="GZ27" i="2"/>
  <c r="GW27" i="2"/>
  <c r="GV26" i="2"/>
  <c r="GX26" i="2"/>
  <c r="GW26" i="2"/>
  <c r="GY27" i="2"/>
  <c r="GZ26" i="2"/>
  <c r="GX27" i="2"/>
  <c r="GW28" i="2"/>
  <c r="GZ28" i="2"/>
  <c r="FW19" i="2"/>
  <c r="GX29" i="2"/>
  <c r="GZ29" i="2"/>
  <c r="GW29" i="2"/>
  <c r="HA29" i="2"/>
  <c r="FW18" i="2"/>
  <c r="HB19" i="2"/>
  <c r="CO28" i="2"/>
  <c r="CR28" i="2"/>
  <c r="CN28" i="2"/>
  <c r="CQ28" i="2"/>
  <c r="CP28" i="2"/>
  <c r="CR27" i="2"/>
  <c r="CN27" i="2"/>
  <c r="CQ27" i="2"/>
  <c r="CP27" i="2"/>
  <c r="CO27" i="2"/>
  <c r="CQ29" i="2"/>
  <c r="CP29" i="2"/>
  <c r="CR29" i="2"/>
  <c r="CO29" i="2"/>
  <c r="CN29" i="2"/>
  <c r="AV6" i="2"/>
  <c r="AS7" i="2"/>
  <c r="AT5" i="2"/>
  <c r="AR4" i="2"/>
  <c r="AS4" i="2"/>
  <c r="AU7" i="2"/>
  <c r="AV5" i="2"/>
  <c r="AS8" i="2"/>
  <c r="AT8" i="2"/>
  <c r="AS6" i="2"/>
  <c r="AV4" i="2"/>
  <c r="AT4" i="2"/>
  <c r="AR8" i="2"/>
  <c r="AU6" i="2"/>
  <c r="AU4" i="2"/>
  <c r="AU8" i="2"/>
  <c r="AT6" i="2"/>
  <c r="AT7" i="2"/>
  <c r="AR6" i="2"/>
  <c r="AU5" i="2"/>
  <c r="AV8" i="2"/>
  <c r="AR7" i="2"/>
  <c r="AW28" i="2"/>
  <c r="CS15" i="2"/>
  <c r="BU28" i="2"/>
  <c r="AW14" i="2"/>
  <c r="AW21" i="2"/>
  <c r="CS8" i="2"/>
  <c r="AW27" i="2"/>
  <c r="AW15" i="2"/>
  <c r="AW20" i="2"/>
  <c r="AW13" i="2"/>
  <c r="AW29" i="2"/>
  <c r="AW22" i="2"/>
  <c r="CS20" i="2"/>
  <c r="CT22" i="2" s="1"/>
  <c r="CS21" i="2"/>
  <c r="DQ8" i="2"/>
  <c r="BU12" i="2"/>
  <c r="BV12" i="2" s="1"/>
  <c r="DD29" i="2"/>
  <c r="DJ29" i="2"/>
  <c r="DJ28" i="2"/>
  <c r="DD28" i="2"/>
  <c r="BV8" i="2"/>
  <c r="BV14" i="2"/>
  <c r="DR7" i="2"/>
  <c r="DR8" i="2" s="1"/>
  <c r="BV29" i="2"/>
  <c r="BV6" i="2"/>
  <c r="BV5" i="2"/>
  <c r="BV7" i="2"/>
  <c r="BPY4" i="2" l="1"/>
  <c r="AFX19" i="2"/>
  <c r="AGC19" i="2"/>
  <c r="AGB19" i="2"/>
  <c r="AFV19" i="2"/>
  <c r="AFU19" i="2"/>
  <c r="AGA19" i="2"/>
  <c r="BPU7" i="2"/>
  <c r="VI8" i="2"/>
  <c r="BPY29" i="2"/>
  <c r="BQB29" i="2" s="1"/>
  <c r="BPX25" i="2"/>
  <c r="ANX28" i="2"/>
  <c r="AHS21" i="2"/>
  <c r="AYM8" i="2"/>
  <c r="AYO8" i="2" s="1"/>
  <c r="BPX13" i="2"/>
  <c r="BPX18" i="2"/>
  <c r="RM21" i="2"/>
  <c r="RP5" i="2"/>
  <c r="RQ7" i="2" s="1"/>
  <c r="AYS8" i="2"/>
  <c r="AYI8" i="2"/>
  <c r="RP8" i="2"/>
  <c r="RP7" i="2"/>
  <c r="RP6" i="2"/>
  <c r="RQ6" i="2" s="1"/>
  <c r="HC8" i="2"/>
  <c r="BPX8" i="2"/>
  <c r="DK29" i="2"/>
  <c r="DK28" i="2"/>
  <c r="AW8" i="2"/>
  <c r="BPU6" i="2"/>
  <c r="ARC26" i="2"/>
  <c r="BPX12" i="2"/>
  <c r="BPY6" i="2"/>
  <c r="BQB6" i="2" s="1"/>
  <c r="BPU21" i="2"/>
  <c r="BPU22" i="2"/>
  <c r="BPU20" i="2"/>
  <c r="BPY14" i="2"/>
  <c r="BQB14" i="2" s="1"/>
  <c r="BPU29" i="2"/>
  <c r="AVG19" i="2"/>
  <c r="AVL19" i="2" s="1"/>
  <c r="BPX26" i="2"/>
  <c r="BPY26" i="2"/>
  <c r="BQB26" i="2" s="1"/>
  <c r="BPY25" i="2"/>
  <c r="BQB25" i="2" s="1"/>
  <c r="BPU27" i="2"/>
  <c r="BPY5" i="2"/>
  <c r="BQB5" i="2" s="1"/>
  <c r="AVG6" i="2"/>
  <c r="AVG7" i="2" s="1"/>
  <c r="AVL5" i="2"/>
  <c r="AVQ5" i="2" s="1"/>
  <c r="AVL4" i="2"/>
  <c r="IA29" i="2"/>
  <c r="IA27" i="2"/>
  <c r="IA28" i="2"/>
  <c r="IX28" i="2"/>
  <c r="IY28" i="2" s="1"/>
  <c r="IY29" i="2" s="1"/>
  <c r="IX29" i="2"/>
  <c r="HC21" i="2"/>
  <c r="HC22" i="2"/>
  <c r="BAN25" i="2"/>
  <c r="BAS25" i="2" s="1"/>
  <c r="BPX6" i="2"/>
  <c r="AW6" i="2"/>
  <c r="AW7" i="2"/>
  <c r="QL26" i="2"/>
  <c r="LE19" i="2"/>
  <c r="AYT7" i="2"/>
  <c r="AYK8" i="2"/>
  <c r="AYV8" i="2"/>
  <c r="AYT8" i="2"/>
  <c r="AZB8" i="2"/>
  <c r="BPX19" i="2"/>
  <c r="BPX21" i="2"/>
  <c r="BPY12" i="2"/>
  <c r="BQB12" i="2" s="1"/>
  <c r="BPU4" i="2"/>
  <c r="AYI7" i="2"/>
  <c r="AYR8" i="2"/>
  <c r="AYG8" i="2"/>
  <c r="AYQ8" i="2"/>
  <c r="BPU14" i="2"/>
  <c r="AYH7" i="2"/>
  <c r="AYG7" i="2"/>
  <c r="AYS7" i="2"/>
  <c r="BKY5" i="2"/>
  <c r="AYH8" i="2"/>
  <c r="AYP8" i="2"/>
  <c r="AYJ8" i="2"/>
  <c r="BPX22" i="2"/>
  <c r="BPY18" i="2"/>
  <c r="BQB18" i="2" s="1"/>
  <c r="AVL11" i="2"/>
  <c r="AVV11" i="2" s="1"/>
  <c r="BPX15" i="2"/>
  <c r="BPY28" i="2"/>
  <c r="BQB28" i="2" s="1"/>
  <c r="BPX4" i="2"/>
  <c r="BPY19" i="2"/>
  <c r="BQB19" i="2" s="1"/>
  <c r="AYO7" i="2"/>
  <c r="BKY15" i="2"/>
  <c r="BKY26" i="2"/>
  <c r="BKW26" i="2"/>
  <c r="BKY27" i="2"/>
  <c r="BKY29" i="2"/>
  <c r="BKW27" i="2"/>
  <c r="BKW29" i="2"/>
  <c r="BKY20" i="2"/>
  <c r="BKY22" i="2"/>
  <c r="BKW22" i="2"/>
  <c r="AYL7" i="2"/>
  <c r="AYK14" i="2"/>
  <c r="AYN14" i="2"/>
  <c r="AYM14" i="2"/>
  <c r="AYP14" i="2"/>
  <c r="AYG14" i="2"/>
  <c r="AYJ14" i="2"/>
  <c r="AYI14" i="2"/>
  <c r="AYH14" i="2"/>
  <c r="AZC15" i="2"/>
  <c r="AYV14" i="2"/>
  <c r="AZC14" i="2"/>
  <c r="AZB14" i="2"/>
  <c r="AYR14" i="2"/>
  <c r="AYS14" i="2"/>
  <c r="AYQ14" i="2"/>
  <c r="AYT14" i="2"/>
  <c r="BKY14" i="2"/>
  <c r="BKW14" i="2"/>
  <c r="BAQ5" i="2"/>
  <c r="BDM8" i="2" s="1"/>
  <c r="BDM7" i="2"/>
  <c r="BAO5" i="2"/>
  <c r="BBQ5" i="2"/>
  <c r="BPY21" i="2"/>
  <c r="BQB21" i="2" s="1"/>
  <c r="BPY7" i="2"/>
  <c r="BQB7" i="2" s="1"/>
  <c r="BPY22" i="2"/>
  <c r="BQB22" i="2" s="1"/>
  <c r="BPY11" i="2"/>
  <c r="BQB11" i="2" s="1"/>
  <c r="BPU11" i="2"/>
  <c r="BPU26" i="2"/>
  <c r="BPU19" i="2"/>
  <c r="AYK21" i="2"/>
  <c r="AYN21" i="2"/>
  <c r="AYM21" i="2"/>
  <c r="AYQ21" i="2"/>
  <c r="AYG21" i="2"/>
  <c r="AYI21" i="2"/>
  <c r="AYH21" i="2"/>
  <c r="AYP21" i="2"/>
  <c r="AZC22" i="2"/>
  <c r="AZC21" i="2"/>
  <c r="AZB21" i="2"/>
  <c r="AYJ21" i="2"/>
  <c r="AYS21" i="2"/>
  <c r="AYT21" i="2"/>
  <c r="AYR21" i="2"/>
  <c r="AYV21" i="2"/>
  <c r="AYP29" i="2"/>
  <c r="AYV29" i="2"/>
  <c r="AYQ29" i="2"/>
  <c r="AYK29" i="2"/>
  <c r="AYR29" i="2"/>
  <c r="AYM29" i="2"/>
  <c r="AYN29" i="2"/>
  <c r="AZB29" i="2"/>
  <c r="AYJ29" i="2"/>
  <c r="BDM28" i="2"/>
  <c r="BAQ26" i="2"/>
  <c r="BDM29" i="2" s="1"/>
  <c r="BFS29" i="2"/>
  <c r="BFT29" i="2" s="1"/>
  <c r="BFX25" i="2" s="1"/>
  <c r="BFS25" i="2"/>
  <c r="BFT25" i="2" s="1"/>
  <c r="BFS28" i="2"/>
  <c r="BFT28" i="2" s="1"/>
  <c r="BFW25" i="2" s="1"/>
  <c r="BFS27" i="2"/>
  <c r="BFT27" i="2" s="1"/>
  <c r="BFV25" i="2" s="1"/>
  <c r="BFS26" i="2"/>
  <c r="BFT26" i="2" s="1"/>
  <c r="AXX13" i="2"/>
  <c r="AYE13" i="2"/>
  <c r="AYD13" i="2"/>
  <c r="AXM13" i="2"/>
  <c r="AXT13" i="2"/>
  <c r="AXS13" i="2"/>
  <c r="AXR13" i="2"/>
  <c r="AXP13" i="2"/>
  <c r="AXO13" i="2"/>
  <c r="AXL13" i="2"/>
  <c r="AXT20" i="2"/>
  <c r="AXS20" i="2"/>
  <c r="AXM20" i="2"/>
  <c r="AXP20" i="2"/>
  <c r="AXO20" i="2"/>
  <c r="AXL20" i="2"/>
  <c r="AYD20" i="2"/>
  <c r="AXX20" i="2"/>
  <c r="AYE20" i="2"/>
  <c r="AXR20" i="2"/>
  <c r="BAP12" i="2"/>
  <c r="BCO13" i="2"/>
  <c r="BFS19" i="2"/>
  <c r="BFT19" i="2" s="1"/>
  <c r="BFS22" i="2"/>
  <c r="BFT22" i="2" s="1"/>
  <c r="BFX18" i="2" s="1"/>
  <c r="BFS18" i="2"/>
  <c r="BFT18" i="2" s="1"/>
  <c r="BFS21" i="2"/>
  <c r="BFT21" i="2" s="1"/>
  <c r="BFW18" i="2" s="1"/>
  <c r="BFS20" i="2"/>
  <c r="BFT20" i="2" s="1"/>
  <c r="BFV18" i="2" s="1"/>
  <c r="AVL12" i="2"/>
  <c r="AVG13" i="2"/>
  <c r="BFS13" i="2"/>
  <c r="BFT13" i="2" s="1"/>
  <c r="BFV11" i="2" s="1"/>
  <c r="BFS12" i="2"/>
  <c r="BFT12" i="2" s="1"/>
  <c r="BFS14" i="2"/>
  <c r="BFT14" i="2" s="1"/>
  <c r="BFW11" i="2" s="1"/>
  <c r="BFS15" i="2"/>
  <c r="BFT15" i="2" s="1"/>
  <c r="BFX11" i="2" s="1"/>
  <c r="BFS11" i="2"/>
  <c r="BFT11" i="2" s="1"/>
  <c r="BKW18" i="2"/>
  <c r="BKY21" i="2"/>
  <c r="BKW21" i="2"/>
  <c r="BKW13" i="2"/>
  <c r="AWO26" i="2"/>
  <c r="AWN26" i="2"/>
  <c r="AWZ26" i="2"/>
  <c r="AWU26" i="2"/>
  <c r="AXF26" i="2"/>
  <c r="AWV26" i="2"/>
  <c r="AXG26" i="2"/>
  <c r="AWT26" i="2"/>
  <c r="AWR26" i="2"/>
  <c r="AWQ26" i="2"/>
  <c r="AXF5" i="2"/>
  <c r="AWV5" i="2"/>
  <c r="AWU5" i="2"/>
  <c r="AWT5" i="2"/>
  <c r="AWR5" i="2"/>
  <c r="AWQ5" i="2"/>
  <c r="AWO5" i="2"/>
  <c r="AWN5" i="2"/>
  <c r="AWZ5" i="2"/>
  <c r="AXG5" i="2"/>
  <c r="AYT15" i="2"/>
  <c r="AYK15" i="2"/>
  <c r="AYN15" i="2"/>
  <c r="AYI15" i="2"/>
  <c r="AYP15" i="2"/>
  <c r="AYG15" i="2"/>
  <c r="AYJ15" i="2"/>
  <c r="AYH15" i="2"/>
  <c r="AYV15" i="2"/>
  <c r="AYQ15" i="2"/>
  <c r="AZB15" i="2"/>
  <c r="AYS15" i="2"/>
  <c r="AYR15" i="2"/>
  <c r="AYM15" i="2"/>
  <c r="BAN4" i="2"/>
  <c r="AVL25" i="2"/>
  <c r="AVG26" i="2"/>
  <c r="BPY13" i="2"/>
  <c r="BQB13" i="2" s="1"/>
  <c r="BPX28" i="2"/>
  <c r="BPU13" i="2"/>
  <c r="BPU8" i="2"/>
  <c r="CEZ3" i="2"/>
  <c r="BVA21" i="2"/>
  <c r="BVA12" i="2"/>
  <c r="BVA29" i="2"/>
  <c r="BVA18" i="2"/>
  <c r="BVA6" i="2"/>
  <c r="BVA28" i="2"/>
  <c r="BVA8" i="2"/>
  <c r="BVA22" i="2"/>
  <c r="BVA13" i="2"/>
  <c r="BUZ8" i="2"/>
  <c r="BVA27" i="2"/>
  <c r="BUZ25" i="2"/>
  <c r="BUZ15" i="2"/>
  <c r="BUZ12" i="2"/>
  <c r="BUZ28" i="2"/>
  <c r="BVA26" i="2"/>
  <c r="BVA5" i="2"/>
  <c r="BUZ13" i="2"/>
  <c r="BVA14" i="2"/>
  <c r="BUZ18" i="2"/>
  <c r="BVB18" i="2" s="1"/>
  <c r="BUZ14" i="2"/>
  <c r="BUZ19" i="2"/>
  <c r="BUZ21" i="2"/>
  <c r="BVA4" i="2"/>
  <c r="BUZ4" i="2"/>
  <c r="BVA11" i="2"/>
  <c r="BUZ20" i="2"/>
  <c r="BUZ6" i="2"/>
  <c r="BUZ11" i="2"/>
  <c r="BUZ22" i="2"/>
  <c r="BVA15" i="2"/>
  <c r="BVA19" i="2"/>
  <c r="BUZ27" i="2"/>
  <c r="BVA25" i="2"/>
  <c r="BUZ29" i="2"/>
  <c r="BVB29" i="2" s="1"/>
  <c r="BVA7" i="2"/>
  <c r="BUZ5" i="2"/>
  <c r="BUZ7" i="2"/>
  <c r="BUZ26" i="2"/>
  <c r="BVA20" i="2"/>
  <c r="BVG18" i="2"/>
  <c r="BVG6" i="2"/>
  <c r="BVD13" i="2"/>
  <c r="BVG22" i="2"/>
  <c r="BVC25" i="2"/>
  <c r="BVG11" i="2"/>
  <c r="BVG15" i="2"/>
  <c r="BVH13" i="2"/>
  <c r="BUX20" i="2"/>
  <c r="BVH28" i="2"/>
  <c r="BVC4" i="2"/>
  <c r="BVC5" i="2"/>
  <c r="BVC22" i="2"/>
  <c r="BVG25" i="2"/>
  <c r="BUY5" i="2"/>
  <c r="BUY4" i="2"/>
  <c r="BVH11" i="2"/>
  <c r="BVC15" i="2"/>
  <c r="BUX12" i="2"/>
  <c r="BVG28" i="2"/>
  <c r="BVG7" i="2"/>
  <c r="BVH18" i="2"/>
  <c r="BVH7" i="2"/>
  <c r="BVH14" i="2"/>
  <c r="BVG27" i="2"/>
  <c r="BVD21" i="2"/>
  <c r="BUX18" i="2"/>
  <c r="BUW14" i="2"/>
  <c r="BVC11" i="2"/>
  <c r="BVH29" i="2"/>
  <c r="BVG20" i="2"/>
  <c r="BUW19" i="2"/>
  <c r="BUX6" i="2"/>
  <c r="BUX26" i="2"/>
  <c r="BUW20" i="2"/>
  <c r="BVG4" i="2"/>
  <c r="BUY11" i="2"/>
  <c r="BVD7" i="2"/>
  <c r="BVG12" i="2"/>
  <c r="BUX5" i="2"/>
  <c r="BUX4" i="2"/>
  <c r="BUX22" i="2"/>
  <c r="BVC20" i="2"/>
  <c r="BUW25" i="2"/>
  <c r="BUW12" i="2"/>
  <c r="BVH4" i="2"/>
  <c r="BVH21" i="2"/>
  <c r="BVH6" i="2"/>
  <c r="BVD8" i="2"/>
  <c r="BVH15" i="2"/>
  <c r="BUW18" i="2"/>
  <c r="BVF18" i="2" s="1"/>
  <c r="BUX14" i="2"/>
  <c r="BVC18" i="2"/>
  <c r="BVG26" i="2"/>
  <c r="BUX19" i="2"/>
  <c r="BUY6" i="2"/>
  <c r="BUW26" i="2"/>
  <c r="BVG5" i="2"/>
  <c r="BUY20" i="2"/>
  <c r="BUW11" i="2"/>
  <c r="BVC14" i="2"/>
  <c r="BVH20" i="2"/>
  <c r="BUW4" i="2"/>
  <c r="BUY22" i="2"/>
  <c r="BVC6" i="2"/>
  <c r="BVH19" i="2"/>
  <c r="BUX25" i="2"/>
  <c r="BVG13" i="2"/>
  <c r="BVG14" i="2"/>
  <c r="BVH27" i="2"/>
  <c r="BVG21" i="2"/>
  <c r="BVD29" i="2"/>
  <c r="BVG29" i="2"/>
  <c r="BVG8" i="2"/>
  <c r="BUY18" i="2"/>
  <c r="BUY14" i="2"/>
  <c r="BVC19" i="2"/>
  <c r="BVH25" i="2"/>
  <c r="BVH12" i="2"/>
  <c r="BVH22" i="2"/>
  <c r="BUY19" i="2"/>
  <c r="BUW6" i="2"/>
  <c r="BUY26" i="2"/>
  <c r="BUX11" i="2"/>
  <c r="BVH8" i="2"/>
  <c r="BVC12" i="2"/>
  <c r="BVG19" i="2"/>
  <c r="BUW5" i="2"/>
  <c r="BVF5" i="2" s="1"/>
  <c r="BUW22" i="2"/>
  <c r="BVD28" i="2"/>
  <c r="BVH26" i="2"/>
  <c r="BUY25" i="2"/>
  <c r="BUY12" i="2"/>
  <c r="BVH5" i="2"/>
  <c r="BUY7" i="2"/>
  <c r="BVD12" i="2"/>
  <c r="BVC26" i="2"/>
  <c r="BVD22" i="2"/>
  <c r="BUY27" i="2"/>
  <c r="BVD4" i="2"/>
  <c r="BUW28" i="2"/>
  <c r="BVD26" i="2"/>
  <c r="BUW27" i="2"/>
  <c r="BUX28" i="2"/>
  <c r="BVC21" i="2"/>
  <c r="BVD14" i="2"/>
  <c r="BUW15" i="2"/>
  <c r="BVC29" i="2"/>
  <c r="BVD15" i="2"/>
  <c r="BUY28" i="2"/>
  <c r="BUW7" i="2"/>
  <c r="BVD19" i="2"/>
  <c r="BUY29" i="2"/>
  <c r="BUY13" i="2"/>
  <c r="BVC13" i="2"/>
  <c r="BVE13" i="2" s="1"/>
  <c r="BUX29" i="2"/>
  <c r="BVD27" i="2"/>
  <c r="BUW13" i="2"/>
  <c r="BUY15" i="2"/>
  <c r="BUX15" i="2"/>
  <c r="BVD11" i="2"/>
  <c r="BVD5" i="2"/>
  <c r="BVC27" i="2"/>
  <c r="BVC8" i="2"/>
  <c r="BVC28" i="2"/>
  <c r="BVD25" i="2"/>
  <c r="BVC7" i="2"/>
  <c r="BUX13" i="2"/>
  <c r="BUX7" i="2"/>
  <c r="BUX27" i="2"/>
  <c r="BUW29" i="2"/>
  <c r="BUX21" i="2"/>
  <c r="BUW8" i="2"/>
  <c r="BUY21" i="2"/>
  <c r="BUX8" i="2"/>
  <c r="BVD20" i="2"/>
  <c r="BUY8" i="2"/>
  <c r="BVD18" i="2"/>
  <c r="BUW21" i="2"/>
  <c r="BVD6" i="2"/>
  <c r="AZB28" i="2"/>
  <c r="AYR28" i="2"/>
  <c r="AZC28" i="2"/>
  <c r="AYP28" i="2"/>
  <c r="AYN28" i="2"/>
  <c r="AYM28" i="2"/>
  <c r="AYK28" i="2"/>
  <c r="AYJ28" i="2"/>
  <c r="AZC29" i="2"/>
  <c r="AYV28" i="2"/>
  <c r="AYQ28" i="2"/>
  <c r="BCO27" i="2"/>
  <c r="BAP26" i="2"/>
  <c r="AXM6" i="2"/>
  <c r="AXP6" i="2"/>
  <c r="AXO6" i="2"/>
  <c r="AXL6" i="2"/>
  <c r="AXX6" i="2"/>
  <c r="AYE6" i="2"/>
  <c r="AYD6" i="2"/>
  <c r="AXT6" i="2"/>
  <c r="AXS6" i="2"/>
  <c r="AXR6" i="2"/>
  <c r="BKW4" i="2"/>
  <c r="BKY4" i="2"/>
  <c r="BKY6" i="2"/>
  <c r="BKY7" i="2"/>
  <c r="BKW7" i="2"/>
  <c r="BAN18" i="2"/>
  <c r="BBQ12" i="2"/>
  <c r="BAO12" i="2"/>
  <c r="AWR12" i="2"/>
  <c r="AWQ12" i="2"/>
  <c r="AWO12" i="2"/>
  <c r="AWN12" i="2"/>
  <c r="AXF12" i="2"/>
  <c r="AWZ12" i="2"/>
  <c r="AXG12" i="2"/>
  <c r="AWT12" i="2"/>
  <c r="AWV12" i="2"/>
  <c r="AWU12" i="2"/>
  <c r="BKW15" i="2"/>
  <c r="BKY13" i="2"/>
  <c r="AWJ27" i="2"/>
  <c r="AVH27" i="2"/>
  <c r="AVH6" i="2"/>
  <c r="AWJ6" i="2"/>
  <c r="BKW5" i="2"/>
  <c r="BKW8" i="2"/>
  <c r="BKY8" i="2"/>
  <c r="BCO6" i="2"/>
  <c r="BAP5" i="2"/>
  <c r="BPX20" i="2"/>
  <c r="BPY8" i="2"/>
  <c r="BQB8" i="2" s="1"/>
  <c r="BPX11" i="2"/>
  <c r="BQB4" i="2"/>
  <c r="BPX7" i="2"/>
  <c r="BPY27" i="2"/>
  <c r="BQB27" i="2" s="1"/>
  <c r="BPY20" i="2"/>
  <c r="BQB20" i="2" s="1"/>
  <c r="BPU15" i="2"/>
  <c r="BPU12" i="2"/>
  <c r="BKY18" i="2"/>
  <c r="BBQ26" i="2"/>
  <c r="BAO26" i="2"/>
  <c r="AXH7" i="2"/>
  <c r="AVI6" i="2"/>
  <c r="AXH8" i="2" s="1"/>
  <c r="BKY25" i="2"/>
  <c r="BKW25" i="2"/>
  <c r="BKW6" i="2"/>
  <c r="BBQ19" i="2"/>
  <c r="BAO19" i="2"/>
  <c r="BDM21" i="2"/>
  <c r="BAQ19" i="2"/>
  <c r="BDM22" i="2" s="1"/>
  <c r="AVQ18" i="2"/>
  <c r="AVW18" i="2"/>
  <c r="AVX18" i="2"/>
  <c r="AVS18" i="2"/>
  <c r="AVT18" i="2"/>
  <c r="AVV18" i="2"/>
  <c r="AVP18" i="2"/>
  <c r="BDM14" i="2"/>
  <c r="BAQ12" i="2"/>
  <c r="BDM15" i="2" s="1"/>
  <c r="AWJ13" i="2"/>
  <c r="AVH13" i="2"/>
  <c r="BKW28" i="2"/>
  <c r="BKY28" i="2"/>
  <c r="AWJ20" i="2"/>
  <c r="AVH20" i="2"/>
  <c r="AXH28" i="2"/>
  <c r="AVI27" i="2"/>
  <c r="AXH29" i="2" s="1"/>
  <c r="BFS7" i="2"/>
  <c r="BFT7" i="2" s="1"/>
  <c r="BFW4" i="2" s="1"/>
  <c r="BFS4" i="2"/>
  <c r="BFT4" i="2" s="1"/>
  <c r="BFS6" i="2"/>
  <c r="BFT6" i="2" s="1"/>
  <c r="BFV4" i="2" s="1"/>
  <c r="BFS8" i="2"/>
  <c r="BFT8" i="2" s="1"/>
  <c r="BFX4" i="2" s="1"/>
  <c r="BFS5" i="2"/>
  <c r="BFT5" i="2" s="1"/>
  <c r="BKW11" i="2"/>
  <c r="BKY11" i="2"/>
  <c r="BKY19" i="2"/>
  <c r="BKW19" i="2"/>
  <c r="BPX14" i="2"/>
  <c r="BPX27" i="2"/>
  <c r="BPX5" i="2"/>
  <c r="BPY15" i="2"/>
  <c r="BQB15" i="2" s="1"/>
  <c r="BPU28" i="2"/>
  <c r="BPU18" i="2"/>
  <c r="BPU5" i="2"/>
  <c r="BPU25" i="2"/>
  <c r="AYR22" i="2"/>
  <c r="AYM22" i="2"/>
  <c r="AYP22" i="2"/>
  <c r="AYK22" i="2"/>
  <c r="AYN22" i="2"/>
  <c r="AYI22" i="2"/>
  <c r="AYH22" i="2"/>
  <c r="AYJ22" i="2"/>
  <c r="AZB22" i="2"/>
  <c r="AYG22" i="2"/>
  <c r="AYV22" i="2"/>
  <c r="AYQ22" i="2"/>
  <c r="AYT22" i="2"/>
  <c r="AYS22" i="2"/>
  <c r="AVI13" i="2"/>
  <c r="AXH15" i="2" s="1"/>
  <c r="AXH14" i="2"/>
  <c r="BKW12" i="2"/>
  <c r="BKY12" i="2"/>
  <c r="BKW20" i="2"/>
  <c r="BCO20" i="2"/>
  <c r="BAP19" i="2"/>
  <c r="AXH21" i="2"/>
  <c r="AVI20" i="2"/>
  <c r="AXH22" i="2" s="1"/>
  <c r="BAN11" i="2"/>
  <c r="AWR19" i="2"/>
  <c r="AWQ19" i="2"/>
  <c r="AWO19" i="2"/>
  <c r="AWN19" i="2"/>
  <c r="AXF19" i="2"/>
  <c r="AWZ19" i="2"/>
  <c r="AXG19" i="2"/>
  <c r="AWT19" i="2"/>
  <c r="AWV19" i="2"/>
  <c r="AWU19" i="2"/>
  <c r="AXX27" i="2"/>
  <c r="AYE27" i="2"/>
  <c r="AYD27" i="2"/>
  <c r="AXT27" i="2"/>
  <c r="AXS27" i="2"/>
  <c r="AXP27" i="2"/>
  <c r="AXO27" i="2"/>
  <c r="AXM27" i="2"/>
  <c r="AXL27" i="2"/>
  <c r="AXR27" i="2"/>
  <c r="AOA7" i="2"/>
  <c r="VR5" i="2"/>
  <c r="WT19" i="2"/>
  <c r="FX22" i="2"/>
  <c r="YR29" i="2"/>
  <c r="LK7" i="2"/>
  <c r="VL28" i="2"/>
  <c r="QL25" i="2"/>
  <c r="AGZ20" i="2"/>
  <c r="AGW20" i="2"/>
  <c r="QL19" i="2"/>
  <c r="QL11" i="2"/>
  <c r="FX5" i="2"/>
  <c r="GD14" i="2"/>
  <c r="GE27" i="2"/>
  <c r="GE29" i="2"/>
  <c r="GE28" i="2"/>
  <c r="FX6" i="2"/>
  <c r="FX7" i="2"/>
  <c r="FX8" i="2"/>
  <c r="FX4" i="2"/>
  <c r="FX21" i="2"/>
  <c r="GD15" i="2"/>
  <c r="VL29" i="2"/>
  <c r="VL21" i="2"/>
  <c r="AAW20" i="2"/>
  <c r="YP28" i="2"/>
  <c r="QL6" i="2"/>
  <c r="QL12" i="2"/>
  <c r="QL15" i="2"/>
  <c r="QL8" i="2"/>
  <c r="QL27" i="2"/>
  <c r="QL20" i="2"/>
  <c r="QL21" i="2"/>
  <c r="QL5" i="2"/>
  <c r="QL7" i="2"/>
  <c r="QL13" i="2"/>
  <c r="QL14" i="2"/>
  <c r="QL22" i="2"/>
  <c r="QL18" i="2"/>
  <c r="QL29" i="2"/>
  <c r="QL28" i="2"/>
  <c r="LK28" i="2"/>
  <c r="LK11" i="2"/>
  <c r="LE22" i="2"/>
  <c r="LK6" i="2"/>
  <c r="LE20" i="2"/>
  <c r="LK4" i="2"/>
  <c r="LK8" i="2"/>
  <c r="LK25" i="2"/>
  <c r="LK27" i="2"/>
  <c r="LK26" i="2"/>
  <c r="LK15" i="2"/>
  <c r="LK12" i="2"/>
  <c r="LE21" i="2"/>
  <c r="LK13" i="2"/>
  <c r="LK14" i="2"/>
  <c r="LK29" i="2"/>
  <c r="LK5" i="2"/>
  <c r="VR29" i="2"/>
  <c r="VR22" i="2"/>
  <c r="VR28" i="2"/>
  <c r="VL22" i="2"/>
  <c r="VL13" i="2"/>
  <c r="VR20" i="2"/>
  <c r="VR27" i="2"/>
  <c r="VR21" i="2"/>
  <c r="AHV6" i="2"/>
  <c r="AHB6" i="2"/>
  <c r="WU8" i="2"/>
  <c r="ASA20" i="2"/>
  <c r="ASI20" i="2" s="1"/>
  <c r="AHA20" i="2"/>
  <c r="AGS20" i="2"/>
  <c r="AGT20" i="2"/>
  <c r="AGV20" i="2"/>
  <c r="ABW20" i="2"/>
  <c r="AHB13" i="2"/>
  <c r="WR28" i="2"/>
  <c r="AQE18" i="2"/>
  <c r="AQP18" i="2" s="1"/>
  <c r="ACZ20" i="2"/>
  <c r="WV15" i="2"/>
  <c r="AQA5" i="2"/>
  <c r="AQA6" i="2" s="1"/>
  <c r="WT8" i="2"/>
  <c r="AJC15" i="2"/>
  <c r="WS22" i="2"/>
  <c r="ABW6" i="2"/>
  <c r="MI13" i="2"/>
  <c r="ABW5" i="2"/>
  <c r="AJE15" i="2"/>
  <c r="AGR6" i="2"/>
  <c r="YN29" i="2"/>
  <c r="VR19" i="2"/>
  <c r="AGR13" i="2"/>
  <c r="WT26" i="2"/>
  <c r="WU20" i="2"/>
  <c r="AAM20" i="2"/>
  <c r="QQ14" i="2"/>
  <c r="YQ28" i="2"/>
  <c r="RK19" i="2"/>
  <c r="ADA21" i="2"/>
  <c r="ABW13" i="2"/>
  <c r="QO26" i="2"/>
  <c r="WV8" i="2"/>
  <c r="YO29" i="2"/>
  <c r="QN15" i="2"/>
  <c r="YR28" i="2"/>
  <c r="YN28" i="2"/>
  <c r="YQ29" i="2"/>
  <c r="AAX20" i="2"/>
  <c r="QP13" i="2"/>
  <c r="ANH13" i="2"/>
  <c r="ACZ21" i="2"/>
  <c r="WS28" i="2"/>
  <c r="AAW18" i="2"/>
  <c r="YO28" i="2"/>
  <c r="YP29" i="2"/>
  <c r="WV27" i="2"/>
  <c r="ACX21" i="2"/>
  <c r="WU26" i="2"/>
  <c r="WS29" i="2"/>
  <c r="RO20" i="2"/>
  <c r="QO21" i="2"/>
  <c r="QP15" i="2"/>
  <c r="WR27" i="2"/>
  <c r="RN22" i="2"/>
  <c r="RL21" i="2"/>
  <c r="WT15" i="2"/>
  <c r="AGP27" i="2"/>
  <c r="WU15" i="2"/>
  <c r="WU28" i="2"/>
  <c r="ABW27" i="2"/>
  <c r="VR4" i="2"/>
  <c r="VR6" i="2"/>
  <c r="RK20" i="2"/>
  <c r="AHB26" i="2"/>
  <c r="RO19" i="2"/>
  <c r="RN21" i="2"/>
  <c r="RL20" i="2"/>
  <c r="AQA12" i="2"/>
  <c r="AQA13" i="2" s="1"/>
  <c r="AIB27" i="2"/>
  <c r="QM22" i="2"/>
  <c r="WS14" i="2"/>
  <c r="AGP13" i="2"/>
  <c r="AHC6" i="2"/>
  <c r="AAK20" i="2"/>
  <c r="AJF15" i="2"/>
  <c r="WS26" i="2"/>
  <c r="RL19" i="2"/>
  <c r="AIB20" i="2"/>
  <c r="ACX22" i="2"/>
  <c r="AJB15" i="2"/>
  <c r="AHC5" i="2"/>
  <c r="AGP6" i="2"/>
  <c r="AGQ6" i="2"/>
  <c r="AAL20" i="2"/>
  <c r="WT27" i="2"/>
  <c r="ACY20" i="2"/>
  <c r="ACY21" i="2"/>
  <c r="WV26" i="2"/>
  <c r="WR29" i="2"/>
  <c r="WR26" i="2"/>
  <c r="RO21" i="2"/>
  <c r="RM20" i="2"/>
  <c r="AGP5" i="2"/>
  <c r="WV28" i="2"/>
  <c r="RO22" i="2"/>
  <c r="RL22" i="2"/>
  <c r="RK22" i="2"/>
  <c r="RN19" i="2"/>
  <c r="ADA20" i="2"/>
  <c r="AGQ5" i="2"/>
  <c r="AJD15" i="2"/>
  <c r="AAX18" i="2"/>
  <c r="WU27" i="2"/>
  <c r="WV19" i="2"/>
  <c r="ACW21" i="2"/>
  <c r="WS27" i="2"/>
  <c r="RN20" i="2"/>
  <c r="RM22" i="2"/>
  <c r="RK21" i="2"/>
  <c r="RM19" i="2"/>
  <c r="ACY22" i="2"/>
  <c r="WR19" i="2"/>
  <c r="WS21" i="2"/>
  <c r="AHC26" i="2"/>
  <c r="WS20" i="2"/>
  <c r="WR22" i="2"/>
  <c r="WU19" i="2"/>
  <c r="WU22" i="2"/>
  <c r="WT20" i="2"/>
  <c r="WR20" i="2"/>
  <c r="WR21" i="2"/>
  <c r="WS19" i="2"/>
  <c r="WT22" i="2"/>
  <c r="QO14" i="2"/>
  <c r="AMV13" i="2"/>
  <c r="ABX5" i="2"/>
  <c r="ACZ29" i="2"/>
  <c r="WV22" i="2"/>
  <c r="WU29" i="2"/>
  <c r="AHB5" i="2"/>
  <c r="AIE15" i="2"/>
  <c r="AMB26" i="2"/>
  <c r="AHC27" i="2"/>
  <c r="AAL25" i="2"/>
  <c r="AGP26" i="2"/>
  <c r="QN5" i="2"/>
  <c r="ACW20" i="2"/>
  <c r="ACV21" i="2"/>
  <c r="SO7" i="2"/>
  <c r="QQ7" i="2"/>
  <c r="QN4" i="2"/>
  <c r="ANG20" i="2"/>
  <c r="AGX6" i="2"/>
  <c r="ACW6" i="2"/>
  <c r="VR8" i="2"/>
  <c r="AAM27" i="2"/>
  <c r="AGX27" i="2"/>
  <c r="AGU27" i="2"/>
  <c r="ANX15" i="2"/>
  <c r="ANC20" i="2"/>
  <c r="AMZ20" i="2"/>
  <c r="AGQ26" i="2"/>
  <c r="AGQ13" i="2"/>
  <c r="QM21" i="2"/>
  <c r="AAL18" i="2"/>
  <c r="QO15" i="2"/>
  <c r="QM5" i="2"/>
  <c r="AMU13" i="2"/>
  <c r="ABN15" i="2"/>
  <c r="VI29" i="2"/>
  <c r="AIB21" i="2"/>
  <c r="WT29" i="2"/>
  <c r="QQ13" i="2"/>
  <c r="ACZ22" i="2"/>
  <c r="ACW15" i="2"/>
  <c r="AAK25" i="2"/>
  <c r="AGR27" i="2"/>
  <c r="AHC13" i="2"/>
  <c r="QM14" i="2"/>
  <c r="WV29" i="2"/>
  <c r="QM13" i="2"/>
  <c r="ACW22" i="2"/>
  <c r="QQ15" i="2"/>
  <c r="AMW13" i="2"/>
  <c r="ANG13" i="2"/>
  <c r="AJB7" i="2"/>
  <c r="AHB27" i="2"/>
  <c r="AGQ27" i="2"/>
  <c r="QN13" i="2"/>
  <c r="WT28" i="2"/>
  <c r="QM15" i="2"/>
  <c r="ADA22" i="2"/>
  <c r="QN20" i="2"/>
  <c r="AME19" i="2"/>
  <c r="ACX20" i="2"/>
  <c r="AGQ19" i="2"/>
  <c r="AMZ27" i="2"/>
  <c r="ACZ8" i="2"/>
  <c r="QP18" i="2"/>
  <c r="QP22" i="2"/>
  <c r="AOA21" i="2"/>
  <c r="QN19" i="2"/>
  <c r="QO20" i="2"/>
  <c r="AMB12" i="2"/>
  <c r="QM20" i="2"/>
  <c r="QO18" i="2"/>
  <c r="QN18" i="2"/>
  <c r="AOA29" i="2"/>
  <c r="QQ22" i="2"/>
  <c r="QM19" i="2"/>
  <c r="QP19" i="2"/>
  <c r="ANC13" i="2"/>
  <c r="AGQ20" i="2"/>
  <c r="ABN14" i="2"/>
  <c r="QL4" i="2"/>
  <c r="QO6" i="2"/>
  <c r="AAS20" i="2"/>
  <c r="AAP20" i="2"/>
  <c r="ABN8" i="2"/>
  <c r="AMZ6" i="2"/>
  <c r="AAP27" i="2"/>
  <c r="ANC27" i="2"/>
  <c r="AHV7" i="2"/>
  <c r="ABW26" i="2"/>
  <c r="AHS22" i="2"/>
  <c r="AMB19" i="2"/>
  <c r="WS15" i="2"/>
  <c r="AIF13" i="2"/>
  <c r="AJD7" i="2"/>
  <c r="ANH6" i="2"/>
  <c r="ACW8" i="2"/>
  <c r="VR25" i="2"/>
  <c r="VR26" i="2"/>
  <c r="AAS12" i="2"/>
  <c r="AFZ12" i="2"/>
  <c r="AOG21" i="2"/>
  <c r="QO19" i="2"/>
  <c r="QO22" i="2"/>
  <c r="QM18" i="2"/>
  <c r="QQ21" i="2"/>
  <c r="QP21" i="2"/>
  <c r="QQ19" i="2"/>
  <c r="VR7" i="2"/>
  <c r="QQ4" i="2"/>
  <c r="AGU6" i="2"/>
  <c r="ADA8" i="2"/>
  <c r="ABW19" i="2"/>
  <c r="ANX8" i="2"/>
  <c r="ANG27" i="2"/>
  <c r="AFZ4" i="2"/>
  <c r="AFW4" i="2"/>
  <c r="AHS28" i="2"/>
  <c r="AAS27" i="2"/>
  <c r="AME5" i="2"/>
  <c r="AAP12" i="2"/>
  <c r="WR12" i="2"/>
  <c r="QQ20" i="2"/>
  <c r="QN22" i="2"/>
  <c r="QN21" i="2"/>
  <c r="QP20" i="2"/>
  <c r="QQ18" i="2"/>
  <c r="AND8" i="2"/>
  <c r="AMY8" i="2"/>
  <c r="ANB8" i="2"/>
  <c r="ANE8" i="2"/>
  <c r="AMV8" i="2"/>
  <c r="AMU8" i="2"/>
  <c r="AMX8" i="2"/>
  <c r="ANA8" i="2"/>
  <c r="ANP8" i="2"/>
  <c r="ANG8" i="2"/>
  <c r="ANJ8" i="2"/>
  <c r="ANQ8" i="2"/>
  <c r="AMW8" i="2"/>
  <c r="ANH8" i="2"/>
  <c r="ANC8" i="2"/>
  <c r="ANF8" i="2"/>
  <c r="ANI8" i="2"/>
  <c r="ANX14" i="2"/>
  <c r="AIG15" i="2"/>
  <c r="VR18" i="2"/>
  <c r="AMW6" i="2"/>
  <c r="ANB22" i="2"/>
  <c r="ANE22" i="2"/>
  <c r="ANH22" i="2"/>
  <c r="ANC22" i="2"/>
  <c r="AMX22" i="2"/>
  <c r="ANA22" i="2"/>
  <c r="AND22" i="2"/>
  <c r="AMY22" i="2"/>
  <c r="ANJ22" i="2"/>
  <c r="ANQ22" i="2"/>
  <c r="AMW22" i="2"/>
  <c r="AMV22" i="2"/>
  <c r="AMU22" i="2"/>
  <c r="ANF22" i="2"/>
  <c r="ANI22" i="2"/>
  <c r="ANP22" i="2"/>
  <c r="ANG22" i="2"/>
  <c r="AFL22" i="2"/>
  <c r="AFQ22" i="2" s="1"/>
  <c r="AFQ21" i="2"/>
  <c r="AIH13" i="2"/>
  <c r="ARC20" i="2"/>
  <c r="AQA20" i="2"/>
  <c r="ACZ6" i="2"/>
  <c r="ACY6" i="2"/>
  <c r="ANI29" i="2"/>
  <c r="ANP29" i="2"/>
  <c r="ANG29" i="2"/>
  <c r="ANJ29" i="2"/>
  <c r="ANE29" i="2"/>
  <c r="ANH29" i="2"/>
  <c r="ANC29" i="2"/>
  <c r="ANF29" i="2"/>
  <c r="ANA29" i="2"/>
  <c r="AND29" i="2"/>
  <c r="AMY29" i="2"/>
  <c r="ANR30" i="2" s="1"/>
  <c r="ANB29" i="2"/>
  <c r="ANQ29" i="2"/>
  <c r="AMW29" i="2"/>
  <c r="AMV29" i="2"/>
  <c r="AMU29" i="2"/>
  <c r="AMX29" i="2"/>
  <c r="ACY15" i="2"/>
  <c r="ASK13" i="2"/>
  <c r="ASI13" i="2"/>
  <c r="ASH13" i="2"/>
  <c r="ASF13" i="2"/>
  <c r="ASE13" i="2"/>
  <c r="ASQ13" i="2"/>
  <c r="ASX13" i="2"/>
  <c r="ASW13" i="2"/>
  <c r="ASM13" i="2"/>
  <c r="ASL13" i="2"/>
  <c r="AAE15" i="2"/>
  <c r="AAJ15" i="2" s="1"/>
  <c r="AAJ14" i="2"/>
  <c r="LH22" i="2"/>
  <c r="LF22" i="2"/>
  <c r="LG21" i="2"/>
  <c r="LG22" i="2"/>
  <c r="LJ20" i="2"/>
  <c r="LJ22" i="2"/>
  <c r="AHB19" i="2"/>
  <c r="VN14" i="2"/>
  <c r="VM14" i="2"/>
  <c r="VO14" i="2"/>
  <c r="VJ14" i="2"/>
  <c r="VK14" i="2"/>
  <c r="VH14" i="2"/>
  <c r="VG14" i="2"/>
  <c r="VF14" i="2"/>
  <c r="VQ14" i="2"/>
  <c r="VD14" i="2"/>
  <c r="VE14" i="2"/>
  <c r="VP14" i="2"/>
  <c r="VD12" i="2"/>
  <c r="VQ12" i="2"/>
  <c r="VF12" i="2"/>
  <c r="VP12" i="2"/>
  <c r="VE12" i="2"/>
  <c r="ARO26" i="2"/>
  <c r="ARN26" i="2"/>
  <c r="ARH26" i="2"/>
  <c r="ARK26" i="2"/>
  <c r="ARJ26" i="2"/>
  <c r="ARG26" i="2"/>
  <c r="ARM26" i="2"/>
  <c r="ACX29" i="2"/>
  <c r="MJ26" i="2"/>
  <c r="MJ27" i="2"/>
  <c r="AQB6" i="2"/>
  <c r="ASA8" i="2" s="1"/>
  <c r="ASA7" i="2"/>
  <c r="AMA20" i="2"/>
  <c r="ALZ20" i="2"/>
  <c r="AMR20" i="2"/>
  <c r="AML20" i="2"/>
  <c r="AMS20" i="2"/>
  <c r="AMF20" i="2"/>
  <c r="AMH20" i="2"/>
  <c r="AMG20" i="2"/>
  <c r="AMD20" i="2"/>
  <c r="AMC20" i="2"/>
  <c r="QM25" i="2"/>
  <c r="QP28" i="2"/>
  <c r="QP29" i="2"/>
  <c r="QM26" i="2"/>
  <c r="QO27" i="2"/>
  <c r="QN26" i="2"/>
  <c r="AGV14" i="2"/>
  <c r="AGY14" i="2"/>
  <c r="AGT14" i="2"/>
  <c r="AGW14" i="2"/>
  <c r="AHL14" i="2"/>
  <c r="AGR14" i="2"/>
  <c r="AGQ14" i="2"/>
  <c r="AGP14" i="2"/>
  <c r="AGS14" i="2"/>
  <c r="AHD14" i="2"/>
  <c r="AHK14" i="2"/>
  <c r="AHB14" i="2"/>
  <c r="AHE14" i="2"/>
  <c r="AGZ14" i="2"/>
  <c r="AHC14" i="2"/>
  <c r="AGX14" i="2"/>
  <c r="AHA14" i="2"/>
  <c r="AHB12" i="2"/>
  <c r="AGP12" i="2"/>
  <c r="AGR12" i="2"/>
  <c r="AHC12" i="2"/>
  <c r="AGQ12" i="2"/>
  <c r="ANX21" i="2"/>
  <c r="AIL28" i="2"/>
  <c r="AIN29" i="2"/>
  <c r="AIM29" i="2"/>
  <c r="AIX28" i="2"/>
  <c r="AIL29" i="2"/>
  <c r="AIM28" i="2"/>
  <c r="AIX29" i="2"/>
  <c r="AIY28" i="2"/>
  <c r="AIN28" i="2"/>
  <c r="AIY29" i="2"/>
  <c r="AHS29" i="2"/>
  <c r="WV6" i="2"/>
  <c r="WU6" i="2"/>
  <c r="WT6" i="2"/>
  <c r="VD11" i="2"/>
  <c r="VE13" i="2"/>
  <c r="AFZ25" i="2"/>
  <c r="AHK7" i="2"/>
  <c r="AHE7" i="2"/>
  <c r="AGX7" i="2"/>
  <c r="AGV7" i="2"/>
  <c r="AGR7" i="2"/>
  <c r="AHC7" i="2"/>
  <c r="AHA7" i="2"/>
  <c r="AGP7" i="2"/>
  <c r="AHB7" i="2"/>
  <c r="AGY7" i="2"/>
  <c r="AGW7" i="2"/>
  <c r="AHL7" i="2"/>
  <c r="AGT7" i="2"/>
  <c r="AGQ7" i="2"/>
  <c r="AGS7" i="2"/>
  <c r="AHD7" i="2"/>
  <c r="AGZ7" i="2"/>
  <c r="WU21" i="2"/>
  <c r="AGR26" i="2"/>
  <c r="MJ12" i="2"/>
  <c r="MJ13" i="2"/>
  <c r="WQ5" i="2"/>
  <c r="WS7" i="2"/>
  <c r="WR7" i="2"/>
  <c r="WS6" i="2"/>
  <c r="WR6" i="2"/>
  <c r="WS5" i="2"/>
  <c r="WU5" i="2"/>
  <c r="WT5" i="2"/>
  <c r="WV5" i="2"/>
  <c r="WR8" i="2"/>
  <c r="WS8" i="2"/>
  <c r="WR5" i="2"/>
  <c r="ARK12" i="2"/>
  <c r="ARO12" i="2"/>
  <c r="ARN12" i="2"/>
  <c r="ARJ12" i="2"/>
  <c r="ARM12" i="2"/>
  <c r="ARH12" i="2"/>
  <c r="ARG12" i="2"/>
  <c r="WV14" i="2"/>
  <c r="AFL15" i="2"/>
  <c r="AFQ15" i="2" s="1"/>
  <c r="AFQ14" i="2"/>
  <c r="QQ11" i="2"/>
  <c r="QN12" i="2"/>
  <c r="QP12" i="2"/>
  <c r="AGR5" i="2"/>
  <c r="WV12" i="2"/>
  <c r="WR13" i="2"/>
  <c r="QO13" i="2"/>
  <c r="VI7" i="2"/>
  <c r="ABW12" i="2"/>
  <c r="ABX13" i="2" s="1"/>
  <c r="AMZ13" i="2"/>
  <c r="QN6" i="2"/>
  <c r="QO7" i="2"/>
  <c r="QM8" i="2"/>
  <c r="QQ8" i="2"/>
  <c r="QP7" i="2"/>
  <c r="QN8" i="2"/>
  <c r="QO4" i="2"/>
  <c r="ANJ7" i="2"/>
  <c r="AND7" i="2"/>
  <c r="ANQ7" i="2"/>
  <c r="ANP7" i="2"/>
  <c r="ANF7" i="2"/>
  <c r="AMY7" i="2"/>
  <c r="ANE7" i="2"/>
  <c r="ANB7" i="2"/>
  <c r="ANA7" i="2"/>
  <c r="AMX7" i="2"/>
  <c r="ANG7" i="2"/>
  <c r="AMU7" i="2"/>
  <c r="AMW7" i="2"/>
  <c r="AMV7" i="2"/>
  <c r="ANH7" i="2"/>
  <c r="AHD21" i="2"/>
  <c r="AHK21" i="2"/>
  <c r="AHB21" i="2"/>
  <c r="AHE21" i="2"/>
  <c r="AGZ21" i="2"/>
  <c r="AHC21" i="2"/>
  <c r="AGX21" i="2"/>
  <c r="AHA21" i="2"/>
  <c r="AGV21" i="2"/>
  <c r="AGY21" i="2"/>
  <c r="AGT21" i="2"/>
  <c r="AGW21" i="2"/>
  <c r="AHL21" i="2"/>
  <c r="AGR21" i="2"/>
  <c r="AGQ21" i="2"/>
  <c r="AGP21" i="2"/>
  <c r="AGS21" i="2"/>
  <c r="ATI22" i="2"/>
  <c r="ATU22" i="2"/>
  <c r="ATC22" i="2"/>
  <c r="ATK22" i="2"/>
  <c r="ATO22" i="2"/>
  <c r="ATF22" i="2"/>
  <c r="ATJ22" i="2"/>
  <c r="ATD22" i="2"/>
  <c r="ATG22" i="2"/>
  <c r="ASZ22" i="2"/>
  <c r="ATL22" i="2"/>
  <c r="ATB22" i="2"/>
  <c r="ATM22" i="2"/>
  <c r="ATA22" i="2"/>
  <c r="ACX8" i="2"/>
  <c r="AOG14" i="2"/>
  <c r="VL8" i="2"/>
  <c r="AID15" i="2"/>
  <c r="AOA8" i="2"/>
  <c r="ANF15" i="2"/>
  <c r="AMX15" i="2"/>
  <c r="AMW15" i="2"/>
  <c r="ANH15" i="2"/>
  <c r="ANQ15" i="2"/>
  <c r="ANP15" i="2"/>
  <c r="ANI15" i="2"/>
  <c r="ANC15" i="2"/>
  <c r="ANG15" i="2"/>
  <c r="ANE15" i="2"/>
  <c r="AND15" i="2"/>
  <c r="AMY15" i="2"/>
  <c r="ANJ15" i="2"/>
  <c r="ANB15" i="2"/>
  <c r="ANA15" i="2"/>
  <c r="AMV15" i="2"/>
  <c r="AMU15" i="2"/>
  <c r="ANG6" i="2"/>
  <c r="ANJ21" i="2"/>
  <c r="ANQ21" i="2"/>
  <c r="ANP21" i="2"/>
  <c r="ANF21" i="2"/>
  <c r="ANE21" i="2"/>
  <c r="AMY21" i="2"/>
  <c r="ANB21" i="2"/>
  <c r="ANA21" i="2"/>
  <c r="AMX21" i="2"/>
  <c r="AND21" i="2"/>
  <c r="ANG21" i="2"/>
  <c r="ANH21" i="2"/>
  <c r="AMV21" i="2"/>
  <c r="AMU21" i="2"/>
  <c r="AMW21" i="2"/>
  <c r="AJB8" i="2"/>
  <c r="AJD8" i="2"/>
  <c r="AJE8" i="2"/>
  <c r="AJC8" i="2"/>
  <c r="AJF8" i="2"/>
  <c r="ATU7" i="2"/>
  <c r="ATK7" i="2"/>
  <c r="ATV7" i="2"/>
  <c r="ATD7" i="2"/>
  <c r="ATG7" i="2"/>
  <c r="ATJ7" i="2"/>
  <c r="ATI7" i="2"/>
  <c r="ATC7" i="2"/>
  <c r="ATF7" i="2"/>
  <c r="ATO7" i="2"/>
  <c r="ATV8" i="2"/>
  <c r="ATL7" i="2"/>
  <c r="ASZ7" i="2"/>
  <c r="ATB7" i="2"/>
  <c r="ATM7" i="2"/>
  <c r="ATA7" i="2"/>
  <c r="AIG13" i="2"/>
  <c r="VI22" i="2"/>
  <c r="AAV28" i="2"/>
  <c r="AAQ28" i="2"/>
  <c r="AAT28" i="2"/>
  <c r="AAR28" i="2"/>
  <c r="AAN28" i="2"/>
  <c r="AAU28" i="2"/>
  <c r="AAO28" i="2"/>
  <c r="AAK28" i="2"/>
  <c r="AAM28" i="2"/>
  <c r="AAL28" i="2"/>
  <c r="AAW28" i="2"/>
  <c r="AAX28" i="2"/>
  <c r="AAL26" i="2"/>
  <c r="AAM25" i="2"/>
  <c r="AAW26" i="2"/>
  <c r="AAM26" i="2"/>
  <c r="AAK26" i="2"/>
  <c r="AAX26" i="2"/>
  <c r="AAS5" i="2"/>
  <c r="AKS6" i="2"/>
  <c r="AKX5" i="2"/>
  <c r="APZ20" i="2"/>
  <c r="AQE19" i="2"/>
  <c r="ALH11" i="2"/>
  <c r="ALB11" i="2"/>
  <c r="ALC11" i="2"/>
  <c r="ALI11" i="2"/>
  <c r="ALJ11" i="2"/>
  <c r="ALE11" i="2"/>
  <c r="ALF11" i="2"/>
  <c r="ANJ28" i="2"/>
  <c r="ANQ28" i="2"/>
  <c r="ANP28" i="2"/>
  <c r="ANF28" i="2"/>
  <c r="ANE28" i="2"/>
  <c r="AMY28" i="2"/>
  <c r="ANB28" i="2"/>
  <c r="ANA28" i="2"/>
  <c r="AND28" i="2"/>
  <c r="AMX28" i="2"/>
  <c r="ANG28" i="2"/>
  <c r="AMW28" i="2"/>
  <c r="AMV28" i="2"/>
  <c r="ANH28" i="2"/>
  <c r="AMU28" i="2"/>
  <c r="ADA15" i="2"/>
  <c r="AML6" i="2"/>
  <c r="AMS6" i="2"/>
  <c r="AMF6" i="2"/>
  <c r="AMH6" i="2"/>
  <c r="AMG6" i="2"/>
  <c r="AMD6" i="2"/>
  <c r="AMC6" i="2"/>
  <c r="AMA6" i="2"/>
  <c r="ALZ6" i="2"/>
  <c r="AMR6" i="2"/>
  <c r="ALC19" i="2"/>
  <c r="ALI19" i="2"/>
  <c r="ALJ19" i="2"/>
  <c r="ALE19" i="2"/>
  <c r="ALF19" i="2"/>
  <c r="ALH19" i="2"/>
  <c r="ALB19" i="2"/>
  <c r="LE18" i="2"/>
  <c r="LG18" i="2"/>
  <c r="LI21" i="2"/>
  <c r="LF19" i="2"/>
  <c r="LH21" i="2"/>
  <c r="LG19" i="2"/>
  <c r="LH18" i="2"/>
  <c r="AOA15" i="2"/>
  <c r="AMA27" i="2"/>
  <c r="ALZ27" i="2"/>
  <c r="AMH27" i="2"/>
  <c r="AMG27" i="2"/>
  <c r="AMF27" i="2"/>
  <c r="AMD27" i="2"/>
  <c r="AMC27" i="2"/>
  <c r="AGX13" i="2"/>
  <c r="AGU13" i="2"/>
  <c r="AOG22" i="2"/>
  <c r="ANX22" i="2"/>
  <c r="ARC27" i="2"/>
  <c r="AQA27" i="2"/>
  <c r="AFY26" i="2"/>
  <c r="AGA26" i="2"/>
  <c r="AFU26" i="2"/>
  <c r="AFV26" i="2"/>
  <c r="AGB26" i="2"/>
  <c r="AGC26" i="2"/>
  <c r="AFX26" i="2"/>
  <c r="ANH20" i="2"/>
  <c r="AAW27" i="2"/>
  <c r="QM29" i="2"/>
  <c r="QN25" i="2"/>
  <c r="QN28" i="2"/>
  <c r="QN29" i="2"/>
  <c r="QO28" i="2"/>
  <c r="QP25" i="2"/>
  <c r="QP27" i="2"/>
  <c r="AMU27" i="2"/>
  <c r="AQE11" i="2"/>
  <c r="APZ12" i="2"/>
  <c r="AHD15" i="2"/>
  <c r="AHK15" i="2"/>
  <c r="AHE15" i="2"/>
  <c r="AHA15" i="2"/>
  <c r="AGZ15" i="2"/>
  <c r="AHC15" i="2"/>
  <c r="AGW15" i="2"/>
  <c r="AGS15" i="2"/>
  <c r="AGV15" i="2"/>
  <c r="AGY15" i="2"/>
  <c r="AHB15" i="2"/>
  <c r="AGX15" i="2"/>
  <c r="AHL15" i="2"/>
  <c r="AGR15" i="2"/>
  <c r="AGQ15" i="2"/>
  <c r="AGT15" i="2"/>
  <c r="AGP15" i="2"/>
  <c r="AJE7" i="2"/>
  <c r="WV13" i="2"/>
  <c r="WT13" i="2"/>
  <c r="WU13" i="2"/>
  <c r="VF11" i="2"/>
  <c r="VQ11" i="2"/>
  <c r="VQ13" i="2"/>
  <c r="ATO29" i="2"/>
  <c r="ATJ29" i="2"/>
  <c r="ATD29" i="2"/>
  <c r="ATK29" i="2"/>
  <c r="ATF29" i="2"/>
  <c r="ATG29" i="2"/>
  <c r="ATU29" i="2"/>
  <c r="ATC29" i="2"/>
  <c r="ATI29" i="2"/>
  <c r="AJD14" i="2"/>
  <c r="AJB14" i="2"/>
  <c r="AJC14" i="2"/>
  <c r="AJE14" i="2"/>
  <c r="AJF14" i="2"/>
  <c r="ADS29" i="2"/>
  <c r="AGP20" i="2"/>
  <c r="AHB20" i="2"/>
  <c r="WV21" i="2"/>
  <c r="ALV14" i="2"/>
  <c r="AKT14" i="2"/>
  <c r="ALV15" i="2" s="1"/>
  <c r="AAV21" i="2"/>
  <c r="AAO21" i="2"/>
  <c r="AAQ21" i="2"/>
  <c r="AAR21" i="2"/>
  <c r="AAN21" i="2"/>
  <c r="AAT21" i="2"/>
  <c r="AAU21" i="2"/>
  <c r="AAW21" i="2"/>
  <c r="AAL21" i="2"/>
  <c r="AAK21" i="2"/>
  <c r="AAM21" i="2"/>
  <c r="AAX21" i="2"/>
  <c r="AAM19" i="2"/>
  <c r="AAK19" i="2"/>
  <c r="AAW19" i="2"/>
  <c r="AAX19" i="2"/>
  <c r="AAL19" i="2"/>
  <c r="AAM18" i="2"/>
  <c r="WV7" i="2"/>
  <c r="WT14" i="2"/>
  <c r="AHS8" i="2"/>
  <c r="QP11" i="2"/>
  <c r="QN11" i="2"/>
  <c r="QM12" i="2"/>
  <c r="WT12" i="2"/>
  <c r="WR15" i="2"/>
  <c r="WS12" i="2"/>
  <c r="AOG7" i="2"/>
  <c r="ANX7" i="2"/>
  <c r="QM6" i="2"/>
  <c r="QP6" i="2"/>
  <c r="QN7" i="2"/>
  <c r="QM4" i="2"/>
  <c r="QQ5" i="2"/>
  <c r="QP4" i="2"/>
  <c r="AGZ22" i="2"/>
  <c r="AHC22" i="2"/>
  <c r="AGX22" i="2"/>
  <c r="AHA22" i="2"/>
  <c r="AGV22" i="2"/>
  <c r="AGY22" i="2"/>
  <c r="AGT22" i="2"/>
  <c r="AGW22" i="2"/>
  <c r="AHL22" i="2"/>
  <c r="AGR22" i="2"/>
  <c r="AGQ22" i="2"/>
  <c r="AGP22" i="2"/>
  <c r="AGS22" i="2"/>
  <c r="AHD22" i="2"/>
  <c r="AHK22" i="2"/>
  <c r="AHB22" i="2"/>
  <c r="AHE22" i="2"/>
  <c r="AAJ7" i="2"/>
  <c r="AAE8" i="2"/>
  <c r="AAJ8" i="2" s="1"/>
  <c r="ACY7" i="2"/>
  <c r="ACW7" i="2"/>
  <c r="ACX7" i="2"/>
  <c r="ACZ7" i="2"/>
  <c r="ADA7" i="2"/>
  <c r="ATO21" i="2"/>
  <c r="ATV21" i="2"/>
  <c r="ATV22" i="2"/>
  <c r="ATK21" i="2"/>
  <c r="ATJ21" i="2"/>
  <c r="ATU21" i="2"/>
  <c r="ATG21" i="2"/>
  <c r="ATF21" i="2"/>
  <c r="ATD21" i="2"/>
  <c r="ATC21" i="2"/>
  <c r="ATI21" i="2"/>
  <c r="ATL21" i="2"/>
  <c r="ATB21" i="2"/>
  <c r="ASZ21" i="2"/>
  <c r="ATA21" i="2"/>
  <c r="ATM21" i="2"/>
  <c r="ATC15" i="2"/>
  <c r="ATF15" i="2"/>
  <c r="ATU15" i="2"/>
  <c r="ATO15" i="2"/>
  <c r="ATJ15" i="2"/>
  <c r="ATK15" i="2"/>
  <c r="ATD15" i="2"/>
  <c r="ATI15" i="2"/>
  <c r="ATG15" i="2"/>
  <c r="ATA15" i="2"/>
  <c r="ATM15" i="2"/>
  <c r="ATL15" i="2"/>
  <c r="ATB15" i="2"/>
  <c r="ASZ15" i="2"/>
  <c r="ACY8" i="2"/>
  <c r="AIH15" i="2"/>
  <c r="ACX27" i="2"/>
  <c r="ACY27" i="2"/>
  <c r="ACZ27" i="2"/>
  <c r="ACW27" i="2"/>
  <c r="ADA27" i="2"/>
  <c r="ANJ14" i="2"/>
  <c r="ANQ14" i="2"/>
  <c r="ANP14" i="2"/>
  <c r="ANF14" i="2"/>
  <c r="ANE14" i="2"/>
  <c r="AMY14" i="2"/>
  <c r="ANB14" i="2"/>
  <c r="ANA14" i="2"/>
  <c r="AND14" i="2"/>
  <c r="AMX14" i="2"/>
  <c r="AMV14" i="2"/>
  <c r="ANG14" i="2"/>
  <c r="AMU14" i="2"/>
  <c r="ANH14" i="2"/>
  <c r="AMW14" i="2"/>
  <c r="AOA28" i="2"/>
  <c r="ASA28" i="2"/>
  <c r="AQB27" i="2"/>
  <c r="ASA29" i="2" s="1"/>
  <c r="AMV6" i="2"/>
  <c r="ATU8" i="2"/>
  <c r="ATK8" i="2"/>
  <c r="ATF8" i="2"/>
  <c r="ATD8" i="2"/>
  <c r="ATG8" i="2"/>
  <c r="ATI8" i="2"/>
  <c r="ATC8" i="2"/>
  <c r="ATO8" i="2"/>
  <c r="ATJ8" i="2"/>
  <c r="ATL8" i="2"/>
  <c r="ATM8" i="2"/>
  <c r="ATB8" i="2"/>
  <c r="ATA8" i="2"/>
  <c r="ASZ8" i="2"/>
  <c r="AID13" i="2"/>
  <c r="AAR29" i="2"/>
  <c r="AAO29" i="2"/>
  <c r="AAN29" i="2"/>
  <c r="AAT29" i="2"/>
  <c r="AAU29" i="2"/>
  <c r="AAV29" i="2"/>
  <c r="AAQ29" i="2"/>
  <c r="AAM29" i="2"/>
  <c r="AAL29" i="2"/>
  <c r="AAX29" i="2"/>
  <c r="AAK29" i="2"/>
  <c r="AAW29" i="2"/>
  <c r="AAP5" i="2"/>
  <c r="ALJ4" i="2"/>
  <c r="ALE4" i="2"/>
  <c r="ALF4" i="2"/>
  <c r="ALH4" i="2"/>
  <c r="ALB4" i="2"/>
  <c r="ALC4" i="2"/>
  <c r="ALI4" i="2"/>
  <c r="AQJ18" i="2"/>
  <c r="AQM18" i="2"/>
  <c r="ACX6" i="2"/>
  <c r="AKS13" i="2"/>
  <c r="AKX12" i="2"/>
  <c r="ACX15" i="2"/>
  <c r="ACZ15" i="2"/>
  <c r="ALV7" i="2"/>
  <c r="AKT7" i="2"/>
  <c r="ALV8" i="2" s="1"/>
  <c r="AKS21" i="2"/>
  <c r="AKX20" i="2"/>
  <c r="LJ19" i="2"/>
  <c r="LJ21" i="2"/>
  <c r="LI18" i="2"/>
  <c r="LF20" i="2"/>
  <c r="LH19" i="2"/>
  <c r="LF21" i="2"/>
  <c r="LH20" i="2"/>
  <c r="AOG15" i="2"/>
  <c r="ALV28" i="2"/>
  <c r="AKT28" i="2"/>
  <c r="ALV29" i="2" s="1"/>
  <c r="RP20" i="2"/>
  <c r="AJF22" i="2"/>
  <c r="AJD22" i="2"/>
  <c r="AJB22" i="2"/>
  <c r="AJE22" i="2"/>
  <c r="AJC22" i="2"/>
  <c r="AFL28" i="2"/>
  <c r="AFQ27" i="2"/>
  <c r="ACW29" i="2"/>
  <c r="AAW25" i="2"/>
  <c r="AMV20" i="2"/>
  <c r="AFZ19" i="2"/>
  <c r="AFW19" i="2"/>
  <c r="AKS27" i="2"/>
  <c r="AKX26" i="2"/>
  <c r="VI21" i="2"/>
  <c r="AAK27" i="2"/>
  <c r="AAL27" i="2"/>
  <c r="ASF20" i="2"/>
  <c r="QQ25" i="2"/>
  <c r="QM27" i="2"/>
  <c r="QP26" i="2"/>
  <c r="QM28" i="2"/>
  <c r="QO29" i="2"/>
  <c r="QQ29" i="2"/>
  <c r="ANH27" i="2"/>
  <c r="AGY29" i="2"/>
  <c r="AGT29" i="2"/>
  <c r="AGW29" i="2"/>
  <c r="AGZ29" i="2"/>
  <c r="AGQ29" i="2"/>
  <c r="AGP29" i="2"/>
  <c r="AGS29" i="2"/>
  <c r="AGV29" i="2"/>
  <c r="AHK29" i="2"/>
  <c r="AHB29" i="2"/>
  <c r="AHE29" i="2"/>
  <c r="AHL29" i="2"/>
  <c r="AGR29" i="2"/>
  <c r="AHC29" i="2"/>
  <c r="AGX29" i="2"/>
  <c r="AHA29" i="2"/>
  <c r="AHD29" i="2"/>
  <c r="ALG18" i="2"/>
  <c r="AFW12" i="2"/>
  <c r="AIB7" i="2"/>
  <c r="AGP19" i="2"/>
  <c r="AFL7" i="2"/>
  <c r="AFQ6" i="2"/>
  <c r="AJF7" i="2"/>
  <c r="AJC7" i="2"/>
  <c r="VE11" i="2"/>
  <c r="VP13" i="2"/>
  <c r="VD13" i="2"/>
  <c r="VI13" i="2"/>
  <c r="ATK28" i="2"/>
  <c r="ATJ28" i="2"/>
  <c r="ATF28" i="2"/>
  <c r="ATG28" i="2"/>
  <c r="ATI28" i="2"/>
  <c r="ATV29" i="2"/>
  <c r="ATC28" i="2"/>
  <c r="ATD28" i="2"/>
  <c r="ATO28" i="2"/>
  <c r="ATU28" i="2"/>
  <c r="ATV28" i="2"/>
  <c r="AFW25" i="2"/>
  <c r="AJD21" i="2"/>
  <c r="AJE21" i="2"/>
  <c r="AJF21" i="2"/>
  <c r="AJC21" i="2"/>
  <c r="AJB21" i="2"/>
  <c r="ADS28" i="2"/>
  <c r="AGR20" i="2"/>
  <c r="WT21" i="2"/>
  <c r="AMD13" i="2"/>
  <c r="AMC13" i="2"/>
  <c r="ALZ13" i="2"/>
  <c r="AMR13" i="2"/>
  <c r="AML13" i="2"/>
  <c r="AMS13" i="2"/>
  <c r="AMF13" i="2"/>
  <c r="AMH13" i="2"/>
  <c r="AMG13" i="2"/>
  <c r="AMA13" i="2"/>
  <c r="ACZ14" i="2"/>
  <c r="ACW14" i="2"/>
  <c r="ACY14" i="2"/>
  <c r="ACX14" i="2"/>
  <c r="ADA14" i="2"/>
  <c r="AAU22" i="2"/>
  <c r="AAT22" i="2"/>
  <c r="AAQ22" i="2"/>
  <c r="AAV22" i="2"/>
  <c r="AAR22" i="2"/>
  <c r="AAO22" i="2"/>
  <c r="AAN22" i="2"/>
  <c r="AAX22" i="2"/>
  <c r="AAK22" i="2"/>
  <c r="AAM22" i="2"/>
  <c r="AAL22" i="2"/>
  <c r="AAW22" i="2"/>
  <c r="WU7" i="2"/>
  <c r="AIH14" i="2"/>
  <c r="AID14" i="2"/>
  <c r="AIF14" i="2"/>
  <c r="AIG14" i="2"/>
  <c r="AIE14" i="2"/>
  <c r="QP14" i="2"/>
  <c r="QO12" i="2"/>
  <c r="QQ12" i="2"/>
  <c r="AAK18" i="2"/>
  <c r="WR14" i="2"/>
  <c r="WS13" i="2"/>
  <c r="QN14" i="2"/>
  <c r="WV20" i="2"/>
  <c r="VL7" i="2"/>
  <c r="ABN7" i="2"/>
  <c r="ABN29" i="2"/>
  <c r="ANX29" i="2"/>
  <c r="APZ26" i="2"/>
  <c r="AQE25" i="2"/>
  <c r="QO5" i="2"/>
  <c r="QQ6" i="2"/>
  <c r="QP5" i="2"/>
  <c r="QM7" i="2"/>
  <c r="QO8" i="2"/>
  <c r="QP8" i="2"/>
  <c r="APZ5" i="2"/>
  <c r="AQE4" i="2"/>
  <c r="AAN6" i="2"/>
  <c r="AAO6" i="2"/>
  <c r="AAU6" i="2"/>
  <c r="AAV6" i="2"/>
  <c r="AAQ6" i="2"/>
  <c r="AAR6" i="2"/>
  <c r="AAT6" i="2"/>
  <c r="WW27" i="2"/>
  <c r="ATG14" i="2"/>
  <c r="ATF14" i="2"/>
  <c r="ATD14" i="2"/>
  <c r="ATC14" i="2"/>
  <c r="ATI14" i="2"/>
  <c r="ATO14" i="2"/>
  <c r="ATV14" i="2"/>
  <c r="ATV15" i="2"/>
  <c r="ATK14" i="2"/>
  <c r="ATJ14" i="2"/>
  <c r="ATU14" i="2"/>
  <c r="ATA14" i="2"/>
  <c r="ATM14" i="2"/>
  <c r="ATB14" i="2"/>
  <c r="ATL14" i="2"/>
  <c r="ASZ14" i="2"/>
  <c r="VI28" i="2"/>
  <c r="AOA14" i="2"/>
  <c r="AME26" i="2"/>
  <c r="AIF15" i="2"/>
  <c r="ABN21" i="2"/>
  <c r="AOG8" i="2"/>
  <c r="AHC19" i="2"/>
  <c r="ASQ27" i="2"/>
  <c r="ASX27" i="2"/>
  <c r="ASK27" i="2"/>
  <c r="ASM27" i="2"/>
  <c r="ASL27" i="2"/>
  <c r="ASI27" i="2"/>
  <c r="ASH27" i="2"/>
  <c r="ASF27" i="2"/>
  <c r="ASE27" i="2"/>
  <c r="ASW27" i="2"/>
  <c r="AMU6" i="2"/>
  <c r="ANC6" i="2"/>
  <c r="AFU20" i="2"/>
  <c r="AFV20" i="2"/>
  <c r="AGB20" i="2"/>
  <c r="AGC20" i="2"/>
  <c r="AFX20" i="2"/>
  <c r="AFY20" i="2"/>
  <c r="AGA20" i="2"/>
  <c r="AIE13" i="2"/>
  <c r="ARZ19" i="2"/>
  <c r="ARM19" i="2"/>
  <c r="ARK19" i="2"/>
  <c r="ARN19" i="2"/>
  <c r="ARH19" i="2"/>
  <c r="ARG19" i="2"/>
  <c r="ARJ19" i="2"/>
  <c r="ARS19" i="2"/>
  <c r="ARY19" i="2"/>
  <c r="ARO19" i="2"/>
  <c r="ADA6" i="2"/>
  <c r="AIB6" i="2"/>
  <c r="ASA14" i="2"/>
  <c r="AQB13" i="2"/>
  <c r="ASA15" i="2" s="1"/>
  <c r="AAQ13" i="2"/>
  <c r="AAR13" i="2"/>
  <c r="AAT13" i="2"/>
  <c r="AAN13" i="2"/>
  <c r="AAO13" i="2"/>
  <c r="AAU13" i="2"/>
  <c r="AAV13" i="2"/>
  <c r="LI19" i="2"/>
  <c r="LI22" i="2"/>
  <c r="LJ18" i="2"/>
  <c r="LG20" i="2"/>
  <c r="LF18" i="2"/>
  <c r="LI20" i="2"/>
  <c r="AAX25" i="2"/>
  <c r="ABN22" i="2"/>
  <c r="AOA22" i="2"/>
  <c r="AGR19" i="2"/>
  <c r="ACW13" i="2"/>
  <c r="ACY13" i="2"/>
  <c r="ACZ13" i="2"/>
  <c r="ACX13" i="2"/>
  <c r="ADA13" i="2"/>
  <c r="AIB28" i="2"/>
  <c r="AHV28" i="2"/>
  <c r="VK15" i="2"/>
  <c r="VH15" i="2"/>
  <c r="VG15" i="2"/>
  <c r="VN15" i="2"/>
  <c r="VM15" i="2"/>
  <c r="VO15" i="2"/>
  <c r="VJ15" i="2"/>
  <c r="VP15" i="2"/>
  <c r="VF15" i="2"/>
  <c r="VQ15" i="2"/>
  <c r="VD15" i="2"/>
  <c r="VE15" i="2"/>
  <c r="ADA29" i="2"/>
  <c r="ACY29" i="2"/>
  <c r="AMW20" i="2"/>
  <c r="AMU20" i="2"/>
  <c r="AME12" i="2"/>
  <c r="ASH6" i="2"/>
  <c r="ASQ6" i="2"/>
  <c r="ASW6" i="2"/>
  <c r="ASM6" i="2"/>
  <c r="ASX6" i="2"/>
  <c r="ASK6" i="2"/>
  <c r="ASI6" i="2"/>
  <c r="ASL6" i="2"/>
  <c r="ASF6" i="2"/>
  <c r="ASE6" i="2"/>
  <c r="ALJ25" i="2"/>
  <c r="ALB25" i="2"/>
  <c r="ALE25" i="2"/>
  <c r="ALF25" i="2"/>
  <c r="ALI25" i="2"/>
  <c r="ALH25" i="2"/>
  <c r="ALC25" i="2"/>
  <c r="AHV21" i="2"/>
  <c r="AAX27" i="2"/>
  <c r="ALV21" i="2"/>
  <c r="AKT21" i="2"/>
  <c r="ALV22" i="2" s="1"/>
  <c r="ASA21" i="2"/>
  <c r="AQB20" i="2"/>
  <c r="ASA22" i="2" s="1"/>
  <c r="QQ28" i="2"/>
  <c r="QO25" i="2"/>
  <c r="QQ27" i="2"/>
  <c r="QN27" i="2"/>
  <c r="QQ26" i="2"/>
  <c r="AMV27" i="2"/>
  <c r="AMW27" i="2"/>
  <c r="AGP28" i="2"/>
  <c r="AGS28" i="2"/>
  <c r="AGV28" i="2"/>
  <c r="AGY28" i="2"/>
  <c r="AHB28" i="2"/>
  <c r="AHE28" i="2"/>
  <c r="AHL28" i="2"/>
  <c r="AGR28" i="2"/>
  <c r="AGQ28" i="2"/>
  <c r="AGX28" i="2"/>
  <c r="AHA28" i="2"/>
  <c r="AHD28" i="2"/>
  <c r="AHK28" i="2"/>
  <c r="AGT28" i="2"/>
  <c r="AGW28" i="2"/>
  <c r="AGZ28" i="2"/>
  <c r="AHC28" i="2"/>
  <c r="AMB5" i="2"/>
  <c r="ALD18" i="2"/>
  <c r="AHS7" i="2"/>
  <c r="ABN28" i="2"/>
  <c r="AFV5" i="2"/>
  <c r="AGB5" i="2"/>
  <c r="AGC5" i="2"/>
  <c r="AFX5" i="2"/>
  <c r="AFY5" i="2"/>
  <c r="AGA5" i="2"/>
  <c r="AFU5" i="2"/>
  <c r="VP11" i="2"/>
  <c r="VF13" i="2"/>
  <c r="AGV8" i="2"/>
  <c r="AGY8" i="2"/>
  <c r="AGT8" i="2"/>
  <c r="AGW8" i="2"/>
  <c r="AHL8" i="2"/>
  <c r="AGR8" i="2"/>
  <c r="AGQ8" i="2"/>
  <c r="AGP8" i="2"/>
  <c r="AGS8" i="2"/>
  <c r="AHD8" i="2"/>
  <c r="AHK8" i="2"/>
  <c r="AHB8" i="2"/>
  <c r="AHE8" i="2"/>
  <c r="AGZ8" i="2"/>
  <c r="AHC8" i="2"/>
  <c r="AGX8" i="2"/>
  <c r="AHA8" i="2"/>
  <c r="AHC20" i="2"/>
  <c r="ARO5" i="2"/>
  <c r="ARM5" i="2"/>
  <c r="ARK5" i="2"/>
  <c r="ARN5" i="2"/>
  <c r="ARH5" i="2"/>
  <c r="ARG5" i="2"/>
  <c r="ARJ5" i="2"/>
  <c r="ACX28" i="2"/>
  <c r="ACW28" i="2"/>
  <c r="ACY28" i="2"/>
  <c r="ADA28" i="2"/>
  <c r="ACZ28" i="2"/>
  <c r="WT7" i="2"/>
  <c r="WU14" i="2"/>
  <c r="AFV13" i="2"/>
  <c r="AGB13" i="2"/>
  <c r="AGC13" i="2"/>
  <c r="AFX13" i="2"/>
  <c r="AFY13" i="2"/>
  <c r="AGA13" i="2"/>
  <c r="AFU13" i="2"/>
  <c r="QO11" i="2"/>
  <c r="QM11" i="2"/>
  <c r="WU12" i="2"/>
  <c r="IA20" i="2"/>
  <c r="GD12" i="2"/>
  <c r="HC6" i="2"/>
  <c r="FX20" i="2"/>
  <c r="FX18" i="2"/>
  <c r="IA21" i="2"/>
  <c r="HC5" i="2"/>
  <c r="FX19" i="2"/>
  <c r="GD11" i="2"/>
  <c r="HC7" i="2"/>
  <c r="GE25" i="2"/>
  <c r="GE26" i="2"/>
  <c r="GD13" i="2"/>
  <c r="GB5" i="2"/>
  <c r="FZ4" i="2"/>
  <c r="GA4" i="2"/>
  <c r="FY6" i="2"/>
  <c r="FZ8" i="2"/>
  <c r="GB8" i="2"/>
  <c r="GA8" i="2"/>
  <c r="GA5" i="2"/>
  <c r="FY5" i="2"/>
  <c r="GC4" i="2"/>
  <c r="GB7" i="2"/>
  <c r="GC8" i="2"/>
  <c r="GC6" i="2"/>
  <c r="GB6" i="2"/>
  <c r="GA6" i="2"/>
  <c r="FY7" i="2"/>
  <c r="FZ5" i="2"/>
  <c r="FZ6" i="2"/>
  <c r="FY8" i="2"/>
  <c r="GA7" i="2"/>
  <c r="GC7" i="2"/>
  <c r="FY4" i="2"/>
  <c r="GB4" i="2"/>
  <c r="FZ7" i="2"/>
  <c r="GC5" i="2"/>
  <c r="HB28" i="2"/>
  <c r="HB27" i="2"/>
  <c r="HB26" i="2"/>
  <c r="HC29" i="2" s="1"/>
  <c r="HC19" i="2"/>
  <c r="HC20" i="2"/>
  <c r="GA22" i="2"/>
  <c r="FZ21" i="2"/>
  <c r="FZ22" i="2"/>
  <c r="GC21" i="2"/>
  <c r="FY21" i="2"/>
  <c r="GB20" i="2"/>
  <c r="GA19" i="2"/>
  <c r="FZ18" i="2"/>
  <c r="GC22" i="2"/>
  <c r="FY22" i="2"/>
  <c r="GB21" i="2"/>
  <c r="GA20" i="2"/>
  <c r="GB22" i="2"/>
  <c r="GA21" i="2"/>
  <c r="FZ20" i="2"/>
  <c r="GC19" i="2"/>
  <c r="FY19" i="2"/>
  <c r="GB19" i="2"/>
  <c r="GB18" i="2"/>
  <c r="GC20" i="2"/>
  <c r="FZ19" i="2"/>
  <c r="GA18" i="2"/>
  <c r="FY20" i="2"/>
  <c r="FY18" i="2"/>
  <c r="GC18" i="2"/>
  <c r="DO28" i="2"/>
  <c r="DN28" i="2"/>
  <c r="DM28" i="2"/>
  <c r="DP28" i="2"/>
  <c r="DL28" i="2"/>
  <c r="DP29" i="2"/>
  <c r="DL29" i="2"/>
  <c r="DO29" i="2"/>
  <c r="DN29" i="2"/>
  <c r="DM29" i="2"/>
  <c r="BV13" i="2"/>
  <c r="CT20" i="2"/>
  <c r="CT21" i="2"/>
  <c r="BU21" i="2"/>
  <c r="CS7" i="2"/>
  <c r="CS6" i="2"/>
  <c r="CS14" i="2"/>
  <c r="CS13" i="2"/>
  <c r="BU19" i="2"/>
  <c r="BU20" i="2"/>
  <c r="BU27" i="2"/>
  <c r="BU26" i="2"/>
  <c r="BV28" i="2" s="1"/>
  <c r="BV19" i="2"/>
  <c r="BV21" i="2"/>
  <c r="CS27" i="2"/>
  <c r="CS28" i="2"/>
  <c r="AW19" i="2"/>
  <c r="AW25" i="2"/>
  <c r="AW26" i="2"/>
  <c r="AW12" i="2"/>
  <c r="AW18" i="2"/>
  <c r="AW11" i="2"/>
  <c r="AW5" i="2"/>
  <c r="AW4" i="2"/>
  <c r="BV20" i="2"/>
  <c r="BVE11" i="2" l="1"/>
  <c r="AMZ14" i="2"/>
  <c r="BVB12" i="2"/>
  <c r="BVE29" i="2"/>
  <c r="AYL22" i="2"/>
  <c r="AMZ28" i="2"/>
  <c r="ATH7" i="2"/>
  <c r="AMZ7" i="2"/>
  <c r="ATE7" i="2"/>
  <c r="AVX11" i="2"/>
  <c r="AVV5" i="2"/>
  <c r="AVW5" i="2"/>
  <c r="AVT11" i="2"/>
  <c r="AVS11" i="2"/>
  <c r="AVW11" i="2"/>
  <c r="AVS5" i="2"/>
  <c r="AVP11" i="2"/>
  <c r="AVP5" i="2"/>
  <c r="AVR5" i="2" s="1"/>
  <c r="AVX5" i="2"/>
  <c r="AVQ11" i="2"/>
  <c r="AVT5" i="2"/>
  <c r="RQ8" i="2"/>
  <c r="RQ5" i="2"/>
  <c r="AVG20" i="2"/>
  <c r="AVG21" i="2" s="1"/>
  <c r="BAN26" i="2"/>
  <c r="BAN27" i="2" s="1"/>
  <c r="ASM20" i="2"/>
  <c r="AQL18" i="2"/>
  <c r="AQN18" i="2" s="1"/>
  <c r="AQI18" i="2"/>
  <c r="AQK18" i="2" s="1"/>
  <c r="AQQ18" i="2"/>
  <c r="ARC13" i="2"/>
  <c r="AQO18" i="2"/>
  <c r="AVL6" i="2"/>
  <c r="AVQ6" i="2" s="1"/>
  <c r="ARC6" i="2"/>
  <c r="ARK6" i="2" s="1"/>
  <c r="BVE4" i="2"/>
  <c r="AYL8" i="2"/>
  <c r="AYU7" i="2"/>
  <c r="BVF12" i="2"/>
  <c r="BVI12" i="2" s="1"/>
  <c r="BVB27" i="2"/>
  <c r="BVB8" i="2"/>
  <c r="AVS4" i="2"/>
  <c r="AVQ4" i="2"/>
  <c r="AVT4" i="2"/>
  <c r="AVW4" i="2"/>
  <c r="AVV4" i="2"/>
  <c r="AVX4" i="2"/>
  <c r="AVP4" i="2"/>
  <c r="AYU8" i="2"/>
  <c r="BVE18" i="2"/>
  <c r="BVE25" i="2"/>
  <c r="BVF6" i="2"/>
  <c r="BVI6" i="2" s="1"/>
  <c r="BVB13" i="2"/>
  <c r="BVE6" i="2"/>
  <c r="BVE8" i="2"/>
  <c r="BVE19" i="2"/>
  <c r="ARL19" i="2"/>
  <c r="AX20" i="2"/>
  <c r="AX21" i="2"/>
  <c r="AX22" i="2"/>
  <c r="AX4" i="2"/>
  <c r="AX5" i="2"/>
  <c r="DS5" i="2" s="1"/>
  <c r="AX7" i="2"/>
  <c r="AX6" i="2"/>
  <c r="AX8" i="2"/>
  <c r="AX13" i="2"/>
  <c r="AX14" i="2"/>
  <c r="AX15" i="2"/>
  <c r="AX26" i="2"/>
  <c r="AX25" i="2"/>
  <c r="DS25" i="2" s="1"/>
  <c r="AX27" i="2"/>
  <c r="AX29" i="2"/>
  <c r="AX28" i="2"/>
  <c r="AYL21" i="2"/>
  <c r="AYO21" i="2"/>
  <c r="AYL28" i="2"/>
  <c r="BVF15" i="2"/>
  <c r="BVI15" i="2" s="1"/>
  <c r="BVF28" i="2"/>
  <c r="BVI28" i="2" s="1"/>
  <c r="BVF25" i="2"/>
  <c r="BVI25" i="2" s="1"/>
  <c r="BVF19" i="2"/>
  <c r="BVI19" i="2" s="1"/>
  <c r="BVB6" i="2"/>
  <c r="AYO15" i="2"/>
  <c r="AXQ13" i="2"/>
  <c r="AYL29" i="2"/>
  <c r="AXI27" i="2"/>
  <c r="BQF5" i="2"/>
  <c r="BVE7" i="2"/>
  <c r="BVF8" i="2"/>
  <c r="BVI8" i="2" s="1"/>
  <c r="BVE21" i="2"/>
  <c r="BVB14" i="2"/>
  <c r="AYO29" i="2"/>
  <c r="AXJ27" i="2"/>
  <c r="AYO14" i="2"/>
  <c r="AXV20" i="2"/>
  <c r="AXN27" i="2"/>
  <c r="AXN6" i="2"/>
  <c r="AXN20" i="2"/>
  <c r="BFU25" i="2"/>
  <c r="BFU26" i="2" s="1"/>
  <c r="AYO22" i="2"/>
  <c r="BFU4" i="2"/>
  <c r="BFU5" i="2" s="1"/>
  <c r="AWS12" i="2"/>
  <c r="BVE28" i="2"/>
  <c r="BVE26" i="2"/>
  <c r="BVF22" i="2"/>
  <c r="BVI22" i="2" s="1"/>
  <c r="BVF26" i="2"/>
  <c r="BVI26" i="2" s="1"/>
  <c r="BVB11" i="2"/>
  <c r="BVB15" i="2"/>
  <c r="BVI5" i="2"/>
  <c r="BQD18" i="2"/>
  <c r="BQD20" i="2"/>
  <c r="BQF18" i="2"/>
  <c r="BAS11" i="2"/>
  <c r="BAN12" i="2"/>
  <c r="BDE20" i="2"/>
  <c r="BDL20" i="2"/>
  <c r="BDK20" i="2"/>
  <c r="BDA20" i="2"/>
  <c r="BCZ20" i="2"/>
  <c r="BCT20" i="2"/>
  <c r="BCW20" i="2"/>
  <c r="BCV20" i="2"/>
  <c r="BCY20" i="2"/>
  <c r="BCS20" i="2"/>
  <c r="AXU14" i="2"/>
  <c r="AXT14" i="2"/>
  <c r="AXS14" i="2"/>
  <c r="AXV14" i="2"/>
  <c r="AXM14" i="2"/>
  <c r="AXP14" i="2"/>
  <c r="AXO14" i="2"/>
  <c r="AXR14" i="2"/>
  <c r="AXI14" i="2"/>
  <c r="AXL14" i="2"/>
  <c r="AXK14" i="2"/>
  <c r="AXJ14" i="2"/>
  <c r="AXX14" i="2"/>
  <c r="AYE14" i="2"/>
  <c r="AYD14" i="2"/>
  <c r="AYU22" i="2"/>
  <c r="BQF26" i="2"/>
  <c r="BQD26" i="2"/>
  <c r="BFX5" i="2"/>
  <c r="BIT8" i="2" s="1"/>
  <c r="BIT7" i="2"/>
  <c r="AXO29" i="2"/>
  <c r="AXR29" i="2"/>
  <c r="AXM29" i="2"/>
  <c r="AYF30" i="2" s="1"/>
  <c r="AXP29" i="2"/>
  <c r="AXW29" i="2"/>
  <c r="AYD29" i="2"/>
  <c r="AXU29" i="2"/>
  <c r="AXX29" i="2"/>
  <c r="AXS29" i="2"/>
  <c r="AXQ29" i="2"/>
  <c r="AXK29" i="2"/>
  <c r="AXI29" i="2"/>
  <c r="AXV29" i="2"/>
  <c r="AXT29" i="2"/>
  <c r="AYE29" i="2"/>
  <c r="AXJ29" i="2"/>
  <c r="AXL29" i="2"/>
  <c r="BEI15" i="2"/>
  <c r="BDZ15" i="2"/>
  <c r="BDW15" i="2"/>
  <c r="BDN15" i="2"/>
  <c r="BDQ15" i="2"/>
  <c r="BEC15" i="2"/>
  <c r="BDT15" i="2"/>
  <c r="BEA15" i="2"/>
  <c r="BDY15" i="2"/>
  <c r="BDP15" i="2"/>
  <c r="BDO15" i="2"/>
  <c r="BDU15" i="2"/>
  <c r="BDR15" i="2"/>
  <c r="BDX15" i="2"/>
  <c r="BCA19" i="2"/>
  <c r="BBY19" i="2"/>
  <c r="BBX19" i="2"/>
  <c r="BBV19" i="2"/>
  <c r="BBU19" i="2"/>
  <c r="BCG19" i="2"/>
  <c r="BCN19" i="2"/>
  <c r="BCM19" i="2"/>
  <c r="BCC19" i="2"/>
  <c r="BCB19" i="2"/>
  <c r="AXU6" i="2"/>
  <c r="AXL8" i="2"/>
  <c r="AXJ8" i="2"/>
  <c r="AXW8" i="2"/>
  <c r="AXQ8" i="2"/>
  <c r="AXX8" i="2"/>
  <c r="AYE8" i="2"/>
  <c r="AYD8" i="2"/>
  <c r="AXR8" i="2"/>
  <c r="AXK8" i="2"/>
  <c r="AXT8" i="2"/>
  <c r="AXU8" i="2"/>
  <c r="AXS8" i="2"/>
  <c r="AXM8" i="2"/>
  <c r="AXP8" i="2"/>
  <c r="AXO8" i="2"/>
  <c r="AXI8" i="2"/>
  <c r="AXV8" i="2"/>
  <c r="BKZ18" i="2"/>
  <c r="BLA18" i="2" s="1"/>
  <c r="BKZ19" i="2"/>
  <c r="BLA19" i="2" s="1"/>
  <c r="BKZ22" i="2"/>
  <c r="BLA22" i="2" s="1"/>
  <c r="BLE18" i="2" s="1"/>
  <c r="BKZ20" i="2"/>
  <c r="BLA20" i="2" s="1"/>
  <c r="BLC18" i="2" s="1"/>
  <c r="BKZ21" i="2"/>
  <c r="BLA21" i="2" s="1"/>
  <c r="BLD18" i="2" s="1"/>
  <c r="BQD4" i="2"/>
  <c r="BQF4" i="2"/>
  <c r="BAP6" i="2"/>
  <c r="BCO8" i="2" s="1"/>
  <c r="BCO7" i="2"/>
  <c r="AWO27" i="2"/>
  <c r="AWR27" i="2"/>
  <c r="AWQ27" i="2"/>
  <c r="AWV27" i="2"/>
  <c r="AWN27" i="2"/>
  <c r="AWT27" i="2"/>
  <c r="AXG27" i="2"/>
  <c r="AXF27" i="2"/>
  <c r="AWZ27" i="2"/>
  <c r="AWU27" i="2"/>
  <c r="AVX19" i="2"/>
  <c r="AVS19" i="2"/>
  <c r="AVQ19" i="2"/>
  <c r="AVV19" i="2"/>
  <c r="AVT19" i="2"/>
  <c r="AVP19" i="2"/>
  <c r="AVW19" i="2"/>
  <c r="AXV6" i="2"/>
  <c r="BBE25" i="2"/>
  <c r="BAZ25" i="2"/>
  <c r="BBA25" i="2"/>
  <c r="BBC25" i="2"/>
  <c r="BAW25" i="2"/>
  <c r="BAX25" i="2"/>
  <c r="BBD25" i="2"/>
  <c r="BVF11" i="2"/>
  <c r="BVI11" i="2" s="1"/>
  <c r="BVF14" i="2"/>
  <c r="BVI14" i="2" s="1"/>
  <c r="BVE5" i="2"/>
  <c r="CAH22" i="2"/>
  <c r="CAH21" i="2"/>
  <c r="CAH15" i="2"/>
  <c r="CAH29" i="2"/>
  <c r="CAH25" i="2"/>
  <c r="CAH20" i="2"/>
  <c r="CAH14" i="2"/>
  <c r="CAH27" i="2"/>
  <c r="CAH18" i="2"/>
  <c r="CAH12" i="2"/>
  <c r="CAH11" i="2"/>
  <c r="CAH6" i="2"/>
  <c r="CAG6" i="2"/>
  <c r="CAH26" i="2"/>
  <c r="CAH19" i="2"/>
  <c r="CAH13" i="2"/>
  <c r="CAH8" i="2"/>
  <c r="CAH7" i="2"/>
  <c r="CAG5" i="2"/>
  <c r="CAG4" i="2"/>
  <c r="CAG11" i="2"/>
  <c r="CAG27" i="2"/>
  <c r="CAG28" i="2"/>
  <c r="CAO8" i="2"/>
  <c r="CAN13" i="2"/>
  <c r="CAH5" i="2"/>
  <c r="CAG19" i="2"/>
  <c r="CAG26" i="2"/>
  <c r="CAG15" i="2"/>
  <c r="CAH28" i="2"/>
  <c r="CAK13" i="2"/>
  <c r="CAG20" i="2"/>
  <c r="CAG21" i="2"/>
  <c r="CAG18" i="2"/>
  <c r="CAG7" i="2"/>
  <c r="CAG14" i="2"/>
  <c r="CAG12" i="2"/>
  <c r="CAG29" i="2"/>
  <c r="CAG8" i="2"/>
  <c r="CAG13" i="2"/>
  <c r="CAI13" i="2" s="1"/>
  <c r="CAG22" i="2"/>
  <c r="CAI22" i="2" s="1"/>
  <c r="CAG25" i="2"/>
  <c r="CAH4" i="2"/>
  <c r="CAO21" i="2"/>
  <c r="CAN21" i="2"/>
  <c r="CAO19" i="2"/>
  <c r="CAO29" i="2"/>
  <c r="CAN29" i="2"/>
  <c r="CAO4" i="2"/>
  <c r="CAK29" i="2"/>
  <c r="CAF26" i="2"/>
  <c r="CAN27" i="2"/>
  <c r="CAN4" i="2"/>
  <c r="CAE11" i="2"/>
  <c r="CAF29" i="2"/>
  <c r="CAK8" i="2"/>
  <c r="CAO25" i="2"/>
  <c r="CAN19" i="2"/>
  <c r="CAK21" i="2"/>
  <c r="CAN26" i="2"/>
  <c r="CAE6" i="2"/>
  <c r="CAN15" i="2"/>
  <c r="CAN5" i="2"/>
  <c r="CAN28" i="2"/>
  <c r="CAN8" i="2"/>
  <c r="CAO22" i="2"/>
  <c r="CAE26" i="2"/>
  <c r="CAF14" i="2"/>
  <c r="CAD12" i="2"/>
  <c r="CAN25" i="2"/>
  <c r="CAN18" i="2"/>
  <c r="CAN22" i="2"/>
  <c r="CAD29" i="2"/>
  <c r="CAF20" i="2"/>
  <c r="CAF4" i="2"/>
  <c r="CAE18" i="2"/>
  <c r="CAE5" i="2"/>
  <c r="CAJ18" i="2"/>
  <c r="CAF22" i="2"/>
  <c r="CAD7" i="2"/>
  <c r="CAO18" i="2"/>
  <c r="CAK28" i="2"/>
  <c r="CAD6" i="2"/>
  <c r="CAN14" i="2"/>
  <c r="CAD25" i="2"/>
  <c r="CAJ11" i="2"/>
  <c r="CAO6" i="2"/>
  <c r="CAO5" i="2"/>
  <c r="CAD26" i="2"/>
  <c r="CAE14" i="2"/>
  <c r="CAF12" i="2"/>
  <c r="CAJ25" i="2"/>
  <c r="CAF11" i="2"/>
  <c r="CAO14" i="2"/>
  <c r="CAO12" i="2"/>
  <c r="CAE20" i="2"/>
  <c r="CAD4" i="2"/>
  <c r="CAF18" i="2"/>
  <c r="CAD5" i="2"/>
  <c r="CAN6" i="2"/>
  <c r="CAD22" i="2"/>
  <c r="CAF7" i="2"/>
  <c r="CAJ26" i="2"/>
  <c r="CAJ22" i="2"/>
  <c r="CAO28" i="2"/>
  <c r="CAF6" i="2"/>
  <c r="CAN12" i="2"/>
  <c r="CAF25" i="2"/>
  <c r="CAO7" i="2"/>
  <c r="CAO13" i="2"/>
  <c r="CAN7" i="2"/>
  <c r="CAN11" i="2"/>
  <c r="CAJ5" i="2"/>
  <c r="CAD14" i="2"/>
  <c r="CAM14" i="2" s="1"/>
  <c r="CAE12" i="2"/>
  <c r="CAN20" i="2"/>
  <c r="CAO26" i="2"/>
  <c r="CAD11" i="2"/>
  <c r="CAM11" i="2" s="1"/>
  <c r="CAE29" i="2"/>
  <c r="CAD20" i="2"/>
  <c r="CAM20" i="2" s="1"/>
  <c r="CAE4" i="2"/>
  <c r="CAD18" i="2"/>
  <c r="CAF5" i="2"/>
  <c r="CAO15" i="2"/>
  <c r="CAE22" i="2"/>
  <c r="CAO20" i="2"/>
  <c r="CAE7" i="2"/>
  <c r="CAJ20" i="2"/>
  <c r="CAJ15" i="2"/>
  <c r="CAO11" i="2"/>
  <c r="CAO27" i="2"/>
  <c r="CAE25" i="2"/>
  <c r="CAK19" i="2"/>
  <c r="CAK27" i="2"/>
  <c r="CAK25" i="2"/>
  <c r="CAK7" i="2"/>
  <c r="CAE15" i="2"/>
  <c r="CAD15" i="2"/>
  <c r="CAK20" i="2"/>
  <c r="CAJ19" i="2"/>
  <c r="CAJ13" i="2"/>
  <c r="CAJ27" i="2"/>
  <c r="CAL27" i="2" s="1"/>
  <c r="CAK22" i="2"/>
  <c r="CAK26" i="2"/>
  <c r="CAJ4" i="2"/>
  <c r="CAJ29" i="2"/>
  <c r="CAL29" i="2" s="1"/>
  <c r="CAF27" i="2"/>
  <c r="CAE8" i="2"/>
  <c r="CAK5" i="2"/>
  <c r="CAL5" i="2" s="1"/>
  <c r="CAF21" i="2"/>
  <c r="CAF28" i="2"/>
  <c r="CAK11" i="2"/>
  <c r="CAE27" i="2"/>
  <c r="CAF19" i="2"/>
  <c r="CAF13" i="2"/>
  <c r="CAK15" i="2"/>
  <c r="CAK18" i="2"/>
  <c r="CAJ12" i="2"/>
  <c r="CAJ6" i="2"/>
  <c r="CAD27" i="2"/>
  <c r="CAJ28" i="2"/>
  <c r="CAD8" i="2"/>
  <c r="CAK12" i="2"/>
  <c r="CAD21" i="2"/>
  <c r="CAJ7" i="2"/>
  <c r="CAJ8" i="2"/>
  <c r="CAE13" i="2"/>
  <c r="CAK4" i="2"/>
  <c r="CAE28" i="2"/>
  <c r="CAK14" i="2"/>
  <c r="CAJ21" i="2"/>
  <c r="CAL21" i="2" s="1"/>
  <c r="CAJ14" i="2"/>
  <c r="CAE19" i="2"/>
  <c r="CAD28" i="2"/>
  <c r="CAD19" i="2"/>
  <c r="CAF8" i="2"/>
  <c r="CAE21" i="2"/>
  <c r="CAF15" i="2"/>
  <c r="CAK6" i="2"/>
  <c r="CAD13" i="2"/>
  <c r="BQF25" i="2"/>
  <c r="BQF13" i="2"/>
  <c r="BQD13" i="2"/>
  <c r="AVT25" i="2"/>
  <c r="AVV25" i="2"/>
  <c r="AVP25" i="2"/>
  <c r="AVQ25" i="2"/>
  <c r="AVW25" i="2"/>
  <c r="AVX25" i="2"/>
  <c r="AVS25" i="2"/>
  <c r="BIT14" i="2"/>
  <c r="BFX12" i="2"/>
  <c r="BIT15" i="2" s="1"/>
  <c r="AVL13" i="2"/>
  <c r="AVG14" i="2"/>
  <c r="BCO14" i="2"/>
  <c r="BAP13" i="2"/>
  <c r="BCO15" i="2" s="1"/>
  <c r="AXU20" i="2"/>
  <c r="AXV13" i="2"/>
  <c r="BFV26" i="2"/>
  <c r="BGX26" i="2"/>
  <c r="BDX29" i="2"/>
  <c r="BDR29" i="2"/>
  <c r="BDU29" i="2"/>
  <c r="BDT29" i="2"/>
  <c r="BDQ29" i="2"/>
  <c r="BEI29" i="2"/>
  <c r="BEC29" i="2"/>
  <c r="BDW29" i="2"/>
  <c r="BDY29" i="2"/>
  <c r="AYU21" i="2"/>
  <c r="BQD14" i="2"/>
  <c r="BQF14" i="2"/>
  <c r="BQD7" i="2"/>
  <c r="BQF7" i="2"/>
  <c r="BAO6" i="2"/>
  <c r="BBQ6" i="2"/>
  <c r="AYU14" i="2"/>
  <c r="AXU27" i="2"/>
  <c r="AWP19" i="2"/>
  <c r="AXP22" i="2"/>
  <c r="AXS22" i="2"/>
  <c r="AXV22" i="2"/>
  <c r="AXM22" i="2"/>
  <c r="AXL22" i="2"/>
  <c r="AXO22" i="2"/>
  <c r="AXR22" i="2"/>
  <c r="AXI22" i="2"/>
  <c r="AXX22" i="2"/>
  <c r="AYE22" i="2"/>
  <c r="AXK22" i="2"/>
  <c r="AXJ22" i="2"/>
  <c r="AXU22" i="2"/>
  <c r="AXT22" i="2"/>
  <c r="AXW22" i="2"/>
  <c r="AYD22" i="2"/>
  <c r="AXQ22" i="2"/>
  <c r="AXJ15" i="2"/>
  <c r="AXI15" i="2"/>
  <c r="AXL15" i="2"/>
  <c r="AXO15" i="2"/>
  <c r="AYD15" i="2"/>
  <c r="AXU15" i="2"/>
  <c r="AXX15" i="2"/>
  <c r="AYE15" i="2"/>
  <c r="AXK15" i="2"/>
  <c r="AXV15" i="2"/>
  <c r="AXQ15" i="2"/>
  <c r="AXT15" i="2"/>
  <c r="AXW15" i="2"/>
  <c r="AXR15" i="2"/>
  <c r="AXM15" i="2"/>
  <c r="AXP15" i="2"/>
  <c r="AXS15" i="2"/>
  <c r="BKZ14" i="2"/>
  <c r="BLA14" i="2" s="1"/>
  <c r="BLD11" i="2" s="1"/>
  <c r="BKZ13" i="2"/>
  <c r="BLA13" i="2" s="1"/>
  <c r="BLC11" i="2" s="1"/>
  <c r="BKZ15" i="2"/>
  <c r="BLA15" i="2" s="1"/>
  <c r="BLE11" i="2" s="1"/>
  <c r="BKZ11" i="2"/>
  <c r="BLA11" i="2" s="1"/>
  <c r="BKZ12" i="2"/>
  <c r="BLA12" i="2" s="1"/>
  <c r="BFV5" i="2"/>
  <c r="BGX5" i="2"/>
  <c r="AYD28" i="2"/>
  <c r="AXU28" i="2"/>
  <c r="AXT28" i="2"/>
  <c r="AXO28" i="2"/>
  <c r="AXV28" i="2"/>
  <c r="AXM28" i="2"/>
  <c r="AXP28" i="2"/>
  <c r="AXK28" i="2"/>
  <c r="AXR28" i="2"/>
  <c r="AXI28" i="2"/>
  <c r="AXL28" i="2"/>
  <c r="AXS28" i="2"/>
  <c r="AXJ28" i="2"/>
  <c r="AXX28" i="2"/>
  <c r="AYE28" i="2"/>
  <c r="BDY14" i="2"/>
  <c r="BDT14" i="2"/>
  <c r="BDO14" i="2"/>
  <c r="BDN14" i="2"/>
  <c r="BEJ15" i="2"/>
  <c r="BDU14" i="2"/>
  <c r="BDP14" i="2"/>
  <c r="BEI14" i="2"/>
  <c r="BEJ14" i="2"/>
  <c r="BDQ14" i="2"/>
  <c r="BEA14" i="2"/>
  <c r="BDZ14" i="2"/>
  <c r="BEC14" i="2"/>
  <c r="BDX14" i="2"/>
  <c r="BDW14" i="2"/>
  <c r="BDR14" i="2"/>
  <c r="AVU18" i="2"/>
  <c r="BDZ22" i="2"/>
  <c r="BDY22" i="2"/>
  <c r="BDR22" i="2"/>
  <c r="BDX22" i="2"/>
  <c r="BDU22" i="2"/>
  <c r="BDN22" i="2"/>
  <c r="BEA22" i="2"/>
  <c r="BDT22" i="2"/>
  <c r="BDO22" i="2"/>
  <c r="BEC22" i="2"/>
  <c r="BDQ22" i="2"/>
  <c r="BDS22" i="2" s="1"/>
  <c r="BDP22" i="2"/>
  <c r="BEI22" i="2"/>
  <c r="BDW22" i="2"/>
  <c r="AYD7" i="2"/>
  <c r="AXU7" i="2"/>
  <c r="AXT7" i="2"/>
  <c r="AXS7" i="2"/>
  <c r="AXV7" i="2"/>
  <c r="AXM7" i="2"/>
  <c r="AXP7" i="2"/>
  <c r="AXO7" i="2"/>
  <c r="AXR7" i="2"/>
  <c r="AXI7" i="2"/>
  <c r="AXL7" i="2"/>
  <c r="AXK7" i="2"/>
  <c r="AXJ7" i="2"/>
  <c r="AXX7" i="2"/>
  <c r="AYE7" i="2"/>
  <c r="BQD27" i="2"/>
  <c r="BQF27" i="2"/>
  <c r="BQF22" i="2"/>
  <c r="BQD22" i="2"/>
  <c r="BDL6" i="2"/>
  <c r="BDK6" i="2"/>
  <c r="BDA6" i="2"/>
  <c r="BCZ6" i="2"/>
  <c r="BCT6" i="2"/>
  <c r="BCW6" i="2"/>
  <c r="BCV6" i="2"/>
  <c r="BCY6" i="2"/>
  <c r="BCS6" i="2"/>
  <c r="BDE6" i="2"/>
  <c r="AWO6" i="2"/>
  <c r="AWN6" i="2"/>
  <c r="AXF6" i="2"/>
  <c r="AWZ6" i="2"/>
  <c r="AXG6" i="2"/>
  <c r="AWV6" i="2"/>
  <c r="AWU6" i="2"/>
  <c r="AWT6" i="2"/>
  <c r="AWR6" i="2"/>
  <c r="AWQ6" i="2"/>
  <c r="AXI6" i="2"/>
  <c r="BVF21" i="2"/>
  <c r="BVI21" i="2" s="1"/>
  <c r="BVF29" i="2"/>
  <c r="BVI29" i="2" s="1"/>
  <c r="BVE27" i="2"/>
  <c r="BVF7" i="2"/>
  <c r="BVI7" i="2" s="1"/>
  <c r="BVF27" i="2"/>
  <c r="BVI27" i="2" s="1"/>
  <c r="BVF4" i="2"/>
  <c r="BVI4" i="2" s="1"/>
  <c r="BVI18" i="2"/>
  <c r="BVE20" i="2"/>
  <c r="BVF20" i="2"/>
  <c r="BVI20" i="2" s="1"/>
  <c r="BVB26" i="2"/>
  <c r="BVB20" i="2"/>
  <c r="BVB21" i="2"/>
  <c r="BVB28" i="2"/>
  <c r="BQF29" i="2"/>
  <c r="BAS4" i="2"/>
  <c r="BAN5" i="2"/>
  <c r="AYL15" i="2"/>
  <c r="AWS5" i="2"/>
  <c r="AWS26" i="2"/>
  <c r="AWP26" i="2"/>
  <c r="BHV13" i="2"/>
  <c r="BFW12" i="2"/>
  <c r="AVQ12" i="2"/>
  <c r="AVT12" i="2"/>
  <c r="AVW12" i="2"/>
  <c r="AVV12" i="2"/>
  <c r="AVX12" i="2"/>
  <c r="AVP12" i="2"/>
  <c r="AVS12" i="2"/>
  <c r="BIT21" i="2"/>
  <c r="BFX19" i="2"/>
  <c r="BIT22" i="2" s="1"/>
  <c r="AXI20" i="2"/>
  <c r="AXK13" i="2"/>
  <c r="BHV27" i="2"/>
  <c r="BFW26" i="2"/>
  <c r="BEJ29" i="2"/>
  <c r="BDU28" i="2"/>
  <c r="BDT28" i="2"/>
  <c r="BEC28" i="2"/>
  <c r="BEJ28" i="2"/>
  <c r="BEI28" i="2"/>
  <c r="BDY28" i="2"/>
  <c r="BDQ28" i="2"/>
  <c r="BDX28" i="2"/>
  <c r="BDR28" i="2"/>
  <c r="BDW28" i="2"/>
  <c r="BQD11" i="2"/>
  <c r="BQF11" i="2"/>
  <c r="BQF20" i="2"/>
  <c r="BQF21" i="2"/>
  <c r="BQD21" i="2"/>
  <c r="BEJ8" i="2"/>
  <c r="BEC7" i="2"/>
  <c r="BEJ7" i="2"/>
  <c r="BDR7" i="2"/>
  <c r="BDQ7" i="2"/>
  <c r="BEI7" i="2"/>
  <c r="BDN7" i="2"/>
  <c r="BDX7" i="2"/>
  <c r="BEA7" i="2"/>
  <c r="BDY7" i="2"/>
  <c r="BDT7" i="2"/>
  <c r="BDW7" i="2"/>
  <c r="BDZ7" i="2"/>
  <c r="BDU7" i="2"/>
  <c r="BDP7" i="2"/>
  <c r="BDO7" i="2"/>
  <c r="AXK27" i="2"/>
  <c r="AXQ27" i="2"/>
  <c r="AXX21" i="2"/>
  <c r="AXR21" i="2"/>
  <c r="AXI21" i="2"/>
  <c r="AXL21" i="2"/>
  <c r="AXS21" i="2"/>
  <c r="AXJ21" i="2"/>
  <c r="AYE21" i="2"/>
  <c r="AXU21" i="2"/>
  <c r="AXO21" i="2"/>
  <c r="AXV21" i="2"/>
  <c r="AXT21" i="2"/>
  <c r="AYD21" i="2"/>
  <c r="AXK21" i="2"/>
  <c r="AXM21" i="2"/>
  <c r="AXP21" i="2"/>
  <c r="BQD28" i="2"/>
  <c r="BQF28" i="2"/>
  <c r="AVH21" i="2"/>
  <c r="AWJ22" i="2" s="1"/>
  <c r="AWJ21" i="2"/>
  <c r="AWJ14" i="2"/>
  <c r="AVH14" i="2"/>
  <c r="AWJ15" i="2" s="1"/>
  <c r="AVR18" i="2"/>
  <c r="BDU21" i="2"/>
  <c r="BDW21" i="2"/>
  <c r="BDX21" i="2"/>
  <c r="BDT21" i="2"/>
  <c r="BEJ22" i="2"/>
  <c r="BDQ21" i="2"/>
  <c r="BDO21" i="2"/>
  <c r="BDP21" i="2"/>
  <c r="BEC21" i="2"/>
  <c r="BEI21" i="2"/>
  <c r="BDZ21" i="2"/>
  <c r="BDN21" i="2"/>
  <c r="BDY21" i="2"/>
  <c r="BEA21" i="2"/>
  <c r="BDR21" i="2"/>
  <c r="BEJ21" i="2"/>
  <c r="BAO27" i="2"/>
  <c r="BBQ27" i="2"/>
  <c r="AVH7" i="2"/>
  <c r="AWJ8" i="2" s="1"/>
  <c r="AWJ7" i="2"/>
  <c r="AWP12" i="2"/>
  <c r="BAO13" i="2"/>
  <c r="BBQ13" i="2"/>
  <c r="BAS18" i="2"/>
  <c r="BAN19" i="2"/>
  <c r="BKZ4" i="2"/>
  <c r="BLA4" i="2" s="1"/>
  <c r="BKZ7" i="2"/>
  <c r="BLA7" i="2" s="1"/>
  <c r="BLD4" i="2" s="1"/>
  <c r="BKZ8" i="2"/>
  <c r="BLA8" i="2" s="1"/>
  <c r="BLE4" i="2" s="1"/>
  <c r="BKZ5" i="2"/>
  <c r="BLA5" i="2" s="1"/>
  <c r="BKZ6" i="2"/>
  <c r="BLA6" i="2" s="1"/>
  <c r="BLC4" i="2" s="1"/>
  <c r="AXJ6" i="2"/>
  <c r="BCO28" i="2"/>
  <c r="BAP27" i="2"/>
  <c r="BCO29" i="2" s="1"/>
  <c r="AYO28" i="2"/>
  <c r="BVF13" i="2"/>
  <c r="BVI13" i="2" s="1"/>
  <c r="BVE12" i="2"/>
  <c r="BVE15" i="2"/>
  <c r="BVB7" i="2"/>
  <c r="BVB25" i="2"/>
  <c r="BVB22" i="2"/>
  <c r="BVB19" i="2"/>
  <c r="BQF12" i="2"/>
  <c r="BQD29" i="2"/>
  <c r="AYU15" i="2"/>
  <c r="BFU11" i="2"/>
  <c r="BGX19" i="2"/>
  <c r="BFV19" i="2"/>
  <c r="BFU18" i="2"/>
  <c r="AXJ20" i="2"/>
  <c r="AXN13" i="2"/>
  <c r="AXI13" i="2"/>
  <c r="AXU13" i="2"/>
  <c r="BDW8" i="2"/>
  <c r="BDU8" i="2"/>
  <c r="BDP8" i="2"/>
  <c r="BDO8" i="2"/>
  <c r="BDQ8" i="2"/>
  <c r="BDN8" i="2"/>
  <c r="BEI8" i="2"/>
  <c r="BEC8" i="2"/>
  <c r="BDX8" i="2"/>
  <c r="BDZ8" i="2"/>
  <c r="BEA8" i="2"/>
  <c r="BDY8" i="2"/>
  <c r="BDT8" i="2"/>
  <c r="BDR8" i="2"/>
  <c r="AXV27" i="2"/>
  <c r="AWS19" i="2"/>
  <c r="BCO21" i="2"/>
  <c r="BAP20" i="2"/>
  <c r="BCO22" i="2" s="1"/>
  <c r="BHV6" i="2"/>
  <c r="BFW5" i="2"/>
  <c r="AWR20" i="2"/>
  <c r="AWQ20" i="2"/>
  <c r="AWN20" i="2"/>
  <c r="AXF20" i="2"/>
  <c r="AWO20" i="2"/>
  <c r="AWZ20" i="2"/>
  <c r="AXG20" i="2"/>
  <c r="AWT20" i="2"/>
  <c r="AWV20" i="2"/>
  <c r="AWU20" i="2"/>
  <c r="AWR13" i="2"/>
  <c r="AWQ13" i="2"/>
  <c r="AWN13" i="2"/>
  <c r="AWZ13" i="2"/>
  <c r="AXG13" i="2"/>
  <c r="AXF13" i="2"/>
  <c r="AWO13" i="2"/>
  <c r="AWV13" i="2"/>
  <c r="AWU13" i="2"/>
  <c r="AWT13" i="2"/>
  <c r="BAO20" i="2"/>
  <c r="BBQ20" i="2"/>
  <c r="BKZ25" i="2"/>
  <c r="BLA25" i="2" s="1"/>
  <c r="BKZ29" i="2"/>
  <c r="BLA29" i="2" s="1"/>
  <c r="BLE25" i="2" s="1"/>
  <c r="BKZ26" i="2"/>
  <c r="BLA26" i="2" s="1"/>
  <c r="BKZ27" i="2"/>
  <c r="BLA27" i="2" s="1"/>
  <c r="BLC25" i="2" s="1"/>
  <c r="BKZ28" i="2"/>
  <c r="BLA28" i="2" s="1"/>
  <c r="BLD25" i="2" s="1"/>
  <c r="BBX26" i="2"/>
  <c r="BCG26" i="2"/>
  <c r="BCM26" i="2"/>
  <c r="BCC26" i="2"/>
  <c r="BCN26" i="2"/>
  <c r="BCA26" i="2"/>
  <c r="BBY26" i="2"/>
  <c r="BCB26" i="2"/>
  <c r="BBV26" i="2"/>
  <c r="BBU26" i="2"/>
  <c r="BQD19" i="2"/>
  <c r="BQF19" i="2"/>
  <c r="BQD15" i="2"/>
  <c r="BQF15" i="2"/>
  <c r="BQD5" i="2"/>
  <c r="BQF8" i="2"/>
  <c r="BQD8" i="2"/>
  <c r="AVG8" i="2"/>
  <c r="AVL8" i="2" s="1"/>
  <c r="AVL7" i="2"/>
  <c r="AVH28" i="2"/>
  <c r="AWJ29" i="2" s="1"/>
  <c r="AWJ28" i="2"/>
  <c r="BCG12" i="2"/>
  <c r="BCN12" i="2"/>
  <c r="BCM12" i="2"/>
  <c r="BCC12" i="2"/>
  <c r="BCB12" i="2"/>
  <c r="BCA12" i="2"/>
  <c r="BBY12" i="2"/>
  <c r="BBX12" i="2"/>
  <c r="BBV12" i="2"/>
  <c r="BBU12" i="2"/>
  <c r="AXK6" i="2"/>
  <c r="AXQ6" i="2"/>
  <c r="BCZ27" i="2"/>
  <c r="BCT27" i="2"/>
  <c r="BDA27" i="2"/>
  <c r="BCV27" i="2"/>
  <c r="BCW27" i="2"/>
  <c r="BDK27" i="2"/>
  <c r="BCS27" i="2"/>
  <c r="BDL27" i="2"/>
  <c r="BCY27" i="2"/>
  <c r="BDE27" i="2"/>
  <c r="BVE14" i="2"/>
  <c r="BVE22" i="2"/>
  <c r="BVB4" i="2"/>
  <c r="BVB5" i="2"/>
  <c r="BQD25" i="2"/>
  <c r="BQD12" i="2"/>
  <c r="AVG27" i="2"/>
  <c r="AVL26" i="2"/>
  <c r="AWP5" i="2"/>
  <c r="BFV12" i="2"/>
  <c r="BGX12" i="2"/>
  <c r="BHV20" i="2"/>
  <c r="BFW19" i="2"/>
  <c r="BDK13" i="2"/>
  <c r="BDA13" i="2"/>
  <c r="BCZ13" i="2"/>
  <c r="BCY13" i="2"/>
  <c r="BCW13" i="2"/>
  <c r="BCV13" i="2"/>
  <c r="BCT13" i="2"/>
  <c r="BCS13" i="2"/>
  <c r="BDE13" i="2"/>
  <c r="BDL13" i="2"/>
  <c r="AXK20" i="2"/>
  <c r="AXQ20" i="2"/>
  <c r="AXJ13" i="2"/>
  <c r="BIT28" i="2"/>
  <c r="BFX26" i="2"/>
  <c r="BIT29" i="2" s="1"/>
  <c r="BQF6" i="2"/>
  <c r="BQD6" i="2"/>
  <c r="BBX5" i="2"/>
  <c r="BCG5" i="2"/>
  <c r="BCM5" i="2"/>
  <c r="BCC5" i="2"/>
  <c r="BCN5" i="2"/>
  <c r="BCA5" i="2"/>
  <c r="BBY5" i="2"/>
  <c r="BCB5" i="2"/>
  <c r="BBV5" i="2"/>
  <c r="BBU5" i="2"/>
  <c r="AYL14" i="2"/>
  <c r="CT8" i="2"/>
  <c r="ASD6" i="2"/>
  <c r="ASE20" i="2"/>
  <c r="ASG20" i="2" s="1"/>
  <c r="ASK20" i="2"/>
  <c r="ASH20" i="2"/>
  <c r="ASJ20" i="2" s="1"/>
  <c r="ASL20" i="2"/>
  <c r="AGX20" i="2"/>
  <c r="AGU20" i="2"/>
  <c r="LL14" i="2"/>
  <c r="OG14" i="2" s="1"/>
  <c r="AX12" i="2"/>
  <c r="DS12" i="2" s="1"/>
  <c r="AX11" i="2"/>
  <c r="AHD13" i="2"/>
  <c r="VS29" i="2"/>
  <c r="GD5" i="2"/>
  <c r="GD22" i="2"/>
  <c r="GD8" i="2"/>
  <c r="GD7" i="2"/>
  <c r="GE14" i="2"/>
  <c r="IZ14" i="2" s="1"/>
  <c r="GE15" i="2"/>
  <c r="IZ15" i="2" s="1"/>
  <c r="GD21" i="2"/>
  <c r="GD6" i="2"/>
  <c r="GD4" i="2"/>
  <c r="QR11" i="2"/>
  <c r="QR19" i="2"/>
  <c r="VS26" i="2"/>
  <c r="LL25" i="2"/>
  <c r="OG25" i="2" s="1"/>
  <c r="QR12" i="2"/>
  <c r="QR18" i="2"/>
  <c r="QR13" i="2"/>
  <c r="QR20" i="2"/>
  <c r="QR15" i="2"/>
  <c r="QR7" i="2"/>
  <c r="QR27" i="2"/>
  <c r="QR28" i="2"/>
  <c r="QR22" i="2"/>
  <c r="QR6" i="2"/>
  <c r="QR29" i="2"/>
  <c r="QR14" i="2"/>
  <c r="QR21" i="2"/>
  <c r="QR8" i="2"/>
  <c r="LK22" i="2"/>
  <c r="LL11" i="2"/>
  <c r="OG11" i="2" s="1"/>
  <c r="JO15" i="2" s="1"/>
  <c r="LL26" i="2"/>
  <c r="OG26" i="2" s="1"/>
  <c r="LL27" i="2"/>
  <c r="OG27" i="2" s="1"/>
  <c r="LL28" i="2"/>
  <c r="OG28" i="2" s="1"/>
  <c r="LL29" i="2"/>
  <c r="OG29" i="2" s="1"/>
  <c r="LL15" i="2"/>
  <c r="OG15" i="2" s="1"/>
  <c r="LK21" i="2"/>
  <c r="LL13" i="2"/>
  <c r="OG13" i="2" s="1"/>
  <c r="LL4" i="2"/>
  <c r="OG4" i="2" s="1"/>
  <c r="LL5" i="2"/>
  <c r="OG5" i="2" s="1"/>
  <c r="LL6" i="2"/>
  <c r="OG6" i="2" s="1"/>
  <c r="LL7" i="2"/>
  <c r="OG7" i="2" s="1"/>
  <c r="LL8" i="2"/>
  <c r="OG8" i="2" s="1"/>
  <c r="LL12" i="2"/>
  <c r="OG12" i="2" s="1"/>
  <c r="LK20" i="2"/>
  <c r="AAY20" i="2"/>
  <c r="VR14" i="2"/>
  <c r="VS7" i="2"/>
  <c r="VS18" i="2"/>
  <c r="VL14" i="2"/>
  <c r="VR15" i="2"/>
  <c r="VL15" i="2"/>
  <c r="VR13" i="2"/>
  <c r="VS6" i="2"/>
  <c r="VS21" i="2"/>
  <c r="VS25" i="2"/>
  <c r="VS8" i="2"/>
  <c r="VS27" i="2"/>
  <c r="VS28" i="2"/>
  <c r="VS19" i="2"/>
  <c r="VS20" i="2"/>
  <c r="VS22" i="2"/>
  <c r="ARL5" i="2"/>
  <c r="AHD26" i="2"/>
  <c r="ASB6" i="2"/>
  <c r="AAM13" i="2"/>
  <c r="ABX6" i="2"/>
  <c r="AGD13" i="2"/>
  <c r="AGE19" i="2"/>
  <c r="AFS20" i="2"/>
  <c r="AGD18" i="2"/>
  <c r="ADB21" i="2"/>
  <c r="AHD6" i="2"/>
  <c r="ASO6" i="2"/>
  <c r="AAK11" i="2"/>
  <c r="AID22" i="2"/>
  <c r="RP19" i="2"/>
  <c r="RQ19" i="2" s="1"/>
  <c r="WW26" i="2"/>
  <c r="WX27" i="2" s="1"/>
  <c r="AGE11" i="2"/>
  <c r="ASN6" i="2"/>
  <c r="AIH21" i="2"/>
  <c r="ASC6" i="2"/>
  <c r="VT7" i="2"/>
  <c r="AAX11" i="2"/>
  <c r="AHD5" i="2"/>
  <c r="AFR13" i="2"/>
  <c r="ABZ7" i="2"/>
  <c r="ACC13" i="2"/>
  <c r="ANI13" i="2"/>
  <c r="ABZ27" i="2"/>
  <c r="AAL13" i="2"/>
  <c r="AAW13" i="2"/>
  <c r="ACB13" i="2"/>
  <c r="AAM12" i="2"/>
  <c r="AAX12" i="2"/>
  <c r="AAW12" i="2"/>
  <c r="AAK13" i="2"/>
  <c r="AAY18" i="2"/>
  <c r="ACA13" i="2"/>
  <c r="ACA14" i="2"/>
  <c r="AAX4" i="2"/>
  <c r="AMJ13" i="2"/>
  <c r="AAK12" i="2"/>
  <c r="AAM11" i="2"/>
  <c r="AAX13" i="2"/>
  <c r="AFR19" i="2"/>
  <c r="AGE20" i="2"/>
  <c r="VV7" i="2"/>
  <c r="VU26" i="2"/>
  <c r="AGD20" i="2"/>
  <c r="VS4" i="2"/>
  <c r="VT8" i="2"/>
  <c r="AGE13" i="2"/>
  <c r="AFS13" i="2"/>
  <c r="AFT13" i="2"/>
  <c r="AFR18" i="2"/>
  <c r="AFR20" i="2"/>
  <c r="AFT20" i="2"/>
  <c r="VV4" i="2"/>
  <c r="AAL5" i="2"/>
  <c r="ALY13" i="2"/>
  <c r="AAW6" i="2"/>
  <c r="ALX13" i="2"/>
  <c r="AAL6" i="2"/>
  <c r="ALW13" i="2"/>
  <c r="AMI13" i="2"/>
  <c r="ANI20" i="2"/>
  <c r="AIC6" i="2"/>
  <c r="AFT19" i="2"/>
  <c r="AID21" i="2"/>
  <c r="VT6" i="2"/>
  <c r="AID20" i="2"/>
  <c r="AGD19" i="2"/>
  <c r="VT5" i="2"/>
  <c r="ACC6" i="2"/>
  <c r="ABZ22" i="2"/>
  <c r="VT4" i="2"/>
  <c r="VS5" i="2"/>
  <c r="ANC7" i="2"/>
  <c r="ADB20" i="2"/>
  <c r="ADC20" i="2" s="1"/>
  <c r="AIC7" i="2"/>
  <c r="ACB15" i="2"/>
  <c r="ABX12" i="2"/>
  <c r="ABX26" i="2"/>
  <c r="ABX27" i="2"/>
  <c r="ASO27" i="2"/>
  <c r="AAM6" i="2"/>
  <c r="AOI21" i="2"/>
  <c r="ALG19" i="2"/>
  <c r="ALX27" i="2"/>
  <c r="AMJ5" i="2"/>
  <c r="AHD27" i="2"/>
  <c r="AAS13" i="2"/>
  <c r="ACC14" i="2"/>
  <c r="AGU7" i="2"/>
  <c r="AAP13" i="2"/>
  <c r="VV8" i="2"/>
  <c r="AAL4" i="2"/>
  <c r="AAK6" i="2"/>
  <c r="ATH8" i="2"/>
  <c r="ATE15" i="2"/>
  <c r="AGU22" i="2"/>
  <c r="QR4" i="2"/>
  <c r="AGE18" i="2"/>
  <c r="AAM4" i="2"/>
  <c r="AAK4" i="2"/>
  <c r="AAX6" i="2"/>
  <c r="AGU29" i="2"/>
  <c r="ALG4" i="2"/>
  <c r="AAP29" i="2"/>
  <c r="ATN8" i="2"/>
  <c r="ATH21" i="2"/>
  <c r="AAS28" i="2"/>
  <c r="ANC21" i="2"/>
  <c r="AMZ15" i="2"/>
  <c r="ATH22" i="2"/>
  <c r="ALX19" i="2"/>
  <c r="ACA6" i="2"/>
  <c r="AAW4" i="2"/>
  <c r="ASC27" i="2"/>
  <c r="AAY21" i="2"/>
  <c r="AMB6" i="2"/>
  <c r="ANI28" i="2"/>
  <c r="ALG11" i="2"/>
  <c r="ALD11" i="2"/>
  <c r="AFW13" i="2"/>
  <c r="ASD20" i="2"/>
  <c r="AAS6" i="2"/>
  <c r="AAP6" i="2"/>
  <c r="AAY29" i="2"/>
  <c r="AAP22" i="2"/>
  <c r="AAS22" i="2"/>
  <c r="ACB14" i="2"/>
  <c r="AFZ13" i="2"/>
  <c r="AFW5" i="2"/>
  <c r="ALY20" i="2"/>
  <c r="ALD25" i="2"/>
  <c r="ACB6" i="2"/>
  <c r="VI15" i="2"/>
  <c r="AIF29" i="2"/>
  <c r="AFZ20" i="2"/>
  <c r="VW7" i="2"/>
  <c r="VW6" i="2"/>
  <c r="ACA20" i="2"/>
  <c r="AAS21" i="2"/>
  <c r="ATE29" i="2"/>
  <c r="AFW26" i="2"/>
  <c r="AAY28" i="2"/>
  <c r="AGU21" i="2"/>
  <c r="ANI7" i="2"/>
  <c r="ASJ13" i="2"/>
  <c r="AMZ8" i="2"/>
  <c r="QR5" i="2"/>
  <c r="ABY29" i="2"/>
  <c r="AAY22" i="2"/>
  <c r="AIG29" i="2"/>
  <c r="AAS29" i="2"/>
  <c r="ATN15" i="2"/>
  <c r="ATH15" i="2"/>
  <c r="ATN21" i="2"/>
  <c r="ATE21" i="2"/>
  <c r="ACA7" i="2"/>
  <c r="AME6" i="2"/>
  <c r="ANI21" i="2"/>
  <c r="VW8" i="2"/>
  <c r="QR25" i="2"/>
  <c r="AMB13" i="2"/>
  <c r="AOK21" i="2"/>
  <c r="ATE22" i="2"/>
  <c r="VX6" i="2"/>
  <c r="QR26" i="2"/>
  <c r="ASG13" i="2"/>
  <c r="AAY25" i="2"/>
  <c r="AID8" i="2"/>
  <c r="LK19" i="2"/>
  <c r="AMZ29" i="2"/>
  <c r="ARH13" i="2"/>
  <c r="ARG13" i="2"/>
  <c r="ARO13" i="2"/>
  <c r="ARN13" i="2"/>
  <c r="ARM13" i="2"/>
  <c r="ARK13" i="2"/>
  <c r="ARJ13" i="2"/>
  <c r="ACB22" i="2"/>
  <c r="AMH7" i="2"/>
  <c r="AMI7" i="2"/>
  <c r="AMG7" i="2"/>
  <c r="AMA7" i="2"/>
  <c r="AMD7" i="2"/>
  <c r="AMC7" i="2"/>
  <c r="ALW7" i="2"/>
  <c r="AMJ7" i="2"/>
  <c r="ALZ7" i="2"/>
  <c r="ALX7" i="2"/>
  <c r="AMK7" i="2"/>
  <c r="AME7" i="2"/>
  <c r="AML7" i="2"/>
  <c r="AMS7" i="2"/>
  <c r="AMR7" i="2"/>
  <c r="AMF7" i="2"/>
  <c r="ALY7" i="2"/>
  <c r="ARC14" i="2"/>
  <c r="AQA14" i="2"/>
  <c r="ARC15" i="2" s="1"/>
  <c r="ARI5" i="2"/>
  <c r="AML22" i="2"/>
  <c r="AMS22" i="2"/>
  <c r="ALY22" i="2"/>
  <c r="ALX22" i="2"/>
  <c r="ALW22" i="2"/>
  <c r="AMH22" i="2"/>
  <c r="AMK22" i="2"/>
  <c r="AMR22" i="2"/>
  <c r="AMI22" i="2"/>
  <c r="AMD22" i="2"/>
  <c r="AMG22" i="2"/>
  <c r="AMJ22" i="2"/>
  <c r="AME22" i="2"/>
  <c r="ALZ22" i="2"/>
  <c r="AMC22" i="2"/>
  <c r="AMF22" i="2"/>
  <c r="AMA22" i="2"/>
  <c r="ALG25" i="2"/>
  <c r="ASG6" i="2"/>
  <c r="ASQ14" i="2"/>
  <c r="ASX14" i="2"/>
  <c r="ASW14" i="2"/>
  <c r="ASM14" i="2"/>
  <c r="ASL14" i="2"/>
  <c r="ASF14" i="2"/>
  <c r="ASI14" i="2"/>
  <c r="ASH14" i="2"/>
  <c r="ASK14" i="2"/>
  <c r="ASE14" i="2"/>
  <c r="ASG14" i="2" s="1"/>
  <c r="ASO14" i="2"/>
  <c r="ASD14" i="2"/>
  <c r="ASC14" i="2"/>
  <c r="ASN14" i="2"/>
  <c r="ASB14" i="2"/>
  <c r="ARI19" i="2"/>
  <c r="AFW20" i="2"/>
  <c r="ASN27" i="2"/>
  <c r="ASB27" i="2"/>
  <c r="ASJ27" i="2"/>
  <c r="ATN14" i="2"/>
  <c r="ATE14" i="2"/>
  <c r="AQM4" i="2"/>
  <c r="AQO4" i="2"/>
  <c r="AQI4" i="2"/>
  <c r="AQJ4" i="2"/>
  <c r="AQP4" i="2"/>
  <c r="AQQ4" i="2"/>
  <c r="AQL4" i="2"/>
  <c r="AQP25" i="2"/>
  <c r="AQI25" i="2"/>
  <c r="AQL25" i="2"/>
  <c r="AQO25" i="2"/>
  <c r="AQQ25" i="2"/>
  <c r="AQJ25" i="2"/>
  <c r="AQM25" i="2"/>
  <c r="AMI19" i="2"/>
  <c r="AME13" i="2"/>
  <c r="ADW28" i="2"/>
  <c r="ADX28" i="2"/>
  <c r="ADU28" i="2"/>
  <c r="ADV28" i="2"/>
  <c r="AGB6" i="2"/>
  <c r="AGC6" i="2"/>
  <c r="AFX6" i="2"/>
  <c r="AFY6" i="2"/>
  <c r="AGA6" i="2"/>
  <c r="AFU6" i="2"/>
  <c r="AFV6" i="2"/>
  <c r="ACC28" i="2"/>
  <c r="ASB20" i="2"/>
  <c r="ASC20" i="2"/>
  <c r="AOL15" i="2"/>
  <c r="AOJ15" i="2"/>
  <c r="AOI15" i="2"/>
  <c r="AOK15" i="2"/>
  <c r="AOM15" i="2"/>
  <c r="ALF20" i="2"/>
  <c r="ALH20" i="2"/>
  <c r="ALB20" i="2"/>
  <c r="ALC20" i="2"/>
  <c r="ALI20" i="2"/>
  <c r="ALJ20" i="2"/>
  <c r="ALE20" i="2"/>
  <c r="ALC12" i="2"/>
  <c r="ALI12" i="2"/>
  <c r="ALJ12" i="2"/>
  <c r="ALE12" i="2"/>
  <c r="ALF12" i="2"/>
  <c r="ALH12" i="2"/>
  <c r="ALB12" i="2"/>
  <c r="ALD4" i="2"/>
  <c r="ATE8" i="2"/>
  <c r="VU8" i="2"/>
  <c r="VU7" i="2"/>
  <c r="ABZ19" i="2"/>
  <c r="ACA19" i="2"/>
  <c r="ABY19" i="2"/>
  <c r="ACA8" i="2"/>
  <c r="ACB29" i="2"/>
  <c r="AOJ7" i="2"/>
  <c r="AOM7" i="2"/>
  <c r="AOL7" i="2"/>
  <c r="AOK7" i="2"/>
  <c r="AOI7" i="2"/>
  <c r="ACC7" i="2"/>
  <c r="AAP21" i="2"/>
  <c r="AOJ21" i="2"/>
  <c r="AGU15" i="2"/>
  <c r="AQP11" i="2"/>
  <c r="AQQ11" i="2"/>
  <c r="AQL11" i="2"/>
  <c r="AQM11" i="2"/>
  <c r="AQO11" i="2"/>
  <c r="AQI11" i="2"/>
  <c r="AQJ11" i="2"/>
  <c r="ANI27" i="2"/>
  <c r="ARC28" i="2"/>
  <c r="AQA28" i="2"/>
  <c r="ARC29" i="2" s="1"/>
  <c r="AMJ27" i="2"/>
  <c r="AME27" i="2"/>
  <c r="AMB27" i="2"/>
  <c r="ALY6" i="2"/>
  <c r="AKS7" i="2"/>
  <c r="AKX6" i="2"/>
  <c r="AAY26" i="2"/>
  <c r="AAP28" i="2"/>
  <c r="ACB21" i="2"/>
  <c r="AOI14" i="2"/>
  <c r="AOL14" i="2"/>
  <c r="AOK14" i="2"/>
  <c r="AOM14" i="2"/>
  <c r="AOJ14" i="2"/>
  <c r="AIE20" i="2"/>
  <c r="AIH20" i="2"/>
  <c r="AIE8" i="2"/>
  <c r="AFX15" i="2"/>
  <c r="AGC15" i="2"/>
  <c r="AFY15" i="2"/>
  <c r="AFU15" i="2"/>
  <c r="AGB15" i="2"/>
  <c r="AGA15" i="2"/>
  <c r="AFV15" i="2"/>
  <c r="AFS15" i="2"/>
  <c r="AFR15" i="2"/>
  <c r="AFT15" i="2"/>
  <c r="AGE15" i="2"/>
  <c r="AGD15" i="2"/>
  <c r="ALY19" i="2"/>
  <c r="AIE22" i="2"/>
  <c r="ARC7" i="2"/>
  <c r="AQA7" i="2"/>
  <c r="ARC8" i="2" s="1"/>
  <c r="AIZ29" i="2"/>
  <c r="AIZ28" i="2"/>
  <c r="ABZ28" i="2"/>
  <c r="ABY27" i="2"/>
  <c r="AHD12" i="2"/>
  <c r="AIE21" i="2"/>
  <c r="ASW8" i="2"/>
  <c r="ASN8" i="2"/>
  <c r="ASQ8" i="2"/>
  <c r="ASX8" i="2"/>
  <c r="ASD8" i="2"/>
  <c r="ASO8" i="2"/>
  <c r="ASJ8" i="2"/>
  <c r="ASM8" i="2"/>
  <c r="ASP8" i="2"/>
  <c r="ASK8" i="2"/>
  <c r="ASF8" i="2"/>
  <c r="ASI8" i="2"/>
  <c r="ASL8" i="2"/>
  <c r="ASC8" i="2"/>
  <c r="ASB8" i="2"/>
  <c r="ASE8" i="2"/>
  <c r="ASH8" i="2"/>
  <c r="ASO13" i="2"/>
  <c r="ASB13" i="2"/>
  <c r="ANS28" i="2"/>
  <c r="AOE28" i="2"/>
  <c r="AOE29" i="2"/>
  <c r="ANU28" i="2"/>
  <c r="AOF29" i="2"/>
  <c r="AOF28" i="2"/>
  <c r="ANU29" i="2"/>
  <c r="ANT28" i="2"/>
  <c r="ANS29" i="2"/>
  <c r="ANT29" i="2"/>
  <c r="ACA15" i="2"/>
  <c r="AFY22" i="2"/>
  <c r="AFV22" i="2"/>
  <c r="AFU22" i="2"/>
  <c r="AGB22" i="2"/>
  <c r="AGA22" i="2"/>
  <c r="AFX22" i="2"/>
  <c r="AGC22" i="2"/>
  <c r="AGD22" i="2"/>
  <c r="AGE22" i="2"/>
  <c r="AFR22" i="2"/>
  <c r="AFS22" i="2"/>
  <c r="AFT22" i="2"/>
  <c r="VX8" i="2"/>
  <c r="VU6" i="2"/>
  <c r="VW27" i="2"/>
  <c r="VT26" i="2"/>
  <c r="VX29" i="2"/>
  <c r="VX25" i="2"/>
  <c r="VU25" i="2"/>
  <c r="VT27" i="2"/>
  <c r="ABY5" i="2"/>
  <c r="ABZ5" i="2"/>
  <c r="ABY6" i="2"/>
  <c r="ACB28" i="2"/>
  <c r="AGU8" i="2"/>
  <c r="AGU28" i="2"/>
  <c r="AMI21" i="2"/>
  <c r="AML21" i="2"/>
  <c r="AMS21" i="2"/>
  <c r="ALY21" i="2"/>
  <c r="AMJ21" i="2"/>
  <c r="AME21" i="2"/>
  <c r="AMH21" i="2"/>
  <c r="AMK21" i="2"/>
  <c r="AMF21" i="2"/>
  <c r="AMA21" i="2"/>
  <c r="AMD21" i="2"/>
  <c r="AMG21" i="2"/>
  <c r="AMR21" i="2"/>
  <c r="ALW21" i="2"/>
  <c r="ALZ21" i="2"/>
  <c r="AMC21" i="2"/>
  <c r="ALX21" i="2"/>
  <c r="ASJ6" i="2"/>
  <c r="AIF28" i="2"/>
  <c r="AID28" i="2"/>
  <c r="AIH28" i="2"/>
  <c r="AIG28" i="2"/>
  <c r="AIE28" i="2"/>
  <c r="AID27" i="2"/>
  <c r="AIH27" i="2"/>
  <c r="AIE27" i="2"/>
  <c r="AIF27" i="2"/>
  <c r="AIG27" i="2"/>
  <c r="AIF6" i="2"/>
  <c r="AIG6" i="2"/>
  <c r="AIE6" i="2"/>
  <c r="AIH6" i="2"/>
  <c r="AID6" i="2"/>
  <c r="ASD27" i="2"/>
  <c r="APZ6" i="2"/>
  <c r="AQE5" i="2"/>
  <c r="AQE26" i="2"/>
  <c r="APZ27" i="2"/>
  <c r="AIE29" i="2"/>
  <c r="AID29" i="2"/>
  <c r="AFL8" i="2"/>
  <c r="AFQ8" i="2" s="1"/>
  <c r="AFQ7" i="2"/>
  <c r="AHD19" i="2"/>
  <c r="AIG7" i="2"/>
  <c r="AIE7" i="2"/>
  <c r="AIF7" i="2"/>
  <c r="AIH7" i="2"/>
  <c r="AID7" i="2"/>
  <c r="ALH26" i="2"/>
  <c r="ALB26" i="2"/>
  <c r="ALC26" i="2"/>
  <c r="ALI26" i="2"/>
  <c r="ALJ26" i="2"/>
  <c r="ALE26" i="2"/>
  <c r="ALF26" i="2"/>
  <c r="AFY27" i="2"/>
  <c r="AFV27" i="2"/>
  <c r="AFU27" i="2"/>
  <c r="AFX27" i="2"/>
  <c r="AGB27" i="2"/>
  <c r="AGC27" i="2"/>
  <c r="AGA27" i="2"/>
  <c r="ACA22" i="2"/>
  <c r="AKX21" i="2"/>
  <c r="AKS22" i="2"/>
  <c r="AKX22" i="2" s="1"/>
  <c r="AKX13" i="2"/>
  <c r="AKS14" i="2"/>
  <c r="VU4" i="2"/>
  <c r="VV5" i="2"/>
  <c r="ANI14" i="2"/>
  <c r="ABY21" i="2"/>
  <c r="ABY20" i="2"/>
  <c r="ACB19" i="2"/>
  <c r="ACC8" i="2"/>
  <c r="AAU8" i="2"/>
  <c r="AAT8" i="2"/>
  <c r="AAQ8" i="2"/>
  <c r="AAV8" i="2"/>
  <c r="AAR8" i="2"/>
  <c r="AAO8" i="2"/>
  <c r="AAN8" i="2"/>
  <c r="AAL8" i="2"/>
  <c r="AAM8" i="2"/>
  <c r="AAW8" i="2"/>
  <c r="AAK8" i="2"/>
  <c r="AAX8" i="2"/>
  <c r="ACC29" i="2"/>
  <c r="ALW19" i="2"/>
  <c r="AMD15" i="2"/>
  <c r="AMG15" i="2"/>
  <c r="AMJ15" i="2"/>
  <c r="AME15" i="2"/>
  <c r="ALZ15" i="2"/>
  <c r="AMC15" i="2"/>
  <c r="AMF15" i="2"/>
  <c r="AMA15" i="2"/>
  <c r="AML15" i="2"/>
  <c r="AMS15" i="2"/>
  <c r="ALY15" i="2"/>
  <c r="ALX15" i="2"/>
  <c r="ALW15" i="2"/>
  <c r="AMH15" i="2"/>
  <c r="AMK15" i="2"/>
  <c r="AMR15" i="2"/>
  <c r="AMI15" i="2"/>
  <c r="AHD20" i="2"/>
  <c r="AOM21" i="2"/>
  <c r="ALY5" i="2"/>
  <c r="AFZ26" i="2"/>
  <c r="ARK27" i="2"/>
  <c r="ARJ27" i="2"/>
  <c r="ARH27" i="2"/>
  <c r="ARG27" i="2"/>
  <c r="ARM27" i="2"/>
  <c r="ARO27" i="2"/>
  <c r="ARN27" i="2"/>
  <c r="ALY27" i="2"/>
  <c r="LK18" i="2"/>
  <c r="AMJ6" i="2"/>
  <c r="ALX6" i="2"/>
  <c r="AQJ19" i="2"/>
  <c r="AQP19" i="2"/>
  <c r="AQQ19" i="2"/>
  <c r="AQL19" i="2"/>
  <c r="AQM19" i="2"/>
  <c r="AQO19" i="2"/>
  <c r="AQI19" i="2"/>
  <c r="VX4" i="2"/>
  <c r="VW5" i="2"/>
  <c r="ACC21" i="2"/>
  <c r="ATN22" i="2"/>
  <c r="AIF8" i="2"/>
  <c r="AMJ19" i="2"/>
  <c r="AIG22" i="2"/>
  <c r="ABZ29" i="2"/>
  <c r="ABZ26" i="2"/>
  <c r="AMI20" i="2"/>
  <c r="AIG21" i="2"/>
  <c r="ACC20" i="2"/>
  <c r="ARI26" i="2"/>
  <c r="VI14" i="2"/>
  <c r="ASN13" i="2"/>
  <c r="ARC21" i="2"/>
  <c r="AQA21" i="2"/>
  <c r="ARC22" i="2" s="1"/>
  <c r="AMZ22" i="2"/>
  <c r="VX5" i="2"/>
  <c r="VU5" i="2"/>
  <c r="VV25" i="2"/>
  <c r="VX27" i="2"/>
  <c r="VT25" i="2"/>
  <c r="VW25" i="2"/>
  <c r="VV26" i="2"/>
  <c r="VT28" i="2"/>
  <c r="VW29" i="2"/>
  <c r="ABZ8" i="2"/>
  <c r="ABZ6" i="2"/>
  <c r="ASI21" i="2"/>
  <c r="ASH21" i="2"/>
  <c r="ASK21" i="2"/>
  <c r="ASE21" i="2"/>
  <c r="ASM21" i="2"/>
  <c r="ASL21" i="2"/>
  <c r="ASF21" i="2"/>
  <c r="ASB21" i="2"/>
  <c r="ASD21" i="2"/>
  <c r="ASC21" i="2"/>
  <c r="ASN21" i="2"/>
  <c r="ASO21" i="2"/>
  <c r="AFZ5" i="2"/>
  <c r="ACC27" i="2"/>
  <c r="ACB27" i="2"/>
  <c r="ACA27" i="2"/>
  <c r="AMI5" i="2"/>
  <c r="ASM22" i="2"/>
  <c r="ASP22" i="2"/>
  <c r="ASW22" i="2"/>
  <c r="ASN22" i="2"/>
  <c r="ASI22" i="2"/>
  <c r="ASL22" i="2"/>
  <c r="ASO22" i="2"/>
  <c r="ASJ22" i="2"/>
  <c r="ASE22" i="2"/>
  <c r="ASH22" i="2"/>
  <c r="ASK22" i="2"/>
  <c r="ASF22" i="2"/>
  <c r="ASQ22" i="2"/>
  <c r="ASX22" i="2"/>
  <c r="ASD22" i="2"/>
  <c r="ASC22" i="2"/>
  <c r="ASB22" i="2"/>
  <c r="ANI6" i="2"/>
  <c r="ASG27" i="2"/>
  <c r="AOJ8" i="2"/>
  <c r="AOK8" i="2"/>
  <c r="AOM8" i="2"/>
  <c r="AOI8" i="2"/>
  <c r="AOL8" i="2"/>
  <c r="ATH14" i="2"/>
  <c r="ATE28" i="2"/>
  <c r="ATH28" i="2"/>
  <c r="AIH29" i="2"/>
  <c r="ACA28" i="2"/>
  <c r="ALW5" i="2"/>
  <c r="ASN20" i="2"/>
  <c r="AAY27" i="2"/>
  <c r="AKS28" i="2"/>
  <c r="AKX27" i="2"/>
  <c r="AFL29" i="2"/>
  <c r="AFQ29" i="2" s="1"/>
  <c r="AFQ28" i="2"/>
  <c r="ACC22" i="2"/>
  <c r="AMC29" i="2"/>
  <c r="AMF29" i="2"/>
  <c r="AMA29" i="2"/>
  <c r="AMD29" i="2"/>
  <c r="AMS29" i="2"/>
  <c r="ALY29" i="2"/>
  <c r="ALX29" i="2"/>
  <c r="ALW29" i="2"/>
  <c r="ALZ29" i="2"/>
  <c r="AMK29" i="2"/>
  <c r="AMR29" i="2"/>
  <c r="AMI29" i="2"/>
  <c r="AML29" i="2"/>
  <c r="AMG29" i="2"/>
  <c r="AMJ29" i="2"/>
  <c r="AME29" i="2"/>
  <c r="AMH29" i="2"/>
  <c r="ALX8" i="2"/>
  <c r="ALW8" i="2"/>
  <c r="ALZ8" i="2"/>
  <c r="AMC8" i="2"/>
  <c r="AMR8" i="2"/>
  <c r="AMI8" i="2"/>
  <c r="AML8" i="2"/>
  <c r="AMS8" i="2"/>
  <c r="ALY8" i="2"/>
  <c r="AMJ8" i="2"/>
  <c r="AME8" i="2"/>
  <c r="AMH8" i="2"/>
  <c r="AMK8" i="2"/>
  <c r="AMF8" i="2"/>
  <c r="AMA8" i="2"/>
  <c r="AMD8" i="2"/>
  <c r="AMG8" i="2"/>
  <c r="AAW5" i="2"/>
  <c r="ASL29" i="2"/>
  <c r="ASK29" i="2"/>
  <c r="ASF29" i="2"/>
  <c r="ASY30" i="2" s="1"/>
  <c r="ASI29" i="2"/>
  <c r="ASQ29" i="2"/>
  <c r="ASH29" i="2"/>
  <c r="ASC29" i="2"/>
  <c r="ASB29" i="2"/>
  <c r="ASE29" i="2"/>
  <c r="ASM29" i="2"/>
  <c r="ASD29" i="2"/>
  <c r="ASO29" i="2"/>
  <c r="ASX29" i="2"/>
  <c r="ASW29" i="2"/>
  <c r="ASP29" i="2"/>
  <c r="ASJ29" i="2"/>
  <c r="ASN29" i="2"/>
  <c r="VX7" i="2"/>
  <c r="ANC14" i="2"/>
  <c r="ABZ21" i="2"/>
  <c r="ACC19" i="2"/>
  <c r="ACB8" i="2"/>
  <c r="AAO7" i="2"/>
  <c r="AAN7" i="2"/>
  <c r="AAT7" i="2"/>
  <c r="AAU7" i="2"/>
  <c r="AAV7" i="2"/>
  <c r="AAQ7" i="2"/>
  <c r="AAR7" i="2"/>
  <c r="AAM7" i="2"/>
  <c r="AAX7" i="2"/>
  <c r="AAK7" i="2"/>
  <c r="AAL7" i="2"/>
  <c r="AAW7" i="2"/>
  <c r="ACA29" i="2"/>
  <c r="ACB7" i="2"/>
  <c r="AAY19" i="2"/>
  <c r="ALW14" i="2"/>
  <c r="ALZ14" i="2"/>
  <c r="AMC14" i="2"/>
  <c r="AMF14" i="2"/>
  <c r="AMI14" i="2"/>
  <c r="AML14" i="2"/>
  <c r="AMS14" i="2"/>
  <c r="ALY14" i="2"/>
  <c r="ALX14" i="2"/>
  <c r="AME14" i="2"/>
  <c r="AMH14" i="2"/>
  <c r="AMK14" i="2"/>
  <c r="AMR14" i="2"/>
  <c r="AMA14" i="2"/>
  <c r="AMD14" i="2"/>
  <c r="AMG14" i="2"/>
  <c r="AMJ14" i="2"/>
  <c r="AMJ12" i="2"/>
  <c r="AMI12" i="2"/>
  <c r="ALX12" i="2"/>
  <c r="ALW12" i="2"/>
  <c r="ALY12" i="2"/>
  <c r="ADY28" i="2"/>
  <c r="ADU29" i="2"/>
  <c r="ADX29" i="2"/>
  <c r="ADV29" i="2"/>
  <c r="ADW29" i="2"/>
  <c r="ADY29" i="2"/>
  <c r="ATH29" i="2"/>
  <c r="AOL21" i="2"/>
  <c r="ALD19" i="2"/>
  <c r="ALW6" i="2"/>
  <c r="ANC28" i="2"/>
  <c r="APZ21" i="2"/>
  <c r="AQE20" i="2"/>
  <c r="AAM5" i="2"/>
  <c r="ATN7" i="2"/>
  <c r="AMZ21" i="2"/>
  <c r="AIF20" i="2"/>
  <c r="AIH8" i="2"/>
  <c r="AIG8" i="2"/>
  <c r="AIH22" i="2"/>
  <c r="VR11" i="2"/>
  <c r="ACB26" i="2"/>
  <c r="ACA26" i="2"/>
  <c r="AGU14" i="2"/>
  <c r="ALW20" i="2"/>
  <c r="AMJ20" i="2"/>
  <c r="AIF21" i="2"/>
  <c r="ACB20" i="2"/>
  <c r="ARL26" i="2"/>
  <c r="AAR14" i="2"/>
  <c r="AAN14" i="2"/>
  <c r="AAO14" i="2"/>
  <c r="AAU14" i="2"/>
  <c r="AAT14" i="2"/>
  <c r="AAV14" i="2"/>
  <c r="AAQ14" i="2"/>
  <c r="AAX14" i="2"/>
  <c r="AAL14" i="2"/>
  <c r="AAM14" i="2"/>
  <c r="AAW14" i="2"/>
  <c r="AAK14" i="2"/>
  <c r="AAL11" i="2"/>
  <c r="AAW11" i="2"/>
  <c r="ASD13" i="2"/>
  <c r="ARY20" i="2"/>
  <c r="ARS20" i="2"/>
  <c r="ARO20" i="2"/>
  <c r="ARM20" i="2"/>
  <c r="ARK20" i="2"/>
  <c r="ARG20" i="2"/>
  <c r="ARH20" i="2"/>
  <c r="ARJ20" i="2"/>
  <c r="ARN20" i="2"/>
  <c r="ARZ20" i="2"/>
  <c r="AAX5" i="2"/>
  <c r="VW4" i="2"/>
  <c r="VV6" i="2"/>
  <c r="VX28" i="2"/>
  <c r="VT29" i="2"/>
  <c r="VV28" i="2"/>
  <c r="VU27" i="2"/>
  <c r="VV29" i="2"/>
  <c r="VV27" i="2"/>
  <c r="ABY8" i="2"/>
  <c r="ABY7" i="2"/>
  <c r="ACB5" i="2"/>
  <c r="ALX5" i="2"/>
  <c r="ASC15" i="2"/>
  <c r="ASE15" i="2"/>
  <c r="ASB15" i="2"/>
  <c r="ASN15" i="2"/>
  <c r="ASW15" i="2"/>
  <c r="ASQ15" i="2"/>
  <c r="ASL15" i="2"/>
  <c r="ASX15" i="2"/>
  <c r="ASF15" i="2"/>
  <c r="ASO15" i="2"/>
  <c r="ASM15" i="2"/>
  <c r="ASD15" i="2"/>
  <c r="ASP15" i="2"/>
  <c r="ASK15" i="2"/>
  <c r="ASI15" i="2"/>
  <c r="ASJ15" i="2"/>
  <c r="ASH15" i="2"/>
  <c r="ASO20" i="2"/>
  <c r="AML28" i="2"/>
  <c r="AMS28" i="2"/>
  <c r="ALY28" i="2"/>
  <c r="ALX28" i="2"/>
  <c r="ALW28" i="2"/>
  <c r="AMH28" i="2"/>
  <c r="AMK28" i="2"/>
  <c r="AMR28" i="2"/>
  <c r="AMI28" i="2"/>
  <c r="AMD28" i="2"/>
  <c r="AMG28" i="2"/>
  <c r="AMJ28" i="2"/>
  <c r="AME28" i="2"/>
  <c r="ALZ28" i="2"/>
  <c r="AMC28" i="2"/>
  <c r="AMF28" i="2"/>
  <c r="AMA28" i="2"/>
  <c r="ALY26" i="2"/>
  <c r="ALX26" i="2"/>
  <c r="ALW26" i="2"/>
  <c r="AMJ26" i="2"/>
  <c r="AMI26" i="2"/>
  <c r="ASE28" i="2"/>
  <c r="ASL28" i="2"/>
  <c r="ASQ28" i="2"/>
  <c r="ASH28" i="2"/>
  <c r="ASM28" i="2"/>
  <c r="ASK28" i="2"/>
  <c r="ASI28" i="2"/>
  <c r="ASX28" i="2"/>
  <c r="ASW28" i="2"/>
  <c r="ASF28" i="2"/>
  <c r="ASD28" i="2"/>
  <c r="ASN28" i="2"/>
  <c r="ASO28" i="2"/>
  <c r="ASC28" i="2"/>
  <c r="ASB28" i="2"/>
  <c r="ABY22" i="2"/>
  <c r="ABZ20" i="2"/>
  <c r="APZ13" i="2"/>
  <c r="AQE12" i="2"/>
  <c r="AOK22" i="2"/>
  <c r="AOJ22" i="2"/>
  <c r="AOM22" i="2"/>
  <c r="AOL22" i="2"/>
  <c r="AOI22" i="2"/>
  <c r="AMI27" i="2"/>
  <c r="ALW27" i="2"/>
  <c r="AMI6" i="2"/>
  <c r="ALC5" i="2"/>
  <c r="ALI5" i="2"/>
  <c r="ALJ5" i="2"/>
  <c r="ALE5" i="2"/>
  <c r="ALF5" i="2"/>
  <c r="ALH5" i="2"/>
  <c r="ALB5" i="2"/>
  <c r="ACA21" i="2"/>
  <c r="AIG20" i="2"/>
  <c r="ACA12" i="2"/>
  <c r="ABY13" i="2"/>
  <c r="ACC12" i="2"/>
  <c r="ABZ12" i="2"/>
  <c r="ACB12" i="2"/>
  <c r="ABZ15" i="2"/>
  <c r="ABZ14" i="2"/>
  <c r="ABY15" i="2"/>
  <c r="ABY14" i="2"/>
  <c r="ABZ13" i="2"/>
  <c r="ABY12" i="2"/>
  <c r="AFX14" i="2"/>
  <c r="AGC14" i="2"/>
  <c r="AFY14" i="2"/>
  <c r="AFV14" i="2"/>
  <c r="AFU14" i="2"/>
  <c r="AGB14" i="2"/>
  <c r="AGA14" i="2"/>
  <c r="AFT14" i="2"/>
  <c r="AGD14" i="2"/>
  <c r="AGE14" i="2"/>
  <c r="AFS14" i="2"/>
  <c r="AFR14" i="2"/>
  <c r="AFS12" i="2"/>
  <c r="AFT12" i="2"/>
  <c r="AGE12" i="2"/>
  <c r="AFR11" i="2"/>
  <c r="AFR12" i="2"/>
  <c r="AFS11" i="2"/>
  <c r="AFT11" i="2"/>
  <c r="AGD12" i="2"/>
  <c r="AGD11" i="2"/>
  <c r="ARI12" i="2"/>
  <c r="ARL12" i="2"/>
  <c r="AIF22" i="2"/>
  <c r="ABY28" i="2"/>
  <c r="ACC26" i="2"/>
  <c r="ABY26" i="2"/>
  <c r="ALX20" i="2"/>
  <c r="AME20" i="2"/>
  <c r="AMB20" i="2"/>
  <c r="ASF7" i="2"/>
  <c r="ASI7" i="2"/>
  <c r="ASH7" i="2"/>
  <c r="ASK7" i="2"/>
  <c r="ASE7" i="2"/>
  <c r="ASQ7" i="2"/>
  <c r="ASX7" i="2"/>
  <c r="ASW7" i="2"/>
  <c r="ASM7" i="2"/>
  <c r="ASL7" i="2"/>
  <c r="ASB7" i="2"/>
  <c r="ASC7" i="2"/>
  <c r="ASN7" i="2"/>
  <c r="ASD7" i="2"/>
  <c r="ASO7" i="2"/>
  <c r="VR12" i="2"/>
  <c r="AAQ15" i="2"/>
  <c r="AAV15" i="2"/>
  <c r="AAR15" i="2"/>
  <c r="AAO15" i="2"/>
  <c r="AAN15" i="2"/>
  <c r="AAU15" i="2"/>
  <c r="AAT15" i="2"/>
  <c r="AAL15" i="2"/>
  <c r="AAM15" i="2"/>
  <c r="AAX15" i="2"/>
  <c r="AAK15" i="2"/>
  <c r="AAW15" i="2"/>
  <c r="ASC13" i="2"/>
  <c r="ACC15" i="2"/>
  <c r="AFY21" i="2"/>
  <c r="AFV21" i="2"/>
  <c r="AFU21" i="2"/>
  <c r="AGB21" i="2"/>
  <c r="AGA21" i="2"/>
  <c r="AFX21" i="2"/>
  <c r="AGC21" i="2"/>
  <c r="AGE21" i="2"/>
  <c r="AFS21" i="2"/>
  <c r="AFR21" i="2"/>
  <c r="AFT21" i="2"/>
  <c r="AGD21" i="2"/>
  <c r="AFT18" i="2"/>
  <c r="AFS18" i="2"/>
  <c r="VV19" i="2"/>
  <c r="VW20" i="2"/>
  <c r="VW19" i="2"/>
  <c r="VU21" i="2"/>
  <c r="VU20" i="2"/>
  <c r="VU22" i="2"/>
  <c r="VV21" i="2"/>
  <c r="VV22" i="2"/>
  <c r="VW18" i="2"/>
  <c r="VX18" i="2"/>
  <c r="VU19" i="2"/>
  <c r="VW21" i="2"/>
  <c r="VV18" i="2"/>
  <c r="VX22" i="2"/>
  <c r="VT19" i="2"/>
  <c r="VX19" i="2"/>
  <c r="VV20" i="2"/>
  <c r="VT20" i="2"/>
  <c r="VT21" i="2"/>
  <c r="VT18" i="2"/>
  <c r="VU18" i="2"/>
  <c r="VX20" i="2"/>
  <c r="VX21" i="2"/>
  <c r="VW22" i="2"/>
  <c r="VT22" i="2"/>
  <c r="VU28" i="2"/>
  <c r="VW26" i="2"/>
  <c r="VW28" i="2"/>
  <c r="VX26" i="2"/>
  <c r="VU29" i="2"/>
  <c r="AAL12" i="2"/>
  <c r="ACC5" i="2"/>
  <c r="ACA5" i="2"/>
  <c r="AAK5" i="2"/>
  <c r="AFS19" i="2"/>
  <c r="GD20" i="2"/>
  <c r="GD18" i="2"/>
  <c r="GD19" i="2"/>
  <c r="GE11" i="2"/>
  <c r="IZ11" i="2" s="1"/>
  <c r="GE12" i="2"/>
  <c r="IZ12" i="2" s="1"/>
  <c r="GE13" i="2"/>
  <c r="IZ13" i="2" s="1"/>
  <c r="HC28" i="2"/>
  <c r="IZ28" i="2" s="1"/>
  <c r="HC27" i="2"/>
  <c r="IZ27" i="2" s="1"/>
  <c r="HC26" i="2"/>
  <c r="IZ26" i="2" s="1"/>
  <c r="AX19" i="2"/>
  <c r="DS19" i="2" s="1"/>
  <c r="AX18" i="2"/>
  <c r="DS18" i="2" s="1"/>
  <c r="IZ25" i="2"/>
  <c r="IZ29" i="2"/>
  <c r="DS8" i="2"/>
  <c r="BV27" i="2"/>
  <c r="BV26" i="2"/>
  <c r="CT15" i="2"/>
  <c r="DS4" i="2"/>
  <c r="DS11" i="2"/>
  <c r="DS20" i="2"/>
  <c r="DS21" i="2"/>
  <c r="DS22" i="2"/>
  <c r="DQ28" i="2"/>
  <c r="DR28" i="2" s="1"/>
  <c r="DR29" i="2" s="1"/>
  <c r="DQ29" i="2"/>
  <c r="CT7" i="2"/>
  <c r="CT14" i="2"/>
  <c r="CT13" i="2"/>
  <c r="CT6" i="2"/>
  <c r="CT29" i="2"/>
  <c r="CT27" i="2"/>
  <c r="CT28" i="2"/>
  <c r="CAL6" i="2" l="1"/>
  <c r="CAI19" i="2"/>
  <c r="AWP27" i="2"/>
  <c r="ARG6" i="2"/>
  <c r="ARM6" i="2"/>
  <c r="AVW6" i="2"/>
  <c r="AVL20" i="2"/>
  <c r="AVT20" i="2" s="1"/>
  <c r="AVT6" i="2"/>
  <c r="AYY8" i="2"/>
  <c r="AVS6" i="2"/>
  <c r="AVP6" i="2"/>
  <c r="AVX6" i="2"/>
  <c r="AVV6" i="2"/>
  <c r="AVU11" i="2"/>
  <c r="AYW7" i="2"/>
  <c r="AYW8" i="2"/>
  <c r="AVU5" i="2"/>
  <c r="AVR11" i="2"/>
  <c r="ARH6" i="2"/>
  <c r="ARO6" i="2"/>
  <c r="BAS26" i="2"/>
  <c r="BBE26" i="2" s="1"/>
  <c r="ARN6" i="2"/>
  <c r="ARJ6" i="2"/>
  <c r="ARL6" i="2" s="1"/>
  <c r="AYZ8" i="2"/>
  <c r="AZA7" i="2"/>
  <c r="AYY7" i="2"/>
  <c r="AZA8" i="2"/>
  <c r="AYZ7" i="2"/>
  <c r="AYX7" i="2"/>
  <c r="AYX8" i="2"/>
  <c r="ARF12" i="2"/>
  <c r="AWM13" i="2"/>
  <c r="AVR4" i="2"/>
  <c r="AVU4" i="2"/>
  <c r="AWL5" i="2"/>
  <c r="AWL13" i="2"/>
  <c r="BFZ4" i="2"/>
  <c r="BGG4" i="2" s="1"/>
  <c r="JO26" i="2"/>
  <c r="CAL8" i="2"/>
  <c r="BCP13" i="2"/>
  <c r="BCQ6" i="2"/>
  <c r="BDB13" i="2"/>
  <c r="BDC27" i="2"/>
  <c r="BDC6" i="2"/>
  <c r="CAL28" i="2"/>
  <c r="CAI12" i="2"/>
  <c r="CAI21" i="2"/>
  <c r="BFZ25" i="2"/>
  <c r="BGG25" i="2" s="1"/>
  <c r="CAL12" i="2"/>
  <c r="CAI7" i="2"/>
  <c r="AWK13" i="2"/>
  <c r="AWW13" i="2"/>
  <c r="BDC13" i="2"/>
  <c r="BCR6" i="2"/>
  <c r="BCQ13" i="2"/>
  <c r="BCR13" i="2"/>
  <c r="AWW12" i="2"/>
  <c r="BCP6" i="2"/>
  <c r="BDB6" i="2"/>
  <c r="BVM6" i="2"/>
  <c r="AWW20" i="2"/>
  <c r="CAI28" i="2"/>
  <c r="CAI5" i="2"/>
  <c r="BVK8" i="2"/>
  <c r="AWW6" i="2"/>
  <c r="BDS14" i="2"/>
  <c r="CAL13" i="2"/>
  <c r="CAM26" i="2"/>
  <c r="CAP26" i="2" s="1"/>
  <c r="CAI15" i="2"/>
  <c r="CAI11" i="2"/>
  <c r="CAL7" i="2"/>
  <c r="BVK26" i="2"/>
  <c r="BVM26" i="2"/>
  <c r="AWL12" i="2"/>
  <c r="BBW12" i="2"/>
  <c r="CAM18" i="2"/>
  <c r="AVN4" i="2"/>
  <c r="BCQ27" i="2"/>
  <c r="BBZ5" i="2"/>
  <c r="AVU19" i="2"/>
  <c r="BBW19" i="2"/>
  <c r="BDC20" i="2"/>
  <c r="AWS20" i="2"/>
  <c r="AWX5" i="2"/>
  <c r="BCP27" i="2"/>
  <c r="BEB21" i="2"/>
  <c r="AWS6" i="2"/>
  <c r="AXN29" i="2"/>
  <c r="BVM8" i="2"/>
  <c r="AWL20" i="2"/>
  <c r="CAI6" i="2"/>
  <c r="BDV29" i="2"/>
  <c r="BCU27" i="2"/>
  <c r="BLB25" i="2"/>
  <c r="BLB26" i="2" s="1"/>
  <c r="AWL19" i="2"/>
  <c r="CAI4" i="2"/>
  <c r="CAL4" i="2"/>
  <c r="CAL15" i="2"/>
  <c r="AXW14" i="2"/>
  <c r="BCX27" i="2"/>
  <c r="AWX12" i="2"/>
  <c r="BDV21" i="2"/>
  <c r="AXW27" i="2"/>
  <c r="AVU25" i="2"/>
  <c r="CAM8" i="2"/>
  <c r="CAP8" i="2" s="1"/>
  <c r="CAP20" i="2"/>
  <c r="CAP14" i="2"/>
  <c r="CAI29" i="2"/>
  <c r="CAI27" i="2"/>
  <c r="BCX20" i="2"/>
  <c r="CAM25" i="2"/>
  <c r="CAP25" i="2" s="1"/>
  <c r="BBW5" i="2"/>
  <c r="BCX13" i="2"/>
  <c r="AVM5" i="2"/>
  <c r="AWP13" i="2"/>
  <c r="AWM5" i="2"/>
  <c r="AXW6" i="2"/>
  <c r="AWL6" i="2"/>
  <c r="AXW7" i="2"/>
  <c r="BDV22" i="2"/>
  <c r="BBB25" i="2"/>
  <c r="AVR19" i="2"/>
  <c r="BBW26" i="2"/>
  <c r="AXW21" i="2"/>
  <c r="AXW20" i="2"/>
  <c r="AVR12" i="2"/>
  <c r="CAL26" i="2"/>
  <c r="CAM5" i="2"/>
  <c r="CAP5" i="2" s="1"/>
  <c r="CAM6" i="2"/>
  <c r="CAP6" i="2" s="1"/>
  <c r="BVK13" i="2"/>
  <c r="BVM13" i="2"/>
  <c r="BVM12" i="2"/>
  <c r="BVK12" i="2"/>
  <c r="BJQ29" i="2"/>
  <c r="BIX28" i="2"/>
  <c r="BJP28" i="2"/>
  <c r="BJJ28" i="2"/>
  <c r="BJQ28" i="2"/>
  <c r="BJD28" i="2"/>
  <c r="BJF28" i="2"/>
  <c r="BJE28" i="2"/>
  <c r="BIY28" i="2"/>
  <c r="BJB28" i="2"/>
  <c r="BJA28" i="2"/>
  <c r="BFV13" i="2"/>
  <c r="BGX13" i="2"/>
  <c r="AXF28" i="2"/>
  <c r="AWW28" i="2"/>
  <c r="AWZ28" i="2"/>
  <c r="AWY28" i="2"/>
  <c r="AWM28" i="2"/>
  <c r="AWX28" i="2"/>
  <c r="AWS28" i="2"/>
  <c r="AWV28" i="2"/>
  <c r="AWU28" i="2"/>
  <c r="AWT28" i="2"/>
  <c r="AWO28" i="2"/>
  <c r="AWR28" i="2"/>
  <c r="AXG28" i="2"/>
  <c r="AWL28" i="2"/>
  <c r="AWK28" i="2"/>
  <c r="AWN28" i="2"/>
  <c r="AWQ28" i="2"/>
  <c r="BBQ21" i="2"/>
  <c r="BAO21" i="2"/>
  <c r="BBQ22" i="2" s="1"/>
  <c r="BDV8" i="2"/>
  <c r="BDS8" i="2"/>
  <c r="BHT19" i="2"/>
  <c r="BHJ19" i="2"/>
  <c r="BHU19" i="2"/>
  <c r="BHH19" i="2"/>
  <c r="BHF19" i="2"/>
  <c r="BHI19" i="2"/>
  <c r="BHC19" i="2"/>
  <c r="BHB19" i="2"/>
  <c r="BHE19" i="2"/>
  <c r="BHN19" i="2"/>
  <c r="AYY15" i="2"/>
  <c r="AYW15" i="2"/>
  <c r="AYX15" i="2"/>
  <c r="AZA15" i="2"/>
  <c r="BVM20" i="2"/>
  <c r="BVK20" i="2"/>
  <c r="BDL29" i="2"/>
  <c r="BCR29" i="2"/>
  <c r="BCQ29" i="2"/>
  <c r="BCP29" i="2"/>
  <c r="BDE29" i="2"/>
  <c r="BDD29" i="2"/>
  <c r="BDK29" i="2"/>
  <c r="BDB29" i="2"/>
  <c r="BDA29" i="2"/>
  <c r="BCZ29" i="2"/>
  <c r="BDC29" i="2"/>
  <c r="BCX29" i="2"/>
  <c r="BCW29" i="2"/>
  <c r="BCV29" i="2"/>
  <c r="BCY29" i="2"/>
  <c r="BCT29" i="2"/>
  <c r="BDM30" i="2" s="1"/>
  <c r="BCS29" i="2"/>
  <c r="BLB4" i="2"/>
  <c r="BAN20" i="2"/>
  <c r="BAS19" i="2"/>
  <c r="AVZ6" i="2"/>
  <c r="AWK20" i="2"/>
  <c r="AWN22" i="2"/>
  <c r="AWQ22" i="2"/>
  <c r="AWT22" i="2"/>
  <c r="AWS22" i="2"/>
  <c r="AWZ22" i="2"/>
  <c r="AXG22" i="2"/>
  <c r="AWM22" i="2"/>
  <c r="AWL22" i="2"/>
  <c r="AWO22" i="2"/>
  <c r="AWV22" i="2"/>
  <c r="AWY22" i="2"/>
  <c r="AXF22" i="2"/>
  <c r="AWK22" i="2"/>
  <c r="AWR22" i="2"/>
  <c r="AWU22" i="2"/>
  <c r="AWX22" i="2"/>
  <c r="AWW22" i="2"/>
  <c r="BVK4" i="2"/>
  <c r="BVM4" i="2"/>
  <c r="BVM29" i="2"/>
  <c r="BVK29" i="2"/>
  <c r="BDV14" i="2"/>
  <c r="AYZ15" i="2"/>
  <c r="AZA14" i="2"/>
  <c r="AYX14" i="2"/>
  <c r="AYW14" i="2"/>
  <c r="AYZ14" i="2"/>
  <c r="AYY14" i="2"/>
  <c r="AXW13" i="2"/>
  <c r="AVG15" i="2"/>
  <c r="AVL15" i="2" s="1"/>
  <c r="AVL14" i="2"/>
  <c r="AWX26" i="2"/>
  <c r="BQG28" i="2"/>
  <c r="BQH28" i="2" s="1"/>
  <c r="BQK25" i="2" s="1"/>
  <c r="BQG26" i="2"/>
  <c r="BQH26" i="2" s="1"/>
  <c r="BQG27" i="2"/>
  <c r="BQH27" i="2" s="1"/>
  <c r="BQJ25" i="2" s="1"/>
  <c r="BQG29" i="2"/>
  <c r="BQH29" i="2" s="1"/>
  <c r="BQL25" i="2" s="1"/>
  <c r="BQG25" i="2"/>
  <c r="BQH25" i="2" s="1"/>
  <c r="CAM22" i="2"/>
  <c r="CAP22" i="2" s="1"/>
  <c r="CAM4" i="2"/>
  <c r="CAP4" i="2" s="1"/>
  <c r="CAM29" i="2"/>
  <c r="CAP29" i="2" s="1"/>
  <c r="CAM12" i="2"/>
  <c r="CAP12" i="2" s="1"/>
  <c r="BVK11" i="2"/>
  <c r="BVM11" i="2"/>
  <c r="BVK15" i="2"/>
  <c r="AWL27" i="2"/>
  <c r="BQG6" i="2"/>
  <c r="BQH6" i="2" s="1"/>
  <c r="BQJ4" i="2" s="1"/>
  <c r="BQG8" i="2"/>
  <c r="BQH8" i="2" s="1"/>
  <c r="BQL4" i="2" s="1"/>
  <c r="BQG4" i="2"/>
  <c r="BQH4" i="2" s="1"/>
  <c r="BQG5" i="2"/>
  <c r="BQH5" i="2" s="1"/>
  <c r="BQG7" i="2"/>
  <c r="BQH7" i="2" s="1"/>
  <c r="BQK4" i="2" s="1"/>
  <c r="BOA21" i="2"/>
  <c r="BLE19" i="2"/>
  <c r="BOA22" i="2" s="1"/>
  <c r="AYT29" i="2"/>
  <c r="AYG29" i="2"/>
  <c r="AYI28" i="2"/>
  <c r="AYS29" i="2"/>
  <c r="AYS28" i="2"/>
  <c r="AYI29" i="2"/>
  <c r="AYH28" i="2"/>
  <c r="AYH29" i="2"/>
  <c r="AYT28" i="2"/>
  <c r="AYG28" i="2"/>
  <c r="BJD8" i="2"/>
  <c r="BIU8" i="2"/>
  <c r="BIX8" i="2"/>
  <c r="BIV8" i="2"/>
  <c r="BJJ8" i="2"/>
  <c r="BJE8" i="2"/>
  <c r="BJP8" i="2"/>
  <c r="BJG8" i="2"/>
  <c r="BJF8" i="2"/>
  <c r="BJA8" i="2"/>
  <c r="BJH8" i="2"/>
  <c r="BIY8" i="2"/>
  <c r="BJB8" i="2"/>
  <c r="BIW8" i="2"/>
  <c r="AXQ14" i="2"/>
  <c r="BCU20" i="2"/>
  <c r="AAZ27" i="2"/>
  <c r="BCU13" i="2"/>
  <c r="BHV21" i="2"/>
  <c r="BFW20" i="2"/>
  <c r="BHV22" i="2" s="1"/>
  <c r="AWW26" i="2"/>
  <c r="BVK6" i="2"/>
  <c r="BCR27" i="2"/>
  <c r="AWX27" i="2"/>
  <c r="AXG29" i="2"/>
  <c r="AWM29" i="2"/>
  <c r="AWL29" i="2"/>
  <c r="AWK29" i="2"/>
  <c r="AWV29" i="2"/>
  <c r="AWY29" i="2"/>
  <c r="AXF29" i="2"/>
  <c r="AWW29" i="2"/>
  <c r="AWR29" i="2"/>
  <c r="AWU29" i="2"/>
  <c r="AWX29" i="2"/>
  <c r="AWS29" i="2"/>
  <c r="AWN29" i="2"/>
  <c r="AWQ29" i="2"/>
  <c r="AWT29" i="2"/>
  <c r="AWO29" i="2"/>
  <c r="AWZ29" i="2"/>
  <c r="BBZ26" i="2"/>
  <c r="BOA28" i="2"/>
  <c r="BLE26" i="2"/>
  <c r="BOA29" i="2" s="1"/>
  <c r="AWM20" i="2"/>
  <c r="AWX20" i="2"/>
  <c r="BFU6" i="2"/>
  <c r="BFZ5" i="2"/>
  <c r="AVO4" i="2"/>
  <c r="BFU12" i="2"/>
  <c r="BFZ11" i="2"/>
  <c r="BVM19" i="2"/>
  <c r="BVK19" i="2"/>
  <c r="BCP28" i="2"/>
  <c r="BCS28" i="2"/>
  <c r="BCR28" i="2"/>
  <c r="BDC28" i="2"/>
  <c r="BDE28" i="2"/>
  <c r="BDL28" i="2"/>
  <c r="BCY28" i="2"/>
  <c r="BDB28" i="2"/>
  <c r="BDA28" i="2"/>
  <c r="BCZ28" i="2"/>
  <c r="BDK28" i="2"/>
  <c r="BCT28" i="2"/>
  <c r="BCW28" i="2"/>
  <c r="BCV28" i="2"/>
  <c r="BCQ28" i="2"/>
  <c r="BLE5" i="2"/>
  <c r="BOA8" i="2" s="1"/>
  <c r="BOA7" i="2"/>
  <c r="BBE18" i="2"/>
  <c r="BAZ18" i="2"/>
  <c r="BBA18" i="2"/>
  <c r="BBC18" i="2"/>
  <c r="BAW18" i="2"/>
  <c r="BAX18" i="2"/>
  <c r="BBD18" i="2"/>
  <c r="AWX7" i="2"/>
  <c r="AWS7" i="2"/>
  <c r="AWV7" i="2"/>
  <c r="AWY7" i="2"/>
  <c r="AWT7" i="2"/>
  <c r="AWO7" i="2"/>
  <c r="AWR7" i="2"/>
  <c r="AWU7" i="2"/>
  <c r="AWL7" i="2"/>
  <c r="AWK7" i="2"/>
  <c r="AWN7" i="2"/>
  <c r="AWQ7" i="2"/>
  <c r="AXF7" i="2"/>
  <c r="AWW7" i="2"/>
  <c r="AWZ7" i="2"/>
  <c r="AXG7" i="2"/>
  <c r="AWM7" i="2"/>
  <c r="AVN6" i="2"/>
  <c r="BCN27" i="2"/>
  <c r="BCM27" i="2"/>
  <c r="BCC27" i="2"/>
  <c r="BCB27" i="2"/>
  <c r="BBV27" i="2"/>
  <c r="BBY27" i="2"/>
  <c r="BBX27" i="2"/>
  <c r="BCA27" i="2"/>
  <c r="BBU27" i="2"/>
  <c r="BCG27" i="2"/>
  <c r="BDS21" i="2"/>
  <c r="AWX15" i="2"/>
  <c r="AWS15" i="2"/>
  <c r="AWV15" i="2"/>
  <c r="AWY15" i="2"/>
  <c r="AWT15" i="2"/>
  <c r="AWO15" i="2"/>
  <c r="AWR15" i="2"/>
  <c r="AWU15" i="2"/>
  <c r="AWL15" i="2"/>
  <c r="AWK15" i="2"/>
  <c r="AWN15" i="2"/>
  <c r="AWQ15" i="2"/>
  <c r="AXF15" i="2"/>
  <c r="AWW15" i="2"/>
  <c r="AWZ15" i="2"/>
  <c r="AXG15" i="2"/>
  <c r="AWM15" i="2"/>
  <c r="AXQ21" i="2"/>
  <c r="BDV7" i="2"/>
  <c r="BEB7" i="2"/>
  <c r="BQG21" i="2"/>
  <c r="BQH21" i="2" s="1"/>
  <c r="BQK18" i="2" s="1"/>
  <c r="BDS28" i="2"/>
  <c r="BFW27" i="2"/>
  <c r="BHV29" i="2" s="1"/>
  <c r="BHV28" i="2"/>
  <c r="BIW22" i="2"/>
  <c r="BIV22" i="2"/>
  <c r="BJF22" i="2"/>
  <c r="BJP22" i="2"/>
  <c r="BJG22" i="2"/>
  <c r="BIX22" i="2"/>
  <c r="BJE22" i="2"/>
  <c r="BJH22" i="2"/>
  <c r="BJJ22" i="2"/>
  <c r="BIU22" i="2"/>
  <c r="BJA22" i="2"/>
  <c r="BJD22" i="2"/>
  <c r="BIY22" i="2"/>
  <c r="BJB22" i="2"/>
  <c r="BVK28" i="2"/>
  <c r="BVM27" i="2"/>
  <c r="BVK27" i="2"/>
  <c r="BVM22" i="2"/>
  <c r="BVK21" i="2"/>
  <c r="BVM21" i="2"/>
  <c r="AVG22" i="2"/>
  <c r="AVL22" i="2" s="1"/>
  <c r="AVL21" i="2"/>
  <c r="AWK6" i="2"/>
  <c r="AWX6" i="2"/>
  <c r="AWP6" i="2"/>
  <c r="BCX6" i="2"/>
  <c r="AXQ7" i="2"/>
  <c r="BEB22" i="2"/>
  <c r="AXQ28" i="2"/>
  <c r="BHN5" i="2"/>
  <c r="BHU5" i="2"/>
  <c r="BHH5" i="2"/>
  <c r="BHJ5" i="2"/>
  <c r="BHI5" i="2"/>
  <c r="BHC5" i="2"/>
  <c r="BHF5" i="2"/>
  <c r="BHE5" i="2"/>
  <c r="BHB5" i="2"/>
  <c r="BHT5" i="2"/>
  <c r="BOA14" i="2"/>
  <c r="BLE12" i="2"/>
  <c r="BOA15" i="2" s="1"/>
  <c r="AXN22" i="2"/>
  <c r="BCN6" i="2"/>
  <c r="BCA6" i="2"/>
  <c r="BBY6" i="2"/>
  <c r="BCB6" i="2"/>
  <c r="BBV6" i="2"/>
  <c r="BBU6" i="2"/>
  <c r="BBX6" i="2"/>
  <c r="BCG6" i="2"/>
  <c r="BCM6" i="2"/>
  <c r="BCC6" i="2"/>
  <c r="BDS29" i="2"/>
  <c r="AVX13" i="2"/>
  <c r="AVP13" i="2"/>
  <c r="AVS13" i="2"/>
  <c r="AVV13" i="2"/>
  <c r="AVQ13" i="2"/>
  <c r="AVW13" i="2"/>
  <c r="AVT13" i="2"/>
  <c r="AWM26" i="2"/>
  <c r="CAM13" i="2"/>
  <c r="CAP13" i="2" s="1"/>
  <c r="CAL14" i="2"/>
  <c r="CAM21" i="2"/>
  <c r="CAP21" i="2" s="1"/>
  <c r="CAM27" i="2"/>
  <c r="CAP27" i="2" s="1"/>
  <c r="CAL11" i="2"/>
  <c r="CAL19" i="2"/>
  <c r="CAL20" i="2"/>
  <c r="CAL22" i="2"/>
  <c r="CAL25" i="2"/>
  <c r="CAM7" i="2"/>
  <c r="CAP7" i="2" s="1"/>
  <c r="CAI14" i="2"/>
  <c r="CAI20" i="2"/>
  <c r="CAI26" i="2"/>
  <c r="BVM5" i="2"/>
  <c r="BVM15" i="2"/>
  <c r="AWW27" i="2"/>
  <c r="AWM27" i="2"/>
  <c r="BLB18" i="2"/>
  <c r="BBZ19" i="2"/>
  <c r="BDS15" i="2"/>
  <c r="AXN14" i="2"/>
  <c r="BCP20" i="2"/>
  <c r="BDB20" i="2"/>
  <c r="BCQ20" i="2"/>
  <c r="BFU27" i="2"/>
  <c r="BFZ26" i="2"/>
  <c r="BIH20" i="2"/>
  <c r="BIG20" i="2"/>
  <c r="BIA20" i="2"/>
  <c r="BID20" i="2"/>
  <c r="BIC20" i="2"/>
  <c r="BHZ20" i="2"/>
  <c r="BIR20" i="2"/>
  <c r="BIL20" i="2"/>
  <c r="BIS20" i="2"/>
  <c r="BIF20" i="2"/>
  <c r="AVX26" i="2"/>
  <c r="AVS26" i="2"/>
  <c r="AVT26" i="2"/>
  <c r="AVV26" i="2"/>
  <c r="AVP26" i="2"/>
  <c r="AVW26" i="2"/>
  <c r="AVQ26" i="2"/>
  <c r="BVK22" i="2"/>
  <c r="BDB27" i="2"/>
  <c r="BBZ12" i="2"/>
  <c r="AVM6" i="2"/>
  <c r="AVY7" i="2"/>
  <c r="AVT7" i="2"/>
  <c r="AVO7" i="2"/>
  <c r="AVZ7" i="2"/>
  <c r="AVQ7" i="2"/>
  <c r="AVP7" i="2"/>
  <c r="AVV7" i="2"/>
  <c r="AVM7" i="2"/>
  <c r="AVW7" i="2"/>
  <c r="AVN7" i="2"/>
  <c r="AVX7" i="2"/>
  <c r="AVS7" i="2"/>
  <c r="AVO5" i="2"/>
  <c r="AVN5" i="2"/>
  <c r="AVM4" i="2"/>
  <c r="AVZ5" i="2"/>
  <c r="AVY5" i="2"/>
  <c r="BNC27" i="2"/>
  <c r="BLD26" i="2"/>
  <c r="AWS13" i="2"/>
  <c r="AWP20" i="2"/>
  <c r="BHV7" i="2"/>
  <c r="BFW6" i="2"/>
  <c r="BHV8" i="2" s="1"/>
  <c r="BDD22" i="2"/>
  <c r="BDE22" i="2"/>
  <c r="BCX22" i="2"/>
  <c r="BCQ22" i="2"/>
  <c r="BCZ22" i="2"/>
  <c r="BCY22" i="2"/>
  <c r="BCS22" i="2"/>
  <c r="BDA22" i="2"/>
  <c r="BCV22" i="2"/>
  <c r="BCT22" i="2"/>
  <c r="BDB22" i="2"/>
  <c r="BDK22" i="2"/>
  <c r="BDL22" i="2"/>
  <c r="BCR22" i="2"/>
  <c r="BDC22" i="2"/>
  <c r="BCW22" i="2"/>
  <c r="BCP22" i="2"/>
  <c r="AVZ4" i="2"/>
  <c r="BFZ18" i="2"/>
  <c r="BFU19" i="2"/>
  <c r="AWK26" i="2"/>
  <c r="BVM25" i="2"/>
  <c r="BVK25" i="2"/>
  <c r="BNC6" i="2"/>
  <c r="BLD5" i="2"/>
  <c r="BCG13" i="2"/>
  <c r="BCN13" i="2"/>
  <c r="BCM13" i="2"/>
  <c r="BCC13" i="2"/>
  <c r="BCB13" i="2"/>
  <c r="BCA13" i="2"/>
  <c r="BBY13" i="2"/>
  <c r="BBX13" i="2"/>
  <c r="BBV13" i="2"/>
  <c r="BBU13" i="2"/>
  <c r="AWV8" i="2"/>
  <c r="AWT8" i="2"/>
  <c r="AWM8" i="2"/>
  <c r="AWL8" i="2"/>
  <c r="AWR8" i="2"/>
  <c r="AWO8" i="2"/>
  <c r="AXG8" i="2"/>
  <c r="AXF8" i="2"/>
  <c r="AWN8" i="2"/>
  <c r="AWX8" i="2"/>
  <c r="AWW8" i="2"/>
  <c r="AWU8" i="2"/>
  <c r="AWZ8" i="2"/>
  <c r="AWY8" i="2"/>
  <c r="AWS8" i="2"/>
  <c r="AWQ8" i="2"/>
  <c r="AWK8" i="2"/>
  <c r="AVY6" i="2"/>
  <c r="AVR6" i="2"/>
  <c r="BBQ28" i="2"/>
  <c r="BAO28" i="2"/>
  <c r="BBQ29" i="2" s="1"/>
  <c r="AWX13" i="2"/>
  <c r="AWK14" i="2"/>
  <c r="AWN14" i="2"/>
  <c r="AWQ14" i="2"/>
  <c r="AWT14" i="2"/>
  <c r="AWW14" i="2"/>
  <c r="AWS14" i="2"/>
  <c r="AWV14" i="2"/>
  <c r="AWY14" i="2"/>
  <c r="AXF14" i="2"/>
  <c r="AWR14" i="2"/>
  <c r="AWX14" i="2"/>
  <c r="AXG14" i="2"/>
  <c r="AWL14" i="2"/>
  <c r="AWO14" i="2"/>
  <c r="AWU14" i="2"/>
  <c r="AWZ14" i="2"/>
  <c r="AWM14" i="2"/>
  <c r="AWM12" i="2"/>
  <c r="AXN21" i="2"/>
  <c r="BDV28" i="2"/>
  <c r="BHZ27" i="2"/>
  <c r="BIL27" i="2"/>
  <c r="BIS27" i="2"/>
  <c r="BIH27" i="2"/>
  <c r="BIG27" i="2"/>
  <c r="BIF27" i="2"/>
  <c r="BIA27" i="2"/>
  <c r="BID27" i="2"/>
  <c r="BIC27" i="2"/>
  <c r="BIR27" i="2"/>
  <c r="BJQ22" i="2"/>
  <c r="BIW21" i="2"/>
  <c r="BJF21" i="2"/>
  <c r="BJJ21" i="2"/>
  <c r="BJQ21" i="2"/>
  <c r="BJG21" i="2"/>
  <c r="BIX21" i="2"/>
  <c r="BJB21" i="2"/>
  <c r="BJE21" i="2"/>
  <c r="BIY21" i="2"/>
  <c r="BJD21" i="2"/>
  <c r="BJP21" i="2"/>
  <c r="BJA21" i="2"/>
  <c r="BIU21" i="2"/>
  <c r="BIV21" i="2"/>
  <c r="BJH21" i="2"/>
  <c r="BHV14" i="2"/>
  <c r="BFW13" i="2"/>
  <c r="BHV15" i="2" s="1"/>
  <c r="AWL26" i="2"/>
  <c r="BAN6" i="2"/>
  <c r="BAS5" i="2"/>
  <c r="BVM7" i="2"/>
  <c r="BVK7" i="2"/>
  <c r="BAZ26" i="2"/>
  <c r="BBA26" i="2"/>
  <c r="AWM6" i="2"/>
  <c r="BCU6" i="2"/>
  <c r="AXN7" i="2"/>
  <c r="BEB14" i="2"/>
  <c r="AXN28" i="2"/>
  <c r="BGX6" i="2"/>
  <c r="BFV6" i="2"/>
  <c r="BME12" i="2"/>
  <c r="BLC12" i="2"/>
  <c r="AXN15" i="2"/>
  <c r="BAO7" i="2"/>
  <c r="BBQ8" i="2" s="1"/>
  <c r="BBQ7" i="2"/>
  <c r="BHB26" i="2"/>
  <c r="BHT26" i="2"/>
  <c r="BHN26" i="2"/>
  <c r="BHU26" i="2"/>
  <c r="BHH26" i="2"/>
  <c r="BHJ26" i="2"/>
  <c r="BHI26" i="2"/>
  <c r="BHC26" i="2"/>
  <c r="BHE26" i="2"/>
  <c r="BHF26" i="2"/>
  <c r="BDC15" i="2"/>
  <c r="BCX15" i="2"/>
  <c r="BDA15" i="2"/>
  <c r="BDD15" i="2"/>
  <c r="BCY15" i="2"/>
  <c r="BCT15" i="2"/>
  <c r="BCW15" i="2"/>
  <c r="BCZ15" i="2"/>
  <c r="BCQ15" i="2"/>
  <c r="BCP15" i="2"/>
  <c r="BCS15" i="2"/>
  <c r="BCV15" i="2"/>
  <c r="BDK15" i="2"/>
  <c r="BDB15" i="2"/>
  <c r="BDE15" i="2"/>
  <c r="BDL15" i="2"/>
  <c r="BCR15" i="2"/>
  <c r="BJP15" i="2"/>
  <c r="BJG15" i="2"/>
  <c r="BJF15" i="2"/>
  <c r="BJA15" i="2"/>
  <c r="BJH15" i="2"/>
  <c r="BIY15" i="2"/>
  <c r="BJB15" i="2"/>
  <c r="BIW15" i="2"/>
  <c r="BJD15" i="2"/>
  <c r="BIU15" i="2"/>
  <c r="BIX15" i="2"/>
  <c r="BIV15" i="2"/>
  <c r="BJJ15" i="2"/>
  <c r="BJE15" i="2"/>
  <c r="AWW5" i="2"/>
  <c r="CAM19" i="2"/>
  <c r="CAP19" i="2" s="1"/>
  <c r="CAI8" i="2"/>
  <c r="BVK5" i="2"/>
  <c r="AWK27" i="2"/>
  <c r="BDE7" i="2"/>
  <c r="BDL7" i="2"/>
  <c r="BDK7" i="2"/>
  <c r="BDB7" i="2"/>
  <c r="BDA7" i="2"/>
  <c r="BCZ7" i="2"/>
  <c r="BDC7" i="2"/>
  <c r="BCT7" i="2"/>
  <c r="BCW7" i="2"/>
  <c r="BCV7" i="2"/>
  <c r="BCY7" i="2"/>
  <c r="BCP7" i="2"/>
  <c r="BCS7" i="2"/>
  <c r="BCR7" i="2"/>
  <c r="BCQ7" i="2"/>
  <c r="BNC20" i="2"/>
  <c r="BLD19" i="2"/>
  <c r="BEB15" i="2"/>
  <c r="BAS12" i="2"/>
  <c r="BAN13" i="2"/>
  <c r="AWK5" i="2"/>
  <c r="BJJ29" i="2"/>
  <c r="BJA29" i="2"/>
  <c r="BIY29" i="2"/>
  <c r="BJF29" i="2"/>
  <c r="BJP29" i="2"/>
  <c r="BJB29" i="2"/>
  <c r="BJE29" i="2"/>
  <c r="BIX29" i="2"/>
  <c r="BJD29" i="2"/>
  <c r="BHU12" i="2"/>
  <c r="BHH12" i="2"/>
  <c r="BHF12" i="2"/>
  <c r="BHI12" i="2"/>
  <c r="BHC12" i="2"/>
  <c r="BHB12" i="2"/>
  <c r="BHE12" i="2"/>
  <c r="BHN12" i="2"/>
  <c r="BHT12" i="2"/>
  <c r="BHJ12" i="2"/>
  <c r="AVL27" i="2"/>
  <c r="AVG28" i="2"/>
  <c r="AVP8" i="2"/>
  <c r="AVW8" i="2"/>
  <c r="AVZ8" i="2"/>
  <c r="AVY8" i="2"/>
  <c r="AVM8" i="2"/>
  <c r="AVO8" i="2"/>
  <c r="AVX8" i="2"/>
  <c r="AVS8" i="2"/>
  <c r="AVV8" i="2"/>
  <c r="AVT8" i="2"/>
  <c r="AVN8" i="2"/>
  <c r="AVQ8" i="2"/>
  <c r="BLC26" i="2"/>
  <c r="BME26" i="2"/>
  <c r="BCG20" i="2"/>
  <c r="BCN20" i="2"/>
  <c r="BCM20" i="2"/>
  <c r="BCC20" i="2"/>
  <c r="BCB20" i="2"/>
  <c r="BCA20" i="2"/>
  <c r="BBY20" i="2"/>
  <c r="BBX20" i="2"/>
  <c r="BBV20" i="2"/>
  <c r="BBU20" i="2"/>
  <c r="BIA6" i="2"/>
  <c r="BHZ6" i="2"/>
  <c r="BIR6" i="2"/>
  <c r="BIL6" i="2"/>
  <c r="BIS6" i="2"/>
  <c r="BIF6" i="2"/>
  <c r="BIH6" i="2"/>
  <c r="BIG6" i="2"/>
  <c r="BID6" i="2"/>
  <c r="BIC6" i="2"/>
  <c r="BDA21" i="2"/>
  <c r="BDC21" i="2"/>
  <c r="BCT21" i="2"/>
  <c r="BDL21" i="2"/>
  <c r="BCW21" i="2"/>
  <c r="BCY21" i="2"/>
  <c r="BCZ21" i="2"/>
  <c r="BCV21" i="2"/>
  <c r="BCS21" i="2"/>
  <c r="BCQ21" i="2"/>
  <c r="BCR21" i="2"/>
  <c r="BDE21" i="2"/>
  <c r="BDK21" i="2"/>
  <c r="BDB21" i="2"/>
  <c r="BCP21" i="2"/>
  <c r="BEB8" i="2"/>
  <c r="BGX20" i="2"/>
  <c r="BFV20" i="2"/>
  <c r="AVY4" i="2"/>
  <c r="BLC5" i="2"/>
  <c r="BME5" i="2"/>
  <c r="BAO14" i="2"/>
  <c r="BBQ15" i="2" s="1"/>
  <c r="BBQ14" i="2"/>
  <c r="AVO6" i="2"/>
  <c r="AWU21" i="2"/>
  <c r="AWX21" i="2"/>
  <c r="AWS21" i="2"/>
  <c r="AWV21" i="2"/>
  <c r="AWQ21" i="2"/>
  <c r="AWT21" i="2"/>
  <c r="AWO21" i="2"/>
  <c r="AWR21" i="2"/>
  <c r="AXG21" i="2"/>
  <c r="AWM21" i="2"/>
  <c r="AWL21" i="2"/>
  <c r="AWK21" i="2"/>
  <c r="AWN21" i="2"/>
  <c r="AWY21" i="2"/>
  <c r="AXF21" i="2"/>
  <c r="AWW21" i="2"/>
  <c r="AWZ21" i="2"/>
  <c r="AWW19" i="2"/>
  <c r="AWK19" i="2"/>
  <c r="AWX19" i="2"/>
  <c r="AWM19" i="2"/>
  <c r="BDS7" i="2"/>
  <c r="BQG14" i="2"/>
  <c r="BQH14" i="2" s="1"/>
  <c r="BQK11" i="2" s="1"/>
  <c r="BQG13" i="2"/>
  <c r="BQH13" i="2" s="1"/>
  <c r="BQJ11" i="2" s="1"/>
  <c r="BQG11" i="2"/>
  <c r="BQH11" i="2" s="1"/>
  <c r="BQG15" i="2"/>
  <c r="BQH15" i="2" s="1"/>
  <c r="BQL11" i="2" s="1"/>
  <c r="BQG12" i="2"/>
  <c r="BQH12" i="2" s="1"/>
  <c r="AVU12" i="2"/>
  <c r="BID13" i="2"/>
  <c r="BIC13" i="2"/>
  <c r="BIA13" i="2"/>
  <c r="BHZ13" i="2"/>
  <c r="BIL13" i="2"/>
  <c r="BIS13" i="2"/>
  <c r="BIR13" i="2"/>
  <c r="BIH13" i="2"/>
  <c r="BIG13" i="2"/>
  <c r="BIF13" i="2"/>
  <c r="BBA4" i="2"/>
  <c r="BBC4" i="2"/>
  <c r="BAW4" i="2"/>
  <c r="BAX4" i="2"/>
  <c r="BBD4" i="2"/>
  <c r="BBE4" i="2"/>
  <c r="BAZ4" i="2"/>
  <c r="BVM18" i="2"/>
  <c r="BVK18" i="2"/>
  <c r="BAS27" i="2"/>
  <c r="BAN28" i="2"/>
  <c r="AXW28" i="2"/>
  <c r="BLB11" i="2"/>
  <c r="BLD12" i="2"/>
  <c r="BNC13" i="2"/>
  <c r="AYZ22" i="2"/>
  <c r="AYX21" i="2"/>
  <c r="AZA21" i="2"/>
  <c r="AYZ21" i="2"/>
  <c r="AYW21" i="2"/>
  <c r="AYY21" i="2"/>
  <c r="BGX27" i="2"/>
  <c r="BFV27" i="2"/>
  <c r="BDE14" i="2"/>
  <c r="BDL14" i="2"/>
  <c r="BDK14" i="2"/>
  <c r="BDB14" i="2"/>
  <c r="BDA14" i="2"/>
  <c r="BCZ14" i="2"/>
  <c r="BDC14" i="2"/>
  <c r="BCT14" i="2"/>
  <c r="BCW14" i="2"/>
  <c r="BCV14" i="2"/>
  <c r="BCY14" i="2"/>
  <c r="BCP14" i="2"/>
  <c r="BCS14" i="2"/>
  <c r="BCR14" i="2"/>
  <c r="BCQ14" i="2"/>
  <c r="BJQ14" i="2"/>
  <c r="BJQ15" i="2"/>
  <c r="BIV14" i="2"/>
  <c r="BIY14" i="2"/>
  <c r="BJE14" i="2"/>
  <c r="BJP14" i="2"/>
  <c r="BJJ14" i="2"/>
  <c r="BJF14" i="2"/>
  <c r="BJA14" i="2"/>
  <c r="BJH14" i="2"/>
  <c r="BJB14" i="2"/>
  <c r="BIX14" i="2"/>
  <c r="BIZ14" i="2" s="1"/>
  <c r="BIW14" i="2"/>
  <c r="BJD14" i="2"/>
  <c r="BJG14" i="2"/>
  <c r="BIU14" i="2"/>
  <c r="AVR25" i="2"/>
  <c r="CAM28" i="2"/>
  <c r="CAP28" i="2" s="1"/>
  <c r="CAM15" i="2"/>
  <c r="CAP15" i="2" s="1"/>
  <c r="CAP18" i="2"/>
  <c r="CAP11" i="2"/>
  <c r="CAL18" i="2"/>
  <c r="CAI25" i="2"/>
  <c r="CAI18" i="2"/>
  <c r="BVM14" i="2"/>
  <c r="BVK14" i="2"/>
  <c r="BVM28" i="2"/>
  <c r="BAY25" i="2"/>
  <c r="AWS27" i="2"/>
  <c r="BCQ8" i="2"/>
  <c r="BCS8" i="2"/>
  <c r="BCV8" i="2"/>
  <c r="BCP8" i="2"/>
  <c r="BDK8" i="2"/>
  <c r="BDE8" i="2"/>
  <c r="BDL8" i="2"/>
  <c r="BCR8" i="2"/>
  <c r="BDB8" i="2"/>
  <c r="BDC8" i="2"/>
  <c r="BDA8" i="2"/>
  <c r="BDD8" i="2"/>
  <c r="BCX8" i="2"/>
  <c r="BCY8" i="2"/>
  <c r="BCW8" i="2"/>
  <c r="BCZ8" i="2"/>
  <c r="BCT8" i="2"/>
  <c r="BLC19" i="2"/>
  <c r="BME19" i="2"/>
  <c r="AXN8" i="2"/>
  <c r="BDV15" i="2"/>
  <c r="BJF7" i="2"/>
  <c r="BJE7" i="2"/>
  <c r="BJH7" i="2"/>
  <c r="BIY7" i="2"/>
  <c r="BJB7" i="2"/>
  <c r="BJA7" i="2"/>
  <c r="BJD7" i="2"/>
  <c r="BIU7" i="2"/>
  <c r="BJQ8" i="2"/>
  <c r="BIX7" i="2"/>
  <c r="BIW7" i="2"/>
  <c r="BIV7" i="2"/>
  <c r="BJJ7" i="2"/>
  <c r="BJQ7" i="2"/>
  <c r="BJP7" i="2"/>
  <c r="BJG7" i="2"/>
  <c r="AYW22" i="2"/>
  <c r="AYX22" i="2"/>
  <c r="AYY22" i="2"/>
  <c r="AZA22" i="2"/>
  <c r="BCR20" i="2"/>
  <c r="BBD11" i="2"/>
  <c r="BBE11" i="2"/>
  <c r="BAZ11" i="2"/>
  <c r="BBA11" i="2"/>
  <c r="BBC11" i="2"/>
  <c r="BAW11" i="2"/>
  <c r="BAX11" i="2"/>
  <c r="BQG20" i="2"/>
  <c r="BQH20" i="2" s="1"/>
  <c r="BQJ18" i="2" s="1"/>
  <c r="BQG18" i="2"/>
  <c r="BQH18" i="2" s="1"/>
  <c r="BQG19" i="2"/>
  <c r="BQH19" i="2" s="1"/>
  <c r="BQG22" i="2"/>
  <c r="BQH22" i="2" s="1"/>
  <c r="BQL18" i="2" s="1"/>
  <c r="AWK12" i="2"/>
  <c r="AWY12" i="2" s="1"/>
  <c r="AGF20" i="2"/>
  <c r="ASP6" i="2"/>
  <c r="AGF19" i="2"/>
  <c r="AAY12" i="2"/>
  <c r="AGF18" i="2"/>
  <c r="AGF13" i="2"/>
  <c r="ALG20" i="2"/>
  <c r="AAY13" i="2"/>
  <c r="JO12" i="2"/>
  <c r="QS12" i="2"/>
  <c r="TN12" i="2" s="1"/>
  <c r="QS14" i="2"/>
  <c r="TN14" i="2" s="1"/>
  <c r="GE22" i="2"/>
  <c r="IZ22" i="2" s="1"/>
  <c r="GE21" i="2"/>
  <c r="IZ21" i="2" s="1"/>
  <c r="GE4" i="2"/>
  <c r="IZ4" i="2" s="1"/>
  <c r="EH8" i="2" s="1"/>
  <c r="GE5" i="2"/>
  <c r="IZ5" i="2" s="1"/>
  <c r="GE6" i="2"/>
  <c r="IZ6" i="2" s="1"/>
  <c r="GE7" i="2"/>
  <c r="IZ7" i="2" s="1"/>
  <c r="GE8" i="2"/>
  <c r="IZ8" i="2" s="1"/>
  <c r="QS11" i="2"/>
  <c r="TN11" i="2" s="1"/>
  <c r="QS26" i="2"/>
  <c r="TN26" i="2" s="1"/>
  <c r="QS27" i="2"/>
  <c r="TN27" i="2" s="1"/>
  <c r="QS29" i="2"/>
  <c r="TN29" i="2" s="1"/>
  <c r="QS28" i="2"/>
  <c r="TN28" i="2" s="1"/>
  <c r="QS15" i="2"/>
  <c r="TN15" i="2" s="1"/>
  <c r="QS5" i="2"/>
  <c r="TN5" i="2" s="1"/>
  <c r="QS6" i="2"/>
  <c r="TN6" i="2" s="1"/>
  <c r="QS8" i="2"/>
  <c r="TN8" i="2" s="1"/>
  <c r="QS7" i="2"/>
  <c r="TN7" i="2" s="1"/>
  <c r="QS18" i="2"/>
  <c r="TN18" i="2" s="1"/>
  <c r="OV22" i="2" s="1"/>
  <c r="QS19" i="2"/>
  <c r="TN19" i="2" s="1"/>
  <c r="QS20" i="2"/>
  <c r="QS21" i="2"/>
  <c r="TN21" i="2" s="1"/>
  <c r="QS22" i="2"/>
  <c r="TN22" i="2" s="1"/>
  <c r="QS13" i="2"/>
  <c r="TN13" i="2" s="1"/>
  <c r="OV15" i="2"/>
  <c r="JO11" i="2"/>
  <c r="JO14" i="2"/>
  <c r="JO13" i="2"/>
  <c r="JO28" i="2"/>
  <c r="JO29" i="2"/>
  <c r="JO27" i="2"/>
  <c r="JO25" i="2"/>
  <c r="JO4" i="2"/>
  <c r="JO8" i="2"/>
  <c r="JO6" i="2"/>
  <c r="JO5" i="2"/>
  <c r="JO7" i="2"/>
  <c r="LL20" i="2"/>
  <c r="OG20" i="2" s="1"/>
  <c r="LL21" i="2"/>
  <c r="OG21" i="2" s="1"/>
  <c r="LL22" i="2"/>
  <c r="OG22" i="2" s="1"/>
  <c r="ARF26" i="2"/>
  <c r="ANM7" i="2"/>
  <c r="QS4" i="2"/>
  <c r="TN4" i="2" s="1"/>
  <c r="VY18" i="2"/>
  <c r="VS15" i="2"/>
  <c r="VY7" i="2"/>
  <c r="VY29" i="2"/>
  <c r="VY26" i="2"/>
  <c r="VY22" i="2"/>
  <c r="VY27" i="2"/>
  <c r="VY21" i="2"/>
  <c r="VS13" i="2"/>
  <c r="VY20" i="2"/>
  <c r="VY8" i="2"/>
  <c r="VY6" i="2"/>
  <c r="VY25" i="2"/>
  <c r="VS14" i="2"/>
  <c r="VY19" i="2"/>
  <c r="VY28" i="2"/>
  <c r="ATS8" i="2"/>
  <c r="ASG7" i="2"/>
  <c r="AHF7" i="2"/>
  <c r="RQ20" i="2"/>
  <c r="ARD6" i="2"/>
  <c r="AHI27" i="2"/>
  <c r="ARP12" i="2"/>
  <c r="ARP6" i="2"/>
  <c r="AHF6" i="2"/>
  <c r="AHG29" i="2"/>
  <c r="ARF27" i="2"/>
  <c r="ARE6" i="2"/>
  <c r="ARF6" i="2"/>
  <c r="AHH22" i="2"/>
  <c r="ARF20" i="2"/>
  <c r="AHI8" i="2"/>
  <c r="ARQ6" i="2"/>
  <c r="ALA18" i="2"/>
  <c r="ATP15" i="2"/>
  <c r="ANK13" i="2"/>
  <c r="AHH15" i="2"/>
  <c r="AKY18" i="2"/>
  <c r="ARE26" i="2"/>
  <c r="ARP26" i="2"/>
  <c r="AAZ19" i="2"/>
  <c r="ANK15" i="2"/>
  <c r="ANK28" i="2"/>
  <c r="ATT21" i="2"/>
  <c r="WX26" i="2"/>
  <c r="AHF29" i="2"/>
  <c r="AHG5" i="2"/>
  <c r="AHG6" i="2"/>
  <c r="AHH5" i="2"/>
  <c r="AHF8" i="2"/>
  <c r="AHG7" i="2"/>
  <c r="AHG8" i="2"/>
  <c r="ANO29" i="2"/>
  <c r="AHI5" i="2"/>
  <c r="AHF5" i="2"/>
  <c r="AHJ5" i="2"/>
  <c r="ATR15" i="2"/>
  <c r="AAY6" i="2"/>
  <c r="AHH26" i="2"/>
  <c r="AHH27" i="2"/>
  <c r="AHH29" i="2"/>
  <c r="AHJ29" i="2"/>
  <c r="AHF28" i="2"/>
  <c r="AHI29" i="2"/>
  <c r="AHF26" i="2"/>
  <c r="AHG28" i="2"/>
  <c r="ARP20" i="2"/>
  <c r="AMK13" i="2"/>
  <c r="AHI6" i="2"/>
  <c r="AAY4" i="2"/>
  <c r="VS12" i="2"/>
  <c r="ANM22" i="2"/>
  <c r="AHG26" i="2"/>
  <c r="ANL7" i="2"/>
  <c r="AHG27" i="2"/>
  <c r="ARQ27" i="2"/>
  <c r="ANM15" i="2"/>
  <c r="ARP27" i="2"/>
  <c r="ARD27" i="2"/>
  <c r="ARQ26" i="2"/>
  <c r="ANN13" i="2"/>
  <c r="ARE27" i="2"/>
  <c r="ANM28" i="2"/>
  <c r="ABC22" i="2"/>
  <c r="ARQ20" i="2"/>
  <c r="ANL13" i="2"/>
  <c r="ARE20" i="2"/>
  <c r="ANO22" i="2"/>
  <c r="ABA19" i="2"/>
  <c r="ARD20" i="2"/>
  <c r="ANK22" i="2"/>
  <c r="ABE20" i="2"/>
  <c r="ANN22" i="2"/>
  <c r="ANL22" i="2"/>
  <c r="ATT15" i="2"/>
  <c r="ATS15" i="2"/>
  <c r="AGE26" i="2"/>
  <c r="ATQ15" i="2"/>
  <c r="ABA21" i="2"/>
  <c r="ABD22" i="2"/>
  <c r="ANM13" i="2"/>
  <c r="ABE18" i="2"/>
  <c r="AHE19" i="2"/>
  <c r="AGE25" i="2"/>
  <c r="ADC21" i="2"/>
  <c r="AII6" i="2"/>
  <c r="AIJ6" i="2" s="1"/>
  <c r="ACD6" i="2"/>
  <c r="ACD13" i="2"/>
  <c r="ACD5" i="2"/>
  <c r="ACD12" i="2"/>
  <c r="ACD27" i="2"/>
  <c r="AHE20" i="2"/>
  <c r="ACD26" i="2"/>
  <c r="AII7" i="2"/>
  <c r="AAS15" i="2"/>
  <c r="ABD20" i="2"/>
  <c r="ARE12" i="2"/>
  <c r="AAS14" i="2"/>
  <c r="QS25" i="2"/>
  <c r="TN25" i="2" s="1"/>
  <c r="OV28" i="2" s="1"/>
  <c r="ATP21" i="2"/>
  <c r="ANK7" i="2"/>
  <c r="ABE22" i="2"/>
  <c r="ANL29" i="2"/>
  <c r="AAP15" i="2"/>
  <c r="AAY11" i="2"/>
  <c r="ALL19" i="2"/>
  <c r="AFZ27" i="2"/>
  <c r="AHI21" i="2"/>
  <c r="AHH28" i="2"/>
  <c r="AFZ22" i="2"/>
  <c r="AHJ15" i="2"/>
  <c r="ARI27" i="2"/>
  <c r="AAP8" i="2"/>
  <c r="ASG22" i="2"/>
  <c r="AAY5" i="2"/>
  <c r="ANL28" i="2"/>
  <c r="ANO28" i="2"/>
  <c r="AHI22" i="2"/>
  <c r="ATS21" i="2"/>
  <c r="AAZ18" i="2"/>
  <c r="ABB18" i="2"/>
  <c r="ABB19" i="2"/>
  <c r="ABB22" i="2"/>
  <c r="ABC20" i="2"/>
  <c r="ABC21" i="2"/>
  <c r="ABA22" i="2"/>
  <c r="ANN29" i="2"/>
  <c r="ANM29" i="2"/>
  <c r="AHJ13" i="2"/>
  <c r="ANN7" i="2"/>
  <c r="AHH21" i="2"/>
  <c r="AKY19" i="2"/>
  <c r="ANL8" i="2"/>
  <c r="VY5" i="2"/>
  <c r="ARQ12" i="2"/>
  <c r="ALK19" i="2"/>
  <c r="ASP27" i="2"/>
  <c r="ASP14" i="2"/>
  <c r="ARF13" i="2"/>
  <c r="AGF14" i="2"/>
  <c r="AMK27" i="2"/>
  <c r="AHI15" i="2"/>
  <c r="AHJ22" i="2"/>
  <c r="ATR21" i="2"/>
  <c r="ATQ21" i="2"/>
  <c r="ABD18" i="2"/>
  <c r="ABD19" i="2"/>
  <c r="ABA20" i="2"/>
  <c r="ABD21" i="2"/>
  <c r="ABB20" i="2"/>
  <c r="ANK29" i="2"/>
  <c r="ARD12" i="2"/>
  <c r="ANO7" i="2"/>
  <c r="AHJ21" i="2"/>
  <c r="AQN19" i="2"/>
  <c r="AFZ15" i="2"/>
  <c r="AGF21" i="2"/>
  <c r="ANN28" i="2"/>
  <c r="ABA18" i="2"/>
  <c r="ABE19" i="2"/>
  <c r="ABE21" i="2"/>
  <c r="ABC19" i="2"/>
  <c r="ABC18" i="2"/>
  <c r="ABB21" i="2"/>
  <c r="ANM20" i="2"/>
  <c r="AAP7" i="2"/>
  <c r="AFW27" i="2"/>
  <c r="AFW22" i="2"/>
  <c r="AFZ21" i="2"/>
  <c r="ASJ7" i="2"/>
  <c r="AFW14" i="2"/>
  <c r="AFZ14" i="2"/>
  <c r="ASJ28" i="2"/>
  <c r="AMB28" i="2"/>
  <c r="AAY14" i="2"/>
  <c r="ANO13" i="2"/>
  <c r="AQK19" i="2"/>
  <c r="AMB15" i="2"/>
  <c r="AFT6" i="2"/>
  <c r="AHJ28" i="2"/>
  <c r="AFW15" i="2"/>
  <c r="ABD26" i="2"/>
  <c r="ARL13" i="2"/>
  <c r="ARI13" i="2"/>
  <c r="AAY15" i="2"/>
  <c r="VY4" i="2"/>
  <c r="AKY20" i="2"/>
  <c r="AGF15" i="2"/>
  <c r="ALD20" i="2"/>
  <c r="AAS7" i="2"/>
  <c r="AMB29" i="2"/>
  <c r="ASG21" i="2"/>
  <c r="AAS8" i="2"/>
  <c r="AGF22" i="2"/>
  <c r="ABE28" i="2"/>
  <c r="AQN4" i="2"/>
  <c r="AQK4" i="2"/>
  <c r="AGF11" i="2"/>
  <c r="ALD5" i="2"/>
  <c r="APZ14" i="2"/>
  <c r="AQE13" i="2"/>
  <c r="AMK26" i="2"/>
  <c r="AML26" i="2" s="1"/>
  <c r="VV14" i="2"/>
  <c r="VX11" i="2"/>
  <c r="VV13" i="2"/>
  <c r="VU13" i="2"/>
  <c r="VU12" i="2"/>
  <c r="VT14" i="2"/>
  <c r="VT13" i="2"/>
  <c r="VW14" i="2"/>
  <c r="VT12" i="2"/>
  <c r="VW12" i="2"/>
  <c r="VT15" i="2"/>
  <c r="VT11" i="2"/>
  <c r="VV12" i="2"/>
  <c r="VX12" i="2"/>
  <c r="VV15" i="2"/>
  <c r="VW13" i="2"/>
  <c r="VX15" i="2"/>
  <c r="VU11" i="2"/>
  <c r="VU15" i="2"/>
  <c r="VW11" i="2"/>
  <c r="VX14" i="2"/>
  <c r="VV11" i="2"/>
  <c r="VX13" i="2"/>
  <c r="VW15" i="2"/>
  <c r="VU14" i="2"/>
  <c r="VS11" i="2"/>
  <c r="ATL29" i="2"/>
  <c r="ATB29" i="2"/>
  <c r="ASZ28" i="2"/>
  <c r="ATL28" i="2"/>
  <c r="ATA29" i="2"/>
  <c r="ASZ29" i="2"/>
  <c r="ATB28" i="2"/>
  <c r="ATA28" i="2"/>
  <c r="ATM29" i="2"/>
  <c r="ATM28" i="2"/>
  <c r="AFV29" i="2"/>
  <c r="AFU29" i="2"/>
  <c r="AGA29" i="2"/>
  <c r="AGB29" i="2"/>
  <c r="AGC29" i="2"/>
  <c r="AFX29" i="2"/>
  <c r="AFY29" i="2"/>
  <c r="AFR29" i="2"/>
  <c r="AGD29" i="2"/>
  <c r="AFS29" i="2"/>
  <c r="AFT29" i="2"/>
  <c r="AGE29" i="2"/>
  <c r="ARS22" i="2"/>
  <c r="ARZ22" i="2"/>
  <c r="ARF22" i="2"/>
  <c r="ARE22" i="2"/>
  <c r="ARD22" i="2"/>
  <c r="ARO22" i="2"/>
  <c r="ARR22" i="2"/>
  <c r="ARY22" i="2"/>
  <c r="ARP22" i="2"/>
  <c r="ARK22" i="2"/>
  <c r="ARN22" i="2"/>
  <c r="ARQ22" i="2"/>
  <c r="ARL22" i="2"/>
  <c r="ARG22" i="2"/>
  <c r="ARJ22" i="2"/>
  <c r="ARM22" i="2"/>
  <c r="ARH22" i="2"/>
  <c r="ATT22" i="2"/>
  <c r="ATQ22" i="2"/>
  <c r="ATP22" i="2"/>
  <c r="ATS22" i="2"/>
  <c r="ATR22" i="2"/>
  <c r="ANL15" i="2"/>
  <c r="ANN21" i="2"/>
  <c r="AMK19" i="2"/>
  <c r="AHJ6" i="2"/>
  <c r="AAY8" i="2"/>
  <c r="ANK14" i="2"/>
  <c r="ANN14" i="2"/>
  <c r="ANM14" i="2"/>
  <c r="ANO14" i="2"/>
  <c r="ANL14" i="2"/>
  <c r="ATR8" i="2"/>
  <c r="AKS15" i="2"/>
  <c r="AKX15" i="2" s="1"/>
  <c r="AKX14" i="2"/>
  <c r="AGD27" i="2"/>
  <c r="ALG26" i="2"/>
  <c r="ALD26" i="2"/>
  <c r="AGB8" i="2"/>
  <c r="AGA8" i="2"/>
  <c r="AFX8" i="2"/>
  <c r="AGC8" i="2"/>
  <c r="AFY8" i="2"/>
  <c r="AFV8" i="2"/>
  <c r="AFU8" i="2"/>
  <c r="AGE8" i="2"/>
  <c r="AFT8" i="2"/>
  <c r="AFR8" i="2"/>
  <c r="AFS8" i="2"/>
  <c r="AGD8" i="2"/>
  <c r="AQI26" i="2"/>
  <c r="AQJ26" i="2"/>
  <c r="AQP26" i="2"/>
  <c r="AQQ26" i="2"/>
  <c r="AQL26" i="2"/>
  <c r="AQM26" i="2"/>
  <c r="AQO26" i="2"/>
  <c r="AHH13" i="2"/>
  <c r="AHI28" i="2"/>
  <c r="AHF27" i="2"/>
  <c r="AOG29" i="2"/>
  <c r="AOG28" i="2"/>
  <c r="AHJ12" i="2"/>
  <c r="AHG13" i="2"/>
  <c r="AHF12" i="2"/>
  <c r="AHG15" i="2"/>
  <c r="AHG14" i="2"/>
  <c r="AHG12" i="2"/>
  <c r="AHF14" i="2"/>
  <c r="AHF13" i="2"/>
  <c r="AHI12" i="2"/>
  <c r="AHH12" i="2"/>
  <c r="AHF15" i="2"/>
  <c r="AJD29" i="2"/>
  <c r="AJC29" i="2"/>
  <c r="AJB29" i="2"/>
  <c r="AJF29" i="2"/>
  <c r="AJE29" i="2"/>
  <c r="ARY8" i="2"/>
  <c r="ARP8" i="2"/>
  <c r="ARS8" i="2"/>
  <c r="ARZ8" i="2"/>
  <c r="ARF8" i="2"/>
  <c r="ARQ8" i="2"/>
  <c r="ARL8" i="2"/>
  <c r="ARO8" i="2"/>
  <c r="ARR8" i="2"/>
  <c r="ARM8" i="2"/>
  <c r="ARH8" i="2"/>
  <c r="ARK8" i="2"/>
  <c r="ARN8" i="2"/>
  <c r="ARE8" i="2"/>
  <c r="ARD8" i="2"/>
  <c r="ARG8" i="2"/>
  <c r="ARJ8" i="2"/>
  <c r="ALC6" i="2"/>
  <c r="ALI6" i="2"/>
  <c r="ALJ6" i="2"/>
  <c r="ALE6" i="2"/>
  <c r="ALF6" i="2"/>
  <c r="ALH6" i="2"/>
  <c r="ALB6" i="2"/>
  <c r="ALA19" i="2"/>
  <c r="ARJ29" i="2"/>
  <c r="ARM29" i="2"/>
  <c r="ARH29" i="2"/>
  <c r="ARK29" i="2"/>
  <c r="ARZ29" i="2"/>
  <c r="ARF29" i="2"/>
  <c r="ARE29" i="2"/>
  <c r="ARD29" i="2"/>
  <c r="ARG29" i="2"/>
  <c r="ARR29" i="2"/>
  <c r="ARY29" i="2"/>
  <c r="ARP29" i="2"/>
  <c r="ARS29" i="2"/>
  <c r="ARN29" i="2"/>
  <c r="ARQ29" i="2"/>
  <c r="ARL29" i="2"/>
  <c r="ARO29" i="2"/>
  <c r="ANO27" i="2"/>
  <c r="ANM27" i="2"/>
  <c r="ANN27" i="2"/>
  <c r="ANL27" i="2"/>
  <c r="ANK27" i="2"/>
  <c r="AQK11" i="2"/>
  <c r="ALG12" i="2"/>
  <c r="ALK20" i="2"/>
  <c r="ALA20" i="2"/>
  <c r="AFT4" i="2"/>
  <c r="AFS6" i="2"/>
  <c r="AFR6" i="2"/>
  <c r="AFZ6" i="2"/>
  <c r="AQK25" i="2"/>
  <c r="ANL20" i="2"/>
  <c r="AHH8" i="2"/>
  <c r="ARG14" i="2"/>
  <c r="ARJ14" i="2"/>
  <c r="ARM14" i="2"/>
  <c r="ARH14" i="2"/>
  <c r="ARS14" i="2"/>
  <c r="ARZ14" i="2"/>
  <c r="ARF14" i="2"/>
  <c r="ARE14" i="2"/>
  <c r="ARD14" i="2"/>
  <c r="ARO14" i="2"/>
  <c r="ARR14" i="2"/>
  <c r="ARY14" i="2"/>
  <c r="ARP14" i="2"/>
  <c r="ARK14" i="2"/>
  <c r="ARN14" i="2"/>
  <c r="ARQ14" i="2"/>
  <c r="ARL14" i="2"/>
  <c r="ARE13" i="2"/>
  <c r="ABC27" i="2"/>
  <c r="ABA27" i="2"/>
  <c r="ABD25" i="2"/>
  <c r="ABB26" i="2"/>
  <c r="ABB28" i="2"/>
  <c r="ABD27" i="2"/>
  <c r="ABB27" i="2"/>
  <c r="AHI26" i="2"/>
  <c r="AFW21" i="2"/>
  <c r="ASG28" i="2"/>
  <c r="ASG15" i="2"/>
  <c r="ARL20" i="2"/>
  <c r="AAP14" i="2"/>
  <c r="AQL20" i="2"/>
  <c r="AQJ20" i="2"/>
  <c r="AQP20" i="2"/>
  <c r="AQM20" i="2"/>
  <c r="AQO20" i="2"/>
  <c r="AQQ20" i="2"/>
  <c r="AQI20" i="2"/>
  <c r="AMB14" i="2"/>
  <c r="AAY7" i="2"/>
  <c r="ALJ27" i="2"/>
  <c r="ALE27" i="2"/>
  <c r="ALF27" i="2"/>
  <c r="ALH27" i="2"/>
  <c r="ALB27" i="2"/>
  <c r="ALC27" i="2"/>
  <c r="ALI27" i="2"/>
  <c r="AMK5" i="2"/>
  <c r="ANN6" i="2"/>
  <c r="ANK6" i="2"/>
  <c r="ANL6" i="2"/>
  <c r="ANM6" i="2"/>
  <c r="ANO6" i="2"/>
  <c r="ANN8" i="2"/>
  <c r="ARS21" i="2"/>
  <c r="ARZ21" i="2"/>
  <c r="ARF21" i="2"/>
  <c r="ARE21" i="2"/>
  <c r="ARD21" i="2"/>
  <c r="ARO21" i="2"/>
  <c r="ARR21" i="2"/>
  <c r="ARY21" i="2"/>
  <c r="ARP21" i="2"/>
  <c r="ARK21" i="2"/>
  <c r="ARN21" i="2"/>
  <c r="ARQ21" i="2"/>
  <c r="ARL21" i="2"/>
  <c r="ARG21" i="2"/>
  <c r="ARJ21" i="2"/>
  <c r="ARM21" i="2"/>
  <c r="ARH21" i="2"/>
  <c r="ARP19" i="2"/>
  <c r="ARF19" i="2"/>
  <c r="ARD19" i="2"/>
  <c r="ARE19" i="2"/>
  <c r="ARQ19" i="2"/>
  <c r="AHI14" i="2"/>
  <c r="ANO15" i="2"/>
  <c r="ANK21" i="2"/>
  <c r="AFS26" i="2"/>
  <c r="AHH6" i="2"/>
  <c r="ATQ8" i="2"/>
  <c r="ALF13" i="2"/>
  <c r="ALH13" i="2"/>
  <c r="ALB13" i="2"/>
  <c r="ALC13" i="2"/>
  <c r="ALI13" i="2"/>
  <c r="ALJ13" i="2"/>
  <c r="ALE13" i="2"/>
  <c r="AFS27" i="2"/>
  <c r="AFT27" i="2"/>
  <c r="AQJ5" i="2"/>
  <c r="AQP5" i="2"/>
  <c r="AQQ5" i="2"/>
  <c r="AQL5" i="2"/>
  <c r="AQM5" i="2"/>
  <c r="AQO5" i="2"/>
  <c r="AQI5" i="2"/>
  <c r="AHI13" i="2"/>
  <c r="AMB21" i="2"/>
  <c r="AHJ26" i="2"/>
  <c r="AHJ27" i="2"/>
  <c r="AHH7" i="2"/>
  <c r="ARY7" i="2"/>
  <c r="ARP7" i="2"/>
  <c r="ARS7" i="2"/>
  <c r="ARZ7" i="2"/>
  <c r="ARF7" i="2"/>
  <c r="ARQ7" i="2"/>
  <c r="ARL7" i="2"/>
  <c r="ARO7" i="2"/>
  <c r="ARR7" i="2"/>
  <c r="ARM7" i="2"/>
  <c r="ARH7" i="2"/>
  <c r="ARK7" i="2"/>
  <c r="ARN7" i="2"/>
  <c r="ARE7" i="2"/>
  <c r="ARD7" i="2"/>
  <c r="ARG7" i="2"/>
  <c r="ARJ7" i="2"/>
  <c r="ARE5" i="2"/>
  <c r="ARP5" i="2"/>
  <c r="ARD5" i="2"/>
  <c r="ARF5" i="2"/>
  <c r="ARQ5" i="2"/>
  <c r="AKS8" i="2"/>
  <c r="AKX8" i="2" s="1"/>
  <c r="AKX7" i="2"/>
  <c r="ARK28" i="2"/>
  <c r="ARD28" i="2"/>
  <c r="ARQ28" i="2"/>
  <c r="ARP28" i="2"/>
  <c r="ARG28" i="2"/>
  <c r="ARR28" i="2"/>
  <c r="ARL28" i="2"/>
  <c r="ARJ28" i="2"/>
  <c r="ARS28" i="2"/>
  <c r="ARY28" i="2"/>
  <c r="ARM28" i="2"/>
  <c r="ARF28" i="2"/>
  <c r="ARE28" i="2"/>
  <c r="ARO28" i="2"/>
  <c r="ARN28" i="2"/>
  <c r="ARH28" i="2"/>
  <c r="ARZ28" i="2"/>
  <c r="ALD12" i="2"/>
  <c r="AKZ20" i="2"/>
  <c r="AGD4" i="2"/>
  <c r="AGD6" i="2"/>
  <c r="AFW6" i="2"/>
  <c r="ASJ14" i="2"/>
  <c r="ANN20" i="2"/>
  <c r="ANK20" i="2"/>
  <c r="AHJ8" i="2"/>
  <c r="AMB7" i="2"/>
  <c r="ARD13" i="2"/>
  <c r="AAZ28" i="2"/>
  <c r="AAZ21" i="2"/>
  <c r="ABA28" i="2"/>
  <c r="ABB29" i="2"/>
  <c r="ABA29" i="2"/>
  <c r="ABE26" i="2"/>
  <c r="ABE25" i="2"/>
  <c r="ABA25" i="2"/>
  <c r="OV8" i="2"/>
  <c r="ASP7" i="2"/>
  <c r="AQE21" i="2"/>
  <c r="APZ22" i="2"/>
  <c r="AQE22" i="2" s="1"/>
  <c r="AMK6" i="2"/>
  <c r="AMK12" i="2"/>
  <c r="ASG29" i="2"/>
  <c r="AMB8" i="2"/>
  <c r="AKS29" i="2"/>
  <c r="AKX29" i="2" s="1"/>
  <c r="AKX28" i="2"/>
  <c r="ASP21" i="2"/>
  <c r="ANM8" i="2"/>
  <c r="AHH14" i="2"/>
  <c r="ANN15" i="2"/>
  <c r="ANL21" i="2"/>
  <c r="ARL27" i="2"/>
  <c r="AGD26" i="2"/>
  <c r="AHJ20" i="2"/>
  <c r="AHH20" i="2"/>
  <c r="AHI20" i="2"/>
  <c r="ALF22" i="2"/>
  <c r="ALB22" i="2"/>
  <c r="ALC22" i="2"/>
  <c r="ALI22" i="2"/>
  <c r="ALH22" i="2"/>
  <c r="ALJ22" i="2"/>
  <c r="ALE22" i="2"/>
  <c r="ALL22" i="2"/>
  <c r="ALA22" i="2"/>
  <c r="ALK22" i="2"/>
  <c r="AKY22" i="2"/>
  <c r="AKZ22" i="2"/>
  <c r="AFR27" i="2"/>
  <c r="AHG21" i="2"/>
  <c r="AHJ19" i="2"/>
  <c r="AHH19" i="2"/>
  <c r="AHF22" i="2"/>
  <c r="AHF19" i="2"/>
  <c r="AHG19" i="2"/>
  <c r="AHF21" i="2"/>
  <c r="AHI19" i="2"/>
  <c r="AHG22" i="2"/>
  <c r="AHG20" i="2"/>
  <c r="AHF20" i="2"/>
  <c r="APZ7" i="2"/>
  <c r="AQE6" i="2"/>
  <c r="ASP13" i="2"/>
  <c r="ASG8" i="2"/>
  <c r="AHJ7" i="2"/>
  <c r="AFT26" i="2"/>
  <c r="AGE4" i="2"/>
  <c r="ANO20" i="2"/>
  <c r="AMB22" i="2"/>
  <c r="ARP13" i="2"/>
  <c r="ARD26" i="2"/>
  <c r="AAZ29" i="2"/>
  <c r="ABD29" i="2"/>
  <c r="ABD28" i="2"/>
  <c r="ABB25" i="2"/>
  <c r="ABC28" i="2"/>
  <c r="ABE27" i="2"/>
  <c r="AGF12" i="2"/>
  <c r="ALG5" i="2"/>
  <c r="AQQ12" i="2"/>
  <c r="AQL12" i="2"/>
  <c r="AQM12" i="2"/>
  <c r="AQO12" i="2"/>
  <c r="AQI12" i="2"/>
  <c r="AQJ12" i="2"/>
  <c r="AQP12" i="2"/>
  <c r="ASP28" i="2"/>
  <c r="ARI20" i="2"/>
  <c r="AMK20" i="2"/>
  <c r="ATP7" i="2"/>
  <c r="ATS7" i="2"/>
  <c r="ATQ7" i="2"/>
  <c r="ATR7" i="2"/>
  <c r="ATT7" i="2"/>
  <c r="AFY28" i="2"/>
  <c r="AFV28" i="2"/>
  <c r="AFU28" i="2"/>
  <c r="AGB28" i="2"/>
  <c r="AGA28" i="2"/>
  <c r="AGC28" i="2"/>
  <c r="AFX28" i="2"/>
  <c r="AGD28" i="2"/>
  <c r="AGE28" i="2"/>
  <c r="AFR28" i="2"/>
  <c r="AFT28" i="2"/>
  <c r="AFS28" i="2"/>
  <c r="AFR26" i="2"/>
  <c r="AFR25" i="2"/>
  <c r="AFS25" i="2"/>
  <c r="AGD25" i="2"/>
  <c r="ASJ21" i="2"/>
  <c r="ANO8" i="2"/>
  <c r="ANK8" i="2"/>
  <c r="AHJ14" i="2"/>
  <c r="ARI6" i="2"/>
  <c r="ANM21" i="2"/>
  <c r="ANO21" i="2"/>
  <c r="LL18" i="2"/>
  <c r="OG18" i="2" s="1"/>
  <c r="LL19" i="2"/>
  <c r="OG19" i="2" s="1"/>
  <c r="ATT8" i="2"/>
  <c r="ATP8" i="2"/>
  <c r="ALC21" i="2"/>
  <c r="ALB21" i="2"/>
  <c r="ALI21" i="2"/>
  <c r="ALJ21" i="2"/>
  <c r="ALE21" i="2"/>
  <c r="ALH21" i="2"/>
  <c r="ALF21" i="2"/>
  <c r="ALL21" i="2"/>
  <c r="AKZ21" i="2"/>
  <c r="ALK21" i="2"/>
  <c r="ALA21" i="2"/>
  <c r="AKY21" i="2"/>
  <c r="AKZ19" i="2"/>
  <c r="ALK18" i="2"/>
  <c r="AKZ18" i="2"/>
  <c r="ALL18" i="2"/>
  <c r="AGE27" i="2"/>
  <c r="AFY7" i="2"/>
  <c r="AGA7" i="2"/>
  <c r="AFU7" i="2"/>
  <c r="AFV7" i="2"/>
  <c r="AGB7" i="2"/>
  <c r="AGC7" i="2"/>
  <c r="AFX7" i="2"/>
  <c r="AGD7" i="2"/>
  <c r="AFS7" i="2"/>
  <c r="AFT7" i="2"/>
  <c r="AFR7" i="2"/>
  <c r="AGE7" i="2"/>
  <c r="AGD5" i="2"/>
  <c r="AFS5" i="2"/>
  <c r="AGE5" i="2"/>
  <c r="AFT5" i="2"/>
  <c r="AFR5" i="2"/>
  <c r="APZ28" i="2"/>
  <c r="AQE27" i="2"/>
  <c r="AJB28" i="2"/>
  <c r="AJE28" i="2"/>
  <c r="AJC28" i="2"/>
  <c r="AJD28" i="2"/>
  <c r="AJF28" i="2"/>
  <c r="AHI7" i="2"/>
  <c r="AAZ26" i="2"/>
  <c r="AQN11" i="2"/>
  <c r="ALL20" i="2"/>
  <c r="ASP20" i="2"/>
  <c r="AFS4" i="2"/>
  <c r="AFR4" i="2"/>
  <c r="AGE6" i="2"/>
  <c r="AQN25" i="2"/>
  <c r="ATR14" i="2"/>
  <c r="ATQ14" i="2"/>
  <c r="ATP14" i="2"/>
  <c r="ATT14" i="2"/>
  <c r="ATS14" i="2"/>
  <c r="ARQ15" i="2"/>
  <c r="ARO15" i="2"/>
  <c r="ARF15" i="2"/>
  <c r="ARR15" i="2"/>
  <c r="ARM15" i="2"/>
  <c r="ARK15" i="2"/>
  <c r="ARL15" i="2"/>
  <c r="ARJ15" i="2"/>
  <c r="ARE15" i="2"/>
  <c r="ARG15" i="2"/>
  <c r="ARD15" i="2"/>
  <c r="ARP15" i="2"/>
  <c r="ARY15" i="2"/>
  <c r="ARS15" i="2"/>
  <c r="ARN15" i="2"/>
  <c r="ARZ15" i="2"/>
  <c r="ARH15" i="2"/>
  <c r="ARQ13" i="2"/>
  <c r="AAZ20" i="2"/>
  <c r="AAZ25" i="2"/>
  <c r="ABE29" i="2"/>
  <c r="ABC26" i="2"/>
  <c r="ABC29" i="2"/>
  <c r="ABC25" i="2"/>
  <c r="ABA26" i="2"/>
  <c r="AAZ22" i="2"/>
  <c r="AFT25" i="2"/>
  <c r="GE18" i="2"/>
  <c r="IZ18" i="2" s="1"/>
  <c r="GE20" i="2"/>
  <c r="IZ20" i="2" s="1"/>
  <c r="GE19" i="2"/>
  <c r="IZ19" i="2" s="1"/>
  <c r="A22" i="2"/>
  <c r="A18" i="2"/>
  <c r="A21" i="2"/>
  <c r="A20" i="2"/>
  <c r="A19" i="2"/>
  <c r="EH29" i="2"/>
  <c r="EH25" i="2"/>
  <c r="EH26" i="2"/>
  <c r="EH28" i="2"/>
  <c r="EH27" i="2"/>
  <c r="EH13" i="2"/>
  <c r="EH11" i="2"/>
  <c r="EH14" i="2"/>
  <c r="EH12" i="2"/>
  <c r="EH15" i="2"/>
  <c r="DS6" i="2"/>
  <c r="DS26" i="2"/>
  <c r="DS15" i="2"/>
  <c r="DS27" i="2"/>
  <c r="DS13" i="2"/>
  <c r="DS14" i="2"/>
  <c r="DS7" i="2"/>
  <c r="DS29" i="2"/>
  <c r="DS28" i="2"/>
  <c r="AVS20" i="2" l="1"/>
  <c r="AVU6" i="2"/>
  <c r="BHG19" i="2"/>
  <c r="AVX20" i="2"/>
  <c r="AVW20" i="2"/>
  <c r="AVQ20" i="2"/>
  <c r="AVP20" i="2"/>
  <c r="AVV20" i="2"/>
  <c r="BHG12" i="2"/>
  <c r="BBZ6" i="2"/>
  <c r="A28" i="2"/>
  <c r="BBR19" i="2"/>
  <c r="BCD20" i="2"/>
  <c r="BED21" i="2"/>
  <c r="BAW26" i="2"/>
  <c r="BAX26" i="2"/>
  <c r="BBC26" i="2"/>
  <c r="BBD26" i="2"/>
  <c r="AXY21" i="2"/>
  <c r="AVN11" i="2"/>
  <c r="AVM13" i="2"/>
  <c r="AVO20" i="2"/>
  <c r="BEG21" i="2"/>
  <c r="BIJ6" i="2"/>
  <c r="BBR20" i="2"/>
  <c r="BEF21" i="2"/>
  <c r="AXZ22" i="2"/>
  <c r="AVZ20" i="2"/>
  <c r="BHW20" i="2"/>
  <c r="BEE21" i="2"/>
  <c r="BEH21" i="2"/>
  <c r="BCE20" i="2"/>
  <c r="AVY19" i="2"/>
  <c r="BBT20" i="2"/>
  <c r="BGJ25" i="2"/>
  <c r="BBT19" i="2"/>
  <c r="AVO19" i="2"/>
  <c r="AWY13" i="2"/>
  <c r="BVN5" i="2"/>
  <c r="BIJ13" i="2"/>
  <c r="BBS19" i="2"/>
  <c r="AVY18" i="2"/>
  <c r="AYA22" i="2"/>
  <c r="BBS20" i="2"/>
  <c r="BGJ4" i="2"/>
  <c r="BDD27" i="2"/>
  <c r="BGH4" i="2"/>
  <c r="AYC20" i="2"/>
  <c r="BGD4" i="2"/>
  <c r="A14" i="2"/>
  <c r="AVN20" i="2"/>
  <c r="BIJ20" i="2"/>
  <c r="AYB22" i="2"/>
  <c r="AYB21" i="2"/>
  <c r="BGK4" i="2"/>
  <c r="BGL4" i="2"/>
  <c r="AXY22" i="2"/>
  <c r="AXZ21" i="2"/>
  <c r="AYA14" i="2"/>
  <c r="BGE4" i="2"/>
  <c r="BHW27" i="2"/>
  <c r="BGD25" i="2"/>
  <c r="BGL25" i="2"/>
  <c r="BHY27" i="2"/>
  <c r="BGK25" i="2"/>
  <c r="BGH25" i="2"/>
  <c r="BDD13" i="2"/>
  <c r="BGE25" i="2"/>
  <c r="BHW6" i="2"/>
  <c r="AVO11" i="2"/>
  <c r="BHX6" i="2"/>
  <c r="BHX27" i="2"/>
  <c r="AVY11" i="2"/>
  <c r="AVN13" i="2"/>
  <c r="BII6" i="2"/>
  <c r="BIJ27" i="2"/>
  <c r="AVZ11" i="2"/>
  <c r="AVO13" i="2"/>
  <c r="BEG14" i="2"/>
  <c r="AYB14" i="2"/>
  <c r="AXY14" i="2"/>
  <c r="AYC14" i="2"/>
  <c r="AVM20" i="2"/>
  <c r="BHX20" i="2"/>
  <c r="BDD6" i="2"/>
  <c r="AVU13" i="2"/>
  <c r="BCD19" i="2"/>
  <c r="AWY6" i="2"/>
  <c r="BII13" i="2"/>
  <c r="AVZ13" i="2"/>
  <c r="BHY6" i="2"/>
  <c r="AYC22" i="2"/>
  <c r="AYA21" i="2"/>
  <c r="AYB15" i="2"/>
  <c r="BHY20" i="2"/>
  <c r="AVM11" i="2"/>
  <c r="BQI4" i="2"/>
  <c r="BQN4" i="2" s="1"/>
  <c r="BII20" i="2"/>
  <c r="A7" i="2"/>
  <c r="A4" i="2"/>
  <c r="A11" i="2"/>
  <c r="AYC8" i="2"/>
  <c r="BBS13" i="2"/>
  <c r="BHW13" i="2"/>
  <c r="BHY13" i="2"/>
  <c r="BJC14" i="2"/>
  <c r="AXZ14" i="2"/>
  <c r="BHG26" i="2"/>
  <c r="BJC8" i="2"/>
  <c r="AVU8" i="2"/>
  <c r="BBT27" i="2"/>
  <c r="AWP8" i="2"/>
  <c r="BHD5" i="2"/>
  <c r="AVM18" i="2"/>
  <c r="AVR26" i="2"/>
  <c r="BBW20" i="2"/>
  <c r="OV26" i="2"/>
  <c r="EH7" i="2"/>
  <c r="AWA5" i="2"/>
  <c r="BLG25" i="2"/>
  <c r="BLL25" i="2" s="1"/>
  <c r="EH4" i="2"/>
  <c r="BDD14" i="2"/>
  <c r="BIZ7" i="2"/>
  <c r="OV5" i="2"/>
  <c r="BCU21" i="2"/>
  <c r="BJC15" i="2"/>
  <c r="AXZ6" i="2"/>
  <c r="AVU20" i="2"/>
  <c r="BJC21" i="2"/>
  <c r="BBZ13" i="2"/>
  <c r="AWY26" i="2"/>
  <c r="AVR13" i="2"/>
  <c r="BBZ27" i="2"/>
  <c r="BHD19" i="2"/>
  <c r="BJC28" i="2"/>
  <c r="EH5" i="2"/>
  <c r="OV25" i="2"/>
  <c r="BBB11" i="2"/>
  <c r="BBB4" i="2"/>
  <c r="BAY4" i="2"/>
  <c r="AWP21" i="2"/>
  <c r="BIZ29" i="2"/>
  <c r="BCX7" i="2"/>
  <c r="BIZ15" i="2"/>
  <c r="AYU28" i="2"/>
  <c r="EH6" i="2"/>
  <c r="BQI18" i="2"/>
  <c r="BQN18" i="2" s="1"/>
  <c r="BAY11" i="2"/>
  <c r="BIB13" i="2"/>
  <c r="BHD12" i="2"/>
  <c r="BCU7" i="2"/>
  <c r="AVR7" i="2"/>
  <c r="AVN19" i="2"/>
  <c r="AWP7" i="2"/>
  <c r="BBB18" i="2"/>
  <c r="OV29" i="2"/>
  <c r="BJC7" i="2"/>
  <c r="CAT15" i="2"/>
  <c r="CAR15" i="2"/>
  <c r="CAR28" i="2"/>
  <c r="CAT28" i="2"/>
  <c r="CAT4" i="2"/>
  <c r="CAR4" i="2"/>
  <c r="CAT5" i="2"/>
  <c r="CAT8" i="2"/>
  <c r="CAR5" i="2"/>
  <c r="CAR8" i="2"/>
  <c r="ALA12" i="2"/>
  <c r="CAT11" i="2"/>
  <c r="BGX28" i="2"/>
  <c r="BFV28" i="2"/>
  <c r="BGX29" i="2" s="1"/>
  <c r="AXZ28" i="2"/>
  <c r="AYA28" i="2"/>
  <c r="AYC28" i="2"/>
  <c r="AXY28" i="2"/>
  <c r="AYB28" i="2"/>
  <c r="AXY7" i="2"/>
  <c r="BBD27" i="2"/>
  <c r="BBA27" i="2"/>
  <c r="BAZ27" i="2"/>
  <c r="BAW27" i="2"/>
  <c r="BBC27" i="2"/>
  <c r="BBE27" i="2"/>
  <c r="BAX27" i="2"/>
  <c r="BQJ12" i="2"/>
  <c r="BRL12" i="2"/>
  <c r="BMU5" i="2"/>
  <c r="BNB5" i="2"/>
  <c r="BMO5" i="2"/>
  <c r="BMQ5" i="2"/>
  <c r="BMP5" i="2"/>
  <c r="BMM5" i="2"/>
  <c r="BML5" i="2"/>
  <c r="BMJ5" i="2"/>
  <c r="BMI5" i="2"/>
  <c r="BNA5" i="2"/>
  <c r="BHN20" i="2"/>
  <c r="BHU20" i="2"/>
  <c r="BHT20" i="2"/>
  <c r="BHJ20" i="2"/>
  <c r="BHI20" i="2"/>
  <c r="BHC20" i="2"/>
  <c r="BHF20" i="2"/>
  <c r="BHE20" i="2"/>
  <c r="BHH20" i="2"/>
  <c r="BHB20" i="2"/>
  <c r="BLC27" i="2"/>
  <c r="BME27" i="2"/>
  <c r="AYA29" i="2"/>
  <c r="BED15" i="2"/>
  <c r="BEG15" i="2"/>
  <c r="BEE15" i="2"/>
  <c r="BEF15" i="2"/>
  <c r="BEH15" i="2"/>
  <c r="BCE6" i="2"/>
  <c r="BBZ7" i="2"/>
  <c r="BCC7" i="2"/>
  <c r="BCF7" i="2"/>
  <c r="BCM7" i="2"/>
  <c r="BBV7" i="2"/>
  <c r="BBY7" i="2"/>
  <c r="BCB7" i="2"/>
  <c r="BCE7" i="2"/>
  <c r="BBR7" i="2"/>
  <c r="BBU7" i="2"/>
  <c r="BBX7" i="2"/>
  <c r="BCA7" i="2"/>
  <c r="BCD7" i="2"/>
  <c r="BCG7" i="2"/>
  <c r="BCN7" i="2"/>
  <c r="BBT7" i="2"/>
  <c r="BBS7" i="2"/>
  <c r="BBT5" i="2"/>
  <c r="BCD5" i="2"/>
  <c r="BCE5" i="2"/>
  <c r="BBS5" i="2"/>
  <c r="BBR5" i="2"/>
  <c r="BMI12" i="2"/>
  <c r="BNA12" i="2"/>
  <c r="BMU12" i="2"/>
  <c r="BNB12" i="2"/>
  <c r="BMO12" i="2"/>
  <c r="BMQ12" i="2"/>
  <c r="BMP12" i="2"/>
  <c r="BMJ12" i="2"/>
  <c r="BMM12" i="2"/>
  <c r="BML12" i="2"/>
  <c r="BED14" i="2"/>
  <c r="BEE14" i="2"/>
  <c r="BEH14" i="2"/>
  <c r="BEF14" i="2"/>
  <c r="BBC5" i="2"/>
  <c r="BAW5" i="2"/>
  <c r="BAX5" i="2"/>
  <c r="BBD5" i="2"/>
  <c r="BBE5" i="2"/>
  <c r="BAZ5" i="2"/>
  <c r="BBA5" i="2"/>
  <c r="BHX13" i="2"/>
  <c r="BIG14" i="2"/>
  <c r="BIJ14" i="2"/>
  <c r="BID14" i="2"/>
  <c r="BHZ14" i="2"/>
  <c r="BIC14" i="2"/>
  <c r="BIF14" i="2"/>
  <c r="BII14" i="2"/>
  <c r="BHW14" i="2"/>
  <c r="BHY14" i="2"/>
  <c r="BHX14" i="2"/>
  <c r="BIA14" i="2"/>
  <c r="BIS14" i="2"/>
  <c r="BIR14" i="2"/>
  <c r="BIL14" i="2"/>
  <c r="BIH14" i="2"/>
  <c r="BCF29" i="2"/>
  <c r="BCM29" i="2"/>
  <c r="BCD29" i="2"/>
  <c r="BBU29" i="2"/>
  <c r="BCB29" i="2"/>
  <c r="BCE29" i="2"/>
  <c r="BBZ29" i="2"/>
  <c r="BCG29" i="2"/>
  <c r="BBX29" i="2"/>
  <c r="BCA29" i="2"/>
  <c r="BBV29" i="2"/>
  <c r="BCC29" i="2"/>
  <c r="BCN29" i="2"/>
  <c r="BBT29" i="2"/>
  <c r="BBS29" i="2"/>
  <c r="BBR29" i="2"/>
  <c r="BBY29" i="2"/>
  <c r="BBT13" i="2"/>
  <c r="BVN28" i="2"/>
  <c r="BVO28" i="2" s="1"/>
  <c r="BVR25" i="2" s="1"/>
  <c r="BVN27" i="2"/>
  <c r="BVO27" i="2" s="1"/>
  <c r="BVN26" i="2"/>
  <c r="BVO26" i="2" s="1"/>
  <c r="BVN29" i="2"/>
  <c r="BVO29" i="2" s="1"/>
  <c r="BVS25" i="2" s="1"/>
  <c r="BVN25" i="2"/>
  <c r="BVO25" i="2" s="1"/>
  <c r="AWA4" i="2"/>
  <c r="BNY27" i="2"/>
  <c r="BNS27" i="2"/>
  <c r="BNZ27" i="2"/>
  <c r="BNM27" i="2"/>
  <c r="BNO27" i="2"/>
  <c r="BNN27" i="2"/>
  <c r="BNH27" i="2"/>
  <c r="BNK27" i="2"/>
  <c r="BNJ27" i="2"/>
  <c r="BNG27" i="2"/>
  <c r="AYB8" i="2"/>
  <c r="BLB19" i="2"/>
  <c r="BLG18" i="2"/>
  <c r="BVO5" i="2"/>
  <c r="CAR7" i="2"/>
  <c r="CAT7" i="2"/>
  <c r="CAT27" i="2"/>
  <c r="CAR27" i="2"/>
  <c r="BBS6" i="2"/>
  <c r="AVW22" i="2"/>
  <c r="AVV22" i="2"/>
  <c r="AVM22" i="2"/>
  <c r="AVX22" i="2"/>
  <c r="AVS22" i="2"/>
  <c r="AVN22" i="2"/>
  <c r="AVY22" i="2"/>
  <c r="AVT22" i="2"/>
  <c r="AVO22" i="2"/>
  <c r="AVP22" i="2"/>
  <c r="AVZ22" i="2"/>
  <c r="AVQ22" i="2"/>
  <c r="BSJ20" i="2"/>
  <c r="BQK19" i="2"/>
  <c r="BGH5" i="2"/>
  <c r="BGJ5" i="2"/>
  <c r="BGD5" i="2"/>
  <c r="BGE5" i="2"/>
  <c r="BGK5" i="2"/>
  <c r="BGL5" i="2"/>
  <c r="BGG5" i="2"/>
  <c r="BOQ29" i="2"/>
  <c r="BOL29" i="2"/>
  <c r="BOM29" i="2"/>
  <c r="BOH29" i="2"/>
  <c r="BOW29" i="2"/>
  <c r="BOI29" i="2"/>
  <c r="BOF29" i="2"/>
  <c r="BOK29" i="2"/>
  <c r="BOE29" i="2"/>
  <c r="BIS22" i="2"/>
  <c r="BHY22" i="2"/>
  <c r="BII22" i="2"/>
  <c r="BIE22" i="2"/>
  <c r="BHW22" i="2"/>
  <c r="BIK22" i="2"/>
  <c r="BIR22" i="2"/>
  <c r="BIA22" i="2"/>
  <c r="BHX22" i="2"/>
  <c r="BIG22" i="2"/>
  <c r="BIJ22" i="2"/>
  <c r="BIH22" i="2"/>
  <c r="BIL22" i="2"/>
  <c r="BIC22" i="2"/>
  <c r="BIF22" i="2"/>
  <c r="BHZ22" i="2"/>
  <c r="BIB22" i="2" s="1"/>
  <c r="BID22" i="2"/>
  <c r="BJI8" i="2"/>
  <c r="AWY27" i="2"/>
  <c r="CAT26" i="2"/>
  <c r="CAR26" i="2"/>
  <c r="BSJ27" i="2"/>
  <c r="BQK26" i="2"/>
  <c r="AVY15" i="2"/>
  <c r="AVQ15" i="2"/>
  <c r="AVW15" i="2"/>
  <c r="AVN15" i="2"/>
  <c r="AVT15" i="2"/>
  <c r="AVP15" i="2"/>
  <c r="AVX15" i="2"/>
  <c r="AVO15" i="2"/>
  <c r="AVV15" i="2"/>
  <c r="AVS15" i="2"/>
  <c r="AVZ15" i="2"/>
  <c r="AVM15" i="2"/>
  <c r="AYA15" i="2"/>
  <c r="BVN4" i="2"/>
  <c r="BVO4" i="2" s="1"/>
  <c r="BVN7" i="2"/>
  <c r="BVO7" i="2" s="1"/>
  <c r="BVN8" i="2"/>
  <c r="BVO8" i="2" s="1"/>
  <c r="BVS4" i="2" s="1"/>
  <c r="BVN6" i="2"/>
  <c r="BVO6" i="2" s="1"/>
  <c r="BVQ4" i="2" s="1"/>
  <c r="AXY20" i="2"/>
  <c r="AWY20" i="2"/>
  <c r="BLB5" i="2"/>
  <c r="BLG4" i="2"/>
  <c r="BCG21" i="2"/>
  <c r="BCM21" i="2"/>
  <c r="BCD21" i="2"/>
  <c r="BBZ21" i="2"/>
  <c r="BBX21" i="2"/>
  <c r="BCC21" i="2"/>
  <c r="BCE21" i="2"/>
  <c r="BBV21" i="2"/>
  <c r="BBR21" i="2"/>
  <c r="BBY21" i="2"/>
  <c r="BCA21" i="2"/>
  <c r="BCB21" i="2"/>
  <c r="BCN21" i="2"/>
  <c r="BBU21" i="2"/>
  <c r="BBS21" i="2"/>
  <c r="BBT21" i="2"/>
  <c r="BCF21" i="2"/>
  <c r="AWP28" i="2"/>
  <c r="BHJ13" i="2"/>
  <c r="BHI13" i="2"/>
  <c r="BHC13" i="2"/>
  <c r="BHF13" i="2"/>
  <c r="BHE13" i="2"/>
  <c r="BHH13" i="2"/>
  <c r="BHB13" i="2"/>
  <c r="BHN13" i="2"/>
  <c r="BHU13" i="2"/>
  <c r="BHT13" i="2"/>
  <c r="BIZ28" i="2"/>
  <c r="AXY27" i="2"/>
  <c r="AVZ19" i="2"/>
  <c r="BMU19" i="2"/>
  <c r="BNB19" i="2"/>
  <c r="BMO19" i="2"/>
  <c r="BMQ19" i="2"/>
  <c r="BMP19" i="2"/>
  <c r="BMJ19" i="2"/>
  <c r="BMM19" i="2"/>
  <c r="BML19" i="2"/>
  <c r="BMI19" i="2"/>
  <c r="BNA19" i="2"/>
  <c r="CAT18" i="2"/>
  <c r="CAR18" i="2"/>
  <c r="BJI14" i="2"/>
  <c r="BHJ27" i="2"/>
  <c r="BHI27" i="2"/>
  <c r="BHC27" i="2"/>
  <c r="BHF27" i="2"/>
  <c r="BHE27" i="2"/>
  <c r="BHB27" i="2"/>
  <c r="BHH27" i="2"/>
  <c r="BHN27" i="2"/>
  <c r="BHU27" i="2"/>
  <c r="BHT27" i="2"/>
  <c r="BNG13" i="2"/>
  <c r="BNM13" i="2"/>
  <c r="BNS13" i="2"/>
  <c r="BNZ13" i="2"/>
  <c r="BNO13" i="2"/>
  <c r="BNN13" i="2"/>
  <c r="BNY13" i="2"/>
  <c r="BNH13" i="2"/>
  <c r="BNK13" i="2"/>
  <c r="BNJ13" i="2"/>
  <c r="AYA7" i="2"/>
  <c r="AYC7" i="2"/>
  <c r="BQI11" i="2"/>
  <c r="BSJ13" i="2"/>
  <c r="BQK12" i="2"/>
  <c r="BLC6" i="2"/>
  <c r="BME6" i="2"/>
  <c r="BED8" i="2"/>
  <c r="BEG8" i="2"/>
  <c r="BEE8" i="2"/>
  <c r="BEF8" i="2"/>
  <c r="BEH8" i="2"/>
  <c r="BCX21" i="2"/>
  <c r="AVG29" i="2"/>
  <c r="AVL29" i="2" s="1"/>
  <c r="AVL28" i="2"/>
  <c r="BAN14" i="2"/>
  <c r="BAS13" i="2"/>
  <c r="AYB29" i="2"/>
  <c r="BLD20" i="2"/>
  <c r="BNC22" i="2" s="1"/>
  <c r="BNC21" i="2"/>
  <c r="AWY5" i="2"/>
  <c r="BCE8" i="2"/>
  <c r="BCC8" i="2"/>
  <c r="BCF8" i="2"/>
  <c r="BBR8" i="2"/>
  <c r="BCA8" i="2"/>
  <c r="BBY8" i="2"/>
  <c r="BCB8" i="2"/>
  <c r="BCD8" i="2"/>
  <c r="BBS8" i="2"/>
  <c r="BBU8" i="2"/>
  <c r="BBX8" i="2"/>
  <c r="BBZ8" i="2"/>
  <c r="BCM8" i="2"/>
  <c r="BCG8" i="2"/>
  <c r="BCN8" i="2"/>
  <c r="BBT8" i="2"/>
  <c r="BBV8" i="2"/>
  <c r="BFV7" i="2"/>
  <c r="BGX8" i="2" s="1"/>
  <c r="BGX7" i="2"/>
  <c r="AXY6" i="2"/>
  <c r="AVR20" i="2"/>
  <c r="BBB26" i="2"/>
  <c r="BAN7" i="2"/>
  <c r="BAS6" i="2"/>
  <c r="BIB27" i="2"/>
  <c r="AWP14" i="2"/>
  <c r="BBV28" i="2"/>
  <c r="BBY28" i="2"/>
  <c r="BCB28" i="2"/>
  <c r="BCE28" i="2"/>
  <c r="BBR28" i="2"/>
  <c r="BBU28" i="2"/>
  <c r="BBX28" i="2"/>
  <c r="BCA28" i="2"/>
  <c r="BCD28" i="2"/>
  <c r="BCG28" i="2"/>
  <c r="BCN28" i="2"/>
  <c r="BBT28" i="2"/>
  <c r="BCM28" i="2"/>
  <c r="BBZ28" i="2"/>
  <c r="BCC28" i="2"/>
  <c r="BCF28" i="2"/>
  <c r="BBS28" i="2"/>
  <c r="BBR26" i="2"/>
  <c r="BCD26" i="2"/>
  <c r="BCE26" i="2"/>
  <c r="BBT26" i="2"/>
  <c r="BBS26" i="2"/>
  <c r="BNC7" i="2"/>
  <c r="BLD6" i="2"/>
  <c r="BNC8" i="2" s="1"/>
  <c r="BGL26" i="2"/>
  <c r="BGG26" i="2"/>
  <c r="BGH26" i="2"/>
  <c r="BGJ26" i="2"/>
  <c r="BGD26" i="2"/>
  <c r="BGE26" i="2"/>
  <c r="BGK26" i="2"/>
  <c r="BDD20" i="2"/>
  <c r="AXY8" i="2"/>
  <c r="CAT20" i="2"/>
  <c r="CAT21" i="2"/>
  <c r="CAR21" i="2"/>
  <c r="BCD6" i="2"/>
  <c r="AYC21" i="2"/>
  <c r="BEF22" i="2"/>
  <c r="BEG22" i="2"/>
  <c r="BEE22" i="2"/>
  <c r="BED22" i="2"/>
  <c r="BEH22" i="2"/>
  <c r="BHZ28" i="2"/>
  <c r="BHY28" i="2"/>
  <c r="BHX28" i="2"/>
  <c r="BIL28" i="2"/>
  <c r="BIS28" i="2"/>
  <c r="BIR28" i="2"/>
  <c r="BIA28" i="2"/>
  <c r="BIH28" i="2"/>
  <c r="BIG28" i="2"/>
  <c r="BIJ28" i="2"/>
  <c r="BHW28" i="2"/>
  <c r="BID28" i="2"/>
  <c r="BIC28" i="2"/>
  <c r="BIF28" i="2"/>
  <c r="BII28" i="2"/>
  <c r="BEG7" i="2"/>
  <c r="BEF7" i="2"/>
  <c r="BEH7" i="2"/>
  <c r="BEE7" i="2"/>
  <c r="BED7" i="2"/>
  <c r="BBW27" i="2"/>
  <c r="BAY18" i="2"/>
  <c r="BCX28" i="2"/>
  <c r="BCU28" i="2"/>
  <c r="BGL11" i="2"/>
  <c r="BGG11" i="2"/>
  <c r="BGH11" i="2"/>
  <c r="BGJ11" i="2"/>
  <c r="BGD11" i="2"/>
  <c r="BGE11" i="2"/>
  <c r="BGK11" i="2"/>
  <c r="BFU7" i="2"/>
  <c r="BFZ6" i="2"/>
  <c r="BOX28" i="2"/>
  <c r="BOK28" i="2"/>
  <c r="BOI28" i="2"/>
  <c r="BOL28" i="2"/>
  <c r="BOF28" i="2"/>
  <c r="BOE28" i="2"/>
  <c r="BOH28" i="2"/>
  <c r="BOQ28" i="2"/>
  <c r="BOX29" i="2"/>
  <c r="BOW28" i="2"/>
  <c r="BOM28" i="2"/>
  <c r="BIS21" i="2"/>
  <c r="BII21" i="2"/>
  <c r="BHZ21" i="2"/>
  <c r="BID21" i="2"/>
  <c r="BIG21" i="2"/>
  <c r="BIA21" i="2"/>
  <c r="BIF21" i="2"/>
  <c r="BIR21" i="2"/>
  <c r="BIC21" i="2"/>
  <c r="BHW21" i="2"/>
  <c r="BHX21" i="2"/>
  <c r="BIJ21" i="2"/>
  <c r="BHY21" i="2"/>
  <c r="BIH21" i="2"/>
  <c r="BIL21" i="2"/>
  <c r="BOL22" i="2"/>
  <c r="BOO22" i="2"/>
  <c r="BOF22" i="2"/>
  <c r="BOI22" i="2"/>
  <c r="BOH22" i="2"/>
  <c r="BOK22" i="2"/>
  <c r="BOB22" i="2"/>
  <c r="BOE22" i="2"/>
  <c r="BOD22" i="2"/>
  <c r="BOC22" i="2"/>
  <c r="BOQ22" i="2"/>
  <c r="BOW22" i="2"/>
  <c r="BON22" i="2"/>
  <c r="BOM22" i="2"/>
  <c r="AVM19" i="2"/>
  <c r="CAR25" i="2"/>
  <c r="CAT25" i="2"/>
  <c r="BTH28" i="2"/>
  <c r="BQL26" i="2"/>
  <c r="BTH29" i="2" s="1"/>
  <c r="AXZ13" i="2"/>
  <c r="AXY13" i="2"/>
  <c r="AYB13" i="2"/>
  <c r="AYA13" i="2"/>
  <c r="AYC13" i="2"/>
  <c r="AYC15" i="2"/>
  <c r="AVO18" i="2"/>
  <c r="AYA6" i="2"/>
  <c r="AYA20" i="2"/>
  <c r="BCU29" i="2"/>
  <c r="BGI4" i="2"/>
  <c r="BFV14" i="2"/>
  <c r="BGX15" i="2" s="1"/>
  <c r="BGX14" i="2"/>
  <c r="AXZ27" i="2"/>
  <c r="BRL19" i="2"/>
  <c r="BQJ19" i="2"/>
  <c r="BJI7" i="2"/>
  <c r="BLC20" i="2"/>
  <c r="BME20" i="2"/>
  <c r="BCU8" i="2"/>
  <c r="CAT14" i="2"/>
  <c r="CAR20" i="2"/>
  <c r="BCX14" i="2"/>
  <c r="BNC14" i="2"/>
  <c r="BLD13" i="2"/>
  <c r="BNC15" i="2" s="1"/>
  <c r="AXZ7" i="2"/>
  <c r="BVN21" i="2"/>
  <c r="BVO21" i="2" s="1"/>
  <c r="BVR18" i="2" s="1"/>
  <c r="BVN20" i="2"/>
  <c r="BVO20" i="2" s="1"/>
  <c r="BVQ18" i="2" s="1"/>
  <c r="BVN19" i="2"/>
  <c r="BVO19" i="2" s="1"/>
  <c r="BVN22" i="2"/>
  <c r="BVO22" i="2" s="1"/>
  <c r="BVS18" i="2" s="1"/>
  <c r="BVN18" i="2"/>
  <c r="BVO18" i="2" s="1"/>
  <c r="BIE13" i="2"/>
  <c r="BTH14" i="2"/>
  <c r="BQL12" i="2"/>
  <c r="BTH15" i="2" s="1"/>
  <c r="AWY19" i="2"/>
  <c r="BBY14" i="2"/>
  <c r="BCB14" i="2"/>
  <c r="BCE14" i="2"/>
  <c r="BBZ14" i="2"/>
  <c r="BBU14" i="2"/>
  <c r="BBX14" i="2"/>
  <c r="BCA14" i="2"/>
  <c r="BBV14" i="2"/>
  <c r="BCG14" i="2"/>
  <c r="BCN14" i="2"/>
  <c r="BBT14" i="2"/>
  <c r="BBS14" i="2"/>
  <c r="BBR14" i="2"/>
  <c r="BCC14" i="2"/>
  <c r="BCF14" i="2"/>
  <c r="BCM14" i="2"/>
  <c r="BCD14" i="2"/>
  <c r="BBT12" i="2"/>
  <c r="BBS12" i="2"/>
  <c r="BCD12" i="2"/>
  <c r="BBR12" i="2"/>
  <c r="BDD21" i="2"/>
  <c r="BIE6" i="2"/>
  <c r="BIB6" i="2"/>
  <c r="AVX27" i="2"/>
  <c r="AVS27" i="2"/>
  <c r="AVT27" i="2"/>
  <c r="AVQ27" i="2"/>
  <c r="AVP27" i="2"/>
  <c r="AVV27" i="2"/>
  <c r="AVW27" i="2"/>
  <c r="BJC29" i="2"/>
  <c r="BBA12" i="2"/>
  <c r="BBC12" i="2"/>
  <c r="BAW12" i="2"/>
  <c r="BAX12" i="2"/>
  <c r="BBD12" i="2"/>
  <c r="BBE12" i="2"/>
  <c r="BAZ12" i="2"/>
  <c r="AXZ29" i="2"/>
  <c r="BNH20" i="2"/>
  <c r="BNK20" i="2"/>
  <c r="BNJ20" i="2"/>
  <c r="BNM20" i="2"/>
  <c r="BNG20" i="2"/>
  <c r="BNS20" i="2"/>
  <c r="BNZ20" i="2"/>
  <c r="BNY20" i="2"/>
  <c r="BNO20" i="2"/>
  <c r="BNN20" i="2"/>
  <c r="BDD7" i="2"/>
  <c r="CAR19" i="2"/>
  <c r="CAT19" i="2"/>
  <c r="BJI15" i="2"/>
  <c r="BCU15" i="2"/>
  <c r="BHJ6" i="2"/>
  <c r="BHI6" i="2"/>
  <c r="BHF6" i="2"/>
  <c r="BHE6" i="2"/>
  <c r="BHC6" i="2"/>
  <c r="BHB6" i="2"/>
  <c r="BHT6" i="2"/>
  <c r="BHN6" i="2"/>
  <c r="BHU6" i="2"/>
  <c r="BHH6" i="2"/>
  <c r="BAY26" i="2"/>
  <c r="BIZ21" i="2"/>
  <c r="BIE27" i="2"/>
  <c r="BCE13" i="2"/>
  <c r="BCD13" i="2"/>
  <c r="BNY6" i="2"/>
  <c r="BNO6" i="2"/>
  <c r="BNZ6" i="2"/>
  <c r="BNM6" i="2"/>
  <c r="BNK6" i="2"/>
  <c r="BNN6" i="2"/>
  <c r="BNH6" i="2"/>
  <c r="BNG6" i="2"/>
  <c r="BNJ6" i="2"/>
  <c r="BNS6" i="2"/>
  <c r="BFZ19" i="2"/>
  <c r="BFU20" i="2"/>
  <c r="BHX8" i="2"/>
  <c r="BHW8" i="2"/>
  <c r="BHZ8" i="2"/>
  <c r="BIC8" i="2"/>
  <c r="BIR8" i="2"/>
  <c r="BII8" i="2"/>
  <c r="BIL8" i="2"/>
  <c r="BIS8" i="2"/>
  <c r="BHY8" i="2"/>
  <c r="BIJ8" i="2"/>
  <c r="BIE8" i="2"/>
  <c r="BIH8" i="2"/>
  <c r="BIK8" i="2"/>
  <c r="BIF8" i="2"/>
  <c r="BIA8" i="2"/>
  <c r="BID8" i="2"/>
  <c r="BIG8" i="2"/>
  <c r="BIB20" i="2"/>
  <c r="BFU28" i="2"/>
  <c r="BFZ27" i="2"/>
  <c r="AYA8" i="2"/>
  <c r="CAT6" i="2"/>
  <c r="CAR6" i="2"/>
  <c r="BBR6" i="2"/>
  <c r="BOK15" i="2"/>
  <c r="BOB15" i="2"/>
  <c r="BOE15" i="2"/>
  <c r="BOC15" i="2"/>
  <c r="BOQ15" i="2"/>
  <c r="BOL15" i="2"/>
  <c r="BOW15" i="2"/>
  <c r="BON15" i="2"/>
  <c r="BOM15" i="2"/>
  <c r="BOH15" i="2"/>
  <c r="BOO15" i="2"/>
  <c r="BOF15" i="2"/>
  <c r="BOI15" i="2"/>
  <c r="BOD15" i="2"/>
  <c r="BJC22" i="2"/>
  <c r="BII27" i="2"/>
  <c r="BID29" i="2"/>
  <c r="BIA29" i="2"/>
  <c r="BIT30" i="2" s="1"/>
  <c r="BIS29" i="2"/>
  <c r="BIG29" i="2"/>
  <c r="BHZ29" i="2"/>
  <c r="BIJ29" i="2"/>
  <c r="BII29" i="2"/>
  <c r="BIR29" i="2"/>
  <c r="BIL29" i="2"/>
  <c r="BIK29" i="2"/>
  <c r="BIE29" i="2"/>
  <c r="BIC29" i="2"/>
  <c r="BHW29" i="2"/>
  <c r="BIH29" i="2"/>
  <c r="BIF29" i="2"/>
  <c r="BHY29" i="2"/>
  <c r="BHX29" i="2"/>
  <c r="AWP15" i="2"/>
  <c r="BBR27" i="2"/>
  <c r="BCD27" i="2"/>
  <c r="BOX7" i="2"/>
  <c r="BOW7" i="2"/>
  <c r="BON7" i="2"/>
  <c r="BOM7" i="2"/>
  <c r="BOL7" i="2"/>
  <c r="BOO7" i="2"/>
  <c r="BOF7" i="2"/>
  <c r="BOI7" i="2"/>
  <c r="BOH7" i="2"/>
  <c r="BOK7" i="2"/>
  <c r="BOB7" i="2"/>
  <c r="BOE7" i="2"/>
  <c r="BOX8" i="2"/>
  <c r="BOD7" i="2"/>
  <c r="BOC7" i="2"/>
  <c r="BOQ7" i="2"/>
  <c r="BDD28" i="2"/>
  <c r="BFU13" i="2"/>
  <c r="BFZ12" i="2"/>
  <c r="AYU29" i="2"/>
  <c r="BOK21" i="2"/>
  <c r="BOI21" i="2"/>
  <c r="BOB21" i="2"/>
  <c r="BOF21" i="2"/>
  <c r="BOX22" i="2"/>
  <c r="BOC21" i="2"/>
  <c r="BOE21" i="2"/>
  <c r="BOX21" i="2"/>
  <c r="BOW21" i="2"/>
  <c r="BOQ21" i="2"/>
  <c r="BOL21" i="2"/>
  <c r="BOH21" i="2"/>
  <c r="BOO21" i="2"/>
  <c r="BOM21" i="2"/>
  <c r="BOD21" i="2"/>
  <c r="BON21" i="2"/>
  <c r="BQL5" i="2"/>
  <c r="BTH8" i="2" s="1"/>
  <c r="BTH7" i="2"/>
  <c r="BVN14" i="2"/>
  <c r="BVO14" i="2" s="1"/>
  <c r="BVR11" i="2" s="1"/>
  <c r="BVN12" i="2"/>
  <c r="BVO12" i="2" s="1"/>
  <c r="BVN11" i="2"/>
  <c r="BVO11" i="2" s="1"/>
  <c r="BVN15" i="2"/>
  <c r="BVO15" i="2" s="1"/>
  <c r="BVS11" i="2" s="1"/>
  <c r="BVN13" i="2"/>
  <c r="BVO13" i="2" s="1"/>
  <c r="BVQ11" i="2" s="1"/>
  <c r="CAT22" i="2"/>
  <c r="CAR22" i="2"/>
  <c r="BRL26" i="2"/>
  <c r="BQJ26" i="2"/>
  <c r="AXZ15" i="2"/>
  <c r="AYB6" i="2"/>
  <c r="AYB20" i="2"/>
  <c r="AXZ20" i="2"/>
  <c r="BBC19" i="2"/>
  <c r="BAW19" i="2"/>
  <c r="BAX19" i="2"/>
  <c r="BBD19" i="2"/>
  <c r="BBE19" i="2"/>
  <c r="BAZ19" i="2"/>
  <c r="BBA19" i="2"/>
  <c r="BDO29" i="2"/>
  <c r="BEA28" i="2"/>
  <c r="BEA29" i="2"/>
  <c r="BDP28" i="2"/>
  <c r="BDZ29" i="2"/>
  <c r="BDZ28" i="2"/>
  <c r="BDO28" i="2"/>
  <c r="BDP29" i="2"/>
  <c r="BDN29" i="2"/>
  <c r="BDN28" i="2"/>
  <c r="BLG26" i="2"/>
  <c r="BLB27" i="2"/>
  <c r="AYA27" i="2"/>
  <c r="AYC27" i="2"/>
  <c r="BCE19" i="2"/>
  <c r="BQL19" i="2"/>
  <c r="BTH22" i="2" s="1"/>
  <c r="BTH21" i="2"/>
  <c r="CAR14" i="2"/>
  <c r="BCU14" i="2"/>
  <c r="BLB12" i="2"/>
  <c r="BLG11" i="2"/>
  <c r="AYB7" i="2"/>
  <c r="BAN29" i="2"/>
  <c r="BAS29" i="2" s="1"/>
  <c r="BAS28" i="2"/>
  <c r="BCE12" i="2"/>
  <c r="BCM15" i="2"/>
  <c r="BCD15" i="2"/>
  <c r="BCG15" i="2"/>
  <c r="BCN15" i="2"/>
  <c r="BBT15" i="2"/>
  <c r="BCE15" i="2"/>
  <c r="BBZ15" i="2"/>
  <c r="BCC15" i="2"/>
  <c r="BCF15" i="2"/>
  <c r="BCA15" i="2"/>
  <c r="BBV15" i="2"/>
  <c r="BBY15" i="2"/>
  <c r="BCB15" i="2"/>
  <c r="BBS15" i="2"/>
  <c r="BBR15" i="2"/>
  <c r="BBU15" i="2"/>
  <c r="BBX15" i="2"/>
  <c r="BFV21" i="2"/>
  <c r="BGX22" i="2" s="1"/>
  <c r="BGX21" i="2"/>
  <c r="BBZ20" i="2"/>
  <c r="BMQ26" i="2"/>
  <c r="BMP26" i="2"/>
  <c r="BMM26" i="2"/>
  <c r="BML26" i="2"/>
  <c r="BMJ26" i="2"/>
  <c r="BMI26" i="2"/>
  <c r="BMO26" i="2"/>
  <c r="BMU26" i="2"/>
  <c r="BNB26" i="2"/>
  <c r="BNA26" i="2"/>
  <c r="AWA8" i="2"/>
  <c r="AVR8" i="2"/>
  <c r="AXY29" i="2"/>
  <c r="CAT12" i="2"/>
  <c r="CAR12" i="2"/>
  <c r="BHD26" i="2"/>
  <c r="BLC13" i="2"/>
  <c r="BME13" i="2"/>
  <c r="BIF15" i="2"/>
  <c r="BIA15" i="2"/>
  <c r="BID15" i="2"/>
  <c r="BIG15" i="2"/>
  <c r="BHX15" i="2"/>
  <c r="BHW15" i="2"/>
  <c r="BHZ15" i="2"/>
  <c r="BIC15" i="2"/>
  <c r="BIR15" i="2"/>
  <c r="BII15" i="2"/>
  <c r="BIL15" i="2"/>
  <c r="BIS15" i="2"/>
  <c r="BHY15" i="2"/>
  <c r="BIJ15" i="2"/>
  <c r="BIE15" i="2"/>
  <c r="BIH15" i="2"/>
  <c r="BIK15" i="2"/>
  <c r="BJI21" i="2"/>
  <c r="BBR13" i="2"/>
  <c r="BBW13" i="2"/>
  <c r="BGD18" i="2"/>
  <c r="BGE18" i="2"/>
  <c r="BGK18" i="2"/>
  <c r="BGL18" i="2"/>
  <c r="BGG18" i="2"/>
  <c r="BGH18" i="2"/>
  <c r="BGJ18" i="2"/>
  <c r="BCU22" i="2"/>
  <c r="BIH7" i="2"/>
  <c r="BIG7" i="2"/>
  <c r="BIJ7" i="2"/>
  <c r="BIA7" i="2"/>
  <c r="BID7" i="2"/>
  <c r="BIC7" i="2"/>
  <c r="BIF7" i="2"/>
  <c r="BHW7" i="2"/>
  <c r="BHZ7" i="2"/>
  <c r="BHY7" i="2"/>
  <c r="BHX7" i="2"/>
  <c r="BIL7" i="2"/>
  <c r="BIS7" i="2"/>
  <c r="BIR7" i="2"/>
  <c r="BII7" i="2"/>
  <c r="BLD27" i="2"/>
  <c r="BNC29" i="2" s="1"/>
  <c r="BNC28" i="2"/>
  <c r="AVU7" i="2"/>
  <c r="AWA7" i="2"/>
  <c r="AWA6" i="2"/>
  <c r="AVU26" i="2"/>
  <c r="BIE20" i="2"/>
  <c r="AXZ8" i="2"/>
  <c r="CAR11" i="2"/>
  <c r="CAR13" i="2"/>
  <c r="CAT13" i="2"/>
  <c r="BBT6" i="2"/>
  <c r="BBW6" i="2"/>
  <c r="BOI14" i="2"/>
  <c r="BOH14" i="2"/>
  <c r="BOC14" i="2"/>
  <c r="BOB14" i="2"/>
  <c r="BOE14" i="2"/>
  <c r="BOW14" i="2"/>
  <c r="BOX15" i="2"/>
  <c r="BOD14" i="2"/>
  <c r="BOQ14" i="2"/>
  <c r="BOX14" i="2"/>
  <c r="BOO14" i="2"/>
  <c r="BON14" i="2"/>
  <c r="BOM14" i="2"/>
  <c r="BOL14" i="2"/>
  <c r="BOK14" i="2"/>
  <c r="BOF14" i="2"/>
  <c r="BHG5" i="2"/>
  <c r="AVY20" i="2"/>
  <c r="AWA20" i="2" s="1"/>
  <c r="AVW21" i="2"/>
  <c r="AVV21" i="2"/>
  <c r="AVM21" i="2"/>
  <c r="AVS21" i="2"/>
  <c r="AVN21" i="2"/>
  <c r="AVX21" i="2"/>
  <c r="AVO21" i="2"/>
  <c r="AVY21" i="2"/>
  <c r="AVT21" i="2"/>
  <c r="AVZ21" i="2"/>
  <c r="AVQ21" i="2"/>
  <c r="AVP21" i="2"/>
  <c r="AVZ18" i="2"/>
  <c r="AVN18" i="2"/>
  <c r="BJI22" i="2"/>
  <c r="BIZ22" i="2"/>
  <c r="BBS27" i="2"/>
  <c r="BCE27" i="2"/>
  <c r="BOO8" i="2"/>
  <c r="BOF8" i="2"/>
  <c r="BOI8" i="2"/>
  <c r="BOD8" i="2"/>
  <c r="BOK8" i="2"/>
  <c r="BOB8" i="2"/>
  <c r="BOE8" i="2"/>
  <c r="BOC8" i="2"/>
  <c r="BOQ8" i="2"/>
  <c r="BOL8" i="2"/>
  <c r="BOW8" i="2"/>
  <c r="BON8" i="2"/>
  <c r="BOM8" i="2"/>
  <c r="BOH8" i="2"/>
  <c r="AWP29" i="2"/>
  <c r="BGI25" i="2"/>
  <c r="BIZ8" i="2"/>
  <c r="BQK5" i="2"/>
  <c r="BSJ6" i="2"/>
  <c r="BQJ5" i="2"/>
  <c r="BRL5" i="2"/>
  <c r="CAR29" i="2"/>
  <c r="CAT29" i="2"/>
  <c r="BQI25" i="2"/>
  <c r="AVY13" i="2"/>
  <c r="AWA13" i="2" s="1"/>
  <c r="AVX14" i="2"/>
  <c r="AVZ14" i="2"/>
  <c r="AVS14" i="2"/>
  <c r="AVY14" i="2"/>
  <c r="AVM14" i="2"/>
  <c r="AVN14" i="2"/>
  <c r="AVT14" i="2"/>
  <c r="AVQ14" i="2"/>
  <c r="AVW14" i="2"/>
  <c r="AVO14" i="2"/>
  <c r="AVP14" i="2"/>
  <c r="AVV14" i="2"/>
  <c r="AVO12" i="2"/>
  <c r="AVM12" i="2"/>
  <c r="AVY12" i="2"/>
  <c r="AVN12" i="2"/>
  <c r="AVZ12" i="2"/>
  <c r="AXY15" i="2"/>
  <c r="AYC6" i="2"/>
  <c r="AWP22" i="2"/>
  <c r="BAN21" i="2"/>
  <c r="BAS20" i="2"/>
  <c r="BCB22" i="2"/>
  <c r="BBY22" i="2"/>
  <c r="BBR22" i="2"/>
  <c r="BCE22" i="2"/>
  <c r="BBX22" i="2"/>
  <c r="BBS22" i="2"/>
  <c r="BCG22" i="2"/>
  <c r="BBZ22" i="2"/>
  <c r="BCN22" i="2"/>
  <c r="BBT22" i="2"/>
  <c r="BCM22" i="2"/>
  <c r="BCA22" i="2"/>
  <c r="BBU22" i="2"/>
  <c r="BCF22" i="2"/>
  <c r="BCD22" i="2"/>
  <c r="BCC22" i="2"/>
  <c r="BBV22" i="2"/>
  <c r="AYB27" i="2"/>
  <c r="AYC29" i="2"/>
  <c r="OV6" i="2"/>
  <c r="ALM19" i="2"/>
  <c r="AGG12" i="2"/>
  <c r="AMP27" i="2"/>
  <c r="OV27" i="2"/>
  <c r="ABF20" i="2"/>
  <c r="AMP28" i="2"/>
  <c r="AMO27" i="2"/>
  <c r="AMO28" i="2"/>
  <c r="OV7" i="2"/>
  <c r="AQN20" i="2"/>
  <c r="AKY13" i="2"/>
  <c r="A5" i="2"/>
  <c r="A13" i="2"/>
  <c r="AKZ12" i="2"/>
  <c r="ALL13" i="2"/>
  <c r="AH55" i="24"/>
  <c r="AH60" i="24" s="1"/>
  <c r="AL57" i="24"/>
  <c r="AL61" i="24" s="1"/>
  <c r="AKZ13" i="2"/>
  <c r="AMQ28" i="2"/>
  <c r="AMQ27" i="2"/>
  <c r="OV4" i="2"/>
  <c r="AMP29" i="2"/>
  <c r="AGG20" i="2"/>
  <c r="AAZ11" i="2"/>
  <c r="OV13" i="2"/>
  <c r="AKZ11" i="2"/>
  <c r="AMP14" i="2"/>
  <c r="AMQ29" i="2"/>
  <c r="AL55" i="24"/>
  <c r="AL63" i="24" s="1"/>
  <c r="AMO29" i="2"/>
  <c r="AH57" i="24"/>
  <c r="AH62" i="24" s="1"/>
  <c r="ARR12" i="2"/>
  <c r="TN20" i="2"/>
  <c r="OV18" i="2" s="1"/>
  <c r="OV11" i="2"/>
  <c r="OV12" i="2"/>
  <c r="OV14" i="2"/>
  <c r="OV21" i="2"/>
  <c r="AH54" i="24"/>
  <c r="AH63" i="24" s="1"/>
  <c r="AL54" i="24"/>
  <c r="AL60" i="24" s="1"/>
  <c r="ABA4" i="2"/>
  <c r="ARR6" i="2"/>
  <c r="ABF27" i="2"/>
  <c r="AAZ7" i="2"/>
  <c r="ABF22" i="2"/>
  <c r="ARR26" i="2"/>
  <c r="ABF21" i="2"/>
  <c r="AAZ4" i="2"/>
  <c r="ABC8" i="2"/>
  <c r="ABF18" i="2"/>
  <c r="ABF19" i="2"/>
  <c r="ABA5" i="2"/>
  <c r="ABA6" i="2"/>
  <c r="AST27" i="2"/>
  <c r="ABE4" i="2"/>
  <c r="ABD8" i="2"/>
  <c r="VZ19" i="2"/>
  <c r="YU19" i="2" s="1"/>
  <c r="VZ21" i="2"/>
  <c r="YU21" i="2" s="1"/>
  <c r="VY15" i="2"/>
  <c r="VY14" i="2"/>
  <c r="VZ20" i="2"/>
  <c r="YU20" i="2" s="1"/>
  <c r="VZ25" i="2"/>
  <c r="YU25" i="2" s="1"/>
  <c r="UC28" i="2" s="1"/>
  <c r="VZ26" i="2"/>
  <c r="YU26" i="2" s="1"/>
  <c r="VZ27" i="2"/>
  <c r="YU27" i="2" s="1"/>
  <c r="VZ29" i="2"/>
  <c r="YU29" i="2" s="1"/>
  <c r="VZ28" i="2"/>
  <c r="YU28" i="2" s="1"/>
  <c r="VY13" i="2"/>
  <c r="VZ4" i="2"/>
  <c r="YU4" i="2" s="1"/>
  <c r="VZ6" i="2"/>
  <c r="YU6" i="2" s="1"/>
  <c r="VZ8" i="2"/>
  <c r="YU8" i="2" s="1"/>
  <c r="VZ7" i="2"/>
  <c r="YU7" i="2" s="1"/>
  <c r="VZ22" i="2"/>
  <c r="YU22" i="2" s="1"/>
  <c r="VZ18" i="2"/>
  <c r="YU18" i="2" s="1"/>
  <c r="UC21" i="2" s="1"/>
  <c r="ARR27" i="2"/>
  <c r="ARR20" i="2"/>
  <c r="AMQ14" i="2"/>
  <c r="AMO14" i="2"/>
  <c r="ABA8" i="2"/>
  <c r="ABB6" i="2"/>
  <c r="ABD4" i="2"/>
  <c r="ABB8" i="2"/>
  <c r="ABC6" i="2"/>
  <c r="ABB7" i="2"/>
  <c r="ABB5" i="2"/>
  <c r="ABD6" i="2"/>
  <c r="ARS26" i="2"/>
  <c r="AMO13" i="2"/>
  <c r="ABD5" i="2"/>
  <c r="ABE6" i="2"/>
  <c r="ABE8" i="2"/>
  <c r="ABE5" i="2"/>
  <c r="ABE7" i="2"/>
  <c r="ABC5" i="2"/>
  <c r="ABC4" i="2"/>
  <c r="ABC7" i="2"/>
  <c r="ABB4" i="2"/>
  <c r="ABA7" i="2"/>
  <c r="ABD7" i="2"/>
  <c r="AMO7" i="2"/>
  <c r="AKY26" i="2"/>
  <c r="ASQ20" i="2"/>
  <c r="ABE14" i="2"/>
  <c r="AGJ22" i="2"/>
  <c r="ASS14" i="2"/>
  <c r="AST15" i="2"/>
  <c r="AIJ7" i="2"/>
  <c r="AQG19" i="2"/>
  <c r="AST14" i="2"/>
  <c r="ARI21" i="2"/>
  <c r="AHK19" i="2"/>
  <c r="AHL20" i="2" s="1"/>
  <c r="ALL27" i="2"/>
  <c r="AQR19" i="2"/>
  <c r="ARS27" i="2"/>
  <c r="ASQ21" i="2"/>
  <c r="AML27" i="2"/>
  <c r="AHK20" i="2"/>
  <c r="ACE12" i="2"/>
  <c r="ACE13" i="2"/>
  <c r="ACE5" i="2"/>
  <c r="ACE6" i="2"/>
  <c r="ACE26" i="2"/>
  <c r="ACE27" i="2"/>
  <c r="AMQ7" i="2"/>
  <c r="ALK13" i="2"/>
  <c r="AGG19" i="2"/>
  <c r="ALG22" i="2"/>
  <c r="AAZ12" i="2"/>
  <c r="ASS6" i="2"/>
  <c r="AGG18" i="2"/>
  <c r="AMP7" i="2"/>
  <c r="AKZ26" i="2"/>
  <c r="ASR6" i="2"/>
  <c r="AKY12" i="2"/>
  <c r="ALA13" i="2"/>
  <c r="AGG22" i="2"/>
  <c r="AGF26" i="2"/>
  <c r="ALK12" i="2"/>
  <c r="ARI8" i="2"/>
  <c r="AGF8" i="2"/>
  <c r="AGG21" i="2"/>
  <c r="ALD21" i="2"/>
  <c r="ASU6" i="2"/>
  <c r="VZ5" i="2"/>
  <c r="YU5" i="2" s="1"/>
  <c r="ASV6" i="2"/>
  <c r="ASU27" i="2"/>
  <c r="ARI28" i="2"/>
  <c r="ARR19" i="2"/>
  <c r="AAZ15" i="2"/>
  <c r="AQK20" i="2"/>
  <c r="ALM18" i="2"/>
  <c r="ALG21" i="2"/>
  <c r="AGF25" i="2"/>
  <c r="AGF28" i="2"/>
  <c r="AST6" i="2"/>
  <c r="AQK12" i="2"/>
  <c r="AMO22" i="2"/>
  <c r="ASR14" i="2"/>
  <c r="ALM22" i="2"/>
  <c r="ASU15" i="2"/>
  <c r="ALM20" i="2"/>
  <c r="AQN26" i="2"/>
  <c r="AQK26" i="2"/>
  <c r="ASU14" i="2"/>
  <c r="ASS27" i="2"/>
  <c r="AMP8" i="2"/>
  <c r="ALG6" i="2"/>
  <c r="AFZ29" i="2"/>
  <c r="AFW29" i="2"/>
  <c r="VY12" i="2"/>
  <c r="AAZ13" i="2"/>
  <c r="AGF7" i="2"/>
  <c r="ALM21" i="2"/>
  <c r="AFZ28" i="2"/>
  <c r="AQN12" i="2"/>
  <c r="ASV14" i="2"/>
  <c r="ASV27" i="2"/>
  <c r="ASU8" i="2"/>
  <c r="ASS29" i="2"/>
  <c r="AMP13" i="2"/>
  <c r="AMO21" i="2"/>
  <c r="ALG13" i="2"/>
  <c r="ALD13" i="2"/>
  <c r="ALG27" i="2"/>
  <c r="ALD6" i="2"/>
  <c r="AFW8" i="2"/>
  <c r="ARI22" i="2"/>
  <c r="AGF29" i="2"/>
  <c r="AAZ14" i="2"/>
  <c r="ARI15" i="2"/>
  <c r="ASR20" i="2"/>
  <c r="ASV20" i="2"/>
  <c r="ASU20" i="2"/>
  <c r="ASS20" i="2"/>
  <c r="AST20" i="2"/>
  <c r="ABF26" i="2"/>
  <c r="AGF5" i="2"/>
  <c r="AFZ7" i="2"/>
  <c r="AFW7" i="2"/>
  <c r="JO21" i="2"/>
  <c r="ALL26" i="2"/>
  <c r="ALC29" i="2"/>
  <c r="ALB29" i="2"/>
  <c r="ALI29" i="2"/>
  <c r="ALH29" i="2"/>
  <c r="ALE29" i="2"/>
  <c r="ALJ29" i="2"/>
  <c r="ALF29" i="2"/>
  <c r="AKZ29" i="2"/>
  <c r="ALA29" i="2"/>
  <c r="ALK29" i="2"/>
  <c r="ALL29" i="2"/>
  <c r="AKY29" i="2"/>
  <c r="AQM21" i="2"/>
  <c r="AQI21" i="2"/>
  <c r="AQJ21" i="2"/>
  <c r="AQP21" i="2"/>
  <c r="AQO21" i="2"/>
  <c r="AQQ21" i="2"/>
  <c r="AQL21" i="2"/>
  <c r="AQR21" i="2"/>
  <c r="AQS21" i="2"/>
  <c r="AQH21" i="2"/>
  <c r="AQF21" i="2"/>
  <c r="AQG21" i="2"/>
  <c r="ASR15" i="2"/>
  <c r="ASS7" i="2"/>
  <c r="AST7" i="2"/>
  <c r="ASV7" i="2"/>
  <c r="ASR7" i="2"/>
  <c r="ASU7" i="2"/>
  <c r="AMQ22" i="2"/>
  <c r="ALJ7" i="2"/>
  <c r="ALC7" i="2"/>
  <c r="ALE7" i="2"/>
  <c r="ALF7" i="2"/>
  <c r="ALB7" i="2"/>
  <c r="ALI7" i="2"/>
  <c r="ALH7" i="2"/>
  <c r="AKZ7" i="2"/>
  <c r="ALK7" i="2"/>
  <c r="AKY7" i="2"/>
  <c r="ALA7" i="2"/>
  <c r="ALL7" i="2"/>
  <c r="ALA5" i="2"/>
  <c r="ALK5" i="2"/>
  <c r="AKY5" i="2"/>
  <c r="ALL5" i="2"/>
  <c r="AKZ5" i="2"/>
  <c r="AST8" i="2"/>
  <c r="AQN5" i="2"/>
  <c r="AMP15" i="2"/>
  <c r="ASS22" i="2"/>
  <c r="ALA25" i="2"/>
  <c r="AKZ27" i="2"/>
  <c r="ALK27" i="2"/>
  <c r="ALD27" i="2"/>
  <c r="AQS18" i="2"/>
  <c r="AQH20" i="2"/>
  <c r="AMQ13" i="2"/>
  <c r="AGF6" i="2"/>
  <c r="AKY4" i="2"/>
  <c r="AKY6" i="2"/>
  <c r="ALA6" i="2"/>
  <c r="AMQ21" i="2"/>
  <c r="AFZ8" i="2"/>
  <c r="AMQ8" i="2"/>
  <c r="ASU29" i="2"/>
  <c r="AST29" i="2"/>
  <c r="AQE14" i="2"/>
  <c r="APZ15" i="2"/>
  <c r="AQE15" i="2" s="1"/>
  <c r="AAZ5" i="2"/>
  <c r="AGJ19" i="2"/>
  <c r="AGH20" i="2"/>
  <c r="AGI18" i="2"/>
  <c r="AGJ21" i="2"/>
  <c r="AGL21" i="2"/>
  <c r="AGL19" i="2"/>
  <c r="ABB12" i="2"/>
  <c r="ABC12" i="2"/>
  <c r="ABE15" i="2"/>
  <c r="ABA14" i="2"/>
  <c r="ABA11" i="2"/>
  <c r="ABB14" i="2"/>
  <c r="A26" i="2"/>
  <c r="AGF4" i="2"/>
  <c r="JO19" i="2"/>
  <c r="JO20" i="2"/>
  <c r="JO18" i="2"/>
  <c r="JO22" i="2"/>
  <c r="AMO20" i="2"/>
  <c r="AMQ20" i="2"/>
  <c r="AMP20" i="2"/>
  <c r="ASS28" i="2"/>
  <c r="ASR28" i="2"/>
  <c r="ASU28" i="2"/>
  <c r="ASV28" i="2"/>
  <c r="AST28" i="2"/>
  <c r="ABF29" i="2"/>
  <c r="ASR27" i="2"/>
  <c r="ASS13" i="2"/>
  <c r="ASV13" i="2"/>
  <c r="ASR13" i="2"/>
  <c r="ASU13" i="2"/>
  <c r="AST13" i="2"/>
  <c r="AGF27" i="2"/>
  <c r="ALD22" i="2"/>
  <c r="AMM14" i="2"/>
  <c r="AMN14" i="2"/>
  <c r="AMP12" i="2"/>
  <c r="AMN15" i="2"/>
  <c r="AMM13" i="2"/>
  <c r="AMO12" i="2"/>
  <c r="AMN13" i="2"/>
  <c r="AMQ12" i="2"/>
  <c r="AMN12" i="2"/>
  <c r="AMM15" i="2"/>
  <c r="AMM12" i="2"/>
  <c r="ASS15" i="2"/>
  <c r="ABF28" i="2"/>
  <c r="AMP22" i="2"/>
  <c r="ALC8" i="2"/>
  <c r="ALB8" i="2"/>
  <c r="ALH8" i="2"/>
  <c r="ALI8" i="2"/>
  <c r="ALJ8" i="2"/>
  <c r="ALE8" i="2"/>
  <c r="ALF8" i="2"/>
  <c r="ALA8" i="2"/>
  <c r="AKY8" i="2"/>
  <c r="AKZ8" i="2"/>
  <c r="ALL8" i="2"/>
  <c r="ALK8" i="2"/>
  <c r="ARR5" i="2"/>
  <c r="ARS5" i="2" s="1"/>
  <c r="ARI7" i="2"/>
  <c r="ASR8" i="2"/>
  <c r="AQK5" i="2"/>
  <c r="AMO15" i="2"/>
  <c r="AQH19" i="2"/>
  <c r="ASU22" i="2"/>
  <c r="ASV22" i="2"/>
  <c r="ALL25" i="2"/>
  <c r="ALA27" i="2"/>
  <c r="AQH18" i="2"/>
  <c r="AQG18" i="2"/>
  <c r="AQS20" i="2"/>
  <c r="ARI14" i="2"/>
  <c r="ARI29" i="2"/>
  <c r="ALA4" i="2"/>
  <c r="AKZ6" i="2"/>
  <c r="ALF14" i="2"/>
  <c r="ALC14" i="2"/>
  <c r="ALB14" i="2"/>
  <c r="ALI14" i="2"/>
  <c r="ALH14" i="2"/>
  <c r="ALJ14" i="2"/>
  <c r="ALE14" i="2"/>
  <c r="ALK14" i="2"/>
  <c r="AKY14" i="2"/>
  <c r="AKZ14" i="2"/>
  <c r="ALA14" i="2"/>
  <c r="ALL14" i="2"/>
  <c r="AKY11" i="2"/>
  <c r="ALL11" i="2"/>
  <c r="ALA11" i="2"/>
  <c r="ALK11" i="2"/>
  <c r="AAZ8" i="2"/>
  <c r="AQS19" i="2"/>
  <c r="AMO8" i="2"/>
  <c r="ATN28" i="2"/>
  <c r="ASR29" i="2"/>
  <c r="VY11" i="2"/>
  <c r="AAZ6" i="2"/>
  <c r="AGI21" i="2"/>
  <c r="AGJ20" i="2"/>
  <c r="AGH19" i="2"/>
  <c r="AGI19" i="2"/>
  <c r="AGK18" i="2"/>
  <c r="AGK22" i="2"/>
  <c r="ALL12" i="2"/>
  <c r="ABD15" i="2"/>
  <c r="ABA12" i="2"/>
  <c r="ABC13" i="2"/>
  <c r="ABE13" i="2"/>
  <c r="ABD12" i="2"/>
  <c r="ABC14" i="2"/>
  <c r="AQI27" i="2"/>
  <c r="AQJ27" i="2"/>
  <c r="AQL27" i="2"/>
  <c r="AQQ27" i="2"/>
  <c r="AQP27" i="2"/>
  <c r="AQM27" i="2"/>
  <c r="AQO27" i="2"/>
  <c r="AFW28" i="2"/>
  <c r="ABG22" i="2"/>
  <c r="AEB22" i="2" s="1"/>
  <c r="AQL6" i="2"/>
  <c r="AQM6" i="2"/>
  <c r="AQO6" i="2"/>
  <c r="AQI6" i="2"/>
  <c r="AQJ6" i="2"/>
  <c r="AQP6" i="2"/>
  <c r="AQQ6" i="2"/>
  <c r="AMQ6" i="2"/>
  <c r="AMO6" i="2"/>
  <c r="AMP6" i="2"/>
  <c r="ASV15" i="2"/>
  <c r="ARR13" i="2"/>
  <c r="ARS12" i="2" s="1"/>
  <c r="ASS8" i="2"/>
  <c r="ASV8" i="2"/>
  <c r="ALA26" i="2"/>
  <c r="ASR22" i="2"/>
  <c r="AMN7" i="2"/>
  <c r="AMQ5" i="2"/>
  <c r="AMO5" i="2"/>
  <c r="AMM6" i="2"/>
  <c r="AMM5" i="2"/>
  <c r="AMN8" i="2"/>
  <c r="AMN5" i="2"/>
  <c r="AMP5" i="2"/>
  <c r="AMM8" i="2"/>
  <c r="AMM7" i="2"/>
  <c r="AMN6" i="2"/>
  <c r="ALK25" i="2"/>
  <c r="AQF18" i="2"/>
  <c r="AQG20" i="2"/>
  <c r="AQF20" i="2"/>
  <c r="ALK4" i="2"/>
  <c r="ALK6" i="2"/>
  <c r="AOK28" i="2"/>
  <c r="AOJ28" i="2"/>
  <c r="AOM28" i="2"/>
  <c r="AOL28" i="2"/>
  <c r="AOI28" i="2"/>
  <c r="AMP21" i="2"/>
  <c r="ALI15" i="2"/>
  <c r="ALH15" i="2"/>
  <c r="ALJ15" i="2"/>
  <c r="ALE15" i="2"/>
  <c r="ALF15" i="2"/>
  <c r="ALB15" i="2"/>
  <c r="ALC15" i="2"/>
  <c r="AKY15" i="2"/>
  <c r="AKZ15" i="2"/>
  <c r="ALK15" i="2"/>
  <c r="ALL15" i="2"/>
  <c r="ALA15" i="2"/>
  <c r="AMN22" i="2"/>
  <c r="AMQ19" i="2"/>
  <c r="AMN20" i="2"/>
  <c r="AMM22" i="2"/>
  <c r="AMM19" i="2"/>
  <c r="AMO19" i="2"/>
  <c r="AMM20" i="2"/>
  <c r="AMN21" i="2"/>
  <c r="AMM21" i="2"/>
  <c r="AMN19" i="2"/>
  <c r="AMP19" i="2"/>
  <c r="ATN29" i="2"/>
  <c r="ASV29" i="2"/>
  <c r="AMM28" i="2"/>
  <c r="AMN26" i="2"/>
  <c r="AMN29" i="2"/>
  <c r="AMN27" i="2"/>
  <c r="AMQ26" i="2"/>
  <c r="AMM29" i="2"/>
  <c r="AMO26" i="2"/>
  <c r="AMM26" i="2"/>
  <c r="AMN28" i="2"/>
  <c r="AMM27" i="2"/>
  <c r="AMP26" i="2"/>
  <c r="AGJ14" i="2"/>
  <c r="AGK14" i="2"/>
  <c r="AGH15" i="2"/>
  <c r="AGJ13" i="2"/>
  <c r="AGI13" i="2"/>
  <c r="AGL14" i="2"/>
  <c r="AGI11" i="2"/>
  <c r="AGK15" i="2"/>
  <c r="AGJ12" i="2"/>
  <c r="AGK13" i="2"/>
  <c r="AGH14" i="2"/>
  <c r="AGK12" i="2"/>
  <c r="AGL15" i="2"/>
  <c r="AGK11" i="2"/>
  <c r="AGH13" i="2"/>
  <c r="AGL12" i="2"/>
  <c r="AGL13" i="2"/>
  <c r="AGJ11" i="2"/>
  <c r="AGI14" i="2"/>
  <c r="AGL11" i="2"/>
  <c r="AGI15" i="2"/>
  <c r="AGH12" i="2"/>
  <c r="AGJ15" i="2"/>
  <c r="AGI12" i="2"/>
  <c r="AGH11" i="2"/>
  <c r="AGG11" i="2"/>
  <c r="AGG13" i="2"/>
  <c r="AGG15" i="2"/>
  <c r="AGG14" i="2"/>
  <c r="AGI20" i="2"/>
  <c r="AGL20" i="2"/>
  <c r="AGK21" i="2"/>
  <c r="AGH21" i="2"/>
  <c r="AGL18" i="2"/>
  <c r="AGL22" i="2"/>
  <c r="ABE11" i="2"/>
  <c r="ABA15" i="2"/>
  <c r="ABD13" i="2"/>
  <c r="ABB11" i="2"/>
  <c r="ABB13" i="2"/>
  <c r="ABD11" i="2"/>
  <c r="ABC15" i="2"/>
  <c r="AQF19" i="2"/>
  <c r="ABF25" i="2"/>
  <c r="APZ29" i="2"/>
  <c r="AQE29" i="2" s="1"/>
  <c r="AQE28" i="2"/>
  <c r="AQE7" i="2"/>
  <c r="APZ8" i="2"/>
  <c r="AQE8" i="2" s="1"/>
  <c r="ASR21" i="2"/>
  <c r="ASV21" i="2"/>
  <c r="AST21" i="2"/>
  <c r="ASU21" i="2"/>
  <c r="ASS21" i="2"/>
  <c r="ALF28" i="2"/>
  <c r="ALB28" i="2"/>
  <c r="ALC28" i="2"/>
  <c r="ALI28" i="2"/>
  <c r="ALH28" i="2"/>
  <c r="ALJ28" i="2"/>
  <c r="ALE28" i="2"/>
  <c r="ALA28" i="2"/>
  <c r="ALL28" i="2"/>
  <c r="ALK28" i="2"/>
  <c r="AKY28" i="2"/>
  <c r="AKZ28" i="2"/>
  <c r="AQP22" i="2"/>
  <c r="AQO22" i="2"/>
  <c r="AQQ22" i="2"/>
  <c r="AQL22" i="2"/>
  <c r="AQM22" i="2"/>
  <c r="AQI22" i="2"/>
  <c r="AQJ22" i="2"/>
  <c r="AQS22" i="2"/>
  <c r="AQG22" i="2"/>
  <c r="AQH22" i="2"/>
  <c r="AQF22" i="2"/>
  <c r="AQR22" i="2"/>
  <c r="AMQ15" i="2"/>
  <c r="AST22" i="2"/>
  <c r="AKZ25" i="2"/>
  <c r="AKY25" i="2"/>
  <c r="AKY27" i="2"/>
  <c r="AQR18" i="2"/>
  <c r="AQR20" i="2"/>
  <c r="ALL4" i="2"/>
  <c r="AKZ4" i="2"/>
  <c r="ALL6" i="2"/>
  <c r="AOK29" i="2"/>
  <c r="AOL29" i="2"/>
  <c r="AOJ29" i="2"/>
  <c r="AOM29" i="2"/>
  <c r="AOI29" i="2"/>
  <c r="AQQ13" i="2"/>
  <c r="AQL13" i="2"/>
  <c r="AQM13" i="2"/>
  <c r="AQO13" i="2"/>
  <c r="AQI13" i="2"/>
  <c r="AQJ13" i="2"/>
  <c r="AQP13" i="2"/>
  <c r="AGK20" i="2"/>
  <c r="AGI22" i="2"/>
  <c r="AGH18" i="2"/>
  <c r="AGH22" i="2"/>
  <c r="AGJ18" i="2"/>
  <c r="AGK19" i="2"/>
  <c r="ALK26" i="2"/>
  <c r="ABC11" i="2"/>
  <c r="ABB15" i="2"/>
  <c r="ABA13" i="2"/>
  <c r="ABE12" i="2"/>
  <c r="ABD14" i="2"/>
  <c r="EH20" i="2"/>
  <c r="Z57" i="24"/>
  <c r="EH18" i="2"/>
  <c r="EH19" i="2"/>
  <c r="EH22" i="2"/>
  <c r="EH21" i="2"/>
  <c r="V55" i="24"/>
  <c r="Z55" i="24"/>
  <c r="V57" i="24"/>
  <c r="A15" i="2"/>
  <c r="A29" i="2"/>
  <c r="A6" i="2"/>
  <c r="A12" i="2"/>
  <c r="A27" i="2"/>
  <c r="A8" i="2"/>
  <c r="A25" i="2"/>
  <c r="AD30" i="1"/>
  <c r="AD29" i="1"/>
  <c r="AD28" i="1"/>
  <c r="AJ28" i="1" s="1"/>
  <c r="AD27" i="1"/>
  <c r="K56" i="24" s="1"/>
  <c r="AD26" i="1"/>
  <c r="G56" i="24" s="1"/>
  <c r="BNL6" i="2" l="1"/>
  <c r="BLN25" i="2"/>
  <c r="BLP25" i="2" s="1"/>
  <c r="BLO25" i="2"/>
  <c r="BCF6" i="2"/>
  <c r="BOJ28" i="2"/>
  <c r="Z54" i="24"/>
  <c r="AYW28" i="2"/>
  <c r="BCF20" i="2"/>
  <c r="BCF19" i="2"/>
  <c r="BHD13" i="2"/>
  <c r="AVR15" i="2"/>
  <c r="BNQ6" i="2"/>
  <c r="AVY27" i="2"/>
  <c r="V54" i="24"/>
  <c r="BLK25" i="2"/>
  <c r="BLQ25" i="2"/>
  <c r="BLR25" i="2"/>
  <c r="AX57" i="24"/>
  <c r="AX61" i="24" s="1"/>
  <c r="BLS25" i="2"/>
  <c r="BGF4" i="2"/>
  <c r="AWA11" i="2"/>
  <c r="BGF25" i="2"/>
  <c r="BGY27" i="2"/>
  <c r="AVN27" i="2"/>
  <c r="AXC6" i="2"/>
  <c r="BIK6" i="2"/>
  <c r="BIK27" i="2"/>
  <c r="AXC8" i="2"/>
  <c r="BMN19" i="2"/>
  <c r="UC8" i="2"/>
  <c r="BHA6" i="2"/>
  <c r="BNE6" i="2"/>
  <c r="BGZ6" i="2"/>
  <c r="BIK20" i="2"/>
  <c r="AVM26" i="2"/>
  <c r="BHK27" i="2"/>
  <c r="BVQ25" i="2"/>
  <c r="BVR4" i="2"/>
  <c r="BXQ6" i="2" s="1"/>
  <c r="BHG13" i="2"/>
  <c r="AWA15" i="2"/>
  <c r="AXA21" i="2"/>
  <c r="BQI5" i="2"/>
  <c r="BQI6" i="2" s="1"/>
  <c r="BQI19" i="2"/>
  <c r="BQI20" i="2" s="1"/>
  <c r="BHK5" i="2"/>
  <c r="AXE14" i="2"/>
  <c r="BHK26" i="2"/>
  <c r="BGZ27" i="2"/>
  <c r="BDJ20" i="2"/>
  <c r="BGY5" i="2"/>
  <c r="AT54" i="24"/>
  <c r="BND20" i="2"/>
  <c r="AVO26" i="2"/>
  <c r="BHL26" i="2"/>
  <c r="BHA26" i="2"/>
  <c r="BNP20" i="2"/>
  <c r="BNE20" i="2"/>
  <c r="BNQ20" i="2"/>
  <c r="AVM27" i="2"/>
  <c r="AVO27" i="2"/>
  <c r="AVU27" i="2"/>
  <c r="AVZ25" i="2"/>
  <c r="BHA27" i="2"/>
  <c r="BGZ19" i="2"/>
  <c r="BAV25" i="2"/>
  <c r="AVZ26" i="2"/>
  <c r="BNF20" i="2"/>
  <c r="AVZ27" i="2"/>
  <c r="BGZ26" i="2"/>
  <c r="BHL27" i="2"/>
  <c r="AVY26" i="2"/>
  <c r="BMK19" i="2"/>
  <c r="AVU15" i="2"/>
  <c r="AVU22" i="2"/>
  <c r="BCF13" i="2"/>
  <c r="AX54" i="24"/>
  <c r="AX60" i="24" s="1"/>
  <c r="ABG21" i="2"/>
  <c r="AEB21" i="2" s="1"/>
  <c r="AVR27" i="2"/>
  <c r="AXC14" i="2"/>
  <c r="AXE7" i="2"/>
  <c r="AXE8" i="2"/>
  <c r="BIK13" i="2"/>
  <c r="BBG25" i="2"/>
  <c r="AXD14" i="2"/>
  <c r="BDJ14" i="2"/>
  <c r="AXC29" i="2"/>
  <c r="AXC7" i="2"/>
  <c r="AXE6" i="2"/>
  <c r="BNF6" i="2"/>
  <c r="BGY6" i="2"/>
  <c r="AXD7" i="2"/>
  <c r="BNP6" i="2"/>
  <c r="BND6" i="2"/>
  <c r="BHL6" i="2"/>
  <c r="BHK6" i="2"/>
  <c r="AXD6" i="2"/>
  <c r="AWA19" i="2"/>
  <c r="BBW7" i="2"/>
  <c r="BBB5" i="2"/>
  <c r="BAY5" i="2"/>
  <c r="BCF5" i="2"/>
  <c r="BHD27" i="2"/>
  <c r="BNF13" i="2"/>
  <c r="BDI8" i="2"/>
  <c r="BGI11" i="2"/>
  <c r="BEB28" i="2"/>
  <c r="BVP11" i="2"/>
  <c r="BVU11" i="2" s="1"/>
  <c r="BGY19" i="2"/>
  <c r="BAT27" i="2"/>
  <c r="BOJ8" i="2"/>
  <c r="BOJ14" i="2"/>
  <c r="AWB7" i="2"/>
  <c r="BEB29" i="2"/>
  <c r="AYY28" i="2"/>
  <c r="AWA18" i="2"/>
  <c r="BOG14" i="2"/>
  <c r="BIE7" i="2"/>
  <c r="BBG26" i="2"/>
  <c r="BOG21" i="2"/>
  <c r="AZA28" i="2"/>
  <c r="BOG15" i="2"/>
  <c r="BHD6" i="2"/>
  <c r="BNI20" i="2"/>
  <c r="BGY13" i="2"/>
  <c r="BOG22" i="2"/>
  <c r="BIB21" i="2"/>
  <c r="BHA5" i="2"/>
  <c r="BNI13" i="2"/>
  <c r="AXC21" i="2"/>
  <c r="AXD13" i="2"/>
  <c r="AWA22" i="2"/>
  <c r="BNI27" i="2"/>
  <c r="BIE14" i="2"/>
  <c r="ABF6" i="2"/>
  <c r="BMK26" i="2"/>
  <c r="AYZ28" i="2"/>
  <c r="BOG7" i="2"/>
  <c r="BHG6" i="2"/>
  <c r="BDF29" i="2"/>
  <c r="BIE21" i="2"/>
  <c r="BIE28" i="2"/>
  <c r="BIB28" i="2"/>
  <c r="BGF26" i="2"/>
  <c r="AXD28" i="2"/>
  <c r="BOG29" i="2"/>
  <c r="AVR22" i="2"/>
  <c r="BIK14" i="2"/>
  <c r="BMN12" i="2"/>
  <c r="BHG20" i="2"/>
  <c r="BBB27" i="2"/>
  <c r="AWA21" i="2"/>
  <c r="BDH15" i="2"/>
  <c r="AVM25" i="2"/>
  <c r="BNL13" i="2"/>
  <c r="BOJ29" i="2"/>
  <c r="BGF5" i="2"/>
  <c r="BMK5" i="2"/>
  <c r="BBW22" i="2"/>
  <c r="BBE20" i="2"/>
  <c r="BAZ20" i="2"/>
  <c r="BBA20" i="2"/>
  <c r="BBC20" i="2"/>
  <c r="BAW20" i="2"/>
  <c r="BAX20" i="2"/>
  <c r="BBD20" i="2"/>
  <c r="AWA12" i="2"/>
  <c r="AWA14" i="2"/>
  <c r="BSV6" i="2"/>
  <c r="BSU6" i="2"/>
  <c r="BSR6" i="2"/>
  <c r="BSQ6" i="2"/>
  <c r="BSO6" i="2"/>
  <c r="BSN6" i="2"/>
  <c r="BTF6" i="2"/>
  <c r="BSZ6" i="2"/>
  <c r="BTG6" i="2"/>
  <c r="BST6" i="2"/>
  <c r="AVU21" i="2"/>
  <c r="BOP14" i="2"/>
  <c r="BNN28" i="2"/>
  <c r="BNQ28" i="2"/>
  <c r="BNH28" i="2"/>
  <c r="BNS28" i="2"/>
  <c r="BNJ28" i="2"/>
  <c r="BNM28" i="2"/>
  <c r="BND28" i="2"/>
  <c r="BNO28" i="2"/>
  <c r="BNF28" i="2"/>
  <c r="BNE28" i="2"/>
  <c r="BNK28" i="2"/>
  <c r="BNZ28" i="2"/>
  <c r="BNY28" i="2"/>
  <c r="BNP28" i="2"/>
  <c r="BNG28" i="2"/>
  <c r="BIB7" i="2"/>
  <c r="BGI18" i="2"/>
  <c r="BGF18" i="2"/>
  <c r="BIB15" i="2"/>
  <c r="BMO13" i="2"/>
  <c r="BMM13" i="2"/>
  <c r="BML13" i="2"/>
  <c r="BMJ13" i="2"/>
  <c r="BMI13" i="2"/>
  <c r="BMU13" i="2"/>
  <c r="BNB13" i="2"/>
  <c r="BNA13" i="2"/>
  <c r="BMQ13" i="2"/>
  <c r="BMP13" i="2"/>
  <c r="AWB8" i="2"/>
  <c r="BMN26" i="2"/>
  <c r="BBW15" i="2"/>
  <c r="BLO11" i="2"/>
  <c r="BLQ11" i="2"/>
  <c r="BLK11" i="2"/>
  <c r="BLL11" i="2"/>
  <c r="BLR11" i="2"/>
  <c r="BLS11" i="2"/>
  <c r="BLN11" i="2"/>
  <c r="BTI21" i="2"/>
  <c r="BTL21" i="2"/>
  <c r="BTK21" i="2"/>
  <c r="BUD21" i="2"/>
  <c r="BUE22" i="2"/>
  <c r="BTX21" i="2"/>
  <c r="BUE21" i="2"/>
  <c r="BTJ21" i="2"/>
  <c r="BTU21" i="2"/>
  <c r="BTT21" i="2"/>
  <c r="BTS21" i="2"/>
  <c r="BTV21" i="2"/>
  <c r="BTM21" i="2"/>
  <c r="BTP21" i="2"/>
  <c r="BTO21" i="2"/>
  <c r="BTR21" i="2"/>
  <c r="BHL19" i="2"/>
  <c r="BBB19" i="2"/>
  <c r="BAY19" i="2"/>
  <c r="BTR8" i="2"/>
  <c r="BTI8" i="2"/>
  <c r="BTL8" i="2"/>
  <c r="BTJ8" i="2"/>
  <c r="BTX8" i="2"/>
  <c r="BTS8" i="2"/>
  <c r="BUD8" i="2"/>
  <c r="BTU8" i="2"/>
  <c r="BTT8" i="2"/>
  <c r="BTO8" i="2"/>
  <c r="BTV8" i="2"/>
  <c r="BTM8" i="2"/>
  <c r="BTP8" i="2"/>
  <c r="BTK8" i="2"/>
  <c r="AXE29" i="2"/>
  <c r="BDH27" i="2"/>
  <c r="BDH28" i="2"/>
  <c r="BDJ28" i="2"/>
  <c r="BDG28" i="2"/>
  <c r="BDF28" i="2"/>
  <c r="BDI28" i="2"/>
  <c r="BOJ7" i="2"/>
  <c r="BIB29" i="2"/>
  <c r="BOJ15" i="2"/>
  <c r="BOP15" i="2"/>
  <c r="BFU29" i="2"/>
  <c r="BFZ29" i="2" s="1"/>
  <c r="BFZ28" i="2"/>
  <c r="BBF26" i="2"/>
  <c r="AXE21" i="2"/>
  <c r="BTS14" i="2"/>
  <c r="BTV14" i="2"/>
  <c r="BTM14" i="2"/>
  <c r="BTT14" i="2"/>
  <c r="BTO14" i="2"/>
  <c r="BTR14" i="2"/>
  <c r="BTI14" i="2"/>
  <c r="BTP14" i="2"/>
  <c r="BTK14" i="2"/>
  <c r="BTJ14" i="2"/>
  <c r="BUE15" i="2"/>
  <c r="BTL14" i="2"/>
  <c r="BUE14" i="2"/>
  <c r="BUD14" i="2"/>
  <c r="BTU14" i="2"/>
  <c r="BTX14" i="2"/>
  <c r="BVS19" i="2"/>
  <c r="BYO22" i="2" s="1"/>
  <c r="BYO21" i="2"/>
  <c r="BME21" i="2"/>
  <c r="BLC21" i="2"/>
  <c r="BME22" i="2" s="1"/>
  <c r="AXA13" i="2"/>
  <c r="AXA12" i="2"/>
  <c r="AXB12" i="2"/>
  <c r="AXC22" i="2"/>
  <c r="BUD28" i="2"/>
  <c r="BTT28" i="2"/>
  <c r="BUE28" i="2"/>
  <c r="BTR28" i="2"/>
  <c r="BTP28" i="2"/>
  <c r="BTO28" i="2"/>
  <c r="BTM28" i="2"/>
  <c r="BTL28" i="2"/>
  <c r="BUE29" i="2"/>
  <c r="BTX28" i="2"/>
  <c r="BTS28" i="2"/>
  <c r="BFU8" i="2"/>
  <c r="BFZ8" i="2" s="1"/>
  <c r="BFZ7" i="2"/>
  <c r="AXC15" i="2"/>
  <c r="BIK28" i="2"/>
  <c r="BDJ22" i="2"/>
  <c r="AXA28" i="2"/>
  <c r="AXC26" i="2"/>
  <c r="AXB27" i="2"/>
  <c r="BCF26" i="2"/>
  <c r="BBW28" i="2"/>
  <c r="BAZ6" i="2"/>
  <c r="BBE6" i="2"/>
  <c r="BBA6" i="2"/>
  <c r="BAX6" i="2"/>
  <c r="BAW6" i="2"/>
  <c r="BBD6" i="2"/>
  <c r="BBC6" i="2"/>
  <c r="BGZ8" i="2"/>
  <c r="BGY8" i="2"/>
  <c r="BHB8" i="2"/>
  <c r="BHE8" i="2"/>
  <c r="BHT8" i="2"/>
  <c r="BHK8" i="2"/>
  <c r="BHN8" i="2"/>
  <c r="BHU8" i="2"/>
  <c r="BHA8" i="2"/>
  <c r="BHL8" i="2"/>
  <c r="BHG8" i="2"/>
  <c r="BHJ8" i="2"/>
  <c r="BHM8" i="2"/>
  <c r="BHH8" i="2"/>
  <c r="BHC8" i="2"/>
  <c r="BHF8" i="2"/>
  <c r="BHI8" i="2"/>
  <c r="BBW8" i="2"/>
  <c r="BDI15" i="2"/>
  <c r="BDF15" i="2"/>
  <c r="AVO29" i="2"/>
  <c r="AVY29" i="2"/>
  <c r="AVT29" i="2"/>
  <c r="AVZ29" i="2"/>
  <c r="AVQ29" i="2"/>
  <c r="AVP29" i="2"/>
  <c r="AVW29" i="2"/>
  <c r="AVV29" i="2"/>
  <c r="AVM29" i="2"/>
  <c r="AVS29" i="2"/>
  <c r="AVN29" i="2"/>
  <c r="AVX29" i="2"/>
  <c r="BML6" i="2"/>
  <c r="BMO6" i="2"/>
  <c r="BMI6" i="2"/>
  <c r="BMU6" i="2"/>
  <c r="BNB6" i="2"/>
  <c r="BNA6" i="2"/>
  <c r="BMQ6" i="2"/>
  <c r="BMP6" i="2"/>
  <c r="BMJ6" i="2"/>
  <c r="BMM6" i="2"/>
  <c r="BQI12" i="2"/>
  <c r="BQN11" i="2"/>
  <c r="BNQ13" i="2"/>
  <c r="BJN14" i="2"/>
  <c r="BJK14" i="2"/>
  <c r="BJM14" i="2"/>
  <c r="BJO14" i="2"/>
  <c r="BDG29" i="2"/>
  <c r="BLN4" i="2"/>
  <c r="BLO4" i="2"/>
  <c r="BLQ4" i="2"/>
  <c r="BLK4" i="2"/>
  <c r="BLL4" i="2"/>
  <c r="BLR4" i="2"/>
  <c r="BLS4" i="2"/>
  <c r="BVQ5" i="2"/>
  <c r="BWS5" i="2"/>
  <c r="BQN5" i="2"/>
  <c r="BGI5" i="2"/>
  <c r="BSN20" i="2"/>
  <c r="BTF20" i="2"/>
  <c r="BSZ20" i="2"/>
  <c r="BTG20" i="2"/>
  <c r="BSO20" i="2"/>
  <c r="BSV20" i="2"/>
  <c r="BSU20" i="2"/>
  <c r="BST20" i="2"/>
  <c r="BSR20" i="2"/>
  <c r="BSQ20" i="2"/>
  <c r="BDJ13" i="2"/>
  <c r="BNQ27" i="2"/>
  <c r="BNL27" i="2"/>
  <c r="BVP25" i="2"/>
  <c r="BMK12" i="2"/>
  <c r="BAT25" i="2"/>
  <c r="BDJ27" i="2"/>
  <c r="BLC28" i="2"/>
  <c r="BME29" i="2" s="1"/>
  <c r="BME28" i="2"/>
  <c r="BHD20" i="2"/>
  <c r="BMN5" i="2"/>
  <c r="BRL13" i="2"/>
  <c r="BQJ13" i="2"/>
  <c r="BAY27" i="2"/>
  <c r="BDH14" i="2"/>
  <c r="BDG14" i="2"/>
  <c r="BDF8" i="2"/>
  <c r="CAU6" i="2"/>
  <c r="CAV6" i="2" s="1"/>
  <c r="CAX4" i="2" s="1"/>
  <c r="CAU4" i="2"/>
  <c r="CAV4" i="2" s="1"/>
  <c r="CAU7" i="2"/>
  <c r="CAV7" i="2" s="1"/>
  <c r="CAU5" i="2"/>
  <c r="CAV5" i="2" s="1"/>
  <c r="AXE13" i="2"/>
  <c r="BAS21" i="2"/>
  <c r="BAN22" i="2"/>
  <c r="BAS22" i="2" s="1"/>
  <c r="BSJ7" i="2"/>
  <c r="BQK6" i="2"/>
  <c r="BSJ8" i="2" s="1"/>
  <c r="BOG8" i="2"/>
  <c r="AVR21" i="2"/>
  <c r="AWB6" i="2"/>
  <c r="BNK29" i="2"/>
  <c r="BNH29" i="2"/>
  <c r="BOA30" i="2" s="1"/>
  <c r="BNZ29" i="2"/>
  <c r="BNN29" i="2"/>
  <c r="BNG29" i="2"/>
  <c r="BNQ29" i="2"/>
  <c r="BNP29" i="2"/>
  <c r="BNY29" i="2"/>
  <c r="BNS29" i="2"/>
  <c r="BNR29" i="2"/>
  <c r="BNL29" i="2"/>
  <c r="BNJ29" i="2"/>
  <c r="BND29" i="2"/>
  <c r="BNO29" i="2"/>
  <c r="BNM29" i="2"/>
  <c r="BNF29" i="2"/>
  <c r="BNE29" i="2"/>
  <c r="BIK7" i="2"/>
  <c r="BJN21" i="2"/>
  <c r="BJM21" i="2"/>
  <c r="BJL21" i="2"/>
  <c r="BJO21" i="2"/>
  <c r="BJK21" i="2"/>
  <c r="BME14" i="2"/>
  <c r="BLC14" i="2"/>
  <c r="BME15" i="2" s="1"/>
  <c r="BHK19" i="2"/>
  <c r="BHE21" i="2"/>
  <c r="BHC21" i="2"/>
  <c r="BHH21" i="2"/>
  <c r="BHT21" i="2"/>
  <c r="BHU21" i="2"/>
  <c r="BHA21" i="2"/>
  <c r="BGY21" i="2"/>
  <c r="BGZ21" i="2"/>
  <c r="BHL21" i="2"/>
  <c r="BHM21" i="2"/>
  <c r="BHK21" i="2"/>
  <c r="BHJ21" i="2"/>
  <c r="BHN21" i="2"/>
  <c r="BHI21" i="2"/>
  <c r="BHG21" i="2"/>
  <c r="BHB21" i="2"/>
  <c r="BHF21" i="2"/>
  <c r="BAV27" i="2"/>
  <c r="BAX28" i="2"/>
  <c r="BAV28" i="2"/>
  <c r="BAW28" i="2"/>
  <c r="BAT28" i="2"/>
  <c r="BBA28" i="2"/>
  <c r="BBC28" i="2"/>
  <c r="BBD28" i="2"/>
  <c r="BBG28" i="2"/>
  <c r="BAU28" i="2"/>
  <c r="BBF28" i="2"/>
  <c r="BAZ28" i="2"/>
  <c r="BBE28" i="2"/>
  <c r="BAU25" i="2"/>
  <c r="BLG12" i="2"/>
  <c r="BLB13" i="2"/>
  <c r="BTO22" i="2"/>
  <c r="BTR22" i="2"/>
  <c r="BTI22" i="2"/>
  <c r="BTL22" i="2"/>
  <c r="BTK22" i="2"/>
  <c r="BTJ22" i="2"/>
  <c r="BTX22" i="2"/>
  <c r="BUD22" i="2"/>
  <c r="BTU22" i="2"/>
  <c r="BTT22" i="2"/>
  <c r="BTS22" i="2"/>
  <c r="BTV22" i="2"/>
  <c r="BTM22" i="2"/>
  <c r="BTP22" i="2"/>
  <c r="BLB28" i="2"/>
  <c r="BLG27" i="2"/>
  <c r="BVP12" i="2"/>
  <c r="BOJ21" i="2"/>
  <c r="AZA29" i="2"/>
  <c r="AYW29" i="2"/>
  <c r="AYX29" i="2"/>
  <c r="AYZ29" i="2"/>
  <c r="AYY29" i="2"/>
  <c r="AYX28" i="2"/>
  <c r="AXD29" i="2"/>
  <c r="BFU21" i="2"/>
  <c r="BFZ20" i="2"/>
  <c r="BAU26" i="2"/>
  <c r="BDI21" i="2"/>
  <c r="BDF21" i="2"/>
  <c r="BDG21" i="2"/>
  <c r="BDJ21" i="2"/>
  <c r="BDH21" i="2"/>
  <c r="BVP18" i="2"/>
  <c r="BNP13" i="2"/>
  <c r="BNM15" i="2"/>
  <c r="BNH15" i="2"/>
  <c r="BNK15" i="2"/>
  <c r="BNN15" i="2"/>
  <c r="BNE15" i="2"/>
  <c r="BND15" i="2"/>
  <c r="BNG15" i="2"/>
  <c r="BNJ15" i="2"/>
  <c r="BNY15" i="2"/>
  <c r="BNP15" i="2"/>
  <c r="BNS15" i="2"/>
  <c r="BNZ15" i="2"/>
  <c r="BNF15" i="2"/>
  <c r="BNQ15" i="2"/>
  <c r="BNL15" i="2"/>
  <c r="BNO15" i="2"/>
  <c r="BNR15" i="2"/>
  <c r="BJO7" i="2"/>
  <c r="BJN7" i="2"/>
  <c r="BJK7" i="2"/>
  <c r="BJM7" i="2"/>
  <c r="BJL7" i="2"/>
  <c r="AXD12" i="2"/>
  <c r="AXB15" i="2"/>
  <c r="AXB13" i="2"/>
  <c r="BHM14" i="2"/>
  <c r="BHT14" i="2"/>
  <c r="BHN14" i="2"/>
  <c r="BHJ14" i="2"/>
  <c r="BHI14" i="2"/>
  <c r="BHL14" i="2"/>
  <c r="BHF14" i="2"/>
  <c r="BHB14" i="2"/>
  <c r="BHE14" i="2"/>
  <c r="BHH14" i="2"/>
  <c r="BHK14" i="2"/>
  <c r="BHG14" i="2"/>
  <c r="BHU14" i="2"/>
  <c r="BHA14" i="2"/>
  <c r="BGZ14" i="2"/>
  <c r="BHC14" i="2"/>
  <c r="BGY14" i="2"/>
  <c r="BHA12" i="2"/>
  <c r="BGY12" i="2"/>
  <c r="BGZ12" i="2"/>
  <c r="BHK12" i="2"/>
  <c r="BHL12" i="2"/>
  <c r="BLM25" i="2"/>
  <c r="CAU28" i="2"/>
  <c r="CAV28" i="2" s="1"/>
  <c r="CAY25" i="2" s="1"/>
  <c r="CAU25" i="2"/>
  <c r="CAV25" i="2" s="1"/>
  <c r="CAU26" i="2"/>
  <c r="CAV26" i="2" s="1"/>
  <c r="CAU27" i="2"/>
  <c r="CAV27" i="2" s="1"/>
  <c r="BOJ22" i="2"/>
  <c r="BIK21" i="2"/>
  <c r="BOG28" i="2"/>
  <c r="AXD15" i="2"/>
  <c r="BGI26" i="2"/>
  <c r="AWB5" i="2"/>
  <c r="BDF22" i="2"/>
  <c r="AXB29" i="2"/>
  <c r="AXB26" i="2"/>
  <c r="AXA29" i="2"/>
  <c r="BAN8" i="2"/>
  <c r="BAS8" i="2" s="1"/>
  <c r="BAS7" i="2"/>
  <c r="BDJ15" i="2"/>
  <c r="AXA8" i="2"/>
  <c r="AXB8" i="2"/>
  <c r="AXB6" i="2"/>
  <c r="AXE5" i="2"/>
  <c r="AXD5" i="2"/>
  <c r="AXB5" i="2"/>
  <c r="AXA5" i="2"/>
  <c r="AXB7" i="2"/>
  <c r="AXA7" i="2"/>
  <c r="AXA6" i="2"/>
  <c r="AXC5" i="2"/>
  <c r="BAX13" i="2"/>
  <c r="BBD13" i="2"/>
  <c r="BBE13" i="2"/>
  <c r="BAZ13" i="2"/>
  <c r="BBA13" i="2"/>
  <c r="BBC13" i="2"/>
  <c r="BAW13" i="2"/>
  <c r="BME7" i="2"/>
  <c r="BLC7" i="2"/>
  <c r="BME8" i="2" s="1"/>
  <c r="BNE13" i="2"/>
  <c r="BHG27" i="2"/>
  <c r="BHK13" i="2"/>
  <c r="BGZ13" i="2"/>
  <c r="BHL13" i="2"/>
  <c r="AXC28" i="2"/>
  <c r="BDI29" i="2"/>
  <c r="BLB6" i="2"/>
  <c r="BLG5" i="2"/>
  <c r="BVS5" i="2"/>
  <c r="BYO8" i="2" s="1"/>
  <c r="BYO7" i="2"/>
  <c r="CAU29" i="2"/>
  <c r="CAV29" i="2" s="1"/>
  <c r="CAZ25" i="2" s="1"/>
  <c r="BQR4" i="2"/>
  <c r="BQS4" i="2"/>
  <c r="BQY4" i="2"/>
  <c r="BQZ4" i="2"/>
  <c r="BQU4" i="2"/>
  <c r="BQV4" i="2"/>
  <c r="BQX4" i="2"/>
  <c r="BVP4" i="2"/>
  <c r="BDI13" i="2"/>
  <c r="AVN26" i="2"/>
  <c r="BNP27" i="2"/>
  <c r="AWC5" i="2"/>
  <c r="AWG4" i="2"/>
  <c r="AWC8" i="2"/>
  <c r="AWG8" i="2"/>
  <c r="AWF8" i="2"/>
  <c r="AWC4" i="2"/>
  <c r="AWG7" i="2"/>
  <c r="AWE8" i="2"/>
  <c r="AWD7" i="2"/>
  <c r="AWF6" i="2"/>
  <c r="AWF4" i="2"/>
  <c r="AWC7" i="2"/>
  <c r="AWE4" i="2"/>
  <c r="AWE7" i="2"/>
  <c r="AWG6" i="2"/>
  <c r="AWF7" i="2"/>
  <c r="AWE5" i="2"/>
  <c r="AWD5" i="2"/>
  <c r="AWD6" i="2"/>
  <c r="AWC6" i="2"/>
  <c r="AWE6" i="2"/>
  <c r="AWG5" i="2"/>
  <c r="AWD4" i="2"/>
  <c r="AWD8" i="2"/>
  <c r="AWF5" i="2"/>
  <c r="AWB4" i="2"/>
  <c r="BVQ26" i="2"/>
  <c r="BWS26" i="2"/>
  <c r="AXD8" i="2"/>
  <c r="BAV26" i="2"/>
  <c r="BDI27" i="2"/>
  <c r="BGY20" i="2"/>
  <c r="BHK20" i="2"/>
  <c r="BBG27" i="2"/>
  <c r="BDF14" i="2"/>
  <c r="BDG13" i="2"/>
  <c r="CAU8" i="2"/>
  <c r="CAV8" i="2" s="1"/>
  <c r="CAZ4" i="2" s="1"/>
  <c r="AVR14" i="2"/>
  <c r="AVU14" i="2"/>
  <c r="BQI26" i="2"/>
  <c r="BQN25" i="2"/>
  <c r="BSH5" i="2"/>
  <c r="BRX5" i="2"/>
  <c r="BRW5" i="2"/>
  <c r="BRV5" i="2"/>
  <c r="BRT5" i="2"/>
  <c r="BRS5" i="2"/>
  <c r="BRQ5" i="2"/>
  <c r="BRP5" i="2"/>
  <c r="BSB5" i="2"/>
  <c r="BSI5" i="2"/>
  <c r="BOP8" i="2"/>
  <c r="BJK22" i="2"/>
  <c r="BJM22" i="2"/>
  <c r="BJN22" i="2"/>
  <c r="BJL22" i="2"/>
  <c r="BJO22" i="2"/>
  <c r="BHE22" i="2"/>
  <c r="BGZ22" i="2"/>
  <c r="BHN22" i="2"/>
  <c r="BHG22" i="2"/>
  <c r="BHU22" i="2"/>
  <c r="BHA22" i="2"/>
  <c r="BHT22" i="2"/>
  <c r="BHH22" i="2"/>
  <c r="BHB22" i="2"/>
  <c r="BHM22" i="2"/>
  <c r="BHK22" i="2"/>
  <c r="BHJ22" i="2"/>
  <c r="BHC22" i="2"/>
  <c r="BHI22" i="2"/>
  <c r="BHF22" i="2"/>
  <c r="BGY22" i="2"/>
  <c r="BHL22" i="2"/>
  <c r="BAV29" i="2"/>
  <c r="BBF29" i="2"/>
  <c r="BBA29" i="2"/>
  <c r="BBG29" i="2"/>
  <c r="BAX29" i="2"/>
  <c r="BAW29" i="2"/>
  <c r="BBD29" i="2"/>
  <c r="BBC29" i="2"/>
  <c r="BAT29" i="2"/>
  <c r="BAZ29" i="2"/>
  <c r="BAU29" i="2"/>
  <c r="BBE29" i="2"/>
  <c r="BLS26" i="2"/>
  <c r="BLN26" i="2"/>
  <c r="BLO26" i="2"/>
  <c r="BLQ26" i="2"/>
  <c r="BLK26" i="2"/>
  <c r="BLL26" i="2"/>
  <c r="BLR26" i="2"/>
  <c r="BRL27" i="2"/>
  <c r="BQJ27" i="2"/>
  <c r="BVQ12" i="2"/>
  <c r="BWS12" i="2"/>
  <c r="BVR12" i="2"/>
  <c r="BXQ13" i="2"/>
  <c r="BOP21" i="2"/>
  <c r="BGJ12" i="2"/>
  <c r="BGD12" i="2"/>
  <c r="BGE12" i="2"/>
  <c r="BGK12" i="2"/>
  <c r="BGL12" i="2"/>
  <c r="BGG12" i="2"/>
  <c r="BGH12" i="2"/>
  <c r="BOP7" i="2"/>
  <c r="BCF27" i="2"/>
  <c r="BIB8" i="2"/>
  <c r="BGK19" i="2"/>
  <c r="BGL19" i="2"/>
  <c r="BGG19" i="2"/>
  <c r="BGH19" i="2"/>
  <c r="BGJ19" i="2"/>
  <c r="BGD19" i="2"/>
  <c r="BGE19" i="2"/>
  <c r="BNI6" i="2"/>
  <c r="BDJ7" i="2"/>
  <c r="BDG7" i="2"/>
  <c r="BDF7" i="2"/>
  <c r="BDI7" i="2"/>
  <c r="BDH7" i="2"/>
  <c r="BDH6" i="2"/>
  <c r="BDI6" i="2"/>
  <c r="BDF6" i="2"/>
  <c r="BDG6" i="2"/>
  <c r="BDJ6" i="2"/>
  <c r="BNL20" i="2"/>
  <c r="BBB12" i="2"/>
  <c r="BAY12" i="2"/>
  <c r="BCF12" i="2"/>
  <c r="BBW14" i="2"/>
  <c r="AXB21" i="2"/>
  <c r="AXD19" i="2"/>
  <c r="AXB19" i="2"/>
  <c r="AXA19" i="2"/>
  <c r="AXB22" i="2"/>
  <c r="AXA22" i="2"/>
  <c r="AXC19" i="2"/>
  <c r="AXA20" i="2"/>
  <c r="AXE19" i="2"/>
  <c r="AXB20" i="2"/>
  <c r="BVQ19" i="2"/>
  <c r="BWS19" i="2"/>
  <c r="BNS14" i="2"/>
  <c r="BNY14" i="2"/>
  <c r="BNP14" i="2"/>
  <c r="BNZ14" i="2"/>
  <c r="BNO14" i="2"/>
  <c r="BNQ14" i="2"/>
  <c r="BNH14" i="2"/>
  <c r="BNJ14" i="2"/>
  <c r="BNK14" i="2"/>
  <c r="BNM14" i="2"/>
  <c r="BND14" i="2"/>
  <c r="BNF14" i="2"/>
  <c r="BNG14" i="2"/>
  <c r="BNE14" i="2"/>
  <c r="BNN14" i="2"/>
  <c r="BDH8" i="2"/>
  <c r="BQJ20" i="2"/>
  <c r="BRL20" i="2"/>
  <c r="AXA15" i="2"/>
  <c r="AXC12" i="2"/>
  <c r="AXA14" i="2"/>
  <c r="BHL15" i="2"/>
  <c r="BHG15" i="2"/>
  <c r="BHJ15" i="2"/>
  <c r="BHM15" i="2"/>
  <c r="BHH15" i="2"/>
  <c r="BHC15" i="2"/>
  <c r="BHF15" i="2"/>
  <c r="BHI15" i="2"/>
  <c r="BGZ15" i="2"/>
  <c r="BGY15" i="2"/>
  <c r="BHB15" i="2"/>
  <c r="BHE15" i="2"/>
  <c r="BHT15" i="2"/>
  <c r="BHK15" i="2"/>
  <c r="BHN15" i="2"/>
  <c r="BHU15" i="2"/>
  <c r="BHA15" i="2"/>
  <c r="AXD22" i="2"/>
  <c r="AXE15" i="2"/>
  <c r="BDG22" i="2"/>
  <c r="BDH22" i="2"/>
  <c r="AXE26" i="2"/>
  <c r="AXB28" i="2"/>
  <c r="BNM8" i="2"/>
  <c r="BNH8" i="2"/>
  <c r="BNK8" i="2"/>
  <c r="BNN8" i="2"/>
  <c r="BNE8" i="2"/>
  <c r="BND8" i="2"/>
  <c r="BNG8" i="2"/>
  <c r="BNJ8" i="2"/>
  <c r="BNY8" i="2"/>
  <c r="BNP8" i="2"/>
  <c r="BNS8" i="2"/>
  <c r="BNZ8" i="2"/>
  <c r="BNF8" i="2"/>
  <c r="BNQ8" i="2"/>
  <c r="BNL8" i="2"/>
  <c r="BNO8" i="2"/>
  <c r="BNR8" i="2"/>
  <c r="BDG15" i="2"/>
  <c r="BNE21" i="2"/>
  <c r="BNG21" i="2"/>
  <c r="BNZ21" i="2"/>
  <c r="BNY21" i="2"/>
  <c r="BNS21" i="2"/>
  <c r="BNN21" i="2"/>
  <c r="BNJ21" i="2"/>
  <c r="BNQ21" i="2"/>
  <c r="BNO21" i="2"/>
  <c r="BNF21" i="2"/>
  <c r="BNP21" i="2"/>
  <c r="BNM21" i="2"/>
  <c r="BNK21" i="2"/>
  <c r="BND21" i="2"/>
  <c r="BNH21" i="2"/>
  <c r="BAN15" i="2"/>
  <c r="BAS15" i="2" s="1"/>
  <c r="BAS14" i="2"/>
  <c r="BSJ14" i="2"/>
  <c r="BQK13" i="2"/>
  <c r="BSJ15" i="2" s="1"/>
  <c r="CAU22" i="2"/>
  <c r="CAV22" i="2" s="1"/>
  <c r="CAU19" i="2"/>
  <c r="CAV19" i="2" s="1"/>
  <c r="CAU21" i="2"/>
  <c r="CAV21" i="2" s="1"/>
  <c r="CAY18" i="2" s="1"/>
  <c r="CAU20" i="2"/>
  <c r="CAV20" i="2" s="1"/>
  <c r="CAU18" i="2"/>
  <c r="CAV18" i="2" s="1"/>
  <c r="BHA13" i="2"/>
  <c r="AXE28" i="2"/>
  <c r="BHA19" i="2"/>
  <c r="BDH29" i="2"/>
  <c r="AXD20" i="2"/>
  <c r="AXC20" i="2"/>
  <c r="AXE20" i="2"/>
  <c r="BVR5" i="2"/>
  <c r="BSJ28" i="2"/>
  <c r="BQK27" i="2"/>
  <c r="BSJ29" i="2" s="1"/>
  <c r="BBF25" i="2"/>
  <c r="BJK8" i="2"/>
  <c r="BJN8" i="2"/>
  <c r="BJL8" i="2"/>
  <c r="BJM8" i="2"/>
  <c r="BJO8" i="2"/>
  <c r="BHL5" i="2"/>
  <c r="BLL18" i="2"/>
  <c r="BLR18" i="2"/>
  <c r="BLS18" i="2"/>
  <c r="BLN18" i="2"/>
  <c r="BLO18" i="2"/>
  <c r="BLQ18" i="2"/>
  <c r="BLK18" i="2"/>
  <c r="BDH13" i="2"/>
  <c r="BNF27" i="2"/>
  <c r="BND27" i="2"/>
  <c r="BVR26" i="2"/>
  <c r="BXQ27" i="2"/>
  <c r="BIB14" i="2"/>
  <c r="BDF27" i="2"/>
  <c r="BGZ20" i="2"/>
  <c r="BHL20" i="2"/>
  <c r="BAU27" i="2"/>
  <c r="BHN29" i="2"/>
  <c r="BHU29" i="2"/>
  <c r="BHT29" i="2"/>
  <c r="BHH29" i="2"/>
  <c r="BHA29" i="2"/>
  <c r="BHJ29" i="2"/>
  <c r="BHK29" i="2"/>
  <c r="BHI29" i="2"/>
  <c r="BHC29" i="2"/>
  <c r="BHF29" i="2"/>
  <c r="BHE29" i="2"/>
  <c r="BGY29" i="2"/>
  <c r="BHL29" i="2"/>
  <c r="BHB29" i="2"/>
  <c r="BGZ29" i="2"/>
  <c r="BHM29" i="2"/>
  <c r="BHG29" i="2"/>
  <c r="BDI14" i="2"/>
  <c r="CAU15" i="2"/>
  <c r="CAV15" i="2" s="1"/>
  <c r="CAZ11" i="2" s="1"/>
  <c r="CAU12" i="2"/>
  <c r="CAV12" i="2" s="1"/>
  <c r="CAU14" i="2"/>
  <c r="CAV14" i="2" s="1"/>
  <c r="CAY11" i="2" s="1"/>
  <c r="CAU13" i="2"/>
  <c r="CAV13" i="2" s="1"/>
  <c r="CAX11" i="2" s="1"/>
  <c r="CAU11" i="2"/>
  <c r="CAV11" i="2" s="1"/>
  <c r="BDG8" i="2"/>
  <c r="AXC13" i="2"/>
  <c r="BQJ6" i="2"/>
  <c r="BRL6" i="2"/>
  <c r="BRV26" i="2"/>
  <c r="BRT26" i="2"/>
  <c r="BRW26" i="2"/>
  <c r="BRQ26" i="2"/>
  <c r="BRP26" i="2"/>
  <c r="BSB26" i="2"/>
  <c r="BSI26" i="2"/>
  <c r="BSH26" i="2"/>
  <c r="BRX26" i="2"/>
  <c r="BRS26" i="2"/>
  <c r="BRU26" i="2" s="1"/>
  <c r="BYO14" i="2"/>
  <c r="BVS12" i="2"/>
  <c r="BYO15" i="2" s="1"/>
  <c r="BTR7" i="2"/>
  <c r="BTI7" i="2"/>
  <c r="BTL7" i="2"/>
  <c r="BTK7" i="2"/>
  <c r="BUE8" i="2"/>
  <c r="BTJ7" i="2"/>
  <c r="BTX7" i="2"/>
  <c r="BUE7" i="2"/>
  <c r="BUD7" i="2"/>
  <c r="BTU7" i="2"/>
  <c r="BTT7" i="2"/>
  <c r="BTS7" i="2"/>
  <c r="BTV7" i="2"/>
  <c r="BTM7" i="2"/>
  <c r="BTP7" i="2"/>
  <c r="BTO7" i="2"/>
  <c r="BFU14" i="2"/>
  <c r="BFZ13" i="2"/>
  <c r="BIV28" i="2"/>
  <c r="BJG29" i="2"/>
  <c r="BIU28" i="2"/>
  <c r="BJG28" i="2"/>
  <c r="BIU29" i="2"/>
  <c r="BIW29" i="2"/>
  <c r="BIW28" i="2"/>
  <c r="BIV29" i="2"/>
  <c r="BJH28" i="2"/>
  <c r="BJH29" i="2"/>
  <c r="BGH27" i="2"/>
  <c r="BGJ27" i="2"/>
  <c r="BGD27" i="2"/>
  <c r="BGE27" i="2"/>
  <c r="BGK27" i="2"/>
  <c r="BGL27" i="2"/>
  <c r="BGG27" i="2"/>
  <c r="BGB27" i="2"/>
  <c r="BJL14" i="2"/>
  <c r="BJN15" i="2"/>
  <c r="BJL15" i="2"/>
  <c r="BJM15" i="2"/>
  <c r="BJO15" i="2"/>
  <c r="BJK15" i="2"/>
  <c r="AXD21" i="2"/>
  <c r="BUD15" i="2"/>
  <c r="BTU15" i="2"/>
  <c r="BTT15" i="2"/>
  <c r="BTO15" i="2"/>
  <c r="BTV15" i="2"/>
  <c r="BTM15" i="2"/>
  <c r="BTP15" i="2"/>
  <c r="BTK15" i="2"/>
  <c r="BTR15" i="2"/>
  <c r="BTI15" i="2"/>
  <c r="BTL15" i="2"/>
  <c r="BTJ15" i="2"/>
  <c r="BTX15" i="2"/>
  <c r="BTS15" i="2"/>
  <c r="BXQ20" i="2"/>
  <c r="BVR19" i="2"/>
  <c r="BMU20" i="2"/>
  <c r="BNB20" i="2"/>
  <c r="BNA20" i="2"/>
  <c r="BMQ20" i="2"/>
  <c r="BMP20" i="2"/>
  <c r="BMO20" i="2"/>
  <c r="BMM20" i="2"/>
  <c r="BML20" i="2"/>
  <c r="BMJ20" i="2"/>
  <c r="BMI20" i="2"/>
  <c r="BRQ19" i="2"/>
  <c r="BRP19" i="2"/>
  <c r="BSH19" i="2"/>
  <c r="BSB19" i="2"/>
  <c r="BSI19" i="2"/>
  <c r="BRV19" i="2"/>
  <c r="BRX19" i="2"/>
  <c r="BRW19" i="2"/>
  <c r="BRT19" i="2"/>
  <c r="BRS19" i="2"/>
  <c r="AXB14" i="2"/>
  <c r="AXE12" i="2"/>
  <c r="AXE22" i="2"/>
  <c r="BTM29" i="2"/>
  <c r="BTL29" i="2"/>
  <c r="BTX29" i="2"/>
  <c r="BTS29" i="2"/>
  <c r="BUD29" i="2"/>
  <c r="BTT29" i="2"/>
  <c r="BTO29" i="2"/>
  <c r="BTR29" i="2"/>
  <c r="BTP29" i="2"/>
  <c r="BOP22" i="2"/>
  <c r="BGH6" i="2"/>
  <c r="BGE6" i="2"/>
  <c r="BGD6" i="2"/>
  <c r="BGK6" i="2"/>
  <c r="BGJ6" i="2"/>
  <c r="BGL6" i="2"/>
  <c r="BGG6" i="2"/>
  <c r="BGF11" i="2"/>
  <c r="BDH20" i="2"/>
  <c r="BDG20" i="2"/>
  <c r="BDI20" i="2"/>
  <c r="BDF20" i="2"/>
  <c r="BDI22" i="2"/>
  <c r="AXA26" i="2"/>
  <c r="AXA27" i="2"/>
  <c r="AXD26" i="2"/>
  <c r="BNJ7" i="2"/>
  <c r="BNM7" i="2"/>
  <c r="BND7" i="2"/>
  <c r="BNG7" i="2"/>
  <c r="BNF7" i="2"/>
  <c r="BNE7" i="2"/>
  <c r="BNS7" i="2"/>
  <c r="BNZ7" i="2"/>
  <c r="BNY7" i="2"/>
  <c r="BNP7" i="2"/>
  <c r="BNO7" i="2"/>
  <c r="BNN7" i="2"/>
  <c r="BNQ7" i="2"/>
  <c r="BNH7" i="2"/>
  <c r="BNK7" i="2"/>
  <c r="BAT26" i="2"/>
  <c r="BHJ7" i="2"/>
  <c r="BHM7" i="2"/>
  <c r="BHT7" i="2"/>
  <c r="BHK7" i="2"/>
  <c r="BHF7" i="2"/>
  <c r="BHI7" i="2"/>
  <c r="BHL7" i="2"/>
  <c r="BHG7" i="2"/>
  <c r="BHB7" i="2"/>
  <c r="BHE7" i="2"/>
  <c r="BHH7" i="2"/>
  <c r="BHC7" i="2"/>
  <c r="BHN7" i="2"/>
  <c r="BHU7" i="2"/>
  <c r="BHA7" i="2"/>
  <c r="BGZ7" i="2"/>
  <c r="BGY7" i="2"/>
  <c r="BNR22" i="2"/>
  <c r="BNY22" i="2"/>
  <c r="BNP22" i="2"/>
  <c r="BNK22" i="2"/>
  <c r="BNN22" i="2"/>
  <c r="BNQ22" i="2"/>
  <c r="BNL22" i="2"/>
  <c r="BNG22" i="2"/>
  <c r="BNJ22" i="2"/>
  <c r="BNM22" i="2"/>
  <c r="BNH22" i="2"/>
  <c r="BNS22" i="2"/>
  <c r="BNZ22" i="2"/>
  <c r="BNF22" i="2"/>
  <c r="BNE22" i="2"/>
  <c r="BND22" i="2"/>
  <c r="BNO22" i="2"/>
  <c r="AVZ28" i="2"/>
  <c r="AVQ28" i="2"/>
  <c r="AVP28" i="2"/>
  <c r="AVV28" i="2"/>
  <c r="AVM28" i="2"/>
  <c r="AVS28" i="2"/>
  <c r="AVN28" i="2"/>
  <c r="AVX28" i="2"/>
  <c r="AVO28" i="2"/>
  <c r="AVY28" i="2"/>
  <c r="AVT28" i="2"/>
  <c r="AVW28" i="2"/>
  <c r="AVO25" i="2"/>
  <c r="AVN25" i="2"/>
  <c r="AVY25" i="2"/>
  <c r="BSZ13" i="2"/>
  <c r="BTG13" i="2"/>
  <c r="BTF13" i="2"/>
  <c r="BSO13" i="2"/>
  <c r="BSV13" i="2"/>
  <c r="BSU13" i="2"/>
  <c r="BSR13" i="2"/>
  <c r="BSQ13" i="2"/>
  <c r="BST13" i="2"/>
  <c r="BSN13" i="2"/>
  <c r="BND13" i="2"/>
  <c r="BBW21" i="2"/>
  <c r="BDJ29" i="2"/>
  <c r="BSO27" i="2"/>
  <c r="BSN27" i="2"/>
  <c r="BST27" i="2"/>
  <c r="BSZ27" i="2"/>
  <c r="BTG27" i="2"/>
  <c r="BTF27" i="2"/>
  <c r="BSV27" i="2"/>
  <c r="BSU27" i="2"/>
  <c r="BSR27" i="2"/>
  <c r="BSQ27" i="2"/>
  <c r="AXD27" i="2"/>
  <c r="AXC27" i="2"/>
  <c r="AXE27" i="2"/>
  <c r="BSJ21" i="2"/>
  <c r="BQK20" i="2"/>
  <c r="BSJ22" i="2" s="1"/>
  <c r="BGZ5" i="2"/>
  <c r="BLG19" i="2"/>
  <c r="BLB20" i="2"/>
  <c r="BDF13" i="2"/>
  <c r="BNE27" i="2"/>
  <c r="BYO28" i="2"/>
  <c r="BVS26" i="2"/>
  <c r="BYO29" i="2" s="1"/>
  <c r="BBW29" i="2"/>
  <c r="BDG27" i="2"/>
  <c r="BML27" i="2"/>
  <c r="BMO27" i="2"/>
  <c r="BMU27" i="2"/>
  <c r="BMQ27" i="2"/>
  <c r="BNB27" i="2"/>
  <c r="BNA27" i="2"/>
  <c r="BMM27" i="2"/>
  <c r="BMP27" i="2"/>
  <c r="BMJ27" i="2"/>
  <c r="BMI27" i="2"/>
  <c r="BHA20" i="2"/>
  <c r="BSB12" i="2"/>
  <c r="BSI12" i="2"/>
  <c r="BRV12" i="2"/>
  <c r="BRX12" i="2"/>
  <c r="BRW12" i="2"/>
  <c r="BRT12" i="2"/>
  <c r="BRS12" i="2"/>
  <c r="BRQ12" i="2"/>
  <c r="BRP12" i="2"/>
  <c r="BSH12" i="2"/>
  <c r="BBF27" i="2"/>
  <c r="BHN28" i="2"/>
  <c r="BHU28" i="2"/>
  <c r="BHA28" i="2"/>
  <c r="BGZ28" i="2"/>
  <c r="BHC28" i="2"/>
  <c r="BHJ28" i="2"/>
  <c r="BHM28" i="2"/>
  <c r="BHT28" i="2"/>
  <c r="BGY28" i="2"/>
  <c r="BHF28" i="2"/>
  <c r="BHI28" i="2"/>
  <c r="BHL28" i="2"/>
  <c r="BHK28" i="2"/>
  <c r="BHB28" i="2"/>
  <c r="BHE28" i="2"/>
  <c r="BHH28" i="2"/>
  <c r="BHG28" i="2"/>
  <c r="BDJ8" i="2"/>
  <c r="BQS18" i="2"/>
  <c r="BQY18" i="2"/>
  <c r="BQZ18" i="2"/>
  <c r="BQU18" i="2"/>
  <c r="BQV18" i="2"/>
  <c r="BQX18" i="2"/>
  <c r="BQR18" i="2"/>
  <c r="BGY26" i="2"/>
  <c r="ARV22" i="2"/>
  <c r="AT57" i="24"/>
  <c r="AT62" i="24" s="1"/>
  <c r="ABG18" i="2"/>
  <c r="AEB18" i="2" s="1"/>
  <c r="ZJ22" i="2" s="1"/>
  <c r="ABF7" i="2"/>
  <c r="UC4" i="2"/>
  <c r="ART27" i="2"/>
  <c r="UC6" i="2"/>
  <c r="ABG19" i="2"/>
  <c r="AEB19" i="2" s="1"/>
  <c r="ABF4" i="2"/>
  <c r="ABG20" i="2"/>
  <c r="AEB20" i="2" s="1"/>
  <c r="ARX27" i="2"/>
  <c r="ABF8" i="2"/>
  <c r="ALM13" i="2"/>
  <c r="ALN21" i="2"/>
  <c r="AGM21" i="2"/>
  <c r="AGG27" i="2"/>
  <c r="ABF5" i="2"/>
  <c r="ALN20" i="2"/>
  <c r="UC7" i="2"/>
  <c r="ALM27" i="2"/>
  <c r="AGG7" i="2"/>
  <c r="AT55" i="24"/>
  <c r="AT60" i="24" s="1"/>
  <c r="OV19" i="2"/>
  <c r="OV20" i="2"/>
  <c r="AX55" i="24"/>
  <c r="AX63" i="24" s="1"/>
  <c r="UC29" i="2"/>
  <c r="UC25" i="2"/>
  <c r="UC26" i="2"/>
  <c r="UC27" i="2"/>
  <c r="VZ13" i="2"/>
  <c r="YU13" i="2" s="1"/>
  <c r="VZ14" i="2"/>
  <c r="YU14" i="2" s="1"/>
  <c r="VZ15" i="2"/>
  <c r="YU15" i="2" s="1"/>
  <c r="UC19" i="2"/>
  <c r="UC20" i="2"/>
  <c r="UC22" i="2"/>
  <c r="UC18" i="2"/>
  <c r="AQG13" i="2"/>
  <c r="ART19" i="2"/>
  <c r="AQS11" i="2"/>
  <c r="ARU21" i="2"/>
  <c r="UC5" i="2"/>
  <c r="ARX19" i="2"/>
  <c r="AQF13" i="2"/>
  <c r="AGJ26" i="2"/>
  <c r="AQF4" i="2"/>
  <c r="ARX8" i="2"/>
  <c r="AGG26" i="2"/>
  <c r="ART28" i="2"/>
  <c r="ARX20" i="2"/>
  <c r="ALM26" i="2"/>
  <c r="ARW21" i="2"/>
  <c r="ARX22" i="2"/>
  <c r="ARV19" i="2"/>
  <c r="ART20" i="2"/>
  <c r="ARU20" i="2"/>
  <c r="ARW20" i="2"/>
  <c r="ARX21" i="2"/>
  <c r="ARW22" i="2"/>
  <c r="ARW19" i="2"/>
  <c r="ARU22" i="2"/>
  <c r="ARU19" i="2"/>
  <c r="ARV20" i="2"/>
  <c r="ARV21" i="2"/>
  <c r="ART21" i="2"/>
  <c r="ART22" i="2"/>
  <c r="ARX14" i="2"/>
  <c r="AQG26" i="2"/>
  <c r="AQS13" i="2"/>
  <c r="ARW8" i="2"/>
  <c r="AQH13" i="2"/>
  <c r="ARV8" i="2"/>
  <c r="ARX26" i="2"/>
  <c r="AQR13" i="2"/>
  <c r="ARV28" i="2"/>
  <c r="ARU26" i="2"/>
  <c r="ALM12" i="2"/>
  <c r="ARX28" i="2"/>
  <c r="ARU28" i="2"/>
  <c r="AHL19" i="2"/>
  <c r="AQH4" i="2"/>
  <c r="AQR5" i="2"/>
  <c r="ARW14" i="2"/>
  <c r="AQT19" i="2"/>
  <c r="ART26" i="2"/>
  <c r="ARU27" i="2"/>
  <c r="ARU29" i="2"/>
  <c r="ALS20" i="2"/>
  <c r="ARV14" i="2"/>
  <c r="ARW28" i="2"/>
  <c r="ARW26" i="2"/>
  <c r="ART29" i="2"/>
  <c r="ARV26" i="2"/>
  <c r="ALD14" i="2"/>
  <c r="ASW20" i="2"/>
  <c r="ASX20" i="2" s="1"/>
  <c r="ASW21" i="2"/>
  <c r="AMR26" i="2"/>
  <c r="AMS27" i="2" s="1"/>
  <c r="ARW15" i="2"/>
  <c r="ARS13" i="2"/>
  <c r="ARS6" i="2"/>
  <c r="AMR27" i="2"/>
  <c r="AQK21" i="2"/>
  <c r="ALN22" i="2"/>
  <c r="AQN22" i="2"/>
  <c r="AQN21" i="2"/>
  <c r="ALG29" i="2"/>
  <c r="ALN19" i="2"/>
  <c r="ALG14" i="2"/>
  <c r="ALM29" i="2"/>
  <c r="ALN18" i="2"/>
  <c r="AQN13" i="2"/>
  <c r="ALG15" i="2"/>
  <c r="ARW7" i="2"/>
  <c r="ALD8" i="2"/>
  <c r="ABF12" i="2"/>
  <c r="ABF13" i="2"/>
  <c r="AQF5" i="2"/>
  <c r="AQT20" i="2"/>
  <c r="AGG25" i="2"/>
  <c r="AGM18" i="2"/>
  <c r="AGN22" i="2" s="1"/>
  <c r="AJI22" i="2" s="1"/>
  <c r="AGL25" i="2"/>
  <c r="AGK28" i="2"/>
  <c r="AGM19" i="2"/>
  <c r="ARX6" i="2"/>
  <c r="ALG7" i="2"/>
  <c r="AQT22" i="2"/>
  <c r="ALM28" i="2"/>
  <c r="ALG28" i="2"/>
  <c r="ABF15" i="2"/>
  <c r="AGM20" i="2"/>
  <c r="AGM12" i="2"/>
  <c r="AGI28" i="2"/>
  <c r="AGK25" i="2"/>
  <c r="AQN27" i="2"/>
  <c r="AQT21" i="2"/>
  <c r="AGL27" i="2"/>
  <c r="AGK26" i="2"/>
  <c r="AGM22" i="2"/>
  <c r="ABF11" i="2"/>
  <c r="AGM15" i="2"/>
  <c r="ALM15" i="2"/>
  <c r="AQK6" i="2"/>
  <c r="AGL29" i="2"/>
  <c r="AQK27" i="2"/>
  <c r="ALM14" i="2"/>
  <c r="ALG8" i="2"/>
  <c r="ALM25" i="2"/>
  <c r="AQK22" i="2"/>
  <c r="ALD28" i="2"/>
  <c r="AQJ28" i="2"/>
  <c r="AQQ28" i="2"/>
  <c r="AQP28" i="2"/>
  <c r="AQM28" i="2"/>
  <c r="AQI28" i="2"/>
  <c r="AQL28" i="2"/>
  <c r="AQO28" i="2"/>
  <c r="AQS28" i="2"/>
  <c r="AQR28" i="2"/>
  <c r="AQG28" i="2"/>
  <c r="AQH28" i="2"/>
  <c r="AQF28" i="2"/>
  <c r="AQR25" i="2"/>
  <c r="AQF25" i="2"/>
  <c r="AGM13" i="2"/>
  <c r="AQF26" i="2"/>
  <c r="AQH25" i="2"/>
  <c r="AQR6" i="2"/>
  <c r="AQH6" i="2"/>
  <c r="AQS25" i="2"/>
  <c r="ART13" i="2"/>
  <c r="ARW12" i="2"/>
  <c r="ARU12" i="2"/>
  <c r="AGI26" i="2"/>
  <c r="AGJ25" i="2"/>
  <c r="AGI27" i="2"/>
  <c r="AGI25" i="2"/>
  <c r="AGJ28" i="2"/>
  <c r="AGH29" i="2"/>
  <c r="AQF27" i="2"/>
  <c r="ARX15" i="2"/>
  <c r="AQG4" i="2"/>
  <c r="ARX29" i="2"/>
  <c r="ARV27" i="2"/>
  <c r="ARV7" i="2"/>
  <c r="ALM7" i="2"/>
  <c r="ALD7" i="2"/>
  <c r="AQG25" i="2"/>
  <c r="ARW6" i="2"/>
  <c r="AQR4" i="2"/>
  <c r="AGG5" i="2"/>
  <c r="ALQ20" i="2"/>
  <c r="ALR21" i="2"/>
  <c r="ALO21" i="2"/>
  <c r="ALQ21" i="2"/>
  <c r="ALR18" i="2"/>
  <c r="ALO19" i="2"/>
  <c r="AQL29" i="2"/>
  <c r="AQQ29" i="2"/>
  <c r="AQM29" i="2"/>
  <c r="AQJ29" i="2"/>
  <c r="AQI29" i="2"/>
  <c r="AQP29" i="2"/>
  <c r="AQO29" i="2"/>
  <c r="AQG29" i="2"/>
  <c r="AQH29" i="2"/>
  <c r="AQS29" i="2"/>
  <c r="AQR29" i="2"/>
  <c r="AQF29" i="2"/>
  <c r="AGM11" i="2"/>
  <c r="AQH5" i="2"/>
  <c r="AQG6" i="2"/>
  <c r="ARV12" i="2"/>
  <c r="ART12" i="2"/>
  <c r="ARX12" i="2"/>
  <c r="AQS27" i="2"/>
  <c r="AQR27" i="2"/>
  <c r="AQS5" i="2"/>
  <c r="AQQ15" i="2"/>
  <c r="AQJ15" i="2"/>
  <c r="AQM15" i="2"/>
  <c r="AQO15" i="2"/>
  <c r="AQI15" i="2"/>
  <c r="AQL15" i="2"/>
  <c r="AQP15" i="2"/>
  <c r="AQF15" i="2"/>
  <c r="AQH15" i="2"/>
  <c r="AQG15" i="2"/>
  <c r="AQS15" i="2"/>
  <c r="AQR15" i="2"/>
  <c r="AQH26" i="2"/>
  <c r="ARW29" i="2"/>
  <c r="ARW27" i="2"/>
  <c r="ALD29" i="2"/>
  <c r="ALR19" i="2"/>
  <c r="ALP20" i="2"/>
  <c r="ALS19" i="2"/>
  <c r="ALS18" i="2"/>
  <c r="ALP21" i="2"/>
  <c r="ALP19" i="2"/>
  <c r="AGG29" i="2"/>
  <c r="AQO8" i="2"/>
  <c r="AQP8" i="2"/>
  <c r="AQQ8" i="2"/>
  <c r="AQL8" i="2"/>
  <c r="AQM8" i="2"/>
  <c r="AQJ8" i="2"/>
  <c r="AQI8" i="2"/>
  <c r="AQR8" i="2"/>
  <c r="AQF8" i="2"/>
  <c r="AQH8" i="2"/>
  <c r="AQS8" i="2"/>
  <c r="AQG8" i="2"/>
  <c r="ABG28" i="2"/>
  <c r="AEB28" i="2" s="1"/>
  <c r="ABG25" i="2"/>
  <c r="AEB25" i="2" s="1"/>
  <c r="ABG26" i="2"/>
  <c r="AEB26" i="2" s="1"/>
  <c r="ABG27" i="2"/>
  <c r="AEB27" i="2" s="1"/>
  <c r="ABG29" i="2"/>
  <c r="AEB29" i="2" s="1"/>
  <c r="AGM14" i="2"/>
  <c r="ATS28" i="2"/>
  <c r="ATT29" i="2"/>
  <c r="ATS29" i="2"/>
  <c r="ATP29" i="2"/>
  <c r="ATR29" i="2"/>
  <c r="ATQ29" i="2"/>
  <c r="ALD15" i="2"/>
  <c r="AQS6" i="2"/>
  <c r="AQN6" i="2"/>
  <c r="ARU14" i="2"/>
  <c r="ARU13" i="2"/>
  <c r="ARU15" i="2"/>
  <c r="AGK29" i="2"/>
  <c r="AGH28" i="2"/>
  <c r="AGH27" i="2"/>
  <c r="AGJ27" i="2"/>
  <c r="AGI29" i="2"/>
  <c r="AGL28" i="2"/>
  <c r="AQG27" i="2"/>
  <c r="VZ11" i="2"/>
  <c r="YU11" i="2" s="1"/>
  <c r="VZ12" i="2"/>
  <c r="YU12" i="2" s="1"/>
  <c r="ALM11" i="2"/>
  <c r="AQR26" i="2"/>
  <c r="AQM14" i="2"/>
  <c r="AQI14" i="2"/>
  <c r="AQJ14" i="2"/>
  <c r="AQP14" i="2"/>
  <c r="AQO14" i="2"/>
  <c r="AQQ14" i="2"/>
  <c r="AQL14" i="2"/>
  <c r="AQH14" i="2"/>
  <c r="AQF14" i="2"/>
  <c r="AQR14" i="2"/>
  <c r="AQG14" i="2"/>
  <c r="AQS14" i="2"/>
  <c r="AQG11" i="2"/>
  <c r="AQS12" i="2"/>
  <c r="AQH11" i="2"/>
  <c r="AQR11" i="2"/>
  <c r="AQG12" i="2"/>
  <c r="AQF11" i="2"/>
  <c r="AQR12" i="2"/>
  <c r="AQH12" i="2"/>
  <c r="AQF12" i="2"/>
  <c r="ALM6" i="2"/>
  <c r="ARV29" i="2"/>
  <c r="ARX7" i="2"/>
  <c r="ALQ22" i="2"/>
  <c r="ALS22" i="2"/>
  <c r="ALP22" i="2"/>
  <c r="ALR22" i="2"/>
  <c r="ALO20" i="2"/>
  <c r="ALQ18" i="2"/>
  <c r="ALR20" i="2"/>
  <c r="AGG8" i="2"/>
  <c r="AQK13" i="2"/>
  <c r="AQQ7" i="2"/>
  <c r="AQL7" i="2"/>
  <c r="AQM7" i="2"/>
  <c r="AQJ7" i="2"/>
  <c r="AQI7" i="2"/>
  <c r="AQP7" i="2"/>
  <c r="AQO7" i="2"/>
  <c r="AQS7" i="2"/>
  <c r="AQG7" i="2"/>
  <c r="AQR7" i="2"/>
  <c r="AQF7" i="2"/>
  <c r="AQH7" i="2"/>
  <c r="AQS4" i="2"/>
  <c r="AQT18" i="2"/>
  <c r="ARV13" i="2"/>
  <c r="ARX13" i="2"/>
  <c r="ARW13" i="2"/>
  <c r="AQF6" i="2"/>
  <c r="ART15" i="2"/>
  <c r="ART14" i="2"/>
  <c r="AGK27" i="2"/>
  <c r="AGH25" i="2"/>
  <c r="AGJ29" i="2"/>
  <c r="AGL26" i="2"/>
  <c r="AGH26" i="2"/>
  <c r="AQH27" i="2"/>
  <c r="ARV15" i="2"/>
  <c r="ATP28" i="2"/>
  <c r="ATT28" i="2"/>
  <c r="ATQ28" i="2"/>
  <c r="ATR28" i="2"/>
  <c r="ARU7" i="2"/>
  <c r="ARU5" i="2"/>
  <c r="ARU6" i="2"/>
  <c r="ARW5" i="2"/>
  <c r="ARX5" i="2"/>
  <c r="ART8" i="2"/>
  <c r="ARV5" i="2"/>
  <c r="ART6" i="2"/>
  <c r="ARU8" i="2"/>
  <c r="ART7" i="2"/>
  <c r="ART5" i="2"/>
  <c r="ALM8" i="2"/>
  <c r="AL56" i="24"/>
  <c r="AL62" i="24" s="1"/>
  <c r="AH56" i="24"/>
  <c r="AH61" i="24" s="1"/>
  <c r="AGI7" i="2"/>
  <c r="AGK6" i="2"/>
  <c r="AGK8" i="2"/>
  <c r="AGK4" i="2"/>
  <c r="AGJ5" i="2"/>
  <c r="AGI5" i="2"/>
  <c r="AGL7" i="2"/>
  <c r="AGI4" i="2"/>
  <c r="AGH7" i="2"/>
  <c r="AGL6" i="2"/>
  <c r="AGJ6" i="2"/>
  <c r="AGL4" i="2"/>
  <c r="AGH8" i="2"/>
  <c r="AGK7" i="2"/>
  <c r="AGJ4" i="2"/>
  <c r="AGL8" i="2"/>
  <c r="AGH5" i="2"/>
  <c r="AGL5" i="2"/>
  <c r="AGH6" i="2"/>
  <c r="AGJ8" i="2"/>
  <c r="AGK5" i="2"/>
  <c r="AGI8" i="2"/>
  <c r="AGJ7" i="2"/>
  <c r="AGH4" i="2"/>
  <c r="AGI6" i="2"/>
  <c r="AGG4" i="2"/>
  <c r="ABF14" i="2"/>
  <c r="ALM4" i="2"/>
  <c r="AGG6" i="2"/>
  <c r="ALM5" i="2"/>
  <c r="AT63" i="24"/>
  <c r="ARV6" i="2"/>
  <c r="AGG28" i="2"/>
  <c r="ALP18" i="2"/>
  <c r="ALO18" i="2"/>
  <c r="ALQ19" i="2"/>
  <c r="ALS21" i="2"/>
  <c r="ALO22" i="2"/>
  <c r="AQG5" i="2"/>
  <c r="AQS26" i="2"/>
  <c r="V56" i="24"/>
  <c r="V61" i="24" s="1"/>
  <c r="Z56" i="24"/>
  <c r="Z62" i="24" s="1"/>
  <c r="Z60" i="24"/>
  <c r="Z63" i="24"/>
  <c r="V60" i="24"/>
  <c r="Z61" i="24"/>
  <c r="AD23" i="1"/>
  <c r="AI23" i="1" s="1"/>
  <c r="AD19" i="1"/>
  <c r="AD22" i="1"/>
  <c r="AD20" i="1"/>
  <c r="AD21" i="1"/>
  <c r="AD16" i="1"/>
  <c r="AD14" i="1"/>
  <c r="AD12" i="1"/>
  <c r="G54" i="24" s="1"/>
  <c r="AD13" i="1"/>
  <c r="K54" i="24" s="1"/>
  <c r="AD15" i="1"/>
  <c r="AP15" i="1" s="1"/>
  <c r="AK27" i="1"/>
  <c r="AO29" i="1"/>
  <c r="AH29" i="1"/>
  <c r="AO27" i="1"/>
  <c r="AI30" i="1"/>
  <c r="AP30" i="1"/>
  <c r="AP26" i="1"/>
  <c r="AQ29" i="1"/>
  <c r="AJ29" i="1"/>
  <c r="AN29" i="1"/>
  <c r="AP29" i="1"/>
  <c r="AK29" i="1"/>
  <c r="AI29" i="1"/>
  <c r="AJ26" i="1"/>
  <c r="AO30" i="1"/>
  <c r="AH26" i="1"/>
  <c r="AK26" i="1"/>
  <c r="AL30" i="1"/>
  <c r="AH30" i="1"/>
  <c r="AN26" i="1"/>
  <c r="AL26" i="1"/>
  <c r="AO26" i="1"/>
  <c r="AQ30" i="1"/>
  <c r="AN30" i="1"/>
  <c r="AJ30" i="1"/>
  <c r="AQ28" i="1"/>
  <c r="AL28" i="1"/>
  <c r="AI27" i="1"/>
  <c r="AN27" i="1"/>
  <c r="AQ27" i="1"/>
  <c r="AJ27" i="1"/>
  <c r="AP27" i="1"/>
  <c r="AL29" i="1"/>
  <c r="AP28" i="1"/>
  <c r="AQ26" i="1"/>
  <c r="AI28" i="1"/>
  <c r="AI26" i="1"/>
  <c r="AH28" i="1"/>
  <c r="AK30" i="1"/>
  <c r="AO28" i="1"/>
  <c r="AL27" i="1"/>
  <c r="AN28" i="1"/>
  <c r="AH27" i="1"/>
  <c r="AK28" i="1"/>
  <c r="AD34" i="1"/>
  <c r="AD35" i="1"/>
  <c r="AD36" i="1"/>
  <c r="AL36" i="1" s="1"/>
  <c r="AD33" i="1"/>
  <c r="AD37" i="1"/>
  <c r="AO37" i="1" s="1"/>
  <c r="BNI28" i="2" l="1"/>
  <c r="AQK28" i="2"/>
  <c r="BHM26" i="2"/>
  <c r="BGM26" i="2"/>
  <c r="ZJ21" i="2"/>
  <c r="BCL8" i="2"/>
  <c r="ABG13" i="2"/>
  <c r="AEB13" i="2" s="1"/>
  <c r="BMF27" i="2"/>
  <c r="BGN5" i="2"/>
  <c r="BMS20" i="2"/>
  <c r="BAV5" i="2"/>
  <c r="BMS19" i="2"/>
  <c r="AWA27" i="2"/>
  <c r="BMH12" i="2"/>
  <c r="ABG6" i="2"/>
  <c r="AEB6" i="2" s="1"/>
  <c r="BSX13" i="2"/>
  <c r="BGC25" i="2"/>
  <c r="BMS12" i="2"/>
  <c r="BGA27" i="2"/>
  <c r="AWA26" i="2"/>
  <c r="BIO29" i="2"/>
  <c r="ABG7" i="2"/>
  <c r="AEB7" i="2" s="1"/>
  <c r="BCJ8" i="2"/>
  <c r="AWB19" i="2"/>
  <c r="BIM29" i="2"/>
  <c r="BHM5" i="2"/>
  <c r="BSW27" i="2"/>
  <c r="BEG29" i="2"/>
  <c r="BCL6" i="2"/>
  <c r="BSM27" i="2"/>
  <c r="BMH5" i="2"/>
  <c r="BIQ20" i="2"/>
  <c r="BMR5" i="2"/>
  <c r="BGN25" i="2"/>
  <c r="BSX27" i="2"/>
  <c r="BSK13" i="2"/>
  <c r="BAV19" i="2"/>
  <c r="BEE28" i="2"/>
  <c r="BHM27" i="2"/>
  <c r="BBH26" i="2"/>
  <c r="CAZ18" i="2"/>
  <c r="CDV21" i="2" s="1"/>
  <c r="CAX18" i="2"/>
  <c r="CAX19" i="2" s="1"/>
  <c r="BMF12" i="2"/>
  <c r="BOU14" i="2"/>
  <c r="BNR6" i="2"/>
  <c r="BMH27" i="2"/>
  <c r="BGB6" i="2"/>
  <c r="BMG20" i="2"/>
  <c r="BMR19" i="2"/>
  <c r="BGN6" i="2"/>
  <c r="BGM6" i="2"/>
  <c r="BMF20" i="2"/>
  <c r="BGA5" i="2"/>
  <c r="BNR20" i="2"/>
  <c r="BMR27" i="2"/>
  <c r="BMG27" i="2"/>
  <c r="BGM5" i="2"/>
  <c r="BMR20" i="2"/>
  <c r="BMH20" i="2"/>
  <c r="BQN19" i="2"/>
  <c r="BQS19" i="2" s="1"/>
  <c r="BHM6" i="2"/>
  <c r="BMS27" i="2"/>
  <c r="BCJ28" i="2"/>
  <c r="BCJ19" i="2"/>
  <c r="CAY4" i="2"/>
  <c r="BSP13" i="2"/>
  <c r="CAX25" i="2"/>
  <c r="BIQ29" i="2"/>
  <c r="BCI7" i="2"/>
  <c r="BCK8" i="2"/>
  <c r="BGB26" i="2"/>
  <c r="BGA6" i="2"/>
  <c r="BGC6" i="2"/>
  <c r="BGC27" i="2"/>
  <c r="BIP29" i="2"/>
  <c r="BAU19" i="2"/>
  <c r="BCK6" i="2"/>
  <c r="BED29" i="2"/>
  <c r="BIM22" i="2"/>
  <c r="BAT19" i="2"/>
  <c r="BEF29" i="2"/>
  <c r="BCL5" i="2"/>
  <c r="BIQ22" i="2"/>
  <c r="BIM8" i="2"/>
  <c r="BBG19" i="2"/>
  <c r="BEF28" i="2"/>
  <c r="BTQ28" i="2"/>
  <c r="AWB11" i="2"/>
  <c r="BIN29" i="2"/>
  <c r="BCH6" i="2"/>
  <c r="BSK27" i="2"/>
  <c r="BSL13" i="2"/>
  <c r="BBG5" i="2"/>
  <c r="BGC4" i="2"/>
  <c r="BCI8" i="2"/>
  <c r="BCH7" i="2"/>
  <c r="BED28" i="2"/>
  <c r="BNR13" i="2"/>
  <c r="BGM27" i="2"/>
  <c r="BGN27" i="2"/>
  <c r="BIO13" i="2"/>
  <c r="BIO22" i="2"/>
  <c r="BGA25" i="2"/>
  <c r="BIM20" i="2"/>
  <c r="BCJ6" i="2"/>
  <c r="BEH29" i="2"/>
  <c r="BCL7" i="2"/>
  <c r="BCJ5" i="2"/>
  <c r="BCH8" i="2"/>
  <c r="BEG28" i="2"/>
  <c r="BIN22" i="2"/>
  <c r="BEE29" i="2"/>
  <c r="BCH5" i="2"/>
  <c r="BBB28" i="2"/>
  <c r="AWF21" i="2"/>
  <c r="ABG8" i="2"/>
  <c r="AEB8" i="2" s="1"/>
  <c r="BGA26" i="2"/>
  <c r="AQU20" i="2"/>
  <c r="BIO20" i="2"/>
  <c r="BMH19" i="2"/>
  <c r="AVU29" i="2"/>
  <c r="BBB29" i="2"/>
  <c r="BSL27" i="2"/>
  <c r="BSM13" i="2"/>
  <c r="BEH28" i="2"/>
  <c r="BMR12" i="2"/>
  <c r="BIP22" i="2"/>
  <c r="BIN20" i="2"/>
  <c r="BMG19" i="2"/>
  <c r="BGI27" i="2"/>
  <c r="BHM19" i="2"/>
  <c r="BCK7" i="2"/>
  <c r="BIP20" i="2"/>
  <c r="CAW25" i="2"/>
  <c r="CBB25" i="2" s="1"/>
  <c r="ALN27" i="2"/>
  <c r="ZJ19" i="2"/>
  <c r="ABG4" i="2"/>
  <c r="AEB4" i="2" s="1"/>
  <c r="BMN13" i="2"/>
  <c r="AWB21" i="2"/>
  <c r="ZJ18" i="2"/>
  <c r="ZJ20" i="2"/>
  <c r="ABG5" i="2"/>
  <c r="AEB5" i="2" s="1"/>
  <c r="BNI7" i="2"/>
  <c r="BF54" i="24"/>
  <c r="BF63" i="24" s="1"/>
  <c r="AWF12" i="2"/>
  <c r="BMK20" i="2"/>
  <c r="BCI6" i="2"/>
  <c r="BCK5" i="2"/>
  <c r="BCI5" i="2"/>
  <c r="BIM27" i="2"/>
  <c r="ALT21" i="2"/>
  <c r="BGB5" i="2"/>
  <c r="AGM28" i="2"/>
  <c r="BJ54" i="24"/>
  <c r="BJ60" i="24" s="1"/>
  <c r="AWG14" i="2"/>
  <c r="AWC15" i="2"/>
  <c r="AWG11" i="2"/>
  <c r="AWE14" i="2"/>
  <c r="BBH29" i="2"/>
  <c r="BMG6" i="2"/>
  <c r="BBB13" i="2"/>
  <c r="BHD15" i="2"/>
  <c r="BBH28" i="2"/>
  <c r="AWB18" i="2"/>
  <c r="BAU6" i="2"/>
  <c r="AWB22" i="2"/>
  <c r="BHM13" i="2"/>
  <c r="AWB20" i="2"/>
  <c r="AWA25" i="2"/>
  <c r="BTW15" i="2"/>
  <c r="AWE12" i="2"/>
  <c r="AWE13" i="2"/>
  <c r="AWG12" i="2"/>
  <c r="AWC12" i="2"/>
  <c r="BCL13" i="2"/>
  <c r="BGF19" i="2"/>
  <c r="BLM26" i="2"/>
  <c r="BMF5" i="2"/>
  <c r="BHD21" i="2"/>
  <c r="BCJ7" i="2"/>
  <c r="BTN28" i="2"/>
  <c r="BTQ8" i="2"/>
  <c r="BRR26" i="2"/>
  <c r="BHD29" i="2"/>
  <c r="AWC13" i="2"/>
  <c r="AWC14" i="2"/>
  <c r="AWF13" i="2"/>
  <c r="BRU5" i="2"/>
  <c r="AWD14" i="2"/>
  <c r="BMG12" i="2"/>
  <c r="BMT12" i="2" s="1"/>
  <c r="BGF27" i="2"/>
  <c r="BTN7" i="2"/>
  <c r="AWC11" i="2"/>
  <c r="AWD15" i="2"/>
  <c r="AWF11" i="2"/>
  <c r="BNL14" i="2"/>
  <c r="BMN27" i="2"/>
  <c r="BNL7" i="2"/>
  <c r="BIM14" i="2"/>
  <c r="BIM13" i="2"/>
  <c r="BTW22" i="2"/>
  <c r="BMS13" i="2"/>
  <c r="BSK6" i="2"/>
  <c r="BMK6" i="2"/>
  <c r="BTW8" i="2"/>
  <c r="BRU12" i="2"/>
  <c r="BSX20" i="2"/>
  <c r="AVU28" i="2"/>
  <c r="AWA28" i="2"/>
  <c r="AVR28" i="2"/>
  <c r="BNI22" i="2"/>
  <c r="BGI6" i="2"/>
  <c r="BTN15" i="2"/>
  <c r="BTQ7" i="2"/>
  <c r="BNL21" i="2"/>
  <c r="AWD11" i="2"/>
  <c r="AWD12" i="2"/>
  <c r="AWD13" i="2"/>
  <c r="AWF15" i="2"/>
  <c r="BSS20" i="2"/>
  <c r="BMF19" i="2"/>
  <c r="AWB12" i="2"/>
  <c r="BCH22" i="2"/>
  <c r="BBH27" i="2"/>
  <c r="BSP6" i="2"/>
  <c r="BSS13" i="2"/>
  <c r="BRU19" i="2"/>
  <c r="BRR19" i="2"/>
  <c r="BIN14" i="2"/>
  <c r="BAU13" i="2"/>
  <c r="BNI8" i="2"/>
  <c r="AWF14" i="2"/>
  <c r="AWE15" i="2"/>
  <c r="AWE11" i="2"/>
  <c r="AWG13" i="2"/>
  <c r="AWG15" i="2"/>
  <c r="BNR14" i="2"/>
  <c r="BCL14" i="2"/>
  <c r="BGI19" i="2"/>
  <c r="BLP26" i="2"/>
  <c r="BAT5" i="2"/>
  <c r="BNI29" i="2"/>
  <c r="BLP4" i="2"/>
  <c r="AWA29" i="2"/>
  <c r="BGC5" i="2"/>
  <c r="BTQ14" i="2"/>
  <c r="BTG22" i="2"/>
  <c r="BSM22" i="2"/>
  <c r="BSL22" i="2"/>
  <c r="BSK22" i="2"/>
  <c r="BSV22" i="2"/>
  <c r="BSY22" i="2"/>
  <c r="BTF22" i="2"/>
  <c r="BSW22" i="2"/>
  <c r="BSR22" i="2"/>
  <c r="BSU22" i="2"/>
  <c r="BSX22" i="2"/>
  <c r="BSS22" i="2"/>
  <c r="BSN22" i="2"/>
  <c r="BSQ22" i="2"/>
  <c r="BST22" i="2"/>
  <c r="BSO22" i="2"/>
  <c r="BSZ22" i="2"/>
  <c r="BSS27" i="2"/>
  <c r="BSP27" i="2"/>
  <c r="BHD7" i="2"/>
  <c r="BXY20" i="2"/>
  <c r="BXX20" i="2"/>
  <c r="BYA20" i="2"/>
  <c r="BXU20" i="2"/>
  <c r="BYG20" i="2"/>
  <c r="BYN20" i="2"/>
  <c r="BYM20" i="2"/>
  <c r="BYC20" i="2"/>
  <c r="BYB20" i="2"/>
  <c r="BXV20" i="2"/>
  <c r="BZK15" i="2"/>
  <c r="BZB15" i="2"/>
  <c r="BZA15" i="2"/>
  <c r="BYV15" i="2"/>
  <c r="BZC15" i="2"/>
  <c r="BYT15" i="2"/>
  <c r="BYW15" i="2"/>
  <c r="BYR15" i="2"/>
  <c r="BYY15" i="2"/>
  <c r="BYP15" i="2"/>
  <c r="BYS15" i="2"/>
  <c r="BYQ15" i="2"/>
  <c r="BZE15" i="2"/>
  <c r="BYZ15" i="2"/>
  <c r="BCL22" i="2"/>
  <c r="CAX12" i="2"/>
  <c r="CBZ12" i="2"/>
  <c r="BCJ29" i="2"/>
  <c r="BNR27" i="2"/>
  <c r="BVR6" i="2"/>
  <c r="BXQ8" i="2" s="1"/>
  <c r="BXT6" i="2" s="1"/>
  <c r="BXQ7" i="2"/>
  <c r="BBG15" i="2"/>
  <c r="BAX15" i="2"/>
  <c r="BAW15" i="2"/>
  <c r="BBC15" i="2"/>
  <c r="BAT15" i="2"/>
  <c r="BBD15" i="2"/>
  <c r="BAU15" i="2"/>
  <c r="BBE15" i="2"/>
  <c r="BAZ15" i="2"/>
  <c r="BBF15" i="2"/>
  <c r="BBA15" i="2"/>
  <c r="BAV15" i="2"/>
  <c r="BXC19" i="2"/>
  <c r="BXA19" i="2"/>
  <c r="BWZ19" i="2"/>
  <c r="BWX19" i="2"/>
  <c r="BWW19" i="2"/>
  <c r="BXI19" i="2"/>
  <c r="BXP19" i="2"/>
  <c r="BXO19" i="2"/>
  <c r="BXE19" i="2"/>
  <c r="BXD19" i="2"/>
  <c r="BOV7" i="2"/>
  <c r="BOR7" i="2"/>
  <c r="BOT7" i="2"/>
  <c r="BOU7" i="2"/>
  <c r="BOS7" i="2"/>
  <c r="BOR21" i="2"/>
  <c r="BOU21" i="2"/>
  <c r="BOV21" i="2"/>
  <c r="BOS21" i="2"/>
  <c r="BOT21" i="2"/>
  <c r="BWS13" i="2"/>
  <c r="BVQ13" i="2"/>
  <c r="BIN15" i="2"/>
  <c r="BQN26" i="2"/>
  <c r="BQI27" i="2"/>
  <c r="CDV7" i="2"/>
  <c r="CAZ5" i="2"/>
  <c r="CDV8" i="2" s="1"/>
  <c r="BCL20" i="2"/>
  <c r="BWS27" i="2"/>
  <c r="BVQ27" i="2"/>
  <c r="BYP7" i="2"/>
  <c r="BYS7" i="2"/>
  <c r="BYR7" i="2"/>
  <c r="BYQ7" i="2"/>
  <c r="BZL8" i="2"/>
  <c r="BZE7" i="2"/>
  <c r="BZL7" i="2"/>
  <c r="BZK7" i="2"/>
  <c r="BZB7" i="2"/>
  <c r="BZA7" i="2"/>
  <c r="BYZ7" i="2"/>
  <c r="BZC7" i="2"/>
  <c r="BYT7" i="2"/>
  <c r="BYW7" i="2"/>
  <c r="BYV7" i="2"/>
  <c r="BYY7" i="2"/>
  <c r="BIQ6" i="2"/>
  <c r="BIN8" i="2"/>
  <c r="BAU11" i="2"/>
  <c r="BBF13" i="2"/>
  <c r="AWH5" i="2"/>
  <c r="BNI15" i="2"/>
  <c r="BVU18" i="2"/>
  <c r="BVP19" i="2"/>
  <c r="BVP13" i="2"/>
  <c r="BVU12" i="2"/>
  <c r="BLB29" i="2"/>
  <c r="BLG29" i="2" s="1"/>
  <c r="BLG28" i="2"/>
  <c r="BLS12" i="2"/>
  <c r="BLN12" i="2"/>
  <c r="BLO12" i="2"/>
  <c r="BLQ12" i="2"/>
  <c r="BLK12" i="2"/>
  <c r="BLL12" i="2"/>
  <c r="BLR12" i="2"/>
  <c r="BIO7" i="2"/>
  <c r="BIN7" i="2"/>
  <c r="BIQ7" i="2"/>
  <c r="BIP7" i="2"/>
  <c r="BIM7" i="2"/>
  <c r="BON29" i="2"/>
  <c r="BOO28" i="2"/>
  <c r="BOC28" i="2"/>
  <c r="BOB29" i="2"/>
  <c r="BON28" i="2"/>
  <c r="BOD29" i="2"/>
  <c r="BOD28" i="2"/>
  <c r="BOC29" i="2"/>
  <c r="BOO29" i="2"/>
  <c r="BOB28" i="2"/>
  <c r="BAW21" i="2"/>
  <c r="BAZ21" i="2"/>
  <c r="BBC21" i="2"/>
  <c r="BBG21" i="2"/>
  <c r="BAU21" i="2"/>
  <c r="BAX21" i="2"/>
  <c r="BBE21" i="2"/>
  <c r="BAV21" i="2"/>
  <c r="BBD21" i="2"/>
  <c r="BBA21" i="2"/>
  <c r="BBF21" i="2"/>
  <c r="BAT21" i="2"/>
  <c r="BQJ14" i="2"/>
  <c r="BRL15" i="2" s="1"/>
  <c r="BRL14" i="2"/>
  <c r="BBH25" i="2"/>
  <c r="BXO5" i="2"/>
  <c r="BXE5" i="2"/>
  <c r="BXP5" i="2"/>
  <c r="BXC5" i="2"/>
  <c r="BXA5" i="2"/>
  <c r="BXD5" i="2"/>
  <c r="BWX5" i="2"/>
  <c r="BWW5" i="2"/>
  <c r="BWZ5" i="2"/>
  <c r="BXB5" i="2" s="1"/>
  <c r="BXI5" i="2"/>
  <c r="BLM4" i="2"/>
  <c r="BMF6" i="2"/>
  <c r="BAT4" i="2"/>
  <c r="BAV4" i="2"/>
  <c r="BBG6" i="2"/>
  <c r="BCL26" i="2"/>
  <c r="BCH27" i="2"/>
  <c r="BCK26" i="2"/>
  <c r="BCJ26" i="2"/>
  <c r="BCI28" i="2"/>
  <c r="BCI26" i="2"/>
  <c r="BCH26" i="2"/>
  <c r="BCI29" i="2"/>
  <c r="BCH28" i="2"/>
  <c r="BCI27" i="2"/>
  <c r="BCH29" i="2"/>
  <c r="BGM8" i="2"/>
  <c r="BGH8" i="2"/>
  <c r="BGC8" i="2"/>
  <c r="BGN8" i="2"/>
  <c r="BGE8" i="2"/>
  <c r="BGD8" i="2"/>
  <c r="BGJ8" i="2"/>
  <c r="BGA8" i="2"/>
  <c r="BGK8" i="2"/>
  <c r="BGB8" i="2"/>
  <c r="BGL8" i="2"/>
  <c r="BGG8" i="2"/>
  <c r="BZA21" i="2"/>
  <c r="BYZ21" i="2"/>
  <c r="BZC21" i="2"/>
  <c r="BZB21" i="2"/>
  <c r="BYW21" i="2"/>
  <c r="BYV21" i="2"/>
  <c r="BYY21" i="2"/>
  <c r="BYT21" i="2"/>
  <c r="BZL22" i="2"/>
  <c r="BYS21" i="2"/>
  <c r="BYR21" i="2"/>
  <c r="BYQ21" i="2"/>
  <c r="BZE21" i="2"/>
  <c r="BZL21" i="2"/>
  <c r="BZK21" i="2"/>
  <c r="BYP21" i="2"/>
  <c r="BCK14" i="2"/>
  <c r="BIP8" i="2"/>
  <c r="BGL28" i="2"/>
  <c r="BGG28" i="2"/>
  <c r="BGB28" i="2"/>
  <c r="BGH28" i="2"/>
  <c r="BGC28" i="2"/>
  <c r="BGE28" i="2"/>
  <c r="BGD28" i="2"/>
  <c r="BGN28" i="2"/>
  <c r="BGA28" i="2"/>
  <c r="BGK28" i="2"/>
  <c r="BGJ28" i="2"/>
  <c r="BGM28" i="2"/>
  <c r="BGM25" i="2"/>
  <c r="BGB25" i="2"/>
  <c r="BTN8" i="2"/>
  <c r="BTQ21" i="2"/>
  <c r="AWH8" i="2"/>
  <c r="BMH13" i="2"/>
  <c r="BNR28" i="2"/>
  <c r="BSM6" i="2"/>
  <c r="BSS6" i="2"/>
  <c r="AWB14" i="2"/>
  <c r="BBF18" i="2"/>
  <c r="BBG20" i="2"/>
  <c r="BBB20" i="2"/>
  <c r="BIO27" i="2"/>
  <c r="BCI21" i="2"/>
  <c r="BCI20" i="2"/>
  <c r="BCH19" i="2"/>
  <c r="AWC19" i="2"/>
  <c r="AWD19" i="2"/>
  <c r="AWG21" i="2"/>
  <c r="AWE20" i="2"/>
  <c r="AWG20" i="2"/>
  <c r="AWD21" i="2"/>
  <c r="BGC26" i="2"/>
  <c r="BYY29" i="2"/>
  <c r="BYW29" i="2"/>
  <c r="BYT29" i="2"/>
  <c r="BYS29" i="2"/>
  <c r="BZE29" i="2"/>
  <c r="BYZ29" i="2"/>
  <c r="BZK29" i="2"/>
  <c r="BZA29" i="2"/>
  <c r="BYV29" i="2"/>
  <c r="BLB21" i="2"/>
  <c r="BLG20" i="2"/>
  <c r="BSW20" i="2"/>
  <c r="BSW21" i="2"/>
  <c r="BSV21" i="2"/>
  <c r="BSU21" i="2"/>
  <c r="BTF21" i="2"/>
  <c r="BSO21" i="2"/>
  <c r="BSR21" i="2"/>
  <c r="BSQ21" i="2"/>
  <c r="BSL21" i="2"/>
  <c r="BSK21" i="2"/>
  <c r="BSN21" i="2"/>
  <c r="BSM21" i="2"/>
  <c r="BSX21" i="2"/>
  <c r="BSZ21" i="2"/>
  <c r="BTG21" i="2"/>
  <c r="BST21" i="2"/>
  <c r="AWB25" i="2"/>
  <c r="BOT22" i="2"/>
  <c r="BOU22" i="2"/>
  <c r="BOS22" i="2"/>
  <c r="BOV22" i="2"/>
  <c r="BOR22" i="2"/>
  <c r="BJI29" i="2"/>
  <c r="BYY14" i="2"/>
  <c r="BYP14" i="2"/>
  <c r="BYS14" i="2"/>
  <c r="BYR14" i="2"/>
  <c r="BZL15" i="2"/>
  <c r="BYQ14" i="2"/>
  <c r="BZE14" i="2"/>
  <c r="BZL14" i="2"/>
  <c r="BZK14" i="2"/>
  <c r="BZB14" i="2"/>
  <c r="BZA14" i="2"/>
  <c r="BYZ14" i="2"/>
  <c r="BZC14" i="2"/>
  <c r="BYT14" i="2"/>
  <c r="BYW14" i="2"/>
  <c r="BYV14" i="2"/>
  <c r="BRP6" i="2"/>
  <c r="BSB6" i="2"/>
  <c r="BSI6" i="2"/>
  <c r="BSH6" i="2"/>
  <c r="BRX6" i="2"/>
  <c r="BRW6" i="2"/>
  <c r="BRQ6" i="2"/>
  <c r="BRT6" i="2"/>
  <c r="BRS6" i="2"/>
  <c r="BRV6" i="2"/>
  <c r="CCX13" i="2"/>
  <c r="CAY12" i="2"/>
  <c r="BCK29" i="2"/>
  <c r="BLP18" i="2"/>
  <c r="BTF29" i="2"/>
  <c r="BSW29" i="2"/>
  <c r="BSZ29" i="2"/>
  <c r="BSM29" i="2"/>
  <c r="BSQ29" i="2"/>
  <c r="BSX29" i="2"/>
  <c r="BSS29" i="2"/>
  <c r="BSV29" i="2"/>
  <c r="BSY29" i="2"/>
  <c r="BST29" i="2"/>
  <c r="BSO29" i="2"/>
  <c r="BTH30" i="2" s="1"/>
  <c r="BSR29" i="2"/>
  <c r="BSU29" i="2"/>
  <c r="BSL29" i="2"/>
  <c r="BSK29" i="2"/>
  <c r="BSN29" i="2"/>
  <c r="BTG29" i="2"/>
  <c r="BSW13" i="2"/>
  <c r="BSL15" i="2"/>
  <c r="BSK15" i="2"/>
  <c r="BSN15" i="2"/>
  <c r="BSQ15" i="2"/>
  <c r="BTF15" i="2"/>
  <c r="BSW15" i="2"/>
  <c r="BSZ15" i="2"/>
  <c r="BTG15" i="2"/>
  <c r="BSM15" i="2"/>
  <c r="BSX15" i="2"/>
  <c r="BSS15" i="2"/>
  <c r="BSV15" i="2"/>
  <c r="BSY15" i="2"/>
  <c r="BST15" i="2"/>
  <c r="BSO15" i="2"/>
  <c r="BSR15" i="2"/>
  <c r="BSU15" i="2"/>
  <c r="BCK28" i="2"/>
  <c r="BWS20" i="2"/>
  <c r="BVQ20" i="2"/>
  <c r="BIN13" i="2"/>
  <c r="BCK15" i="2"/>
  <c r="BCI13" i="2"/>
  <c r="BCH12" i="2"/>
  <c r="BCJ12" i="2"/>
  <c r="BCI12" i="2"/>
  <c r="BCI14" i="2"/>
  <c r="BCI15" i="2"/>
  <c r="BCH13" i="2"/>
  <c r="BCK12" i="2"/>
  <c r="BCH15" i="2"/>
  <c r="BCL12" i="2"/>
  <c r="BCH14" i="2"/>
  <c r="BYG13" i="2"/>
  <c r="BYN13" i="2"/>
  <c r="BYM13" i="2"/>
  <c r="BYC13" i="2"/>
  <c r="BYB13" i="2"/>
  <c r="BYA13" i="2"/>
  <c r="BXY13" i="2"/>
  <c r="BXX13" i="2"/>
  <c r="BXV13" i="2"/>
  <c r="BXU13" i="2"/>
  <c r="BQJ28" i="2"/>
  <c r="BRL29" i="2" s="1"/>
  <c r="BRL28" i="2"/>
  <c r="BHD22" i="2"/>
  <c r="BIQ15" i="2"/>
  <c r="BCJ13" i="2"/>
  <c r="BCJ20" i="2"/>
  <c r="AWH4" i="2"/>
  <c r="BYQ8" i="2"/>
  <c r="BZE8" i="2"/>
  <c r="BYZ8" i="2"/>
  <c r="BZK8" i="2"/>
  <c r="BZB8" i="2"/>
  <c r="BZA8" i="2"/>
  <c r="BYV8" i="2"/>
  <c r="BZC8" i="2"/>
  <c r="BYT8" i="2"/>
  <c r="BYW8" i="2"/>
  <c r="BYR8" i="2"/>
  <c r="BYY8" i="2"/>
  <c r="BYP8" i="2"/>
  <c r="BYS8" i="2"/>
  <c r="BMG5" i="2"/>
  <c r="BMO8" i="2"/>
  <c r="BMJ8" i="2"/>
  <c r="BMM8" i="2"/>
  <c r="BMP8" i="2"/>
  <c r="BMG8" i="2"/>
  <c r="BMF8" i="2"/>
  <c r="BMI8" i="2"/>
  <c r="BML8" i="2"/>
  <c r="BNA8" i="2"/>
  <c r="BMR8" i="2"/>
  <c r="BMU8" i="2"/>
  <c r="BNB8" i="2"/>
  <c r="BMH8" i="2"/>
  <c r="BMS8" i="2"/>
  <c r="BMN8" i="2"/>
  <c r="BMQ8" i="2"/>
  <c r="BMT8" i="2"/>
  <c r="BIO6" i="2"/>
  <c r="BBG11" i="2"/>
  <c r="BAT11" i="2"/>
  <c r="BAV13" i="2"/>
  <c r="BIM21" i="2"/>
  <c r="BIP21" i="2"/>
  <c r="BIO21" i="2"/>
  <c r="BIN21" i="2"/>
  <c r="BIQ21" i="2"/>
  <c r="BGH20" i="2"/>
  <c r="BGJ20" i="2"/>
  <c r="BGD20" i="2"/>
  <c r="BGE20" i="2"/>
  <c r="BGK20" i="2"/>
  <c r="BGL20" i="2"/>
  <c r="BGG20" i="2"/>
  <c r="BNA15" i="2"/>
  <c r="BMR15" i="2"/>
  <c r="BMU15" i="2"/>
  <c r="BNB15" i="2"/>
  <c r="BMH15" i="2"/>
  <c r="BMS15" i="2"/>
  <c r="BMN15" i="2"/>
  <c r="BMQ15" i="2"/>
  <c r="BMT15" i="2"/>
  <c r="BMO15" i="2"/>
  <c r="BMJ15" i="2"/>
  <c r="BMM15" i="2"/>
  <c r="BMP15" i="2"/>
  <c r="BMG15" i="2"/>
  <c r="BMF15" i="2"/>
  <c r="BMI15" i="2"/>
  <c r="BML15" i="2"/>
  <c r="BST8" i="2"/>
  <c r="BSO8" i="2"/>
  <c r="BSR8" i="2"/>
  <c r="BSU8" i="2"/>
  <c r="BSL8" i="2"/>
  <c r="BSK8" i="2"/>
  <c r="BSN8" i="2"/>
  <c r="BSQ8" i="2"/>
  <c r="BTF8" i="2"/>
  <c r="BSW8" i="2"/>
  <c r="BSZ8" i="2"/>
  <c r="BTG8" i="2"/>
  <c r="BSM8" i="2"/>
  <c r="BSX8" i="2"/>
  <c r="BSS8" i="2"/>
  <c r="BSV8" i="2"/>
  <c r="BSY8" i="2"/>
  <c r="CAX5" i="2"/>
  <c r="CBZ5" i="2"/>
  <c r="BSB13" i="2"/>
  <c r="BSI13" i="2"/>
  <c r="BRV13" i="2"/>
  <c r="BRX13" i="2"/>
  <c r="BRW13" i="2"/>
  <c r="BRQ13" i="2"/>
  <c r="BRT13" i="2"/>
  <c r="BRS13" i="2"/>
  <c r="BRP13" i="2"/>
  <c r="BSH13" i="2"/>
  <c r="BMP28" i="2"/>
  <c r="BMS28" i="2"/>
  <c r="BMN28" i="2"/>
  <c r="BMQ28" i="2"/>
  <c r="BML28" i="2"/>
  <c r="BMO28" i="2"/>
  <c r="BMJ28" i="2"/>
  <c r="BMM28" i="2"/>
  <c r="BNB28" i="2"/>
  <c r="BMH28" i="2"/>
  <c r="BMG28" i="2"/>
  <c r="BMF28" i="2"/>
  <c r="BMI28" i="2"/>
  <c r="BMT28" i="2"/>
  <c r="BNA28" i="2"/>
  <c r="BMR28" i="2"/>
  <c r="BMU28" i="2"/>
  <c r="BMS26" i="2"/>
  <c r="BMH26" i="2"/>
  <c r="BMF26" i="2"/>
  <c r="BMG26" i="2"/>
  <c r="BMR26" i="2"/>
  <c r="BAU5" i="2"/>
  <c r="BSK20" i="2"/>
  <c r="BWS6" i="2"/>
  <c r="BVQ6" i="2"/>
  <c r="BCJ21" i="2"/>
  <c r="BMR6" i="2"/>
  <c r="BHD8" i="2"/>
  <c r="BHQ8" i="2" s="1"/>
  <c r="BBG4" i="2"/>
  <c r="BZK22" i="2"/>
  <c r="BZB22" i="2"/>
  <c r="BZA22" i="2"/>
  <c r="BYZ22" i="2"/>
  <c r="BZC22" i="2"/>
  <c r="BYT22" i="2"/>
  <c r="BYW22" i="2"/>
  <c r="BYV22" i="2"/>
  <c r="BYY22" i="2"/>
  <c r="BYP22" i="2"/>
  <c r="BYS22" i="2"/>
  <c r="BYR22" i="2"/>
  <c r="BYQ22" i="2"/>
  <c r="BZE22" i="2"/>
  <c r="BCJ14" i="2"/>
  <c r="BIO8" i="2"/>
  <c r="BGL29" i="2"/>
  <c r="BGE29" i="2"/>
  <c r="BGG29" i="2"/>
  <c r="BGH29" i="2"/>
  <c r="BGN29" i="2"/>
  <c r="BGB29" i="2"/>
  <c r="BGD29" i="2"/>
  <c r="BGC29" i="2"/>
  <c r="BGK29" i="2"/>
  <c r="BGJ29" i="2"/>
  <c r="BGM29" i="2"/>
  <c r="BGA29" i="2"/>
  <c r="BBF19" i="2"/>
  <c r="BTN21" i="2"/>
  <c r="BMR13" i="2"/>
  <c r="BSL6" i="2"/>
  <c r="BAT18" i="2"/>
  <c r="BBF20" i="2"/>
  <c r="BIN27" i="2"/>
  <c r="BCI22" i="2"/>
  <c r="BCI19" i="2"/>
  <c r="AWB15" i="2"/>
  <c r="AWF18" i="2"/>
  <c r="AWC21" i="2"/>
  <c r="AWG18" i="2"/>
  <c r="AWE21" i="2"/>
  <c r="AWF20" i="2"/>
  <c r="AWD20" i="2"/>
  <c r="AWE22" i="2"/>
  <c r="BQW18" i="2"/>
  <c r="BHD28" i="2"/>
  <c r="BHQ28" i="2" s="1"/>
  <c r="BMK27" i="2"/>
  <c r="BYZ28" i="2"/>
  <c r="BYY28" i="2"/>
  <c r="BZE28" i="2"/>
  <c r="BYV28" i="2"/>
  <c r="BYT28" i="2"/>
  <c r="BZA28" i="2"/>
  <c r="BZL29" i="2"/>
  <c r="BYW28" i="2"/>
  <c r="BZL28" i="2"/>
  <c r="BZK28" i="2"/>
  <c r="BYS28" i="2"/>
  <c r="BLS19" i="2"/>
  <c r="BLN19" i="2"/>
  <c r="BLO19" i="2"/>
  <c r="BLQ19" i="2"/>
  <c r="BLK19" i="2"/>
  <c r="BLL19" i="2"/>
  <c r="BLR19" i="2"/>
  <c r="BNR7" i="2"/>
  <c r="BTQ29" i="2"/>
  <c r="BGH13" i="2"/>
  <c r="BGJ13" i="2"/>
  <c r="BGD13" i="2"/>
  <c r="BGE13" i="2"/>
  <c r="BGK13" i="2"/>
  <c r="BGL13" i="2"/>
  <c r="BGG13" i="2"/>
  <c r="BTW7" i="2"/>
  <c r="BCJ15" i="2"/>
  <c r="BRL7" i="2"/>
  <c r="BQJ7" i="2"/>
  <c r="BRL8" i="2" s="1"/>
  <c r="CAW11" i="2"/>
  <c r="BIO14" i="2"/>
  <c r="BYN27" i="2"/>
  <c r="BYM27" i="2"/>
  <c r="BYC27" i="2"/>
  <c r="BYB27" i="2"/>
  <c r="BXV27" i="2"/>
  <c r="BXY27" i="2"/>
  <c r="BXX27" i="2"/>
  <c r="BYA27" i="2"/>
  <c r="BXU27" i="2"/>
  <c r="BYG27" i="2"/>
  <c r="BLM18" i="2"/>
  <c r="BSX28" i="2"/>
  <c r="BSO28" i="2"/>
  <c r="BSR28" i="2"/>
  <c r="BSM28" i="2"/>
  <c r="BST28" i="2"/>
  <c r="BSK28" i="2"/>
  <c r="BSN28" i="2"/>
  <c r="BSU28" i="2"/>
  <c r="BSL28" i="2"/>
  <c r="BSZ28" i="2"/>
  <c r="BTG28" i="2"/>
  <c r="BTF28" i="2"/>
  <c r="BSW28" i="2"/>
  <c r="BSV28" i="2"/>
  <c r="BSQ28" i="2"/>
  <c r="CAY19" i="2"/>
  <c r="CCX20" i="2"/>
  <c r="BSM14" i="2"/>
  <c r="BSL14" i="2"/>
  <c r="BSZ14" i="2"/>
  <c r="BTG14" i="2"/>
  <c r="BTF14" i="2"/>
  <c r="BSW14" i="2"/>
  <c r="BSV14" i="2"/>
  <c r="BSU14" i="2"/>
  <c r="BSX14" i="2"/>
  <c r="BSO14" i="2"/>
  <c r="BSR14" i="2"/>
  <c r="BSQ14" i="2"/>
  <c r="BST14" i="2"/>
  <c r="BSK14" i="2"/>
  <c r="BSN14" i="2"/>
  <c r="BNR21" i="2"/>
  <c r="BNI21" i="2"/>
  <c r="BCL28" i="2"/>
  <c r="BSH20" i="2"/>
  <c r="BRT20" i="2"/>
  <c r="BRS20" i="2"/>
  <c r="BRV20" i="2"/>
  <c r="BRP20" i="2"/>
  <c r="BRQ20" i="2"/>
  <c r="BSB20" i="2"/>
  <c r="BSI20" i="2"/>
  <c r="BRX20" i="2"/>
  <c r="BRW20" i="2"/>
  <c r="BIQ13" i="2"/>
  <c r="BGI12" i="2"/>
  <c r="BGF12" i="2"/>
  <c r="BXQ14" i="2"/>
  <c r="BVR13" i="2"/>
  <c r="BXQ15" i="2" s="1"/>
  <c r="BRX27" i="2"/>
  <c r="BRW27" i="2"/>
  <c r="BRT27" i="2"/>
  <c r="BRS27" i="2"/>
  <c r="BRQ27" i="2"/>
  <c r="BRP27" i="2"/>
  <c r="BRV27" i="2"/>
  <c r="BSB27" i="2"/>
  <c r="BSI27" i="2"/>
  <c r="BSH27" i="2"/>
  <c r="BIP15" i="2"/>
  <c r="BIO15" i="2"/>
  <c r="BHM20" i="2"/>
  <c r="BVP5" i="2"/>
  <c r="BVU4" i="2"/>
  <c r="BQW4" i="2"/>
  <c r="BQT4" i="2"/>
  <c r="BLS5" i="2"/>
  <c r="BLN5" i="2"/>
  <c r="BLO5" i="2"/>
  <c r="BLQ5" i="2"/>
  <c r="BLK5" i="2"/>
  <c r="BLL5" i="2"/>
  <c r="BLR5" i="2"/>
  <c r="BMT7" i="2"/>
  <c r="BNA7" i="2"/>
  <c r="BMR7" i="2"/>
  <c r="BMU7" i="2"/>
  <c r="BMP7" i="2"/>
  <c r="BMS7" i="2"/>
  <c r="BMN7" i="2"/>
  <c r="BMQ7" i="2"/>
  <c r="BML7" i="2"/>
  <c r="BMO7" i="2"/>
  <c r="BMJ7" i="2"/>
  <c r="BMM7" i="2"/>
  <c r="BNB7" i="2"/>
  <c r="BMH7" i="2"/>
  <c r="BMG7" i="2"/>
  <c r="BMF7" i="2"/>
  <c r="BMI7" i="2"/>
  <c r="BIP6" i="2"/>
  <c r="BBF11" i="2"/>
  <c r="BAT13" i="2"/>
  <c r="BBF5" i="2"/>
  <c r="BAT7" i="2"/>
  <c r="BBD7" i="2"/>
  <c r="BBC7" i="2"/>
  <c r="BBE7" i="2"/>
  <c r="BAZ7" i="2"/>
  <c r="BAU7" i="2"/>
  <c r="BBF7" i="2"/>
  <c r="BBA7" i="2"/>
  <c r="BAV7" i="2"/>
  <c r="BAX7" i="2"/>
  <c r="BAW7" i="2"/>
  <c r="BBG7" i="2"/>
  <c r="CAY26" i="2"/>
  <c r="CCX27" i="2"/>
  <c r="BHD14" i="2"/>
  <c r="BFZ21" i="2"/>
  <c r="BFU22" i="2"/>
  <c r="BFZ22" i="2" s="1"/>
  <c r="BTQ22" i="2"/>
  <c r="BMU14" i="2"/>
  <c r="BNA14" i="2"/>
  <c r="BMR14" i="2"/>
  <c r="BMH14" i="2"/>
  <c r="BML14" i="2"/>
  <c r="BMQ14" i="2"/>
  <c r="BMS14" i="2"/>
  <c r="BMN14" i="2"/>
  <c r="BMT14" i="2"/>
  <c r="BMM14" i="2"/>
  <c r="BMO14" i="2"/>
  <c r="BMJ14" i="2"/>
  <c r="BMP14" i="2"/>
  <c r="BMI14" i="2"/>
  <c r="BMG14" i="2"/>
  <c r="BMF14" i="2"/>
  <c r="BNB14" i="2"/>
  <c r="AWH6" i="2"/>
  <c r="BST7" i="2"/>
  <c r="BSK7" i="2"/>
  <c r="BSN7" i="2"/>
  <c r="BSM7" i="2"/>
  <c r="BSL7" i="2"/>
  <c r="BSZ7" i="2"/>
  <c r="BTG7" i="2"/>
  <c r="BTF7" i="2"/>
  <c r="BSW7" i="2"/>
  <c r="BSV7" i="2"/>
  <c r="BSU7" i="2"/>
  <c r="BSX7" i="2"/>
  <c r="BSO7" i="2"/>
  <c r="BSR7" i="2"/>
  <c r="BSQ7" i="2"/>
  <c r="CAW4" i="2"/>
  <c r="BQU19" i="2"/>
  <c r="BMU29" i="2"/>
  <c r="BNB29" i="2"/>
  <c r="BNA29" i="2"/>
  <c r="BMO29" i="2"/>
  <c r="BMH29" i="2"/>
  <c r="BMQ29" i="2"/>
  <c r="BMR29" i="2"/>
  <c r="BMP29" i="2"/>
  <c r="BMJ29" i="2"/>
  <c r="BMM29" i="2"/>
  <c r="BML29" i="2"/>
  <c r="BMF29" i="2"/>
  <c r="BMS29" i="2"/>
  <c r="BMI29" i="2"/>
  <c r="BMG29" i="2"/>
  <c r="BMT29" i="2"/>
  <c r="BMN29" i="2"/>
  <c r="BVP26" i="2"/>
  <c r="BVU25" i="2"/>
  <c r="BSM20" i="2"/>
  <c r="BSP20" i="2"/>
  <c r="BQX5" i="2"/>
  <c r="BQR5" i="2"/>
  <c r="BQS5" i="2"/>
  <c r="BQY5" i="2"/>
  <c r="BQZ5" i="2"/>
  <c r="BQU5" i="2"/>
  <c r="BQV5" i="2"/>
  <c r="BCL21" i="2"/>
  <c r="BQY11" i="2"/>
  <c r="BQZ11" i="2"/>
  <c r="BQU11" i="2"/>
  <c r="BQV11" i="2"/>
  <c r="BQX11" i="2"/>
  <c r="BQR11" i="2"/>
  <c r="BQS11" i="2"/>
  <c r="BMS6" i="2"/>
  <c r="BMH6" i="2"/>
  <c r="BMN6" i="2"/>
  <c r="AVR29" i="2"/>
  <c r="BAU4" i="2"/>
  <c r="BAY6" i="2"/>
  <c r="BBF6" i="2"/>
  <c r="BBB6" i="2"/>
  <c r="BGN26" i="2"/>
  <c r="BMT22" i="2"/>
  <c r="BNA22" i="2"/>
  <c r="BMR22" i="2"/>
  <c r="BMU22" i="2"/>
  <c r="BMP22" i="2"/>
  <c r="BMS22" i="2"/>
  <c r="BMN22" i="2"/>
  <c r="BMQ22" i="2"/>
  <c r="BML22" i="2"/>
  <c r="BMO22" i="2"/>
  <c r="BMJ22" i="2"/>
  <c r="BMM22" i="2"/>
  <c r="BNB22" i="2"/>
  <c r="BMH22" i="2"/>
  <c r="BMG22" i="2"/>
  <c r="BMF22" i="2"/>
  <c r="BMI22" i="2"/>
  <c r="BTN14" i="2"/>
  <c r="BIQ8" i="2"/>
  <c r="BOR15" i="2"/>
  <c r="BOT15" i="2"/>
  <c r="BOS15" i="2"/>
  <c r="BOV15" i="2"/>
  <c r="BOU15" i="2"/>
  <c r="BTW21" i="2"/>
  <c r="BMF13" i="2"/>
  <c r="BNL28" i="2"/>
  <c r="BSW6" i="2"/>
  <c r="BAV18" i="2"/>
  <c r="BBG18" i="2"/>
  <c r="BAU20" i="2"/>
  <c r="BAY20" i="2"/>
  <c r="BIQ27" i="2"/>
  <c r="BCH20" i="2"/>
  <c r="BCH21" i="2"/>
  <c r="BCK19" i="2"/>
  <c r="AWC18" i="2"/>
  <c r="AWG22" i="2"/>
  <c r="AWF19" i="2"/>
  <c r="AWC20" i="2"/>
  <c r="AWC22" i="2"/>
  <c r="AWE18" i="2"/>
  <c r="BQT18" i="2"/>
  <c r="BRR12" i="2"/>
  <c r="BSY27" i="2"/>
  <c r="BGF6" i="2"/>
  <c r="BTN29" i="2"/>
  <c r="BMN20" i="2"/>
  <c r="BXQ21" i="2"/>
  <c r="BVR20" i="2"/>
  <c r="BXQ22" i="2" s="1"/>
  <c r="BTQ15" i="2"/>
  <c r="BJI28" i="2"/>
  <c r="BFZ14" i="2"/>
  <c r="BFU15" i="2"/>
  <c r="BFZ15" i="2" s="1"/>
  <c r="BCL15" i="2"/>
  <c r="BCJ22" i="2"/>
  <c r="CDV14" i="2"/>
  <c r="CAZ12" i="2"/>
  <c r="CDV15" i="2" s="1"/>
  <c r="BIQ14" i="2"/>
  <c r="BIP14" i="2"/>
  <c r="BVR27" i="2"/>
  <c r="BXQ29" i="2" s="1"/>
  <c r="BXQ28" i="2"/>
  <c r="BYC6" i="2"/>
  <c r="BYA6" i="2"/>
  <c r="BXY6" i="2"/>
  <c r="BYB6" i="2"/>
  <c r="BXV6" i="2"/>
  <c r="BXU6" i="2"/>
  <c r="BXX6" i="2"/>
  <c r="BXR6" i="2"/>
  <c r="CAW18" i="2"/>
  <c r="BBG13" i="2"/>
  <c r="BAW14" i="2"/>
  <c r="BBG14" i="2"/>
  <c r="BAX14" i="2"/>
  <c r="BBD14" i="2"/>
  <c r="BBC14" i="2"/>
  <c r="BAT14" i="2"/>
  <c r="BBE14" i="2"/>
  <c r="BAZ14" i="2"/>
  <c r="BAU14" i="2"/>
  <c r="BBA14" i="2"/>
  <c r="BAV14" i="2"/>
  <c r="BBF14" i="2"/>
  <c r="BBG12" i="2"/>
  <c r="BAU12" i="2"/>
  <c r="BAV12" i="2"/>
  <c r="BBF12" i="2"/>
  <c r="BAT12" i="2"/>
  <c r="BQJ21" i="2"/>
  <c r="BRL22" i="2" s="1"/>
  <c r="BRL21" i="2"/>
  <c r="BNI14" i="2"/>
  <c r="BNU13" i="2" s="1"/>
  <c r="BIP13" i="2"/>
  <c r="BCJ27" i="2"/>
  <c r="BCK27" i="2"/>
  <c r="BCL27" i="2"/>
  <c r="BXO12" i="2"/>
  <c r="BXE12" i="2"/>
  <c r="BXD12" i="2"/>
  <c r="BXC12" i="2"/>
  <c r="BXA12" i="2"/>
  <c r="BWZ12" i="2"/>
  <c r="BWX12" i="2"/>
  <c r="BWW12" i="2"/>
  <c r="BXI12" i="2"/>
  <c r="BXP12" i="2"/>
  <c r="BAY29" i="2"/>
  <c r="BIM15" i="2"/>
  <c r="BCK13" i="2"/>
  <c r="BOV8" i="2"/>
  <c r="BOR8" i="2"/>
  <c r="BOU8" i="2"/>
  <c r="BOS8" i="2"/>
  <c r="BOT8" i="2"/>
  <c r="BRR5" i="2"/>
  <c r="BQY25" i="2"/>
  <c r="BQZ25" i="2"/>
  <c r="BQU25" i="2"/>
  <c r="BQV25" i="2"/>
  <c r="BQX25" i="2"/>
  <c r="BQR25" i="2"/>
  <c r="BQS25" i="2"/>
  <c r="BCK20" i="2"/>
  <c r="BXC26" i="2"/>
  <c r="BXE26" i="2"/>
  <c r="BXD26" i="2"/>
  <c r="BWX26" i="2"/>
  <c r="BXA26" i="2"/>
  <c r="BWZ26" i="2"/>
  <c r="BWW26" i="2"/>
  <c r="AWH7" i="2"/>
  <c r="BGO5" i="2"/>
  <c r="CAZ26" i="2"/>
  <c r="CDV29" i="2" s="1"/>
  <c r="CDV28" i="2"/>
  <c r="BLG6" i="2"/>
  <c r="BLB7" i="2"/>
  <c r="BIN6" i="2"/>
  <c r="BIM6" i="2"/>
  <c r="BAV11" i="2"/>
  <c r="BAY13" i="2"/>
  <c r="BBD8" i="2"/>
  <c r="BAT8" i="2"/>
  <c r="BBE8" i="2"/>
  <c r="BAZ8" i="2"/>
  <c r="BBF8" i="2"/>
  <c r="BBA8" i="2"/>
  <c r="BBG8" i="2"/>
  <c r="BAV8" i="2"/>
  <c r="BBC8" i="2"/>
  <c r="BAW8" i="2"/>
  <c r="BAX8" i="2"/>
  <c r="BAU8" i="2"/>
  <c r="CAX26" i="2"/>
  <c r="CBZ26" i="2"/>
  <c r="BHM12" i="2"/>
  <c r="BWC11" i="2"/>
  <c r="BWE11" i="2"/>
  <c r="BVY11" i="2"/>
  <c r="BVZ11" i="2"/>
  <c r="BWF11" i="2"/>
  <c r="BWG11" i="2"/>
  <c r="BWB11" i="2"/>
  <c r="BLQ27" i="2"/>
  <c r="BLO27" i="2"/>
  <c r="BLL27" i="2"/>
  <c r="BLR27" i="2"/>
  <c r="BLK27" i="2"/>
  <c r="BLN27" i="2"/>
  <c r="BLS27" i="2"/>
  <c r="BLT27" i="2"/>
  <c r="BTN22" i="2"/>
  <c r="BLG13" i="2"/>
  <c r="BLB14" i="2"/>
  <c r="BAY28" i="2"/>
  <c r="BBA22" i="2"/>
  <c r="BAV22" i="2"/>
  <c r="BAX22" i="2"/>
  <c r="BAW22" i="2"/>
  <c r="BBG22" i="2"/>
  <c r="BAT22" i="2"/>
  <c r="BBD22" i="2"/>
  <c r="BBC22" i="2"/>
  <c r="BBF22" i="2"/>
  <c r="BBE22" i="2"/>
  <c r="BAZ22" i="2"/>
  <c r="BAU22" i="2"/>
  <c r="CCX6" i="2"/>
  <c r="CAY5" i="2"/>
  <c r="BQN20" i="2"/>
  <c r="BQI21" i="2"/>
  <c r="BMS5" i="2"/>
  <c r="BSL20" i="2"/>
  <c r="BQN6" i="2"/>
  <c r="BQI7" i="2"/>
  <c r="BCK21" i="2"/>
  <c r="BQI13" i="2"/>
  <c r="BQN12" i="2"/>
  <c r="BBF4" i="2"/>
  <c r="BAT6" i="2"/>
  <c r="BAV6" i="2"/>
  <c r="BCL29" i="2"/>
  <c r="BIO28" i="2"/>
  <c r="BIN28" i="2"/>
  <c r="BIQ28" i="2"/>
  <c r="BIP28" i="2"/>
  <c r="BIM28" i="2"/>
  <c r="BGD7" i="2"/>
  <c r="BGN7" i="2"/>
  <c r="BGE7" i="2"/>
  <c r="BGK7" i="2"/>
  <c r="BGJ7" i="2"/>
  <c r="BGA7" i="2"/>
  <c r="BGL7" i="2"/>
  <c r="BGG7" i="2"/>
  <c r="BGB7" i="2"/>
  <c r="BGH7" i="2"/>
  <c r="BGC7" i="2"/>
  <c r="BGM7" i="2"/>
  <c r="BGA4" i="2"/>
  <c r="BGM4" i="2"/>
  <c r="BGN4" i="2"/>
  <c r="BGB4" i="2"/>
  <c r="BMG21" i="2"/>
  <c r="BMI21" i="2"/>
  <c r="BMF21" i="2"/>
  <c r="BMR21" i="2"/>
  <c r="BNA21" i="2"/>
  <c r="BMU21" i="2"/>
  <c r="BMP21" i="2"/>
  <c r="BNB21" i="2"/>
  <c r="BMJ21" i="2"/>
  <c r="BMS21" i="2"/>
  <c r="BMQ21" i="2"/>
  <c r="BMH21" i="2"/>
  <c r="BMT21" i="2"/>
  <c r="BMO21" i="2"/>
  <c r="BMM21" i="2"/>
  <c r="BMN21" i="2"/>
  <c r="BML21" i="2"/>
  <c r="BTW14" i="2"/>
  <c r="BLP11" i="2"/>
  <c r="BLM11" i="2"/>
  <c r="BMG13" i="2"/>
  <c r="BMK13" i="2"/>
  <c r="BOS14" i="2"/>
  <c r="BOV14" i="2"/>
  <c r="BOT14" i="2"/>
  <c r="BOR14" i="2"/>
  <c r="BSX6" i="2"/>
  <c r="BAU18" i="2"/>
  <c r="BAT20" i="2"/>
  <c r="BAV20" i="2"/>
  <c r="BCK22" i="2"/>
  <c r="BIP27" i="2"/>
  <c r="BCL19" i="2"/>
  <c r="AWD18" i="2"/>
  <c r="AWF22" i="2"/>
  <c r="AWG19" i="2"/>
  <c r="AWE19" i="2"/>
  <c r="AWD22" i="2"/>
  <c r="AWB13" i="2"/>
  <c r="ALT19" i="2"/>
  <c r="AGM27" i="2"/>
  <c r="ALT22" i="2"/>
  <c r="BF57" i="24"/>
  <c r="BF62" i="24" s="1"/>
  <c r="AQN29" i="2"/>
  <c r="AQT13" i="2"/>
  <c r="AQN15" i="2"/>
  <c r="AT56" i="24"/>
  <c r="AT61" i="24" s="1"/>
  <c r="BJ57" i="24"/>
  <c r="BJ61" i="24" s="1"/>
  <c r="AX56" i="24"/>
  <c r="AX62" i="24" s="1"/>
  <c r="ABG12" i="2"/>
  <c r="AEB12" i="2" s="1"/>
  <c r="BF56" i="24"/>
  <c r="BF61" i="24" s="1"/>
  <c r="BJ56" i="24"/>
  <c r="BJ62" i="24" s="1"/>
  <c r="AGM25" i="2"/>
  <c r="AGN28" i="2" s="1"/>
  <c r="AJI28" i="2" s="1"/>
  <c r="AQT5" i="2"/>
  <c r="ALN12" i="2"/>
  <c r="AQT6" i="2"/>
  <c r="ASX21" i="2"/>
  <c r="ARY26" i="2"/>
  <c r="ARZ27" i="2" s="1"/>
  <c r="AMS26" i="2"/>
  <c r="ARY5" i="2"/>
  <c r="ARZ6" i="2" s="1"/>
  <c r="ARY12" i="2"/>
  <c r="ARZ12" i="2" s="1"/>
  <c r="ARY27" i="2"/>
  <c r="ARZ26" i="2" s="1"/>
  <c r="ARY6" i="2"/>
  <c r="ARY13" i="2"/>
  <c r="AQN8" i="2"/>
  <c r="AGN18" i="2"/>
  <c r="AJI18" i="2" s="1"/>
  <c r="ALT18" i="2"/>
  <c r="ALU22" i="2" s="1"/>
  <c r="AOP22" i="2" s="1"/>
  <c r="AQN28" i="2"/>
  <c r="AGN19" i="2"/>
  <c r="AJI19" i="2" s="1"/>
  <c r="ABG15" i="2"/>
  <c r="AEB15" i="2" s="1"/>
  <c r="AGN21" i="2"/>
  <c r="AJI21" i="2" s="1"/>
  <c r="AQN7" i="2"/>
  <c r="AQT14" i="2"/>
  <c r="AQT28" i="2"/>
  <c r="AGN20" i="2"/>
  <c r="AJI20" i="2" s="1"/>
  <c r="ABG14" i="2"/>
  <c r="AEB14" i="2" s="1"/>
  <c r="AGM26" i="2"/>
  <c r="ALT20" i="2"/>
  <c r="AQK14" i="2"/>
  <c r="AQK8" i="2"/>
  <c r="AQT29" i="2"/>
  <c r="AGM7" i="2"/>
  <c r="AQN14" i="2"/>
  <c r="AQT15" i="2"/>
  <c r="AQK7" i="2"/>
  <c r="AQT8" i="2"/>
  <c r="AQT4" i="2"/>
  <c r="ALN5" i="2"/>
  <c r="AGM6" i="2"/>
  <c r="ALN8" i="2"/>
  <c r="AGM8" i="2"/>
  <c r="AQT11" i="2"/>
  <c r="UC14" i="2"/>
  <c r="UC11" i="2"/>
  <c r="UC15" i="2"/>
  <c r="UC12" i="2"/>
  <c r="UC13" i="2"/>
  <c r="AQK15" i="2"/>
  <c r="ZJ7" i="2"/>
  <c r="ZJ8" i="2"/>
  <c r="ALP29" i="2"/>
  <c r="ALR28" i="2"/>
  <c r="ALO28" i="2"/>
  <c r="ALO27" i="2"/>
  <c r="ALO26" i="2"/>
  <c r="ALO25" i="2"/>
  <c r="ALS29" i="2"/>
  <c r="ALQ28" i="2"/>
  <c r="ALP27" i="2"/>
  <c r="ALP26" i="2"/>
  <c r="ALQ27" i="2"/>
  <c r="ALS25" i="2"/>
  <c r="ALO29" i="2"/>
  <c r="ALP28" i="2"/>
  <c r="ALQ26" i="2"/>
  <c r="ALR27" i="2"/>
  <c r="ALR26" i="2"/>
  <c r="ALR25" i="2"/>
  <c r="ALQ29" i="2"/>
  <c r="ALR29" i="2"/>
  <c r="ALS28" i="2"/>
  <c r="ALS27" i="2"/>
  <c r="ALS26" i="2"/>
  <c r="ALP25" i="2"/>
  <c r="ALQ25" i="2"/>
  <c r="ALN25" i="2"/>
  <c r="ALN14" i="2"/>
  <c r="ALN29" i="2"/>
  <c r="ALS7" i="2"/>
  <c r="ALP5" i="2"/>
  <c r="ALR8" i="2"/>
  <c r="ALR7" i="2"/>
  <c r="ALS4" i="2"/>
  <c r="ALR6" i="2"/>
  <c r="ALQ6" i="2"/>
  <c r="ALP6" i="2"/>
  <c r="ALR5" i="2"/>
  <c r="ALO4" i="2"/>
  <c r="ALO6" i="2"/>
  <c r="ALQ5" i="2"/>
  <c r="ALQ4" i="2"/>
  <c r="ALS5" i="2"/>
  <c r="ALO7" i="2"/>
  <c r="ALQ8" i="2"/>
  <c r="ALS8" i="2"/>
  <c r="ALO5" i="2"/>
  <c r="ALQ7" i="2"/>
  <c r="ALP4" i="2"/>
  <c r="ALO8" i="2"/>
  <c r="ALR4" i="2"/>
  <c r="ALS6" i="2"/>
  <c r="ALP8" i="2"/>
  <c r="ALP7" i="2"/>
  <c r="ALN4" i="2"/>
  <c r="AGM4" i="2"/>
  <c r="AQX21" i="2"/>
  <c r="AQV22" i="2"/>
  <c r="AQV19" i="2"/>
  <c r="AQZ20" i="2"/>
  <c r="AQY18" i="2"/>
  <c r="AQY19" i="2"/>
  <c r="AQX18" i="2"/>
  <c r="AQV20" i="2"/>
  <c r="AQW20" i="2"/>
  <c r="AQY22" i="2"/>
  <c r="AQZ18" i="2"/>
  <c r="AQZ19" i="2"/>
  <c r="AQX22" i="2"/>
  <c r="AQW21" i="2"/>
  <c r="AQV21" i="2"/>
  <c r="AQW19" i="2"/>
  <c r="AQY21" i="2"/>
  <c r="AQX20" i="2"/>
  <c r="AQZ21" i="2"/>
  <c r="AQV18" i="2"/>
  <c r="AQX19" i="2"/>
  <c r="AQW18" i="2"/>
  <c r="AQZ22" i="2"/>
  <c r="AQY20" i="2"/>
  <c r="AQW22" i="2"/>
  <c r="AQU18" i="2"/>
  <c r="AQT12" i="2"/>
  <c r="AGM29" i="2"/>
  <c r="AGN11" i="2"/>
  <c r="AJI11" i="2" s="1"/>
  <c r="AGN12" i="2"/>
  <c r="AJI12" i="2" s="1"/>
  <c r="AGN13" i="2"/>
  <c r="AJI13" i="2" s="1"/>
  <c r="AGN15" i="2"/>
  <c r="AJI15" i="2" s="1"/>
  <c r="AGN14" i="2"/>
  <c r="AJI14" i="2" s="1"/>
  <c r="AGM5" i="2"/>
  <c r="AQT26" i="2"/>
  <c r="ABG11" i="2"/>
  <c r="AEB11" i="2" s="1"/>
  <c r="ALN6" i="2"/>
  <c r="ALR13" i="2"/>
  <c r="ALP15" i="2"/>
  <c r="ALO15" i="2"/>
  <c r="ALS12" i="2"/>
  <c r="ALP11" i="2"/>
  <c r="ALP12" i="2"/>
  <c r="ALR15" i="2"/>
  <c r="ALQ15" i="2"/>
  <c r="ALQ14" i="2"/>
  <c r="ALP14" i="2"/>
  <c r="ALO12" i="2"/>
  <c r="ALQ12" i="2"/>
  <c r="ALR11" i="2"/>
  <c r="ALS14" i="2"/>
  <c r="ALR14" i="2"/>
  <c r="ALP13" i="2"/>
  <c r="ALS13" i="2"/>
  <c r="ALQ11" i="2"/>
  <c r="ALS11" i="2"/>
  <c r="ALO14" i="2"/>
  <c r="ALQ13" i="2"/>
  <c r="ALS15" i="2"/>
  <c r="ALO13" i="2"/>
  <c r="ALR12" i="2"/>
  <c r="ALO11" i="2"/>
  <c r="ALN11" i="2"/>
  <c r="ALN13" i="2"/>
  <c r="AQK29" i="2"/>
  <c r="ALN7" i="2"/>
  <c r="AQT25" i="2"/>
  <c r="AQU21" i="2"/>
  <c r="ALN28" i="2"/>
  <c r="ALN26" i="2"/>
  <c r="AQT7" i="2"/>
  <c r="AQU19" i="2"/>
  <c r="ZJ28" i="2"/>
  <c r="ZJ26" i="2"/>
  <c r="ZJ25" i="2"/>
  <c r="ZJ27" i="2"/>
  <c r="ZJ29" i="2"/>
  <c r="ZJ6" i="2"/>
  <c r="AQT27" i="2"/>
  <c r="AQU22" i="2"/>
  <c r="ALN15" i="2"/>
  <c r="V63" i="24"/>
  <c r="V62" i="24"/>
  <c r="AN33" i="1"/>
  <c r="G57" i="24"/>
  <c r="AO19" i="1"/>
  <c r="G55" i="24"/>
  <c r="AQ20" i="1"/>
  <c r="K55" i="24"/>
  <c r="AK34" i="1"/>
  <c r="K57" i="24"/>
  <c r="AP19" i="1"/>
  <c r="AH19" i="1"/>
  <c r="AQ19" i="1"/>
  <c r="AI19" i="1"/>
  <c r="AN19" i="1"/>
  <c r="AL19" i="1"/>
  <c r="AJ19" i="1"/>
  <c r="AK19" i="1"/>
  <c r="AN21" i="1"/>
  <c r="AJ20" i="1"/>
  <c r="AL16" i="1"/>
  <c r="AQ16" i="1"/>
  <c r="AJ16" i="1"/>
  <c r="AI14" i="1"/>
  <c r="AN13" i="1"/>
  <c r="AP16" i="1"/>
  <c r="AI16" i="1"/>
  <c r="AN16" i="1"/>
  <c r="AH20" i="1"/>
  <c r="AK20" i="1"/>
  <c r="AP14" i="1"/>
  <c r="AG29" i="1"/>
  <c r="AG28" i="1"/>
  <c r="AL23" i="1"/>
  <c r="AJ21" i="1"/>
  <c r="AP23" i="1"/>
  <c r="AO21" i="1"/>
  <c r="AO23" i="1"/>
  <c r="AP22" i="1"/>
  <c r="AH22" i="1"/>
  <c r="AI22" i="1"/>
  <c r="AH23" i="1"/>
  <c r="AK21" i="1"/>
  <c r="AO14" i="1"/>
  <c r="AQ14" i="1"/>
  <c r="AH14" i="1"/>
  <c r="AJ14" i="1"/>
  <c r="AK23" i="1"/>
  <c r="AI21" i="1"/>
  <c r="AH21" i="1"/>
  <c r="AN23" i="1"/>
  <c r="AJ22" i="1"/>
  <c r="AN22" i="1"/>
  <c r="AO22" i="1"/>
  <c r="AK22" i="1"/>
  <c r="AQ21" i="1"/>
  <c r="AJ23" i="1"/>
  <c r="AL21" i="1"/>
  <c r="AP21" i="1"/>
  <c r="AQ23" i="1"/>
  <c r="AQ22" i="1"/>
  <c r="AL22" i="1"/>
  <c r="AH16" i="1"/>
  <c r="AG16" i="1" s="1"/>
  <c r="AO20" i="1"/>
  <c r="AI20" i="1"/>
  <c r="AN20" i="1"/>
  <c r="AL20" i="1"/>
  <c r="AP20" i="1"/>
  <c r="AO16" i="1"/>
  <c r="AK16" i="1"/>
  <c r="AL13" i="1"/>
  <c r="AL14" i="1"/>
  <c r="AN14" i="1"/>
  <c r="AK13" i="1"/>
  <c r="AK14" i="1"/>
  <c r="AN15" i="1"/>
  <c r="AL12" i="1"/>
  <c r="AM27" i="1"/>
  <c r="AQ15" i="1"/>
  <c r="AN12" i="1"/>
  <c r="AO12" i="1"/>
  <c r="AI12" i="1"/>
  <c r="AK12" i="1"/>
  <c r="AQ12" i="1"/>
  <c r="AJ12" i="1"/>
  <c r="AH12" i="1"/>
  <c r="AP12" i="1"/>
  <c r="AQ13" i="1"/>
  <c r="AP13" i="1"/>
  <c r="AO15" i="1"/>
  <c r="AJ15" i="1"/>
  <c r="AI15" i="1"/>
  <c r="AH15" i="1"/>
  <c r="AK15" i="1"/>
  <c r="AL15" i="1"/>
  <c r="AI13" i="1"/>
  <c r="AJ13" i="1"/>
  <c r="AH13" i="1"/>
  <c r="AO13" i="1"/>
  <c r="AM28" i="1"/>
  <c r="AM29" i="1"/>
  <c r="AM30" i="1"/>
  <c r="AG30" i="1"/>
  <c r="AJ34" i="1"/>
  <c r="AI34" i="1"/>
  <c r="AG26" i="1"/>
  <c r="AL35" i="1"/>
  <c r="AM26" i="1"/>
  <c r="AN34" i="1"/>
  <c r="AP34" i="1"/>
  <c r="AG27" i="1"/>
  <c r="AH34" i="1"/>
  <c r="AP35" i="1"/>
  <c r="AI35" i="1"/>
  <c r="AN35" i="1"/>
  <c r="AJ35" i="1"/>
  <c r="AK35" i="1"/>
  <c r="AH35" i="1"/>
  <c r="AO35" i="1"/>
  <c r="AL34" i="1"/>
  <c r="AQ35" i="1"/>
  <c r="AO34" i="1"/>
  <c r="AQ34" i="1"/>
  <c r="AI33" i="1"/>
  <c r="AH33" i="1"/>
  <c r="AN36" i="1"/>
  <c r="AL33" i="1"/>
  <c r="AQ33" i="1"/>
  <c r="AO36" i="1"/>
  <c r="AP33" i="1"/>
  <c r="AH36" i="1"/>
  <c r="AO33" i="1"/>
  <c r="AJ33" i="1"/>
  <c r="AJ37" i="1"/>
  <c r="AK33" i="1"/>
  <c r="AK37" i="1"/>
  <c r="AI36" i="1"/>
  <c r="AQ36" i="1"/>
  <c r="AK36" i="1"/>
  <c r="AM36" i="1" s="1"/>
  <c r="AP36" i="1"/>
  <c r="AJ36" i="1"/>
  <c r="AH37" i="1"/>
  <c r="AI37" i="1"/>
  <c r="AL37" i="1"/>
  <c r="AN37" i="1"/>
  <c r="AP37" i="1"/>
  <c r="AQ37" i="1"/>
  <c r="BLH25" i="2" l="1"/>
  <c r="ZJ5" i="2"/>
  <c r="BLP27" i="2"/>
  <c r="ZJ4" i="2"/>
  <c r="BGO26" i="2"/>
  <c r="BV56" i="24"/>
  <c r="BV62" i="24" s="1"/>
  <c r="BSS28" i="2"/>
  <c r="BXZ6" i="2"/>
  <c r="BXW27" i="2"/>
  <c r="BMT20" i="2"/>
  <c r="AWB27" i="2"/>
  <c r="AWH13" i="2"/>
  <c r="BXS6" i="2"/>
  <c r="AWD26" i="2"/>
  <c r="BQR19" i="2"/>
  <c r="BQZ19" i="2"/>
  <c r="BYE6" i="2"/>
  <c r="BYD6" i="2"/>
  <c r="BQX19" i="2"/>
  <c r="BQY19" i="2"/>
  <c r="BBH19" i="2"/>
  <c r="BR56" i="24"/>
  <c r="BQV19" i="2"/>
  <c r="BSY13" i="2"/>
  <c r="CAZ19" i="2"/>
  <c r="CDV22" i="2" s="1"/>
  <c r="CEI22" i="2" s="1"/>
  <c r="BHP21" i="2"/>
  <c r="BLI27" i="2"/>
  <c r="BMT27" i="2"/>
  <c r="BHR7" i="2"/>
  <c r="AWH20" i="2"/>
  <c r="BHS7" i="2"/>
  <c r="BGO6" i="2"/>
  <c r="BRZ5" i="2"/>
  <c r="BHS8" i="2"/>
  <c r="BLU27" i="2"/>
  <c r="BRM5" i="2"/>
  <c r="CBZ19" i="2"/>
  <c r="CCK19" i="2" s="1"/>
  <c r="CAW26" i="2"/>
  <c r="AWH14" i="2"/>
  <c r="BHR8" i="2"/>
  <c r="BUC8" i="2"/>
  <c r="BGO27" i="2"/>
  <c r="BRY13" i="2"/>
  <c r="BMT19" i="2"/>
  <c r="BRM27" i="2"/>
  <c r="BRZ13" i="2"/>
  <c r="BLH27" i="2"/>
  <c r="BHS27" i="2"/>
  <c r="BGO25" i="2"/>
  <c r="BHQ7" i="2"/>
  <c r="BNV20" i="2"/>
  <c r="BNW20" i="2"/>
  <c r="BRO13" i="2"/>
  <c r="BBH20" i="2"/>
  <c r="BNT20" i="2"/>
  <c r="BNT8" i="2"/>
  <c r="BRN13" i="2"/>
  <c r="BBI28" i="2"/>
  <c r="BHO8" i="2"/>
  <c r="BLP12" i="2"/>
  <c r="AWB26" i="2"/>
  <c r="BZD8" i="2"/>
  <c r="BXW13" i="2"/>
  <c r="AM16" i="1"/>
  <c r="BHS21" i="2"/>
  <c r="BNX20" i="2"/>
  <c r="BYU29" i="2"/>
  <c r="BWY5" i="2"/>
  <c r="AWH11" i="2"/>
  <c r="BRY27" i="2"/>
  <c r="AWB28" i="2"/>
  <c r="AWH21" i="2"/>
  <c r="BGF8" i="2"/>
  <c r="AWH12" i="2"/>
  <c r="BYU14" i="2"/>
  <c r="BGI20" i="2"/>
  <c r="BMK8" i="2"/>
  <c r="BYU8" i="2"/>
  <c r="BRN27" i="2"/>
  <c r="BBB21" i="2"/>
  <c r="BTY15" i="2"/>
  <c r="BTZ22" i="2"/>
  <c r="BHS15" i="2"/>
  <c r="BBH14" i="2"/>
  <c r="BBB14" i="2"/>
  <c r="BRO27" i="2"/>
  <c r="BRZ27" i="2"/>
  <c r="BMT13" i="2"/>
  <c r="BBH6" i="2"/>
  <c r="AWH15" i="2"/>
  <c r="BBI26" i="2"/>
  <c r="BBH21" i="2"/>
  <c r="BOP28" i="2"/>
  <c r="BHQ21" i="2"/>
  <c r="BNV6" i="2"/>
  <c r="BBH15" i="2"/>
  <c r="BAY15" i="2"/>
  <c r="BXW6" i="2"/>
  <c r="BLM5" i="2"/>
  <c r="BSP29" i="2"/>
  <c r="BMK21" i="2"/>
  <c r="BGO7" i="2"/>
  <c r="BMK22" i="2"/>
  <c r="BAY7" i="2"/>
  <c r="BRR27" i="2"/>
  <c r="BNU20" i="2"/>
  <c r="BYX22" i="2"/>
  <c r="BBB15" i="2"/>
  <c r="BXB19" i="2"/>
  <c r="AEQ18" i="2"/>
  <c r="BBH22" i="2"/>
  <c r="BHQ15" i="2"/>
  <c r="BGC20" i="2"/>
  <c r="BMK7" i="2"/>
  <c r="BXS13" i="2"/>
  <c r="BSY28" i="2"/>
  <c r="AWB29" i="2"/>
  <c r="BGB12" i="2"/>
  <c r="BXT20" i="2"/>
  <c r="BQW11" i="2"/>
  <c r="BNT6" i="2"/>
  <c r="BSY6" i="2"/>
  <c r="BSS21" i="2"/>
  <c r="BGF28" i="2"/>
  <c r="BGO28" i="2"/>
  <c r="BYX7" i="2"/>
  <c r="BWY19" i="2"/>
  <c r="BXW20" i="2"/>
  <c r="BHP6" i="2"/>
  <c r="BAY22" i="2"/>
  <c r="BWA11" i="2"/>
  <c r="BRO20" i="2"/>
  <c r="AWH22" i="2"/>
  <c r="AWH18" i="2"/>
  <c r="BQT11" i="2"/>
  <c r="BQW5" i="2"/>
  <c r="BQT5" i="2"/>
  <c r="BHR21" i="2"/>
  <c r="BXZ27" i="2"/>
  <c r="BHR29" i="2"/>
  <c r="BNX6" i="2"/>
  <c r="BLP19" i="2"/>
  <c r="BMK28" i="2"/>
  <c r="BHP22" i="2"/>
  <c r="BGI28" i="2"/>
  <c r="BZD21" i="2"/>
  <c r="BGI8" i="2"/>
  <c r="BGO8" i="2"/>
  <c r="AWH19" i="2"/>
  <c r="BXB12" i="2"/>
  <c r="BTZ15" i="2"/>
  <c r="BMK29" i="2"/>
  <c r="BRU20" i="2"/>
  <c r="BSY14" i="2"/>
  <c r="BSP28" i="2"/>
  <c r="BNU6" i="2"/>
  <c r="BZD22" i="2"/>
  <c r="BMT5" i="2"/>
  <c r="BYX14" i="2"/>
  <c r="BSY21" i="2"/>
  <c r="BXZ20" i="2"/>
  <c r="BHR14" i="2"/>
  <c r="BBH5" i="2"/>
  <c r="CDJ6" i="2"/>
  <c r="CDI6" i="2"/>
  <c r="CDC6" i="2"/>
  <c r="CDF6" i="2"/>
  <c r="CDE6" i="2"/>
  <c r="CDB6" i="2"/>
  <c r="CDH6" i="2"/>
  <c r="BGO4" i="2"/>
  <c r="BGI7" i="2"/>
  <c r="BQV12" i="2"/>
  <c r="BQX12" i="2"/>
  <c r="BQR12" i="2"/>
  <c r="BQS12" i="2"/>
  <c r="BQY12" i="2"/>
  <c r="BQZ12" i="2"/>
  <c r="BQU12" i="2"/>
  <c r="BQI8" i="2"/>
  <c r="BQN8" i="2" s="1"/>
  <c r="BQN7" i="2"/>
  <c r="BQN21" i="2"/>
  <c r="BQI22" i="2"/>
  <c r="BQN22" i="2" s="1"/>
  <c r="BBB22" i="2"/>
  <c r="BLG14" i="2"/>
  <c r="BLU12" i="2" s="1"/>
  <c r="BLB15" i="2"/>
  <c r="BLG15" i="2" s="1"/>
  <c r="BLM27" i="2"/>
  <c r="BHP14" i="2"/>
  <c r="BHS12" i="2"/>
  <c r="BHR12" i="2"/>
  <c r="BHQ12" i="2"/>
  <c r="BHO12" i="2"/>
  <c r="BHP15" i="2"/>
  <c r="BHP12" i="2"/>
  <c r="BHO14" i="2"/>
  <c r="BHO15" i="2"/>
  <c r="BHP13" i="2"/>
  <c r="BHO13" i="2"/>
  <c r="CEF29" i="2"/>
  <c r="CED29" i="2"/>
  <c r="CEA29" i="2"/>
  <c r="CDZ29" i="2"/>
  <c r="CEL29" i="2"/>
  <c r="CEG29" i="2"/>
  <c r="CER29" i="2"/>
  <c r="CEH29" i="2"/>
  <c r="CEC29" i="2"/>
  <c r="BWY26" i="2"/>
  <c r="BQT25" i="2"/>
  <c r="BWY12" i="2"/>
  <c r="BGN12" i="2"/>
  <c r="BHR15" i="2"/>
  <c r="BXX28" i="2"/>
  <c r="BXR28" i="2"/>
  <c r="BYM28" i="2"/>
  <c r="BYN28" i="2"/>
  <c r="BXY28" i="2"/>
  <c r="BXT28" i="2"/>
  <c r="BYC28" i="2"/>
  <c r="BYG28" i="2"/>
  <c r="BXU28" i="2"/>
  <c r="BYB28" i="2"/>
  <c r="BXV28" i="2"/>
  <c r="BYA28" i="2"/>
  <c r="BYE28" i="2"/>
  <c r="BXS28" i="2"/>
  <c r="BYD28" i="2"/>
  <c r="CEG15" i="2"/>
  <c r="CEJ15" i="2"/>
  <c r="CEA15" i="2"/>
  <c r="CED15" i="2"/>
  <c r="CEC15" i="2"/>
  <c r="CEF15" i="2"/>
  <c r="CDW15" i="2"/>
  <c r="CDZ15" i="2"/>
  <c r="CDY15" i="2"/>
  <c r="CDX15" i="2"/>
  <c r="CEL15" i="2"/>
  <c r="CER15" i="2"/>
  <c r="CEI15" i="2"/>
  <c r="CEH15" i="2"/>
  <c r="BGB15" i="2"/>
  <c r="BGL15" i="2"/>
  <c r="BGG15" i="2"/>
  <c r="BGM15" i="2"/>
  <c r="BGH15" i="2"/>
  <c r="BGC15" i="2"/>
  <c r="BGN15" i="2"/>
  <c r="BGE15" i="2"/>
  <c r="BGD15" i="2"/>
  <c r="BGJ15" i="2"/>
  <c r="BGA15" i="2"/>
  <c r="BGK15" i="2"/>
  <c r="BXX22" i="2"/>
  <c r="BYA22" i="2"/>
  <c r="BXV22" i="2"/>
  <c r="BYG22" i="2"/>
  <c r="BYN22" i="2"/>
  <c r="BXT22" i="2"/>
  <c r="BXS22" i="2"/>
  <c r="BXR22" i="2"/>
  <c r="BYC22" i="2"/>
  <c r="BYF22" i="2"/>
  <c r="BYM22" i="2"/>
  <c r="BYD22" i="2"/>
  <c r="BXY22" i="2"/>
  <c r="BYB22" i="2"/>
  <c r="BYE22" i="2"/>
  <c r="BXZ22" i="2"/>
  <c r="BXU22" i="2"/>
  <c r="BQT19" i="2"/>
  <c r="BSS7" i="2"/>
  <c r="BSP7" i="2"/>
  <c r="BNX15" i="2"/>
  <c r="CDJ27" i="2"/>
  <c r="CDI27" i="2"/>
  <c r="CDC27" i="2"/>
  <c r="CDF27" i="2"/>
  <c r="CDE27" i="2"/>
  <c r="CDH27" i="2"/>
  <c r="CDB27" i="2"/>
  <c r="CDN27" i="2"/>
  <c r="CDU27" i="2"/>
  <c r="CDT27" i="2"/>
  <c r="BLP5" i="2"/>
  <c r="BVY4" i="2"/>
  <c r="BVZ4" i="2"/>
  <c r="BWF4" i="2"/>
  <c r="BWG4" i="2"/>
  <c r="BWB4" i="2"/>
  <c r="BWC4" i="2"/>
  <c r="BWE4" i="2"/>
  <c r="BRY20" i="2"/>
  <c r="BRR20" i="2"/>
  <c r="BNT21" i="2"/>
  <c r="BNU21" i="2"/>
  <c r="BNX21" i="2"/>
  <c r="BNW21" i="2"/>
  <c r="BNV21" i="2"/>
  <c r="BSS14" i="2"/>
  <c r="CDN20" i="2"/>
  <c r="CDI20" i="2"/>
  <c r="CDE20" i="2"/>
  <c r="CDJ20" i="2"/>
  <c r="CDT20" i="2"/>
  <c r="CDF20" i="2"/>
  <c r="CDH20" i="2"/>
  <c r="CDC20" i="2"/>
  <c r="CDB20" i="2"/>
  <c r="CDU20" i="2"/>
  <c r="BXS27" i="2"/>
  <c r="BYE27" i="2"/>
  <c r="BHS29" i="2"/>
  <c r="BRV7" i="2"/>
  <c r="BRQ7" i="2"/>
  <c r="BRT7" i="2"/>
  <c r="BRW7" i="2"/>
  <c r="BRN7" i="2"/>
  <c r="BRM7" i="2"/>
  <c r="BRP7" i="2"/>
  <c r="BRS7" i="2"/>
  <c r="BSH7" i="2"/>
  <c r="BRY7" i="2"/>
  <c r="BSB7" i="2"/>
  <c r="BSI7" i="2"/>
  <c r="BRO7" i="2"/>
  <c r="BRZ7" i="2"/>
  <c r="BRU7" i="2"/>
  <c r="BRX7" i="2"/>
  <c r="BSA7" i="2"/>
  <c r="BGB13" i="2"/>
  <c r="BGI13" i="2"/>
  <c r="BGF13" i="2"/>
  <c r="BNW6" i="2"/>
  <c r="BNT7" i="2"/>
  <c r="BHR27" i="2"/>
  <c r="BYU28" i="2"/>
  <c r="BHR26" i="2"/>
  <c r="BHP29" i="2"/>
  <c r="BHQ26" i="2"/>
  <c r="BTY8" i="2"/>
  <c r="BGF29" i="2"/>
  <c r="BGI29" i="2"/>
  <c r="BYU22" i="2"/>
  <c r="BVQ7" i="2"/>
  <c r="BWS8" i="2" s="1"/>
  <c r="BWS7" i="2"/>
  <c r="BRU13" i="2"/>
  <c r="CCP5" i="2"/>
  <c r="CCW5" i="2"/>
  <c r="CCV5" i="2"/>
  <c r="CCL5" i="2"/>
  <c r="CCK5" i="2"/>
  <c r="CCJ5" i="2"/>
  <c r="CCH5" i="2"/>
  <c r="CCG5" i="2"/>
  <c r="CCE5" i="2"/>
  <c r="CCD5" i="2"/>
  <c r="BSP8" i="2"/>
  <c r="BMK15" i="2"/>
  <c r="BGA18" i="2"/>
  <c r="BGC18" i="2"/>
  <c r="BGB20" i="2"/>
  <c r="BGN20" i="2"/>
  <c r="AWI4" i="2"/>
  <c r="AZD4" i="2" s="1"/>
  <c r="AWI5" i="2"/>
  <c r="AZD5" i="2" s="1"/>
  <c r="AWI6" i="2"/>
  <c r="AZD6" i="2" s="1"/>
  <c r="AWI7" i="2"/>
  <c r="AZD7" i="2" s="1"/>
  <c r="AWI8" i="2"/>
  <c r="AZD8" i="2" s="1"/>
  <c r="BRV29" i="2"/>
  <c r="BRQ29" i="2"/>
  <c r="BRT29" i="2"/>
  <c r="BRS29" i="2"/>
  <c r="BRN29" i="2"/>
  <c r="BRM29" i="2"/>
  <c r="BRP29" i="2"/>
  <c r="BRO29" i="2"/>
  <c r="BSH29" i="2"/>
  <c r="BRY29" i="2"/>
  <c r="BSB29" i="2"/>
  <c r="BRW29" i="2"/>
  <c r="BSA29" i="2"/>
  <c r="BRZ29" i="2"/>
  <c r="BRU29" i="2"/>
  <c r="BRX29" i="2"/>
  <c r="BSI29" i="2"/>
  <c r="BYD13" i="2"/>
  <c r="BXZ13" i="2"/>
  <c r="BNX14" i="2"/>
  <c r="BNT14" i="2"/>
  <c r="BRU6" i="2"/>
  <c r="BRR6" i="2"/>
  <c r="BZD14" i="2"/>
  <c r="AWF26" i="2"/>
  <c r="AWE26" i="2"/>
  <c r="AWC25" i="2"/>
  <c r="AWE28" i="2"/>
  <c r="AWD27" i="2"/>
  <c r="AWG29" i="2"/>
  <c r="BNV13" i="2"/>
  <c r="BSP21" i="2"/>
  <c r="BLB22" i="2"/>
  <c r="BLG22" i="2" s="1"/>
  <c r="BLG21" i="2"/>
  <c r="BHS28" i="2"/>
  <c r="BNU28" i="2"/>
  <c r="BNX28" i="2"/>
  <c r="BNT28" i="2"/>
  <c r="BNV28" i="2"/>
  <c r="BNW28" i="2"/>
  <c r="BYU21" i="2"/>
  <c r="BYX21" i="2"/>
  <c r="BRV15" i="2"/>
  <c r="BRQ15" i="2"/>
  <c r="BRT15" i="2"/>
  <c r="BRW15" i="2"/>
  <c r="BRN15" i="2"/>
  <c r="BRM15" i="2"/>
  <c r="BRP15" i="2"/>
  <c r="BRS15" i="2"/>
  <c r="BSH15" i="2"/>
  <c r="BRY15" i="2"/>
  <c r="BSB15" i="2"/>
  <c r="BSI15" i="2"/>
  <c r="BRO15" i="2"/>
  <c r="BRZ15" i="2"/>
  <c r="BRU15" i="2"/>
  <c r="BRX15" i="2"/>
  <c r="BSA15" i="2"/>
  <c r="BAY21" i="2"/>
  <c r="BNX29" i="2"/>
  <c r="BUA22" i="2"/>
  <c r="BLJ27" i="2"/>
  <c r="BLU28" i="2"/>
  <c r="BLL28" i="2"/>
  <c r="BLS28" i="2"/>
  <c r="BLR28" i="2"/>
  <c r="BLQ28" i="2"/>
  <c r="BLH28" i="2"/>
  <c r="BLN28" i="2"/>
  <c r="BLI28" i="2"/>
  <c r="BLO28" i="2"/>
  <c r="BLJ28" i="2"/>
  <c r="BLT28" i="2"/>
  <c r="BLK28" i="2"/>
  <c r="BLT26" i="2"/>
  <c r="BLU26" i="2"/>
  <c r="BLJ25" i="2"/>
  <c r="BLJ26" i="2"/>
  <c r="BLH26" i="2"/>
  <c r="BLI25" i="2"/>
  <c r="BLI26" i="2"/>
  <c r="BLU25" i="2"/>
  <c r="BVP20" i="2"/>
  <c r="BVU19" i="2"/>
  <c r="CBJ25" i="2"/>
  <c r="CBI25" i="2"/>
  <c r="CBF25" i="2"/>
  <c r="CBG25" i="2"/>
  <c r="CBM25" i="2"/>
  <c r="CBN25" i="2"/>
  <c r="CBL25" i="2"/>
  <c r="BYU7" i="2"/>
  <c r="BQI28" i="2"/>
  <c r="BQN27" i="2"/>
  <c r="BHQ22" i="2"/>
  <c r="BXC13" i="2"/>
  <c r="BWW13" i="2"/>
  <c r="BXI13" i="2"/>
  <c r="BXP13" i="2"/>
  <c r="BXO13" i="2"/>
  <c r="BXE13" i="2"/>
  <c r="BXD13" i="2"/>
  <c r="BWX13" i="2"/>
  <c r="BXA13" i="2"/>
  <c r="BWZ13" i="2"/>
  <c r="BNW8" i="2"/>
  <c r="BNV8" i="2"/>
  <c r="BYD7" i="2"/>
  <c r="BYC7" i="2"/>
  <c r="BYB7" i="2"/>
  <c r="BYE7" i="2"/>
  <c r="BXV7" i="2"/>
  <c r="BXY7" i="2"/>
  <c r="BXX7" i="2"/>
  <c r="BYA7" i="2"/>
  <c r="BXR7" i="2"/>
  <c r="BXU7" i="2"/>
  <c r="BXT7" i="2"/>
  <c r="BXS7" i="2"/>
  <c r="BYU15" i="2"/>
  <c r="BYE20" i="2"/>
  <c r="BNX22" i="2"/>
  <c r="BHR5" i="2"/>
  <c r="BHS5" i="2"/>
  <c r="BHQ5" i="2"/>
  <c r="BLT25" i="2"/>
  <c r="BHO22" i="2"/>
  <c r="BHS19" i="2"/>
  <c r="BHO21" i="2"/>
  <c r="BHS13" i="2"/>
  <c r="BQN13" i="2"/>
  <c r="BQI14" i="2"/>
  <c r="BQZ6" i="2"/>
  <c r="BQU6" i="2"/>
  <c r="BQV6" i="2"/>
  <c r="BQX6" i="2"/>
  <c r="BQR6" i="2"/>
  <c r="BQS6" i="2"/>
  <c r="BQY6" i="2"/>
  <c r="BQV20" i="2"/>
  <c r="BQX20" i="2"/>
  <c r="BQR20" i="2"/>
  <c r="BQY20" i="2"/>
  <c r="BQZ20" i="2"/>
  <c r="BQU20" i="2"/>
  <c r="BQS20" i="2"/>
  <c r="BLO13" i="2"/>
  <c r="BLL13" i="2"/>
  <c r="BLK13" i="2"/>
  <c r="BLQ13" i="2"/>
  <c r="BLR13" i="2"/>
  <c r="BLS13" i="2"/>
  <c r="BLN13" i="2"/>
  <c r="BWD11" i="2"/>
  <c r="CCE26" i="2"/>
  <c r="CCD26" i="2"/>
  <c r="CCL26" i="2"/>
  <c r="CCK26" i="2"/>
  <c r="CCJ26" i="2"/>
  <c r="CCH26" i="2"/>
  <c r="CCG26" i="2"/>
  <c r="BBB8" i="2"/>
  <c r="BLB8" i="2"/>
  <c r="BLG8" i="2" s="1"/>
  <c r="BLG7" i="2"/>
  <c r="BXB26" i="2"/>
  <c r="BAY14" i="2"/>
  <c r="BYA29" i="2"/>
  <c r="BXV29" i="2"/>
  <c r="BYO30" i="2" s="1"/>
  <c r="BXY29" i="2"/>
  <c r="BYB29" i="2"/>
  <c r="BXS29" i="2"/>
  <c r="BXR29" i="2"/>
  <c r="BXU29" i="2"/>
  <c r="BYN29" i="2"/>
  <c r="BYM29" i="2"/>
  <c r="BYD29" i="2"/>
  <c r="BYG29" i="2"/>
  <c r="BXT29" i="2"/>
  <c r="BXX29" i="2"/>
  <c r="BYE29" i="2"/>
  <c r="BXZ29" i="2"/>
  <c r="BYC29" i="2"/>
  <c r="BYF29" i="2"/>
  <c r="CED14" i="2"/>
  <c r="CEC14" i="2"/>
  <c r="CEF14" i="2"/>
  <c r="CDW14" i="2"/>
  <c r="CES15" i="2"/>
  <c r="CDZ14" i="2"/>
  <c r="CDY14" i="2"/>
  <c r="CDX14" i="2"/>
  <c r="CEL14" i="2"/>
  <c r="CES14" i="2"/>
  <c r="CER14" i="2"/>
  <c r="CEI14" i="2"/>
  <c r="CEH14" i="2"/>
  <c r="CEG14" i="2"/>
  <c r="CEJ14" i="2"/>
  <c r="CEA14" i="2"/>
  <c r="BGG14" i="2"/>
  <c r="BGI14" i="2" s="1"/>
  <c r="BGB14" i="2"/>
  <c r="BGL14" i="2"/>
  <c r="BGC14" i="2"/>
  <c r="BGH14" i="2"/>
  <c r="BGD14" i="2"/>
  <c r="BGN14" i="2"/>
  <c r="BGM14" i="2"/>
  <c r="BGA14" i="2"/>
  <c r="BGK14" i="2"/>
  <c r="BGJ14" i="2"/>
  <c r="BGE14" i="2"/>
  <c r="BGM11" i="2"/>
  <c r="BYC21" i="2"/>
  <c r="BYB21" i="2"/>
  <c r="BYE21" i="2"/>
  <c r="BXR21" i="2"/>
  <c r="BXY21" i="2"/>
  <c r="BXX21" i="2"/>
  <c r="BYA21" i="2"/>
  <c r="BYD21" i="2"/>
  <c r="BXU21" i="2"/>
  <c r="BXT21" i="2"/>
  <c r="BXS21" i="2"/>
  <c r="BYG21" i="2"/>
  <c r="BYN21" i="2"/>
  <c r="BYM21" i="2"/>
  <c r="BXV21" i="2"/>
  <c r="BUC21" i="2"/>
  <c r="BTZ21" i="2"/>
  <c r="BTY21" i="2"/>
  <c r="BUB21" i="2"/>
  <c r="BUA21" i="2"/>
  <c r="BSY7" i="2"/>
  <c r="BGJ22" i="2"/>
  <c r="BGM22" i="2"/>
  <c r="BGL22" i="2"/>
  <c r="BGK22" i="2"/>
  <c r="BGE22" i="2"/>
  <c r="BGH22" i="2"/>
  <c r="BGG22" i="2"/>
  <c r="BGN22" i="2"/>
  <c r="BGB22" i="2"/>
  <c r="BGC22" i="2"/>
  <c r="BGD22" i="2"/>
  <c r="BGA22" i="2"/>
  <c r="BNV15" i="2"/>
  <c r="CAY27" i="2"/>
  <c r="CCX29" i="2" s="1"/>
  <c r="CCX28" i="2"/>
  <c r="BBB7" i="2"/>
  <c r="BBH7" i="2"/>
  <c r="BVP6" i="2"/>
  <c r="BVU5" i="2"/>
  <c r="BRU27" i="2"/>
  <c r="BYM15" i="2"/>
  <c r="BYD15" i="2"/>
  <c r="BYG15" i="2"/>
  <c r="BYN15" i="2"/>
  <c r="BXT15" i="2"/>
  <c r="BYE15" i="2"/>
  <c r="BXZ15" i="2"/>
  <c r="BYC15" i="2"/>
  <c r="BYF15" i="2"/>
  <c r="BYA15" i="2"/>
  <c r="BXV15" i="2"/>
  <c r="BXY15" i="2"/>
  <c r="BYB15" i="2"/>
  <c r="BXS15" i="2"/>
  <c r="BXR15" i="2"/>
  <c r="BXU15" i="2"/>
  <c r="BXX15" i="2"/>
  <c r="BGC12" i="2"/>
  <c r="BSP14" i="2"/>
  <c r="CCX21" i="2"/>
  <c r="CAY20" i="2"/>
  <c r="CCX22" i="2" s="1"/>
  <c r="BXT27" i="2"/>
  <c r="BGM13" i="2"/>
  <c r="BHO29" i="2"/>
  <c r="BHP26" i="2"/>
  <c r="BHP28" i="2"/>
  <c r="BUA8" i="2"/>
  <c r="BWZ6" i="2"/>
  <c r="BXC6" i="2"/>
  <c r="BWW6" i="2"/>
  <c r="BXI6" i="2"/>
  <c r="BXP6" i="2"/>
  <c r="BXO6" i="2"/>
  <c r="BXE6" i="2"/>
  <c r="BXD6" i="2"/>
  <c r="BWX6" i="2"/>
  <c r="BXA6" i="2"/>
  <c r="CAX6" i="2"/>
  <c r="CBZ6" i="2"/>
  <c r="BGM18" i="2"/>
  <c r="BHQ14" i="2"/>
  <c r="BBH11" i="2"/>
  <c r="BYX8" i="2"/>
  <c r="BXT13" i="2"/>
  <c r="BNU14" i="2"/>
  <c r="BNW15" i="2"/>
  <c r="CCX14" i="2"/>
  <c r="CAY13" i="2"/>
  <c r="CCX15" i="2" s="1"/>
  <c r="BRM6" i="2"/>
  <c r="BUC15" i="2"/>
  <c r="AWG28" i="2"/>
  <c r="AWD29" i="2"/>
  <c r="AWC29" i="2"/>
  <c r="AWG27" i="2"/>
  <c r="AWE27" i="2"/>
  <c r="AWE29" i="2"/>
  <c r="AWE25" i="2"/>
  <c r="BNW13" i="2"/>
  <c r="BHR28" i="2"/>
  <c r="BNT29" i="2"/>
  <c r="BTY22" i="2"/>
  <c r="BLO29" i="2"/>
  <c r="BLU29" i="2"/>
  <c r="BLI29" i="2"/>
  <c r="BLK29" i="2"/>
  <c r="BLJ29" i="2"/>
  <c r="BLR29" i="2"/>
  <c r="BLQ29" i="2"/>
  <c r="BLT29" i="2"/>
  <c r="BLH29" i="2"/>
  <c r="BLS29" i="2"/>
  <c r="BLL29" i="2"/>
  <c r="BLN29" i="2"/>
  <c r="BWC18" i="2"/>
  <c r="BWE18" i="2"/>
  <c r="BVY18" i="2"/>
  <c r="BVZ18" i="2"/>
  <c r="BWF18" i="2"/>
  <c r="BWG18" i="2"/>
  <c r="BWB18" i="2"/>
  <c r="BZD7" i="2"/>
  <c r="BQZ26" i="2"/>
  <c r="BQU26" i="2"/>
  <c r="BQV26" i="2"/>
  <c r="BQX26" i="2"/>
  <c r="BQR26" i="2"/>
  <c r="BQS26" i="2"/>
  <c r="BQY26" i="2"/>
  <c r="BHR22" i="2"/>
  <c r="BNX8" i="2"/>
  <c r="BYA8" i="2"/>
  <c r="BXV8" i="2"/>
  <c r="BXY8" i="2"/>
  <c r="BYB8" i="2"/>
  <c r="BXS8" i="2"/>
  <c r="BXR8" i="2"/>
  <c r="BXU8" i="2"/>
  <c r="BXX8" i="2"/>
  <c r="BYM8" i="2"/>
  <c r="BYD8" i="2"/>
  <c r="BYG8" i="2"/>
  <c r="BYN8" i="2"/>
  <c r="BXT8" i="2"/>
  <c r="BYE8" i="2"/>
  <c r="BXZ8" i="2"/>
  <c r="BYC8" i="2"/>
  <c r="BYF8" i="2"/>
  <c r="BZD15" i="2"/>
  <c r="BNT22" i="2"/>
  <c r="BHR6" i="2"/>
  <c r="BHO5" i="2"/>
  <c r="BHP7" i="2"/>
  <c r="BHP8" i="2"/>
  <c r="BGB11" i="2"/>
  <c r="BHO19" i="2"/>
  <c r="BHQ27" i="2"/>
  <c r="CCX7" i="2"/>
  <c r="CAY6" i="2"/>
  <c r="CCX8" i="2" s="1"/>
  <c r="CBZ27" i="2"/>
  <c r="CAX27" i="2"/>
  <c r="BLL6" i="2"/>
  <c r="BLK6" i="2"/>
  <c r="BLR6" i="2"/>
  <c r="BLQ6" i="2"/>
  <c r="BLN6" i="2"/>
  <c r="BLS6" i="2"/>
  <c r="BLO6" i="2"/>
  <c r="BRZ20" i="2"/>
  <c r="BRM21" i="2"/>
  <c r="BRP21" i="2"/>
  <c r="BRS21" i="2"/>
  <c r="BRV21" i="2"/>
  <c r="BRY21" i="2"/>
  <c r="BSB21" i="2"/>
  <c r="BSI21" i="2"/>
  <c r="BRO21" i="2"/>
  <c r="BSH21" i="2"/>
  <c r="BRU21" i="2"/>
  <c r="BRX21" i="2"/>
  <c r="BSA21" i="2"/>
  <c r="BRN21" i="2"/>
  <c r="BRQ21" i="2"/>
  <c r="BRT21" i="2"/>
  <c r="BRW21" i="2"/>
  <c r="BRZ21" i="2"/>
  <c r="BRO19" i="2"/>
  <c r="BRN19" i="2"/>
  <c r="BRY19" i="2"/>
  <c r="BRM19" i="2"/>
  <c r="BRZ19" i="2"/>
  <c r="BJO28" i="2"/>
  <c r="BJM28" i="2"/>
  <c r="BJN28" i="2"/>
  <c r="BJL28" i="2"/>
  <c r="BWG25" i="2"/>
  <c r="BWB25" i="2"/>
  <c r="BWC25" i="2"/>
  <c r="BWE25" i="2"/>
  <c r="BVY25" i="2"/>
  <c r="BVZ25" i="2"/>
  <c r="BWF25" i="2"/>
  <c r="BQO19" i="2"/>
  <c r="BGK21" i="2"/>
  <c r="BGE21" i="2"/>
  <c r="BGJ21" i="2"/>
  <c r="BGG21" i="2"/>
  <c r="BGA21" i="2"/>
  <c r="BGB21" i="2"/>
  <c r="BGC21" i="2"/>
  <c r="BGL21" i="2"/>
  <c r="BGH21" i="2"/>
  <c r="BGM21" i="2"/>
  <c r="BGD21" i="2"/>
  <c r="BGN21" i="2"/>
  <c r="BGA19" i="2"/>
  <c r="BGM19" i="2"/>
  <c r="BGC19" i="2"/>
  <c r="BGB19" i="2"/>
  <c r="BGN19" i="2"/>
  <c r="BNT15" i="2"/>
  <c r="BHR20" i="2"/>
  <c r="BHQ20" i="2"/>
  <c r="BHS20" i="2"/>
  <c r="BYM14" i="2"/>
  <c r="BYD14" i="2"/>
  <c r="BYC14" i="2"/>
  <c r="BYB14" i="2"/>
  <c r="BYE14" i="2"/>
  <c r="BXV14" i="2"/>
  <c r="BXY14" i="2"/>
  <c r="BXX14" i="2"/>
  <c r="BYA14" i="2"/>
  <c r="BXR14" i="2"/>
  <c r="BXU14" i="2"/>
  <c r="BXT14" i="2"/>
  <c r="BXS14" i="2"/>
  <c r="BYG14" i="2"/>
  <c r="BYN14" i="2"/>
  <c r="BRN20" i="2"/>
  <c r="CAW12" i="2"/>
  <c r="CBB11" i="2"/>
  <c r="BUC7" i="2"/>
  <c r="BTY7" i="2"/>
  <c r="BUB7" i="2"/>
  <c r="BTZ7" i="2"/>
  <c r="BUA7" i="2"/>
  <c r="BGA13" i="2"/>
  <c r="BLM19" i="2"/>
  <c r="BHP27" i="2"/>
  <c r="BHO28" i="2"/>
  <c r="BBH18" i="2"/>
  <c r="BTZ8" i="2"/>
  <c r="BSY20" i="2"/>
  <c r="BMT26" i="2"/>
  <c r="BGN18" i="2"/>
  <c r="BGA20" i="2"/>
  <c r="BGF20" i="2"/>
  <c r="BYE13" i="2"/>
  <c r="BWS21" i="2"/>
  <c r="BVQ21" i="2"/>
  <c r="BWS22" i="2" s="1"/>
  <c r="BNV14" i="2"/>
  <c r="BGA11" i="2"/>
  <c r="CDN13" i="2"/>
  <c r="CDU13" i="2"/>
  <c r="CDT13" i="2"/>
  <c r="CDJ13" i="2"/>
  <c r="CDI13" i="2"/>
  <c r="CDC13" i="2"/>
  <c r="CDF13" i="2"/>
  <c r="CDE13" i="2"/>
  <c r="CDH13" i="2"/>
  <c r="CDB13" i="2"/>
  <c r="BRY6" i="2"/>
  <c r="BRN6" i="2"/>
  <c r="BJK28" i="2"/>
  <c r="BJK29" i="2"/>
  <c r="BJO29" i="2"/>
  <c r="BJN29" i="2"/>
  <c r="BJM29" i="2"/>
  <c r="BJL29" i="2"/>
  <c r="BUA15" i="2"/>
  <c r="AWG25" i="2"/>
  <c r="AWC26" i="2"/>
  <c r="AWF28" i="2"/>
  <c r="AWD25" i="2"/>
  <c r="AWF27" i="2"/>
  <c r="AWG26" i="2"/>
  <c r="BNT13" i="2"/>
  <c r="BNX13" i="2"/>
  <c r="BYX29" i="2"/>
  <c r="BBH4" i="2"/>
  <c r="BBJ29" i="2"/>
  <c r="BBL28" i="2"/>
  <c r="BBK26" i="2"/>
  <c r="BBN25" i="2"/>
  <c r="BBM25" i="2"/>
  <c r="BBJ26" i="2"/>
  <c r="BBL29" i="2"/>
  <c r="BBN28" i="2"/>
  <c r="BBL27" i="2"/>
  <c r="BBM28" i="2"/>
  <c r="BBJ25" i="2"/>
  <c r="BBM26" i="2"/>
  <c r="BBK25" i="2"/>
  <c r="BBK29" i="2"/>
  <c r="BBJ28" i="2"/>
  <c r="BBL26" i="2"/>
  <c r="BBN27" i="2"/>
  <c r="BBM27" i="2"/>
  <c r="BBL25" i="2"/>
  <c r="BBN29" i="2"/>
  <c r="BBM29" i="2"/>
  <c r="BBK27" i="2"/>
  <c r="BBJ27" i="2"/>
  <c r="BBN26" i="2"/>
  <c r="BBK28" i="2"/>
  <c r="BBI25" i="2"/>
  <c r="BNW29" i="2"/>
  <c r="BLM12" i="2"/>
  <c r="BUC22" i="2"/>
  <c r="BWC12" i="2"/>
  <c r="BWE12" i="2"/>
  <c r="BVY12" i="2"/>
  <c r="BVZ12" i="2"/>
  <c r="BWF12" i="2"/>
  <c r="BWG12" i="2"/>
  <c r="BWB12" i="2"/>
  <c r="BVQ28" i="2"/>
  <c r="BWS29" i="2" s="1"/>
  <c r="BWS28" i="2"/>
  <c r="CEL8" i="2"/>
  <c r="CEG8" i="2"/>
  <c r="CEJ8" i="2"/>
  <c r="CEI8" i="2"/>
  <c r="CEH8" i="2"/>
  <c r="CEC8" i="2"/>
  <c r="CEF8" i="2"/>
  <c r="CEA8" i="2"/>
  <c r="CED8" i="2"/>
  <c r="CDY8" i="2"/>
  <c r="CDX8" i="2"/>
  <c r="CDW8" i="2"/>
  <c r="CDZ8" i="2"/>
  <c r="CER8" i="2"/>
  <c r="BRO5" i="2"/>
  <c r="BHS22" i="2"/>
  <c r="BGM12" i="2"/>
  <c r="CEG22" i="2"/>
  <c r="CEH22" i="2"/>
  <c r="CEJ22" i="2"/>
  <c r="CED22" i="2"/>
  <c r="CEF22" i="2"/>
  <c r="CDZ22" i="2"/>
  <c r="CCK12" i="2"/>
  <c r="CCE12" i="2"/>
  <c r="CCD12" i="2"/>
  <c r="CCG12" i="2"/>
  <c r="CCP12" i="2"/>
  <c r="CCV12" i="2"/>
  <c r="CCL12" i="2"/>
  <c r="CCW12" i="2"/>
  <c r="CCJ12" i="2"/>
  <c r="CCH12" i="2"/>
  <c r="BXR20" i="2"/>
  <c r="BNW22" i="2"/>
  <c r="BHS6" i="2"/>
  <c r="BHP5" i="2"/>
  <c r="BHQ6" i="2"/>
  <c r="BHO20" i="2"/>
  <c r="BHQ19" i="2"/>
  <c r="BHR19" i="2"/>
  <c r="BHR13" i="2"/>
  <c r="BBI29" i="2"/>
  <c r="BTY14" i="2"/>
  <c r="BUA14" i="2"/>
  <c r="BUB14" i="2"/>
  <c r="BTZ14" i="2"/>
  <c r="BUC14" i="2"/>
  <c r="BGF7" i="2"/>
  <c r="BAY8" i="2"/>
  <c r="BBH8" i="2"/>
  <c r="CEL28" i="2"/>
  <c r="CES29" i="2"/>
  <c r="CEA28" i="2"/>
  <c r="CEH28" i="2"/>
  <c r="CES28" i="2"/>
  <c r="CEF28" i="2"/>
  <c r="CED28" i="2"/>
  <c r="CEG28" i="2"/>
  <c r="CER28" i="2"/>
  <c r="CDZ28" i="2"/>
  <c r="CEC28" i="2"/>
  <c r="BQW25" i="2"/>
  <c r="BSI22" i="2"/>
  <c r="BRO22" i="2"/>
  <c r="BRN22" i="2"/>
  <c r="BRM22" i="2"/>
  <c r="BRP22" i="2"/>
  <c r="BSA22" i="2"/>
  <c r="BSH22" i="2"/>
  <c r="BRY22" i="2"/>
  <c r="BSB22" i="2"/>
  <c r="BRW22" i="2"/>
  <c r="BRZ22" i="2"/>
  <c r="BRU22" i="2"/>
  <c r="BRX22" i="2"/>
  <c r="BRS22" i="2"/>
  <c r="BRV22" i="2"/>
  <c r="BRQ22" i="2"/>
  <c r="BRT22" i="2"/>
  <c r="BBH12" i="2"/>
  <c r="CBB18" i="2"/>
  <c r="CAW19" i="2"/>
  <c r="BGC11" i="2"/>
  <c r="BVP27" i="2"/>
  <c r="BVU26" i="2"/>
  <c r="BQP19" i="2"/>
  <c r="BRA19" i="2"/>
  <c r="BQW19" i="2"/>
  <c r="CBB4" i="2"/>
  <c r="CAW5" i="2"/>
  <c r="BMK14" i="2"/>
  <c r="BNU15" i="2"/>
  <c r="BHS14" i="2"/>
  <c r="BBH13" i="2"/>
  <c r="BRM20" i="2"/>
  <c r="BTE28" i="2"/>
  <c r="BXR27" i="2"/>
  <c r="BYD27" i="2"/>
  <c r="BHQ29" i="2"/>
  <c r="BSH8" i="2"/>
  <c r="BRY8" i="2"/>
  <c r="BSB8" i="2"/>
  <c r="BSI8" i="2"/>
  <c r="BRO8" i="2"/>
  <c r="BRZ8" i="2"/>
  <c r="BRU8" i="2"/>
  <c r="BRX8" i="2"/>
  <c r="BSA8" i="2"/>
  <c r="BRV8" i="2"/>
  <c r="BRQ8" i="2"/>
  <c r="BRT8" i="2"/>
  <c r="BRW8" i="2"/>
  <c r="BRN8" i="2"/>
  <c r="BRM8" i="2"/>
  <c r="BRP8" i="2"/>
  <c r="BRS8" i="2"/>
  <c r="BGC13" i="2"/>
  <c r="BGN13" i="2"/>
  <c r="BNW7" i="2"/>
  <c r="BNX7" i="2"/>
  <c r="BNU7" i="2"/>
  <c r="BNV7" i="2"/>
  <c r="BYX28" i="2"/>
  <c r="BHS26" i="2"/>
  <c r="BHO27" i="2"/>
  <c r="BHO26" i="2"/>
  <c r="BUB8" i="2"/>
  <c r="BGO29" i="2"/>
  <c r="BGN11" i="2"/>
  <c r="BRR13" i="2"/>
  <c r="BGB18" i="2"/>
  <c r="BGM20" i="2"/>
  <c r="BRN5" i="2"/>
  <c r="BRZ28" i="2"/>
  <c r="BRU28" i="2"/>
  <c r="BRX28" i="2"/>
  <c r="BRW28" i="2"/>
  <c r="BRV28" i="2"/>
  <c r="BRQ28" i="2"/>
  <c r="BRT28" i="2"/>
  <c r="BSI28" i="2"/>
  <c r="BRN28" i="2"/>
  <c r="BRM28" i="2"/>
  <c r="BRP28" i="2"/>
  <c r="BRS28" i="2"/>
  <c r="BSH28" i="2"/>
  <c r="BRY28" i="2"/>
  <c r="BSB28" i="2"/>
  <c r="BSA28" i="2"/>
  <c r="BRO28" i="2"/>
  <c r="BRN26" i="2"/>
  <c r="BRM26" i="2"/>
  <c r="BRY26" i="2"/>
  <c r="BRZ26" i="2"/>
  <c r="BRO26" i="2"/>
  <c r="BXR13" i="2"/>
  <c r="BXE20" i="2"/>
  <c r="BXD20" i="2"/>
  <c r="BWX20" i="2"/>
  <c r="BXA20" i="2"/>
  <c r="BWZ20" i="2"/>
  <c r="BWW20" i="2"/>
  <c r="BXO20" i="2"/>
  <c r="BXI20" i="2"/>
  <c r="BXP20" i="2"/>
  <c r="BXC20" i="2"/>
  <c r="BNW14" i="2"/>
  <c r="BSP15" i="2"/>
  <c r="CAX20" i="2"/>
  <c r="CBZ20" i="2"/>
  <c r="BTK28" i="2"/>
  <c r="BTI29" i="2"/>
  <c r="BTJ29" i="2"/>
  <c r="BTV28" i="2"/>
  <c r="BTV29" i="2"/>
  <c r="BTI28" i="2"/>
  <c r="BTU28" i="2"/>
  <c r="BTU29" i="2"/>
  <c r="BTJ28" i="2"/>
  <c r="BTK29" i="2"/>
  <c r="BRZ6" i="2"/>
  <c r="BRO6" i="2"/>
  <c r="BUB15" i="2"/>
  <c r="AWD28" i="2"/>
  <c r="AWC27" i="2"/>
  <c r="AWC28" i="2"/>
  <c r="AWF29" i="2"/>
  <c r="AWF25" i="2"/>
  <c r="BLQ20" i="2"/>
  <c r="BLK20" i="2"/>
  <c r="BLL20" i="2"/>
  <c r="BLR20" i="2"/>
  <c r="BLS20" i="2"/>
  <c r="BLN20" i="2"/>
  <c r="BLO20" i="2"/>
  <c r="BMT6" i="2"/>
  <c r="BRM13" i="2"/>
  <c r="BRS14" i="2"/>
  <c r="BRV14" i="2"/>
  <c r="BRQ14" i="2"/>
  <c r="BRT14" i="2"/>
  <c r="BSI14" i="2"/>
  <c r="BRO14" i="2"/>
  <c r="BRN14" i="2"/>
  <c r="BRM14" i="2"/>
  <c r="BRP14" i="2"/>
  <c r="BSA14" i="2"/>
  <c r="BSH14" i="2"/>
  <c r="BRY14" i="2"/>
  <c r="BSB14" i="2"/>
  <c r="BRW14" i="2"/>
  <c r="BRZ14" i="2"/>
  <c r="BRU14" i="2"/>
  <c r="BRX14" i="2"/>
  <c r="BRY12" i="2"/>
  <c r="BRN12" i="2"/>
  <c r="BRM12" i="2"/>
  <c r="BRZ12" i="2"/>
  <c r="BRO12" i="2"/>
  <c r="BOP29" i="2"/>
  <c r="BOS28" i="2" s="1"/>
  <c r="BNV29" i="2"/>
  <c r="BNU29" i="2"/>
  <c r="BUB22" i="2"/>
  <c r="BVP14" i="2"/>
  <c r="BVU13" i="2"/>
  <c r="CBB26" i="2"/>
  <c r="CAW27" i="2"/>
  <c r="BWW27" i="2"/>
  <c r="BXC27" i="2"/>
  <c r="BXD27" i="2"/>
  <c r="BWX27" i="2"/>
  <c r="BXE27" i="2"/>
  <c r="BWZ27" i="2"/>
  <c r="BXA27" i="2"/>
  <c r="CDZ7" i="2"/>
  <c r="CEF7" i="2"/>
  <c r="CEC7" i="2"/>
  <c r="CDY7" i="2"/>
  <c r="CEL7" i="2"/>
  <c r="CES8" i="2"/>
  <c r="CDX7" i="2"/>
  <c r="CEI7" i="2"/>
  <c r="CEH7" i="2"/>
  <c r="CER7" i="2"/>
  <c r="CDW7" i="2"/>
  <c r="CEA7" i="2"/>
  <c r="CED7" i="2"/>
  <c r="CEJ7" i="2"/>
  <c r="CES7" i="2"/>
  <c r="CEG7" i="2"/>
  <c r="BWS14" i="2"/>
  <c r="BVQ14" i="2"/>
  <c r="BWS15" i="2" s="1"/>
  <c r="BGA12" i="2"/>
  <c r="BNU8" i="2"/>
  <c r="CDX21" i="2"/>
  <c r="CED21" i="2"/>
  <c r="CEG21" i="2"/>
  <c r="CDW21" i="2"/>
  <c r="CEI21" i="2"/>
  <c r="CDZ21" i="2"/>
  <c r="CEC21" i="2"/>
  <c r="CEJ21" i="2"/>
  <c r="CDY21" i="2"/>
  <c r="CEF21" i="2"/>
  <c r="CEH21" i="2"/>
  <c r="CEA21" i="2"/>
  <c r="BNV27" i="2"/>
  <c r="BNW27" i="2"/>
  <c r="BNU27" i="2"/>
  <c r="BNX27" i="2"/>
  <c r="BNT27" i="2"/>
  <c r="CAX13" i="2"/>
  <c r="CBZ13" i="2"/>
  <c r="BYX15" i="2"/>
  <c r="BYD20" i="2"/>
  <c r="BXS20" i="2"/>
  <c r="BNV22" i="2"/>
  <c r="BNU22" i="2"/>
  <c r="BSP22" i="2"/>
  <c r="BRY5" i="2"/>
  <c r="BHO7" i="2"/>
  <c r="BHO6" i="2"/>
  <c r="BHP19" i="2"/>
  <c r="BHP20" i="2"/>
  <c r="BHQ13" i="2"/>
  <c r="BBI27" i="2"/>
  <c r="CB56" i="24"/>
  <c r="BP56" i="24"/>
  <c r="BD56" i="24"/>
  <c r="AR56" i="24"/>
  <c r="AF56" i="24"/>
  <c r="AEQ21" i="2"/>
  <c r="ARA22" i="2"/>
  <c r="ALT7" i="2"/>
  <c r="ALU21" i="2"/>
  <c r="AOP21" i="2" s="1"/>
  <c r="ALU20" i="2"/>
  <c r="AOP20" i="2" s="1"/>
  <c r="AQU12" i="2"/>
  <c r="AGN27" i="2"/>
  <c r="AJI27" i="2" s="1"/>
  <c r="AGN29" i="2"/>
  <c r="AJI29" i="2" s="1"/>
  <c r="ALU19" i="2"/>
  <c r="AOP19" i="2" s="1"/>
  <c r="ALU18" i="2"/>
  <c r="AOP18" i="2" s="1"/>
  <c r="AJX22" i="2" s="1"/>
  <c r="AQU7" i="2"/>
  <c r="ALT26" i="2"/>
  <c r="ALT6" i="2"/>
  <c r="ALT15" i="2"/>
  <c r="AQU27" i="2"/>
  <c r="ALT28" i="2"/>
  <c r="ARA21" i="2"/>
  <c r="AGN26" i="2"/>
  <c r="AJI26" i="2" s="1"/>
  <c r="AGN25" i="2"/>
  <c r="AJI25" i="2" s="1"/>
  <c r="AEQ28" i="2" s="1"/>
  <c r="AEQ22" i="2"/>
  <c r="AEQ19" i="2"/>
  <c r="AEQ20" i="2"/>
  <c r="ARA19" i="2"/>
  <c r="ARZ13" i="2"/>
  <c r="ARZ5" i="2"/>
  <c r="BR61" i="24"/>
  <c r="BV57" i="24"/>
  <c r="BV61" i="24" s="1"/>
  <c r="BR57" i="24"/>
  <c r="BV54" i="24"/>
  <c r="BV60" i="24" s="1"/>
  <c r="BR54" i="24"/>
  <c r="ALT29" i="2"/>
  <c r="ALT12" i="2"/>
  <c r="ARA20" i="2"/>
  <c r="ALT4" i="2"/>
  <c r="AQU29" i="2"/>
  <c r="ALT27" i="2"/>
  <c r="AQU6" i="2"/>
  <c r="ALT13" i="2"/>
  <c r="ARA18" i="2"/>
  <c r="AQW14" i="2"/>
  <c r="AQZ15" i="2"/>
  <c r="AQV11" i="2"/>
  <c r="AQV13" i="2"/>
  <c r="AQW11" i="2"/>
  <c r="AQX14" i="2"/>
  <c r="AQZ11" i="2"/>
  <c r="AQZ12" i="2"/>
  <c r="AQX11" i="2"/>
  <c r="AQW13" i="2"/>
  <c r="AQY11" i="2"/>
  <c r="AQX15" i="2"/>
  <c r="AQV14" i="2"/>
  <c r="AQY14" i="2"/>
  <c r="AQZ13" i="2"/>
  <c r="AQX12" i="2"/>
  <c r="AQW12" i="2"/>
  <c r="AQV15" i="2"/>
  <c r="AQX13" i="2"/>
  <c r="AQZ14" i="2"/>
  <c r="AQW15" i="2"/>
  <c r="AQY12" i="2"/>
  <c r="AQY15" i="2"/>
  <c r="AQY13" i="2"/>
  <c r="AQV12" i="2"/>
  <c r="AQU11" i="2"/>
  <c r="AQU13" i="2"/>
  <c r="AQV7" i="2"/>
  <c r="AQZ4" i="2"/>
  <c r="AQY4" i="2"/>
  <c r="AQV6" i="2"/>
  <c r="AQV5" i="2"/>
  <c r="AQW6" i="2"/>
  <c r="ALT11" i="2"/>
  <c r="AQU26" i="2"/>
  <c r="AGN7" i="2"/>
  <c r="AJI7" i="2" s="1"/>
  <c r="AGN4" i="2"/>
  <c r="AJI4" i="2" s="1"/>
  <c r="AGN5" i="2"/>
  <c r="AJI5" i="2" s="1"/>
  <c r="AGN6" i="2"/>
  <c r="AJI6" i="2" s="1"/>
  <c r="AGN8" i="2"/>
  <c r="AJI8" i="2" s="1"/>
  <c r="ALT8" i="2"/>
  <c r="AQU4" i="2"/>
  <c r="AQX4" i="2"/>
  <c r="AQX7" i="2"/>
  <c r="AQV4" i="2"/>
  <c r="AQY7" i="2"/>
  <c r="AQW8" i="2"/>
  <c r="AQY6" i="2"/>
  <c r="AQU28" i="2"/>
  <c r="AQU14" i="2"/>
  <c r="AQU15" i="2"/>
  <c r="AM34" i="1"/>
  <c r="AEQ12" i="2"/>
  <c r="AEQ15" i="2"/>
  <c r="AEQ11" i="2"/>
  <c r="AEQ14" i="2"/>
  <c r="AEQ13" i="2"/>
  <c r="BJ55" i="24"/>
  <c r="BJ63" i="24" s="1"/>
  <c r="BF55" i="24"/>
  <c r="AQX8" i="2"/>
  <c r="AQW7" i="2"/>
  <c r="AQW4" i="2"/>
  <c r="AQX5" i="2"/>
  <c r="AQX6" i="2"/>
  <c r="AQZ6" i="2"/>
  <c r="AQZ8" i="2"/>
  <c r="AQZ29" i="2"/>
  <c r="AQX28" i="2"/>
  <c r="AQY27" i="2"/>
  <c r="AQY26" i="2"/>
  <c r="AQV25" i="2"/>
  <c r="AQV26" i="2"/>
  <c r="AQW28" i="2"/>
  <c r="AQV29" i="2"/>
  <c r="AQZ27" i="2"/>
  <c r="AQV28" i="2"/>
  <c r="AQW25" i="2"/>
  <c r="AQW26" i="2"/>
  <c r="AQX25" i="2"/>
  <c r="AQW29" i="2"/>
  <c r="AQZ25" i="2"/>
  <c r="AQX29" i="2"/>
  <c r="AQY29" i="2"/>
  <c r="AQV27" i="2"/>
  <c r="AQX27" i="2"/>
  <c r="AQX26" i="2"/>
  <c r="AQW27" i="2"/>
  <c r="AQY25" i="2"/>
  <c r="AQZ28" i="2"/>
  <c r="AQY28" i="2"/>
  <c r="AQZ26" i="2"/>
  <c r="AQU25" i="2"/>
  <c r="ZJ14" i="2"/>
  <c r="ZJ11" i="2"/>
  <c r="ZJ13" i="2"/>
  <c r="ZJ15" i="2"/>
  <c r="ZJ12" i="2"/>
  <c r="ALT14" i="2"/>
  <c r="ALT25" i="2"/>
  <c r="ALT5" i="2"/>
  <c r="AQY5" i="2"/>
  <c r="AQV8" i="2"/>
  <c r="AQZ7" i="2"/>
  <c r="AQY8" i="2"/>
  <c r="AQW5" i="2"/>
  <c r="AQZ5" i="2"/>
  <c r="AQU8" i="2"/>
  <c r="AQU5" i="2"/>
  <c r="H14" i="22"/>
  <c r="AM19" i="1"/>
  <c r="AG19" i="1"/>
  <c r="AM23" i="1"/>
  <c r="AM20" i="1"/>
  <c r="AG20" i="1"/>
  <c r="AM35" i="1"/>
  <c r="AG23" i="1"/>
  <c r="AG14" i="1"/>
  <c r="AM22" i="1"/>
  <c r="AG34" i="1"/>
  <c r="AM21" i="1"/>
  <c r="AG22" i="1"/>
  <c r="AG21" i="1"/>
  <c r="AM12" i="1"/>
  <c r="AG13" i="1"/>
  <c r="AM14" i="1"/>
  <c r="AM13" i="1"/>
  <c r="AG15" i="1"/>
  <c r="AG12" i="1"/>
  <c r="AM15" i="1"/>
  <c r="H64" i="1"/>
  <c r="H71" i="1"/>
  <c r="K62" i="24" s="1"/>
  <c r="AG35" i="1"/>
  <c r="AG33" i="1"/>
  <c r="AM33" i="1"/>
  <c r="AG36" i="1"/>
  <c r="AG37" i="1"/>
  <c r="AM37" i="1"/>
  <c r="BLH20" i="2" l="1"/>
  <c r="BYF6" i="2"/>
  <c r="BMV22" i="2"/>
  <c r="BLI20" i="2"/>
  <c r="BWV5" i="2"/>
  <c r="BLJ12" i="2"/>
  <c r="BMW21" i="2"/>
  <c r="BMW20" i="2"/>
  <c r="BLU11" i="2"/>
  <c r="BLI12" i="2"/>
  <c r="BLT11" i="2"/>
  <c r="BLH12" i="2"/>
  <c r="BSA13" i="2"/>
  <c r="BXG5" i="2"/>
  <c r="CEE28" i="2"/>
  <c r="CDD27" i="2"/>
  <c r="BLV27" i="2"/>
  <c r="BTA28" i="2"/>
  <c r="BTE29" i="2"/>
  <c r="BMY14" i="2"/>
  <c r="BBI22" i="2"/>
  <c r="BQQ18" i="2"/>
  <c r="BTB27" i="2"/>
  <c r="BTA29" i="2"/>
  <c r="BQQ20" i="2"/>
  <c r="BQP20" i="2"/>
  <c r="BWV6" i="2"/>
  <c r="BLU13" i="2"/>
  <c r="BMX22" i="2"/>
  <c r="AWI12" i="2"/>
  <c r="AZD12" i="2" s="1"/>
  <c r="BMY22" i="2"/>
  <c r="BZI21" i="2"/>
  <c r="CCL19" i="2"/>
  <c r="BMV19" i="2"/>
  <c r="BMV21" i="2"/>
  <c r="CDY22" i="2"/>
  <c r="CEC22" i="2"/>
  <c r="CDX22" i="2"/>
  <c r="BMZ19" i="2"/>
  <c r="BGP29" i="2"/>
  <c r="BMW19" i="2"/>
  <c r="CDW22" i="2"/>
  <c r="CEA22" i="2"/>
  <c r="BMY28" i="2"/>
  <c r="BLH11" i="2"/>
  <c r="BMZ22" i="2"/>
  <c r="BMY19" i="2"/>
  <c r="BLH13" i="2"/>
  <c r="BRA18" i="2"/>
  <c r="BRB20" i="2"/>
  <c r="BMX20" i="2"/>
  <c r="BQP18" i="2"/>
  <c r="BRA20" i="2"/>
  <c r="BMV20" i="2"/>
  <c r="BRB19" i="2"/>
  <c r="BRB18" i="2"/>
  <c r="BMX19" i="2"/>
  <c r="CCE19" i="2"/>
  <c r="ALU7" i="2"/>
  <c r="AOP7" i="2" s="1"/>
  <c r="BSA5" i="2"/>
  <c r="BXF5" i="2"/>
  <c r="BLJ13" i="2"/>
  <c r="BRB6" i="2"/>
  <c r="BZJ22" i="2"/>
  <c r="BXG6" i="2"/>
  <c r="BWT6" i="2"/>
  <c r="BLI13" i="2"/>
  <c r="BQP4" i="2"/>
  <c r="AWI13" i="2"/>
  <c r="AZD13" i="2" s="1"/>
  <c r="CCG19" i="2"/>
  <c r="CCJ19" i="2"/>
  <c r="CCH19" i="2"/>
  <c r="CCD19" i="2"/>
  <c r="BLI6" i="2"/>
  <c r="BLT13" i="2"/>
  <c r="BQO20" i="2"/>
  <c r="BMY20" i="2"/>
  <c r="BBI13" i="2"/>
  <c r="BQO18" i="2"/>
  <c r="BLI11" i="2"/>
  <c r="BMZ20" i="2"/>
  <c r="BWU20" i="2"/>
  <c r="BGP5" i="2"/>
  <c r="BZJ8" i="2"/>
  <c r="BLH5" i="2"/>
  <c r="BZF8" i="2"/>
  <c r="BLV25" i="2"/>
  <c r="BZJ21" i="2"/>
  <c r="BLI18" i="2"/>
  <c r="BZF22" i="2"/>
  <c r="BTB8" i="2"/>
  <c r="BQO6" i="2"/>
  <c r="BTA27" i="2"/>
  <c r="BSA27" i="2"/>
  <c r="BLT20" i="2"/>
  <c r="AWI15" i="2"/>
  <c r="AZD15" i="2" s="1"/>
  <c r="AWI11" i="2"/>
  <c r="AZD11" i="2" s="1"/>
  <c r="BTC28" i="2"/>
  <c r="BZF21" i="2"/>
  <c r="BTD29" i="2"/>
  <c r="BTD8" i="2"/>
  <c r="BTC27" i="2"/>
  <c r="BTE27" i="2"/>
  <c r="BQO4" i="2"/>
  <c r="BQQ6" i="2"/>
  <c r="BLI4" i="2"/>
  <c r="BMV7" i="2"/>
  <c r="BLU20" i="2"/>
  <c r="BLV20" i="2" s="1"/>
  <c r="AWI14" i="2"/>
  <c r="AZD14" i="2" s="1"/>
  <c r="BTB28" i="2"/>
  <c r="BLI5" i="2"/>
  <c r="BRB5" i="2"/>
  <c r="BZH21" i="2"/>
  <c r="BGP6" i="2"/>
  <c r="BLT5" i="2"/>
  <c r="BQO5" i="2"/>
  <c r="BTB29" i="2"/>
  <c r="BTD27" i="2"/>
  <c r="BQQ4" i="2"/>
  <c r="BQP6" i="2"/>
  <c r="BLM28" i="2"/>
  <c r="BLJ20" i="2"/>
  <c r="AWH27" i="2"/>
  <c r="BTD28" i="2"/>
  <c r="BLJ4" i="2"/>
  <c r="BZH8" i="2"/>
  <c r="BTC29" i="2"/>
  <c r="BQP5" i="2"/>
  <c r="BLH6" i="2"/>
  <c r="BRB4" i="2"/>
  <c r="BRA6" i="2"/>
  <c r="BBO27" i="2"/>
  <c r="BZI8" i="2"/>
  <c r="BLT6" i="2"/>
  <c r="BYF13" i="2"/>
  <c r="BLJ6" i="2"/>
  <c r="BLP13" i="2"/>
  <c r="BRA4" i="2"/>
  <c r="BRC4" i="2" s="1"/>
  <c r="BBI8" i="2"/>
  <c r="BMW22" i="2"/>
  <c r="BSA20" i="2"/>
  <c r="BMY21" i="2"/>
  <c r="BTE8" i="2"/>
  <c r="BTD15" i="2"/>
  <c r="BTC8" i="2"/>
  <c r="BGO12" i="2"/>
  <c r="AWI18" i="2"/>
  <c r="AZD18" i="2" s="1"/>
  <c r="BLT4" i="2"/>
  <c r="BMZ21" i="2"/>
  <c r="BZG8" i="2"/>
  <c r="BLJ5" i="2"/>
  <c r="BLT12" i="2"/>
  <c r="BLV12" i="2" s="1"/>
  <c r="BMX21" i="2"/>
  <c r="BMZ27" i="2"/>
  <c r="AEQ29" i="2"/>
  <c r="BWU13" i="2"/>
  <c r="BMZ15" i="2"/>
  <c r="BMY27" i="2"/>
  <c r="AWI21" i="2"/>
  <c r="AZD21" i="2" s="1"/>
  <c r="BMX27" i="2"/>
  <c r="BGI15" i="2"/>
  <c r="BMY13" i="2"/>
  <c r="BWT27" i="2"/>
  <c r="BBO26" i="2"/>
  <c r="BWV20" i="2"/>
  <c r="BXZ7" i="2"/>
  <c r="BLP28" i="2"/>
  <c r="BZH22" i="2"/>
  <c r="BTA8" i="2"/>
  <c r="BWT5" i="2"/>
  <c r="BGP7" i="2"/>
  <c r="BXF19" i="2"/>
  <c r="BWU27" i="2"/>
  <c r="BWU5" i="2"/>
  <c r="BZG21" i="2"/>
  <c r="BLU6" i="2"/>
  <c r="BLV6" i="2" s="1"/>
  <c r="BZI22" i="2"/>
  <c r="BZG22" i="2"/>
  <c r="CCI26" i="2"/>
  <c r="CCF26" i="2"/>
  <c r="BTE22" i="2"/>
  <c r="BLP20" i="2"/>
  <c r="CDA13" i="2"/>
  <c r="BXF6" i="2"/>
  <c r="BXH6" i="2" s="1"/>
  <c r="BWU6" i="2"/>
  <c r="BQW20" i="2"/>
  <c r="BRR29" i="2"/>
  <c r="CCI5" i="2"/>
  <c r="CDG20" i="2"/>
  <c r="BQQ5" i="2"/>
  <c r="BLV29" i="2"/>
  <c r="BYF7" i="2"/>
  <c r="BYG7" i="2" s="1"/>
  <c r="CDA20" i="2"/>
  <c r="BGI22" i="2"/>
  <c r="BQW6" i="2"/>
  <c r="BBO28" i="2"/>
  <c r="AEQ25" i="2"/>
  <c r="BWU19" i="2"/>
  <c r="BYF14" i="2"/>
  <c r="BLV13" i="2"/>
  <c r="BLP6" i="2"/>
  <c r="AWI19" i="2"/>
  <c r="AZD19" i="2" s="1"/>
  <c r="BBK15" i="2"/>
  <c r="CEB28" i="2"/>
  <c r="BGO21" i="2"/>
  <c r="BWA18" i="2"/>
  <c r="CEE29" i="2"/>
  <c r="BQT12" i="2"/>
  <c r="CDD6" i="2"/>
  <c r="BLM13" i="2"/>
  <c r="BGO15" i="2"/>
  <c r="AWI22" i="2"/>
  <c r="AZD22" i="2" s="1"/>
  <c r="ALU6" i="2"/>
  <c r="AOP6" i="2" s="1"/>
  <c r="BXF27" i="2"/>
  <c r="BWT20" i="2"/>
  <c r="BWY20" i="2"/>
  <c r="BRR22" i="2"/>
  <c r="CCI12" i="2"/>
  <c r="CCY13" i="2"/>
  <c r="CDK13" i="2"/>
  <c r="BGI21" i="2"/>
  <c r="BWA25" i="2"/>
  <c r="BXB6" i="2"/>
  <c r="BGO22" i="2"/>
  <c r="CBH25" i="2"/>
  <c r="BLV28" i="2"/>
  <c r="BRR15" i="2"/>
  <c r="CCF5" i="2"/>
  <c r="CDD20" i="2"/>
  <c r="BQW12" i="2"/>
  <c r="AWI20" i="2"/>
  <c r="AZD20" i="2" s="1"/>
  <c r="AEQ27" i="2"/>
  <c r="CEB21" i="2"/>
  <c r="BXG27" i="2"/>
  <c r="BSA12" i="2"/>
  <c r="AWH28" i="2"/>
  <c r="BXF20" i="2"/>
  <c r="BMX15" i="2"/>
  <c r="BMZ13" i="2"/>
  <c r="BBO29" i="2"/>
  <c r="CCF12" i="2"/>
  <c r="CEK22" i="2"/>
  <c r="CEE8" i="2"/>
  <c r="BWD12" i="2"/>
  <c r="BWA12" i="2"/>
  <c r="AWH26" i="2"/>
  <c r="CCZ13" i="2"/>
  <c r="CDL13" i="2"/>
  <c r="BQT26" i="2"/>
  <c r="BWY6" i="2"/>
  <c r="BXW15" i="2"/>
  <c r="BGF22" i="2"/>
  <c r="CCI19" i="2"/>
  <c r="BRR7" i="2"/>
  <c r="BGF15" i="2"/>
  <c r="CEK15" i="2"/>
  <c r="ARA12" i="2"/>
  <c r="BWV27" i="2"/>
  <c r="BXG20" i="2"/>
  <c r="BSA26" i="2"/>
  <c r="BRR28" i="2"/>
  <c r="BMX13" i="2"/>
  <c r="CDG13" i="2"/>
  <c r="BTA21" i="2"/>
  <c r="BGF21" i="2"/>
  <c r="BLM6" i="2"/>
  <c r="BXW8" i="2"/>
  <c r="BTE13" i="2"/>
  <c r="AWH25" i="2"/>
  <c r="CEK7" i="2"/>
  <c r="CEE7" i="2"/>
  <c r="BWY27" i="2"/>
  <c r="BWE13" i="2"/>
  <c r="BVY13" i="2"/>
  <c r="BVZ13" i="2"/>
  <c r="BWF13" i="2"/>
  <c r="BWG13" i="2"/>
  <c r="BWB13" i="2"/>
  <c r="BWC13" i="2"/>
  <c r="BTW28" i="2"/>
  <c r="BTW29" i="2"/>
  <c r="CBB5" i="2"/>
  <c r="CAW6" i="2"/>
  <c r="CBN18" i="2"/>
  <c r="CBI18" i="2"/>
  <c r="CBJ18" i="2"/>
  <c r="CBL18" i="2"/>
  <c r="CBF18" i="2"/>
  <c r="CBG18" i="2"/>
  <c r="CBM18" i="2"/>
  <c r="BTB22" i="2"/>
  <c r="CEE22" i="2"/>
  <c r="CEK8" i="2"/>
  <c r="BWZ28" i="2"/>
  <c r="BWX28" i="2"/>
  <c r="BXF28" i="2"/>
  <c r="BXO28" i="2"/>
  <c r="BXP28" i="2"/>
  <c r="BWV28" i="2"/>
  <c r="BXG28" i="2"/>
  <c r="BXA28" i="2"/>
  <c r="BWT28" i="2"/>
  <c r="BXH28" i="2"/>
  <c r="BXI28" i="2"/>
  <c r="BXB28" i="2"/>
  <c r="BWU28" i="2"/>
  <c r="BXD28" i="2"/>
  <c r="BXC28" i="2"/>
  <c r="BWW28" i="2"/>
  <c r="BXE28" i="2"/>
  <c r="BXG26" i="2"/>
  <c r="BWU26" i="2"/>
  <c r="BXF26" i="2"/>
  <c r="BWT26" i="2"/>
  <c r="BWV26" i="2"/>
  <c r="BBO25" i="2"/>
  <c r="BBK8" i="2"/>
  <c r="BBN6" i="2"/>
  <c r="BBJ7" i="2"/>
  <c r="BBL4" i="2"/>
  <c r="BBJ4" i="2"/>
  <c r="BBK4" i="2"/>
  <c r="BBK5" i="2"/>
  <c r="BBJ6" i="2"/>
  <c r="BBM8" i="2"/>
  <c r="BBK6" i="2"/>
  <c r="BBJ8" i="2"/>
  <c r="BBM4" i="2"/>
  <c r="BBM5" i="2"/>
  <c r="BBN4" i="2"/>
  <c r="BBM7" i="2"/>
  <c r="BBN8" i="2"/>
  <c r="BBJ5" i="2"/>
  <c r="BBN7" i="2"/>
  <c r="BBM6" i="2"/>
  <c r="BBL5" i="2"/>
  <c r="BBK7" i="2"/>
  <c r="BBL6" i="2"/>
  <c r="BBL7" i="2"/>
  <c r="BBN5" i="2"/>
  <c r="BBL8" i="2"/>
  <c r="BBI4" i="2"/>
  <c r="BGO11" i="2"/>
  <c r="CBN11" i="2"/>
  <c r="CBI11" i="2"/>
  <c r="CBJ11" i="2"/>
  <c r="CBL11" i="2"/>
  <c r="CBF11" i="2"/>
  <c r="CBG11" i="2"/>
  <c r="CBM11" i="2"/>
  <c r="BTA14" i="2"/>
  <c r="BXW14" i="2"/>
  <c r="BMY7" i="2"/>
  <c r="BRR21" i="2"/>
  <c r="CCY6" i="2"/>
  <c r="CDF7" i="2"/>
  <c r="CDH7" i="2"/>
  <c r="CDE7" i="2"/>
  <c r="CDA7" i="2"/>
  <c r="CDB7" i="2"/>
  <c r="CCZ7" i="2"/>
  <c r="CDK7" i="2"/>
  <c r="CCY7" i="2"/>
  <c r="CDC7" i="2"/>
  <c r="CDJ7" i="2"/>
  <c r="CDL7" i="2"/>
  <c r="CDI7" i="2"/>
  <c r="BZH15" i="2"/>
  <c r="BZF15" i="2"/>
  <c r="BZG15" i="2"/>
  <c r="BZI15" i="2"/>
  <c r="BMZ12" i="2"/>
  <c r="BMW13" i="2"/>
  <c r="BWD18" i="2"/>
  <c r="BOR28" i="2"/>
  <c r="BTC21" i="2"/>
  <c r="AWH29" i="2"/>
  <c r="BSA6" i="2"/>
  <c r="BTC15" i="2"/>
  <c r="BTA15" i="2"/>
  <c r="CCH6" i="2"/>
  <c r="CCG6" i="2"/>
  <c r="CCJ6" i="2"/>
  <c r="CCD6" i="2"/>
  <c r="CCP6" i="2"/>
  <c r="CCW6" i="2"/>
  <c r="CCV6" i="2"/>
  <c r="CCL6" i="2"/>
  <c r="CCK6" i="2"/>
  <c r="CCE6" i="2"/>
  <c r="BGP27" i="2"/>
  <c r="BGR26" i="2"/>
  <c r="BGT29" i="2"/>
  <c r="BGU28" i="2"/>
  <c r="BGR25" i="2"/>
  <c r="BGS29" i="2"/>
  <c r="BGQ27" i="2"/>
  <c r="BWE5" i="2"/>
  <c r="BVY5" i="2"/>
  <c r="BVZ5" i="2"/>
  <c r="BWF5" i="2"/>
  <c r="BWG5" i="2"/>
  <c r="BWB5" i="2"/>
  <c r="BWC5" i="2"/>
  <c r="BTE6" i="2"/>
  <c r="BTD7" i="2"/>
  <c r="BTB7" i="2"/>
  <c r="BTC7" i="2"/>
  <c r="BTE7" i="2"/>
  <c r="BTA7" i="2"/>
  <c r="BMX29" i="2"/>
  <c r="BXW21" i="2"/>
  <c r="BGO14" i="2"/>
  <c r="BYQ29" i="2"/>
  <c r="BZB28" i="2"/>
  <c r="BYP28" i="2"/>
  <c r="BZC29" i="2"/>
  <c r="BYQ28" i="2"/>
  <c r="BYR29" i="2"/>
  <c r="BYP29" i="2"/>
  <c r="BYR28" i="2"/>
  <c r="BZB29" i="2"/>
  <c r="BZC28" i="2"/>
  <c r="BQN14" i="2"/>
  <c r="BQP12" i="2" s="1"/>
  <c r="BQI15" i="2"/>
  <c r="BQN15" i="2" s="1"/>
  <c r="BWT13" i="2"/>
  <c r="BQN28" i="2"/>
  <c r="BQI29" i="2"/>
  <c r="BQN29" i="2" s="1"/>
  <c r="BMZ8" i="2"/>
  <c r="BGO18" i="2"/>
  <c r="BMX28" i="2"/>
  <c r="CDL20" i="2"/>
  <c r="BMZ14" i="2"/>
  <c r="BYF28" i="2"/>
  <c r="BRA5" i="2"/>
  <c r="BRC5" i="2" s="1"/>
  <c r="BQP8" i="2"/>
  <c r="BQZ8" i="2"/>
  <c r="BQU8" i="2"/>
  <c r="BRA8" i="2"/>
  <c r="BQV8" i="2"/>
  <c r="BQQ8" i="2"/>
  <c r="BRB8" i="2"/>
  <c r="BQS8" i="2"/>
  <c r="BQR8" i="2"/>
  <c r="BQX8" i="2"/>
  <c r="BQO8" i="2"/>
  <c r="BQY8" i="2"/>
  <c r="CDL6" i="2"/>
  <c r="CDG6" i="2"/>
  <c r="BGP8" i="2"/>
  <c r="BTB13" i="2"/>
  <c r="BWT19" i="2"/>
  <c r="BTC6" i="2"/>
  <c r="BBI5" i="2"/>
  <c r="BMY5" i="2"/>
  <c r="BMV6" i="2"/>
  <c r="AJX21" i="2"/>
  <c r="CEE21" i="2"/>
  <c r="CEK21" i="2"/>
  <c r="CEL21" i="2" s="1"/>
  <c r="BXG15" i="2"/>
  <c r="BXB15" i="2"/>
  <c r="BXE15" i="2"/>
  <c r="BXH15" i="2"/>
  <c r="BXC15" i="2"/>
  <c r="BWX15" i="2"/>
  <c r="BXA15" i="2"/>
  <c r="BXD15" i="2"/>
  <c r="BWU15" i="2"/>
  <c r="BWT15" i="2"/>
  <c r="BWW15" i="2"/>
  <c r="BWZ15" i="2"/>
  <c r="BXO15" i="2"/>
  <c r="BXF15" i="2"/>
  <c r="BXI15" i="2"/>
  <c r="BXP15" i="2"/>
  <c r="BWV15" i="2"/>
  <c r="BXB27" i="2"/>
  <c r="BVP15" i="2"/>
  <c r="BVU15" i="2" s="1"/>
  <c r="BVU14" i="2"/>
  <c r="BRR14" i="2"/>
  <c r="BSD15" i="2" s="1"/>
  <c r="BMZ6" i="2"/>
  <c r="BMX6" i="2"/>
  <c r="BMY6" i="2"/>
  <c r="BLM20" i="2"/>
  <c r="AUL13" i="2"/>
  <c r="AUL14" i="2"/>
  <c r="AUL11" i="2"/>
  <c r="AUL15" i="2"/>
  <c r="AUL12" i="2"/>
  <c r="BXB20" i="2"/>
  <c r="BRR8" i="2"/>
  <c r="CBJ4" i="2"/>
  <c r="CBL4" i="2"/>
  <c r="CBF4" i="2"/>
  <c r="CBG4" i="2"/>
  <c r="CBM4" i="2"/>
  <c r="CBN4" i="2"/>
  <c r="CBI4" i="2"/>
  <c r="BWE26" i="2"/>
  <c r="BVY26" i="2"/>
  <c r="BVZ26" i="2"/>
  <c r="BWF26" i="2"/>
  <c r="BWG26" i="2"/>
  <c r="BWB26" i="2"/>
  <c r="BWC26" i="2"/>
  <c r="BBI12" i="2"/>
  <c r="BTC22" i="2"/>
  <c r="CEB22" i="2"/>
  <c r="BXC29" i="2"/>
  <c r="BWX29" i="2"/>
  <c r="BXA29" i="2"/>
  <c r="BWZ29" i="2"/>
  <c r="BWU29" i="2"/>
  <c r="BWT29" i="2"/>
  <c r="BWW29" i="2"/>
  <c r="BWV29" i="2"/>
  <c r="BXO29" i="2"/>
  <c r="BXF29" i="2"/>
  <c r="BXI29" i="2"/>
  <c r="BXD29" i="2"/>
  <c r="BXH29" i="2"/>
  <c r="BXG29" i="2"/>
  <c r="BXB29" i="2"/>
  <c r="BXE29" i="2"/>
  <c r="BXP29" i="2"/>
  <c r="BMV8" i="2"/>
  <c r="BLV11" i="2"/>
  <c r="CAW13" i="2"/>
  <c r="CBB12" i="2"/>
  <c r="BTE14" i="2"/>
  <c r="BMZ7" i="2"/>
  <c r="BGO19" i="2"/>
  <c r="BRC19" i="2"/>
  <c r="BSA19" i="2"/>
  <c r="CAX28" i="2"/>
  <c r="CBZ29" i="2" s="1"/>
  <c r="CBZ28" i="2"/>
  <c r="CCN27" i="2" s="1"/>
  <c r="BMV12" i="2"/>
  <c r="BMY12" i="2"/>
  <c r="BMW15" i="2"/>
  <c r="BQW26" i="2"/>
  <c r="BOV28" i="2"/>
  <c r="BTD21" i="2"/>
  <c r="CDM15" i="2"/>
  <c r="CDL15" i="2"/>
  <c r="CDG15" i="2"/>
  <c r="CDJ15" i="2"/>
  <c r="CDI15" i="2"/>
  <c r="CDH15" i="2"/>
  <c r="CDC15" i="2"/>
  <c r="CDF15" i="2"/>
  <c r="CDE15" i="2"/>
  <c r="CCZ15" i="2"/>
  <c r="CCY15" i="2"/>
  <c r="CDB15" i="2"/>
  <c r="CDU15" i="2"/>
  <c r="CDT15" i="2"/>
  <c r="CDK15" i="2"/>
  <c r="CDN15" i="2"/>
  <c r="CDA15" i="2"/>
  <c r="BTB15" i="2"/>
  <c r="BBJ13" i="2"/>
  <c r="BBN13" i="2"/>
  <c r="BBL14" i="2"/>
  <c r="BBM13" i="2"/>
  <c r="BBN11" i="2"/>
  <c r="BBK12" i="2"/>
  <c r="BBL12" i="2"/>
  <c r="BBK13" i="2"/>
  <c r="BBL13" i="2"/>
  <c r="BBM14" i="2"/>
  <c r="BBN12" i="2"/>
  <c r="BBN14" i="2"/>
  <c r="BBM15" i="2"/>
  <c r="BBK11" i="2"/>
  <c r="BBJ15" i="2"/>
  <c r="BBM12" i="2"/>
  <c r="BBN15" i="2"/>
  <c r="BBJ11" i="2"/>
  <c r="BBM11" i="2"/>
  <c r="BBK14" i="2"/>
  <c r="BBL11" i="2"/>
  <c r="BBJ12" i="2"/>
  <c r="BBJ14" i="2"/>
  <c r="BBL15" i="2"/>
  <c r="BBI11" i="2"/>
  <c r="CBZ7" i="2"/>
  <c r="CCM5" i="2" s="1"/>
  <c r="CAX7" i="2"/>
  <c r="CBZ8" i="2" s="1"/>
  <c r="CCZ22" i="2"/>
  <c r="CCY22" i="2"/>
  <c r="CDB22" i="2"/>
  <c r="CDE22" i="2"/>
  <c r="CDT22" i="2"/>
  <c r="CDK22" i="2"/>
  <c r="CDN22" i="2"/>
  <c r="CDU22" i="2"/>
  <c r="CDA22" i="2"/>
  <c r="CDL22" i="2"/>
  <c r="CDG22" i="2"/>
  <c r="CDJ22" i="2"/>
  <c r="CDM22" i="2"/>
  <c r="CDH22" i="2"/>
  <c r="CDC22" i="2"/>
  <c r="CDF22" i="2"/>
  <c r="CDI22" i="2"/>
  <c r="BGP25" i="2"/>
  <c r="BGT27" i="2"/>
  <c r="BGR27" i="2"/>
  <c r="BGR28" i="2"/>
  <c r="BGQ28" i="2"/>
  <c r="BGQ25" i="2"/>
  <c r="BGT28" i="2"/>
  <c r="BVP7" i="2"/>
  <c r="BVU6" i="2"/>
  <c r="CDB28" i="2"/>
  <c r="CDA28" i="2"/>
  <c r="CDC28" i="2"/>
  <c r="CDN28" i="2"/>
  <c r="CDU28" i="2"/>
  <c r="CDT28" i="2"/>
  <c r="CDH28" i="2"/>
  <c r="CDJ28" i="2"/>
  <c r="CDI28" i="2"/>
  <c r="CDL28" i="2"/>
  <c r="CCZ28" i="2"/>
  <c r="CDF28" i="2"/>
  <c r="CDE28" i="2"/>
  <c r="CDK28" i="2"/>
  <c r="CCY28" i="2"/>
  <c r="BYF21" i="2"/>
  <c r="CEK14" i="2"/>
  <c r="BLN7" i="2"/>
  <c r="BLI7" i="2"/>
  <c r="BLS7" i="2"/>
  <c r="BLJ7" i="2"/>
  <c r="BLT7" i="2"/>
  <c r="BLO7" i="2"/>
  <c r="BLU7" i="2"/>
  <c r="BLL7" i="2"/>
  <c r="BLK7" i="2"/>
  <c r="BLR7" i="2"/>
  <c r="BLQ7" i="2"/>
  <c r="BLH7" i="2"/>
  <c r="BLH4" i="2"/>
  <c r="BRC18" i="2"/>
  <c r="BRC6" i="2"/>
  <c r="BQV13" i="2"/>
  <c r="BQR13" i="2"/>
  <c r="BQS13" i="2"/>
  <c r="BQY13" i="2"/>
  <c r="BQX13" i="2"/>
  <c r="BQZ13" i="2"/>
  <c r="BQU13" i="2"/>
  <c r="BXF13" i="2"/>
  <c r="BWC19" i="2"/>
  <c r="BWE19" i="2"/>
  <c r="BVY19" i="2"/>
  <c r="BVZ19" i="2"/>
  <c r="BWF19" i="2"/>
  <c r="BWG19" i="2"/>
  <c r="BWB19" i="2"/>
  <c r="BLI21" i="2"/>
  <c r="BLR21" i="2"/>
  <c r="BLT21" i="2"/>
  <c r="BLS21" i="2"/>
  <c r="BLJ21" i="2"/>
  <c r="BLL21" i="2"/>
  <c r="BLU21" i="2"/>
  <c r="BLO21" i="2"/>
  <c r="BLH21" i="2"/>
  <c r="BLQ21" i="2"/>
  <c r="BLK21" i="2"/>
  <c r="BLN21" i="2"/>
  <c r="BLH18" i="2"/>
  <c r="BLT19" i="2"/>
  <c r="BLH19" i="2"/>
  <c r="BLT18" i="2"/>
  <c r="BLJ19" i="2"/>
  <c r="BLJ18" i="2"/>
  <c r="BLU19" i="2"/>
  <c r="BLI19" i="2"/>
  <c r="AUL8" i="2"/>
  <c r="AUL4" i="2"/>
  <c r="AUL5" i="2"/>
  <c r="AUL7" i="2"/>
  <c r="AUL6" i="2"/>
  <c r="BMY15" i="2"/>
  <c r="BLU5" i="2"/>
  <c r="BLV5" i="2" s="1"/>
  <c r="CCY27" i="2"/>
  <c r="BXW28" i="2"/>
  <c r="BXZ28" i="2"/>
  <c r="BBI19" i="2"/>
  <c r="BRB22" i="2"/>
  <c r="BQS22" i="2"/>
  <c r="BQZ22" i="2"/>
  <c r="BQY22" i="2"/>
  <c r="BQX22" i="2"/>
  <c r="BQO22" i="2"/>
  <c r="BQU22" i="2"/>
  <c r="BQP22" i="2"/>
  <c r="BQV22" i="2"/>
  <c r="BQQ22" i="2"/>
  <c r="BRA22" i="2"/>
  <c r="BQR22" i="2"/>
  <c r="CCZ6" i="2"/>
  <c r="BBI6" i="2"/>
  <c r="BGP28" i="2"/>
  <c r="BTD13" i="2"/>
  <c r="BTD6" i="2"/>
  <c r="BMW7" i="2"/>
  <c r="BMX5" i="2"/>
  <c r="BMW8" i="2"/>
  <c r="CCP13" i="2"/>
  <c r="CCW13" i="2"/>
  <c r="CCJ13" i="2"/>
  <c r="CCL13" i="2"/>
  <c r="CCK13" i="2"/>
  <c r="CCH13" i="2"/>
  <c r="CCG13" i="2"/>
  <c r="CCE13" i="2"/>
  <c r="CCD13" i="2"/>
  <c r="CCV13" i="2"/>
  <c r="BXG14" i="2"/>
  <c r="BXB14" i="2"/>
  <c r="BXE14" i="2"/>
  <c r="BXH14" i="2"/>
  <c r="BXC14" i="2"/>
  <c r="BWX14" i="2"/>
  <c r="BXA14" i="2"/>
  <c r="BXD14" i="2"/>
  <c r="BWT14" i="2"/>
  <c r="BWZ14" i="2"/>
  <c r="BXO14" i="2"/>
  <c r="BXF14" i="2"/>
  <c r="BXI14" i="2"/>
  <c r="BXP14" i="2"/>
  <c r="BWV14" i="2"/>
  <c r="BWU14" i="2"/>
  <c r="BWW14" i="2"/>
  <c r="BWT12" i="2"/>
  <c r="BWU12" i="2"/>
  <c r="BXF12" i="2"/>
  <c r="BXG12" i="2"/>
  <c r="BWV12" i="2"/>
  <c r="CEB7" i="2"/>
  <c r="CBB27" i="2"/>
  <c r="CAW28" i="2"/>
  <c r="CCH20" i="2"/>
  <c r="CCK20" i="2"/>
  <c r="CCE20" i="2"/>
  <c r="CCD20" i="2"/>
  <c r="CCG20" i="2"/>
  <c r="CCJ20" i="2"/>
  <c r="CCL20" i="2"/>
  <c r="BSC29" i="2"/>
  <c r="BSC26" i="2"/>
  <c r="BVP28" i="2"/>
  <c r="BVU27" i="2"/>
  <c r="BTD22" i="2"/>
  <c r="BYF20" i="2"/>
  <c r="CEM22" i="2"/>
  <c r="BXP22" i="2"/>
  <c r="BWV22" i="2"/>
  <c r="BWU22" i="2"/>
  <c r="BWT22" i="2"/>
  <c r="BWW22" i="2"/>
  <c r="BXH22" i="2"/>
  <c r="BXO22" i="2"/>
  <c r="BXF22" i="2"/>
  <c r="BXI22" i="2"/>
  <c r="BXD22" i="2"/>
  <c r="BXG22" i="2"/>
  <c r="BXB22" i="2"/>
  <c r="BXE22" i="2"/>
  <c r="BWZ22" i="2"/>
  <c r="BXC22" i="2"/>
  <c r="BWX22" i="2"/>
  <c r="BXA22" i="2"/>
  <c r="BMV27" i="2"/>
  <c r="BMW26" i="2"/>
  <c r="BMZ26" i="2"/>
  <c r="BMW27" i="2"/>
  <c r="BMX26" i="2"/>
  <c r="BMW29" i="2"/>
  <c r="BMY26" i="2"/>
  <c r="BMW28" i="2"/>
  <c r="BMV29" i="2"/>
  <c r="BMV28" i="2"/>
  <c r="BBM22" i="2"/>
  <c r="BBJ22" i="2"/>
  <c r="BBK19" i="2"/>
  <c r="BBN19" i="2"/>
  <c r="BBM19" i="2"/>
  <c r="BBN18" i="2"/>
  <c r="BBL22" i="2"/>
  <c r="BBK22" i="2"/>
  <c r="BBL21" i="2"/>
  <c r="BBM18" i="2"/>
  <c r="BBJ19" i="2"/>
  <c r="BBK18" i="2"/>
  <c r="BBJ18" i="2"/>
  <c r="BBN22" i="2"/>
  <c r="BBK21" i="2"/>
  <c r="BBJ21" i="2"/>
  <c r="BBN20" i="2"/>
  <c r="BBL18" i="2"/>
  <c r="BBL20" i="2"/>
  <c r="BBM21" i="2"/>
  <c r="BBN21" i="2"/>
  <c r="BBK20" i="2"/>
  <c r="BBJ20" i="2"/>
  <c r="BBM20" i="2"/>
  <c r="BBL19" i="2"/>
  <c r="BBI18" i="2"/>
  <c r="BGO13" i="2"/>
  <c r="BTD14" i="2"/>
  <c r="BTB14" i="2"/>
  <c r="BMX7" i="2"/>
  <c r="CCD27" i="2"/>
  <c r="CCJ27" i="2"/>
  <c r="CCL27" i="2"/>
  <c r="CCK27" i="2"/>
  <c r="CCE27" i="2"/>
  <c r="CCH27" i="2"/>
  <c r="CCG27" i="2"/>
  <c r="BMV13" i="2"/>
  <c r="BMV15" i="2"/>
  <c r="BMX12" i="2"/>
  <c r="BWV19" i="2"/>
  <c r="BOU28" i="2"/>
  <c r="BTB21" i="2"/>
  <c r="CDN14" i="2"/>
  <c r="CDU14" i="2"/>
  <c r="CDT14" i="2"/>
  <c r="CDK14" i="2"/>
  <c r="CDJ14" i="2"/>
  <c r="CDI14" i="2"/>
  <c r="CDL14" i="2"/>
  <c r="CDC14" i="2"/>
  <c r="CDF14" i="2"/>
  <c r="CDE14" i="2"/>
  <c r="CDH14" i="2"/>
  <c r="CCY14" i="2"/>
  <c r="CDB14" i="2"/>
  <c r="CDA14" i="2"/>
  <c r="CCZ14" i="2"/>
  <c r="BTE15" i="2"/>
  <c r="BMV26" i="2"/>
  <c r="CCZ21" i="2"/>
  <c r="CDB21" i="2"/>
  <c r="CDA21" i="2"/>
  <c r="CDT21" i="2"/>
  <c r="CDN21" i="2"/>
  <c r="CDU21" i="2"/>
  <c r="CDC21" i="2"/>
  <c r="CDL21" i="2"/>
  <c r="CDJ21" i="2"/>
  <c r="CDI21" i="2"/>
  <c r="CCY21" i="2"/>
  <c r="CDH21" i="2"/>
  <c r="CDF21" i="2"/>
  <c r="CDE21" i="2"/>
  <c r="CDK21" i="2"/>
  <c r="BGS25" i="2"/>
  <c r="BGU27" i="2"/>
  <c r="BGQ26" i="2"/>
  <c r="BGR29" i="2"/>
  <c r="BGT26" i="2"/>
  <c r="BGU26" i="2"/>
  <c r="BGU29" i="2"/>
  <c r="CDH29" i="2"/>
  <c r="CDC29" i="2"/>
  <c r="CDV30" i="2" s="1"/>
  <c r="CDF29" i="2"/>
  <c r="CDI29" i="2"/>
  <c r="CCZ29" i="2"/>
  <c r="CCY29" i="2"/>
  <c r="CDB29" i="2"/>
  <c r="CDE29" i="2"/>
  <c r="CDT29" i="2"/>
  <c r="CDK29" i="2"/>
  <c r="CDN29" i="2"/>
  <c r="CDU29" i="2"/>
  <c r="CDA29" i="2"/>
  <c r="CDL29" i="2"/>
  <c r="CDG29" i="2"/>
  <c r="CDJ29" i="2"/>
  <c r="CDM29" i="2"/>
  <c r="BMY29" i="2"/>
  <c r="BLI8" i="2"/>
  <c r="BLS8" i="2"/>
  <c r="BLN8" i="2"/>
  <c r="BLT8" i="2"/>
  <c r="BLO8" i="2"/>
  <c r="BLJ8" i="2"/>
  <c r="BLU8" i="2"/>
  <c r="BLL8" i="2"/>
  <c r="BLK8" i="2"/>
  <c r="BLQ8" i="2"/>
  <c r="BLH8" i="2"/>
  <c r="BLR8" i="2"/>
  <c r="BXG13" i="2"/>
  <c r="BWV13" i="2"/>
  <c r="BVP21" i="2"/>
  <c r="BVU20" i="2"/>
  <c r="BLV26" i="2"/>
  <c r="BLW26" i="2" s="1"/>
  <c r="BLU22" i="2"/>
  <c r="BLL22" i="2"/>
  <c r="BLS22" i="2"/>
  <c r="BLR22" i="2"/>
  <c r="BLQ22" i="2"/>
  <c r="BLH22" i="2"/>
  <c r="BLN22" i="2"/>
  <c r="BLI22" i="2"/>
  <c r="BLO22" i="2"/>
  <c r="BLJ22" i="2"/>
  <c r="BLT22" i="2"/>
  <c r="BLK22" i="2"/>
  <c r="BZJ15" i="2"/>
  <c r="BZJ14" i="2"/>
  <c r="BZF14" i="2"/>
  <c r="BZI14" i="2"/>
  <c r="BZG14" i="2"/>
  <c r="BZH14" i="2"/>
  <c r="BMX8" i="2"/>
  <c r="BWT7" i="2"/>
  <c r="BWW7" i="2"/>
  <c r="BWZ7" i="2"/>
  <c r="BXC7" i="2"/>
  <c r="BXF7" i="2"/>
  <c r="BXI7" i="2"/>
  <c r="BXP7" i="2"/>
  <c r="BWV7" i="2"/>
  <c r="BWU7" i="2"/>
  <c r="BXB7" i="2"/>
  <c r="BXE7" i="2"/>
  <c r="BXH7" i="2"/>
  <c r="BXO7" i="2"/>
  <c r="BWX7" i="2"/>
  <c r="BXA7" i="2"/>
  <c r="BXD7" i="2"/>
  <c r="BXG7" i="2"/>
  <c r="BSF7" i="2"/>
  <c r="CCY20" i="2"/>
  <c r="CDK20" i="2"/>
  <c r="CDK27" i="2"/>
  <c r="CCZ27" i="2"/>
  <c r="CDL27" i="2"/>
  <c r="BMX14" i="2"/>
  <c r="CEE15" i="2"/>
  <c r="CEB29" i="2"/>
  <c r="BLT15" i="2"/>
  <c r="BLO15" i="2"/>
  <c r="BLJ15" i="2"/>
  <c r="BLU15" i="2"/>
  <c r="BLL15" i="2"/>
  <c r="BLK15" i="2"/>
  <c r="BLQ15" i="2"/>
  <c r="BLH15" i="2"/>
  <c r="BLR15" i="2"/>
  <c r="BLI15" i="2"/>
  <c r="BLS15" i="2"/>
  <c r="BLN15" i="2"/>
  <c r="BQZ21" i="2"/>
  <c r="BQU21" i="2"/>
  <c r="BRB21" i="2"/>
  <c r="BRA21" i="2"/>
  <c r="BQV21" i="2"/>
  <c r="BQQ21" i="2"/>
  <c r="BQS21" i="2"/>
  <c r="BQR21" i="2"/>
  <c r="BQX21" i="2"/>
  <c r="BQO21" i="2"/>
  <c r="BQY21" i="2"/>
  <c r="BQP21" i="2"/>
  <c r="CDK6" i="2"/>
  <c r="BBI20" i="2"/>
  <c r="AUL22" i="2"/>
  <c r="AUL21" i="2"/>
  <c r="BLU18" i="2"/>
  <c r="BTC13" i="2"/>
  <c r="BTB6" i="2"/>
  <c r="BBI21" i="2"/>
  <c r="BMW6" i="2"/>
  <c r="BMV5" i="2"/>
  <c r="BBI14" i="2"/>
  <c r="CBZ14" i="2"/>
  <c r="CAX14" i="2"/>
  <c r="CBZ15" i="2" s="1"/>
  <c r="BXH27" i="2"/>
  <c r="CBN26" i="2"/>
  <c r="CBI26" i="2"/>
  <c r="CBJ26" i="2"/>
  <c r="CBL26" i="2"/>
  <c r="CBF26" i="2"/>
  <c r="CBG26" i="2"/>
  <c r="CBM26" i="2"/>
  <c r="BOT29" i="2"/>
  <c r="BOR29" i="2"/>
  <c r="BOV29" i="2"/>
  <c r="BOS29" i="2"/>
  <c r="CBZ21" i="2"/>
  <c r="CAX21" i="2"/>
  <c r="CBZ22" i="2" s="1"/>
  <c r="BYF27" i="2"/>
  <c r="CBB19" i="2"/>
  <c r="CAW20" i="2"/>
  <c r="CEB8" i="2"/>
  <c r="CDD13" i="2"/>
  <c r="BXA21" i="2"/>
  <c r="BXD21" i="2"/>
  <c r="BXG21" i="2"/>
  <c r="BXF21" i="2"/>
  <c r="BWW21" i="2"/>
  <c r="BWZ21" i="2"/>
  <c r="BXC21" i="2"/>
  <c r="BXB21" i="2"/>
  <c r="BXI21" i="2"/>
  <c r="BXP21" i="2"/>
  <c r="BWV21" i="2"/>
  <c r="BWU21" i="2"/>
  <c r="BWX21" i="2"/>
  <c r="BXE21" i="2"/>
  <c r="BXH21" i="2"/>
  <c r="BXO21" i="2"/>
  <c r="BWT21" i="2"/>
  <c r="BGO20" i="2"/>
  <c r="BTE20" i="2"/>
  <c r="BTC20" i="2"/>
  <c r="BTA20" i="2"/>
  <c r="BTB20" i="2"/>
  <c r="BTD20" i="2"/>
  <c r="BTC14" i="2"/>
  <c r="BXZ14" i="2"/>
  <c r="BYI14" i="2" s="1"/>
  <c r="BGP26" i="2"/>
  <c r="BWD25" i="2"/>
  <c r="CDG8" i="2"/>
  <c r="CDJ8" i="2"/>
  <c r="CDM8" i="2"/>
  <c r="CDT8" i="2"/>
  <c r="CDC8" i="2"/>
  <c r="CDF8" i="2"/>
  <c r="CDI8" i="2"/>
  <c r="CDL8" i="2"/>
  <c r="CCY8" i="2"/>
  <c r="CDB8" i="2"/>
  <c r="CDE8" i="2"/>
  <c r="CDH8" i="2"/>
  <c r="CDK8" i="2"/>
  <c r="CDN8" i="2"/>
  <c r="CDU8" i="2"/>
  <c r="CDA8" i="2"/>
  <c r="CCZ8" i="2"/>
  <c r="BMW14" i="2"/>
  <c r="BMW12" i="2"/>
  <c r="BMV14" i="2"/>
  <c r="BXG19" i="2"/>
  <c r="BZJ7" i="2"/>
  <c r="BZG7" i="2"/>
  <c r="BZF7" i="2"/>
  <c r="BZI7" i="2"/>
  <c r="BZH7" i="2"/>
  <c r="BLP29" i="2"/>
  <c r="BLM29" i="2"/>
  <c r="BOT28" i="2"/>
  <c r="BOU29" i="2"/>
  <c r="BTE21" i="2"/>
  <c r="BGU25" i="2"/>
  <c r="BGQ29" i="2"/>
  <c r="BGS27" i="2"/>
  <c r="BGT25" i="2"/>
  <c r="BGS28" i="2"/>
  <c r="BGS26" i="2"/>
  <c r="BSF27" i="2"/>
  <c r="BSG27" i="2"/>
  <c r="BSE27" i="2"/>
  <c r="BBI7" i="2"/>
  <c r="BMZ29" i="2"/>
  <c r="BXZ21" i="2"/>
  <c r="BGF14" i="2"/>
  <c r="CEB14" i="2"/>
  <c r="CEE14" i="2"/>
  <c r="BXW29" i="2"/>
  <c r="CCC26" i="2"/>
  <c r="BQT20" i="2"/>
  <c r="BQT6" i="2"/>
  <c r="BXW7" i="2"/>
  <c r="BXB13" i="2"/>
  <c r="BWY13" i="2"/>
  <c r="BQZ27" i="2"/>
  <c r="BQU27" i="2"/>
  <c r="BRB27" i="2"/>
  <c r="BRA27" i="2"/>
  <c r="BQV27" i="2"/>
  <c r="BQQ27" i="2"/>
  <c r="BQS27" i="2"/>
  <c r="BQR27" i="2"/>
  <c r="BQX27" i="2"/>
  <c r="BQO27" i="2"/>
  <c r="BQY27" i="2"/>
  <c r="BQP27" i="2"/>
  <c r="BQQ25" i="2"/>
  <c r="BRB25" i="2"/>
  <c r="BQP25" i="2"/>
  <c r="BRA25" i="2"/>
  <c r="BQO25" i="2"/>
  <c r="CBK25" i="2"/>
  <c r="BTA22" i="2"/>
  <c r="CCF19" i="2"/>
  <c r="BMY8" i="2"/>
  <c r="BMZ28" i="2"/>
  <c r="BWU8" i="2"/>
  <c r="BWT8" i="2"/>
  <c r="BWW8" i="2"/>
  <c r="BWZ8" i="2"/>
  <c r="BXO8" i="2"/>
  <c r="BXF8" i="2"/>
  <c r="BXI8" i="2"/>
  <c r="BXP8" i="2"/>
  <c r="BWV8" i="2"/>
  <c r="BXA8" i="2"/>
  <c r="BXG8" i="2"/>
  <c r="BXB8" i="2"/>
  <c r="BXE8" i="2"/>
  <c r="BXH8" i="2"/>
  <c r="BXC8" i="2"/>
  <c r="BWX8" i="2"/>
  <c r="BXD8" i="2"/>
  <c r="CCZ20" i="2"/>
  <c r="BWD4" i="2"/>
  <c r="BWA4" i="2"/>
  <c r="CDA27" i="2"/>
  <c r="CDG27" i="2"/>
  <c r="BXW22" i="2"/>
  <c r="CEB15" i="2"/>
  <c r="BLO14" i="2"/>
  <c r="BLI14" i="2"/>
  <c r="BLR14" i="2"/>
  <c r="BLK14" i="2"/>
  <c r="BLT14" i="2"/>
  <c r="BLN14" i="2"/>
  <c r="BLU14" i="2"/>
  <c r="BLL14" i="2"/>
  <c r="BLJ14" i="2"/>
  <c r="BLS14" i="2"/>
  <c r="BLQ14" i="2"/>
  <c r="BLH14" i="2"/>
  <c r="BLJ11" i="2"/>
  <c r="BQP7" i="2"/>
  <c r="BQZ7" i="2"/>
  <c r="BQU7" i="2"/>
  <c r="BRA7" i="2"/>
  <c r="BQV7" i="2"/>
  <c r="BQQ7" i="2"/>
  <c r="BRB7" i="2"/>
  <c r="BQS7" i="2"/>
  <c r="BQR7" i="2"/>
  <c r="BQX7" i="2"/>
  <c r="BQO7" i="2"/>
  <c r="BQY7" i="2"/>
  <c r="BQQ12" i="2"/>
  <c r="BGR7" i="2"/>
  <c r="BGU5" i="2"/>
  <c r="BGU6" i="2"/>
  <c r="BGU4" i="2"/>
  <c r="BGS5" i="2"/>
  <c r="BGU7" i="2"/>
  <c r="BGT4" i="2"/>
  <c r="BGQ8" i="2"/>
  <c r="BGR4" i="2"/>
  <c r="BGS4" i="2"/>
  <c r="BGT5" i="2"/>
  <c r="BGT6" i="2"/>
  <c r="BGQ6" i="2"/>
  <c r="BGQ4" i="2"/>
  <c r="BGR6" i="2"/>
  <c r="BGT7" i="2"/>
  <c r="BGQ7" i="2"/>
  <c r="BGS8" i="2"/>
  <c r="BGS7" i="2"/>
  <c r="BGR5" i="2"/>
  <c r="BGU8" i="2"/>
  <c r="BGS6" i="2"/>
  <c r="BGR8" i="2"/>
  <c r="BGQ5" i="2"/>
  <c r="BGT8" i="2"/>
  <c r="BGP4" i="2"/>
  <c r="CDA6" i="2"/>
  <c r="BBI15" i="2"/>
  <c r="BQQ19" i="2"/>
  <c r="BTA13" i="2"/>
  <c r="BTA6" i="2"/>
  <c r="BLU4" i="2"/>
  <c r="BMW5" i="2"/>
  <c r="BMZ5" i="2"/>
  <c r="AEQ26" i="2"/>
  <c r="CH57" i="24" s="1"/>
  <c r="CH61" i="24" s="1"/>
  <c r="BP54" i="24"/>
  <c r="AR54" i="24"/>
  <c r="CB54" i="24"/>
  <c r="BD54" i="24"/>
  <c r="AF54" i="24"/>
  <c r="GF55" i="24"/>
  <c r="EJ55" i="24"/>
  <c r="CZ55" i="24"/>
  <c r="FT55" i="24"/>
  <c r="FH55" i="24"/>
  <c r="CN55" i="24"/>
  <c r="BP55" i="24"/>
  <c r="BD55" i="24"/>
  <c r="AF55" i="24"/>
  <c r="EV55" i="24"/>
  <c r="CB55" i="24"/>
  <c r="AR55" i="24"/>
  <c r="GR55" i="24"/>
  <c r="DX55" i="24"/>
  <c r="DL55" i="24"/>
  <c r="BP57" i="24"/>
  <c r="AR57" i="24"/>
  <c r="CB57" i="24"/>
  <c r="BD57" i="24"/>
  <c r="AF57" i="24"/>
  <c r="AJX19" i="2"/>
  <c r="CH56" i="24"/>
  <c r="CH62" i="24" s="1"/>
  <c r="CH55" i="24"/>
  <c r="CH63" i="24" s="1"/>
  <c r="CD55" i="24"/>
  <c r="CD60" i="24" s="1"/>
  <c r="CD56" i="24"/>
  <c r="AJX20" i="2"/>
  <c r="ARA15" i="2"/>
  <c r="AJX18" i="2"/>
  <c r="ARA14" i="2"/>
  <c r="BR55" i="24"/>
  <c r="BV55" i="24"/>
  <c r="BV63" i="24" s="1"/>
  <c r="BR63" i="24"/>
  <c r="BR62" i="24"/>
  <c r="ARA5" i="2"/>
  <c r="ARA29" i="2"/>
  <c r="ARA7" i="2"/>
  <c r="ARA27" i="2"/>
  <c r="ARA11" i="2"/>
  <c r="ARB15" i="2" s="1"/>
  <c r="ATW15" i="2" s="1"/>
  <c r="ALU5" i="2"/>
  <c r="AOP5" i="2" s="1"/>
  <c r="BF60" i="24"/>
  <c r="ARA13" i="2"/>
  <c r="ARA8" i="2"/>
  <c r="ALU25" i="2"/>
  <c r="AOP25" i="2" s="1"/>
  <c r="ALU26" i="2"/>
  <c r="AOP26" i="2" s="1"/>
  <c r="ALU27" i="2"/>
  <c r="AOP27" i="2" s="1"/>
  <c r="ALU29" i="2"/>
  <c r="AOP29" i="2" s="1"/>
  <c r="ALU28" i="2"/>
  <c r="AOP28" i="2" s="1"/>
  <c r="ALU8" i="2"/>
  <c r="AOP8" i="2" s="1"/>
  <c r="ALU4" i="2"/>
  <c r="AOP4" i="2" s="1"/>
  <c r="ARA25" i="2"/>
  <c r="AEQ8" i="2"/>
  <c r="AEQ7" i="2"/>
  <c r="AEQ5" i="2"/>
  <c r="AEQ6" i="2"/>
  <c r="AEQ4" i="2"/>
  <c r="ARA26" i="2"/>
  <c r="ARA6" i="2"/>
  <c r="G61" i="24"/>
  <c r="ARA4" i="2"/>
  <c r="ALU15" i="2"/>
  <c r="AOP15" i="2" s="1"/>
  <c r="ALU11" i="2"/>
  <c r="AOP11" i="2" s="1"/>
  <c r="ALU12" i="2"/>
  <c r="AOP12" i="2" s="1"/>
  <c r="ALU13" i="2"/>
  <c r="AOP13" i="2" s="1"/>
  <c r="ALU14" i="2"/>
  <c r="AOP14" i="2" s="1"/>
  <c r="ARB18" i="2"/>
  <c r="ATW18" i="2" s="1"/>
  <c r="ARB19" i="2"/>
  <c r="ATW19" i="2" s="1"/>
  <c r="ARB20" i="2"/>
  <c r="ATW20" i="2" s="1"/>
  <c r="ARB22" i="2"/>
  <c r="ATW22" i="2" s="1"/>
  <c r="ARB21" i="2"/>
  <c r="ATW21" i="2" s="1"/>
  <c r="ARA28" i="2"/>
  <c r="H21" i="22"/>
  <c r="H19" i="22"/>
  <c r="H16" i="22"/>
  <c r="H23" i="22"/>
  <c r="H20" i="22"/>
  <c r="H18" i="22"/>
  <c r="H17" i="22"/>
  <c r="H15" i="22"/>
  <c r="H22" i="22"/>
  <c r="H76" i="1"/>
  <c r="H58" i="1"/>
  <c r="H77" i="1"/>
  <c r="H59" i="1"/>
  <c r="K60" i="24" s="1"/>
  <c r="H65" i="1"/>
  <c r="N62" i="1" s="1"/>
  <c r="H70" i="1"/>
  <c r="BGP20" i="2" l="1"/>
  <c r="CCM27" i="2"/>
  <c r="BRA12" i="2"/>
  <c r="BSF13" i="2"/>
  <c r="BBO15" i="2"/>
  <c r="BSC12" i="2"/>
  <c r="BRC20" i="2"/>
  <c r="BSF12" i="2"/>
  <c r="BLP21" i="2"/>
  <c r="BSE22" i="2"/>
  <c r="BSE26" i="2"/>
  <c r="CCI20" i="2"/>
  <c r="CCA27" i="2"/>
  <c r="BVV12" i="2"/>
  <c r="CCB27" i="2"/>
  <c r="CCO27" i="2" s="1"/>
  <c r="CCM26" i="2"/>
  <c r="CCC27" i="2"/>
  <c r="CD61" i="24"/>
  <c r="CN56" i="24"/>
  <c r="AUL18" i="2"/>
  <c r="BXH5" i="2"/>
  <c r="CCB5" i="2"/>
  <c r="BWI12" i="2"/>
  <c r="BBO7" i="2"/>
  <c r="AUL20" i="2"/>
  <c r="AUL19" i="2"/>
  <c r="CEL22" i="2"/>
  <c r="CCA5" i="2"/>
  <c r="BSE21" i="2"/>
  <c r="BYG6" i="2"/>
  <c r="BLW25" i="2"/>
  <c r="BQP13" i="2"/>
  <c r="BSG29" i="2"/>
  <c r="BYH14" i="2"/>
  <c r="BBO5" i="2"/>
  <c r="CDM13" i="2"/>
  <c r="BLP15" i="2"/>
  <c r="BSE28" i="2"/>
  <c r="BLM22" i="2"/>
  <c r="BSC8" i="2"/>
  <c r="BB53" i="24"/>
  <c r="K11" i="22" s="1"/>
  <c r="AP53" i="24"/>
  <c r="K10" i="22" s="1"/>
  <c r="BYH13" i="2"/>
  <c r="BLV21" i="2"/>
  <c r="BXH20" i="2"/>
  <c r="BRA13" i="2"/>
  <c r="CCC5" i="2"/>
  <c r="BYK22" i="2"/>
  <c r="BYH15" i="2"/>
  <c r="BSD14" i="2"/>
  <c r="BSC15" i="2"/>
  <c r="CCC19" i="2"/>
  <c r="CEQ22" i="2"/>
  <c r="CBH18" i="2"/>
  <c r="BBO21" i="2"/>
  <c r="CEN22" i="2"/>
  <c r="BSC28" i="2"/>
  <c r="BSG26" i="2"/>
  <c r="BSC27" i="2"/>
  <c r="BSG13" i="2"/>
  <c r="BSE12" i="2"/>
  <c r="BSC14" i="2"/>
  <c r="BQT22" i="2"/>
  <c r="BQQ13" i="2"/>
  <c r="BSF28" i="2"/>
  <c r="BSF14" i="2"/>
  <c r="BSE29" i="2"/>
  <c r="BQW27" i="2"/>
  <c r="BLY29" i="2"/>
  <c r="BBO20" i="2"/>
  <c r="BSE7" i="2"/>
  <c r="BSG21" i="2"/>
  <c r="CEP22" i="2"/>
  <c r="BSD28" i="2"/>
  <c r="BSD27" i="2"/>
  <c r="BSD29" i="2"/>
  <c r="BSC13" i="2"/>
  <c r="BSG12" i="2"/>
  <c r="BSD12" i="2"/>
  <c r="BBO6" i="2"/>
  <c r="BRC22" i="2"/>
  <c r="BQO13" i="2"/>
  <c r="BRB13" i="2"/>
  <c r="BSG28" i="2"/>
  <c r="BSF29" i="2"/>
  <c r="BWY8" i="2"/>
  <c r="BSG7" i="2"/>
  <c r="BSF21" i="2"/>
  <c r="BGP13" i="2"/>
  <c r="CEO22" i="2"/>
  <c r="BSD26" i="2"/>
  <c r="BSF26" i="2"/>
  <c r="BSE13" i="2"/>
  <c r="BSD13" i="2"/>
  <c r="BQO12" i="2"/>
  <c r="BQQ11" i="2"/>
  <c r="BYL29" i="2"/>
  <c r="AWI25" i="2"/>
  <c r="AZD25" i="2" s="1"/>
  <c r="AUL28" i="2" s="1"/>
  <c r="BLP14" i="2"/>
  <c r="ARB14" i="2"/>
  <c r="ATW14" i="2" s="1"/>
  <c r="CCI6" i="2"/>
  <c r="BRB12" i="2"/>
  <c r="BLM8" i="2"/>
  <c r="CDD29" i="2"/>
  <c r="BWY14" i="2"/>
  <c r="BRC27" i="2"/>
  <c r="CD57" i="24"/>
  <c r="CCB20" i="2"/>
  <c r="BLP22" i="2"/>
  <c r="CCC6" i="2"/>
  <c r="CDM7" i="2"/>
  <c r="BGV7" i="2"/>
  <c r="BGV6" i="2"/>
  <c r="BQW21" i="2"/>
  <c r="BLM15" i="2"/>
  <c r="BLM21" i="2"/>
  <c r="BQW13" i="2"/>
  <c r="BWY15" i="2"/>
  <c r="BQT7" i="2"/>
  <c r="BWY22" i="2"/>
  <c r="CCF20" i="2"/>
  <c r="CCI13" i="2"/>
  <c r="BLM7" i="2"/>
  <c r="AWI28" i="2"/>
  <c r="AZD28" i="2" s="1"/>
  <c r="BGV4" i="2"/>
  <c r="BLV14" i="2"/>
  <c r="CEP15" i="2"/>
  <c r="BRC21" i="2"/>
  <c r="BLV15" i="2"/>
  <c r="BLV8" i="2"/>
  <c r="CDM14" i="2"/>
  <c r="BBO18" i="2"/>
  <c r="BBP22" i="2" s="1"/>
  <c r="BEK22" i="2" s="1"/>
  <c r="BBO22" i="2"/>
  <c r="BXH12" i="2"/>
  <c r="BQW22" i="2"/>
  <c r="BQT13" i="2"/>
  <c r="BSF22" i="2"/>
  <c r="BSE20" i="2"/>
  <c r="CDM28" i="2"/>
  <c r="BBO13" i="2"/>
  <c r="CBH4" i="2"/>
  <c r="BSF20" i="2"/>
  <c r="BWD5" i="2"/>
  <c r="BWA5" i="2"/>
  <c r="BBO8" i="2"/>
  <c r="AWI29" i="2"/>
  <c r="AZD29" i="2" s="1"/>
  <c r="BLZ29" i="2"/>
  <c r="BLX25" i="2"/>
  <c r="BSG22" i="2"/>
  <c r="BRC8" i="2"/>
  <c r="BQW8" i="2"/>
  <c r="CBK11" i="2"/>
  <c r="BBO4" i="2"/>
  <c r="AWI27" i="2"/>
  <c r="AZD27" i="2" s="1"/>
  <c r="CCA13" i="2"/>
  <c r="BLW27" i="2"/>
  <c r="BGV29" i="2"/>
  <c r="BGV26" i="2"/>
  <c r="BLX29" i="2"/>
  <c r="CBH26" i="2"/>
  <c r="BLV22" i="2"/>
  <c r="CDD14" i="2"/>
  <c r="CCI27" i="2"/>
  <c r="BWD26" i="2"/>
  <c r="BWA26" i="2"/>
  <c r="BRB11" i="2"/>
  <c r="AWI26" i="2"/>
  <c r="AZD26" i="2" s="1"/>
  <c r="BWY28" i="2"/>
  <c r="BYI6" i="2"/>
  <c r="BYK6" i="2"/>
  <c r="BYL6" i="2"/>
  <c r="BYH6" i="2"/>
  <c r="BYJ6" i="2"/>
  <c r="BMA28" i="2"/>
  <c r="BMB28" i="2"/>
  <c r="BMB29" i="2"/>
  <c r="BLZ28" i="2"/>
  <c r="BMA26" i="2"/>
  <c r="BLY27" i="2"/>
  <c r="BLY26" i="2"/>
  <c r="CCN22" i="2"/>
  <c r="CCI22" i="2"/>
  <c r="CCL22" i="2"/>
  <c r="CCO22" i="2"/>
  <c r="CCJ22" i="2"/>
  <c r="CCE22" i="2"/>
  <c r="CCH22" i="2"/>
  <c r="CCK22" i="2"/>
  <c r="CCB22" i="2"/>
  <c r="CCA22" i="2"/>
  <c r="CCD22" i="2"/>
  <c r="CCG22" i="2"/>
  <c r="CCV22" i="2"/>
  <c r="CCM22" i="2"/>
  <c r="CCP22" i="2"/>
  <c r="CCW22" i="2"/>
  <c r="CCC22" i="2"/>
  <c r="BQT21" i="2"/>
  <c r="BYJ22" i="2"/>
  <c r="CDM20" i="2"/>
  <c r="BWF20" i="2"/>
  <c r="BWG20" i="2"/>
  <c r="BWB20" i="2"/>
  <c r="BWC20" i="2"/>
  <c r="BWE20" i="2"/>
  <c r="BVY20" i="2"/>
  <c r="BVZ20" i="2"/>
  <c r="CDW29" i="2"/>
  <c r="CDY28" i="2"/>
  <c r="CEJ29" i="2"/>
  <c r="CEJ28" i="2"/>
  <c r="CDY29" i="2"/>
  <c r="CDX28" i="2"/>
  <c r="CEI29" i="2"/>
  <c r="CDX29" i="2"/>
  <c r="CDW28" i="2"/>
  <c r="CEI28" i="2"/>
  <c r="BYI8" i="2"/>
  <c r="BYI20" i="2"/>
  <c r="BYL20" i="2"/>
  <c r="BYK20" i="2"/>
  <c r="BYH20" i="2"/>
  <c r="BYJ20" i="2"/>
  <c r="BYI13" i="2"/>
  <c r="CBB28" i="2"/>
  <c r="CAW29" i="2"/>
  <c r="CBB29" i="2" s="1"/>
  <c r="CCB13" i="2"/>
  <c r="BYK29" i="2"/>
  <c r="BVP8" i="2"/>
  <c r="BVU8" i="2" s="1"/>
  <c r="BVU7" i="2"/>
  <c r="BYL15" i="2"/>
  <c r="CCK28" i="2"/>
  <c r="CCN28" i="2"/>
  <c r="CCI28" i="2"/>
  <c r="CCL28" i="2"/>
  <c r="CCG28" i="2"/>
  <c r="CCJ28" i="2"/>
  <c r="CCE28" i="2"/>
  <c r="CCH28" i="2"/>
  <c r="CCW28" i="2"/>
  <c r="CCC28" i="2"/>
  <c r="CCB28" i="2"/>
  <c r="CCA28" i="2"/>
  <c r="CCD28" i="2"/>
  <c r="CCO28" i="2"/>
  <c r="CCV28" i="2"/>
  <c r="CCM28" i="2"/>
  <c r="CCP28" i="2"/>
  <c r="BYK14" i="2"/>
  <c r="CBB13" i="2"/>
  <c r="CAW14" i="2"/>
  <c r="BVW12" i="2"/>
  <c r="BWF14" i="2"/>
  <c r="BVW14" i="2"/>
  <c r="BWG14" i="2"/>
  <c r="BWB14" i="2"/>
  <c r="BWH14" i="2"/>
  <c r="BWC14" i="2"/>
  <c r="BVX14" i="2"/>
  <c r="BWI14" i="2"/>
  <c r="BVZ14" i="2"/>
  <c r="BVY14" i="2"/>
  <c r="BWE14" i="2"/>
  <c r="BVV14" i="2"/>
  <c r="CEP21" i="2"/>
  <c r="CEN21" i="2"/>
  <c r="CEO21" i="2"/>
  <c r="CEQ21" i="2"/>
  <c r="CEM21" i="2"/>
  <c r="CER21" i="2" s="1"/>
  <c r="CES21" i="2" s="1"/>
  <c r="CES22" i="2" s="1"/>
  <c r="BXH19" i="2"/>
  <c r="BYI29" i="2"/>
  <c r="BYJ28" i="2"/>
  <c r="BYI28" i="2"/>
  <c r="BYL28" i="2"/>
  <c r="BYH28" i="2"/>
  <c r="BYK28" i="2"/>
  <c r="CEN15" i="2"/>
  <c r="BGS21" i="2"/>
  <c r="BGQ21" i="2"/>
  <c r="BGT20" i="2"/>
  <c r="BGS20" i="2"/>
  <c r="BGU19" i="2"/>
  <c r="BGQ20" i="2"/>
  <c r="BGT22" i="2"/>
  <c r="BGT21" i="2"/>
  <c r="BGS19" i="2"/>
  <c r="BGR19" i="2"/>
  <c r="BGQ19" i="2"/>
  <c r="BGT19" i="2"/>
  <c r="BGS22" i="2"/>
  <c r="BGR22" i="2"/>
  <c r="BGQ22" i="2"/>
  <c r="BGU18" i="2"/>
  <c r="BGT18" i="2"/>
  <c r="BGS18" i="2"/>
  <c r="BGR18" i="2"/>
  <c r="BGU22" i="2"/>
  <c r="BGU21" i="2"/>
  <c r="BGR21" i="2"/>
  <c r="BGQ18" i="2"/>
  <c r="BGR20" i="2"/>
  <c r="BGU20" i="2"/>
  <c r="BGP18" i="2"/>
  <c r="BSE15" i="2"/>
  <c r="BXH13" i="2"/>
  <c r="BYL7" i="2"/>
  <c r="CCN6" i="2"/>
  <c r="BSG6" i="2"/>
  <c r="BSF6" i="2"/>
  <c r="BSE6" i="2"/>
  <c r="BYH8" i="2"/>
  <c r="CBH11" i="2"/>
  <c r="BXH26" i="2"/>
  <c r="BXI26" i="2" s="1"/>
  <c r="BSE8" i="2"/>
  <c r="BUB29" i="2"/>
  <c r="BTZ29" i="2"/>
  <c r="BUA29" i="2"/>
  <c r="BUC29" i="2"/>
  <c r="BTY29" i="2"/>
  <c r="BSG14" i="2"/>
  <c r="BWH11" i="2"/>
  <c r="BWH13" i="2"/>
  <c r="BGP21" i="2"/>
  <c r="BSD7" i="2"/>
  <c r="BSF5" i="2"/>
  <c r="BSC6" i="2"/>
  <c r="BRC25" i="2"/>
  <c r="BWY21" i="2"/>
  <c r="BLZ26" i="2"/>
  <c r="BLY25" i="2"/>
  <c r="BMB27" i="2"/>
  <c r="CBB20" i="2"/>
  <c r="CAW21" i="2"/>
  <c r="CCN20" i="2"/>
  <c r="CCP21" i="2"/>
  <c r="CCW21" i="2"/>
  <c r="CCC21" i="2"/>
  <c r="CCJ21" i="2"/>
  <c r="CCL21" i="2"/>
  <c r="CCO21" i="2"/>
  <c r="CCN21" i="2"/>
  <c r="CCB21" i="2"/>
  <c r="CCH21" i="2"/>
  <c r="CCK21" i="2"/>
  <c r="CCM21" i="2"/>
  <c r="CCI21" i="2"/>
  <c r="CCV21" i="2"/>
  <c r="CCD21" i="2"/>
  <c r="CCG21" i="2"/>
  <c r="CCE21" i="2"/>
  <c r="CCA21" i="2"/>
  <c r="CCJ15" i="2"/>
  <c r="CCH15" i="2"/>
  <c r="CCM15" i="2"/>
  <c r="CCC15" i="2"/>
  <c r="CCB15" i="2"/>
  <c r="CCD15" i="2"/>
  <c r="CCE15" i="2"/>
  <c r="CCI15" i="2"/>
  <c r="CCV15" i="2"/>
  <c r="CCP15" i="2"/>
  <c r="CCO15" i="2"/>
  <c r="CCW15" i="2"/>
  <c r="CCA15" i="2"/>
  <c r="CCN15" i="2"/>
  <c r="CCL15" i="2"/>
  <c r="CCG15" i="2"/>
  <c r="CCK15" i="2"/>
  <c r="BYL22" i="2"/>
  <c r="BYH22" i="2"/>
  <c r="BVP22" i="2"/>
  <c r="BVU22" i="2" s="1"/>
  <c r="BVU21" i="2"/>
  <c r="BLP8" i="2"/>
  <c r="CDM21" i="2"/>
  <c r="BYK13" i="2"/>
  <c r="CCC20" i="2"/>
  <c r="CBF27" i="2"/>
  <c r="CBG27" i="2"/>
  <c r="CBM27" i="2"/>
  <c r="CBL27" i="2"/>
  <c r="CBN27" i="2"/>
  <c r="CBI27" i="2"/>
  <c r="CBJ27" i="2"/>
  <c r="CCM13" i="2"/>
  <c r="BGV28" i="2"/>
  <c r="BBO19" i="2"/>
  <c r="CDM27" i="2"/>
  <c r="BLV19" i="2"/>
  <c r="BLP7" i="2"/>
  <c r="BYH29" i="2"/>
  <c r="CCE8" i="2"/>
  <c r="CCH8" i="2"/>
  <c r="CCK8" i="2"/>
  <c r="CCN8" i="2"/>
  <c r="CCA8" i="2"/>
  <c r="CCD8" i="2"/>
  <c r="CCG8" i="2"/>
  <c r="CCJ8" i="2"/>
  <c r="CCM8" i="2"/>
  <c r="CCP8" i="2"/>
  <c r="CCW8" i="2"/>
  <c r="CCC8" i="2"/>
  <c r="CCB8" i="2"/>
  <c r="CCI8" i="2"/>
  <c r="CCL8" i="2"/>
  <c r="CCO8" i="2"/>
  <c r="CCV8" i="2"/>
  <c r="BBO14" i="2"/>
  <c r="CCN26" i="2"/>
  <c r="CCN29" i="2"/>
  <c r="CCI29" i="2"/>
  <c r="CCL29" i="2"/>
  <c r="CCO29" i="2"/>
  <c r="CCJ29" i="2"/>
  <c r="CCE29" i="2"/>
  <c r="CCH29" i="2"/>
  <c r="CCK29" i="2"/>
  <c r="CCB29" i="2"/>
  <c r="CCA29" i="2"/>
  <c r="CCD29" i="2"/>
  <c r="CCG29" i="2"/>
  <c r="CCV29" i="2"/>
  <c r="CCM29" i="2"/>
  <c r="CCP29" i="2"/>
  <c r="CCW29" i="2"/>
  <c r="CCC29" i="2"/>
  <c r="BYL14" i="2"/>
  <c r="BWH15" i="2"/>
  <c r="BWC15" i="2"/>
  <c r="BVX15" i="2"/>
  <c r="BWI15" i="2"/>
  <c r="BVZ15" i="2"/>
  <c r="BVY15" i="2"/>
  <c r="BWE15" i="2"/>
  <c r="BVV15" i="2"/>
  <c r="BWF15" i="2"/>
  <c r="BVW15" i="2"/>
  <c r="BWG15" i="2"/>
  <c r="BWB15" i="2"/>
  <c r="CEM15" i="2"/>
  <c r="CCB19" i="2"/>
  <c r="BYK7" i="2"/>
  <c r="BYJ7" i="2"/>
  <c r="CCF6" i="2"/>
  <c r="BYK8" i="2"/>
  <c r="CDD7" i="2"/>
  <c r="BYI15" i="2"/>
  <c r="BGP14" i="2"/>
  <c r="BGQ15" i="2"/>
  <c r="BGR14" i="2"/>
  <c r="BGQ11" i="2"/>
  <c r="BGT11" i="2"/>
  <c r="BGQ12" i="2"/>
  <c r="BGQ13" i="2"/>
  <c r="BGT15" i="2"/>
  <c r="BGT13" i="2"/>
  <c r="BGU14" i="2"/>
  <c r="BGT14" i="2"/>
  <c r="BGS11" i="2"/>
  <c r="BGT12" i="2"/>
  <c r="BGR15" i="2"/>
  <c r="BGS14" i="2"/>
  <c r="BGS12" i="2"/>
  <c r="BGS13" i="2"/>
  <c r="BGR13" i="2"/>
  <c r="BGQ14" i="2"/>
  <c r="BGR11" i="2"/>
  <c r="BGU15" i="2"/>
  <c r="BGS15" i="2"/>
  <c r="BGU11" i="2"/>
  <c r="BGR12" i="2"/>
  <c r="BGU12" i="2"/>
  <c r="BGU13" i="2"/>
  <c r="BGP11" i="2"/>
  <c r="BBP25" i="2"/>
  <c r="BEK25" i="2" s="1"/>
  <c r="BBP26" i="2"/>
  <c r="BEK26" i="2" s="1"/>
  <c r="BBP27" i="2"/>
  <c r="BEK27" i="2" s="1"/>
  <c r="BBP28" i="2"/>
  <c r="BEK28" i="2" s="1"/>
  <c r="BBP29" i="2"/>
  <c r="BEK29" i="2" s="1"/>
  <c r="CEP8" i="2"/>
  <c r="CEO8" i="2"/>
  <c r="CEQ8" i="2"/>
  <c r="CEN8" i="2"/>
  <c r="CEM8" i="2"/>
  <c r="CBB6" i="2"/>
  <c r="CAW7" i="2"/>
  <c r="BSF8" i="2"/>
  <c r="BUB28" i="2"/>
  <c r="BTZ28" i="2"/>
  <c r="BUA28" i="2"/>
  <c r="BUC28" i="2"/>
  <c r="BTY28" i="2"/>
  <c r="BVW11" i="2"/>
  <c r="BVV11" i="2"/>
  <c r="BWI13" i="2"/>
  <c r="BVX13" i="2"/>
  <c r="BLW29" i="2"/>
  <c r="BSD6" i="2"/>
  <c r="BSD5" i="2"/>
  <c r="CCA19" i="2"/>
  <c r="BGV5" i="2"/>
  <c r="BGW8" i="2" s="1"/>
  <c r="BJR8" i="2" s="1"/>
  <c r="BQT27" i="2"/>
  <c r="CDD8" i="2"/>
  <c r="CCN12" i="2"/>
  <c r="BLY28" i="2"/>
  <c r="BMA29" i="2"/>
  <c r="BMB26" i="2"/>
  <c r="BLZ25" i="2"/>
  <c r="BLX28" i="2"/>
  <c r="BMA27" i="2"/>
  <c r="CBJ19" i="2"/>
  <c r="CBL19" i="2"/>
  <c r="CBF19" i="2"/>
  <c r="CBG19" i="2"/>
  <c r="CBM19" i="2"/>
  <c r="CBN19" i="2"/>
  <c r="CBI19" i="2"/>
  <c r="CBK26" i="2"/>
  <c r="CCC12" i="2"/>
  <c r="CCH14" i="2"/>
  <c r="CCK14" i="2"/>
  <c r="CCN14" i="2"/>
  <c r="CCI14" i="2"/>
  <c r="CCD14" i="2"/>
  <c r="CCG14" i="2"/>
  <c r="CCJ14" i="2"/>
  <c r="CCE14" i="2"/>
  <c r="CCP14" i="2"/>
  <c r="CCW14" i="2"/>
  <c r="CCC14" i="2"/>
  <c r="CCB14" i="2"/>
  <c r="CCA14" i="2"/>
  <c r="CCL14" i="2"/>
  <c r="CCO14" i="2"/>
  <c r="CCV14" i="2"/>
  <c r="CCM14" i="2"/>
  <c r="BYI22" i="2"/>
  <c r="CDG21" i="2"/>
  <c r="CDD21" i="2"/>
  <c r="CCF27" i="2"/>
  <c r="BWE27" i="2"/>
  <c r="BVY27" i="2"/>
  <c r="BVZ27" i="2"/>
  <c r="BWF27" i="2"/>
  <c r="BWG27" i="2"/>
  <c r="BWB27" i="2"/>
  <c r="BWC27" i="2"/>
  <c r="CCA20" i="2"/>
  <c r="CEM7" i="2"/>
  <c r="CCC13" i="2"/>
  <c r="BWD19" i="2"/>
  <c r="BWA19" i="2"/>
  <c r="BLV7" i="2"/>
  <c r="BYJ29" i="2"/>
  <c r="CEQ15" i="2"/>
  <c r="CEQ14" i="2"/>
  <c r="CEP14" i="2"/>
  <c r="CEM14" i="2"/>
  <c r="CEO14" i="2"/>
  <c r="CEN14" i="2"/>
  <c r="CDG28" i="2"/>
  <c r="CDD28" i="2"/>
  <c r="BYJ15" i="2"/>
  <c r="CDD22" i="2"/>
  <c r="CCH7" i="2"/>
  <c r="CCJ7" i="2"/>
  <c r="CCW7" i="2"/>
  <c r="CCE7" i="2"/>
  <c r="CCD7" i="2"/>
  <c r="CCB7" i="2"/>
  <c r="CCO7" i="2"/>
  <c r="CCK7" i="2"/>
  <c r="CCP7" i="2"/>
  <c r="CCV7" i="2"/>
  <c r="CCI7" i="2"/>
  <c r="CCG7" i="2"/>
  <c r="CCC7" i="2"/>
  <c r="CCL7" i="2"/>
  <c r="CCN7" i="2"/>
  <c r="CCA7" i="2"/>
  <c r="CCM7" i="2"/>
  <c r="CDD15" i="2"/>
  <c r="BSC21" i="2"/>
  <c r="BSC19" i="2"/>
  <c r="BSD19" i="2"/>
  <c r="BSD21" i="2"/>
  <c r="BSF19" i="2"/>
  <c r="BSD22" i="2"/>
  <c r="BSD20" i="2"/>
  <c r="BSC20" i="2"/>
  <c r="BSC22" i="2"/>
  <c r="BSG19" i="2"/>
  <c r="BSE19" i="2"/>
  <c r="BYJ14" i="2"/>
  <c r="BWY29" i="2"/>
  <c r="BBO12" i="2"/>
  <c r="BSG20" i="2"/>
  <c r="BGV8" i="2"/>
  <c r="BQT8" i="2"/>
  <c r="CEO15" i="2"/>
  <c r="BSF15" i="2"/>
  <c r="BRA29" i="2"/>
  <c r="BQV29" i="2"/>
  <c r="BQU29" i="2"/>
  <c r="BRB29" i="2"/>
  <c r="BQS29" i="2"/>
  <c r="BQR29" i="2"/>
  <c r="BQX29" i="2"/>
  <c r="BQO29" i="2"/>
  <c r="BQQ29" i="2"/>
  <c r="BQP29" i="2"/>
  <c r="BQZ29" i="2"/>
  <c r="BQY29" i="2"/>
  <c r="BYH7" i="2"/>
  <c r="BQP15" i="2"/>
  <c r="BQZ15" i="2"/>
  <c r="BQU15" i="2"/>
  <c r="BRA15" i="2"/>
  <c r="BQV15" i="2"/>
  <c r="BQQ15" i="2"/>
  <c r="BRB15" i="2"/>
  <c r="BQS15" i="2"/>
  <c r="BQR15" i="2"/>
  <c r="BQX15" i="2"/>
  <c r="BQO15" i="2"/>
  <c r="BQY15" i="2"/>
  <c r="CCB26" i="2"/>
  <c r="BZD29" i="2"/>
  <c r="BZD28" i="2"/>
  <c r="BGV27" i="2"/>
  <c r="CCA6" i="2"/>
  <c r="BYL8" i="2"/>
  <c r="BWH12" i="2"/>
  <c r="CBJ5" i="2"/>
  <c r="CBL5" i="2"/>
  <c r="CBF5" i="2"/>
  <c r="CBG5" i="2"/>
  <c r="CBM5" i="2"/>
  <c r="CBN5" i="2"/>
  <c r="CBI5" i="2"/>
  <c r="BSG8" i="2"/>
  <c r="BSE14" i="2"/>
  <c r="BVX11" i="2"/>
  <c r="BVW13" i="2"/>
  <c r="CCA26" i="2"/>
  <c r="BLW28" i="2"/>
  <c r="BSE5" i="2"/>
  <c r="BSC7" i="2"/>
  <c r="BSD8" i="2"/>
  <c r="CCA12" i="2"/>
  <c r="AD53" i="24"/>
  <c r="K9" i="22" s="1"/>
  <c r="BRC7" i="2"/>
  <c r="BQW7" i="2"/>
  <c r="BLM14" i="2"/>
  <c r="BMB25" i="2"/>
  <c r="BLX27" i="2"/>
  <c r="BLX26" i="2"/>
  <c r="BLZ27" i="2"/>
  <c r="BMA25" i="2"/>
  <c r="BYI27" i="2"/>
  <c r="BYK27" i="2"/>
  <c r="BYJ27" i="2"/>
  <c r="BYL27" i="2"/>
  <c r="BYH27" i="2"/>
  <c r="BWY7" i="2"/>
  <c r="CCN19" i="2"/>
  <c r="CDG14" i="2"/>
  <c r="CCM12" i="2"/>
  <c r="BVU28" i="2"/>
  <c r="BVP29" i="2"/>
  <c r="BVU29" i="2" s="1"/>
  <c r="BYJ13" i="2"/>
  <c r="BYL13" i="2"/>
  <c r="CCM20" i="2"/>
  <c r="CCN13" i="2"/>
  <c r="CCF13" i="2"/>
  <c r="CDM6" i="2"/>
  <c r="CDN6" i="2" s="1"/>
  <c r="CCM19" i="2"/>
  <c r="BLV18" i="2"/>
  <c r="BLV4" i="2"/>
  <c r="BYK21" i="2"/>
  <c r="BYH21" i="2"/>
  <c r="BYJ21" i="2"/>
  <c r="BYI21" i="2"/>
  <c r="BYL21" i="2"/>
  <c r="BVZ6" i="2"/>
  <c r="BVY6" i="2"/>
  <c r="BWF6" i="2"/>
  <c r="BWE6" i="2"/>
  <c r="BWB6" i="2"/>
  <c r="BWG6" i="2"/>
  <c r="BWC6" i="2"/>
  <c r="BYK15" i="2"/>
  <c r="BGV25" i="2"/>
  <c r="BBO11" i="2"/>
  <c r="BGP19" i="2"/>
  <c r="CBL12" i="2"/>
  <c r="CBF12" i="2"/>
  <c r="CBG12" i="2"/>
  <c r="CBM12" i="2"/>
  <c r="CBN12" i="2"/>
  <c r="CBI12" i="2"/>
  <c r="CBJ12" i="2"/>
  <c r="BVX12" i="2"/>
  <c r="CBK4" i="2"/>
  <c r="BGP12" i="2"/>
  <c r="CCN5" i="2"/>
  <c r="CCO5" i="2" s="1"/>
  <c r="BSG15" i="2"/>
  <c r="BRA28" i="2"/>
  <c r="BQV28" i="2"/>
  <c r="BQY28" i="2"/>
  <c r="BRB28" i="2"/>
  <c r="BQS28" i="2"/>
  <c r="BQR28" i="2"/>
  <c r="BQX28" i="2"/>
  <c r="BQO28" i="2"/>
  <c r="BQU28" i="2"/>
  <c r="BQP28" i="2"/>
  <c r="BQZ28" i="2"/>
  <c r="BQQ28" i="2"/>
  <c r="BQP26" i="2"/>
  <c r="BRB26" i="2"/>
  <c r="BQQ26" i="2"/>
  <c r="BQO26" i="2"/>
  <c r="BRA26" i="2"/>
  <c r="BYI7" i="2"/>
  <c r="BRB14" i="2"/>
  <c r="BQS14" i="2"/>
  <c r="BQR14" i="2"/>
  <c r="BQY14" i="2"/>
  <c r="BQX14" i="2"/>
  <c r="BQO14" i="2"/>
  <c r="BQU14" i="2"/>
  <c r="BQP14" i="2"/>
  <c r="BQZ14" i="2"/>
  <c r="BQQ14" i="2"/>
  <c r="BRA14" i="2"/>
  <c r="BQV14" i="2"/>
  <c r="BRA11" i="2"/>
  <c r="BQO11" i="2"/>
  <c r="BQP11" i="2"/>
  <c r="CCM6" i="2"/>
  <c r="CCB6" i="2"/>
  <c r="BYJ8" i="2"/>
  <c r="CDG7" i="2"/>
  <c r="BBP4" i="2"/>
  <c r="BEK4" i="2" s="1"/>
  <c r="BBP7" i="2"/>
  <c r="BEK7" i="2" s="1"/>
  <c r="BBP8" i="2"/>
  <c r="BEK8" i="2" s="1"/>
  <c r="CCB12" i="2"/>
  <c r="CBK18" i="2"/>
  <c r="BWI11" i="2"/>
  <c r="BVV13" i="2"/>
  <c r="BWD13" i="2"/>
  <c r="BWA13" i="2"/>
  <c r="CEN7" i="2"/>
  <c r="CEQ7" i="2"/>
  <c r="CEO7" i="2"/>
  <c r="CEP7" i="2"/>
  <c r="BLW13" i="2"/>
  <c r="BGP22" i="2"/>
  <c r="BSG5" i="2"/>
  <c r="BSC5" i="2"/>
  <c r="BGP15" i="2"/>
  <c r="ARB11" i="2"/>
  <c r="ATW11" i="2" s="1"/>
  <c r="CT56" i="24"/>
  <c r="CT62" i="24" s="1"/>
  <c r="CP56" i="24"/>
  <c r="CH54" i="24"/>
  <c r="CH60" i="24" s="1"/>
  <c r="CD54" i="24"/>
  <c r="ARB13" i="2"/>
  <c r="ATW13" i="2" s="1"/>
  <c r="ARB12" i="2"/>
  <c r="ATW12" i="2" s="1"/>
  <c r="BZ61" i="24"/>
  <c r="BD13" i="22"/>
  <c r="BR60" i="24"/>
  <c r="BZ53" i="24"/>
  <c r="K13" i="22" s="1"/>
  <c r="K64" i="24"/>
  <c r="S67" i="1"/>
  <c r="AB71" i="1" s="1"/>
  <c r="ARB7" i="2"/>
  <c r="ATW7" i="2" s="1"/>
  <c r="ARB4" i="2"/>
  <c r="ATW4" i="2" s="1"/>
  <c r="ARB5" i="2"/>
  <c r="ATW5" i="2" s="1"/>
  <c r="ARB6" i="2"/>
  <c r="ATW6" i="2" s="1"/>
  <c r="ARB8" i="2"/>
  <c r="ATW8" i="2" s="1"/>
  <c r="BD7" i="22"/>
  <c r="G63" i="24"/>
  <c r="BF7" i="22"/>
  <c r="K63" i="24"/>
  <c r="N74" i="1"/>
  <c r="M74" i="1" s="1"/>
  <c r="BE7" i="22"/>
  <c r="N73" i="1"/>
  <c r="M73" i="1" s="1"/>
  <c r="G60" i="24"/>
  <c r="BP60" i="24" s="1"/>
  <c r="BC7" i="22"/>
  <c r="AJX29" i="2"/>
  <c r="AJX26" i="2"/>
  <c r="AJX27" i="2"/>
  <c r="AJX28" i="2"/>
  <c r="AJX25" i="2"/>
  <c r="APE20" i="2"/>
  <c r="APE18" i="2"/>
  <c r="APE21" i="2"/>
  <c r="APE22" i="2"/>
  <c r="APE19" i="2"/>
  <c r="AJX14" i="2"/>
  <c r="AJX11" i="2"/>
  <c r="AJX13" i="2"/>
  <c r="AJX12" i="2"/>
  <c r="AJX15" i="2"/>
  <c r="ARB25" i="2"/>
  <c r="ATW25" i="2" s="1"/>
  <c r="ARB26" i="2"/>
  <c r="ATW26" i="2" s="1"/>
  <c r="ARB27" i="2"/>
  <c r="ATW27" i="2" s="1"/>
  <c r="ARB29" i="2"/>
  <c r="ATW29" i="2" s="1"/>
  <c r="ARB28" i="2"/>
  <c r="ATW28" i="2" s="1"/>
  <c r="AJX5" i="2"/>
  <c r="AJX4" i="2"/>
  <c r="AJX8" i="2"/>
  <c r="AJX6" i="2"/>
  <c r="AJX7" i="2"/>
  <c r="BN53" i="24"/>
  <c r="K12" i="22" s="1"/>
  <c r="G62" i="24"/>
  <c r="M62" i="1"/>
  <c r="K61" i="24"/>
  <c r="BP61" i="24" s="1"/>
  <c r="N61" i="1"/>
  <c r="S75" i="1" s="1"/>
  <c r="AK74" i="1" s="1"/>
  <c r="BRD21" i="2" l="1"/>
  <c r="BVV5" i="2"/>
  <c r="BLW11" i="2"/>
  <c r="BJ64" i="24"/>
  <c r="AX64" i="24"/>
  <c r="Z64" i="24"/>
  <c r="AL64" i="24"/>
  <c r="BV64" i="24"/>
  <c r="CH64" i="24"/>
  <c r="EP64" i="24"/>
  <c r="DF64" i="24"/>
  <c r="FN64" i="24"/>
  <c r="CT64" i="24"/>
  <c r="ED64" i="24"/>
  <c r="DR64" i="24"/>
  <c r="FB64" i="24"/>
  <c r="FZ64" i="24"/>
  <c r="CD63" i="24"/>
  <c r="CN54" i="24"/>
  <c r="CD62" i="24"/>
  <c r="CN62" i="24" s="1"/>
  <c r="CN57" i="24"/>
  <c r="CP61" i="24"/>
  <c r="CZ56" i="24"/>
  <c r="BRI20" i="2"/>
  <c r="BXN5" i="2"/>
  <c r="BBP5" i="2"/>
  <c r="BEK5" i="2" s="1"/>
  <c r="BBP6" i="2"/>
  <c r="BEK6" i="2" s="1"/>
  <c r="BRD4" i="2"/>
  <c r="BWJ13" i="2"/>
  <c r="BVW6" i="2"/>
  <c r="BWH4" i="2"/>
  <c r="BWH6" i="2"/>
  <c r="BVW5" i="2"/>
  <c r="BVX6" i="2"/>
  <c r="BVV6" i="2"/>
  <c r="BLX15" i="2"/>
  <c r="BWI6" i="2"/>
  <c r="BXM20" i="2"/>
  <c r="BGV19" i="2"/>
  <c r="BRE21" i="2"/>
  <c r="BXN20" i="2"/>
  <c r="BBP18" i="2"/>
  <c r="BEK18" i="2" s="1"/>
  <c r="BRD18" i="2"/>
  <c r="BRH19" i="2"/>
  <c r="BXM28" i="2"/>
  <c r="BRG19" i="2"/>
  <c r="BMC28" i="2"/>
  <c r="BRE8" i="2"/>
  <c r="BGW7" i="2"/>
  <c r="BJR7" i="2" s="1"/>
  <c r="BXN28" i="2"/>
  <c r="AUL25" i="2"/>
  <c r="BRG22" i="2"/>
  <c r="BXL20" i="2"/>
  <c r="BGV22" i="2"/>
  <c r="BBP20" i="2"/>
  <c r="BEK20" i="2" s="1"/>
  <c r="BXM21" i="2"/>
  <c r="BWJ12" i="2"/>
  <c r="BRD19" i="2"/>
  <c r="BRI22" i="2"/>
  <c r="BRE20" i="2"/>
  <c r="BRI21" i="2"/>
  <c r="BRH20" i="2"/>
  <c r="BRE19" i="2"/>
  <c r="BGV15" i="2"/>
  <c r="BBP19" i="2"/>
  <c r="BEK19" i="2" s="1"/>
  <c r="BXL6" i="2"/>
  <c r="BXN21" i="2"/>
  <c r="BRE22" i="2"/>
  <c r="BRH22" i="2"/>
  <c r="BRI18" i="2"/>
  <c r="BRH18" i="2"/>
  <c r="BRG20" i="2"/>
  <c r="BRD20" i="2"/>
  <c r="BRF20" i="2"/>
  <c r="BRF19" i="2"/>
  <c r="BRF21" i="2"/>
  <c r="BRE18" i="2"/>
  <c r="BBP21" i="2"/>
  <c r="BEK21" i="2" s="1"/>
  <c r="BWD20" i="2"/>
  <c r="BVV19" i="2"/>
  <c r="CDS28" i="2"/>
  <c r="CBD25" i="2"/>
  <c r="CBE25" i="2"/>
  <c r="BXK29" i="2"/>
  <c r="BRC12" i="2"/>
  <c r="CER22" i="2"/>
  <c r="BYM7" i="2"/>
  <c r="BYM6" i="2"/>
  <c r="BXI27" i="2"/>
  <c r="CDN7" i="2"/>
  <c r="BXL28" i="2"/>
  <c r="BRG8" i="2"/>
  <c r="BXL21" i="2"/>
  <c r="BLW12" i="2"/>
  <c r="AUL29" i="2"/>
  <c r="BGV12" i="2"/>
  <c r="AUL27" i="2"/>
  <c r="BMC25" i="2"/>
  <c r="BMD28" i="2" s="1"/>
  <c r="BOY28" i="2" s="1"/>
  <c r="CBD27" i="2"/>
  <c r="BRH4" i="2"/>
  <c r="BLW15" i="2"/>
  <c r="AUL26" i="2"/>
  <c r="BRD22" i="2"/>
  <c r="BRF18" i="2"/>
  <c r="BRG18" i="2"/>
  <c r="BRH21" i="2"/>
  <c r="BRF22" i="2"/>
  <c r="BRG21" i="2"/>
  <c r="BRI19" i="2"/>
  <c r="CBO27" i="2"/>
  <c r="BVX19" i="2"/>
  <c r="BXK13" i="2"/>
  <c r="BXN22" i="2"/>
  <c r="CBK12" i="2"/>
  <c r="CBH12" i="2"/>
  <c r="CDO28" i="2"/>
  <c r="BQW28" i="2"/>
  <c r="BXL22" i="2"/>
  <c r="BXM22" i="2"/>
  <c r="BRC13" i="2"/>
  <c r="BXJ7" i="2"/>
  <c r="BVX5" i="2"/>
  <c r="BVW19" i="2"/>
  <c r="CCO26" i="2"/>
  <c r="CCP26" i="2" s="1"/>
  <c r="BWH5" i="2"/>
  <c r="BWI19" i="2"/>
  <c r="BXL14" i="2"/>
  <c r="BVX20" i="2"/>
  <c r="BXN14" i="2"/>
  <c r="BBP11" i="2"/>
  <c r="BEK11" i="2" s="1"/>
  <c r="AZS15" i="2" s="1"/>
  <c r="BLW8" i="2"/>
  <c r="CBE27" i="2"/>
  <c r="BMC26" i="2"/>
  <c r="CBO25" i="2"/>
  <c r="CBC27" i="2"/>
  <c r="CBP27" i="2"/>
  <c r="BVW4" i="2"/>
  <c r="BWJ14" i="2"/>
  <c r="BWD27" i="2"/>
  <c r="BQW15" i="2"/>
  <c r="BGV13" i="2"/>
  <c r="CCF22" i="2"/>
  <c r="BLW14" i="2"/>
  <c r="BXN8" i="2"/>
  <c r="BRH5" i="2"/>
  <c r="BRC28" i="2"/>
  <c r="CDR14" i="2"/>
  <c r="BMC27" i="2"/>
  <c r="BQW29" i="2"/>
  <c r="BWD15" i="2"/>
  <c r="BXM14" i="2"/>
  <c r="BGV21" i="2"/>
  <c r="BWA14" i="2"/>
  <c r="BWI5" i="2"/>
  <c r="BWJ5" i="2" s="1"/>
  <c r="BRC15" i="2"/>
  <c r="CCF15" i="2"/>
  <c r="CDS15" i="2"/>
  <c r="CCO13" i="2"/>
  <c r="CEK28" i="2"/>
  <c r="BQT14" i="2"/>
  <c r="BQT28" i="2"/>
  <c r="BRD5" i="2"/>
  <c r="BVV25" i="2"/>
  <c r="CBK5" i="2"/>
  <c r="BWA27" i="2"/>
  <c r="CDO7" i="2"/>
  <c r="BXM27" i="2"/>
  <c r="BGV20" i="2"/>
  <c r="BXM15" i="2"/>
  <c r="APE12" i="2"/>
  <c r="BRC14" i="2"/>
  <c r="CDS6" i="2"/>
  <c r="BQT29" i="2"/>
  <c r="BRF8" i="2"/>
  <c r="CDR22" i="2"/>
  <c r="CCF14" i="2"/>
  <c r="BWJ15" i="2"/>
  <c r="CCF29" i="2"/>
  <c r="CCF8" i="2"/>
  <c r="BWD14" i="2"/>
  <c r="CCF28" i="2"/>
  <c r="CBC25" i="2"/>
  <c r="BRG5" i="2"/>
  <c r="CDO8" i="2"/>
  <c r="CBK27" i="2"/>
  <c r="BRC26" i="2"/>
  <c r="BGW26" i="2"/>
  <c r="BJR26" i="2" s="1"/>
  <c r="BGW27" i="2"/>
  <c r="BJR27" i="2" s="1"/>
  <c r="BGW29" i="2"/>
  <c r="BJR29" i="2" s="1"/>
  <c r="BGW28" i="2"/>
  <c r="BJR28" i="2" s="1"/>
  <c r="BLZ22" i="2"/>
  <c r="BLY21" i="2"/>
  <c r="BLX21" i="2"/>
  <c r="BMB18" i="2"/>
  <c r="BLZ18" i="2"/>
  <c r="BLY22" i="2"/>
  <c r="BMA22" i="2"/>
  <c r="BMB21" i="2"/>
  <c r="BMB20" i="2"/>
  <c r="BLX18" i="2"/>
  <c r="BLZ20" i="2"/>
  <c r="BMA21" i="2"/>
  <c r="BLX20" i="2"/>
  <c r="BMB19" i="2"/>
  <c r="BMB22" i="2"/>
  <c r="BLY20" i="2"/>
  <c r="BMA20" i="2"/>
  <c r="BLX22" i="2"/>
  <c r="BLZ21" i="2"/>
  <c r="BMA19" i="2"/>
  <c r="BLZ19" i="2"/>
  <c r="BLY19" i="2"/>
  <c r="BLX19" i="2"/>
  <c r="BLY18" i="2"/>
  <c r="BMA18" i="2"/>
  <c r="BLW18" i="2"/>
  <c r="BLW20" i="2"/>
  <c r="BVW29" i="2"/>
  <c r="BWG29" i="2"/>
  <c r="BWF29" i="2"/>
  <c r="BWH29" i="2"/>
  <c r="BWC29" i="2"/>
  <c r="BWB29" i="2"/>
  <c r="BWI29" i="2"/>
  <c r="BVZ29" i="2"/>
  <c r="BVY29" i="2"/>
  <c r="BWE29" i="2"/>
  <c r="BVV29" i="2"/>
  <c r="BVX29" i="2"/>
  <c r="BXJ8" i="2"/>
  <c r="CDS13" i="2"/>
  <c r="CCO6" i="2"/>
  <c r="BRG4" i="2"/>
  <c r="BWI27" i="2"/>
  <c r="BWH27" i="2"/>
  <c r="BGW6" i="2"/>
  <c r="BJR6" i="2" s="1"/>
  <c r="BXM5" i="2"/>
  <c r="BWJ11" i="2"/>
  <c r="CBB7" i="2"/>
  <c r="CAW8" i="2"/>
  <c r="CBB8" i="2" s="1"/>
  <c r="AZS27" i="2"/>
  <c r="AZS28" i="2"/>
  <c r="AZS26" i="2"/>
  <c r="AZS29" i="2"/>
  <c r="AZS25" i="2"/>
  <c r="BRH8" i="2"/>
  <c r="BVX26" i="2"/>
  <c r="BMA13" i="2"/>
  <c r="BMB15" i="2"/>
  <c r="BLY13" i="2"/>
  <c r="BMA11" i="2"/>
  <c r="BMA15" i="2"/>
  <c r="BMB11" i="2"/>
  <c r="CDP15" i="2"/>
  <c r="BRD6" i="2"/>
  <c r="BLW19" i="2"/>
  <c r="CDS14" i="2"/>
  <c r="CDP29" i="2"/>
  <c r="CDS29" i="2"/>
  <c r="BXL7" i="2"/>
  <c r="CBB21" i="2"/>
  <c r="CAW22" i="2"/>
  <c r="CBB22" i="2" s="1"/>
  <c r="CDR8" i="2"/>
  <c r="BXL5" i="2"/>
  <c r="CDQ7" i="2"/>
  <c r="CDP7" i="2"/>
  <c r="BRI4" i="2"/>
  <c r="BXL29" i="2"/>
  <c r="BWI25" i="2"/>
  <c r="CDS22" i="2"/>
  <c r="BWH8" i="2"/>
  <c r="BWC8" i="2"/>
  <c r="BVX8" i="2"/>
  <c r="BWI8" i="2"/>
  <c r="BVZ8" i="2"/>
  <c r="BVY8" i="2"/>
  <c r="BWE8" i="2"/>
  <c r="BVV8" i="2"/>
  <c r="BWF8" i="2"/>
  <c r="BVW8" i="2"/>
  <c r="BWG8" i="2"/>
  <c r="BWB8" i="2"/>
  <c r="CDP28" i="2"/>
  <c r="BXJ13" i="2"/>
  <c r="BXK14" i="2"/>
  <c r="BXN12" i="2"/>
  <c r="BWI18" i="2"/>
  <c r="BVV20" i="2"/>
  <c r="CDQ20" i="2"/>
  <c r="CDS20" i="2"/>
  <c r="CDP20" i="2"/>
  <c r="CDO20" i="2"/>
  <c r="CDR20" i="2"/>
  <c r="BLW6" i="2"/>
  <c r="AZS7" i="2"/>
  <c r="AZS5" i="2"/>
  <c r="AZS8" i="2"/>
  <c r="BWB28" i="2"/>
  <c r="BVW28" i="2"/>
  <c r="BVZ28" i="2"/>
  <c r="BVX28" i="2"/>
  <c r="BWG28" i="2"/>
  <c r="BWI28" i="2"/>
  <c r="BWH28" i="2"/>
  <c r="BVV28" i="2"/>
  <c r="BWF28" i="2"/>
  <c r="BWC28" i="2"/>
  <c r="BWE28" i="2"/>
  <c r="BVY28" i="2"/>
  <c r="BVW25" i="2"/>
  <c r="BVX25" i="2"/>
  <c r="BXJ6" i="2"/>
  <c r="CBH5" i="2"/>
  <c r="CDP13" i="2"/>
  <c r="BRF5" i="2"/>
  <c r="BRH6" i="2"/>
  <c r="BWH26" i="2"/>
  <c r="BVW27" i="2"/>
  <c r="BVX27" i="2"/>
  <c r="BGW5" i="2"/>
  <c r="BJR5" i="2" s="1"/>
  <c r="BXK6" i="2"/>
  <c r="BMC29" i="2"/>
  <c r="CBM6" i="2"/>
  <c r="CBG6" i="2"/>
  <c r="CBN6" i="2"/>
  <c r="CBI6" i="2"/>
  <c r="CBJ6" i="2"/>
  <c r="CBL6" i="2"/>
  <c r="CBF6" i="2"/>
  <c r="BGV11" i="2"/>
  <c r="BRF4" i="2"/>
  <c r="BVV26" i="2"/>
  <c r="BLZ12" i="2"/>
  <c r="BLZ13" i="2"/>
  <c r="BLY14" i="2"/>
  <c r="BLX11" i="2"/>
  <c r="BLY15" i="2"/>
  <c r="BLY11" i="2"/>
  <c r="BWH25" i="2"/>
  <c r="CDQ15" i="2"/>
  <c r="CDP27" i="2"/>
  <c r="CDQ27" i="2"/>
  <c r="CDO27" i="2"/>
  <c r="CDS27" i="2"/>
  <c r="CDR27" i="2"/>
  <c r="CDP14" i="2"/>
  <c r="CDR29" i="2"/>
  <c r="BXM7" i="2"/>
  <c r="CCF21" i="2"/>
  <c r="CBI20" i="2"/>
  <c r="CBJ20" i="2"/>
  <c r="CBL20" i="2"/>
  <c r="CBF20" i="2"/>
  <c r="CBG20" i="2"/>
  <c r="CBM20" i="2"/>
  <c r="CBN20" i="2"/>
  <c r="CDQ8" i="2"/>
  <c r="BXJ5" i="2"/>
  <c r="BXK28" i="2"/>
  <c r="BXN26" i="2"/>
  <c r="BXJ28" i="2"/>
  <c r="BXK26" i="2"/>
  <c r="BXK27" i="2"/>
  <c r="BXL26" i="2"/>
  <c r="BXJ29" i="2"/>
  <c r="BXJ27" i="2"/>
  <c r="BXM26" i="2"/>
  <c r="BXJ26" i="2"/>
  <c r="CDR7" i="2"/>
  <c r="BRE4" i="2"/>
  <c r="BGV18" i="2"/>
  <c r="BVW26" i="2"/>
  <c r="CBB14" i="2"/>
  <c r="CAW15" i="2"/>
  <c r="CBB15" i="2" s="1"/>
  <c r="CDQ22" i="2"/>
  <c r="CDQ28" i="2"/>
  <c r="BXJ15" i="2"/>
  <c r="BXJ12" i="2"/>
  <c r="BXJ14" i="2"/>
  <c r="CEK29" i="2"/>
  <c r="BVV18" i="2"/>
  <c r="BXN27" i="2"/>
  <c r="BXM6" i="2"/>
  <c r="BRC11" i="2"/>
  <c r="BQW14" i="2"/>
  <c r="BWI26" i="2"/>
  <c r="BWD6" i="2"/>
  <c r="BWA6" i="2"/>
  <c r="BLY8" i="2"/>
  <c r="BLZ8" i="2"/>
  <c r="BLX5" i="2"/>
  <c r="BMA5" i="2"/>
  <c r="BMB6" i="2"/>
  <c r="BLX4" i="2"/>
  <c r="BMA4" i="2"/>
  <c r="BMB8" i="2"/>
  <c r="BLZ7" i="2"/>
  <c r="BLZ4" i="2"/>
  <c r="BLY4" i="2"/>
  <c r="BLX6" i="2"/>
  <c r="BMA7" i="2"/>
  <c r="BLX8" i="2"/>
  <c r="BLZ6" i="2"/>
  <c r="BLY7" i="2"/>
  <c r="BMB7" i="2"/>
  <c r="BLZ5" i="2"/>
  <c r="BMA6" i="2"/>
  <c r="BMA8" i="2"/>
  <c r="BMB5" i="2"/>
  <c r="BLY6" i="2"/>
  <c r="BLX7" i="2"/>
  <c r="BMB4" i="2"/>
  <c r="BLY5" i="2"/>
  <c r="BLW4" i="2"/>
  <c r="CDQ6" i="2"/>
  <c r="CDO6" i="2"/>
  <c r="CDP6" i="2"/>
  <c r="CDR6" i="2"/>
  <c r="BRE7" i="2"/>
  <c r="BRH7" i="2"/>
  <c r="BRI7" i="2"/>
  <c r="BRG7" i="2"/>
  <c r="BRD7" i="2"/>
  <c r="BRF7" i="2"/>
  <c r="BXK8" i="2"/>
  <c r="CDO13" i="2"/>
  <c r="CDQ13" i="2"/>
  <c r="BZG28" i="2"/>
  <c r="BZJ28" i="2"/>
  <c r="BZF28" i="2"/>
  <c r="BZH28" i="2"/>
  <c r="BZI28" i="2"/>
  <c r="BRI6" i="2"/>
  <c r="BQT15" i="2"/>
  <c r="BRD8" i="2"/>
  <c r="CCF7" i="2"/>
  <c r="BLW7" i="2"/>
  <c r="BVV27" i="2"/>
  <c r="CBK19" i="2"/>
  <c r="CBH19" i="2"/>
  <c r="BXM8" i="2"/>
  <c r="BGW4" i="2"/>
  <c r="BJR4" i="2" s="1"/>
  <c r="CCO19" i="2"/>
  <c r="BRI8" i="2"/>
  <c r="BWA15" i="2"/>
  <c r="BMA12" i="2"/>
  <c r="BLZ14" i="2"/>
  <c r="BMA14" i="2"/>
  <c r="BMB13" i="2"/>
  <c r="BLX12" i="2"/>
  <c r="BMB14" i="2"/>
  <c r="CDR15" i="2"/>
  <c r="CBH27" i="2"/>
  <c r="CDO14" i="2"/>
  <c r="CDQ14" i="2"/>
  <c r="CDQ29" i="2"/>
  <c r="BWG21" i="2"/>
  <c r="BWB21" i="2"/>
  <c r="BVW21" i="2"/>
  <c r="BWC21" i="2"/>
  <c r="BVX21" i="2"/>
  <c r="BVZ21" i="2"/>
  <c r="BVY21" i="2"/>
  <c r="BWI21" i="2"/>
  <c r="BVV21" i="2"/>
  <c r="BWF21" i="2"/>
  <c r="BWE21" i="2"/>
  <c r="BWH21" i="2"/>
  <c r="BXN7" i="2"/>
  <c r="CDP8" i="2"/>
  <c r="CDS8" i="2"/>
  <c r="CDS7" i="2"/>
  <c r="BRE5" i="2"/>
  <c r="BXN15" i="2"/>
  <c r="BXM29" i="2"/>
  <c r="CBG13" i="2"/>
  <c r="CBF13" i="2"/>
  <c r="CBM13" i="2"/>
  <c r="CBL13" i="2"/>
  <c r="CBN13" i="2"/>
  <c r="CBI13" i="2"/>
  <c r="CBJ13" i="2"/>
  <c r="CDR28" i="2"/>
  <c r="BWH19" i="2"/>
  <c r="BXL13" i="2"/>
  <c r="BXM12" i="2"/>
  <c r="CBP29" i="2"/>
  <c r="CBG29" i="2"/>
  <c r="CBF29" i="2"/>
  <c r="CBL29" i="2"/>
  <c r="CBC29" i="2"/>
  <c r="CBM29" i="2"/>
  <c r="CBD29" i="2"/>
  <c r="CBN29" i="2"/>
  <c r="CBI29" i="2"/>
  <c r="CBO29" i="2"/>
  <c r="CBJ29" i="2"/>
  <c r="CBE29" i="2"/>
  <c r="BWH18" i="2"/>
  <c r="BVX18" i="2"/>
  <c r="BWI20" i="2"/>
  <c r="BWA20" i="2"/>
  <c r="BXN6" i="2"/>
  <c r="BXK7" i="2"/>
  <c r="BBP12" i="2"/>
  <c r="BEK12" i="2" s="1"/>
  <c r="BBP13" i="2"/>
  <c r="BEK13" i="2" s="1"/>
  <c r="BBP15" i="2"/>
  <c r="BEK15" i="2" s="1"/>
  <c r="BBP14" i="2"/>
  <c r="BEK14" i="2" s="1"/>
  <c r="AZS22" i="2"/>
  <c r="BGW25" i="2"/>
  <c r="BJR25" i="2" s="1"/>
  <c r="CCO12" i="2"/>
  <c r="CDR13" i="2"/>
  <c r="BZG29" i="2"/>
  <c r="BZJ29" i="2"/>
  <c r="BZI29" i="2"/>
  <c r="BZH29" i="2"/>
  <c r="BZF29" i="2"/>
  <c r="BRC29" i="2"/>
  <c r="CDO22" i="2"/>
  <c r="CCO20" i="2"/>
  <c r="CCP20" i="2" s="1"/>
  <c r="BXL8" i="2"/>
  <c r="BXK5" i="2"/>
  <c r="BGV14" i="2"/>
  <c r="BRG6" i="2"/>
  <c r="BMB12" i="2"/>
  <c r="BLZ15" i="2"/>
  <c r="BLX13" i="2"/>
  <c r="BLZ11" i="2"/>
  <c r="BLX14" i="2"/>
  <c r="BLY12" i="2"/>
  <c r="CDO15" i="2"/>
  <c r="CDP21" i="2"/>
  <c r="CDO21" i="2"/>
  <c r="CDR21" i="2"/>
  <c r="CDQ21" i="2"/>
  <c r="CDS21" i="2"/>
  <c r="CDO29" i="2"/>
  <c r="BWI22" i="2"/>
  <c r="BVZ22" i="2"/>
  <c r="BWG22" i="2"/>
  <c r="BWF22" i="2"/>
  <c r="BWE22" i="2"/>
  <c r="BVV22" i="2"/>
  <c r="BWB22" i="2"/>
  <c r="BVW22" i="2"/>
  <c r="BWC22" i="2"/>
  <c r="BVX22" i="2"/>
  <c r="BWH22" i="2"/>
  <c r="BVY22" i="2"/>
  <c r="BRE6" i="2"/>
  <c r="BXN13" i="2"/>
  <c r="BXM13" i="2"/>
  <c r="BXK21" i="2"/>
  <c r="BXK19" i="2"/>
  <c r="BXL19" i="2"/>
  <c r="BXJ21" i="2"/>
  <c r="BXN19" i="2"/>
  <c r="BXK22" i="2"/>
  <c r="BXJ19" i="2"/>
  <c r="BXK20" i="2"/>
  <c r="BXJ22" i="2"/>
  <c r="BXJ20" i="2"/>
  <c r="BXM19" i="2"/>
  <c r="BXL15" i="2"/>
  <c r="BXN29" i="2"/>
  <c r="CDP22" i="2"/>
  <c r="BWH7" i="2"/>
  <c r="BWC7" i="2"/>
  <c r="BVX7" i="2"/>
  <c r="BVZ7" i="2"/>
  <c r="BVY7" i="2"/>
  <c r="BWI7" i="2"/>
  <c r="BVV7" i="2"/>
  <c r="BWF7" i="2"/>
  <c r="BWE7" i="2"/>
  <c r="BWG7" i="2"/>
  <c r="BWB7" i="2"/>
  <c r="BVW7" i="2"/>
  <c r="BVX4" i="2"/>
  <c r="BWI4" i="2"/>
  <c r="BVV4" i="2"/>
  <c r="BXL12" i="2"/>
  <c r="BXK12" i="2"/>
  <c r="BXK15" i="2"/>
  <c r="CBE28" i="2"/>
  <c r="CBO28" i="2"/>
  <c r="CBN28" i="2"/>
  <c r="CBP28" i="2"/>
  <c r="CBJ28" i="2"/>
  <c r="CBM28" i="2"/>
  <c r="CBL28" i="2"/>
  <c r="CBG28" i="2"/>
  <c r="CBF28" i="2"/>
  <c r="CBI28" i="2"/>
  <c r="CBD28" i="2"/>
  <c r="CBC28" i="2"/>
  <c r="CBC26" i="2"/>
  <c r="CBO26" i="2"/>
  <c r="CBP26" i="2"/>
  <c r="CBD26" i="2"/>
  <c r="CBE26" i="2"/>
  <c r="CBP25" i="2"/>
  <c r="BVW18" i="2"/>
  <c r="BWH20" i="2"/>
  <c r="BVW20" i="2"/>
  <c r="BXL27" i="2"/>
  <c r="BLW5" i="2"/>
  <c r="BLW22" i="2"/>
  <c r="BLW21" i="2"/>
  <c r="BRI5" i="2"/>
  <c r="BRF6" i="2"/>
  <c r="CN63" i="24"/>
  <c r="CN61" i="24"/>
  <c r="CB62" i="24"/>
  <c r="BD61" i="24"/>
  <c r="AR63" i="24"/>
  <c r="BD63" i="24"/>
  <c r="AF63" i="24"/>
  <c r="BP63" i="24"/>
  <c r="CN60" i="24"/>
  <c r="AF61" i="24"/>
  <c r="AR61" i="24"/>
  <c r="AR62" i="24"/>
  <c r="BD62" i="24"/>
  <c r="AF62" i="24"/>
  <c r="BP62" i="24"/>
  <c r="L60" i="24"/>
  <c r="AR60" i="24"/>
  <c r="AF60" i="24"/>
  <c r="BD60" i="24"/>
  <c r="CB60" i="24"/>
  <c r="CB63" i="24"/>
  <c r="CB61" i="24"/>
  <c r="APE14" i="2"/>
  <c r="APE13" i="2"/>
  <c r="APE15" i="2"/>
  <c r="APE11" i="2"/>
  <c r="CP55" i="24"/>
  <c r="CP60" i="24" s="1"/>
  <c r="CT55" i="24"/>
  <c r="CT63" i="24" s="1"/>
  <c r="DR55" i="24"/>
  <c r="DR63" i="24" s="1"/>
  <c r="DN55" i="24"/>
  <c r="DN60" i="24" s="1"/>
  <c r="CT57" i="24"/>
  <c r="CT61" i="24" s="1"/>
  <c r="CZ61" i="24" s="1"/>
  <c r="CP57" i="24"/>
  <c r="DF56" i="24"/>
  <c r="DF62" i="24" s="1"/>
  <c r="DB56" i="24"/>
  <c r="CP54" i="24"/>
  <c r="CT54" i="24"/>
  <c r="CT60" i="24" s="1"/>
  <c r="BR64" i="24"/>
  <c r="CB64" i="24" s="1"/>
  <c r="BZ63" i="24"/>
  <c r="BF13" i="22"/>
  <c r="BD14" i="22"/>
  <c r="BZ62" i="24"/>
  <c r="BE13" i="22"/>
  <c r="APE28" i="2"/>
  <c r="APE27" i="2"/>
  <c r="APE26" i="2"/>
  <c r="APE29" i="2"/>
  <c r="APE25" i="2"/>
  <c r="G65" i="24"/>
  <c r="S68" i="1"/>
  <c r="AC74" i="1" s="1"/>
  <c r="BH7" i="22"/>
  <c r="G67" i="24"/>
  <c r="AT67" i="24" s="1"/>
  <c r="BD67" i="24" s="1"/>
  <c r="G66" i="24"/>
  <c r="BF66" i="24" s="1"/>
  <c r="BP66" i="24" s="1"/>
  <c r="K65" i="24"/>
  <c r="S76" i="1"/>
  <c r="K66" i="24" s="1"/>
  <c r="BF67" i="24"/>
  <c r="BP67" i="24" s="1"/>
  <c r="APE8" i="2"/>
  <c r="APE6" i="2"/>
  <c r="APE5" i="2"/>
  <c r="APE7" i="2"/>
  <c r="APE4" i="2"/>
  <c r="BN60" i="24"/>
  <c r="BC12" i="22"/>
  <c r="G64" i="24"/>
  <c r="BG7" i="22"/>
  <c r="M61" i="1"/>
  <c r="R75" i="1" s="1"/>
  <c r="R67" i="1"/>
  <c r="CEM28" i="2" l="1"/>
  <c r="CL53" i="24"/>
  <c r="AZS20" i="2"/>
  <c r="AZS6" i="2"/>
  <c r="BRD29" i="2"/>
  <c r="AZS21" i="2"/>
  <c r="BMD26" i="2"/>
  <c r="BOY26" i="2" s="1"/>
  <c r="AZS4" i="2"/>
  <c r="AZS19" i="2"/>
  <c r="AZS18" i="2"/>
  <c r="AH65" i="24"/>
  <c r="AR65" i="24" s="1"/>
  <c r="BF65" i="24"/>
  <c r="BP65" i="24" s="1"/>
  <c r="AT65" i="24"/>
  <c r="BD65" i="24" s="1"/>
  <c r="V65" i="24"/>
  <c r="BR65" i="24"/>
  <c r="CB65" i="24" s="1"/>
  <c r="AH66" i="24"/>
  <c r="AR66" i="24" s="1"/>
  <c r="DF65" i="24"/>
  <c r="DR65" i="24"/>
  <c r="EP65" i="24"/>
  <c r="ED65" i="24"/>
  <c r="FN65" i="24"/>
  <c r="FB65" i="24"/>
  <c r="CH65" i="24"/>
  <c r="CT65" i="24"/>
  <c r="FZ65" i="24"/>
  <c r="BV65" i="24"/>
  <c r="BJ65" i="24"/>
  <c r="AX65" i="24"/>
  <c r="AL65" i="24"/>
  <c r="Z65" i="24"/>
  <c r="Z66" i="24" s="1"/>
  <c r="AT64" i="24"/>
  <c r="BD64" i="24" s="1"/>
  <c r="BF64" i="24"/>
  <c r="BP64" i="24" s="1"/>
  <c r="AT66" i="24"/>
  <c r="BD66" i="24" s="1"/>
  <c r="BR66" i="24"/>
  <c r="CB66" i="24" s="1"/>
  <c r="DF66" i="24"/>
  <c r="CT66" i="24"/>
  <c r="FB66" i="24"/>
  <c r="EP66" i="24"/>
  <c r="DR66" i="24"/>
  <c r="FZ66" i="24"/>
  <c r="FN66" i="24"/>
  <c r="CH66" i="24"/>
  <c r="ED66" i="24"/>
  <c r="AL66" i="24"/>
  <c r="BV66" i="24"/>
  <c r="AX66" i="24"/>
  <c r="BJ66" i="24"/>
  <c r="AF65" i="24"/>
  <c r="FJ65" i="24"/>
  <c r="FT65" i="24" s="1"/>
  <c r="DZ65" i="24"/>
  <c r="EJ65" i="24" s="1"/>
  <c r="EX65" i="24"/>
  <c r="FH65" i="24" s="1"/>
  <c r="FV65" i="24"/>
  <c r="GF65" i="24" s="1"/>
  <c r="CD65" i="24"/>
  <c r="CN65" i="24" s="1"/>
  <c r="DB65" i="24"/>
  <c r="DL65" i="24" s="1"/>
  <c r="CP65" i="24"/>
  <c r="CZ65" i="24" s="1"/>
  <c r="EL65" i="24"/>
  <c r="EV65" i="24" s="1"/>
  <c r="DN65" i="24"/>
  <c r="DX65" i="24" s="1"/>
  <c r="CP64" i="24"/>
  <c r="CZ64" i="24" s="1"/>
  <c r="CD64" i="24"/>
  <c r="CN64" i="24" s="1"/>
  <c r="DZ64" i="24"/>
  <c r="EJ64" i="24" s="1"/>
  <c r="DB64" i="24"/>
  <c r="DL64" i="24" s="1"/>
  <c r="DN64" i="24"/>
  <c r="DX64" i="24" s="1"/>
  <c r="FV64" i="24"/>
  <c r="GF64" i="24" s="1"/>
  <c r="EX64" i="24"/>
  <c r="FH64" i="24" s="1"/>
  <c r="FJ64" i="24"/>
  <c r="FT64" i="24" s="1"/>
  <c r="EL64" i="24"/>
  <c r="EV64" i="24" s="1"/>
  <c r="CD66" i="24"/>
  <c r="CN66" i="24" s="1"/>
  <c r="EX66" i="24"/>
  <c r="FH66" i="24" s="1"/>
  <c r="DN66" i="24"/>
  <c r="DX66" i="24" s="1"/>
  <c r="DZ66" i="24"/>
  <c r="EJ66" i="24" s="1"/>
  <c r="EL66" i="24"/>
  <c r="EV66" i="24" s="1"/>
  <c r="FV66" i="24"/>
  <c r="GF66" i="24" s="1"/>
  <c r="DB66" i="24"/>
  <c r="DL66" i="24" s="1"/>
  <c r="FJ66" i="24"/>
  <c r="FT66" i="24" s="1"/>
  <c r="CP66" i="24"/>
  <c r="CZ66" i="24" s="1"/>
  <c r="EL67" i="24"/>
  <c r="EV67" i="24" s="1"/>
  <c r="CP67" i="24"/>
  <c r="CZ67" i="24" s="1"/>
  <c r="EX67" i="24"/>
  <c r="FH67" i="24" s="1"/>
  <c r="CD67" i="24"/>
  <c r="CN67" i="24" s="1"/>
  <c r="FJ67" i="24"/>
  <c r="FT67" i="24" s="1"/>
  <c r="FV67" i="24"/>
  <c r="GF67" i="24" s="1"/>
  <c r="DN67" i="24"/>
  <c r="DX67" i="24" s="1"/>
  <c r="DB67" i="24"/>
  <c r="DL67" i="24" s="1"/>
  <c r="DZ67" i="24"/>
  <c r="EJ67" i="24" s="1"/>
  <c r="DB61" i="24"/>
  <c r="DL56" i="24"/>
  <c r="CP62" i="24"/>
  <c r="CZ62" i="24" s="1"/>
  <c r="CZ57" i="24"/>
  <c r="CP63" i="24"/>
  <c r="CZ54" i="24"/>
  <c r="BRJ20" i="2"/>
  <c r="BRJ19" i="2"/>
  <c r="BWJ6" i="2"/>
  <c r="BWJ19" i="2"/>
  <c r="CBP20" i="2"/>
  <c r="BRJ22" i="2"/>
  <c r="CBC18" i="2"/>
  <c r="CCP19" i="2"/>
  <c r="BXO26" i="2"/>
  <c r="BXP27" i="2"/>
  <c r="BXO27" i="2"/>
  <c r="BXP26" i="2" s="1"/>
  <c r="BYN6" i="2"/>
  <c r="BYN7" i="2"/>
  <c r="BRJ18" i="2"/>
  <c r="CBO13" i="2"/>
  <c r="CBE6" i="2"/>
  <c r="CDT6" i="2"/>
  <c r="CBC20" i="2"/>
  <c r="CDT7" i="2"/>
  <c r="CDU7" i="2" s="1"/>
  <c r="CDU6" i="2"/>
  <c r="BMD27" i="2"/>
  <c r="BOY27" i="2" s="1"/>
  <c r="BMD29" i="2"/>
  <c r="BOY29" i="2" s="1"/>
  <c r="BMD25" i="2"/>
  <c r="BOY25" i="2" s="1"/>
  <c r="BRJ21" i="2"/>
  <c r="CCP27" i="2"/>
  <c r="CBQ27" i="2"/>
  <c r="BMC22" i="2"/>
  <c r="CBO20" i="2"/>
  <c r="BMC21" i="2"/>
  <c r="CBD20" i="2"/>
  <c r="BMC14" i="2"/>
  <c r="CCQ29" i="2"/>
  <c r="AA71" i="1"/>
  <c r="AA75" i="1"/>
  <c r="CBC13" i="2"/>
  <c r="BWD28" i="2"/>
  <c r="BMC11" i="2"/>
  <c r="CCS22" i="2"/>
  <c r="CCS8" i="2"/>
  <c r="CBD13" i="2"/>
  <c r="CBQ25" i="2"/>
  <c r="CCU29" i="2"/>
  <c r="CBE13" i="2"/>
  <c r="CBP13" i="2"/>
  <c r="BWD21" i="2"/>
  <c r="CBO4" i="2"/>
  <c r="CCQ28" i="2"/>
  <c r="CCT28" i="2"/>
  <c r="CCT15" i="2"/>
  <c r="BWJ28" i="2"/>
  <c r="BJ7" i="22"/>
  <c r="BWJ29" i="2"/>
  <c r="CL68" i="24"/>
  <c r="BRH25" i="2"/>
  <c r="BRF29" i="2"/>
  <c r="BRI27" i="2"/>
  <c r="BRF26" i="2"/>
  <c r="BRG27" i="2"/>
  <c r="BRE29" i="2"/>
  <c r="CBQ28" i="2"/>
  <c r="CEP28" i="2"/>
  <c r="CBK29" i="2"/>
  <c r="CEN28" i="2"/>
  <c r="BWD8" i="2"/>
  <c r="CEO28" i="2"/>
  <c r="BRJ5" i="2"/>
  <c r="CBC6" i="2"/>
  <c r="CCS28" i="2"/>
  <c r="BWK13" i="2"/>
  <c r="BRD25" i="2"/>
  <c r="BRG28" i="2"/>
  <c r="BRI25" i="2"/>
  <c r="BRE28" i="2"/>
  <c r="BRI26" i="2"/>
  <c r="BRF25" i="2"/>
  <c r="BRF28" i="2"/>
  <c r="BWA28" i="2"/>
  <c r="BWA29" i="2"/>
  <c r="CN7" i="24"/>
  <c r="CN6" i="24" s="1"/>
  <c r="BRE25" i="2"/>
  <c r="BRH28" i="2"/>
  <c r="BRG25" i="2"/>
  <c r="BRH29" i="2"/>
  <c r="BRE27" i="2"/>
  <c r="BRH26" i="2"/>
  <c r="BRI29" i="2"/>
  <c r="CCU8" i="2"/>
  <c r="BRF27" i="2"/>
  <c r="BRG29" i="2"/>
  <c r="BRE26" i="2"/>
  <c r="BRG26" i="2"/>
  <c r="BRI28" i="2"/>
  <c r="BRH27" i="2"/>
  <c r="BWA22" i="2"/>
  <c r="CCT8" i="2"/>
  <c r="BMC7" i="2"/>
  <c r="CBH20" i="2"/>
  <c r="BMC5" i="2"/>
  <c r="CCU22" i="2"/>
  <c r="BWJ22" i="2"/>
  <c r="BMC15" i="2"/>
  <c r="CCS21" i="2"/>
  <c r="BRJ8" i="2"/>
  <c r="BRJ4" i="2"/>
  <c r="CBE4" i="2"/>
  <c r="CBD6" i="2"/>
  <c r="CBH6" i="2"/>
  <c r="CBK6" i="2"/>
  <c r="CCR28" i="2"/>
  <c r="CCQ27" i="2"/>
  <c r="CCU26" i="2"/>
  <c r="BWJ25" i="2"/>
  <c r="CCS27" i="2"/>
  <c r="BMC20" i="2"/>
  <c r="CCU27" i="2"/>
  <c r="CCT22" i="2"/>
  <c r="BWA7" i="2"/>
  <c r="CCT29" i="2"/>
  <c r="AZS14" i="2"/>
  <c r="CBK13" i="2"/>
  <c r="BWA21" i="2"/>
  <c r="BMC12" i="2"/>
  <c r="BWJ27" i="2"/>
  <c r="BMC8" i="2"/>
  <c r="CCT27" i="2"/>
  <c r="CBO11" i="2"/>
  <c r="CBC4" i="2"/>
  <c r="CBP6" i="2"/>
  <c r="CCS26" i="2"/>
  <c r="CCQ26" i="2"/>
  <c r="CCR29" i="2"/>
  <c r="BMC19" i="2"/>
  <c r="BMC18" i="2"/>
  <c r="CCT21" i="2"/>
  <c r="CBH28" i="2"/>
  <c r="CBK28" i="2"/>
  <c r="BWD7" i="2"/>
  <c r="BWJ7" i="2"/>
  <c r="CCS29" i="2"/>
  <c r="BMC13" i="2"/>
  <c r="CCU28" i="2"/>
  <c r="CBD4" i="2"/>
  <c r="CBP4" i="2"/>
  <c r="CBO6" i="2"/>
  <c r="CCR27" i="2"/>
  <c r="CCR26" i="2"/>
  <c r="CCT26" i="2"/>
  <c r="BRD28" i="2"/>
  <c r="BMD15" i="2"/>
  <c r="BOY15" i="2" s="1"/>
  <c r="CCR15" i="2"/>
  <c r="CCR12" i="2"/>
  <c r="CCQ14" i="2"/>
  <c r="CCQ15" i="2"/>
  <c r="CCR14" i="2"/>
  <c r="CCR13" i="2"/>
  <c r="CCQ13" i="2"/>
  <c r="CCU12" i="2"/>
  <c r="CCT12" i="2"/>
  <c r="CCS12" i="2"/>
  <c r="CCQ12" i="2"/>
  <c r="BWJ21" i="2"/>
  <c r="CCU14" i="2"/>
  <c r="BRJ7" i="2"/>
  <c r="CBN15" i="2"/>
  <c r="CBO15" i="2"/>
  <c r="CBC15" i="2"/>
  <c r="CBJ15" i="2"/>
  <c r="CBI15" i="2"/>
  <c r="CBL15" i="2"/>
  <c r="CBF15" i="2"/>
  <c r="CBD15" i="2"/>
  <c r="CBG15" i="2"/>
  <c r="CBP15" i="2"/>
  <c r="CBE15" i="2"/>
  <c r="CBM15" i="2"/>
  <c r="BWJ26" i="2"/>
  <c r="BWJ8" i="2"/>
  <c r="CCU15" i="2"/>
  <c r="BWM12" i="2"/>
  <c r="BWP12" i="2"/>
  <c r="BWL15" i="2"/>
  <c r="BWO12" i="2"/>
  <c r="BWO14" i="2"/>
  <c r="BWP11" i="2"/>
  <c r="BWM13" i="2"/>
  <c r="BWN11" i="2"/>
  <c r="BWM14" i="2"/>
  <c r="BWL12" i="2"/>
  <c r="BWM15" i="2"/>
  <c r="BWP14" i="2"/>
  <c r="BWN12" i="2"/>
  <c r="BWO15" i="2"/>
  <c r="BWP13" i="2"/>
  <c r="BWO11" i="2"/>
  <c r="BWO13" i="2"/>
  <c r="BWP15" i="2"/>
  <c r="BWN14" i="2"/>
  <c r="BWL11" i="2"/>
  <c r="BWN15" i="2"/>
  <c r="BWN13" i="2"/>
  <c r="BWL14" i="2"/>
  <c r="BWM11" i="2"/>
  <c r="BWL13" i="2"/>
  <c r="BWK11" i="2"/>
  <c r="CCT6" i="2"/>
  <c r="CCS6" i="2"/>
  <c r="CCU6" i="2"/>
  <c r="CCQ5" i="2"/>
  <c r="CCR8" i="2"/>
  <c r="CCR6" i="2"/>
  <c r="BWK12" i="2"/>
  <c r="BWK15" i="2"/>
  <c r="AZS11" i="2"/>
  <c r="CCU13" i="2"/>
  <c r="CBQ26" i="2"/>
  <c r="CCS15" i="2"/>
  <c r="BWD22" i="2"/>
  <c r="BEZ28" i="2"/>
  <c r="BEZ26" i="2"/>
  <c r="BEZ25" i="2"/>
  <c r="BEZ29" i="2"/>
  <c r="BEZ27" i="2"/>
  <c r="CBH29" i="2"/>
  <c r="CBH13" i="2"/>
  <c r="BMC4" i="2"/>
  <c r="BRE14" i="2"/>
  <c r="BRI11" i="2"/>
  <c r="BRF12" i="2"/>
  <c r="BRG12" i="2"/>
  <c r="BRI15" i="2"/>
  <c r="BRG11" i="2"/>
  <c r="BRH11" i="2"/>
  <c r="BRG15" i="2"/>
  <c r="BRE11" i="2"/>
  <c r="BRF14" i="2"/>
  <c r="BRG14" i="2"/>
  <c r="BRE12" i="2"/>
  <c r="BRE15" i="2"/>
  <c r="BRH12" i="2"/>
  <c r="BRG13" i="2"/>
  <c r="BRH14" i="2"/>
  <c r="BRH13" i="2"/>
  <c r="BRI13" i="2"/>
  <c r="BRH15" i="2"/>
  <c r="BRF11" i="2"/>
  <c r="BRF15" i="2"/>
  <c r="BRF13" i="2"/>
  <c r="BRI12" i="2"/>
  <c r="BRE13" i="2"/>
  <c r="BRI14" i="2"/>
  <c r="BRD11" i="2"/>
  <c r="BRD13" i="2"/>
  <c r="CBC11" i="2"/>
  <c r="CBF14" i="2"/>
  <c r="CBP14" i="2"/>
  <c r="CBM14" i="2"/>
  <c r="CBL14" i="2"/>
  <c r="CBG14" i="2"/>
  <c r="CBN14" i="2"/>
  <c r="CBI14" i="2"/>
  <c r="CBD14" i="2"/>
  <c r="CBC14" i="2"/>
  <c r="CBJ14" i="2"/>
  <c r="CBE14" i="2"/>
  <c r="CBO14" i="2"/>
  <c r="CBP11" i="2"/>
  <c r="CBD12" i="2"/>
  <c r="CBP12" i="2"/>
  <c r="CBD11" i="2"/>
  <c r="CBE12" i="2"/>
  <c r="CBC12" i="2"/>
  <c r="CBE11" i="2"/>
  <c r="CBO12" i="2"/>
  <c r="BWJ20" i="2"/>
  <c r="CCU7" i="2"/>
  <c r="BWD29" i="2"/>
  <c r="BRD15" i="2"/>
  <c r="CCR7" i="2"/>
  <c r="CCT5" i="2"/>
  <c r="CCQ7" i="2"/>
  <c r="AZS12" i="2"/>
  <c r="CCS13" i="2"/>
  <c r="CCS20" i="2"/>
  <c r="CCU20" i="2"/>
  <c r="CCT20" i="2"/>
  <c r="BKG29" i="2"/>
  <c r="BKG28" i="2"/>
  <c r="CCR20" i="2"/>
  <c r="CCR21" i="2"/>
  <c r="CCQ21" i="2"/>
  <c r="CCQ22" i="2"/>
  <c r="CCQ19" i="2"/>
  <c r="CCS19" i="2"/>
  <c r="CCQ20" i="2"/>
  <c r="CCV20" i="2" s="1"/>
  <c r="CCR22" i="2"/>
  <c r="CCR19" i="2"/>
  <c r="CCT19" i="2"/>
  <c r="BWJ18" i="2"/>
  <c r="CCU21" i="2"/>
  <c r="BWA8" i="2"/>
  <c r="CBP22" i="2"/>
  <c r="CBG22" i="2"/>
  <c r="CBF22" i="2"/>
  <c r="CBL22" i="2"/>
  <c r="CBC22" i="2"/>
  <c r="CBM22" i="2"/>
  <c r="CBD22" i="2"/>
  <c r="CBN22" i="2"/>
  <c r="CBI22" i="2"/>
  <c r="CBO22" i="2"/>
  <c r="CBJ22" i="2"/>
  <c r="CBE22" i="2"/>
  <c r="BRJ6" i="2"/>
  <c r="BRK6" i="2" s="1"/>
  <c r="BUF6" i="2" s="1"/>
  <c r="CBN8" i="2"/>
  <c r="CBI8" i="2"/>
  <c r="CBD8" i="2"/>
  <c r="CBJ8" i="2"/>
  <c r="CBE8" i="2"/>
  <c r="CBG8" i="2"/>
  <c r="CBF8" i="2"/>
  <c r="CBP8" i="2"/>
  <c r="CBC8" i="2"/>
  <c r="CBO8" i="2"/>
  <c r="CBM8" i="2"/>
  <c r="CBL8" i="2"/>
  <c r="CCS7" i="2"/>
  <c r="BRD26" i="2"/>
  <c r="CCQ6" i="2"/>
  <c r="CCR5" i="2"/>
  <c r="CCT7" i="2"/>
  <c r="BWK14" i="2"/>
  <c r="AZS13" i="2"/>
  <c r="CCT13" i="2"/>
  <c r="BWJ4" i="2"/>
  <c r="CBQ29" i="2"/>
  <c r="BEZ6" i="2"/>
  <c r="BEZ4" i="2"/>
  <c r="BEZ7" i="2"/>
  <c r="BEZ5" i="2"/>
  <c r="BEZ8" i="2"/>
  <c r="CCT14" i="2"/>
  <c r="CEP29" i="2"/>
  <c r="CEM29" i="2"/>
  <c r="CEO29" i="2"/>
  <c r="CEN29" i="2"/>
  <c r="CEQ29" i="2"/>
  <c r="CEQ28" i="2"/>
  <c r="BGW18" i="2"/>
  <c r="BJR18" i="2" s="1"/>
  <c r="BGW19" i="2"/>
  <c r="BJR19" i="2" s="1"/>
  <c r="BGW20" i="2"/>
  <c r="BJR20" i="2" s="1"/>
  <c r="BGW21" i="2"/>
  <c r="BJR21" i="2" s="1"/>
  <c r="BGW22" i="2"/>
  <c r="BJR22" i="2" s="1"/>
  <c r="CBK20" i="2"/>
  <c r="CCU19" i="2"/>
  <c r="BGW11" i="2"/>
  <c r="BJR11" i="2" s="1"/>
  <c r="BGW12" i="2"/>
  <c r="BJR12" i="2" s="1"/>
  <c r="BGW13" i="2"/>
  <c r="BJR13" i="2" s="1"/>
  <c r="BGW14" i="2"/>
  <c r="BJR14" i="2" s="1"/>
  <c r="BGW15" i="2"/>
  <c r="BJR15" i="2" s="1"/>
  <c r="BMC6" i="2"/>
  <c r="BRD12" i="2"/>
  <c r="CBE20" i="2"/>
  <c r="CBJ21" i="2"/>
  <c r="CBE21" i="2"/>
  <c r="CBL21" i="2"/>
  <c r="CBF21" i="2"/>
  <c r="CBP21" i="2"/>
  <c r="CBD21" i="2"/>
  <c r="CBM21" i="2"/>
  <c r="CBO21" i="2"/>
  <c r="CBN21" i="2"/>
  <c r="CBI21" i="2"/>
  <c r="CBG21" i="2"/>
  <c r="CBC21" i="2"/>
  <c r="CBD19" i="2"/>
  <c r="CBD18" i="2"/>
  <c r="CBO19" i="2"/>
  <c r="CBP18" i="2"/>
  <c r="CBE19" i="2"/>
  <c r="CBP19" i="2"/>
  <c r="CBE18" i="2"/>
  <c r="CBC19" i="2"/>
  <c r="CBO18" i="2"/>
  <c r="CBO5" i="2"/>
  <c r="CBN7" i="2"/>
  <c r="CBC7" i="2"/>
  <c r="CBE7" i="2"/>
  <c r="CBJ7" i="2"/>
  <c r="CBL7" i="2"/>
  <c r="CBO7" i="2"/>
  <c r="CBF7" i="2"/>
  <c r="CBG7" i="2"/>
  <c r="CBI7" i="2"/>
  <c r="CBM7" i="2"/>
  <c r="CBP7" i="2"/>
  <c r="CBD7" i="2"/>
  <c r="CBE5" i="2"/>
  <c r="CBC5" i="2"/>
  <c r="CBP5" i="2"/>
  <c r="CBD5" i="2"/>
  <c r="CCS5" i="2"/>
  <c r="CCU5" i="2"/>
  <c r="CCQ8" i="2"/>
  <c r="BRD27" i="2"/>
  <c r="BRD14" i="2"/>
  <c r="CCS14" i="2"/>
  <c r="DB55" i="24"/>
  <c r="DB60" i="24" s="1"/>
  <c r="DF55" i="24"/>
  <c r="DF63" i="24" s="1"/>
  <c r="CZ63" i="24"/>
  <c r="ED57" i="24"/>
  <c r="ED61" i="24" s="1"/>
  <c r="DZ57" i="24"/>
  <c r="DF54" i="24"/>
  <c r="DF60" i="24" s="1"/>
  <c r="DB54" i="24"/>
  <c r="DR54" i="24"/>
  <c r="DR60" i="24" s="1"/>
  <c r="DX60" i="24" s="1"/>
  <c r="DN54" i="24"/>
  <c r="DR57" i="24"/>
  <c r="DR61" i="24" s="1"/>
  <c r="DN57" i="24"/>
  <c r="DF57" i="24"/>
  <c r="DF61" i="24" s="1"/>
  <c r="DL61" i="24" s="1"/>
  <c r="DB57" i="24"/>
  <c r="CZ60" i="24"/>
  <c r="BC14" i="22"/>
  <c r="BR67" i="24"/>
  <c r="CB67" i="24" s="1"/>
  <c r="BI14" i="22"/>
  <c r="BE14" i="22"/>
  <c r="BZ60" i="24"/>
  <c r="BC13" i="22"/>
  <c r="K14" i="22"/>
  <c r="BZ65" i="24"/>
  <c r="BH13" i="22"/>
  <c r="AD63" i="24"/>
  <c r="BF9" i="22"/>
  <c r="BE9" i="22"/>
  <c r="AD62" i="24"/>
  <c r="BN62" i="24"/>
  <c r="BE12" i="22"/>
  <c r="BI7" i="22"/>
  <c r="K67" i="24"/>
  <c r="R68" i="1"/>
  <c r="AA74" i="1" s="1"/>
  <c r="R76" i="1"/>
  <c r="BN61" i="24"/>
  <c r="BD12" i="22"/>
  <c r="BB63" i="24"/>
  <c r="BF11" i="22"/>
  <c r="BD9" i="22"/>
  <c r="AD61" i="24"/>
  <c r="AP60" i="24"/>
  <c r="BC10" i="22"/>
  <c r="BB61" i="24"/>
  <c r="BD11" i="22"/>
  <c r="BD10" i="22"/>
  <c r="AP61" i="24"/>
  <c r="BC9" i="22"/>
  <c r="AD60" i="24"/>
  <c r="BC11" i="22"/>
  <c r="BB60" i="24"/>
  <c r="BN63" i="24"/>
  <c r="BF12" i="22"/>
  <c r="BF10" i="22"/>
  <c r="AP63" i="24"/>
  <c r="BB62" i="24"/>
  <c r="BE11" i="22"/>
  <c r="AP62" i="24"/>
  <c r="BE10" i="22"/>
  <c r="AH64" i="24"/>
  <c r="AR64" i="24" s="1"/>
  <c r="V64" i="24"/>
  <c r="AF64" i="24" s="1"/>
  <c r="BRK19" i="2" l="1"/>
  <c r="BUF19" i="2" s="1"/>
  <c r="BRK22" i="2"/>
  <c r="BUF22" i="2" s="1"/>
  <c r="BRK21" i="2"/>
  <c r="BUF21" i="2" s="1"/>
  <c r="BRK20" i="2"/>
  <c r="BUF20" i="2" s="1"/>
  <c r="AL67" i="24"/>
  <c r="BJ67" i="24"/>
  <c r="AX67" i="24"/>
  <c r="Z67" i="24"/>
  <c r="BV67" i="24"/>
  <c r="FN67" i="24"/>
  <c r="FZ67" i="24"/>
  <c r="CH67" i="24"/>
  <c r="DF67" i="24"/>
  <c r="CT67" i="24"/>
  <c r="ED67" i="24"/>
  <c r="EP67" i="24"/>
  <c r="DR67" i="24"/>
  <c r="FB67" i="24"/>
  <c r="CX53" i="24"/>
  <c r="K15" i="22" s="1"/>
  <c r="BKG25" i="2"/>
  <c r="BRK18" i="2"/>
  <c r="BUF18" i="2" s="1"/>
  <c r="DB62" i="24"/>
  <c r="DL62" i="24" s="1"/>
  <c r="DL57" i="24"/>
  <c r="DN63" i="24"/>
  <c r="DX63" i="24" s="1"/>
  <c r="DX54" i="24"/>
  <c r="DZ62" i="24"/>
  <c r="EJ57" i="24"/>
  <c r="DN62" i="24"/>
  <c r="DX57" i="24"/>
  <c r="DB63" i="24"/>
  <c r="DL63" i="24" s="1"/>
  <c r="DL54" i="24"/>
  <c r="DJ53" i="24" s="1"/>
  <c r="BRK7" i="2"/>
  <c r="BUF7" i="2" s="1"/>
  <c r="BKG26" i="2"/>
  <c r="CBR29" i="2"/>
  <c r="BKG27" i="2"/>
  <c r="CBQ20" i="2"/>
  <c r="CBQ6" i="2"/>
  <c r="CCV19" i="2"/>
  <c r="CCV26" i="2"/>
  <c r="CCW27" i="2"/>
  <c r="CCV27" i="2"/>
  <c r="CCW26" i="2" s="1"/>
  <c r="BWK27" i="2"/>
  <c r="CBQ13" i="2"/>
  <c r="BMD21" i="2"/>
  <c r="BOY21" i="2" s="1"/>
  <c r="BRJ28" i="2"/>
  <c r="BRJ15" i="2"/>
  <c r="BWK26" i="2"/>
  <c r="CBQ11" i="2"/>
  <c r="BRK8" i="2"/>
  <c r="BUF8" i="2" s="1"/>
  <c r="CBQ4" i="2"/>
  <c r="CBH7" i="2"/>
  <c r="BMD13" i="2"/>
  <c r="BOY13" i="2" s="1"/>
  <c r="BMD18" i="2"/>
  <c r="BOY18" i="2" s="1"/>
  <c r="BKG22" i="2" s="1"/>
  <c r="BRJ29" i="2"/>
  <c r="BRJ27" i="2"/>
  <c r="BMD20" i="2"/>
  <c r="BOY20" i="2" s="1"/>
  <c r="BWQ14" i="2"/>
  <c r="BRJ26" i="2"/>
  <c r="BWM29" i="2"/>
  <c r="BMD22" i="2"/>
  <c r="BOY22" i="2" s="1"/>
  <c r="CBK21" i="2"/>
  <c r="CBQ8" i="2"/>
  <c r="BMD19" i="2"/>
  <c r="BOY19" i="2" s="1"/>
  <c r="BRJ25" i="2"/>
  <c r="BRK28" i="2" s="1"/>
  <c r="BUF28" i="2" s="1"/>
  <c r="BMD12" i="2"/>
  <c r="BOY12" i="2" s="1"/>
  <c r="CBK22" i="2"/>
  <c r="CBH15" i="2"/>
  <c r="BMD14" i="2"/>
  <c r="BOY14" i="2" s="1"/>
  <c r="CBH8" i="2"/>
  <c r="CBK15" i="2"/>
  <c r="BMD11" i="2"/>
  <c r="BOY11" i="2" s="1"/>
  <c r="BKG15" i="2" s="1"/>
  <c r="BRJ13" i="2"/>
  <c r="CBQ12" i="2"/>
  <c r="CBK14" i="2"/>
  <c r="CBQ18" i="2"/>
  <c r="CBK8" i="2"/>
  <c r="BWQ15" i="2"/>
  <c r="BWQ13" i="2"/>
  <c r="BMD4" i="2"/>
  <c r="BOY4" i="2" s="1"/>
  <c r="CBR28" i="2"/>
  <c r="CBQ22" i="2"/>
  <c r="CBQ21" i="2"/>
  <c r="BEZ19" i="2"/>
  <c r="BEZ22" i="2"/>
  <c r="BEZ18" i="2"/>
  <c r="BEZ21" i="2"/>
  <c r="BEZ20" i="2"/>
  <c r="BWO8" i="2"/>
  <c r="BWL4" i="2"/>
  <c r="BWM5" i="2"/>
  <c r="BWM8" i="2"/>
  <c r="BWN5" i="2"/>
  <c r="BWO6" i="2"/>
  <c r="BWL7" i="2"/>
  <c r="BWP4" i="2"/>
  <c r="BWM6" i="2"/>
  <c r="BWO7" i="2"/>
  <c r="BWO5" i="2"/>
  <c r="BWP5" i="2"/>
  <c r="BWL8" i="2"/>
  <c r="BWM7" i="2"/>
  <c r="BWP7" i="2"/>
  <c r="BWN6" i="2"/>
  <c r="BWL5" i="2"/>
  <c r="BWN7" i="2"/>
  <c r="BWO4" i="2"/>
  <c r="BWL6" i="2"/>
  <c r="BWP8" i="2"/>
  <c r="BWN4" i="2"/>
  <c r="BWN8" i="2"/>
  <c r="BWP6" i="2"/>
  <c r="BWM4" i="2"/>
  <c r="BWK4" i="2"/>
  <c r="BWK6" i="2"/>
  <c r="CBQ15" i="2"/>
  <c r="BWO28" i="2"/>
  <c r="BWP25" i="2"/>
  <c r="BWP29" i="2"/>
  <c r="BWM26" i="2"/>
  <c r="BWL25" i="2"/>
  <c r="BWO25" i="2"/>
  <c r="BWO29" i="2"/>
  <c r="BRK5" i="2"/>
  <c r="BUF5" i="2" s="1"/>
  <c r="CBS27" i="2"/>
  <c r="CBV27" i="2"/>
  <c r="CBS26" i="2"/>
  <c r="CBT25" i="2"/>
  <c r="CBW25" i="2"/>
  <c r="CBU25" i="2"/>
  <c r="CBV29" i="2"/>
  <c r="CBH21" i="2"/>
  <c r="BEZ14" i="2"/>
  <c r="BEZ13" i="2"/>
  <c r="BEZ11" i="2"/>
  <c r="BEZ12" i="2"/>
  <c r="BEZ15" i="2"/>
  <c r="BWM19" i="2"/>
  <c r="BWN19" i="2"/>
  <c r="BWN21" i="2"/>
  <c r="BWM18" i="2"/>
  <c r="BWO22" i="2"/>
  <c r="BWN20" i="2"/>
  <c r="BWP21" i="2"/>
  <c r="BWL18" i="2"/>
  <c r="BWO18" i="2"/>
  <c r="BWL21" i="2"/>
  <c r="BWL19" i="2"/>
  <c r="BWP22" i="2"/>
  <c r="BWP19" i="2"/>
  <c r="BWM22" i="2"/>
  <c r="BWO20" i="2"/>
  <c r="BWO19" i="2"/>
  <c r="BWN22" i="2"/>
  <c r="BWP18" i="2"/>
  <c r="BWM21" i="2"/>
  <c r="BWL20" i="2"/>
  <c r="BWP20" i="2"/>
  <c r="BWM20" i="2"/>
  <c r="BWO21" i="2"/>
  <c r="BWN18" i="2"/>
  <c r="BWL22" i="2"/>
  <c r="BWK18" i="2"/>
  <c r="BRJ11" i="2"/>
  <c r="BRJ14" i="2"/>
  <c r="CBR27" i="2"/>
  <c r="CBR26" i="2"/>
  <c r="BWQ12" i="2"/>
  <c r="BWL27" i="2"/>
  <c r="BWP27" i="2"/>
  <c r="BWM25" i="2"/>
  <c r="BWP28" i="2"/>
  <c r="BWN26" i="2"/>
  <c r="BWP26" i="2"/>
  <c r="BRK4" i="2"/>
  <c r="BUF4" i="2" s="1"/>
  <c r="CBV26" i="2"/>
  <c r="CBS29" i="2"/>
  <c r="CBS25" i="2"/>
  <c r="CBV28" i="2"/>
  <c r="CBU29" i="2"/>
  <c r="CBW28" i="2"/>
  <c r="BWK28" i="2"/>
  <c r="CBQ7" i="2"/>
  <c r="CBH22" i="2"/>
  <c r="BWK20" i="2"/>
  <c r="CBQ14" i="2"/>
  <c r="CBH14" i="2"/>
  <c r="BWK8" i="2"/>
  <c r="BWK21" i="2"/>
  <c r="BWM28" i="2"/>
  <c r="BWN27" i="2"/>
  <c r="BWO26" i="2"/>
  <c r="BWN29" i="2"/>
  <c r="BWL29" i="2"/>
  <c r="BWM27" i="2"/>
  <c r="BWK22" i="2"/>
  <c r="CBV25" i="2"/>
  <c r="CBW27" i="2"/>
  <c r="CBU28" i="2"/>
  <c r="CBS28" i="2"/>
  <c r="CBT29" i="2"/>
  <c r="CBU27" i="2"/>
  <c r="BWK7" i="2"/>
  <c r="CBQ5" i="2"/>
  <c r="CBK7" i="2"/>
  <c r="CBQ19" i="2"/>
  <c r="BPN20" i="2"/>
  <c r="BPN18" i="2"/>
  <c r="BPN19" i="2"/>
  <c r="BPN22" i="2"/>
  <c r="BPN21" i="2"/>
  <c r="BWK5" i="2"/>
  <c r="BRJ12" i="2"/>
  <c r="BMD7" i="2"/>
  <c r="BOY7" i="2" s="1"/>
  <c r="BMD5" i="2"/>
  <c r="BOY5" i="2" s="1"/>
  <c r="BMD6" i="2"/>
  <c r="BOY6" i="2" s="1"/>
  <c r="BMD8" i="2"/>
  <c r="BOY8" i="2" s="1"/>
  <c r="BWQ11" i="2"/>
  <c r="BWK19" i="2"/>
  <c r="BWK25" i="2"/>
  <c r="BWN25" i="2"/>
  <c r="BWN28" i="2"/>
  <c r="BWL26" i="2"/>
  <c r="BWO27" i="2"/>
  <c r="BWL28" i="2"/>
  <c r="CBR25" i="2"/>
  <c r="CBT28" i="2"/>
  <c r="CBT27" i="2"/>
  <c r="CBW29" i="2"/>
  <c r="CBW26" i="2"/>
  <c r="CBU26" i="2"/>
  <c r="CBT26" i="2"/>
  <c r="BWK29" i="2"/>
  <c r="DL60" i="24"/>
  <c r="DZ56" i="24"/>
  <c r="ED56" i="24"/>
  <c r="ED62" i="24" s="1"/>
  <c r="CX68" i="24"/>
  <c r="CZ7" i="24"/>
  <c r="CZ6" i="24" s="1"/>
  <c r="DR56" i="24"/>
  <c r="DR62" i="24" s="1"/>
  <c r="DX62" i="24" s="1"/>
  <c r="DN56" i="24"/>
  <c r="BP7" i="24"/>
  <c r="BD7" i="24"/>
  <c r="BC7" i="24"/>
  <c r="BI13" i="22"/>
  <c r="BZ66" i="24"/>
  <c r="BZ68" i="24"/>
  <c r="M13" i="22" s="1"/>
  <c r="F13" i="22" s="1"/>
  <c r="BD15" i="22"/>
  <c r="BG14" i="22"/>
  <c r="BF14" i="22"/>
  <c r="BH14" i="22"/>
  <c r="BI15" i="22"/>
  <c r="BZ64" i="24"/>
  <c r="BG13" i="22"/>
  <c r="BB68" i="24"/>
  <c r="BB65" i="24"/>
  <c r="BH11" i="22"/>
  <c r="BN68" i="24"/>
  <c r="M12" i="22" s="1"/>
  <c r="F12" i="22" s="1"/>
  <c r="BH9" i="22"/>
  <c r="AD65" i="24"/>
  <c r="BB66" i="24"/>
  <c r="BI11" i="22"/>
  <c r="BN66" i="24"/>
  <c r="BI12" i="22"/>
  <c r="BB64" i="24"/>
  <c r="BG11" i="22"/>
  <c r="BJ12" i="22"/>
  <c r="BN67" i="24"/>
  <c r="BH10" i="22"/>
  <c r="AP65" i="24"/>
  <c r="BI10" i="22"/>
  <c r="AP66" i="24"/>
  <c r="BN64" i="24"/>
  <c r="BG12" i="22"/>
  <c r="BO7" i="24"/>
  <c r="BB67" i="24"/>
  <c r="BJ11" i="22"/>
  <c r="BN65" i="24"/>
  <c r="BH12" i="22"/>
  <c r="V67" i="24"/>
  <c r="AF67" i="24" s="1"/>
  <c r="AH67" i="24"/>
  <c r="V66" i="24"/>
  <c r="AF66" i="24" s="1"/>
  <c r="EJ62" i="24" l="1"/>
  <c r="DN61" i="24"/>
  <c r="DX61" i="24" s="1"/>
  <c r="DX56" i="24"/>
  <c r="DV53" i="24" s="1"/>
  <c r="K17" i="22" s="1"/>
  <c r="DZ61" i="24"/>
  <c r="EJ61" i="24" s="1"/>
  <c r="EJ56" i="24"/>
  <c r="BKG7" i="2"/>
  <c r="BKG13" i="2"/>
  <c r="BKG8" i="2"/>
  <c r="BRK27" i="2"/>
  <c r="BUF27" i="2" s="1"/>
  <c r="BWQ7" i="2"/>
  <c r="BRK29" i="2"/>
  <c r="BUF29" i="2" s="1"/>
  <c r="BKG11" i="2"/>
  <c r="BWQ5" i="2"/>
  <c r="BWQ8" i="2"/>
  <c r="CBV14" i="2"/>
  <c r="BWQ29" i="2"/>
  <c r="EP55" i="24"/>
  <c r="EP63" i="24" s="1"/>
  <c r="CCW19" i="2"/>
  <c r="CCW20" i="2"/>
  <c r="BKG12" i="2"/>
  <c r="CBR11" i="2"/>
  <c r="BKG14" i="2"/>
  <c r="CBX25" i="2"/>
  <c r="BWQ22" i="2"/>
  <c r="CBR13" i="2"/>
  <c r="CBR19" i="2"/>
  <c r="CBR14" i="2"/>
  <c r="BKG19" i="2"/>
  <c r="BKG21" i="2"/>
  <c r="BKG20" i="2"/>
  <c r="BRK25" i="2"/>
  <c r="BUF25" i="2" s="1"/>
  <c r="BPN28" i="2" s="1"/>
  <c r="BWQ21" i="2"/>
  <c r="CBU13" i="2"/>
  <c r="BWQ26" i="2"/>
  <c r="CBS12" i="2"/>
  <c r="CBU14" i="2"/>
  <c r="CBW13" i="2"/>
  <c r="BRK26" i="2"/>
  <c r="BUF26" i="2" s="1"/>
  <c r="BKG18" i="2"/>
  <c r="DJ68" i="24"/>
  <c r="CBV12" i="2"/>
  <c r="CBU8" i="2"/>
  <c r="BWQ25" i="2"/>
  <c r="BWR28" i="2" s="1"/>
  <c r="BZM28" i="2" s="1"/>
  <c r="CBT14" i="2"/>
  <c r="CBT15" i="2"/>
  <c r="CBV15" i="2"/>
  <c r="CBS14" i="2"/>
  <c r="CBS13" i="2"/>
  <c r="CBT7" i="2"/>
  <c r="BWQ4" i="2"/>
  <c r="BWR7" i="2" s="1"/>
  <c r="BZM7" i="2" s="1"/>
  <c r="DL7" i="24"/>
  <c r="DL6" i="24" s="1"/>
  <c r="CBR4" i="2"/>
  <c r="CBV4" i="2"/>
  <c r="CBR7" i="2"/>
  <c r="CBV21" i="2"/>
  <c r="CBT5" i="2"/>
  <c r="CBS6" i="2"/>
  <c r="CBU7" i="2"/>
  <c r="CBX29" i="2"/>
  <c r="BWQ27" i="2"/>
  <c r="BWQ6" i="2"/>
  <c r="CBX28" i="2"/>
  <c r="CBW22" i="2"/>
  <c r="BWR11" i="2"/>
  <c r="BZM11" i="2" s="1"/>
  <c r="BWR12" i="2"/>
  <c r="BZM12" i="2" s="1"/>
  <c r="BWR13" i="2"/>
  <c r="BZM13" i="2" s="1"/>
  <c r="BWR15" i="2"/>
  <c r="BZM15" i="2" s="1"/>
  <c r="BWR14" i="2"/>
  <c r="BZM14" i="2" s="1"/>
  <c r="CBT12" i="2"/>
  <c r="CBU15" i="2"/>
  <c r="CBS11" i="2"/>
  <c r="CBW15" i="2"/>
  <c r="CBU12" i="2"/>
  <c r="CBW11" i="2"/>
  <c r="CBR5" i="2"/>
  <c r="CBW5" i="2"/>
  <c r="CBT4" i="2"/>
  <c r="CBV6" i="2"/>
  <c r="CBU4" i="2"/>
  <c r="CBV7" i="2"/>
  <c r="CBW4" i="2"/>
  <c r="BRK11" i="2"/>
  <c r="BUF11" i="2" s="1"/>
  <c r="BRK12" i="2"/>
  <c r="BUF12" i="2" s="1"/>
  <c r="BRK13" i="2"/>
  <c r="BUF13" i="2" s="1"/>
  <c r="BRK14" i="2"/>
  <c r="BUF14" i="2" s="1"/>
  <c r="BRK15" i="2"/>
  <c r="BUF15" i="2" s="1"/>
  <c r="BWQ18" i="2"/>
  <c r="CBR15" i="2"/>
  <c r="CBR6" i="2"/>
  <c r="CBR18" i="2"/>
  <c r="CBW21" i="2"/>
  <c r="CBU19" i="2"/>
  <c r="CBS22" i="2"/>
  <c r="CBS19" i="2"/>
  <c r="CBS21" i="2"/>
  <c r="BKG4" i="2"/>
  <c r="BPN7" i="2"/>
  <c r="BPN5" i="2"/>
  <c r="BPN6" i="2"/>
  <c r="BPN8" i="2"/>
  <c r="BPN4" i="2"/>
  <c r="CBX26" i="2"/>
  <c r="CBR12" i="2"/>
  <c r="BWQ19" i="2"/>
  <c r="CBR21" i="2"/>
  <c r="CBW18" i="2"/>
  <c r="CBU20" i="2"/>
  <c r="CBU18" i="2"/>
  <c r="CBV20" i="2"/>
  <c r="CBU22" i="2"/>
  <c r="CBW20" i="2"/>
  <c r="CBT22" i="2"/>
  <c r="BKG6" i="2"/>
  <c r="CBT11" i="2"/>
  <c r="CBW14" i="2"/>
  <c r="CBW6" i="2"/>
  <c r="CBT8" i="2"/>
  <c r="CBW7" i="2"/>
  <c r="CBW8" i="2"/>
  <c r="CBS4" i="2"/>
  <c r="CBV5" i="2"/>
  <c r="CBV8" i="2"/>
  <c r="BWQ28" i="2"/>
  <c r="CBX27" i="2"/>
  <c r="CBR8" i="2"/>
  <c r="CBR22" i="2"/>
  <c r="CBT18" i="2"/>
  <c r="CBV22" i="2"/>
  <c r="CBV18" i="2"/>
  <c r="CBS20" i="2"/>
  <c r="CBT20" i="2"/>
  <c r="BKG5" i="2"/>
  <c r="CBU11" i="2"/>
  <c r="CBS15" i="2"/>
  <c r="CBV11" i="2"/>
  <c r="CBW12" i="2"/>
  <c r="CBT13" i="2"/>
  <c r="CBV13" i="2"/>
  <c r="BWQ20" i="2"/>
  <c r="CBT6" i="2"/>
  <c r="CBS8" i="2"/>
  <c r="CBU6" i="2"/>
  <c r="CBU5" i="2"/>
  <c r="CBS7" i="2"/>
  <c r="CBS5" i="2"/>
  <c r="CBR20" i="2"/>
  <c r="CBT21" i="2"/>
  <c r="CBT19" i="2"/>
  <c r="CBU21" i="2"/>
  <c r="CBV19" i="2"/>
  <c r="CBS18" i="2"/>
  <c r="CBW19" i="2"/>
  <c r="AR67" i="24"/>
  <c r="AR7" i="24" s="1"/>
  <c r="BD6" i="24"/>
  <c r="EL55" i="24"/>
  <c r="EL60" i="24" s="1"/>
  <c r="DV68" i="24"/>
  <c r="DZ55" i="24"/>
  <c r="DZ60" i="24" s="1"/>
  <c r="EL56" i="24"/>
  <c r="EP56" i="24"/>
  <c r="EP62" i="24" s="1"/>
  <c r="ED54" i="24"/>
  <c r="ED60" i="24" s="1"/>
  <c r="DZ54" i="24"/>
  <c r="EP57" i="24"/>
  <c r="EP61" i="24" s="1"/>
  <c r="EL57" i="24"/>
  <c r="ED55" i="24"/>
  <c r="ED63" i="24" s="1"/>
  <c r="FB57" i="24"/>
  <c r="FB61" i="24" s="1"/>
  <c r="EX57" i="24"/>
  <c r="EP54" i="24"/>
  <c r="EP60" i="24" s="1"/>
  <c r="EL54" i="24"/>
  <c r="DX7" i="24"/>
  <c r="DX6" i="24" s="1"/>
  <c r="BP6" i="24"/>
  <c r="L11" i="22"/>
  <c r="E11" i="22" s="1"/>
  <c r="BB59" i="24"/>
  <c r="N11" i="22" s="1"/>
  <c r="G11" i="22" s="1"/>
  <c r="M14" i="22"/>
  <c r="F14" i="22" s="1"/>
  <c r="K16" i="22"/>
  <c r="BD16" i="22"/>
  <c r="BC16" i="22"/>
  <c r="BC17" i="22"/>
  <c r="BF15" i="22"/>
  <c r="CB7" i="24"/>
  <c r="BE15" i="22"/>
  <c r="BZ67" i="24"/>
  <c r="BZ59" i="24" s="1"/>
  <c r="N13" i="22" s="1"/>
  <c r="G13" i="22" s="1"/>
  <c r="BJ13" i="22"/>
  <c r="L13" i="22" s="1"/>
  <c r="E13" i="22" s="1"/>
  <c r="D13" i="22" s="1"/>
  <c r="CA7" i="24"/>
  <c r="BC15" i="22"/>
  <c r="N14" i="22"/>
  <c r="G14" i="22" s="1"/>
  <c r="BJ14" i="22"/>
  <c r="L14" i="22" s="1"/>
  <c r="E14" i="22" s="1"/>
  <c r="L12" i="22"/>
  <c r="E12" i="22" s="1"/>
  <c r="D12" i="22" s="1"/>
  <c r="BN59" i="24"/>
  <c r="N12" i="22" s="1"/>
  <c r="G12" i="22" s="1"/>
  <c r="AD68" i="24"/>
  <c r="M9" i="22" s="1"/>
  <c r="F9" i="22" s="1"/>
  <c r="M11" i="22"/>
  <c r="F11" i="22" s="1"/>
  <c r="AD64" i="24"/>
  <c r="BG9" i="22"/>
  <c r="AQ7" i="24"/>
  <c r="AP64" i="24"/>
  <c r="BG10" i="22"/>
  <c r="CBY25" i="2" l="1"/>
  <c r="CET25" i="2" s="1"/>
  <c r="BWR8" i="2"/>
  <c r="BZM8" i="2" s="1"/>
  <c r="BWR5" i="2"/>
  <c r="BZM5" i="2" s="1"/>
  <c r="CBY26" i="2"/>
  <c r="CET26" i="2" s="1"/>
  <c r="CAB29" i="2" s="1"/>
  <c r="EL61" i="24"/>
  <c r="EV56" i="24"/>
  <c r="DZ63" i="24"/>
  <c r="EJ63" i="24" s="1"/>
  <c r="EJ54" i="24"/>
  <c r="EH53" i="24" s="1"/>
  <c r="EX62" i="24"/>
  <c r="FH57" i="24"/>
  <c r="EL63" i="24"/>
  <c r="EV63" i="24" s="1"/>
  <c r="EV54" i="24"/>
  <c r="EL62" i="24"/>
  <c r="EV62" i="24" s="1"/>
  <c r="EV57" i="24"/>
  <c r="CBY29" i="2"/>
  <c r="CET29" i="2" s="1"/>
  <c r="CBY28" i="2"/>
  <c r="CET28" i="2" s="1"/>
  <c r="BWR29" i="2"/>
  <c r="BZM29" i="2" s="1"/>
  <c r="BWR27" i="2"/>
  <c r="BZM27" i="2" s="1"/>
  <c r="BWR25" i="2"/>
  <c r="BZM25" i="2" s="1"/>
  <c r="CBX14" i="2"/>
  <c r="CBX7" i="2"/>
  <c r="BWR6" i="2"/>
  <c r="BZM6" i="2" s="1"/>
  <c r="EX56" i="24"/>
  <c r="BWR4" i="2"/>
  <c r="BZM4" i="2" s="1"/>
  <c r="BUU7" i="2" s="1"/>
  <c r="BPN26" i="2"/>
  <c r="FB56" i="24"/>
  <c r="FB62" i="24" s="1"/>
  <c r="BPN25" i="2"/>
  <c r="BPN27" i="2"/>
  <c r="BPN29" i="2"/>
  <c r="CBX22" i="2"/>
  <c r="CBX4" i="2"/>
  <c r="AP68" i="24"/>
  <c r="M10" i="22" s="1"/>
  <c r="CBX20" i="2"/>
  <c r="CBY27" i="2"/>
  <c r="CET27" i="2" s="1"/>
  <c r="CAB25" i="2" s="1"/>
  <c r="D14" i="22"/>
  <c r="CBX8" i="2"/>
  <c r="CBX13" i="2"/>
  <c r="BWR26" i="2"/>
  <c r="BZM26" i="2" s="1"/>
  <c r="BUU29" i="2" s="1"/>
  <c r="CBX19" i="2"/>
  <c r="CBX11" i="2"/>
  <c r="CBY15" i="2" s="1"/>
  <c r="CET15" i="2" s="1"/>
  <c r="AR6" i="24"/>
  <c r="CBX18" i="2"/>
  <c r="BWR18" i="2"/>
  <c r="BZM18" i="2" s="1"/>
  <c r="BWR19" i="2"/>
  <c r="BZM19" i="2" s="1"/>
  <c r="BWR20" i="2"/>
  <c r="BZM20" i="2" s="1"/>
  <c r="BWR21" i="2"/>
  <c r="BZM21" i="2" s="1"/>
  <c r="BWR22" i="2"/>
  <c r="BZM22" i="2" s="1"/>
  <c r="CBX5" i="2"/>
  <c r="CBX6" i="2"/>
  <c r="BPN14" i="2"/>
  <c r="BPN12" i="2"/>
  <c r="BPN13" i="2"/>
  <c r="BPN11" i="2"/>
  <c r="BPN15" i="2"/>
  <c r="CAB28" i="2"/>
  <c r="CBX21" i="2"/>
  <c r="CBX12" i="2"/>
  <c r="BUU28" i="2"/>
  <c r="CBX15" i="2"/>
  <c r="BUU15" i="2"/>
  <c r="BUU13" i="2"/>
  <c r="BUU14" i="2"/>
  <c r="BUU12" i="2"/>
  <c r="BUU11" i="2"/>
  <c r="EV60" i="24"/>
  <c r="EJ60" i="24"/>
  <c r="EV61" i="24"/>
  <c r="FB54" i="24"/>
  <c r="FB60" i="24" s="1"/>
  <c r="EX54" i="24"/>
  <c r="FB55" i="24"/>
  <c r="FB63" i="24" s="1"/>
  <c r="EX55" i="24"/>
  <c r="EX60" i="24" s="1"/>
  <c r="D11" i="22"/>
  <c r="CB6" i="24"/>
  <c r="BD17" i="22"/>
  <c r="BI16" i="22"/>
  <c r="BG16" i="22"/>
  <c r="BE18" i="22"/>
  <c r="BF16" i="22"/>
  <c r="BE17" i="22"/>
  <c r="BF17" i="22"/>
  <c r="BE16" i="22"/>
  <c r="BH15" i="22"/>
  <c r="BG15" i="22"/>
  <c r="AF7" i="24"/>
  <c r="BJ9" i="22"/>
  <c r="AD67" i="24"/>
  <c r="F10" i="22"/>
  <c r="BJ10" i="22"/>
  <c r="L10" i="22" s="1"/>
  <c r="E10" i="22" s="1"/>
  <c r="AP67" i="24"/>
  <c r="AP59" i="24" s="1"/>
  <c r="N10" i="22" s="1"/>
  <c r="G10" i="22" s="1"/>
  <c r="AE7" i="24"/>
  <c r="BI9" i="22"/>
  <c r="AD66" i="24"/>
  <c r="BUU8" i="2" l="1"/>
  <c r="FH60" i="24"/>
  <c r="FH62" i="24"/>
  <c r="EX63" i="24"/>
  <c r="FH63" i="24" s="1"/>
  <c r="FH54" i="24"/>
  <c r="ET53" i="24"/>
  <c r="EX61" i="24"/>
  <c r="FH61" i="24" s="1"/>
  <c r="FH56" i="24"/>
  <c r="CBY7" i="2"/>
  <c r="CET7" i="2" s="1"/>
  <c r="BUU4" i="2"/>
  <c r="BUU6" i="2"/>
  <c r="BUU5" i="2"/>
  <c r="CAB26" i="2"/>
  <c r="BUU27" i="2"/>
  <c r="BUU26" i="2"/>
  <c r="CAB27" i="2"/>
  <c r="BUU25" i="2"/>
  <c r="CBY11" i="2"/>
  <c r="CET11" i="2" s="1"/>
  <c r="CBY6" i="2"/>
  <c r="CET6" i="2" s="1"/>
  <c r="EH68" i="24"/>
  <c r="CBY4" i="2"/>
  <c r="CET4" i="2" s="1"/>
  <c r="CBY8" i="2"/>
  <c r="CET8" i="2" s="1"/>
  <c r="CBY14" i="2"/>
  <c r="CET14" i="2" s="1"/>
  <c r="BUU19" i="2"/>
  <c r="BUU22" i="2"/>
  <c r="BUU18" i="2"/>
  <c r="BUU21" i="2"/>
  <c r="BUU20" i="2"/>
  <c r="CBY13" i="2"/>
  <c r="CET13" i="2" s="1"/>
  <c r="CBY18" i="2"/>
  <c r="CET18" i="2" s="1"/>
  <c r="CBY19" i="2"/>
  <c r="CET19" i="2" s="1"/>
  <c r="CBY20" i="2"/>
  <c r="CET20" i="2" s="1"/>
  <c r="CBY22" i="2"/>
  <c r="CET22" i="2" s="1"/>
  <c r="CBY21" i="2"/>
  <c r="CET21" i="2" s="1"/>
  <c r="CBY5" i="2"/>
  <c r="CET5" i="2" s="1"/>
  <c r="CBY12" i="2"/>
  <c r="CET12" i="2" s="1"/>
  <c r="ET68" i="24"/>
  <c r="FJ55" i="24"/>
  <c r="FJ60" i="24" s="1"/>
  <c r="FN57" i="24"/>
  <c r="FN61" i="24" s="1"/>
  <c r="FJ57" i="24"/>
  <c r="EJ7" i="24"/>
  <c r="EJ6" i="24" s="1"/>
  <c r="EV7" i="24"/>
  <c r="EV6" i="24" s="1"/>
  <c r="FN54" i="24"/>
  <c r="FN60" i="24" s="1"/>
  <c r="FJ54" i="24"/>
  <c r="FN55" i="24"/>
  <c r="FN63" i="24" s="1"/>
  <c r="BG17" i="22"/>
  <c r="K19" i="22"/>
  <c r="BC19" i="22"/>
  <c r="BJ17" i="22"/>
  <c r="K18" i="22"/>
  <c r="BC18" i="22"/>
  <c r="BH16" i="22"/>
  <c r="BI17" i="22"/>
  <c r="BH18" i="22"/>
  <c r="M16" i="22"/>
  <c r="F16" i="22" s="1"/>
  <c r="BH17" i="22"/>
  <c r="BD18" i="22"/>
  <c r="N15" i="22"/>
  <c r="G15" i="22" s="1"/>
  <c r="BJ15" i="22"/>
  <c r="L15" i="22" s="1"/>
  <c r="E15" i="22" s="1"/>
  <c r="M15" i="22"/>
  <c r="F15" i="22" s="1"/>
  <c r="AD59" i="24"/>
  <c r="N9" i="22" s="1"/>
  <c r="G9" i="22" s="1"/>
  <c r="L9" i="22"/>
  <c r="E9" i="22" s="1"/>
  <c r="D9" i="22" s="1"/>
  <c r="AF6" i="24"/>
  <c r="D10" i="22"/>
  <c r="FF68" i="24" l="1"/>
  <c r="FJ63" i="24"/>
  <c r="FT54" i="24"/>
  <c r="FF53" i="24"/>
  <c r="K20" i="22" s="1"/>
  <c r="FJ62" i="24"/>
  <c r="FT57" i="24"/>
  <c r="CAB7" i="2"/>
  <c r="CAB15" i="2"/>
  <c r="CAB11" i="2"/>
  <c r="CAB22" i="2"/>
  <c r="CAB19" i="2"/>
  <c r="CAB21" i="2"/>
  <c r="CAB20" i="2"/>
  <c r="CAB18" i="2"/>
  <c r="CAB14" i="2"/>
  <c r="CAB8" i="2"/>
  <c r="CAB4" i="2"/>
  <c r="CAB5" i="2"/>
  <c r="CAB6" i="2"/>
  <c r="CAB13" i="2"/>
  <c r="CAB12" i="2"/>
  <c r="FT60" i="24"/>
  <c r="FH7" i="24"/>
  <c r="FH6" i="24" s="1"/>
  <c r="FZ57" i="24"/>
  <c r="FZ61" i="24" s="1"/>
  <c r="FV57" i="24"/>
  <c r="FZ56" i="24"/>
  <c r="FZ62" i="24" s="1"/>
  <c r="FV56" i="24"/>
  <c r="FN56" i="24"/>
  <c r="FN62" i="24" s="1"/>
  <c r="FT62" i="24" s="1"/>
  <c r="FJ56" i="24"/>
  <c r="FZ54" i="24"/>
  <c r="FZ60" i="24" s="1"/>
  <c r="FV54" i="24"/>
  <c r="FZ55" i="24"/>
  <c r="FZ63" i="24" s="1"/>
  <c r="FV55" i="24"/>
  <c r="FV60" i="24" s="1"/>
  <c r="FT63" i="24"/>
  <c r="BJ16" i="22"/>
  <c r="L16" i="22" s="1"/>
  <c r="E16" i="22" s="1"/>
  <c r="D16" i="22" s="1"/>
  <c r="N17" i="22"/>
  <c r="G17" i="22" s="1"/>
  <c r="N16" i="22"/>
  <c r="G16" i="22" s="1"/>
  <c r="BD19" i="22"/>
  <c r="L17" i="22"/>
  <c r="E17" i="22" s="1"/>
  <c r="BD20" i="22"/>
  <c r="BC20" i="22"/>
  <c r="BE19" i="22"/>
  <c r="BF19" i="22"/>
  <c r="BE20" i="22"/>
  <c r="BG18" i="22"/>
  <c r="BF18" i="22"/>
  <c r="M17" i="22"/>
  <c r="F17" i="22" s="1"/>
  <c r="BI18" i="22"/>
  <c r="M18" i="22"/>
  <c r="F18" i="22" s="1"/>
  <c r="D15" i="22"/>
  <c r="FJ61" i="24" l="1"/>
  <c r="FT61" i="24" s="1"/>
  <c r="FT56" i="24"/>
  <c r="FR53" i="24" s="1"/>
  <c r="K21" i="22" s="1"/>
  <c r="FV62" i="24"/>
  <c r="GF62" i="24" s="1"/>
  <c r="GF57" i="24"/>
  <c r="FV63" i="24"/>
  <c r="GF54" i="24"/>
  <c r="FV61" i="24"/>
  <c r="GF61" i="24" s="1"/>
  <c r="GF56" i="24"/>
  <c r="GH56" i="24"/>
  <c r="GH55" i="24"/>
  <c r="GH60" i="24" s="1"/>
  <c r="GL55" i="24"/>
  <c r="GL63" i="24" s="1"/>
  <c r="GL65" i="24" s="1"/>
  <c r="GL67" i="24" s="1"/>
  <c r="GL56" i="24"/>
  <c r="GL62" i="24" s="1"/>
  <c r="GH65" i="24" s="1"/>
  <c r="GF60" i="24"/>
  <c r="GF63" i="24"/>
  <c r="D17" i="22"/>
  <c r="M19" i="22"/>
  <c r="F19" i="22" s="1"/>
  <c r="BH20" i="22"/>
  <c r="BF20" i="22"/>
  <c r="BI19" i="22"/>
  <c r="BG19" i="22"/>
  <c r="BH19" i="22"/>
  <c r="BI20" i="22"/>
  <c r="BG20" i="22"/>
  <c r="N18" i="22"/>
  <c r="G18" i="22" s="1"/>
  <c r="BJ18" i="22"/>
  <c r="L18" i="22" s="1"/>
  <c r="E18" i="22" s="1"/>
  <c r="D18" i="22" s="1"/>
  <c r="FT7" i="24" l="1"/>
  <c r="FT6" i="24" s="1"/>
  <c r="FR68" i="24"/>
  <c r="GD53" i="24"/>
  <c r="K22" i="22" s="1"/>
  <c r="GH61" i="24"/>
  <c r="GL64" i="24" s="1"/>
  <c r="GH67" i="24" s="1"/>
  <c r="GR67" i="24" s="1"/>
  <c r="GR56" i="24"/>
  <c r="GR65" i="24"/>
  <c r="GL66" i="24"/>
  <c r="GD68" i="24"/>
  <c r="GF7" i="24"/>
  <c r="GF6" i="24" s="1"/>
  <c r="GL54" i="24"/>
  <c r="GL60" i="24" s="1"/>
  <c r="GH54" i="24"/>
  <c r="GH57" i="24"/>
  <c r="GL57" i="24"/>
  <c r="GL61" i="24" s="1"/>
  <c r="BJ19" i="22"/>
  <c r="L19" i="22" s="1"/>
  <c r="E19" i="22" s="1"/>
  <c r="D19" i="22" s="1"/>
  <c r="BC22" i="22"/>
  <c r="N19" i="22"/>
  <c r="G19" i="22" s="1"/>
  <c r="BE21" i="22"/>
  <c r="BF21" i="22"/>
  <c r="BC21" i="22"/>
  <c r="N20" i="22"/>
  <c r="G20" i="22" s="1"/>
  <c r="BJ20" i="22"/>
  <c r="L20" i="22" s="1"/>
  <c r="E20" i="22" s="1"/>
  <c r="M20" i="22"/>
  <c r="F20" i="22" s="1"/>
  <c r="GR61" i="24" l="1"/>
  <c r="GH62" i="24"/>
  <c r="GR62" i="24" s="1"/>
  <c r="GR57" i="24"/>
  <c r="GH63" i="24"/>
  <c r="GR63" i="24" s="1"/>
  <c r="GR54" i="24"/>
  <c r="GR60" i="24"/>
  <c r="GH64" i="24"/>
  <c r="BC23" i="22"/>
  <c r="BF22" i="22"/>
  <c r="BD22" i="22"/>
  <c r="BE22" i="22"/>
  <c r="D20" i="22"/>
  <c r="BD21" i="22"/>
  <c r="BH21" i="22"/>
  <c r="GP53" i="24" l="1"/>
  <c r="GR64" i="24"/>
  <c r="GH66" i="24"/>
  <c r="GR66" i="24" s="1"/>
  <c r="BD23" i="22"/>
  <c r="BG22" i="22"/>
  <c r="M22" i="22"/>
  <c r="F22" i="22" s="1"/>
  <c r="K23" i="22"/>
  <c r="BI23" i="22"/>
  <c r="BG23" i="22"/>
  <c r="BH22" i="22"/>
  <c r="BI22" i="22"/>
  <c r="M21" i="22"/>
  <c r="F21" i="22" s="1"/>
  <c r="BG21" i="22"/>
  <c r="BJ21" i="22"/>
  <c r="BI21" i="22"/>
  <c r="GR7" i="24" l="1"/>
  <c r="GR6" i="24" s="1"/>
  <c r="GP68" i="24"/>
  <c r="BJ22" i="22"/>
  <c r="L22" i="22" s="1"/>
  <c r="E22" i="22" s="1"/>
  <c r="D22" i="22" s="1"/>
  <c r="N22" i="22"/>
  <c r="G22" i="22" s="1"/>
  <c r="BF23" i="22"/>
  <c r="BE23" i="22"/>
  <c r="L21" i="22"/>
  <c r="E21" i="22" s="1"/>
  <c r="D21" i="22" s="1"/>
  <c r="N21" i="22"/>
  <c r="G21" i="22" s="1"/>
  <c r="M23" i="22" l="1"/>
  <c r="F23" i="22" s="1"/>
  <c r="BH23" i="22"/>
  <c r="N23" i="22" l="1"/>
  <c r="G23" i="22" s="1"/>
  <c r="BJ23" i="22"/>
  <c r="L23" i="22" s="1"/>
  <c r="E23" i="22" s="1"/>
  <c r="D23" i="22" s="1"/>
  <c r="B20" i="25" l="1"/>
  <c r="B9" i="25"/>
  <c r="B19" i="25"/>
  <c r="B10" i="25"/>
  <c r="B11" i="25"/>
  <c r="B18" i="25"/>
  <c r="B15" i="25"/>
  <c r="B12" i="25"/>
  <c r="B13" i="25"/>
  <c r="B16" i="25"/>
  <c r="B7" i="25"/>
  <c r="B21" i="25"/>
  <c r="B14" i="25"/>
  <c r="B17" i="25"/>
  <c r="B8" i="25"/>
  <c r="C12" i="25" l="1"/>
  <c r="C8" i="25"/>
  <c r="C16" i="25"/>
  <c r="C20" i="25"/>
  <c r="C9" i="25"/>
  <c r="C7" i="25"/>
  <c r="C13" i="25"/>
  <c r="C15" i="25"/>
  <c r="C11" i="25"/>
  <c r="C10" i="25"/>
  <c r="C21" i="25"/>
  <c r="C17" i="25"/>
  <c r="C19" i="25"/>
  <c r="C18" i="25"/>
  <c r="C14" i="25"/>
  <c r="D19" i="25" l="1"/>
  <c r="E19" i="25" s="1"/>
  <c r="G19" i="25" s="1"/>
  <c r="D12" i="25"/>
  <c r="E12" i="25" s="1"/>
  <c r="G12" i="25" s="1"/>
  <c r="D15" i="25"/>
  <c r="E15" i="25" s="1"/>
  <c r="G15" i="25" s="1"/>
  <c r="D20" i="25"/>
  <c r="E20" i="25" s="1"/>
  <c r="G20" i="25" s="1"/>
  <c r="D17" i="25"/>
  <c r="E17" i="25" s="1"/>
  <c r="G17" i="25" s="1"/>
  <c r="D13" i="25"/>
  <c r="E13" i="25" s="1"/>
  <c r="G13" i="25" s="1"/>
  <c r="D18" i="25"/>
  <c r="E18" i="25" s="1"/>
  <c r="G18" i="25" s="1"/>
  <c r="D21" i="25"/>
  <c r="E21" i="25" s="1"/>
  <c r="G21" i="25" s="1"/>
  <c r="D11" i="25"/>
  <c r="E11" i="25" s="1"/>
  <c r="G11" i="25" s="1"/>
  <c r="D10" i="25"/>
  <c r="E10" i="25" s="1"/>
  <c r="G10" i="25" s="1"/>
  <c r="D16" i="25"/>
  <c r="E16" i="25" s="1"/>
  <c r="G16" i="25" s="1"/>
  <c r="D14" i="25"/>
  <c r="E14" i="25" s="1"/>
  <c r="G14" i="25" s="1"/>
  <c r="D9" i="25"/>
  <c r="E9" i="25" s="1"/>
  <c r="G9" i="25" s="1"/>
  <c r="D8" i="25"/>
  <c r="E8" i="25" s="1"/>
  <c r="G8" i="25" s="1"/>
  <c r="D7" i="25"/>
  <c r="E7" i="25" s="1"/>
  <c r="G7" i="25" l="1"/>
  <c r="W7" i="24" s="1"/>
  <c r="B13" i="23"/>
  <c r="B23" i="23"/>
  <c r="B11" i="23"/>
  <c r="B17" i="23"/>
  <c r="B10" i="23"/>
  <c r="B9" i="23"/>
  <c r="B19" i="23"/>
  <c r="B12" i="23"/>
  <c r="B18" i="23"/>
  <c r="B20" i="23"/>
  <c r="B14" i="23"/>
  <c r="B16" i="23"/>
  <c r="B22" i="23"/>
  <c r="B15" i="23"/>
  <c r="B21" i="23"/>
  <c r="BS7" i="24" l="1"/>
  <c r="BG7" i="24"/>
  <c r="FW7" i="24"/>
  <c r="AU7" i="24"/>
  <c r="DO7" i="24"/>
  <c r="GI7" i="24"/>
  <c r="FK7" i="24"/>
  <c r="CE7" i="24"/>
  <c r="EY7" i="24"/>
  <c r="DC7" i="24"/>
  <c r="EM7" i="24"/>
  <c r="CQ7" i="24"/>
  <c r="EA7" i="24"/>
  <c r="AI7" i="24"/>
  <c r="F15" i="23"/>
  <c r="C15" i="23"/>
  <c r="J15" i="23"/>
  <c r="H15" i="23"/>
  <c r="D15" i="23"/>
  <c r="G15" i="23"/>
  <c r="I15" i="23"/>
  <c r="M15" i="23"/>
  <c r="E15" i="23"/>
  <c r="K15" i="23"/>
  <c r="L15" i="23"/>
  <c r="F18" i="23"/>
  <c r="D18" i="23"/>
  <c r="L18" i="23"/>
  <c r="J18" i="23"/>
  <c r="H18" i="23"/>
  <c r="G18" i="23"/>
  <c r="M18" i="23"/>
  <c r="K18" i="23"/>
  <c r="I18" i="23"/>
  <c r="C18" i="23"/>
  <c r="E18" i="23"/>
  <c r="F23" i="23"/>
  <c r="E23" i="23"/>
  <c r="M23" i="23"/>
  <c r="D23" i="23"/>
  <c r="H23" i="23"/>
  <c r="L23" i="23"/>
  <c r="J23" i="23"/>
  <c r="G23" i="23"/>
  <c r="C23" i="23"/>
  <c r="I23" i="23"/>
  <c r="K23" i="23"/>
  <c r="K14" i="23"/>
  <c r="F14" i="23"/>
  <c r="E14" i="23"/>
  <c r="L14" i="23"/>
  <c r="D14" i="23"/>
  <c r="I14" i="23"/>
  <c r="H14" i="23"/>
  <c r="C14" i="23"/>
  <c r="M14" i="23"/>
  <c r="G14" i="23"/>
  <c r="J14" i="23"/>
  <c r="F9" i="23"/>
  <c r="L9" i="23"/>
  <c r="E9" i="23"/>
  <c r="G9" i="23"/>
  <c r="C9" i="23"/>
  <c r="J9" i="23"/>
  <c r="D9" i="23"/>
  <c r="I9" i="23"/>
  <c r="M9" i="23"/>
  <c r="H9" i="23"/>
  <c r="K9" i="23"/>
  <c r="K11" i="23"/>
  <c r="I11" i="23"/>
  <c r="E11" i="23"/>
  <c r="D11" i="23"/>
  <c r="F11" i="23"/>
  <c r="H11" i="23"/>
  <c r="C11" i="23"/>
  <c r="L11" i="23"/>
  <c r="M11" i="23"/>
  <c r="G11" i="23"/>
  <c r="J11" i="23"/>
  <c r="D21" i="23"/>
  <c r="H21" i="23"/>
  <c r="G21" i="23"/>
  <c r="F21" i="23"/>
  <c r="M21" i="23"/>
  <c r="C21" i="23"/>
  <c r="L21" i="23"/>
  <c r="K21" i="23"/>
  <c r="I21" i="23"/>
  <c r="J21" i="23"/>
  <c r="E21" i="23"/>
  <c r="K16" i="23"/>
  <c r="H16" i="23"/>
  <c r="C16" i="23"/>
  <c r="L16" i="23"/>
  <c r="F16" i="23"/>
  <c r="D16" i="23"/>
  <c r="I16" i="23"/>
  <c r="G16" i="23"/>
  <c r="M16" i="23"/>
  <c r="E16" i="23"/>
  <c r="J16" i="23"/>
  <c r="H20" i="23"/>
  <c r="F20" i="23"/>
  <c r="E20" i="23"/>
  <c r="L20" i="23"/>
  <c r="I20" i="23"/>
  <c r="G20" i="23"/>
  <c r="C20" i="23"/>
  <c r="J20" i="23"/>
  <c r="M20" i="23"/>
  <c r="K20" i="23"/>
  <c r="D20" i="23"/>
  <c r="E19" i="23"/>
  <c r="L19" i="23"/>
  <c r="G19" i="23"/>
  <c r="I19" i="23"/>
  <c r="C19" i="23"/>
  <c r="J19" i="23"/>
  <c r="F19" i="23"/>
  <c r="D19" i="23"/>
  <c r="H19" i="23"/>
  <c r="K19" i="23"/>
  <c r="M19" i="23"/>
  <c r="E10" i="23"/>
  <c r="D10" i="23"/>
  <c r="C10" i="23"/>
  <c r="G10" i="23"/>
  <c r="H10" i="23"/>
  <c r="K10" i="23"/>
  <c r="I10" i="23"/>
  <c r="M10" i="23"/>
  <c r="J10" i="23"/>
  <c r="F10" i="23"/>
  <c r="L10" i="23"/>
  <c r="F17" i="23"/>
  <c r="H17" i="23"/>
  <c r="G17" i="23"/>
  <c r="I17" i="23"/>
  <c r="J17" i="23"/>
  <c r="E17" i="23"/>
  <c r="C17" i="23"/>
  <c r="K17" i="23"/>
  <c r="D17" i="23"/>
  <c r="L17" i="23"/>
  <c r="M17" i="23"/>
  <c r="H22" i="23"/>
  <c r="M22" i="23"/>
  <c r="G22" i="23"/>
  <c r="F22" i="23"/>
  <c r="E22" i="23"/>
  <c r="L22" i="23"/>
  <c r="C22" i="23"/>
  <c r="K22" i="23"/>
  <c r="I22" i="23"/>
  <c r="J22" i="23"/>
  <c r="D22" i="23"/>
  <c r="I12" i="23"/>
  <c r="M12" i="23"/>
  <c r="J12" i="23"/>
  <c r="E12" i="23"/>
  <c r="G12" i="23"/>
  <c r="H12" i="23"/>
  <c r="D12" i="23"/>
  <c r="L12" i="23"/>
  <c r="F12" i="23"/>
  <c r="K12" i="23"/>
  <c r="C12" i="23"/>
  <c r="H13" i="23"/>
  <c r="I13" i="23"/>
  <c r="K13" i="23"/>
  <c r="G13" i="23"/>
  <c r="E13" i="23"/>
  <c r="L13" i="23"/>
  <c r="M13" i="23"/>
  <c r="D13" i="23"/>
  <c r="J13" i="23"/>
  <c r="F13" i="23"/>
  <c r="C13" i="23"/>
</calcChain>
</file>

<file path=xl/comments1.xml><?xml version="1.0" encoding="utf-8"?>
<comments xmlns="http://schemas.openxmlformats.org/spreadsheetml/2006/main">
  <authors>
    <author>Agam PC</author>
  </authors>
  <commentList>
    <comment ref="C5" authorId="0" shapeId="0">
      <text>
        <r>
          <rPr>
            <b/>
            <sz val="9"/>
            <color indexed="81"/>
            <rFont val="Tahoma"/>
            <family val="2"/>
          </rPr>
          <t>Type your player name here</t>
        </r>
      </text>
    </comment>
  </commentList>
</comments>
</file>

<file path=xl/comments2.xml><?xml version="1.0" encoding="utf-8"?>
<comments xmlns="http://schemas.openxmlformats.org/spreadsheetml/2006/main">
  <authors>
    <author>Agam PC</author>
  </authors>
  <commentList>
    <comment ref="AC11" authorId="0" shapeId="0">
      <text>
        <r>
          <rPr>
            <b/>
            <sz val="9"/>
            <color indexed="81"/>
            <rFont val="Tahoma"/>
            <family val="2"/>
          </rPr>
          <t>Re-type country name in 8 tables below if you found an error or standing has to be decided by FIFA drawing</t>
        </r>
      </text>
    </comment>
  </commentList>
</comments>
</file>

<file path=xl/sharedStrings.xml><?xml version="1.0" encoding="utf-8"?>
<sst xmlns="http://schemas.openxmlformats.org/spreadsheetml/2006/main" count="1137" uniqueCount="192">
  <si>
    <t>P</t>
  </si>
  <si>
    <t>r musadya</t>
  </si>
  <si>
    <t>Uruguay</t>
  </si>
  <si>
    <t>Argentina</t>
  </si>
  <si>
    <t>England</t>
  </si>
  <si>
    <t>USA</t>
  </si>
  <si>
    <t>Australia</t>
  </si>
  <si>
    <t>Japan</t>
  </si>
  <si>
    <t>Group</t>
  </si>
  <si>
    <t>B</t>
  </si>
  <si>
    <t>C</t>
  </si>
  <si>
    <t>Standings</t>
  </si>
  <si>
    <t>Score</t>
  </si>
  <si>
    <t>Final</t>
  </si>
  <si>
    <t>Visit exceltemplate.net for more templates and updates</t>
  </si>
  <si>
    <t>Date</t>
  </si>
  <si>
    <t>Time</t>
  </si>
  <si>
    <t>Italy</t>
  </si>
  <si>
    <t>France</t>
  </si>
  <si>
    <t>W</t>
  </si>
  <si>
    <t>D</t>
  </si>
  <si>
    <t>L</t>
  </si>
  <si>
    <t>A</t>
  </si>
  <si>
    <t>Country</t>
  </si>
  <si>
    <t>:</t>
  </si>
  <si>
    <t>-</t>
  </si>
  <si>
    <t>Venue</t>
  </si>
  <si>
    <t>Select text you want to highlight, delete to remove highlight</t>
  </si>
  <si>
    <t>Tries</t>
  </si>
  <si>
    <t>Fiji</t>
  </si>
  <si>
    <t>#</t>
  </si>
  <si>
    <t>Team 1</t>
  </si>
  <si>
    <t>Team 2</t>
  </si>
  <si>
    <t>Twickenham, London</t>
  </si>
  <si>
    <t>Tonga</t>
  </si>
  <si>
    <t>Georgia</t>
  </si>
  <si>
    <t>Kingsholm, Gloucester</t>
  </si>
  <si>
    <t>Ireland</t>
  </si>
  <si>
    <t>Canada</t>
  </si>
  <si>
    <t>Millennium, Cardiff</t>
  </si>
  <si>
    <t>South Africa</t>
  </si>
  <si>
    <t>Brighton Community, Brighton</t>
  </si>
  <si>
    <t>Samoa</t>
  </si>
  <si>
    <t>Wales</t>
  </si>
  <si>
    <t>New Zealand</t>
  </si>
  <si>
    <t>Wembley, London</t>
  </si>
  <si>
    <t>Scotland</t>
  </si>
  <si>
    <t>Romania</t>
  </si>
  <si>
    <t>Olympic Park, London</t>
  </si>
  <si>
    <t>Namibia</t>
  </si>
  <si>
    <t>Elland Road, Leeds</t>
  </si>
  <si>
    <t>Villa Park, Birmingham</t>
  </si>
  <si>
    <t>Sandy Park, Exeter</t>
  </si>
  <si>
    <t>Stadiummk, Milton Keynes</t>
  </si>
  <si>
    <t>St James Park, Newcastle</t>
  </si>
  <si>
    <t>Leicester City, Leicester</t>
  </si>
  <si>
    <t>Manchester City, Manchester</t>
  </si>
  <si>
    <t>Pts</t>
  </si>
  <si>
    <t>TA</t>
  </si>
  <si>
    <t>TF</t>
  </si>
  <si>
    <t>BP</t>
  </si>
  <si>
    <t>Pool A</t>
  </si>
  <si>
    <t>Pool B</t>
  </si>
  <si>
    <t>Pool C</t>
  </si>
  <si>
    <t>Pool D</t>
  </si>
  <si>
    <t>Quarterfinals</t>
  </si>
  <si>
    <t>Semifinals</t>
  </si>
  <si>
    <t>Match for 3rd Place</t>
  </si>
  <si>
    <t>KNOCK OUT ROUND</t>
  </si>
  <si>
    <t>GROUP STAGES</t>
  </si>
  <si>
    <t>Pool Winner</t>
  </si>
  <si>
    <t>Qualified for 2019 Rugby World Cup</t>
  </si>
  <si>
    <t>Color Description</t>
  </si>
  <si>
    <t>Abbreviation Description</t>
  </si>
  <si>
    <t>Qualified for Knock Out Round  and 2019 Rugby World Cup</t>
  </si>
  <si>
    <t>© 2015 - Exceltemplate.net</t>
  </si>
  <si>
    <t>&gt; Win - 4 points</t>
  </si>
  <si>
    <t>&gt; Draw - 2 points</t>
  </si>
  <si>
    <t>&gt; Loss - 0 points</t>
  </si>
  <si>
    <t>Bonus points</t>
  </si>
  <si>
    <t>&gt; 4 or more tries - 1 point</t>
  </si>
  <si>
    <t>&gt; Loss by 7 points or less - 1 point</t>
  </si>
  <si>
    <t>PF</t>
  </si>
  <si>
    <t>PA</t>
  </si>
  <si>
    <t>PD</t>
  </si>
  <si>
    <t>P : Played  - W : Win - D : Draw - L : Loss</t>
  </si>
  <si>
    <t>PF : Points For - PA : Points Against - PD : Points Difference</t>
  </si>
  <si>
    <t>TF : Tries For - TA : Tries Against - BP : Bonus Points</t>
  </si>
  <si>
    <t>Pts : Pool Points</t>
  </si>
  <si>
    <t>Points Awarded</t>
  </si>
  <si>
    <t>Standings Regulation</t>
  </si>
  <si>
    <t>&gt; Teams are ranked based on total Pool Points</t>
  </si>
  <si>
    <t>&gt; If 2 or more teams are leveled on total Pool Points, they will be ranked based on following tie-breaker rule :</t>
  </si>
  <si>
    <t>1. Total points on head-to-head matches</t>
  </si>
  <si>
    <t>4. Scored Most Points in All Pool Matches</t>
  </si>
  <si>
    <t>5. Scores Most Tries in All Pool Matches</t>
  </si>
  <si>
    <t>6. Official World Rugby World Rankings on October 12, 2015</t>
  </si>
  <si>
    <t>Rugby World Cup 2015 Schedule and Scoresheet</t>
  </si>
  <si>
    <t>2. Best Points Difference in all Pool Matches</t>
  </si>
  <si>
    <t>3. Best Tries Difference in all Pool Matches</t>
  </si>
  <si>
    <t>QF</t>
  </si>
  <si>
    <t>SF</t>
  </si>
  <si>
    <t>3rd</t>
  </si>
  <si>
    <t>F</t>
  </si>
  <si>
    <t>Group Stages Prediction</t>
  </si>
  <si>
    <t>Point System</t>
  </si>
  <si>
    <r>
      <t xml:space="preserve">o Point for </t>
    </r>
    <r>
      <rPr>
        <b/>
        <sz val="11"/>
        <rFont val="Calibri"/>
        <family val="2"/>
        <scheme val="minor"/>
      </rPr>
      <t>correct match result</t>
    </r>
    <r>
      <rPr>
        <sz val="11"/>
        <rFont val="Calibri"/>
        <family val="2"/>
        <scheme val="minor"/>
      </rPr>
      <t xml:space="preserve"> </t>
    </r>
    <r>
      <rPr>
        <b/>
        <sz val="11"/>
        <rFont val="Calibri"/>
        <family val="2"/>
        <scheme val="minor"/>
      </rPr>
      <t>(win-draw-loss)</t>
    </r>
    <r>
      <rPr>
        <sz val="11"/>
        <rFont val="Calibri"/>
        <family val="2"/>
        <scheme val="minor"/>
      </rPr>
      <t xml:space="preserve">  with </t>
    </r>
    <r>
      <rPr>
        <b/>
        <sz val="11"/>
        <rFont val="Calibri"/>
        <family val="2"/>
        <scheme val="minor"/>
      </rPr>
      <t>correct score prediction</t>
    </r>
    <r>
      <rPr>
        <sz val="11"/>
        <rFont val="Calibri"/>
        <family val="2"/>
        <scheme val="minor"/>
      </rPr>
      <t xml:space="preserve"> &gt;&gt;</t>
    </r>
  </si>
  <si>
    <r>
      <t xml:space="preserve">o Point for </t>
    </r>
    <r>
      <rPr>
        <b/>
        <sz val="11"/>
        <rFont val="Calibri"/>
        <family val="2"/>
        <scheme val="minor"/>
      </rPr>
      <t xml:space="preserve">correct match result (win-loss) </t>
    </r>
    <r>
      <rPr>
        <sz val="11"/>
        <rFont val="Calibri"/>
        <family val="2"/>
        <scheme val="minor"/>
      </rPr>
      <t xml:space="preserve">with </t>
    </r>
    <r>
      <rPr>
        <b/>
        <sz val="11"/>
        <rFont val="Calibri"/>
        <family val="2"/>
        <scheme val="minor"/>
      </rPr>
      <t>correct score difference prediction</t>
    </r>
    <r>
      <rPr>
        <sz val="11"/>
        <rFont val="Calibri"/>
        <family val="2"/>
        <scheme val="minor"/>
      </rPr>
      <t xml:space="preserve"> or </t>
    </r>
    <r>
      <rPr>
        <b/>
        <sz val="11"/>
        <rFont val="Calibri"/>
        <family val="2"/>
        <scheme val="minor"/>
      </rPr>
      <t>correct draw prediction</t>
    </r>
    <r>
      <rPr>
        <sz val="11"/>
        <rFont val="Calibri"/>
        <family val="2"/>
        <scheme val="minor"/>
      </rPr>
      <t xml:space="preserve"> only &gt;&gt;</t>
    </r>
  </si>
  <si>
    <t>Knock Out Stages Prediction</t>
  </si>
  <si>
    <t>QUARTER FINAL</t>
  </si>
  <si>
    <t>SEMI FINAL</t>
  </si>
  <si>
    <t>THIRD PLACE</t>
  </si>
  <si>
    <t>FINAL</t>
  </si>
  <si>
    <t>Leaderboard Policy</t>
  </si>
  <si>
    <t>All players will be ranked based on</t>
  </si>
  <si>
    <t>3. Order of players in PlayerList</t>
  </si>
  <si>
    <t>Bonus Point</t>
  </si>
  <si>
    <t>Point</t>
  </si>
  <si>
    <t>o Group Winner and Runner Up correct prediction</t>
  </si>
  <si>
    <t>o Group Winner correct prediction only</t>
  </si>
  <si>
    <t>o Group Runner Up correct prediction only</t>
  </si>
  <si>
    <t>o Qualified 2 teams (swapped group position)</t>
  </si>
  <si>
    <t>o Qualified 1 team only (incorrect group position)</t>
  </si>
  <si>
    <t>1. Points earned on all matches (Group and Knock Out Round) + Bonus Points</t>
  </si>
  <si>
    <r>
      <t xml:space="preserve">2. Number of Correct Match and Score Prediction and </t>
    </r>
    <r>
      <rPr>
        <b/>
        <sz val="11"/>
        <rFont val="Calibri"/>
        <family val="2"/>
        <scheme val="minor"/>
      </rPr>
      <t>Correct Pairing Matches</t>
    </r>
    <r>
      <rPr>
        <sz val="11"/>
        <rFont val="Calibri"/>
        <family val="2"/>
        <scheme val="minor"/>
      </rPr>
      <t xml:space="preserve"> in Knock Out Round (if </t>
    </r>
    <r>
      <rPr>
        <b/>
        <sz val="11"/>
        <rFont val="Calibri"/>
        <family val="2"/>
        <scheme val="minor"/>
      </rPr>
      <t>Score Prediction point system is based on prediction matches</t>
    </r>
    <r>
      <rPr>
        <sz val="11"/>
        <rFont val="Calibri"/>
        <family val="2"/>
        <scheme val="minor"/>
      </rPr>
      <t>)</t>
    </r>
  </si>
  <si>
    <t xml:space="preserve">HAVE FUN GUYS AND ENJOY THE TOURNAMENT </t>
  </si>
  <si>
    <t>PLAYER SCOREBOARD</t>
  </si>
  <si>
    <t>No</t>
  </si>
  <si>
    <t>Player Name</t>
  </si>
  <si>
    <t>Total Correct Prediction</t>
  </si>
  <si>
    <t>Group Stages</t>
  </si>
  <si>
    <t>Bonus</t>
  </si>
  <si>
    <t>Knock Out Stages</t>
  </si>
  <si>
    <t>PLAYER LEADERBOARD</t>
  </si>
  <si>
    <t>SCORE RESULTS</t>
  </si>
  <si>
    <t>SCORE PREDICTION</t>
  </si>
  <si>
    <t>Player</t>
  </si>
  <si>
    <t>Total &gt;&gt;</t>
  </si>
  <si>
    <t>Current Rank</t>
  </si>
  <si>
    <t>Match</t>
  </si>
  <si>
    <t>Winner</t>
  </si>
  <si>
    <t>Runner Up</t>
  </si>
  <si>
    <t>Dummy worksheet for Leaderboard standing calculation</t>
  </si>
  <si>
    <t>Rank Based on Points</t>
  </si>
  <si>
    <t>Rank Based on Correct Prediction</t>
  </si>
  <si>
    <t>Rank Based on Entry Order</t>
  </si>
  <si>
    <t>Final Rank</t>
  </si>
  <si>
    <t>Name</t>
  </si>
  <si>
    <t>John Doe 2</t>
  </si>
  <si>
    <t>John Doe 1</t>
  </si>
  <si>
    <t>John Doe 3</t>
  </si>
  <si>
    <t>John Doe 4</t>
  </si>
  <si>
    <t>John Doe 5</t>
  </si>
  <si>
    <t>John Doe 6</t>
  </si>
  <si>
    <t>John Doe 7</t>
  </si>
  <si>
    <t>John Doe 8</t>
  </si>
  <si>
    <t>John Doe 9</t>
  </si>
  <si>
    <t>John Doe 10</t>
  </si>
  <si>
    <t>John Doe 11</t>
  </si>
  <si>
    <t>John Doe 12</t>
  </si>
  <si>
    <t>John Doe 13</t>
  </si>
  <si>
    <t>John Doe 14</t>
  </si>
  <si>
    <t>John Doe 15</t>
  </si>
  <si>
    <t>&lt;&lt; first prediction</t>
  </si>
  <si>
    <t>RULE</t>
  </si>
  <si>
    <t>POOL</t>
  </si>
  <si>
    <r>
      <t xml:space="preserve">o Point for </t>
    </r>
    <r>
      <rPr>
        <b/>
        <sz val="11"/>
        <rFont val="Calibri"/>
        <family val="2"/>
        <scheme val="minor"/>
      </rPr>
      <t>correct match result (win-loss) prediction</t>
    </r>
    <r>
      <rPr>
        <sz val="11"/>
        <rFont val="Calibri"/>
        <family val="2"/>
        <scheme val="minor"/>
      </rPr>
      <t xml:space="preserve"> only and score difference margin is within ---&gt;</t>
    </r>
  </si>
  <si>
    <t>o Point for correct Number of Tries prediction</t>
  </si>
  <si>
    <t xml:space="preserve"> Group Stages</t>
  </si>
  <si>
    <t>Quarter Final</t>
  </si>
  <si>
    <t>Semifinal</t>
  </si>
  <si>
    <t>3rd Place</t>
  </si>
  <si>
    <t>Correct Pairing Bonus Point</t>
  </si>
  <si>
    <t>Total Match Point</t>
  </si>
  <si>
    <t>Total Bonus Point</t>
  </si>
  <si>
    <t>Final Standing Bonus Point</t>
  </si>
  <si>
    <t>Total Tries Bonus Point</t>
  </si>
  <si>
    <t>Total Points</t>
  </si>
  <si>
    <t>o Point for correct match result (win-loss) prediction only</t>
  </si>
  <si>
    <r>
      <t xml:space="preserve">o Point for </t>
    </r>
    <r>
      <rPr>
        <b/>
        <sz val="11"/>
        <rFont val="Calibri"/>
        <family val="2"/>
        <scheme val="minor"/>
      </rPr>
      <t>correct match result (win-loss) prediction</t>
    </r>
    <r>
      <rPr>
        <sz val="11"/>
        <rFont val="Calibri"/>
        <family val="2"/>
        <scheme val="minor"/>
      </rPr>
      <t xml:space="preserve"> only</t>
    </r>
  </si>
  <si>
    <r>
      <t xml:space="preserve">o Point for </t>
    </r>
    <r>
      <rPr>
        <b/>
        <sz val="11"/>
        <rFont val="Calibri"/>
        <family val="2"/>
        <scheme val="minor"/>
      </rPr>
      <t>correct match result (win-loss) prediction</t>
    </r>
    <r>
      <rPr>
        <sz val="11"/>
        <rFont val="Calibri"/>
        <family val="2"/>
        <scheme val="minor"/>
      </rPr>
      <t xml:space="preserve"> only and score difference margin is within --&gt;</t>
    </r>
  </si>
  <si>
    <t>o Correct Knock Out Bracket Pairing Matches</t>
  </si>
  <si>
    <t>Team in Knock Out Round</t>
  </si>
  <si>
    <t>Matches Period included in Point Calculation</t>
  </si>
  <si>
    <t>Based on prediction matches</t>
  </si>
  <si>
    <t>© 2015 - exceltemplate.net</t>
  </si>
  <si>
    <t>RUGBY WORLD CUP 2015 OFFICE POOL</t>
  </si>
  <si>
    <t>PLAYER PREDICTION BOARD</t>
  </si>
  <si>
    <t>CHAMPION</t>
  </si>
  <si>
    <t>Full Time</t>
  </si>
  <si>
    <t xml:space="preserve">Need help? Please see this page for information: </t>
  </si>
  <si>
    <t>https://exceltemplate.net/support/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</si>
</sst>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h:mm;@"/>
    <numFmt numFmtId="165" formatCode="d\-mmm\,\ h:mm"/>
    <numFmt numFmtId="166" formatCode="[$-409]d\-mmm;@"/>
    <numFmt numFmtId="167" formatCode="0_);\(0\)"/>
  </numFmts>
  <fonts count="39" x14ac:knownFonts="1">
    <font>
      <sz val="10"/>
      <name val="Arial"/>
    </font>
    <font>
      <sz val="8"/>
      <name val="Arial"/>
      <family val="2"/>
    </font>
    <font>
      <u/>
      <sz val="10"/>
      <color indexed="12"/>
      <name val="Arial"/>
      <family val="2"/>
    </font>
    <font>
      <sz val="10"/>
      <name val="Calibri"/>
      <family val="2"/>
      <scheme val="minor"/>
    </font>
    <font>
      <b/>
      <sz val="10"/>
      <name val="Calibri"/>
      <family val="2"/>
      <scheme val="minor"/>
    </font>
    <font>
      <b/>
      <sz val="10"/>
      <color theme="0"/>
      <name val="Calibri"/>
      <family val="2"/>
      <scheme val="minor"/>
    </font>
    <font>
      <sz val="11"/>
      <name val="Calibri"/>
      <family val="2"/>
      <scheme val="minor"/>
    </font>
    <font>
      <sz val="11"/>
      <color theme="0"/>
      <name val="Calibri"/>
      <family val="2"/>
      <scheme val="minor"/>
    </font>
    <font>
      <sz val="10"/>
      <name val="Arial"/>
      <family val="2"/>
    </font>
    <font>
      <sz val="11"/>
      <color indexed="10"/>
      <name val="Calibri"/>
      <family val="2"/>
      <scheme val="minor"/>
    </font>
    <font>
      <sz val="11"/>
      <color indexed="9"/>
      <name val="Calibri"/>
      <family val="2"/>
      <scheme val="minor"/>
    </font>
    <font>
      <b/>
      <sz val="11"/>
      <name val="Calibri"/>
      <family val="2"/>
      <scheme val="minor"/>
    </font>
    <font>
      <b/>
      <sz val="11"/>
      <color indexed="9"/>
      <name val="Calibri"/>
      <family val="2"/>
      <scheme val="minor"/>
    </font>
    <font>
      <sz val="11"/>
      <color rgb="FFFF0000"/>
      <name val="Calibri"/>
      <family val="2"/>
      <scheme val="minor"/>
    </font>
    <font>
      <b/>
      <sz val="10"/>
      <color theme="1"/>
      <name val="Calibri"/>
      <family val="2"/>
      <scheme val="minor"/>
    </font>
    <font>
      <b/>
      <sz val="9"/>
      <color indexed="81"/>
      <name val="Tahoma"/>
      <family val="2"/>
    </font>
    <font>
      <b/>
      <sz val="16"/>
      <color theme="0"/>
      <name val="Calibri"/>
      <family val="2"/>
      <scheme val="minor"/>
    </font>
    <font>
      <b/>
      <sz val="10"/>
      <color rgb="FF0000FF"/>
      <name val="Calibri"/>
      <family val="2"/>
      <scheme val="minor"/>
    </font>
    <font>
      <b/>
      <sz val="11"/>
      <color rgb="FF0000FF"/>
      <name val="Calibri"/>
      <family val="2"/>
      <scheme val="minor"/>
    </font>
    <font>
      <b/>
      <sz val="11"/>
      <color theme="0"/>
      <name val="Calibri"/>
      <family val="2"/>
      <scheme val="minor"/>
    </font>
    <font>
      <b/>
      <sz val="11"/>
      <color rgb="FFFF0000"/>
      <name val="Calibri"/>
      <family val="2"/>
      <scheme val="minor"/>
    </font>
    <font>
      <b/>
      <sz val="16"/>
      <color rgb="FF0000FF"/>
      <name val="Calibri"/>
      <family val="2"/>
      <scheme val="minor"/>
    </font>
    <font>
      <sz val="10"/>
      <name val="Verdana"/>
      <family val="2"/>
    </font>
    <font>
      <b/>
      <sz val="20"/>
      <color theme="0"/>
      <name val="Calibri"/>
      <family val="2"/>
      <scheme val="minor"/>
    </font>
    <font>
      <b/>
      <sz val="10"/>
      <color indexed="12"/>
      <name val="Verdana"/>
      <family val="2"/>
    </font>
    <font>
      <sz val="9"/>
      <color theme="0"/>
      <name val="Calibri"/>
      <family val="2"/>
      <scheme val="minor"/>
    </font>
    <font>
      <sz val="10"/>
      <color theme="0"/>
      <name val="Verdana"/>
      <family val="2"/>
    </font>
    <font>
      <sz val="10"/>
      <color theme="0"/>
      <name val="Calibri"/>
      <family val="2"/>
      <scheme val="minor"/>
    </font>
    <font>
      <sz val="10"/>
      <color theme="0"/>
      <name val="Arial"/>
      <family val="2"/>
    </font>
    <font>
      <b/>
      <sz val="14"/>
      <name val="Calibri"/>
      <family val="2"/>
      <scheme val="minor"/>
    </font>
    <font>
      <b/>
      <sz val="14"/>
      <color rgb="FF0000FF"/>
      <name val="Calibri"/>
      <family val="2"/>
      <scheme val="minor"/>
    </font>
    <font>
      <b/>
      <sz val="16"/>
      <name val="Calibri"/>
      <family val="2"/>
      <scheme val="minor"/>
    </font>
    <font>
      <b/>
      <sz val="22"/>
      <name val="Calibri"/>
      <family val="2"/>
      <scheme val="minor"/>
    </font>
    <font>
      <sz val="12"/>
      <color theme="1"/>
      <name val="Calibri"/>
      <family val="2"/>
      <scheme val="minor"/>
    </font>
    <font>
      <sz val="20"/>
      <color theme="1"/>
      <name val="Arial"/>
      <family val="2"/>
    </font>
    <font>
      <sz val="20"/>
      <color theme="1"/>
      <name val="Calibri"/>
      <family val="2"/>
      <scheme val="minor"/>
    </font>
    <font>
      <u/>
      <sz val="12"/>
      <color theme="10"/>
      <name val="Calibri"/>
      <family val="2"/>
      <scheme val="minor"/>
    </font>
    <font>
      <u/>
      <sz val="20"/>
      <color theme="10"/>
      <name val="Arial"/>
      <family val="2"/>
    </font>
    <font>
      <u/>
      <sz val="20"/>
      <color theme="10"/>
      <name val="Calibri"/>
      <family val="2"/>
      <scheme val="minor"/>
    </font>
  </fonts>
  <fills count="25">
    <fill>
      <patternFill patternType="none"/>
    </fill>
    <fill>
      <patternFill patternType="gray125"/>
    </fill>
    <fill>
      <patternFill patternType="solid">
        <fgColor theme="3" tint="-0.249977111117893"/>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0000FF"/>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3" tint="0.39997558519241921"/>
        <bgColor indexed="64"/>
      </patternFill>
    </fill>
    <fill>
      <gradientFill degree="270">
        <stop position="0">
          <color theme="0"/>
        </stop>
        <stop position="1">
          <color theme="4"/>
        </stop>
      </gradientFill>
    </fill>
    <fill>
      <patternFill patternType="solid">
        <fgColor theme="3"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rgb="FF0070C0"/>
        <bgColor indexed="64"/>
      </patternFill>
    </fill>
    <fill>
      <patternFill patternType="solid">
        <fgColor rgb="FF00B0F0"/>
        <bgColor indexed="64"/>
      </patternFill>
    </fill>
    <fill>
      <patternFill patternType="solid">
        <fgColor rgb="FF0070C0"/>
        <bgColor auto="1"/>
      </patternFill>
    </fill>
    <fill>
      <patternFill patternType="solid">
        <fgColor rgb="FF0000FF"/>
        <bgColor auto="1"/>
      </patternFill>
    </fill>
  </fills>
  <borders count="36">
    <border>
      <left/>
      <right/>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theme="1" tint="0.499984740745262"/>
      </left>
      <right style="medium">
        <color theme="1" tint="0.499984740745262"/>
      </right>
      <top/>
      <bottom style="thin">
        <color theme="1" tint="0.499984740745262"/>
      </bottom>
      <diagonal/>
    </border>
    <border>
      <left style="medium">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thin">
        <color theme="1" tint="0.499984740745262"/>
      </bottom>
      <diagonal/>
    </border>
    <border>
      <left/>
      <right/>
      <top style="medium">
        <color theme="1" tint="0.499984740745262"/>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style="medium">
        <color theme="1" tint="0.499984740745262"/>
      </left>
      <right/>
      <top style="thin">
        <color theme="1" tint="0.499984740745262"/>
      </top>
      <bottom style="medium">
        <color theme="1" tint="0.499984740745262"/>
      </bottom>
      <diagonal/>
    </border>
    <border>
      <left/>
      <right/>
      <top style="thin">
        <color theme="1" tint="0.499984740745262"/>
      </top>
      <bottom style="medium">
        <color theme="1" tint="0.499984740745262"/>
      </bottom>
      <diagonal/>
    </border>
    <border>
      <left/>
      <right style="medium">
        <color theme="1" tint="0.499984740745262"/>
      </right>
      <top style="thin">
        <color theme="1" tint="0.499984740745262"/>
      </top>
      <bottom style="medium">
        <color theme="1" tint="0.499984740745262"/>
      </bottom>
      <diagonal/>
    </border>
    <border>
      <left style="thin">
        <color indexed="64"/>
      </left>
      <right/>
      <top style="thin">
        <color indexed="64"/>
      </top>
      <bottom/>
      <diagonal/>
    </border>
    <border>
      <left/>
      <right/>
      <top style="thin">
        <color indexed="64"/>
      </top>
      <bottom/>
      <diagonal/>
    </border>
    <border>
      <left/>
      <right style="medium">
        <color theme="1" tint="0.499984740745262"/>
      </right>
      <top style="medium">
        <color theme="1" tint="0.499984740745262"/>
      </top>
      <bottom style="thin">
        <color indexed="64"/>
      </bottom>
      <diagonal/>
    </border>
    <border>
      <left/>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right style="thin">
        <color theme="3" tint="-0.24994659260841701"/>
      </right>
      <top/>
      <bottom/>
      <diagonal/>
    </border>
    <border>
      <left style="thin">
        <color theme="3" tint="0.79998168889431442"/>
      </left>
      <right style="thin">
        <color indexed="64"/>
      </right>
      <top style="thin">
        <color theme="3" tint="0.79998168889431442"/>
      </top>
      <bottom style="thin">
        <color theme="3" tint="0.79998168889431442"/>
      </bottom>
      <diagonal/>
    </border>
  </borders>
  <cellStyleXfs count="6">
    <xf numFmtId="0" fontId="0" fillId="0" borderId="0"/>
    <xf numFmtId="0" fontId="2" fillId="0" borderId="0" applyNumberFormat="0" applyFill="0" applyBorder="0" applyAlignment="0" applyProtection="0">
      <alignment vertical="top"/>
      <protection locked="0"/>
    </xf>
    <xf numFmtId="43" fontId="8" fillId="0" borderId="0" applyFont="0" applyFill="0" applyBorder="0" applyAlignment="0" applyProtection="0"/>
    <xf numFmtId="0" fontId="8" fillId="0" borderId="0"/>
    <xf numFmtId="0" fontId="33" fillId="0" borderId="0"/>
    <xf numFmtId="0" fontId="36" fillId="0" borderId="0" applyNumberFormat="0" applyFill="0" applyBorder="0" applyAlignment="0" applyProtection="0"/>
  </cellStyleXfs>
  <cellXfs count="318">
    <xf numFmtId="0" fontId="0" fillId="0" borderId="0" xfId="0"/>
    <xf numFmtId="0" fontId="3" fillId="0" borderId="0" xfId="0" applyFont="1" applyBorder="1" applyAlignment="1" applyProtection="1">
      <alignment vertical="center"/>
      <protection hidden="1"/>
    </xf>
    <xf numFmtId="0" fontId="3" fillId="0" borderId="0" xfId="0" applyFont="1" applyBorder="1" applyAlignment="1" applyProtection="1">
      <alignment horizontal="center" vertical="center"/>
      <protection hidden="1"/>
    </xf>
    <xf numFmtId="0" fontId="6" fillId="0" borderId="0" xfId="0" applyFont="1" applyProtection="1">
      <protection hidden="1"/>
    </xf>
    <xf numFmtId="0" fontId="6" fillId="0" borderId="0" xfId="0" applyFont="1" applyAlignment="1" applyProtection="1">
      <protection hidden="1"/>
    </xf>
    <xf numFmtId="0" fontId="6" fillId="0" borderId="0" xfId="0" applyFont="1" applyAlignment="1" applyProtection="1">
      <alignment horizontal="center"/>
      <protection hidden="1"/>
    </xf>
    <xf numFmtId="0" fontId="9" fillId="0" borderId="0" xfId="0" applyFont="1" applyProtection="1">
      <protection hidden="1"/>
    </xf>
    <xf numFmtId="0" fontId="10" fillId="0" borderId="0" xfId="0" applyFont="1" applyProtection="1">
      <protection hidden="1"/>
    </xf>
    <xf numFmtId="0" fontId="11" fillId="0" borderId="0" xfId="0" applyFont="1" applyProtection="1">
      <protection hidden="1"/>
    </xf>
    <xf numFmtId="0" fontId="9" fillId="0" borderId="0" xfId="0" applyFont="1" applyAlignment="1" applyProtection="1">
      <alignment vertical="center"/>
      <protection hidden="1"/>
    </xf>
    <xf numFmtId="0" fontId="6" fillId="0" borderId="0" xfId="0" applyFont="1" applyAlignment="1" applyProtection="1">
      <alignment vertical="center"/>
      <protection hidden="1"/>
    </xf>
    <xf numFmtId="0" fontId="6" fillId="0" borderId="1" xfId="0" applyFont="1" applyBorder="1" applyAlignment="1" applyProtection="1">
      <alignment vertical="center"/>
      <protection hidden="1"/>
    </xf>
    <xf numFmtId="0" fontId="6" fillId="0" borderId="0" xfId="0" applyFont="1" applyBorder="1" applyAlignment="1" applyProtection="1">
      <alignment vertical="center"/>
      <protection hidden="1"/>
    </xf>
    <xf numFmtId="0" fontId="6" fillId="0" borderId="0" xfId="0" applyFont="1" applyBorder="1" applyAlignment="1" applyProtection="1">
      <alignment horizontal="center" vertical="center"/>
      <protection hidden="1"/>
    </xf>
    <xf numFmtId="0" fontId="6" fillId="0" borderId="2" xfId="0" applyFont="1" applyBorder="1" applyAlignment="1" applyProtection="1">
      <alignment vertical="center"/>
      <protection hidden="1"/>
    </xf>
    <xf numFmtId="0" fontId="9" fillId="0" borderId="0" xfId="0" applyFont="1" applyBorder="1" applyAlignment="1" applyProtection="1">
      <alignment vertical="center"/>
      <protection hidden="1"/>
    </xf>
    <xf numFmtId="0" fontId="9" fillId="0" borderId="0" xfId="0" applyFont="1" applyBorder="1" applyProtection="1">
      <protection hidden="1"/>
    </xf>
    <xf numFmtId="0" fontId="6"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0" fontId="6" fillId="0" borderId="8" xfId="0" applyFont="1" applyBorder="1" applyAlignment="1" applyProtection="1">
      <alignment vertical="center"/>
      <protection hidden="1"/>
    </xf>
    <xf numFmtId="0" fontId="6" fillId="0" borderId="6" xfId="0" applyFont="1" applyBorder="1" applyAlignment="1" applyProtection="1">
      <alignment vertical="center"/>
      <protection hidden="1"/>
    </xf>
    <xf numFmtId="0" fontId="6" fillId="0" borderId="7" xfId="0" applyFont="1" applyBorder="1" applyAlignment="1" applyProtection="1">
      <alignment vertical="center"/>
      <protection hidden="1"/>
    </xf>
    <xf numFmtId="0" fontId="6" fillId="0" borderId="6" xfId="0" applyFont="1" applyFill="1" applyBorder="1" applyAlignment="1" applyProtection="1">
      <alignment vertical="center"/>
      <protection hidden="1"/>
    </xf>
    <xf numFmtId="0" fontId="6" fillId="0" borderId="1" xfId="0" applyFont="1" applyBorder="1" applyProtection="1">
      <protection hidden="1"/>
    </xf>
    <xf numFmtId="0" fontId="6" fillId="0" borderId="0" xfId="0" applyFont="1" applyAlignment="1" applyProtection="1">
      <alignment wrapText="1"/>
      <protection hidden="1"/>
    </xf>
    <xf numFmtId="0" fontId="6" fillId="0" borderId="0" xfId="0" applyFont="1" applyAlignment="1" applyProtection="1">
      <alignment horizontal="center" wrapText="1"/>
      <protection hidden="1"/>
    </xf>
    <xf numFmtId="0" fontId="6" fillId="0" borderId="0" xfId="0" applyFont="1" applyBorder="1" applyAlignment="1" applyProtection="1">
      <alignment vertical="center" wrapText="1"/>
      <protection hidden="1"/>
    </xf>
    <xf numFmtId="0" fontId="6" fillId="0" borderId="6" xfId="0" applyFont="1" applyBorder="1" applyAlignment="1" applyProtection="1">
      <alignment vertical="center" wrapText="1"/>
      <protection hidden="1"/>
    </xf>
    <xf numFmtId="0" fontId="6" fillId="0" borderId="0" xfId="0" applyFont="1" applyAlignment="1" applyProtection="1">
      <alignment vertical="center" wrapText="1"/>
      <protection hidden="1"/>
    </xf>
    <xf numFmtId="0" fontId="13" fillId="0" borderId="0" xfId="0" applyFont="1" applyAlignment="1" applyProtection="1">
      <alignment vertical="center"/>
      <protection hidden="1"/>
    </xf>
    <xf numFmtId="0" fontId="13" fillId="0" borderId="0" xfId="0" applyFont="1" applyProtection="1">
      <protection hidden="1"/>
    </xf>
    <xf numFmtId="0" fontId="0" fillId="0" borderId="0" xfId="0" applyBorder="1"/>
    <xf numFmtId="0" fontId="6" fillId="0" borderId="8" xfId="0" applyFont="1" applyBorder="1" applyAlignment="1" applyProtection="1">
      <alignment horizontal="center" vertical="center"/>
      <protection hidden="1"/>
    </xf>
    <xf numFmtId="0" fontId="6" fillId="0" borderId="5" xfId="0" applyFont="1" applyBorder="1" applyAlignment="1" applyProtection="1">
      <alignment vertical="center"/>
      <protection hidden="1"/>
    </xf>
    <xf numFmtId="0" fontId="6" fillId="0" borderId="1" xfId="0" applyFont="1" applyBorder="1" applyAlignment="1" applyProtection="1">
      <alignment horizontal="center" vertical="center"/>
      <protection hidden="1"/>
    </xf>
    <xf numFmtId="0" fontId="6" fillId="0" borderId="0" xfId="0" quotePrefix="1" applyFont="1" applyFill="1" applyBorder="1" applyAlignment="1" applyProtection="1">
      <alignment horizontal="center" vertical="center"/>
      <protection locked="0"/>
    </xf>
    <xf numFmtId="0" fontId="6" fillId="0" borderId="11" xfId="0" applyFont="1" applyBorder="1" applyAlignment="1" applyProtection="1">
      <alignment vertical="center"/>
      <protection hidden="1"/>
    </xf>
    <xf numFmtId="0" fontId="6" fillId="0" borderId="0" xfId="0" applyFont="1" applyBorder="1" applyAlignment="1">
      <alignment horizontal="center"/>
    </xf>
    <xf numFmtId="0" fontId="6" fillId="5" borderId="6" xfId="0" applyFont="1" applyFill="1" applyBorder="1" applyAlignment="1" applyProtection="1">
      <alignment vertical="center"/>
      <protection hidden="1"/>
    </xf>
    <xf numFmtId="0" fontId="9" fillId="5" borderId="6" xfId="0" applyFont="1" applyFill="1" applyBorder="1" applyAlignment="1" applyProtection="1">
      <alignment vertical="center"/>
      <protection hidden="1"/>
    </xf>
    <xf numFmtId="0" fontId="6" fillId="6" borderId="14" xfId="0" applyFont="1" applyFill="1" applyBorder="1" applyAlignment="1">
      <alignment horizontal="center"/>
    </xf>
    <xf numFmtId="0" fontId="6" fillId="0" borderId="13" xfId="0" applyFont="1" applyBorder="1" applyAlignment="1">
      <alignment horizontal="center"/>
    </xf>
    <xf numFmtId="0" fontId="6" fillId="0" borderId="12" xfId="0" applyFont="1" applyBorder="1" applyAlignment="1">
      <alignment horizontal="center"/>
    </xf>
    <xf numFmtId="0" fontId="6" fillId="9" borderId="12" xfId="0" applyFont="1" applyFill="1" applyBorder="1" applyAlignment="1" applyProtection="1">
      <alignment horizontal="center" vertical="center"/>
      <protection hidden="1"/>
    </xf>
    <xf numFmtId="0" fontId="6" fillId="9" borderId="13" xfId="0" applyFont="1" applyFill="1" applyBorder="1" applyAlignment="1" applyProtection="1">
      <alignment horizontal="center" vertical="center"/>
      <protection hidden="1"/>
    </xf>
    <xf numFmtId="0" fontId="7" fillId="8" borderId="13" xfId="0" applyFont="1" applyFill="1" applyBorder="1" applyAlignment="1" applyProtection="1">
      <alignment horizontal="center" vertical="center"/>
      <protection hidden="1"/>
    </xf>
    <xf numFmtId="0" fontId="7" fillId="4" borderId="13" xfId="0" applyFont="1" applyFill="1" applyBorder="1" applyAlignment="1" applyProtection="1">
      <alignment horizontal="center" vertical="center"/>
      <protection hidden="1"/>
    </xf>
    <xf numFmtId="0" fontId="7" fillId="8" borderId="12" xfId="0" applyFont="1" applyFill="1" applyBorder="1" applyAlignment="1" applyProtection="1">
      <alignment horizontal="center" vertical="center"/>
      <protection hidden="1"/>
    </xf>
    <xf numFmtId="0" fontId="7" fillId="4" borderId="12" xfId="0" applyFont="1" applyFill="1" applyBorder="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3" xfId="0" applyFont="1" applyFill="1" applyBorder="1" applyAlignment="1" applyProtection="1">
      <alignment horizontal="center" vertical="center"/>
      <protection hidden="1"/>
    </xf>
    <xf numFmtId="0" fontId="7" fillId="0" borderId="0" xfId="0" applyFont="1" applyBorder="1" applyAlignment="1" applyProtection="1">
      <alignment vertical="center"/>
      <protection hidden="1"/>
    </xf>
    <xf numFmtId="0" fontId="12" fillId="0" borderId="0" xfId="1" applyFont="1" applyFill="1" applyAlignment="1" applyProtection="1">
      <alignment vertical="center"/>
      <protection hidden="1"/>
    </xf>
    <xf numFmtId="0" fontId="10" fillId="0" borderId="0" xfId="0" applyFont="1" applyFill="1" applyProtection="1">
      <protection hidden="1"/>
    </xf>
    <xf numFmtId="0" fontId="9" fillId="0" borderId="0" xfId="0" applyFont="1" applyFill="1" applyProtection="1">
      <protection hidden="1"/>
    </xf>
    <xf numFmtId="0" fontId="9" fillId="0" borderId="0" xfId="0" applyFont="1" applyFill="1" applyBorder="1" applyProtection="1">
      <protection hidden="1"/>
    </xf>
    <xf numFmtId="0" fontId="6" fillId="0" borderId="0" xfId="0" applyFont="1" applyFill="1" applyAlignment="1" applyProtection="1">
      <alignment vertical="center"/>
      <protection hidden="1"/>
    </xf>
    <xf numFmtId="0" fontId="7" fillId="0" borderId="0" xfId="0" applyFont="1" applyAlignment="1" applyProtection="1">
      <alignment horizontal="left" indent="1"/>
      <protection hidden="1"/>
    </xf>
    <xf numFmtId="0" fontId="7" fillId="0" borderId="0" xfId="0" applyFont="1" applyAlignment="1" applyProtection="1">
      <alignment horizontal="left" vertical="center" indent="1"/>
      <protection hidden="1"/>
    </xf>
    <xf numFmtId="0" fontId="7" fillId="0" borderId="0" xfId="0" applyFont="1" applyBorder="1" applyAlignment="1" applyProtection="1">
      <alignment horizontal="left" vertical="center" indent="1"/>
      <protection hidden="1"/>
    </xf>
    <xf numFmtId="0" fontId="7" fillId="5" borderId="8" xfId="0" applyFont="1" applyFill="1" applyBorder="1" applyAlignment="1" applyProtection="1">
      <alignment vertical="center"/>
      <protection hidden="1"/>
    </xf>
    <xf numFmtId="0" fontId="6" fillId="0" borderId="0" xfId="0" applyFont="1" applyFill="1" applyBorder="1" applyAlignment="1">
      <alignment horizontal="center"/>
    </xf>
    <xf numFmtId="0" fontId="6" fillId="5" borderId="0" xfId="0" applyFont="1" applyFill="1" applyBorder="1" applyAlignment="1" applyProtection="1">
      <alignment vertical="center"/>
      <protection hidden="1"/>
    </xf>
    <xf numFmtId="0" fontId="6" fillId="11" borderId="0" xfId="0" applyFont="1" applyFill="1" applyProtection="1">
      <protection locked="0"/>
    </xf>
    <xf numFmtId="0" fontId="6" fillId="3" borderId="4" xfId="0" applyFont="1" applyFill="1" applyBorder="1" applyAlignment="1" applyProtection="1">
      <alignment horizontal="center" vertical="center"/>
      <protection locked="0"/>
    </xf>
    <xf numFmtId="0" fontId="6" fillId="0" borderId="0" xfId="0" applyFont="1" applyBorder="1" applyAlignment="1" applyProtection="1">
      <alignment vertical="center"/>
      <protection locked="0"/>
    </xf>
    <xf numFmtId="0" fontId="6" fillId="0" borderId="0" xfId="0" applyFont="1" applyFill="1" applyBorder="1" applyAlignment="1" applyProtection="1">
      <alignment vertical="center"/>
      <protection locked="0"/>
    </xf>
    <xf numFmtId="0" fontId="6" fillId="3" borderId="10" xfId="0" applyFont="1" applyFill="1" applyBorder="1" applyAlignment="1" applyProtection="1">
      <alignment horizontal="center" vertical="center"/>
      <protection locked="0"/>
    </xf>
    <xf numFmtId="0" fontId="7" fillId="0" borderId="26" xfId="0" applyFont="1" applyBorder="1" applyAlignment="1" applyProtection="1">
      <alignment vertical="center"/>
      <protection hidden="1"/>
    </xf>
    <xf numFmtId="0" fontId="7" fillId="0" borderId="0" xfId="0" applyFont="1" applyAlignment="1" applyProtection="1">
      <alignment horizontal="center"/>
      <protection locked="0"/>
    </xf>
    <xf numFmtId="0" fontId="7" fillId="0" borderId="0" xfId="0" applyFont="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6" fillId="0" borderId="0" xfId="0" applyFont="1" applyAlignment="1" applyProtection="1">
      <alignment horizontal="center" vertical="center"/>
      <protection hidden="1"/>
    </xf>
    <xf numFmtId="0" fontId="3" fillId="0" borderId="0" xfId="0" applyFont="1" applyFill="1" applyBorder="1" applyAlignment="1" applyProtection="1">
      <alignment vertical="center"/>
      <protection hidden="1"/>
    </xf>
    <xf numFmtId="0" fontId="13" fillId="0" borderId="0" xfId="0" applyFont="1" applyBorder="1" applyAlignment="1" applyProtection="1">
      <alignment vertical="center"/>
      <protection hidden="1"/>
    </xf>
    <xf numFmtId="0" fontId="7" fillId="0" borderId="0" xfId="0" applyFont="1" applyBorder="1" applyAlignment="1" applyProtection="1">
      <alignment horizontal="left" indent="1"/>
      <protection hidden="1"/>
    </xf>
    <xf numFmtId="0" fontId="6" fillId="0" borderId="2" xfId="0" applyFont="1" applyBorder="1" applyProtection="1">
      <protection hidden="1"/>
    </xf>
    <xf numFmtId="0" fontId="5" fillId="0" borderId="0" xfId="0" applyFont="1" applyFill="1" applyBorder="1" applyAlignment="1" applyProtection="1">
      <alignment vertical="center"/>
      <protection hidden="1"/>
    </xf>
    <xf numFmtId="0" fontId="6" fillId="0" borderId="0" xfId="0" applyFont="1" applyBorder="1" applyProtection="1">
      <protection hidden="1"/>
    </xf>
    <xf numFmtId="0" fontId="6" fillId="0" borderId="8" xfId="0" applyFont="1" applyFill="1" applyBorder="1" applyAlignment="1" applyProtection="1">
      <alignment horizontal="center" vertical="center"/>
      <protection locked="0"/>
    </xf>
    <xf numFmtId="0" fontId="3" fillId="13" borderId="0" xfId="0" applyFont="1" applyFill="1" applyBorder="1" applyAlignment="1" applyProtection="1">
      <alignment horizontal="center" vertical="center"/>
      <protection hidden="1"/>
    </xf>
    <xf numFmtId="0" fontId="17" fillId="13"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6" fillId="14" borderId="0" xfId="0" applyFont="1" applyFill="1" applyProtection="1">
      <protection locked="0"/>
    </xf>
    <xf numFmtId="0" fontId="6" fillId="0" borderId="0" xfId="0" applyFont="1" applyAlignment="1" applyProtection="1">
      <alignment horizontal="center" vertical="center"/>
      <protection locked="0"/>
    </xf>
    <xf numFmtId="0" fontId="6" fillId="0" borderId="0" xfId="0" applyFont="1" applyBorder="1" applyAlignment="1" applyProtection="1">
      <alignment horizontal="center" vertical="center"/>
      <protection locked="0"/>
    </xf>
    <xf numFmtId="16" fontId="6" fillId="0" borderId="0" xfId="0" applyNumberFormat="1" applyFont="1" applyBorder="1" applyAlignment="1" applyProtection="1">
      <alignment horizontal="right" vertical="center" wrapText="1" shrinkToFit="1"/>
      <protection locked="0"/>
    </xf>
    <xf numFmtId="164" fontId="6" fillId="0" borderId="0" xfId="0" applyNumberFormat="1" applyFont="1" applyBorder="1" applyAlignment="1" applyProtection="1">
      <alignment horizontal="right" vertical="center"/>
      <protection locked="0"/>
    </xf>
    <xf numFmtId="0" fontId="6" fillId="0" borderId="1" xfId="0" applyFont="1" applyBorder="1" applyAlignment="1" applyProtection="1">
      <alignment vertical="center"/>
      <protection locked="0"/>
    </xf>
    <xf numFmtId="0" fontId="6" fillId="0" borderId="0" xfId="0" applyFont="1" applyBorder="1" applyAlignment="1" applyProtection="1">
      <alignment vertical="center" wrapText="1"/>
      <protection locked="0"/>
    </xf>
    <xf numFmtId="0" fontId="6" fillId="0" borderId="2" xfId="0" applyFont="1" applyBorder="1" applyAlignment="1" applyProtection="1">
      <alignment vertical="center"/>
      <protection locked="0"/>
    </xf>
    <xf numFmtId="0" fontId="11" fillId="0" borderId="0" xfId="0" applyFont="1" applyBorder="1" applyAlignment="1" applyProtection="1">
      <alignment horizontal="center" vertical="center"/>
      <protection locked="0"/>
    </xf>
    <xf numFmtId="0" fontId="11" fillId="0" borderId="0" xfId="0" applyFont="1" applyBorder="1" applyAlignment="1" applyProtection="1">
      <alignment horizontal="center" vertical="center" wrapText="1"/>
      <protection locked="0"/>
    </xf>
    <xf numFmtId="0" fontId="11" fillId="0" borderId="0" xfId="0" applyFont="1" applyBorder="1" applyAlignment="1" applyProtection="1">
      <alignment horizontal="right" vertical="center"/>
      <protection locked="0"/>
    </xf>
    <xf numFmtId="0" fontId="11" fillId="0" borderId="0" xfId="0" applyFont="1" applyBorder="1" applyAlignment="1" applyProtection="1">
      <alignment horizontal="left" vertical="center"/>
      <protection locked="0"/>
    </xf>
    <xf numFmtId="0" fontId="11" fillId="0" borderId="0" xfId="0" applyFont="1" applyBorder="1" applyAlignment="1" applyProtection="1">
      <alignment vertical="center"/>
      <protection locked="0"/>
    </xf>
    <xf numFmtId="0" fontId="11" fillId="0" borderId="2" xfId="0" applyFont="1" applyBorder="1" applyAlignment="1" applyProtection="1">
      <alignment vertical="center"/>
      <protection locked="0"/>
    </xf>
    <xf numFmtId="0" fontId="6" fillId="0" borderId="0" xfId="0" applyFont="1" applyBorder="1" applyAlignment="1" applyProtection="1">
      <alignment horizontal="right" vertical="center"/>
    </xf>
    <xf numFmtId="0" fontId="6" fillId="0" borderId="0" xfId="0" applyFont="1" applyBorder="1" applyAlignment="1" applyProtection="1">
      <alignment vertical="center"/>
    </xf>
    <xf numFmtId="0" fontId="3" fillId="0" borderId="0" xfId="0" applyFont="1" applyBorder="1" applyAlignment="1" applyProtection="1">
      <alignment vertical="center"/>
      <protection locked="0"/>
    </xf>
    <xf numFmtId="0" fontId="7" fillId="0" borderId="0" xfId="0" applyFont="1" applyAlignment="1" applyProtection="1">
      <alignment horizontal="left" vertical="center" indent="1"/>
      <protection locked="0"/>
    </xf>
    <xf numFmtId="0" fontId="13" fillId="0" borderId="0" xfId="0" applyFont="1" applyBorder="1" applyAlignment="1" applyProtection="1">
      <alignment vertical="center"/>
      <protection locked="0"/>
    </xf>
    <xf numFmtId="0" fontId="14" fillId="9" borderId="0" xfId="0" applyFont="1" applyFill="1" applyBorder="1" applyAlignment="1" applyProtection="1">
      <alignment horizontal="center" vertical="center"/>
      <protection locked="0"/>
    </xf>
    <xf numFmtId="0" fontId="5" fillId="8" borderId="0" xfId="0" applyFont="1" applyFill="1" applyBorder="1" applyAlignment="1" applyProtection="1">
      <alignment horizontal="left" vertical="center" indent="1"/>
      <protection locked="0"/>
    </xf>
    <xf numFmtId="0" fontId="5" fillId="8" borderId="0" xfId="0" applyFont="1" applyFill="1" applyBorder="1" applyAlignment="1" applyProtection="1">
      <alignment horizontal="left" vertical="center"/>
      <protection locked="0"/>
    </xf>
    <xf numFmtId="0" fontId="6" fillId="8" borderId="0" xfId="0" applyFont="1" applyFill="1" applyBorder="1" applyAlignment="1" applyProtection="1">
      <alignment horizontal="left" vertical="center"/>
      <protection locked="0"/>
    </xf>
    <xf numFmtId="0" fontId="5" fillId="8" borderId="0" xfId="0" applyFont="1" applyFill="1" applyBorder="1" applyAlignment="1" applyProtection="1">
      <alignment horizontal="center" vertical="center"/>
      <protection locked="0"/>
    </xf>
    <xf numFmtId="0" fontId="5" fillId="10" borderId="0" xfId="0" applyFont="1" applyFill="1" applyBorder="1" applyAlignment="1" applyProtection="1">
      <alignment horizontal="left" vertical="center" indent="1"/>
      <protection locked="0"/>
    </xf>
    <xf numFmtId="0" fontId="5" fillId="10" borderId="0" xfId="0" applyFont="1" applyFill="1" applyBorder="1" applyAlignment="1" applyProtection="1">
      <alignment horizontal="left" vertical="center"/>
      <protection locked="0"/>
    </xf>
    <xf numFmtId="0" fontId="6" fillId="10" borderId="0" xfId="0" applyFont="1" applyFill="1" applyBorder="1" applyAlignment="1" applyProtection="1">
      <alignment horizontal="left" vertical="center"/>
      <protection locked="0"/>
    </xf>
    <xf numFmtId="0" fontId="5" fillId="10" borderId="0" xfId="0" applyFont="1" applyFill="1" applyBorder="1" applyAlignment="1" applyProtection="1">
      <alignment horizontal="center" vertical="center"/>
      <protection locked="0"/>
    </xf>
    <xf numFmtId="0" fontId="5" fillId="4" borderId="0" xfId="0" applyFont="1" applyFill="1" applyBorder="1" applyAlignment="1" applyProtection="1">
      <alignment horizontal="left" vertical="center" indent="1"/>
      <protection locked="0"/>
    </xf>
    <xf numFmtId="0" fontId="4" fillId="4" borderId="0" xfId="0" applyFont="1" applyFill="1" applyBorder="1" applyAlignment="1" applyProtection="1">
      <alignment horizontal="left" vertical="center"/>
      <protection locked="0"/>
    </xf>
    <xf numFmtId="0" fontId="6" fillId="4" borderId="0" xfId="0" applyFont="1" applyFill="1" applyBorder="1" applyAlignment="1" applyProtection="1">
      <alignment horizontal="left" vertical="center"/>
      <protection locked="0"/>
    </xf>
    <xf numFmtId="0" fontId="5" fillId="4" borderId="0" xfId="0" applyFont="1" applyFill="1" applyBorder="1" applyAlignment="1" applyProtection="1">
      <alignment horizontal="center" vertical="center"/>
      <protection locked="0"/>
    </xf>
    <xf numFmtId="0" fontId="6" fillId="0" borderId="6" xfId="0" applyFont="1" applyBorder="1" applyAlignment="1" applyProtection="1">
      <alignment vertical="center"/>
      <protection locked="0"/>
    </xf>
    <xf numFmtId="0" fontId="6" fillId="0" borderId="6" xfId="0" applyFont="1" applyFill="1" applyBorder="1" applyAlignment="1" applyProtection="1">
      <alignment vertical="center"/>
      <protection locked="0"/>
    </xf>
    <xf numFmtId="0" fontId="7" fillId="0" borderId="6" xfId="0" applyFont="1" applyBorder="1" applyAlignment="1" applyProtection="1">
      <alignment horizontal="left" vertical="center" indent="1"/>
      <protection locked="0"/>
    </xf>
    <xf numFmtId="0" fontId="18" fillId="0" borderId="0" xfId="0" applyFont="1" applyAlignment="1" applyProtection="1">
      <alignment vertical="center"/>
      <protection locked="0"/>
    </xf>
    <xf numFmtId="0" fontId="6" fillId="0" borderId="0" xfId="0" applyFont="1" applyAlignment="1" applyProtection="1">
      <alignment vertical="center"/>
      <protection locked="0"/>
    </xf>
    <xf numFmtId="0" fontId="6" fillId="13" borderId="0" xfId="0" applyFont="1" applyFill="1" applyAlignment="1" applyProtection="1">
      <alignment vertical="center"/>
      <protection locked="0"/>
    </xf>
    <xf numFmtId="0" fontId="6" fillId="13" borderId="0" xfId="0" applyFont="1" applyFill="1" applyBorder="1" applyAlignment="1" applyProtection="1">
      <alignment vertical="center"/>
      <protection locked="0"/>
    </xf>
    <xf numFmtId="0" fontId="7" fillId="13" borderId="0" xfId="0" applyFont="1" applyFill="1" applyBorder="1" applyAlignment="1" applyProtection="1">
      <alignment horizontal="left" vertical="center" indent="1"/>
      <protection locked="0"/>
    </xf>
    <xf numFmtId="0" fontId="6" fillId="3" borderId="0" xfId="0" applyFont="1" applyFill="1" applyAlignment="1" applyProtection="1">
      <alignment vertical="center"/>
      <protection locked="0"/>
    </xf>
    <xf numFmtId="0" fontId="6" fillId="3" borderId="0" xfId="0" applyFont="1" applyFill="1" applyBorder="1" applyAlignment="1" applyProtection="1">
      <alignment vertical="center"/>
      <protection locked="0"/>
    </xf>
    <xf numFmtId="0" fontId="7" fillId="3" borderId="0" xfId="0" applyFont="1" applyFill="1" applyBorder="1" applyAlignment="1" applyProtection="1">
      <alignment horizontal="left" vertical="center" indent="1"/>
      <protection locked="0"/>
    </xf>
    <xf numFmtId="0" fontId="7" fillId="0" borderId="0" xfId="0" applyFont="1" applyBorder="1" applyAlignment="1" applyProtection="1">
      <alignment horizontal="left" vertical="center" indent="1"/>
      <protection locked="0"/>
    </xf>
    <xf numFmtId="0" fontId="6" fillId="0" borderId="0" xfId="0" applyFont="1" applyFill="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0" xfId="0" applyFont="1" applyAlignment="1" applyProtection="1">
      <alignment horizontal="left" vertical="center" indent="1"/>
      <protection locked="0"/>
    </xf>
    <xf numFmtId="0" fontId="6" fillId="7" borderId="15" xfId="0" applyFont="1" applyFill="1" applyBorder="1" applyAlignment="1" applyProtection="1">
      <alignment horizontal="center" vertical="center"/>
      <protection locked="0"/>
    </xf>
    <xf numFmtId="165" fontId="6" fillId="7" borderId="16" xfId="0" applyNumberFormat="1" applyFont="1" applyFill="1" applyBorder="1" applyAlignment="1" applyProtection="1">
      <alignment horizontal="center" vertical="center"/>
      <protection locked="0"/>
    </xf>
    <xf numFmtId="0" fontId="6" fillId="7" borderId="14" xfId="0" applyFont="1" applyFill="1" applyBorder="1" applyAlignment="1" applyProtection="1">
      <alignment horizontal="center"/>
      <protection locked="0"/>
    </xf>
    <xf numFmtId="0" fontId="6" fillId="0" borderId="15" xfId="0" applyFont="1" applyBorder="1" applyAlignment="1" applyProtection="1">
      <alignment horizontal="center" vertical="center"/>
      <protection locked="0"/>
    </xf>
    <xf numFmtId="165" fontId="6" fillId="0" borderId="16" xfId="0" applyNumberFormat="1" applyFont="1" applyBorder="1" applyAlignment="1" applyProtection="1">
      <alignment horizontal="center" vertical="center"/>
      <protection locked="0"/>
    </xf>
    <xf numFmtId="0" fontId="6" fillId="0" borderId="14" xfId="0" applyFont="1" applyBorder="1" applyAlignment="1" applyProtection="1">
      <alignment horizontal="center"/>
      <protection locked="0"/>
    </xf>
    <xf numFmtId="0" fontId="6" fillId="6" borderId="15" xfId="0" applyFont="1" applyFill="1" applyBorder="1" applyAlignment="1" applyProtection="1">
      <alignment horizontal="center" vertical="center"/>
      <protection locked="0"/>
    </xf>
    <xf numFmtId="165" fontId="6" fillId="6" borderId="16" xfId="0" applyNumberFormat="1" applyFont="1" applyFill="1" applyBorder="1" applyAlignment="1" applyProtection="1">
      <alignment horizontal="center" vertical="center"/>
      <protection locked="0"/>
    </xf>
    <xf numFmtId="0" fontId="6" fillId="6" borderId="14" xfId="0" applyFont="1" applyFill="1" applyBorder="1" applyAlignment="1" applyProtection="1">
      <alignment horizontal="center"/>
      <protection locked="0"/>
    </xf>
    <xf numFmtId="0" fontId="6" fillId="0" borderId="0" xfId="0" applyFont="1" applyProtection="1">
      <protection locked="0"/>
    </xf>
    <xf numFmtId="0" fontId="7" fillId="0" borderId="0" xfId="0" applyFont="1" applyAlignment="1" applyProtection="1">
      <alignment vertical="center"/>
      <protection hidden="1"/>
    </xf>
    <xf numFmtId="0" fontId="6" fillId="0" borderId="0" xfId="3" applyFont="1" applyAlignment="1">
      <alignment vertical="center"/>
    </xf>
    <xf numFmtId="0" fontId="11" fillId="0" borderId="0" xfId="3" applyFont="1" applyAlignment="1">
      <alignment vertical="center"/>
    </xf>
    <xf numFmtId="0" fontId="20" fillId="0" borderId="0" xfId="3" applyFont="1" applyAlignment="1">
      <alignment vertical="center"/>
    </xf>
    <xf numFmtId="0" fontId="19" fillId="16" borderId="0" xfId="3" applyFont="1" applyFill="1" applyAlignment="1">
      <alignment vertical="center"/>
    </xf>
    <xf numFmtId="0" fontId="6" fillId="16" borderId="0" xfId="3" applyFont="1" applyFill="1" applyAlignment="1">
      <alignment vertical="center"/>
    </xf>
    <xf numFmtId="0" fontId="6" fillId="0" borderId="0" xfId="3" applyFont="1" applyBorder="1" applyAlignment="1">
      <alignment vertical="center"/>
    </xf>
    <xf numFmtId="0" fontId="11" fillId="0" borderId="0" xfId="3" applyFont="1" applyFill="1" applyBorder="1" applyAlignment="1" applyProtection="1">
      <alignment vertical="center"/>
      <protection locked="0"/>
    </xf>
    <xf numFmtId="0" fontId="11" fillId="16" borderId="0" xfId="3" applyFont="1" applyFill="1" applyBorder="1" applyAlignment="1" applyProtection="1">
      <alignment horizontal="center" vertical="center" wrapText="1"/>
      <protection locked="0"/>
    </xf>
    <xf numFmtId="0" fontId="6" fillId="0" borderId="0" xfId="3" applyFont="1" applyFill="1" applyAlignment="1">
      <alignment vertical="center"/>
    </xf>
    <xf numFmtId="0" fontId="6" fillId="0" borderId="19" xfId="3" applyFont="1" applyFill="1" applyBorder="1" applyAlignment="1" applyProtection="1">
      <alignment vertical="center"/>
      <protection locked="0"/>
    </xf>
    <xf numFmtId="0" fontId="6" fillId="0" borderId="27" xfId="3" applyFont="1" applyBorder="1" applyAlignment="1">
      <alignment vertical="center"/>
    </xf>
    <xf numFmtId="0" fontId="6" fillId="15" borderId="27" xfId="3" applyFont="1" applyFill="1" applyBorder="1" applyAlignment="1" applyProtection="1">
      <alignment horizontal="center" vertical="center"/>
      <protection locked="0"/>
    </xf>
    <xf numFmtId="0" fontId="7" fillId="16" borderId="0" xfId="3" applyFont="1" applyFill="1" applyAlignment="1">
      <alignment vertical="center"/>
    </xf>
    <xf numFmtId="0" fontId="6" fillId="0" borderId="19" xfId="3" applyFont="1" applyBorder="1" applyAlignment="1">
      <alignment vertical="center"/>
    </xf>
    <xf numFmtId="0" fontId="6" fillId="14" borderId="19" xfId="3" applyFont="1" applyFill="1" applyBorder="1" applyAlignment="1" applyProtection="1">
      <alignment horizontal="center" vertical="center"/>
      <protection locked="0"/>
    </xf>
    <xf numFmtId="0" fontId="22" fillId="0" borderId="0" xfId="3" applyFont="1"/>
    <xf numFmtId="0" fontId="6" fillId="15" borderId="0" xfId="3" applyFont="1" applyFill="1" applyBorder="1" applyAlignment="1" applyProtection="1">
      <alignment horizontal="center" vertical="center"/>
      <protection hidden="1"/>
    </xf>
    <xf numFmtId="0" fontId="6" fillId="15" borderId="0" xfId="3" applyFont="1" applyFill="1" applyBorder="1" applyAlignment="1" applyProtection="1">
      <alignment horizontal="left" vertical="center"/>
      <protection hidden="1"/>
    </xf>
    <xf numFmtId="3" fontId="6" fillId="15" borderId="0" xfId="3" applyNumberFormat="1" applyFont="1" applyFill="1" applyBorder="1" applyAlignment="1" applyProtection="1">
      <alignment horizontal="center" vertical="center"/>
      <protection hidden="1"/>
    </xf>
    <xf numFmtId="0" fontId="6" fillId="18" borderId="0" xfId="3" applyFont="1" applyFill="1" applyBorder="1" applyAlignment="1" applyProtection="1">
      <alignment horizontal="center" vertical="center"/>
      <protection hidden="1"/>
    </xf>
    <xf numFmtId="0" fontId="6" fillId="18" borderId="0" xfId="3" applyFont="1" applyFill="1" applyBorder="1" applyAlignment="1" applyProtection="1">
      <alignment horizontal="left" vertical="center"/>
      <protection hidden="1"/>
    </xf>
    <xf numFmtId="3" fontId="6" fillId="18" borderId="0" xfId="3" applyNumberFormat="1" applyFont="1" applyFill="1" applyBorder="1" applyAlignment="1" applyProtection="1">
      <alignment horizontal="center" vertical="center"/>
      <protection hidden="1"/>
    </xf>
    <xf numFmtId="0" fontId="12" fillId="10" borderId="0" xfId="0" applyFont="1" applyFill="1" applyBorder="1" applyAlignment="1" applyProtection="1">
      <alignment vertical="center"/>
      <protection hidden="1"/>
    </xf>
    <xf numFmtId="0" fontId="6" fillId="10" borderId="0" xfId="0" applyFont="1" applyFill="1" applyAlignment="1" applyProtection="1">
      <alignment vertical="center"/>
      <protection hidden="1"/>
    </xf>
    <xf numFmtId="0" fontId="7" fillId="0" borderId="0" xfId="0" applyFont="1" applyBorder="1" applyAlignment="1" applyProtection="1">
      <alignment horizontal="center" vertical="center"/>
      <protection hidden="1"/>
    </xf>
    <xf numFmtId="0" fontId="25" fillId="0" borderId="0" xfId="0" applyFont="1" applyBorder="1" applyAlignment="1" applyProtection="1">
      <alignment vertical="center"/>
      <protection hidden="1"/>
    </xf>
    <xf numFmtId="0" fontId="25" fillId="0" borderId="0" xfId="0" applyFont="1" applyAlignment="1" applyProtection="1">
      <alignment vertical="center"/>
      <protection hidden="1"/>
    </xf>
    <xf numFmtId="0" fontId="12" fillId="10" borderId="9" xfId="0" applyFont="1" applyFill="1" applyBorder="1" applyAlignment="1" applyProtection="1">
      <alignment vertical="center"/>
      <protection hidden="1"/>
    </xf>
    <xf numFmtId="0" fontId="12" fillId="10" borderId="3" xfId="0" applyFont="1" applyFill="1" applyBorder="1" applyAlignment="1" applyProtection="1">
      <alignment vertical="center"/>
      <protection hidden="1"/>
    </xf>
    <xf numFmtId="0" fontId="7" fillId="19" borderId="24" xfId="0" applyFont="1" applyFill="1" applyBorder="1" applyAlignment="1" applyProtection="1">
      <alignment vertical="center"/>
      <protection hidden="1"/>
    </xf>
    <xf numFmtId="0" fontId="6" fillId="19" borderId="25" xfId="0" applyFont="1" applyFill="1" applyBorder="1" applyAlignment="1" applyProtection="1">
      <alignment vertical="center"/>
      <protection hidden="1"/>
    </xf>
    <xf numFmtId="0" fontId="11" fillId="19" borderId="9" xfId="0" applyFont="1" applyFill="1" applyBorder="1" applyAlignment="1" applyProtection="1">
      <alignment horizontal="center" vertical="center"/>
      <protection hidden="1"/>
    </xf>
    <xf numFmtId="0" fontId="6" fillId="19" borderId="4" xfId="0" applyFont="1" applyFill="1" applyBorder="1" applyAlignment="1" applyProtection="1">
      <alignment horizontal="center" vertical="center"/>
      <protection hidden="1"/>
    </xf>
    <xf numFmtId="0" fontId="6" fillId="19" borderId="1" xfId="0" applyFont="1" applyFill="1" applyBorder="1" applyAlignment="1" applyProtection="1">
      <alignment vertical="center"/>
      <protection hidden="1"/>
    </xf>
    <xf numFmtId="0" fontId="6" fillId="19" borderId="0" xfId="0" applyFont="1" applyFill="1" applyBorder="1" applyAlignment="1" applyProtection="1">
      <alignment vertical="center"/>
      <protection hidden="1"/>
    </xf>
    <xf numFmtId="0" fontId="6" fillId="19" borderId="2" xfId="0" applyFont="1" applyFill="1" applyBorder="1" applyAlignment="1" applyProtection="1">
      <alignment vertical="center"/>
      <protection hidden="1"/>
    </xf>
    <xf numFmtId="0" fontId="6" fillId="19" borderId="28" xfId="0" applyFont="1" applyFill="1" applyBorder="1" applyAlignment="1" applyProtection="1">
      <alignment horizontal="center" vertical="center"/>
      <protection hidden="1"/>
    </xf>
    <xf numFmtId="0" fontId="11" fillId="0" borderId="0" xfId="0" applyFont="1" applyBorder="1" applyAlignment="1" applyProtection="1">
      <alignment horizontal="center" vertical="center"/>
      <protection hidden="1"/>
    </xf>
    <xf numFmtId="0" fontId="11" fillId="0" borderId="0" xfId="0" applyFont="1" applyBorder="1" applyAlignment="1" applyProtection="1">
      <alignment vertical="center"/>
      <protection hidden="1"/>
    </xf>
    <xf numFmtId="0" fontId="6" fillId="19" borderId="8" xfId="0" applyFont="1" applyFill="1" applyBorder="1" applyAlignment="1" applyProtection="1">
      <alignment vertical="center"/>
      <protection locked="0"/>
    </xf>
    <xf numFmtId="0" fontId="6" fillId="19" borderId="6" xfId="0" applyFont="1" applyFill="1" applyBorder="1" applyAlignment="1" applyProtection="1">
      <alignment vertical="center"/>
      <protection locked="0"/>
    </xf>
    <xf numFmtId="0" fontId="11" fillId="19" borderId="29" xfId="0" applyFont="1" applyFill="1" applyBorder="1" applyAlignment="1" applyProtection="1">
      <alignment horizontal="center" vertical="center"/>
      <protection locked="0"/>
    </xf>
    <xf numFmtId="166" fontId="6" fillId="0" borderId="0" xfId="0" applyNumberFormat="1" applyFont="1" applyBorder="1" applyAlignment="1" applyProtection="1">
      <alignment horizontal="right" vertical="center"/>
      <protection hidden="1"/>
    </xf>
    <xf numFmtId="164" fontId="6" fillId="0" borderId="0" xfId="0" applyNumberFormat="1"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6" fillId="0" borderId="0" xfId="0" applyFont="1" applyFill="1" applyBorder="1" applyAlignment="1" applyProtection="1">
      <alignment horizontal="center" vertical="center"/>
      <protection hidden="1"/>
    </xf>
    <xf numFmtId="0" fontId="6" fillId="0" borderId="0" xfId="0" quotePrefix="1" applyFont="1" applyFill="1" applyBorder="1" applyAlignment="1" applyProtection="1">
      <alignment horizontal="center" vertical="center"/>
      <protection hidden="1"/>
    </xf>
    <xf numFmtId="0" fontId="6" fillId="0" borderId="0" xfId="0" applyFont="1" applyBorder="1" applyAlignment="1" applyProtection="1">
      <alignment horizontal="left" vertical="center" indent="1"/>
      <protection locked="0"/>
    </xf>
    <xf numFmtId="167" fontId="6" fillId="0" borderId="30" xfId="2" applyNumberFormat="1" applyFont="1" applyBorder="1" applyAlignment="1" applyProtection="1">
      <alignment horizontal="center" vertical="center"/>
      <protection hidden="1"/>
    </xf>
    <xf numFmtId="0" fontId="12" fillId="8" borderId="9" xfId="0" applyFont="1" applyFill="1" applyBorder="1" applyAlignment="1" applyProtection="1">
      <alignment vertical="center"/>
      <protection hidden="1"/>
    </xf>
    <xf numFmtId="0" fontId="6" fillId="8" borderId="0" xfId="0" applyFont="1" applyFill="1" applyAlignment="1" applyProtection="1">
      <alignment vertical="center"/>
      <protection hidden="1"/>
    </xf>
    <xf numFmtId="0" fontId="6" fillId="8" borderId="2" xfId="0" applyFont="1" applyFill="1" applyBorder="1" applyAlignment="1" applyProtection="1">
      <alignment vertical="center"/>
      <protection hidden="1"/>
    </xf>
    <xf numFmtId="0" fontId="19" fillId="10" borderId="10" xfId="0" applyFont="1" applyFill="1" applyBorder="1" applyAlignment="1" applyProtection="1">
      <alignment horizontal="center" vertical="center"/>
      <protection hidden="1"/>
    </xf>
    <xf numFmtId="0" fontId="6" fillId="0" borderId="10" xfId="0" applyFont="1" applyBorder="1" applyAlignment="1" applyProtection="1">
      <alignment horizontal="center" vertical="center"/>
      <protection hidden="1"/>
    </xf>
    <xf numFmtId="0" fontId="6" fillId="0" borderId="0" xfId="0" applyFont="1" applyBorder="1" applyAlignment="1" applyProtection="1">
      <alignment horizontal="left" vertical="center"/>
      <protection hidden="1"/>
    </xf>
    <xf numFmtId="0" fontId="7" fillId="0" borderId="2" xfId="0" applyFont="1" applyBorder="1" applyAlignment="1" applyProtection="1">
      <alignment vertical="center"/>
      <protection hidden="1"/>
    </xf>
    <xf numFmtId="0" fontId="6" fillId="0" borderId="0" xfId="0" applyFont="1" applyAlignment="1" applyProtection="1">
      <alignment horizontal="left" vertical="center"/>
      <protection hidden="1"/>
    </xf>
    <xf numFmtId="0" fontId="7" fillId="0" borderId="1" xfId="0" applyFont="1" applyBorder="1" applyAlignment="1" applyProtection="1">
      <alignment horizontal="left" vertical="center" wrapText="1"/>
      <protection locked="0"/>
    </xf>
    <xf numFmtId="0" fontId="6" fillId="0" borderId="0" xfId="0" applyFont="1" applyBorder="1" applyAlignment="1" applyProtection="1">
      <alignment horizontal="right" vertical="center" wrapText="1" indent="1"/>
      <protection locked="0"/>
    </xf>
    <xf numFmtId="0" fontId="6" fillId="0" borderId="0" xfId="0" applyFont="1" applyBorder="1" applyAlignment="1" applyProtection="1">
      <alignment horizontal="left" vertical="center" wrapText="1" indent="1"/>
      <protection locked="0"/>
    </xf>
    <xf numFmtId="0" fontId="7" fillId="0" borderId="0" xfId="0" applyFont="1" applyBorder="1" applyAlignment="1" applyProtection="1">
      <alignment horizontal="left" vertical="center" wrapText="1"/>
      <protection locked="0"/>
    </xf>
    <xf numFmtId="0" fontId="6" fillId="0" borderId="30"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8" xfId="0" applyFont="1" applyBorder="1" applyAlignment="1" applyProtection="1">
      <alignment vertical="center"/>
      <protection locked="0"/>
    </xf>
    <xf numFmtId="0" fontId="7" fillId="0" borderId="6" xfId="0" applyFont="1" applyBorder="1" applyAlignment="1" applyProtection="1">
      <alignment vertical="center"/>
      <protection hidden="1"/>
    </xf>
    <xf numFmtId="0" fontId="7" fillId="0" borderId="7" xfId="0" applyFont="1" applyBorder="1" applyAlignment="1" applyProtection="1">
      <alignment vertical="center"/>
      <protection hidden="1"/>
    </xf>
    <xf numFmtId="0" fontId="7" fillId="0" borderId="0" xfId="0" applyFont="1" applyProtection="1">
      <protection hidden="1"/>
    </xf>
    <xf numFmtId="0" fontId="20" fillId="0" borderId="0" xfId="0" applyFont="1" applyFill="1" applyAlignment="1">
      <alignment vertical="center"/>
    </xf>
    <xf numFmtId="0" fontId="20" fillId="0" borderId="0" xfId="3" applyFont="1" applyFill="1" applyAlignment="1">
      <alignment vertical="center"/>
    </xf>
    <xf numFmtId="0" fontId="11" fillId="16" borderId="0" xfId="0" applyFont="1" applyFill="1" applyAlignment="1" applyProtection="1">
      <alignment vertical="center"/>
      <protection hidden="1"/>
    </xf>
    <xf numFmtId="167" fontId="6" fillId="19" borderId="28" xfId="0" applyNumberFormat="1" applyFont="1" applyFill="1" applyBorder="1" applyAlignment="1" applyProtection="1">
      <alignment horizontal="center" vertical="center"/>
      <protection hidden="1"/>
    </xf>
    <xf numFmtId="0" fontId="10" fillId="21" borderId="31" xfId="0" applyFont="1" applyFill="1" applyBorder="1" applyAlignment="1" applyProtection="1">
      <alignment horizontal="center" vertical="center"/>
      <protection locked="0"/>
    </xf>
    <xf numFmtId="1" fontId="7" fillId="2" borderId="0" xfId="0" applyNumberFormat="1"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1" fontId="6" fillId="15" borderId="0" xfId="0" applyNumberFormat="1" applyFont="1" applyFill="1" applyBorder="1" applyAlignment="1" applyProtection="1">
      <alignment horizontal="center" vertical="center"/>
      <protection hidden="1"/>
    </xf>
    <xf numFmtId="0" fontId="6" fillId="18" borderId="0" xfId="0" applyFont="1" applyFill="1" applyBorder="1" applyAlignment="1" applyProtection="1">
      <alignment horizontal="center" vertical="center"/>
      <protection hidden="1"/>
    </xf>
    <xf numFmtId="0" fontId="6" fillId="15" borderId="0" xfId="0" applyFont="1" applyFill="1" applyBorder="1" applyAlignment="1" applyProtection="1">
      <alignment horizontal="center" vertical="center"/>
      <protection hidden="1"/>
    </xf>
    <xf numFmtId="0" fontId="10" fillId="21" borderId="31" xfId="0" applyFont="1" applyFill="1" applyBorder="1" applyAlignment="1" applyProtection="1">
      <alignment vertical="center"/>
      <protection locked="0"/>
    </xf>
    <xf numFmtId="1" fontId="7" fillId="22" borderId="0" xfId="0" applyNumberFormat="1" applyFont="1" applyFill="1" applyAlignment="1" applyProtection="1">
      <alignment horizontal="center" vertical="center"/>
      <protection locked="0"/>
    </xf>
    <xf numFmtId="0" fontId="7" fillId="22" borderId="0" xfId="0" applyFont="1" applyFill="1" applyAlignment="1" applyProtection="1">
      <alignment horizontal="center" vertical="center"/>
      <protection locked="0"/>
    </xf>
    <xf numFmtId="0" fontId="12" fillId="21" borderId="32" xfId="0" applyFont="1" applyFill="1" applyBorder="1" applyAlignment="1" applyProtection="1">
      <alignment vertical="center"/>
      <protection locked="0"/>
    </xf>
    <xf numFmtId="0" fontId="12" fillId="21" borderId="33" xfId="0" applyFont="1" applyFill="1" applyBorder="1" applyAlignment="1" applyProtection="1">
      <alignment vertical="center"/>
      <protection locked="0"/>
    </xf>
    <xf numFmtId="1" fontId="6" fillId="15" borderId="0" xfId="3" applyNumberFormat="1" applyFont="1" applyFill="1" applyBorder="1" applyAlignment="1" applyProtection="1">
      <alignment horizontal="center" vertical="center"/>
      <protection hidden="1"/>
    </xf>
    <xf numFmtId="167" fontId="6" fillId="0" borderId="0" xfId="0" applyNumberFormat="1" applyFont="1" applyBorder="1" applyAlignment="1" applyProtection="1">
      <alignment vertical="center"/>
      <protection locked="0"/>
    </xf>
    <xf numFmtId="0" fontId="22" fillId="0" borderId="0" xfId="3" applyFont="1" applyAlignment="1">
      <alignment horizontal="center"/>
    </xf>
    <xf numFmtId="0" fontId="6" fillId="0" borderId="10" xfId="0" applyFont="1" applyBorder="1" applyAlignment="1" applyProtection="1">
      <alignment horizontal="center" vertical="center" wrapText="1"/>
      <protection locked="0"/>
    </xf>
    <xf numFmtId="0" fontId="7" fillId="0" borderId="1" xfId="0" applyFont="1" applyBorder="1" applyAlignment="1" applyProtection="1">
      <alignment vertical="center"/>
      <protection locked="0"/>
    </xf>
    <xf numFmtId="167" fontId="6" fillId="0" borderId="35" xfId="2" applyNumberFormat="1" applyFont="1" applyBorder="1" applyAlignment="1" applyProtection="1">
      <alignment horizontal="center" vertical="center"/>
      <protection hidden="1"/>
    </xf>
    <xf numFmtId="0" fontId="6" fillId="0" borderId="35" xfId="0" applyFont="1" applyBorder="1" applyAlignment="1" applyProtection="1">
      <alignment horizontal="center" vertical="center"/>
      <protection hidden="1"/>
    </xf>
    <xf numFmtId="0" fontId="27" fillId="0" borderId="0" xfId="3" applyFont="1"/>
    <xf numFmtId="0" fontId="27" fillId="0" borderId="0" xfId="3" applyFont="1" applyAlignment="1">
      <alignment horizontal="center"/>
    </xf>
    <xf numFmtId="0" fontId="27" fillId="0" borderId="0" xfId="3" applyFont="1" applyBorder="1"/>
    <xf numFmtId="0" fontId="3" fillId="0" borderId="0" xfId="3" applyFont="1"/>
    <xf numFmtId="0" fontId="22" fillId="10" borderId="0" xfId="3" applyFont="1" applyFill="1"/>
    <xf numFmtId="0" fontId="22" fillId="10" borderId="0" xfId="3" applyFont="1" applyFill="1" applyAlignment="1">
      <alignment horizontal="center"/>
    </xf>
    <xf numFmtId="0" fontId="24" fillId="10" borderId="0" xfId="1" applyFont="1" applyFill="1" applyBorder="1" applyAlignment="1" applyProtection="1">
      <alignment vertical="center" wrapText="1"/>
    </xf>
    <xf numFmtId="0" fontId="22" fillId="10" borderId="0" xfId="3" applyFont="1" applyFill="1" applyBorder="1"/>
    <xf numFmtId="0" fontId="7" fillId="0" borderId="0" xfId="3" applyFont="1" applyAlignment="1">
      <alignment vertical="center"/>
    </xf>
    <xf numFmtId="0" fontId="6" fillId="16" borderId="0" xfId="0" applyFont="1" applyFill="1" applyBorder="1" applyAlignment="1" applyProtection="1">
      <alignment vertical="center"/>
      <protection locked="0"/>
    </xf>
    <xf numFmtId="0" fontId="29" fillId="0" borderId="0" xfId="3" applyFont="1" applyFill="1" applyAlignment="1">
      <alignment vertical="center"/>
    </xf>
    <xf numFmtId="0" fontId="30" fillId="0" borderId="0" xfId="0" applyFont="1" applyAlignment="1" applyProtection="1">
      <alignment vertical="center"/>
      <protection hidden="1"/>
    </xf>
    <xf numFmtId="0" fontId="7" fillId="0" borderId="0" xfId="0" applyFont="1" applyBorder="1" applyAlignment="1" applyProtection="1">
      <alignment vertical="center"/>
      <protection locked="0"/>
    </xf>
    <xf numFmtId="167" fontId="7" fillId="0" borderId="0" xfId="0" applyNumberFormat="1" applyFont="1" applyBorder="1" applyAlignment="1" applyProtection="1">
      <alignment vertical="center"/>
      <protection locked="0"/>
    </xf>
    <xf numFmtId="0" fontId="7" fillId="0" borderId="6" xfId="0" applyFont="1" applyBorder="1" applyAlignment="1" applyProtection="1">
      <alignment vertical="center"/>
      <protection locked="0"/>
    </xf>
    <xf numFmtId="0" fontId="18" fillId="15" borderId="0" xfId="3" applyFont="1" applyFill="1" applyBorder="1" applyAlignment="1" applyProtection="1">
      <alignment horizontal="left" vertical="center"/>
      <protection locked="0"/>
    </xf>
    <xf numFmtId="0" fontId="18" fillId="18" borderId="0" xfId="3" applyFont="1" applyFill="1" applyBorder="1" applyAlignment="1" applyProtection="1">
      <alignment horizontal="left" vertical="center"/>
      <protection locked="0"/>
    </xf>
    <xf numFmtId="0" fontId="27" fillId="0" borderId="0" xfId="0" applyFont="1" applyBorder="1"/>
    <xf numFmtId="0" fontId="28" fillId="0" borderId="0" xfId="0" applyFont="1" applyBorder="1"/>
    <xf numFmtId="0" fontId="27" fillId="0" borderId="0" xfId="0" applyFont="1" applyBorder="1" applyAlignment="1">
      <alignment wrapText="1"/>
    </xf>
    <xf numFmtId="0" fontId="27" fillId="0" borderId="0" xfId="0" applyFont="1" applyBorder="1" applyAlignment="1">
      <alignment vertical="center"/>
    </xf>
    <xf numFmtId="0" fontId="27" fillId="0" borderId="0" xfId="0" applyFont="1" applyBorder="1" applyAlignment="1">
      <alignment vertical="center" wrapText="1"/>
    </xf>
    <xf numFmtId="0" fontId="7" fillId="20" borderId="0" xfId="3" applyFont="1" applyFill="1" applyBorder="1"/>
    <xf numFmtId="3" fontId="7" fillId="20" borderId="0" xfId="3" applyNumberFormat="1" applyFont="1" applyFill="1" applyBorder="1"/>
    <xf numFmtId="0" fontId="26" fillId="0" borderId="0" xfId="0" applyFont="1" applyFill="1" applyBorder="1" applyProtection="1">
      <protection hidden="1"/>
    </xf>
    <xf numFmtId="0" fontId="6" fillId="18" borderId="10" xfId="3" applyFont="1" applyFill="1" applyBorder="1" applyAlignment="1" applyProtection="1">
      <alignment horizontal="center" vertical="center"/>
      <protection locked="0"/>
    </xf>
    <xf numFmtId="0" fontId="6" fillId="18" borderId="10" xfId="3" applyFont="1" applyFill="1" applyBorder="1" applyAlignment="1" applyProtection="1">
      <alignment vertical="center"/>
      <protection locked="0"/>
    </xf>
    <xf numFmtId="0" fontId="6" fillId="18" borderId="9" xfId="3" applyFont="1" applyFill="1" applyBorder="1" applyAlignment="1" applyProtection="1">
      <alignment horizontal="left" vertical="center"/>
      <protection locked="0"/>
    </xf>
    <xf numFmtId="0" fontId="6" fillId="18" borderId="3" xfId="3" applyFont="1" applyFill="1" applyBorder="1" applyAlignment="1" applyProtection="1">
      <alignment horizontal="left" vertical="center"/>
      <protection locked="0"/>
    </xf>
    <xf numFmtId="0" fontId="6" fillId="18" borderId="4" xfId="3" applyFont="1" applyFill="1" applyBorder="1" applyAlignment="1" applyProtection="1">
      <alignment horizontal="left" vertical="center"/>
      <protection locked="0"/>
    </xf>
    <xf numFmtId="0" fontId="21" fillId="0" borderId="0" xfId="3" applyFont="1" applyAlignment="1">
      <alignment horizontal="center" vertical="center"/>
    </xf>
    <xf numFmtId="0" fontId="6" fillId="0" borderId="0" xfId="3" applyFont="1" applyAlignment="1">
      <alignment horizontal="center" vertical="center"/>
    </xf>
    <xf numFmtId="0" fontId="23" fillId="10" borderId="0" xfId="3" applyFont="1" applyFill="1" applyAlignment="1">
      <alignment horizontal="center" vertical="center"/>
    </xf>
    <xf numFmtId="0" fontId="11" fillId="17" borderId="0" xfId="3" applyFont="1" applyFill="1" applyBorder="1" applyAlignment="1" applyProtection="1">
      <alignment horizontal="center" vertical="center" wrapText="1"/>
      <protection hidden="1"/>
    </xf>
    <xf numFmtId="0" fontId="10" fillId="21" borderId="31" xfId="0" applyFont="1" applyFill="1" applyBorder="1" applyAlignment="1" applyProtection="1">
      <alignment horizontal="center" vertical="center"/>
      <protection locked="0"/>
    </xf>
    <xf numFmtId="0" fontId="11" fillId="17" borderId="0" xfId="3" applyFont="1" applyFill="1" applyBorder="1" applyAlignment="1" applyProtection="1">
      <alignment horizontal="center" vertical="center"/>
      <protection hidden="1"/>
    </xf>
    <xf numFmtId="0" fontId="16" fillId="24" borderId="0" xfId="3" applyFont="1" applyFill="1" applyBorder="1" applyAlignment="1" applyProtection="1">
      <alignment horizontal="center" vertical="center"/>
      <protection hidden="1"/>
    </xf>
    <xf numFmtId="0" fontId="19" fillId="23" borderId="0" xfId="3" applyFont="1" applyFill="1" applyBorder="1" applyAlignment="1" applyProtection="1">
      <alignment horizontal="center" vertical="center" wrapText="1"/>
      <protection hidden="1"/>
    </xf>
    <xf numFmtId="0" fontId="19" fillId="23" borderId="0" xfId="3" applyFont="1" applyFill="1" applyBorder="1" applyAlignment="1" applyProtection="1">
      <alignment horizontal="center" vertical="center"/>
      <protection hidden="1"/>
    </xf>
    <xf numFmtId="0" fontId="11" fillId="17" borderId="34" xfId="3" applyFont="1" applyFill="1" applyBorder="1" applyAlignment="1" applyProtection="1">
      <alignment horizontal="center" vertical="center"/>
      <protection hidden="1"/>
    </xf>
    <xf numFmtId="0" fontId="6" fillId="0" borderId="0" xfId="0" applyFont="1" applyBorder="1" applyAlignment="1" applyProtection="1">
      <alignment horizontal="center" vertical="center" wrapText="1"/>
      <protection locked="0"/>
    </xf>
    <xf numFmtId="0" fontId="7" fillId="10" borderId="9"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6" fillId="8" borderId="1" xfId="0" applyFont="1" applyFill="1" applyBorder="1" applyAlignment="1" applyProtection="1">
      <alignment horizontal="center" vertical="center"/>
      <protection locked="0"/>
    </xf>
    <xf numFmtId="0" fontId="6" fillId="8" borderId="0" xfId="0" applyFont="1" applyFill="1" applyBorder="1" applyAlignment="1" applyProtection="1">
      <alignment horizontal="center" vertical="center"/>
      <protection locked="0"/>
    </xf>
    <xf numFmtId="0" fontId="6" fillId="8" borderId="2" xfId="0" applyFont="1" applyFill="1" applyBorder="1" applyAlignment="1" applyProtection="1">
      <alignment horizontal="center" vertical="center"/>
      <protection locked="0"/>
    </xf>
    <xf numFmtId="0" fontId="6" fillId="0" borderId="9"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11" fillId="0" borderId="0" xfId="0" applyFont="1" applyBorder="1" applyAlignment="1" applyProtection="1">
      <alignment horizontal="center" vertical="center"/>
      <protection hidden="1"/>
    </xf>
    <xf numFmtId="0" fontId="11" fillId="16" borderId="0" xfId="0" applyFont="1" applyFill="1" applyAlignment="1" applyProtection="1">
      <alignment horizontal="center" vertical="center"/>
      <protection hidden="1"/>
    </xf>
    <xf numFmtId="0" fontId="6" fillId="0" borderId="10" xfId="0" applyFont="1" applyBorder="1" applyAlignment="1" applyProtection="1">
      <alignment horizontal="center" vertical="center"/>
      <protection hidden="1"/>
    </xf>
    <xf numFmtId="165" fontId="6" fillId="0" borderId="10" xfId="0" applyNumberFormat="1" applyFont="1" applyBorder="1" applyAlignment="1" applyProtection="1">
      <alignment horizontal="center" vertical="center"/>
      <protection locked="0"/>
    </xf>
    <xf numFmtId="0" fontId="6" fillId="0" borderId="10" xfId="0" applyFont="1" applyBorder="1" applyAlignment="1">
      <alignment horizontal="center"/>
    </xf>
    <xf numFmtId="0" fontId="3" fillId="13" borderId="0" xfId="0" applyFont="1" applyFill="1" applyBorder="1" applyAlignment="1" applyProtection="1">
      <alignment horizontal="left" vertical="center"/>
      <protection locked="0" hidden="1"/>
    </xf>
    <xf numFmtId="0" fontId="3" fillId="3" borderId="0" xfId="0" applyFont="1" applyFill="1" applyBorder="1" applyAlignment="1" applyProtection="1">
      <alignment horizontal="left" vertical="center"/>
      <protection locked="0" hidden="1"/>
    </xf>
    <xf numFmtId="0" fontId="12" fillId="4" borderId="1" xfId="0" applyFont="1" applyFill="1" applyBorder="1" applyAlignment="1" applyProtection="1">
      <alignment horizontal="center" vertical="center"/>
      <protection locked="0"/>
    </xf>
    <xf numFmtId="0" fontId="12" fillId="4" borderId="0" xfId="0" applyFont="1" applyFill="1" applyBorder="1" applyAlignment="1" applyProtection="1">
      <alignment horizontal="center" vertical="center"/>
      <protection locked="0"/>
    </xf>
    <xf numFmtId="0" fontId="6" fillId="0" borderId="18" xfId="0" applyFont="1" applyBorder="1" applyAlignment="1">
      <alignment horizontal="center"/>
    </xf>
    <xf numFmtId="0" fontId="6" fillId="0" borderId="19" xfId="0" applyFont="1" applyBorder="1" applyAlignment="1">
      <alignment horizontal="center"/>
    </xf>
    <xf numFmtId="0" fontId="6" fillId="0" borderId="20" xfId="0" applyFont="1" applyBorder="1" applyAlignment="1">
      <alignment horizontal="center"/>
    </xf>
    <xf numFmtId="165" fontId="6" fillId="0" borderId="17" xfId="0" applyNumberFormat="1" applyFont="1" applyBorder="1" applyAlignment="1" applyProtection="1">
      <alignment horizontal="center" vertical="center"/>
      <protection locked="0"/>
    </xf>
    <xf numFmtId="165" fontId="6" fillId="0" borderId="16" xfId="0" applyNumberFormat="1"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23" fillId="5" borderId="10" xfId="0" applyFont="1" applyFill="1" applyBorder="1" applyAlignment="1" applyProtection="1">
      <alignment horizontal="center" vertical="center"/>
      <protection hidden="1"/>
    </xf>
    <xf numFmtId="0" fontId="31" fillId="0" borderId="10" xfId="0" applyFont="1" applyBorder="1" applyAlignment="1" applyProtection="1">
      <alignment horizontal="center" vertical="center"/>
      <protection hidden="1"/>
    </xf>
    <xf numFmtId="0" fontId="32" fillId="0" borderId="10" xfId="0" applyFont="1" applyBorder="1" applyAlignment="1" applyProtection="1">
      <alignment horizontal="center" vertical="center"/>
      <protection hidden="1"/>
    </xf>
    <xf numFmtId="0" fontId="6" fillId="0" borderId="10" xfId="0" applyFont="1" applyBorder="1" applyAlignment="1" applyProtection="1">
      <alignment horizontal="center" vertical="center"/>
      <protection locked="0"/>
    </xf>
    <xf numFmtId="0" fontId="6" fillId="12" borderId="0" xfId="0" applyFont="1" applyFill="1" applyAlignment="1" applyProtection="1">
      <alignment horizontal="left" vertical="center" wrapText="1"/>
      <protection locked="0"/>
    </xf>
    <xf numFmtId="0" fontId="12" fillId="5" borderId="0" xfId="1" applyFont="1" applyFill="1" applyAlignment="1" applyProtection="1">
      <alignment horizontal="center" vertical="center"/>
      <protection hidden="1"/>
    </xf>
    <xf numFmtId="0" fontId="16" fillId="5" borderId="0" xfId="0" applyFont="1" applyFill="1" applyBorder="1" applyAlignment="1" applyProtection="1">
      <alignment horizontal="center" vertical="center" textRotation="255"/>
      <protection locked="0"/>
    </xf>
    <xf numFmtId="0" fontId="5" fillId="4" borderId="0" xfId="0" applyFont="1" applyFill="1" applyBorder="1" applyAlignment="1" applyProtection="1">
      <alignment horizontal="center" vertical="center"/>
      <protection locked="0"/>
    </xf>
    <xf numFmtId="0" fontId="12" fillId="5" borderId="0" xfId="0" applyFont="1" applyFill="1" applyAlignment="1" applyProtection="1">
      <alignment horizontal="center" vertical="center"/>
      <protection locked="0"/>
    </xf>
    <xf numFmtId="0" fontId="6" fillId="0" borderId="0" xfId="0" applyFont="1" applyAlignment="1" applyProtection="1">
      <alignment horizontal="left" vertical="center" wrapText="1"/>
      <protection locked="0"/>
    </xf>
    <xf numFmtId="0" fontId="3" fillId="0" borderId="0" xfId="0" applyFont="1" applyBorder="1" applyAlignment="1" applyProtection="1">
      <alignment horizontal="left" vertical="center"/>
      <protection locked="0" hidden="1"/>
    </xf>
    <xf numFmtId="0" fontId="17" fillId="13" borderId="0" xfId="0" applyFont="1" applyFill="1" applyBorder="1" applyAlignment="1" applyProtection="1">
      <alignment horizontal="left" vertical="center"/>
      <protection locked="0" hidden="1"/>
    </xf>
    <xf numFmtId="0" fontId="11" fillId="0" borderId="0" xfId="0" applyFont="1" applyBorder="1" applyAlignment="1" applyProtection="1">
      <alignment horizontal="center" vertical="center"/>
      <protection locked="0"/>
    </xf>
    <xf numFmtId="0" fontId="14" fillId="9" borderId="0" xfId="0" applyFont="1" applyFill="1" applyBorder="1" applyAlignment="1" applyProtection="1">
      <alignment horizontal="left" vertical="center" indent="1"/>
      <protection locked="0"/>
    </xf>
    <xf numFmtId="0" fontId="34" fillId="0" borderId="0" xfId="4" applyFont="1"/>
    <xf numFmtId="0" fontId="35" fillId="0" borderId="0" xfId="4" applyFont="1"/>
    <xf numFmtId="0" fontId="37" fillId="0" borderId="0" xfId="5" applyFont="1"/>
    <xf numFmtId="0" fontId="34" fillId="0" borderId="0" xfId="4" applyFont="1" applyAlignment="1">
      <alignment horizontal="left"/>
    </xf>
    <xf numFmtId="0" fontId="34" fillId="0" borderId="0" xfId="4" applyFont="1" applyAlignment="1"/>
    <xf numFmtId="0" fontId="38" fillId="0" borderId="0" xfId="5" applyFont="1" applyAlignment="1">
      <alignment horizontal="left"/>
    </xf>
    <xf numFmtId="0" fontId="38" fillId="0" borderId="0" xfId="5" applyFont="1" applyAlignment="1"/>
    <xf numFmtId="0" fontId="33" fillId="0" borderId="0" xfId="4"/>
  </cellXfs>
  <cellStyles count="6">
    <cellStyle name="Comma" xfId="2" builtinId="3"/>
    <cellStyle name="Hyperlink" xfId="1" builtinId="8"/>
    <cellStyle name="Hyperlink 2" xfId="5"/>
    <cellStyle name="Normal" xfId="0" builtinId="0"/>
    <cellStyle name="Normal 2" xfId="3"/>
    <cellStyle name="Normal 3" xfId="4"/>
  </cellStyles>
  <dxfs count="435">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ont>
        <color auto="1"/>
      </font>
      <fill>
        <patternFill>
          <bgColor rgb="FFFFFF00"/>
        </patternFill>
      </fill>
    </dxf>
    <dxf>
      <font>
        <color theme="0"/>
      </font>
      <fill>
        <patternFill>
          <bgColor rgb="FFFF0000"/>
        </patternFill>
      </fill>
    </dxf>
    <dxf>
      <font>
        <color theme="0"/>
      </font>
      <fill>
        <patternFill>
          <bgColor rgb="FF0000FF"/>
        </patternFill>
      </fill>
    </dxf>
    <dxf>
      <font>
        <color theme="0"/>
      </font>
      <fill>
        <patternFill>
          <bgColor theme="6" tint="-0.24994659260841701"/>
        </patternFill>
      </fill>
    </dxf>
    <dxf>
      <font>
        <color auto="1"/>
      </font>
      <fill>
        <patternFill>
          <bgColor rgb="FFFFFF00"/>
        </patternFill>
      </fill>
    </dxf>
    <dxf>
      <font>
        <color theme="0"/>
      </font>
      <fill>
        <patternFill>
          <bgColor rgb="FFFF0000"/>
        </patternFill>
      </fill>
    </dxf>
    <dxf>
      <font>
        <color theme="0"/>
      </font>
      <fill>
        <patternFill>
          <bgColor rgb="FF0000FF"/>
        </patternFill>
      </fill>
    </dxf>
    <dxf>
      <font>
        <color theme="0"/>
      </font>
      <fill>
        <patternFill>
          <bgColor theme="6" tint="-0.24994659260841701"/>
        </patternFill>
      </fill>
    </dxf>
    <dxf>
      <fill>
        <patternFill>
          <bgColor theme="4" tint="0.79998168889431442"/>
        </patternFill>
      </fill>
    </dxf>
    <dxf>
      <fill>
        <patternFill>
          <bgColor theme="7" tint="0.79998168889431442"/>
        </patternFill>
      </fill>
    </dxf>
    <dxf>
      <fill>
        <patternFill>
          <bgColor theme="9" tint="0.79998168889431442"/>
        </patternFill>
      </fill>
    </dxf>
    <dxf>
      <font>
        <color theme="0"/>
      </font>
      <fill>
        <patternFill>
          <bgColor theme="6" tint="-0.24994659260841701"/>
        </patternFill>
      </fill>
    </dxf>
    <dxf>
      <font>
        <color theme="0"/>
      </font>
      <fill>
        <patternFill>
          <bgColor rgb="FF0000FF"/>
        </patternFill>
      </fill>
    </dxf>
    <dxf>
      <font>
        <color theme="0"/>
      </font>
      <fill>
        <patternFill>
          <bgColor rgb="FFFF0000"/>
        </patternFill>
      </fill>
    </dxf>
    <dxf>
      <font>
        <color theme="1"/>
      </font>
      <fill>
        <patternFill>
          <bgColor rgb="FFFFFF00"/>
        </patternFill>
      </fill>
    </dxf>
    <dxf>
      <font>
        <color theme="0"/>
      </font>
      <fill>
        <patternFill>
          <bgColor rgb="FF0000FF"/>
        </patternFill>
      </fill>
    </dxf>
    <dxf>
      <font>
        <color theme="0"/>
      </font>
      <fill>
        <patternFill>
          <bgColor theme="6" tint="-0.24994659260841701"/>
        </patternFill>
      </fill>
    </dxf>
    <dxf>
      <font>
        <color theme="0"/>
      </font>
      <fill>
        <patternFill>
          <bgColor rgb="FFFF0000"/>
        </patternFill>
      </fill>
    </dxf>
    <dxf>
      <font>
        <color theme="1"/>
      </font>
      <fill>
        <patternFill>
          <bgColor rgb="FFFFFF00"/>
        </patternFill>
      </fill>
    </dxf>
    <dxf>
      <font>
        <color theme="0"/>
      </font>
      <fill>
        <patternFill>
          <bgColor rgb="FF0000FF"/>
        </patternFill>
      </fill>
    </dxf>
    <dxf>
      <font>
        <color theme="0"/>
      </font>
      <fill>
        <patternFill>
          <bgColor theme="6" tint="-0.24994659260841701"/>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0000FF"/>
        </patternFill>
      </fill>
    </dxf>
    <dxf>
      <font>
        <color theme="0"/>
      </font>
      <fill>
        <patternFill>
          <bgColor theme="6" tint="-0.24994659260841701"/>
        </patternFill>
      </fill>
    </dxf>
    <dxf>
      <font>
        <b val="0"/>
        <i val="0"/>
        <color theme="1" tint="0.499984740745262"/>
      </font>
    </dxf>
    <dxf>
      <font>
        <b/>
        <i val="0"/>
        <color theme="6" tint="-0.24994659260841701"/>
      </font>
    </dxf>
    <dxf>
      <font>
        <b val="0"/>
        <i val="0"/>
        <color theme="1" tint="0.499984740745262"/>
      </font>
    </dxf>
    <dxf>
      <font>
        <b/>
        <i val="0"/>
        <color theme="6" tint="-0.24994659260841701"/>
      </font>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ill>
        <patternFill>
          <bgColor theme="6" tint="0.79998168889431442"/>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right/>
        <top/>
        <bottom/>
        <vertical/>
        <horizontal/>
      </border>
    </dxf>
    <dxf>
      <font>
        <b/>
        <i val="0"/>
      </font>
      <fill>
        <patternFill>
          <bgColor theme="3" tint="0.79998168889431442"/>
        </patternFill>
      </fill>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font>
      <fill>
        <patternFill>
          <bgColor theme="3"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color theme="0"/>
      </font>
      <fill>
        <patternFill>
          <bgColor theme="0"/>
        </patternFill>
      </fill>
      <border>
        <right/>
        <top/>
        <bottom/>
        <vertical/>
        <horizontal/>
      </border>
    </dxf>
    <dxf>
      <font>
        <b/>
        <i val="0"/>
      </font>
      <fill>
        <patternFill>
          <bgColor theme="3" tint="0.79998168889431442"/>
        </patternFill>
      </fill>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color theme="0"/>
      </font>
      <fill>
        <patternFill>
          <bgColor theme="0"/>
        </patternFill>
      </fill>
      <border>
        <right/>
        <top/>
        <bottom/>
        <vertical/>
        <horizontal/>
      </border>
    </dxf>
    <dxf>
      <font>
        <b/>
        <i val="0"/>
      </font>
      <fill>
        <patternFill>
          <bgColor theme="3" tint="0.79998168889431442"/>
        </patternFill>
      </fill>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color theme="0"/>
      </font>
      <fill>
        <patternFill>
          <bgColor theme="0"/>
        </patternFill>
      </fill>
      <border>
        <right/>
        <top/>
        <bottom/>
        <vertical/>
        <horizontal/>
      </border>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right/>
        <top/>
        <bottom/>
        <vertical/>
        <horizontal/>
      </border>
    </dxf>
    <dxf>
      <font>
        <b/>
        <i val="0"/>
      </font>
      <fill>
        <patternFill>
          <bgColor theme="3" tint="0.79998168889431442"/>
        </patternFill>
      </fill>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font>
      <fill>
        <patternFill>
          <bgColor theme="3"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color theme="0"/>
      </font>
      <fill>
        <patternFill>
          <bgColor theme="0"/>
        </patternFill>
      </fill>
      <border>
        <right/>
        <top/>
        <bottom/>
        <vertical/>
        <horizontal/>
      </border>
    </dxf>
    <dxf>
      <font>
        <b/>
        <i val="0"/>
      </font>
      <fill>
        <patternFill>
          <bgColor theme="3" tint="0.79998168889431442"/>
        </patternFill>
      </fill>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color theme="0"/>
      </font>
      <fill>
        <patternFill>
          <bgColor theme="0"/>
        </patternFill>
      </fill>
      <border>
        <right/>
        <top/>
        <bottom/>
        <vertical/>
        <horizontal/>
      </border>
    </dxf>
    <dxf>
      <font>
        <b/>
        <i val="0"/>
      </font>
      <fill>
        <patternFill>
          <bgColor theme="3" tint="0.79998168889431442"/>
        </patternFill>
      </fill>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color theme="0"/>
      </font>
      <fill>
        <patternFill>
          <bgColor theme="0"/>
        </patternFill>
      </fill>
      <border>
        <right/>
        <top/>
        <bottom/>
        <vertical/>
        <horizontal/>
      </border>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right/>
        <top/>
        <bottom/>
        <vertical/>
        <horizontal/>
      </border>
    </dxf>
    <dxf>
      <font>
        <b/>
        <i val="0"/>
      </font>
      <fill>
        <patternFill>
          <bgColor theme="3" tint="0.79998168889431442"/>
        </patternFill>
      </fill>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font>
      <fill>
        <patternFill>
          <bgColor theme="3"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color theme="0"/>
      </font>
      <fill>
        <patternFill>
          <bgColor theme="0"/>
        </patternFill>
      </fill>
      <border>
        <right/>
        <top/>
        <bottom/>
        <vertical/>
        <horizontal/>
      </border>
    </dxf>
    <dxf>
      <font>
        <b/>
        <i val="0"/>
      </font>
      <fill>
        <patternFill>
          <bgColor theme="3" tint="0.79998168889431442"/>
        </patternFill>
      </fill>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color theme="0"/>
      </font>
      <fill>
        <patternFill>
          <bgColor theme="0"/>
        </patternFill>
      </fill>
      <border>
        <right/>
        <top/>
        <bottom/>
        <vertical/>
        <horizontal/>
      </border>
    </dxf>
    <dxf>
      <font>
        <b/>
        <i val="0"/>
      </font>
      <fill>
        <patternFill>
          <bgColor theme="3" tint="0.79998168889431442"/>
        </patternFill>
      </fill>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color theme="0"/>
      </font>
      <fill>
        <patternFill>
          <bgColor theme="0"/>
        </patternFill>
      </fill>
      <border>
        <right/>
        <top/>
        <bottom/>
        <vertical/>
        <horizontal/>
      </border>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right/>
        <top/>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color rgb="FF0000FF"/>
      </font>
    </dxf>
    <dxf>
      <font>
        <b/>
        <i val="0"/>
      </font>
      <fill>
        <patternFill>
          <bgColor theme="3" tint="0.79998168889431442"/>
        </patternFill>
      </fill>
    </dxf>
    <dxf>
      <font>
        <b/>
        <i val="0"/>
        <color rgb="FF0000FF"/>
      </font>
    </dxf>
    <dxf>
      <font>
        <b/>
        <i val="0"/>
      </font>
      <fill>
        <patternFill>
          <bgColor theme="3"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ont>
        <b/>
        <i val="0"/>
      </font>
      <fill>
        <patternFill>
          <bgColor theme="3"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ont>
        <color theme="0"/>
      </font>
      <fill>
        <patternFill>
          <bgColor theme="0"/>
        </patternFill>
      </fill>
      <border>
        <right/>
        <top/>
        <bottom/>
        <vertical/>
        <horizontal/>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ill>
        <patternFill>
          <bgColor indexed="41"/>
        </patternFill>
      </fill>
      <border>
        <left style="thin">
          <color indexed="64"/>
        </left>
        <right style="thin">
          <color indexed="64"/>
        </right>
        <top style="thin">
          <color indexed="64"/>
        </top>
        <bottom style="thin">
          <color indexed="64"/>
        </bottom>
      </border>
    </dxf>
    <dxf>
      <fill>
        <patternFill>
          <bgColor theme="9" tint="0.79998168889431442"/>
        </patternFill>
      </fill>
    </dxf>
    <dxf>
      <fill>
        <patternFill>
          <bgColor theme="9" tint="0.79998168889431442"/>
        </patternFill>
      </fill>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
      <fill>
        <patternFill>
          <bgColor indexed="41"/>
        </patternFill>
      </fill>
      <border>
        <left style="thin">
          <color indexed="64"/>
        </left>
        <right style="thin">
          <color indexed="64"/>
        </right>
        <top style="thin">
          <color indexed="64"/>
        </top>
        <bottom style="thin">
          <color indexed="64"/>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lor rgb="FF0000FF"/>
      </font>
    </dxf>
    <dxf>
      <font>
        <color theme="0"/>
      </font>
      <fill>
        <patternFill>
          <bgColor theme="0"/>
        </patternFill>
      </fill>
    </dxf>
    <dxf>
      <font>
        <b/>
        <i val="0"/>
        <color rgb="FF0000FF"/>
      </font>
    </dxf>
    <dxf>
      <font>
        <color theme="0"/>
      </font>
      <fill>
        <patternFill>
          <bgColor theme="0"/>
        </patternFill>
      </fill>
    </dxf>
    <dxf>
      <font>
        <b/>
        <i val="0"/>
        <color rgb="FF0000FF"/>
      </font>
    </dxf>
    <dxf>
      <font>
        <color theme="0"/>
      </font>
      <fill>
        <patternFill>
          <bgColor theme="0"/>
        </patternFill>
      </fill>
    </dxf>
    <dxf>
      <font>
        <b/>
        <i val="0"/>
        <color rgb="FF0000FF"/>
      </font>
    </dxf>
    <dxf>
      <font>
        <b/>
        <i val="0"/>
        <color rgb="FF0000FF"/>
      </font>
    </dxf>
    <dxf>
      <font>
        <color theme="0"/>
      </font>
      <fill>
        <patternFill>
          <bgColor theme="0"/>
        </patternFill>
      </fill>
    </dxf>
  </dxfs>
  <tableStyles count="0" defaultTableStyle="TableStyleMedium2" defaultPivotStyle="PivotStyleLight16"/>
  <colors>
    <mruColors>
      <color rgb="FF0000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exceltemplate.net/?utm_source=template&amp;utm_medium=tbanner&amp;utm_campaign=copyright"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exceltemplate.net/?utm_source=template&amp;utm_medium=tbanner&amp;utm_campaign=copyright" TargetMode="External"/></Relationships>
</file>

<file path=xl/drawings/drawing1.xml><?xml version="1.0" encoding="utf-8"?>
<xdr:wsDr xmlns:xdr="http://schemas.openxmlformats.org/drawingml/2006/spreadsheetDrawing" xmlns:a="http://schemas.openxmlformats.org/drawingml/2006/main">
  <xdr:twoCellAnchor>
    <xdr:from>
      <xdr:col>1</xdr:col>
      <xdr:colOff>99060</xdr:colOff>
      <xdr:row>49</xdr:row>
      <xdr:rowOff>121920</xdr:rowOff>
    </xdr:from>
    <xdr:to>
      <xdr:col>9</xdr:col>
      <xdr:colOff>30480</xdr:colOff>
      <xdr:row>120</xdr:row>
      <xdr:rowOff>129540</xdr:rowOff>
    </xdr:to>
    <xdr:sp macro="" textlink="">
      <xdr:nvSpPr>
        <xdr:cNvPr id="3" name="TextBox 2"/>
        <xdr:cNvSpPr txBox="1"/>
      </xdr:nvSpPr>
      <xdr:spPr>
        <a:xfrm>
          <a:off x="266700" y="9578340"/>
          <a:ext cx="11330940" cy="129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How to Use</a:t>
          </a:r>
        </a:p>
        <a:p>
          <a:endParaRPr lang="en-US" sz="1100"/>
        </a:p>
        <a:p>
          <a:r>
            <a:rPr lang="en-US" sz="1100"/>
            <a:t>&gt; Define your point system and set player</a:t>
          </a:r>
          <a:r>
            <a:rPr lang="en-US" sz="1100" baseline="0"/>
            <a:t> point for predicted match results in pool round matches. There are 4 available stages that you can reduce into 1 stage by set unused stages to 0 or same values.</a:t>
          </a:r>
        </a:p>
        <a:p>
          <a:endParaRPr lang="en-US" sz="1100" b="0" i="0" u="sng" strike="noStrike">
            <a:solidFill>
              <a:schemeClr val="dk1"/>
            </a:solidFill>
            <a:effectLst/>
            <a:latin typeface="+mn-lt"/>
            <a:ea typeface="+mn-ea"/>
            <a:cs typeface="+mn-cs"/>
          </a:endParaRPr>
        </a:p>
        <a:p>
          <a:r>
            <a:rPr lang="en-US" sz="1100" b="0" i="0" u="sng" strike="noStrike">
              <a:solidFill>
                <a:schemeClr val="dk1"/>
              </a:solidFill>
              <a:effectLst/>
              <a:latin typeface="+mn-lt"/>
              <a:ea typeface="+mn-ea"/>
              <a:cs typeface="+mn-cs"/>
            </a:rPr>
            <a:t>Point System</a:t>
          </a:r>
        </a:p>
        <a:p>
          <a:r>
            <a:rPr lang="en-US" sz="1100" b="0" i="0" u="none" strike="noStrike">
              <a:solidFill>
                <a:schemeClr val="dk1"/>
              </a:solidFill>
              <a:effectLst/>
              <a:latin typeface="+mn-lt"/>
              <a:ea typeface="+mn-ea"/>
              <a:cs typeface="+mn-cs"/>
            </a:rPr>
            <a:t>There is no specific rule, your</a:t>
          </a:r>
          <a:r>
            <a:rPr lang="en-US" sz="1100" b="0" i="0" u="none" strike="noStrike" baseline="0">
              <a:solidFill>
                <a:schemeClr val="dk1"/>
              </a:solidFill>
              <a:effectLst/>
              <a:latin typeface="+mn-lt"/>
              <a:ea typeface="+mn-ea"/>
              <a:cs typeface="+mn-cs"/>
            </a:rPr>
            <a:t> players just type their prediction score in prediction score boxes</a:t>
          </a:r>
          <a:endParaRPr lang="en-US" sz="1100" b="0" i="0" u="none" strike="noStrike">
            <a:solidFill>
              <a:schemeClr val="dk1"/>
            </a:solidFill>
            <a:effectLst/>
            <a:latin typeface="+mn-lt"/>
            <a:ea typeface="+mn-ea"/>
            <a:cs typeface="+mn-cs"/>
          </a:endParaRPr>
        </a:p>
        <a:p>
          <a:endParaRPr lang="en-US" sz="1100" b="0" i="0" u="sng" strike="noStrike">
            <a:solidFill>
              <a:schemeClr val="dk1"/>
            </a:solidFill>
            <a:effectLst/>
            <a:latin typeface="+mn-lt"/>
            <a:ea typeface="+mn-ea"/>
            <a:cs typeface="+mn-cs"/>
          </a:endParaRPr>
        </a:p>
        <a:p>
          <a:r>
            <a:rPr lang="en-US" sz="1100" b="0" i="0" u="sng" strike="noStrike">
              <a:solidFill>
                <a:schemeClr val="dk1"/>
              </a:solidFill>
              <a:effectLst/>
              <a:latin typeface="+mn-lt"/>
              <a:ea typeface="+mn-ea"/>
              <a:cs typeface="+mn-cs"/>
            </a:rPr>
            <a:t>Player Points</a:t>
          </a:r>
        </a:p>
        <a:p>
          <a:r>
            <a:rPr lang="en-US" sz="1100" b="0" i="0" u="none" strike="noStrike">
              <a:solidFill>
                <a:schemeClr val="dk1"/>
              </a:solidFill>
              <a:effectLst/>
              <a:latin typeface="+mn-lt"/>
              <a:ea typeface="+mn-ea"/>
              <a:cs typeface="+mn-cs"/>
            </a:rPr>
            <a:t>  1 Point for </a:t>
          </a:r>
          <a:r>
            <a:rPr lang="en-US" sz="1100" b="1" i="0" u="none" strike="noStrike">
              <a:solidFill>
                <a:schemeClr val="dk1"/>
              </a:solidFill>
              <a:effectLst/>
              <a:latin typeface="+mn-lt"/>
              <a:ea typeface="+mn-ea"/>
              <a:cs typeface="+mn-cs"/>
            </a:rPr>
            <a:t>correct match result</a:t>
          </a:r>
          <a:r>
            <a:rPr lang="en-US" sz="1100" b="0" i="0" u="none" strike="noStrike">
              <a:solidFill>
                <a:schemeClr val="dk1"/>
              </a:solidFill>
              <a:effectLst/>
              <a:latin typeface="+mn-lt"/>
              <a:ea typeface="+mn-ea"/>
              <a:cs typeface="+mn-cs"/>
            </a:rPr>
            <a:t> </a:t>
          </a:r>
          <a:r>
            <a:rPr lang="en-US" sz="1100" b="1" i="0" u="none" strike="noStrike">
              <a:solidFill>
                <a:schemeClr val="dk1"/>
              </a:solidFill>
              <a:effectLst/>
              <a:latin typeface="+mn-lt"/>
              <a:ea typeface="+mn-ea"/>
              <a:cs typeface="+mn-cs"/>
            </a:rPr>
            <a:t>(win-draw-loss)</a:t>
          </a:r>
          <a:r>
            <a:rPr lang="en-US" sz="1100" b="0" i="0" u="none" strike="noStrike">
              <a:solidFill>
                <a:schemeClr val="dk1"/>
              </a:solidFill>
              <a:effectLst/>
              <a:latin typeface="+mn-lt"/>
              <a:ea typeface="+mn-ea"/>
              <a:cs typeface="+mn-cs"/>
            </a:rPr>
            <a:t>  with </a:t>
          </a:r>
          <a:r>
            <a:rPr lang="en-US" sz="1100" b="1" i="0" u="none" strike="noStrike">
              <a:solidFill>
                <a:schemeClr val="dk1"/>
              </a:solidFill>
              <a:effectLst/>
              <a:latin typeface="+mn-lt"/>
              <a:ea typeface="+mn-ea"/>
              <a:cs typeface="+mn-cs"/>
            </a:rPr>
            <a:t>correct score prediction</a:t>
          </a:r>
          <a:r>
            <a:rPr lang="en-US" sz="1100" b="0" i="0" u="none" strike="noStrike">
              <a:solidFill>
                <a:schemeClr val="dk1"/>
              </a:solidFill>
              <a:effectLst/>
              <a:latin typeface="+mn-lt"/>
              <a:ea typeface="+mn-ea"/>
              <a:cs typeface="+mn-cs"/>
            </a:rPr>
            <a:t> (maximum point)</a:t>
          </a:r>
        </a:p>
        <a:p>
          <a:r>
            <a:rPr lang="en-US" sz="1100" b="0" i="0" u="none" strike="noStrike">
              <a:solidFill>
                <a:schemeClr val="dk1"/>
              </a:solidFill>
              <a:effectLst/>
              <a:latin typeface="+mn-lt"/>
              <a:ea typeface="+mn-ea"/>
              <a:cs typeface="+mn-cs"/>
            </a:rPr>
            <a:t>  2 Point for </a:t>
          </a:r>
          <a:r>
            <a:rPr lang="en-US" sz="1100" b="1" i="0" u="none" strike="noStrike">
              <a:solidFill>
                <a:schemeClr val="dk1"/>
              </a:solidFill>
              <a:effectLst/>
              <a:latin typeface="+mn-lt"/>
              <a:ea typeface="+mn-ea"/>
              <a:cs typeface="+mn-cs"/>
            </a:rPr>
            <a:t>correct match result (win-loss) </a:t>
          </a:r>
          <a:r>
            <a:rPr lang="en-US" sz="1100" b="0" i="0" u="none" strike="noStrike">
              <a:solidFill>
                <a:schemeClr val="dk1"/>
              </a:solidFill>
              <a:effectLst/>
              <a:latin typeface="+mn-lt"/>
              <a:ea typeface="+mn-ea"/>
              <a:cs typeface="+mn-cs"/>
            </a:rPr>
            <a:t>with </a:t>
          </a:r>
          <a:r>
            <a:rPr lang="en-US" sz="1100" b="1" i="0" u="none" strike="noStrike">
              <a:solidFill>
                <a:schemeClr val="dk1"/>
              </a:solidFill>
              <a:effectLst/>
              <a:latin typeface="+mn-lt"/>
              <a:ea typeface="+mn-ea"/>
              <a:cs typeface="+mn-cs"/>
            </a:rPr>
            <a:t>correct score difference prediction</a:t>
          </a:r>
          <a:r>
            <a:rPr lang="en-US" sz="1100" b="0" i="0" u="none" strike="noStrike">
              <a:solidFill>
                <a:schemeClr val="dk1"/>
              </a:solidFill>
              <a:effectLst/>
              <a:latin typeface="+mn-lt"/>
              <a:ea typeface="+mn-ea"/>
              <a:cs typeface="+mn-cs"/>
            </a:rPr>
            <a:t> or </a:t>
          </a:r>
          <a:r>
            <a:rPr lang="en-US" sz="1100" b="1" i="0" u="none" strike="noStrike">
              <a:solidFill>
                <a:schemeClr val="dk1"/>
              </a:solidFill>
              <a:effectLst/>
              <a:latin typeface="+mn-lt"/>
              <a:ea typeface="+mn-ea"/>
              <a:cs typeface="+mn-cs"/>
            </a:rPr>
            <a:t>correct draw prediction</a:t>
          </a:r>
          <a:r>
            <a:rPr lang="en-US" sz="1100" b="0" i="0" u="none" strike="noStrike">
              <a:solidFill>
                <a:schemeClr val="dk1"/>
              </a:solidFill>
              <a:effectLst/>
              <a:latin typeface="+mn-lt"/>
              <a:ea typeface="+mn-ea"/>
              <a:cs typeface="+mn-cs"/>
            </a:rPr>
            <a:t> only </a:t>
          </a:r>
        </a:p>
        <a:p>
          <a:r>
            <a:rPr lang="en-US" sz="1100" b="0" i="0" u="none" strike="noStrike">
              <a:solidFill>
                <a:schemeClr val="dk1"/>
              </a:solidFill>
              <a:effectLst/>
              <a:latin typeface="+mn-lt"/>
              <a:ea typeface="+mn-ea"/>
              <a:cs typeface="+mn-cs"/>
            </a:rPr>
            <a:t>     - You can set</a:t>
          </a:r>
          <a:r>
            <a:rPr lang="en-US" sz="1100" b="0" i="0" u="none" strike="noStrike" baseline="0">
              <a:solidFill>
                <a:schemeClr val="dk1"/>
              </a:solidFill>
              <a:effectLst/>
              <a:latin typeface="+mn-lt"/>
              <a:ea typeface="+mn-ea"/>
              <a:cs typeface="+mn-cs"/>
            </a:rPr>
            <a:t> it as the second stage point</a:t>
          </a:r>
        </a:p>
        <a:p>
          <a:r>
            <a:rPr lang="en-US" sz="1100" b="0" i="0" u="none" strike="noStrike" baseline="0">
              <a:solidFill>
                <a:schemeClr val="dk1"/>
              </a:solidFill>
              <a:effectLst/>
              <a:latin typeface="+mn-lt"/>
              <a:ea typeface="+mn-ea"/>
              <a:cs typeface="+mn-cs"/>
            </a:rPr>
            <a:t>     - You can similarize this second stage point with the other 3rd and 4th stage point to have 2 level point stage</a:t>
          </a:r>
        </a:p>
        <a:p>
          <a:r>
            <a:rPr lang="en-US" sz="1100" b="0" i="0" u="none" strike="noStrike" baseline="0">
              <a:solidFill>
                <a:schemeClr val="dk1"/>
              </a:solidFill>
              <a:effectLst/>
              <a:latin typeface="+mn-lt"/>
              <a:ea typeface="+mn-ea"/>
              <a:cs typeface="+mn-cs"/>
            </a:rPr>
            <a:t>     - You can omit this stage as well as other remaining stages to only have one stage point system</a:t>
          </a:r>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  3 Point for </a:t>
          </a:r>
          <a:r>
            <a:rPr lang="en-US" sz="1100" b="1" i="0" u="none" strike="noStrike">
              <a:solidFill>
                <a:schemeClr val="dk1"/>
              </a:solidFill>
              <a:effectLst/>
              <a:latin typeface="+mn-lt"/>
              <a:ea typeface="+mn-ea"/>
              <a:cs typeface="+mn-cs"/>
            </a:rPr>
            <a:t>correct match result (win-loss) prediction</a:t>
          </a:r>
          <a:r>
            <a:rPr lang="en-US" sz="1100" b="0" i="0" u="none" strike="noStrike">
              <a:solidFill>
                <a:schemeClr val="dk1"/>
              </a:solidFill>
              <a:effectLst/>
              <a:latin typeface="+mn-lt"/>
              <a:ea typeface="+mn-ea"/>
              <a:cs typeface="+mn-cs"/>
            </a:rPr>
            <a:t> only and score difference margin is within certain value</a:t>
          </a:r>
        </a:p>
        <a:p>
          <a:r>
            <a:rPr lang="en-US" sz="1100" b="0" i="0" u="none" strike="noStrike">
              <a:solidFill>
                <a:schemeClr val="dk1"/>
              </a:solidFill>
              <a:effectLst/>
              <a:latin typeface="+mn-lt"/>
              <a:ea typeface="+mn-ea"/>
              <a:cs typeface="+mn-cs"/>
            </a:rPr>
            <a:t>     - You can define</a:t>
          </a:r>
          <a:r>
            <a:rPr lang="en-US" sz="1100" b="0" i="0" u="none" strike="noStrike" baseline="0">
              <a:solidFill>
                <a:schemeClr val="dk1"/>
              </a:solidFill>
              <a:effectLst/>
              <a:latin typeface="+mn-lt"/>
              <a:ea typeface="+mn-ea"/>
              <a:cs typeface="+mn-cs"/>
            </a:rPr>
            <a:t> certain margin for match score differences to give your player additional points or you can similarize or omit this by typing 0</a:t>
          </a:r>
          <a:r>
            <a:rPr lang="en-US" sz="1100" b="0" i="0" u="none" strike="noStrike">
              <a:solidFill>
                <a:schemeClr val="dk1"/>
              </a:solidFill>
              <a:effectLst/>
              <a:latin typeface="+mn-lt"/>
              <a:ea typeface="+mn-ea"/>
              <a:cs typeface="+mn-cs"/>
            </a:rPr>
            <a:t> </a:t>
          </a:r>
        </a:p>
        <a:p>
          <a:r>
            <a:rPr lang="en-US" sz="1100" b="0" i="0" u="none" strike="noStrike">
              <a:solidFill>
                <a:schemeClr val="dk1"/>
              </a:solidFill>
              <a:effectLst/>
              <a:latin typeface="+mn-lt"/>
              <a:ea typeface="+mn-ea"/>
              <a:cs typeface="+mn-cs"/>
            </a:rPr>
            <a:t>  4 Point for correct match result (win-loss) prediction only</a:t>
          </a:r>
          <a:r>
            <a:rPr lang="en-US"/>
            <a:t> </a:t>
          </a:r>
        </a:p>
        <a:p>
          <a:r>
            <a:rPr lang="en-US" sz="1100"/>
            <a:t>     -</a:t>
          </a:r>
          <a:r>
            <a:rPr lang="en-US" sz="1100" baseline="0"/>
            <a:t> You can set this 4th stage point or similarize with 2nd and 3rd stage points or just type 0 to abandon this stage</a:t>
          </a:r>
        </a:p>
        <a:p>
          <a:endParaRPr lang="en-US" sz="1100" baseline="0"/>
        </a:p>
        <a:p>
          <a:r>
            <a:rPr lang="en-US" sz="1100" u="sng" baseline="0"/>
            <a:t>Bonus Points</a:t>
          </a:r>
        </a:p>
        <a:p>
          <a:r>
            <a:rPr lang="en-US" sz="1100" baseline="0"/>
            <a:t>There is an optional bonus point system you can implement by set correct Tries prediction value or you can set it to 0 to abandon this bonus point system. If you set it to 0, your players are not required to fill Tries score prediction in All Players Prediction worksheet</a:t>
          </a:r>
        </a:p>
        <a:p>
          <a:endParaRPr lang="en-US" sz="1100" baseline="0"/>
        </a:p>
        <a:p>
          <a:r>
            <a:rPr lang="en-US" sz="1100" baseline="0"/>
            <a:t>&gt; Define your point system and set player point for predicted match results in Knock Out round matches.</a:t>
          </a:r>
        </a:p>
        <a:p>
          <a:endParaRPr lang="en-US" sz="1100" u="sng" baseline="0"/>
        </a:p>
        <a:p>
          <a:r>
            <a:rPr lang="en-US" sz="1100" u="sng" baseline="0"/>
            <a:t>Point System</a:t>
          </a:r>
          <a:r>
            <a:rPr lang="en-US" sz="1100" baseline="0"/>
            <a:t> </a:t>
          </a:r>
        </a:p>
        <a:p>
          <a:r>
            <a:rPr lang="en-US" sz="1100" baseline="0"/>
            <a:t> 1 Set your Pool Prediction method by selecting Team in Knock Out round matches</a:t>
          </a:r>
        </a:p>
        <a:p>
          <a:r>
            <a:rPr lang="en-US" sz="1100"/>
            <a:t>      -</a:t>
          </a:r>
          <a:r>
            <a:rPr lang="en-US" sz="1100" baseline="0"/>
            <a:t> If you set "Based on Prediction Matches", all teams in knock out brackets will follow your pool standing prediction results. This selection is suitable for you who want to run "Set and Forget" type tournament where all players just give you one time prediction from the first until final match at once.</a:t>
          </a:r>
        </a:p>
        <a:p>
          <a:r>
            <a:rPr lang="en-US" sz="1100" baseline="0"/>
            <a:t>      - If you set "Based on Real Matches", all teams in knock out brackets will follow real pool standing results. This selection is suitable for you who want to follow tournament matches one by one and predict the score based on team who played in knock out round. This selection will give your players the same start again in knock out rounds.</a:t>
          </a:r>
        </a:p>
        <a:p>
          <a:r>
            <a:rPr lang="en-US" sz="1100" baseline="0"/>
            <a:t>  2 Set matches period included in Point calculation</a:t>
          </a:r>
        </a:p>
        <a:p>
          <a:r>
            <a:rPr lang="en-US" sz="1100" baseline="0"/>
            <a:t>     - If you set "Normal Time", only normal time score result included in point calculation. If your player predicted the match result is draw, additional winner box will be shown and you must type the winner based on real result to place the winner on the next bracket.</a:t>
          </a:r>
        </a:p>
        <a:p>
          <a:r>
            <a:rPr lang="en-US" sz="1100" baseline="0"/>
            <a:t>     - If you set "Full Time", all score results will be included in point calculation</a:t>
          </a:r>
        </a:p>
        <a:p>
          <a:endParaRPr lang="en-US" sz="1100" u="sng"/>
        </a:p>
        <a:p>
          <a:r>
            <a:rPr lang="en-US" sz="1100" u="sng"/>
            <a:t>Player Points</a:t>
          </a:r>
        </a:p>
        <a:p>
          <a:r>
            <a:rPr lang="en-US" sz="1100" b="0" i="0">
              <a:solidFill>
                <a:schemeClr val="dk1"/>
              </a:solidFill>
              <a:effectLst/>
              <a:latin typeface="+mn-lt"/>
              <a:ea typeface="+mn-ea"/>
              <a:cs typeface="+mn-cs"/>
            </a:rPr>
            <a:t>  1 Point for </a:t>
          </a:r>
          <a:r>
            <a:rPr lang="en-US" sz="1100" b="1" i="0">
              <a:solidFill>
                <a:schemeClr val="dk1"/>
              </a:solidFill>
              <a:effectLst/>
              <a:latin typeface="+mn-lt"/>
              <a:ea typeface="+mn-ea"/>
              <a:cs typeface="+mn-cs"/>
            </a:rPr>
            <a:t>correct match result</a:t>
          </a: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(win-draw-loss)</a:t>
          </a:r>
          <a:r>
            <a:rPr lang="en-US" sz="1100" b="0" i="0">
              <a:solidFill>
                <a:schemeClr val="dk1"/>
              </a:solidFill>
              <a:effectLst/>
              <a:latin typeface="+mn-lt"/>
              <a:ea typeface="+mn-ea"/>
              <a:cs typeface="+mn-cs"/>
            </a:rPr>
            <a:t>  with </a:t>
          </a:r>
          <a:r>
            <a:rPr lang="en-US" sz="1100" b="1" i="0">
              <a:solidFill>
                <a:schemeClr val="dk1"/>
              </a:solidFill>
              <a:effectLst/>
              <a:latin typeface="+mn-lt"/>
              <a:ea typeface="+mn-ea"/>
              <a:cs typeface="+mn-cs"/>
            </a:rPr>
            <a:t>correct score prediction</a:t>
          </a:r>
          <a:r>
            <a:rPr lang="en-US" sz="1100" b="0" i="0">
              <a:solidFill>
                <a:schemeClr val="dk1"/>
              </a:solidFill>
              <a:effectLst/>
              <a:latin typeface="+mn-lt"/>
              <a:ea typeface="+mn-ea"/>
              <a:cs typeface="+mn-cs"/>
            </a:rPr>
            <a:t> (maximum point)</a:t>
          </a:r>
          <a:endParaRPr lang="en-US">
            <a:effectLst/>
          </a:endParaRPr>
        </a:p>
        <a:p>
          <a:r>
            <a:rPr lang="en-US" sz="1100" b="0" i="0">
              <a:solidFill>
                <a:schemeClr val="dk1"/>
              </a:solidFill>
              <a:effectLst/>
              <a:latin typeface="+mn-lt"/>
              <a:ea typeface="+mn-ea"/>
              <a:cs typeface="+mn-cs"/>
            </a:rPr>
            <a:t>  2 Point for </a:t>
          </a:r>
          <a:r>
            <a:rPr lang="en-US" sz="1100" b="1" i="0">
              <a:solidFill>
                <a:schemeClr val="dk1"/>
              </a:solidFill>
              <a:effectLst/>
              <a:latin typeface="+mn-lt"/>
              <a:ea typeface="+mn-ea"/>
              <a:cs typeface="+mn-cs"/>
            </a:rPr>
            <a:t>correct match result (win-loss) </a:t>
          </a:r>
          <a:r>
            <a:rPr lang="en-US" sz="1100" b="0" i="0">
              <a:solidFill>
                <a:schemeClr val="dk1"/>
              </a:solidFill>
              <a:effectLst/>
              <a:latin typeface="+mn-lt"/>
              <a:ea typeface="+mn-ea"/>
              <a:cs typeface="+mn-cs"/>
            </a:rPr>
            <a:t>with </a:t>
          </a:r>
          <a:r>
            <a:rPr lang="en-US" sz="1100" b="1" i="0">
              <a:solidFill>
                <a:schemeClr val="dk1"/>
              </a:solidFill>
              <a:effectLst/>
              <a:latin typeface="+mn-lt"/>
              <a:ea typeface="+mn-ea"/>
              <a:cs typeface="+mn-cs"/>
            </a:rPr>
            <a:t>correct score difference prediction</a:t>
          </a:r>
          <a:r>
            <a:rPr lang="en-US" sz="1100" b="0" i="0">
              <a:solidFill>
                <a:schemeClr val="dk1"/>
              </a:solidFill>
              <a:effectLst/>
              <a:latin typeface="+mn-lt"/>
              <a:ea typeface="+mn-ea"/>
              <a:cs typeface="+mn-cs"/>
            </a:rPr>
            <a:t> or </a:t>
          </a:r>
          <a:r>
            <a:rPr lang="en-US" sz="1100" b="1" i="0">
              <a:solidFill>
                <a:schemeClr val="dk1"/>
              </a:solidFill>
              <a:effectLst/>
              <a:latin typeface="+mn-lt"/>
              <a:ea typeface="+mn-ea"/>
              <a:cs typeface="+mn-cs"/>
            </a:rPr>
            <a:t>correct draw prediction</a:t>
          </a:r>
          <a:r>
            <a:rPr lang="en-US" sz="1100" b="0" i="0">
              <a:solidFill>
                <a:schemeClr val="dk1"/>
              </a:solidFill>
              <a:effectLst/>
              <a:latin typeface="+mn-lt"/>
              <a:ea typeface="+mn-ea"/>
              <a:cs typeface="+mn-cs"/>
            </a:rPr>
            <a:t> only </a:t>
          </a:r>
          <a:endParaRPr lang="en-US">
            <a:effectLst/>
          </a:endParaRPr>
        </a:p>
        <a:p>
          <a:r>
            <a:rPr lang="en-US" sz="1100" b="0" i="0">
              <a:solidFill>
                <a:schemeClr val="dk1"/>
              </a:solidFill>
              <a:effectLst/>
              <a:latin typeface="+mn-lt"/>
              <a:ea typeface="+mn-ea"/>
              <a:cs typeface="+mn-cs"/>
            </a:rPr>
            <a:t>     - You can set</a:t>
          </a:r>
          <a:r>
            <a:rPr lang="en-US" sz="1100" b="0" i="0" baseline="0">
              <a:solidFill>
                <a:schemeClr val="dk1"/>
              </a:solidFill>
              <a:effectLst/>
              <a:latin typeface="+mn-lt"/>
              <a:ea typeface="+mn-ea"/>
              <a:cs typeface="+mn-cs"/>
            </a:rPr>
            <a:t> it as the second stage point</a:t>
          </a:r>
          <a:endParaRPr lang="en-US">
            <a:effectLst/>
          </a:endParaRPr>
        </a:p>
        <a:p>
          <a:r>
            <a:rPr lang="en-US" sz="1100" b="0" i="0" baseline="0">
              <a:solidFill>
                <a:schemeClr val="dk1"/>
              </a:solidFill>
              <a:effectLst/>
              <a:latin typeface="+mn-lt"/>
              <a:ea typeface="+mn-ea"/>
              <a:cs typeface="+mn-cs"/>
            </a:rPr>
            <a:t>     - You can similarize this second stage point with the other 3rd and 4th stage point to have 2 level point stage</a:t>
          </a:r>
          <a:endParaRPr lang="en-US">
            <a:effectLst/>
          </a:endParaRPr>
        </a:p>
        <a:p>
          <a:r>
            <a:rPr lang="en-US" sz="1100" b="0" i="0" baseline="0">
              <a:solidFill>
                <a:schemeClr val="dk1"/>
              </a:solidFill>
              <a:effectLst/>
              <a:latin typeface="+mn-lt"/>
              <a:ea typeface="+mn-ea"/>
              <a:cs typeface="+mn-cs"/>
            </a:rPr>
            <a:t>     - You can omit this stage as well as other remaining stages to only have one stage point system</a:t>
          </a:r>
          <a:endParaRPr lang="en-US">
            <a:effectLst/>
          </a:endParaRPr>
        </a:p>
        <a:p>
          <a:r>
            <a:rPr lang="en-US" sz="1100" b="0" i="0">
              <a:solidFill>
                <a:schemeClr val="dk1"/>
              </a:solidFill>
              <a:effectLst/>
              <a:latin typeface="+mn-lt"/>
              <a:ea typeface="+mn-ea"/>
              <a:cs typeface="+mn-cs"/>
            </a:rPr>
            <a:t>  3 Point for </a:t>
          </a:r>
          <a:r>
            <a:rPr lang="en-US" sz="1100" b="1" i="0">
              <a:solidFill>
                <a:schemeClr val="dk1"/>
              </a:solidFill>
              <a:effectLst/>
              <a:latin typeface="+mn-lt"/>
              <a:ea typeface="+mn-ea"/>
              <a:cs typeface="+mn-cs"/>
            </a:rPr>
            <a:t>correct match result (win-loss) prediction</a:t>
          </a:r>
          <a:r>
            <a:rPr lang="en-US" sz="1100" b="0" i="0">
              <a:solidFill>
                <a:schemeClr val="dk1"/>
              </a:solidFill>
              <a:effectLst/>
              <a:latin typeface="+mn-lt"/>
              <a:ea typeface="+mn-ea"/>
              <a:cs typeface="+mn-cs"/>
            </a:rPr>
            <a:t> only and score difference margin is within certain value</a:t>
          </a:r>
          <a:endParaRPr lang="en-US">
            <a:effectLst/>
          </a:endParaRPr>
        </a:p>
        <a:p>
          <a:r>
            <a:rPr lang="en-US" sz="1100" b="0" i="0">
              <a:solidFill>
                <a:schemeClr val="dk1"/>
              </a:solidFill>
              <a:effectLst/>
              <a:latin typeface="+mn-lt"/>
              <a:ea typeface="+mn-ea"/>
              <a:cs typeface="+mn-cs"/>
            </a:rPr>
            <a:t>     - You can define</a:t>
          </a:r>
          <a:r>
            <a:rPr lang="en-US" sz="1100" b="0" i="0" baseline="0">
              <a:solidFill>
                <a:schemeClr val="dk1"/>
              </a:solidFill>
              <a:effectLst/>
              <a:latin typeface="+mn-lt"/>
              <a:ea typeface="+mn-ea"/>
              <a:cs typeface="+mn-cs"/>
            </a:rPr>
            <a:t> certain margin for match score differences to give your player additional points or you can similarize or omit this by typing 0</a:t>
          </a:r>
          <a:r>
            <a:rPr lang="en-US" sz="1100" b="0" i="0">
              <a:solidFill>
                <a:schemeClr val="dk1"/>
              </a:solidFill>
              <a:effectLst/>
              <a:latin typeface="+mn-lt"/>
              <a:ea typeface="+mn-ea"/>
              <a:cs typeface="+mn-cs"/>
            </a:rPr>
            <a:t> </a:t>
          </a:r>
          <a:endParaRPr lang="en-US">
            <a:effectLst/>
          </a:endParaRPr>
        </a:p>
        <a:p>
          <a:r>
            <a:rPr lang="en-US" sz="1100" b="0" i="0">
              <a:solidFill>
                <a:schemeClr val="dk1"/>
              </a:solidFill>
              <a:effectLst/>
              <a:latin typeface="+mn-lt"/>
              <a:ea typeface="+mn-ea"/>
              <a:cs typeface="+mn-cs"/>
            </a:rPr>
            <a:t>  4 Point for correct match result (win-loss) prediction only</a:t>
          </a:r>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 You can set this 4th stage point or similarize with 2nd and 3rd stage points or just type 0 to abandon this stage</a:t>
          </a:r>
          <a:endParaRPr lang="en-US">
            <a:effectLst/>
          </a:endParaRPr>
        </a:p>
        <a:p>
          <a:endParaRPr lang="en-US" sz="1100"/>
        </a:p>
        <a:p>
          <a:r>
            <a:rPr lang="en-US" sz="1100" u="sng"/>
            <a:t>Bonus Points</a:t>
          </a:r>
        </a:p>
        <a:p>
          <a:r>
            <a:rPr lang="en-US" sz="1100"/>
            <a:t>There are several bonus points</a:t>
          </a:r>
          <a:r>
            <a:rPr lang="en-US" sz="1100" baseline="0"/>
            <a:t> can be awarded to your players based on scheme below :</a:t>
          </a:r>
        </a:p>
        <a:p>
          <a:r>
            <a:rPr lang="en-US" sz="1100" b="0" i="0" u="none" strike="noStrike">
              <a:solidFill>
                <a:schemeClr val="dk1"/>
              </a:solidFill>
              <a:effectLst/>
              <a:latin typeface="+mn-lt"/>
              <a:ea typeface="+mn-ea"/>
              <a:cs typeface="+mn-cs"/>
            </a:rPr>
            <a:t>1 Group Winner and Runner Up correct prediction</a:t>
          </a:r>
          <a:r>
            <a:rPr lang="en-US"/>
            <a:t> </a:t>
          </a:r>
        </a:p>
        <a:p>
          <a:r>
            <a:rPr lang="en-US" sz="1100" b="0" i="0" u="none" strike="noStrike">
              <a:solidFill>
                <a:schemeClr val="dk1"/>
              </a:solidFill>
              <a:effectLst/>
              <a:latin typeface="+mn-lt"/>
              <a:ea typeface="+mn-ea"/>
              <a:cs typeface="+mn-cs"/>
            </a:rPr>
            <a:t>2 Group Winner correct prediction only</a:t>
          </a:r>
          <a:r>
            <a:rPr lang="en-US"/>
            <a:t> </a:t>
          </a:r>
        </a:p>
        <a:p>
          <a:r>
            <a:rPr lang="en-US" sz="1100" b="0" i="0" u="none" strike="noStrike">
              <a:solidFill>
                <a:schemeClr val="dk1"/>
              </a:solidFill>
              <a:effectLst/>
              <a:latin typeface="+mn-lt"/>
              <a:ea typeface="+mn-ea"/>
              <a:cs typeface="+mn-cs"/>
            </a:rPr>
            <a:t>3 Group Runner Up correct prediction only</a:t>
          </a:r>
          <a:r>
            <a:rPr lang="en-US"/>
            <a:t> </a:t>
          </a:r>
        </a:p>
        <a:p>
          <a:r>
            <a:rPr lang="en-US" sz="1100" b="0" i="0" u="none" strike="noStrike">
              <a:solidFill>
                <a:schemeClr val="dk1"/>
              </a:solidFill>
              <a:effectLst/>
              <a:latin typeface="+mn-lt"/>
              <a:ea typeface="+mn-ea"/>
              <a:cs typeface="+mn-cs"/>
            </a:rPr>
            <a:t>4 Qualified 2 teams (swapped group position)</a:t>
          </a:r>
          <a:r>
            <a:rPr lang="en-US"/>
            <a:t> </a:t>
          </a:r>
        </a:p>
        <a:p>
          <a:r>
            <a:rPr lang="en-US" sz="1100" b="0" i="0" u="none" strike="noStrike">
              <a:solidFill>
                <a:schemeClr val="dk1"/>
              </a:solidFill>
              <a:effectLst/>
              <a:latin typeface="+mn-lt"/>
              <a:ea typeface="+mn-ea"/>
              <a:cs typeface="+mn-cs"/>
            </a:rPr>
            <a:t>5 Qualified 1 team only (incorrect group position)</a:t>
          </a:r>
          <a:r>
            <a:rPr lang="en-US"/>
            <a:t> </a:t>
          </a:r>
        </a:p>
        <a:p>
          <a:r>
            <a:rPr lang="en-US" sz="1100" b="0" i="0" u="none" strike="noStrike">
              <a:solidFill>
                <a:schemeClr val="dk1"/>
              </a:solidFill>
              <a:effectLst/>
              <a:latin typeface="+mn-lt"/>
              <a:ea typeface="+mn-ea"/>
              <a:cs typeface="+mn-cs"/>
            </a:rPr>
            <a:t>6 Correct Knock Out Bracket Pairing Matches</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&gt; You can</a:t>
          </a:r>
          <a:r>
            <a:rPr lang="en-US" sz="1100" b="0" i="0" u="none" strike="noStrike" baseline="0">
              <a:solidFill>
                <a:schemeClr val="dk1"/>
              </a:solidFill>
              <a:effectLst/>
              <a:latin typeface="+mn-lt"/>
              <a:ea typeface="+mn-ea"/>
              <a:cs typeface="+mn-cs"/>
            </a:rPr>
            <a:t> apply different bonus point based on your own specific rule by typing directly in player bonus point boxes, but you have to clear all formula inside bonus point boxes so it won't add points by accident. But remember that you have to review match result and compare it with your player prediction and then put those bonus point manually in every player boxes. All points in those boxes will be included automatically in player scoreboard.</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After you finished setting up your pool, you can start typing your player score prediction in prediction boxes. You must type real result in Tournament worksheet.</a:t>
          </a:r>
          <a:r>
            <a:rPr lang="en-US"/>
            <a:t>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220133</xdr:colOff>
      <xdr:row>52</xdr:row>
      <xdr:rowOff>4234</xdr:rowOff>
    </xdr:from>
    <xdr:to>
      <xdr:col>4</xdr:col>
      <xdr:colOff>524934</xdr:colOff>
      <xdr:row>57</xdr:row>
      <xdr:rowOff>2567</xdr:rowOff>
    </xdr:to>
    <xdr:sp macro="" textlink="">
      <xdr:nvSpPr>
        <xdr:cNvPr id="2" name="TextBox 1"/>
        <xdr:cNvSpPr txBox="1"/>
      </xdr:nvSpPr>
      <xdr:spPr>
        <a:xfrm>
          <a:off x="389466" y="10130367"/>
          <a:ext cx="1270001" cy="972000"/>
        </a:xfrm>
        <a:prstGeom prst="rect">
          <a:avLst/>
        </a:prstGeom>
        <a:solidFill>
          <a:schemeClr val="lt1"/>
        </a:solidFill>
        <a:ln w="317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This Group</a:t>
          </a:r>
          <a:r>
            <a:rPr lang="en-US" sz="900" baseline="0"/>
            <a:t> Winner/Runner Up table are built from real matches results and used for prediction comparison</a:t>
          </a:r>
        </a:p>
      </xdr:txBody>
    </xdr:sp>
    <xdr:clientData/>
  </xdr:twoCellAnchor>
  <xdr:twoCellAnchor>
    <xdr:from>
      <xdr:col>11</xdr:col>
      <xdr:colOff>76200</xdr:colOff>
      <xdr:row>52</xdr:row>
      <xdr:rowOff>8467</xdr:rowOff>
    </xdr:from>
    <xdr:to>
      <xdr:col>17</xdr:col>
      <xdr:colOff>93134</xdr:colOff>
      <xdr:row>56</xdr:row>
      <xdr:rowOff>177800</xdr:rowOff>
    </xdr:to>
    <xdr:sp macro="" textlink="">
      <xdr:nvSpPr>
        <xdr:cNvPr id="3" name="TextBox 2"/>
        <xdr:cNvSpPr txBox="1"/>
      </xdr:nvSpPr>
      <xdr:spPr>
        <a:xfrm>
          <a:off x="5672667" y="10134600"/>
          <a:ext cx="1083734" cy="94826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This Group</a:t>
          </a:r>
          <a:r>
            <a:rPr lang="en-US" sz="900" baseline="0"/>
            <a:t> Winner/Runner Up table are built from player score prediction</a:t>
          </a:r>
        </a:p>
      </xdr:txBody>
    </xdr:sp>
    <xdr:clientData/>
  </xdr:twoCellAnchor>
  <xdr:twoCellAnchor>
    <xdr:from>
      <xdr:col>4</xdr:col>
      <xdr:colOff>529164</xdr:colOff>
      <xdr:row>52</xdr:row>
      <xdr:rowOff>4234</xdr:rowOff>
    </xdr:from>
    <xdr:to>
      <xdr:col>5</xdr:col>
      <xdr:colOff>342897</xdr:colOff>
      <xdr:row>57</xdr:row>
      <xdr:rowOff>2567</xdr:rowOff>
    </xdr:to>
    <xdr:sp macro="" textlink="">
      <xdr:nvSpPr>
        <xdr:cNvPr id="4" name="Isosceles Triangle 3"/>
        <xdr:cNvSpPr/>
      </xdr:nvSpPr>
      <xdr:spPr>
        <a:xfrm rot="5400000">
          <a:off x="1368197" y="10425867"/>
          <a:ext cx="972000" cy="381000"/>
        </a:xfrm>
        <a:prstGeom prst="triangle">
          <a:avLst>
            <a:gd name="adj" fmla="val 49513"/>
          </a:avLst>
        </a:prstGeom>
        <a:noFill/>
        <a:ln w="31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88899</xdr:colOff>
      <xdr:row>52</xdr:row>
      <xdr:rowOff>21168</xdr:rowOff>
    </xdr:from>
    <xdr:to>
      <xdr:col>19</xdr:col>
      <xdr:colOff>114298</xdr:colOff>
      <xdr:row>56</xdr:row>
      <xdr:rowOff>177800</xdr:rowOff>
    </xdr:to>
    <xdr:sp macro="" textlink="">
      <xdr:nvSpPr>
        <xdr:cNvPr id="5" name="Isosceles Triangle 4"/>
        <xdr:cNvSpPr/>
      </xdr:nvSpPr>
      <xdr:spPr>
        <a:xfrm rot="5400000">
          <a:off x="6474883" y="10424584"/>
          <a:ext cx="935566" cy="380999"/>
        </a:xfrm>
        <a:prstGeom prst="triangle">
          <a:avLst>
            <a:gd name="adj" fmla="val 49513"/>
          </a:avLst>
        </a:prstGeom>
        <a:solidFill>
          <a:schemeClr val="bg1"/>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508015</xdr:colOff>
      <xdr:row>70</xdr:row>
      <xdr:rowOff>136309</xdr:rowOff>
    </xdr:from>
    <xdr:to>
      <xdr:col>14</xdr:col>
      <xdr:colOff>16</xdr:colOff>
      <xdr:row>73</xdr:row>
      <xdr:rowOff>0</xdr:rowOff>
    </xdr:to>
    <xdr:sp macro="" textlink="">
      <xdr:nvSpPr>
        <xdr:cNvPr id="6" name="TextBox 5"/>
        <xdr:cNvSpPr txBox="1"/>
      </xdr:nvSpPr>
      <xdr:spPr>
        <a:xfrm>
          <a:off x="1642548" y="13767642"/>
          <a:ext cx="4546601" cy="447891"/>
        </a:xfrm>
        <a:prstGeom prst="rect">
          <a:avLst/>
        </a:prstGeom>
        <a:solidFill>
          <a:schemeClr val="lt1"/>
        </a:solidFill>
        <a:ln w="317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All scores in knoc</a:t>
          </a:r>
          <a:r>
            <a:rPr lang="en-US" sz="1100" baseline="0"/>
            <a:t>k out round above will be PULLED from real scores that you type in Tournament worksheet.</a:t>
          </a:r>
        </a:p>
      </xdr:txBody>
    </xdr:sp>
    <xdr:clientData/>
  </xdr:twoCellAnchor>
  <xdr:twoCellAnchor>
    <xdr:from>
      <xdr:col>6</xdr:col>
      <xdr:colOff>971564</xdr:colOff>
      <xdr:row>68</xdr:row>
      <xdr:rowOff>133346</xdr:rowOff>
    </xdr:from>
    <xdr:to>
      <xdr:col>10</xdr:col>
      <xdr:colOff>467797</xdr:colOff>
      <xdr:row>70</xdr:row>
      <xdr:rowOff>124880</xdr:rowOff>
    </xdr:to>
    <xdr:sp macro="" textlink="">
      <xdr:nvSpPr>
        <xdr:cNvPr id="7" name="Isosceles Triangle 6"/>
        <xdr:cNvSpPr/>
      </xdr:nvSpPr>
      <xdr:spPr>
        <a:xfrm>
          <a:off x="3147497" y="13375213"/>
          <a:ext cx="1502833" cy="381000"/>
        </a:xfrm>
        <a:prstGeom prst="triangle">
          <a:avLst>
            <a:gd name="adj" fmla="val 49513"/>
          </a:avLst>
        </a:prstGeom>
        <a:noFill/>
        <a:ln w="31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983108</xdr:colOff>
      <xdr:row>69</xdr:row>
      <xdr:rowOff>48685</xdr:rowOff>
    </xdr:from>
    <xdr:to>
      <xdr:col>25</xdr:col>
      <xdr:colOff>507004</xdr:colOff>
      <xdr:row>71</xdr:row>
      <xdr:rowOff>40218</xdr:rowOff>
    </xdr:to>
    <xdr:sp macro="" textlink="">
      <xdr:nvSpPr>
        <xdr:cNvPr id="8" name="Isosceles Triangle 7"/>
        <xdr:cNvSpPr/>
      </xdr:nvSpPr>
      <xdr:spPr>
        <a:xfrm>
          <a:off x="8239041" y="13485285"/>
          <a:ext cx="1530496" cy="381000"/>
        </a:xfrm>
        <a:prstGeom prst="triangle">
          <a:avLst>
            <a:gd name="adj" fmla="val 49513"/>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50800</xdr:colOff>
      <xdr:row>71</xdr:row>
      <xdr:rowOff>17778</xdr:rowOff>
    </xdr:from>
    <xdr:to>
      <xdr:col>30</xdr:col>
      <xdr:colOff>279400</xdr:colOff>
      <xdr:row>79</xdr:row>
      <xdr:rowOff>177799</xdr:rowOff>
    </xdr:to>
    <xdr:sp macro="" textlink="">
      <xdr:nvSpPr>
        <xdr:cNvPr id="9" name="TextBox 8"/>
        <xdr:cNvSpPr txBox="1"/>
      </xdr:nvSpPr>
      <xdr:spPr>
        <a:xfrm>
          <a:off x="7188200" y="13843845"/>
          <a:ext cx="4478867" cy="1717887"/>
        </a:xfrm>
        <a:prstGeom prst="rect">
          <a:avLst/>
        </a:prstGeom>
        <a:solidFill>
          <a:sysClr val="window" lastClr="FFFFFF"/>
        </a:solidFill>
        <a:ln w="31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Type your</a:t>
          </a:r>
          <a:r>
            <a:rPr lang="en-US" sz="1100" baseline="0">
              <a:solidFill>
                <a:srgbClr val="FF0000"/>
              </a:solidFill>
            </a:rPr>
            <a:t> player's prediction score here.</a:t>
          </a:r>
        </a:p>
        <a:p>
          <a:endParaRPr lang="en-US" sz="1100" baseline="0">
            <a:solidFill>
              <a:srgbClr val="FF0000"/>
            </a:solidFill>
          </a:endParaRPr>
        </a:p>
        <a:p>
          <a:r>
            <a:rPr lang="en-US" sz="1100" baseline="0">
              <a:solidFill>
                <a:srgbClr val="FF0000"/>
              </a:solidFill>
            </a:rPr>
            <a:t>In knock out round, team's columns will display real matches or prediction matches teams based on your knock out preference point system you have chosen in setup worksheet</a:t>
          </a:r>
        </a:p>
        <a:p>
          <a:endParaRPr lang="en-US" sz="1100" baseline="0">
            <a:solidFill>
              <a:srgbClr val="FF0000"/>
            </a:solidFill>
          </a:endParaRPr>
        </a:p>
        <a:p>
          <a:r>
            <a:rPr lang="en-US" sz="1100" baseline="0">
              <a:solidFill>
                <a:srgbClr val="FF0000"/>
              </a:solidFill>
            </a:rPr>
            <a:t>New winner boxes will be revealed if you chosen Normal Time score prediction system where draw results are allowed. You must type the winner manually to make the winner team shown in next round matches</a:t>
          </a:r>
        </a:p>
        <a:p>
          <a:endParaRPr lang="en-US" sz="1100" baseline="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28785</xdr:rowOff>
    </xdr:from>
    <xdr:to>
      <xdr:col>11</xdr:col>
      <xdr:colOff>476250</xdr:colOff>
      <xdr:row>37</xdr:row>
      <xdr:rowOff>66658</xdr:rowOff>
    </xdr:to>
    <xdr:pic>
      <xdr:nvPicPr>
        <xdr:cNvPr id="2" name="Picture 1">
          <a:hlinkClick xmlns:r="http://schemas.openxmlformats.org/officeDocument/2006/relationships" r:id="rId1"/>
          <a:extLst>
            <a:ext uri="{FF2B5EF4-FFF2-40B4-BE49-F238E27FC236}">
              <a16:creationId xmlns="" xmlns:a16="http://schemas.microsoft.com/office/drawing/2014/main" id="{96D79DA8-AC57-CE4D-AB73-6B256102EB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8785"/>
          <a:ext cx="9864090" cy="73683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28785</xdr:rowOff>
    </xdr:from>
    <xdr:to>
      <xdr:col>11</xdr:col>
      <xdr:colOff>476250</xdr:colOff>
      <xdr:row>37</xdr:row>
      <xdr:rowOff>66658</xdr:rowOff>
    </xdr:to>
    <xdr:pic>
      <xdr:nvPicPr>
        <xdr:cNvPr id="2" name="Picture 1">
          <a:hlinkClick xmlns:r="http://schemas.openxmlformats.org/officeDocument/2006/relationships" r:id="rId1"/>
          <a:extLst>
            <a:ext uri="{FF2B5EF4-FFF2-40B4-BE49-F238E27FC236}">
              <a16:creationId xmlns="" xmlns:a16="http://schemas.microsoft.com/office/drawing/2014/main" id="{96D79DA8-AC57-CE4D-AB73-6B256102EB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8785"/>
          <a:ext cx="9864090" cy="73683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exceltemplate.net/" TargetMode="External"/><Relationship Id="rId1" Type="http://schemas.openxmlformats.org/officeDocument/2006/relationships/hyperlink" Target="http://www.exceltemplate.ne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xceltemplate.net/support/?utm_source=template&amp;utm_medium=tbanner&amp;utm_campaign=copyright" TargetMode="External"/><Relationship Id="rId1" Type="http://schemas.openxmlformats.org/officeDocument/2006/relationships/hyperlink" Target="https://exceltemplate.net/support/"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exceltemplate.net/support/?utm_source=template&amp;utm_medium=tbanner&amp;utm_campaign=copyright" TargetMode="External"/><Relationship Id="rId1" Type="http://schemas.openxmlformats.org/officeDocument/2006/relationships/hyperlink" Target="https://exceltemplate.net/support/" TargetMode="External"/><Relationship Id="rId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50"/>
  <sheetViews>
    <sheetView showGridLines="0" zoomScaleNormal="100" workbookViewId="0">
      <selection activeCell="D20" sqref="D20:F20"/>
    </sheetView>
  </sheetViews>
  <sheetFormatPr defaultColWidth="0" defaultRowHeight="14.4" customHeight="1" x14ac:dyDescent="0.25"/>
  <cols>
    <col min="1" max="1" width="2.44140625" style="142" customWidth="1"/>
    <col min="2" max="2" width="14" style="142" customWidth="1"/>
    <col min="3" max="3" width="85.44140625" style="142" customWidth="1"/>
    <col min="4" max="4" width="12.21875" style="142" customWidth="1"/>
    <col min="5" max="7" width="10.77734375" style="142" customWidth="1"/>
    <col min="8" max="8" width="8.88671875" style="142" customWidth="1"/>
    <col min="9" max="9" width="13.33203125" style="142" customWidth="1"/>
    <col min="10" max="10" width="5.109375" style="142" customWidth="1"/>
    <col min="11" max="11" width="13" style="142" hidden="1" customWidth="1"/>
    <col min="12" max="12" width="11.5546875" style="142" hidden="1" customWidth="1"/>
    <col min="13" max="14" width="0" style="142" hidden="1" customWidth="1"/>
    <col min="15" max="16384" width="8.88671875" style="142" hidden="1"/>
  </cols>
  <sheetData>
    <row r="1" spans="2:14" ht="7.2" customHeight="1" x14ac:dyDescent="0.25"/>
    <row r="2" spans="2:14" ht="7.2" customHeight="1" x14ac:dyDescent="0.25"/>
    <row r="3" spans="2:14" s="150" customFormat="1" ht="15" customHeight="1" x14ac:dyDescent="0.25">
      <c r="B3" s="241" t="s">
        <v>186</v>
      </c>
      <c r="C3" s="209"/>
      <c r="D3" s="210"/>
    </row>
    <row r="4" spans="2:14" ht="15" customHeight="1" x14ac:dyDescent="0.25"/>
    <row r="5" spans="2:14" ht="15" customHeight="1" x14ac:dyDescent="0.25">
      <c r="B5" s="145" t="s">
        <v>164</v>
      </c>
      <c r="C5" s="146"/>
      <c r="D5" s="146"/>
      <c r="E5" s="146"/>
      <c r="F5" s="146"/>
      <c r="G5" s="146"/>
      <c r="H5" s="146"/>
      <c r="I5" s="146"/>
    </row>
    <row r="6" spans="2:14" ht="15" customHeight="1" x14ac:dyDescent="0.25"/>
    <row r="7" spans="2:14" ht="15" customHeight="1" x14ac:dyDescent="0.25">
      <c r="B7" s="145" t="s">
        <v>104</v>
      </c>
      <c r="C7" s="146"/>
      <c r="D7" s="146"/>
      <c r="E7" s="146"/>
      <c r="F7" s="146"/>
      <c r="G7" s="146"/>
      <c r="H7" s="146"/>
      <c r="I7" s="146"/>
    </row>
    <row r="8" spans="2:14" ht="15" customHeight="1" x14ac:dyDescent="0.25">
      <c r="D8" s="147"/>
      <c r="E8" s="147"/>
      <c r="F8" s="147"/>
      <c r="G8" s="147"/>
    </row>
    <row r="9" spans="2:14" ht="30" customHeight="1" x14ac:dyDescent="0.25">
      <c r="B9" s="148" t="s">
        <v>105</v>
      </c>
      <c r="F9" s="149" t="s">
        <v>165</v>
      </c>
      <c r="N9" s="150"/>
    </row>
    <row r="10" spans="2:14" ht="15" customHeight="1" x14ac:dyDescent="0.25">
      <c r="B10" s="151" t="s">
        <v>106</v>
      </c>
      <c r="C10" s="152"/>
      <c r="F10" s="153">
        <v>100</v>
      </c>
      <c r="N10" s="150"/>
    </row>
    <row r="11" spans="2:14" ht="15" customHeight="1" x14ac:dyDescent="0.25">
      <c r="B11" s="151" t="s">
        <v>107</v>
      </c>
      <c r="C11" s="152"/>
      <c r="F11" s="153">
        <v>75</v>
      </c>
      <c r="N11" s="150"/>
    </row>
    <row r="12" spans="2:14" ht="15" customHeight="1" x14ac:dyDescent="0.25">
      <c r="B12" s="151" t="s">
        <v>166</v>
      </c>
      <c r="C12" s="152"/>
      <c r="D12" s="256">
        <v>5</v>
      </c>
      <c r="F12" s="153">
        <v>50</v>
      </c>
      <c r="N12" s="150"/>
    </row>
    <row r="13" spans="2:14" ht="15" customHeight="1" x14ac:dyDescent="0.25">
      <c r="B13" s="151" t="s">
        <v>178</v>
      </c>
      <c r="C13" s="152"/>
      <c r="F13" s="153">
        <v>25</v>
      </c>
      <c r="N13" s="150"/>
    </row>
    <row r="14" spans="2:14" ht="15" customHeight="1" x14ac:dyDescent="0.25">
      <c r="D14" s="147"/>
      <c r="E14" s="147"/>
      <c r="F14" s="147"/>
    </row>
    <row r="15" spans="2:14" ht="15" customHeight="1" x14ac:dyDescent="0.25">
      <c r="B15" s="143" t="s">
        <v>116</v>
      </c>
      <c r="D15" s="147"/>
      <c r="E15" s="147"/>
      <c r="F15" s="147"/>
    </row>
    <row r="16" spans="2:14" ht="15" customHeight="1" x14ac:dyDescent="0.25">
      <c r="B16" s="142" t="s">
        <v>167</v>
      </c>
      <c r="D16" s="147"/>
      <c r="E16" s="147"/>
      <c r="F16" s="153">
        <v>5</v>
      </c>
    </row>
    <row r="17" spans="1:9" ht="15" customHeight="1" x14ac:dyDescent="0.25">
      <c r="D17" s="147"/>
      <c r="E17" s="147"/>
      <c r="F17" s="147"/>
      <c r="G17" s="147"/>
    </row>
    <row r="18" spans="1:9" ht="15" customHeight="1" x14ac:dyDescent="0.25">
      <c r="B18" s="145" t="s">
        <v>108</v>
      </c>
      <c r="C18" s="154"/>
      <c r="D18" s="154"/>
      <c r="E18" s="154"/>
      <c r="F18" s="154"/>
      <c r="G18" s="154"/>
      <c r="H18" s="154"/>
      <c r="I18" s="154"/>
    </row>
    <row r="19" spans="1:9" ht="15" customHeight="1" x14ac:dyDescent="0.25"/>
    <row r="20" spans="1:9" ht="15" customHeight="1" x14ac:dyDescent="0.25">
      <c r="A20" s="239">
        <f>IF(D20="Based on real matches",1,0)</f>
        <v>0</v>
      </c>
      <c r="B20" s="152" t="s">
        <v>182</v>
      </c>
      <c r="C20" s="152"/>
      <c r="D20" s="258" t="s">
        <v>184</v>
      </c>
      <c r="E20" s="259"/>
      <c r="F20" s="260"/>
      <c r="G20" s="144"/>
    </row>
    <row r="21" spans="1:9" ht="15" customHeight="1" x14ac:dyDescent="0.25">
      <c r="A21" s="239">
        <f>IF(D21="Normal Time",1,0)</f>
        <v>0</v>
      </c>
      <c r="B21" s="152" t="s">
        <v>183</v>
      </c>
      <c r="C21" s="152"/>
      <c r="D21" s="257" t="s">
        <v>189</v>
      </c>
    </row>
    <row r="22" spans="1:9" ht="15" customHeight="1" x14ac:dyDescent="0.25"/>
    <row r="23" spans="1:9" ht="30" customHeight="1" x14ac:dyDescent="0.25">
      <c r="B23" s="148" t="s">
        <v>105</v>
      </c>
      <c r="C23" s="150"/>
      <c r="F23" s="149" t="s">
        <v>109</v>
      </c>
      <c r="G23" s="149" t="s">
        <v>110</v>
      </c>
      <c r="H23" s="149" t="s">
        <v>111</v>
      </c>
      <c r="I23" s="149" t="s">
        <v>112</v>
      </c>
    </row>
    <row r="24" spans="1:9" ht="15" customHeight="1" x14ac:dyDescent="0.25">
      <c r="B24" s="151" t="s">
        <v>106</v>
      </c>
      <c r="C24" s="155"/>
      <c r="F24" s="156">
        <v>200</v>
      </c>
      <c r="G24" s="153">
        <v>500</v>
      </c>
      <c r="H24" s="156">
        <v>500</v>
      </c>
      <c r="I24" s="153">
        <v>1000</v>
      </c>
    </row>
    <row r="25" spans="1:9" ht="15" customHeight="1" x14ac:dyDescent="0.25">
      <c r="B25" s="151" t="s">
        <v>107</v>
      </c>
      <c r="C25" s="155"/>
      <c r="F25" s="156">
        <v>150</v>
      </c>
      <c r="G25" s="153">
        <v>375</v>
      </c>
      <c r="H25" s="156">
        <v>375</v>
      </c>
      <c r="I25" s="153">
        <v>750</v>
      </c>
    </row>
    <row r="26" spans="1:9" ht="15" customHeight="1" x14ac:dyDescent="0.25">
      <c r="B26" s="151" t="s">
        <v>180</v>
      </c>
      <c r="C26" s="155"/>
      <c r="D26" s="256">
        <v>5</v>
      </c>
      <c r="F26" s="156">
        <v>100</v>
      </c>
      <c r="G26" s="153">
        <v>250</v>
      </c>
      <c r="H26" s="156">
        <v>250</v>
      </c>
      <c r="I26" s="153">
        <v>500</v>
      </c>
    </row>
    <row r="27" spans="1:9" ht="15" customHeight="1" x14ac:dyDescent="0.25">
      <c r="B27" s="151" t="s">
        <v>179</v>
      </c>
      <c r="C27" s="155"/>
      <c r="F27" s="156">
        <v>50</v>
      </c>
      <c r="G27" s="153">
        <v>125</v>
      </c>
      <c r="H27" s="156">
        <v>125</v>
      </c>
      <c r="I27" s="153">
        <v>250</v>
      </c>
    </row>
    <row r="28" spans="1:9" ht="15" customHeight="1" x14ac:dyDescent="0.25"/>
    <row r="29" spans="1:9" ht="15" customHeight="1" x14ac:dyDescent="0.25">
      <c r="B29" s="148" t="s">
        <v>116</v>
      </c>
      <c r="C29" s="150"/>
      <c r="F29" s="149" t="s">
        <v>117</v>
      </c>
    </row>
    <row r="30" spans="1:9" ht="15" customHeight="1" x14ac:dyDescent="0.25">
      <c r="B30" s="151" t="s">
        <v>118</v>
      </c>
      <c r="C30" s="155"/>
      <c r="F30" s="156">
        <v>150</v>
      </c>
    </row>
    <row r="31" spans="1:9" ht="15" customHeight="1" x14ac:dyDescent="0.25">
      <c r="B31" s="151" t="s">
        <v>119</v>
      </c>
      <c r="C31" s="155"/>
      <c r="F31" s="156">
        <v>100</v>
      </c>
    </row>
    <row r="32" spans="1:9" ht="15" customHeight="1" x14ac:dyDescent="0.25">
      <c r="B32" s="151" t="s">
        <v>120</v>
      </c>
      <c r="C32" s="155"/>
      <c r="F32" s="156">
        <v>50</v>
      </c>
    </row>
    <row r="33" spans="2:9" ht="15" customHeight="1" x14ac:dyDescent="0.25">
      <c r="B33" s="151" t="s">
        <v>121</v>
      </c>
      <c r="C33" s="155"/>
      <c r="F33" s="156">
        <v>75</v>
      </c>
    </row>
    <row r="34" spans="2:9" ht="15" customHeight="1" x14ac:dyDescent="0.25">
      <c r="B34" s="151" t="s">
        <v>122</v>
      </c>
      <c r="C34" s="155"/>
      <c r="F34" s="156">
        <v>25</v>
      </c>
    </row>
    <row r="35" spans="2:9" ht="15" customHeight="1" x14ac:dyDescent="0.25">
      <c r="B35" s="151" t="s">
        <v>181</v>
      </c>
      <c r="C35" s="155"/>
      <c r="F35" s="156">
        <v>100</v>
      </c>
    </row>
    <row r="36" spans="2:9" ht="15" customHeight="1" x14ac:dyDescent="0.25"/>
    <row r="37" spans="2:9" ht="15" customHeight="1" x14ac:dyDescent="0.25"/>
    <row r="38" spans="2:9" ht="15" customHeight="1" x14ac:dyDescent="0.25">
      <c r="B38" s="145" t="s">
        <v>113</v>
      </c>
      <c r="C38" s="154"/>
      <c r="D38" s="154"/>
      <c r="E38" s="154"/>
      <c r="F38" s="154"/>
      <c r="G38" s="154"/>
      <c r="H38" s="154"/>
      <c r="I38" s="154"/>
    </row>
    <row r="39" spans="2:9" ht="15" customHeight="1" x14ac:dyDescent="0.25"/>
    <row r="40" spans="2:9" ht="15" customHeight="1" x14ac:dyDescent="0.25">
      <c r="B40" s="142" t="s">
        <v>114</v>
      </c>
    </row>
    <row r="41" spans="2:9" ht="15" customHeight="1" x14ac:dyDescent="0.25">
      <c r="B41" s="142" t="s">
        <v>123</v>
      </c>
    </row>
    <row r="42" spans="2:9" ht="14.4" customHeight="1" x14ac:dyDescent="0.25">
      <c r="B42" s="142" t="s">
        <v>124</v>
      </c>
    </row>
    <row r="43" spans="2:9" ht="14.4" customHeight="1" x14ac:dyDescent="0.25">
      <c r="B43" s="142" t="s">
        <v>115</v>
      </c>
    </row>
    <row r="45" spans="2:9" ht="14.4" customHeight="1" x14ac:dyDescent="0.25">
      <c r="B45" s="146"/>
      <c r="C45" s="146"/>
      <c r="D45" s="146"/>
      <c r="E45" s="146"/>
      <c r="F45" s="146"/>
      <c r="G45" s="146"/>
      <c r="H45" s="146"/>
      <c r="I45" s="146"/>
    </row>
    <row r="47" spans="2:9" ht="14.4" customHeight="1" x14ac:dyDescent="0.25">
      <c r="B47" s="261" t="s">
        <v>125</v>
      </c>
      <c r="C47" s="262"/>
      <c r="D47" s="262"/>
      <c r="E47" s="262"/>
      <c r="F47" s="262"/>
      <c r="G47" s="262"/>
      <c r="H47" s="262"/>
    </row>
    <row r="48" spans="2:9" ht="14.4" customHeight="1" x14ac:dyDescent="0.25">
      <c r="B48" s="262"/>
      <c r="C48" s="262"/>
      <c r="D48" s="262"/>
      <c r="E48" s="262"/>
      <c r="F48" s="262"/>
      <c r="G48" s="262"/>
      <c r="H48" s="262"/>
    </row>
    <row r="49" spans="2:8" ht="14.4" customHeight="1" x14ac:dyDescent="0.25">
      <c r="B49" s="262"/>
      <c r="C49" s="262"/>
      <c r="D49" s="262"/>
      <c r="E49" s="262"/>
      <c r="F49" s="262"/>
      <c r="G49" s="262"/>
      <c r="H49" s="262"/>
    </row>
    <row r="50" spans="2:8" ht="14.4" customHeight="1" x14ac:dyDescent="0.25">
      <c r="B50" s="262"/>
      <c r="C50" s="262"/>
      <c r="D50" s="262"/>
      <c r="E50" s="262"/>
      <c r="F50" s="262"/>
      <c r="G50" s="262"/>
      <c r="H50" s="262"/>
    </row>
  </sheetData>
  <mergeCells count="2">
    <mergeCell ref="D20:F20"/>
    <mergeCell ref="B47:H50"/>
  </mergeCells>
  <dataValidations count="2">
    <dataValidation type="list" allowBlank="1" showInputMessage="1" showErrorMessage="1" sqref="D21">
      <formula1>"Normal Time, Full Time"</formula1>
    </dataValidation>
    <dataValidation type="list" allowBlank="1" showInputMessage="1" showErrorMessage="1" sqref="D20:F20">
      <formula1>"Based on real matches, Based on prediction matches"</formula1>
    </dataValidation>
  </dataValidations>
  <pageMargins left="0.7" right="0.7" top="0.75" bottom="0.75" header="0.3" footer="0.3"/>
  <pageSetup scale="75"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111"/>
  <sheetViews>
    <sheetView showGridLines="0" topLeftCell="B2" workbookViewId="0">
      <selection activeCell="B16" sqref="B16"/>
    </sheetView>
  </sheetViews>
  <sheetFormatPr defaultColWidth="0" defaultRowHeight="13.8" zeroHeight="1" outlineLevelCol="1" x14ac:dyDescent="0.3"/>
  <cols>
    <col min="1" max="1" width="0" style="231" hidden="1" customWidth="1"/>
    <col min="2" max="2" width="10.33203125" style="157" customWidth="1"/>
    <col min="3" max="3" width="23.33203125" style="157" customWidth="1"/>
    <col min="4" max="4" width="10.88671875" style="226" bestFit="1" customWidth="1"/>
    <col min="5" max="11" width="10.77734375" style="157" customWidth="1"/>
    <col min="12" max="12" width="9.109375" style="157" customWidth="1"/>
    <col min="13" max="13" width="12.88671875" style="157" customWidth="1"/>
    <col min="14" max="14" width="10.77734375" style="157" customWidth="1"/>
    <col min="15" max="62" width="9.109375" style="157" customWidth="1" outlineLevel="1"/>
    <col min="63" max="63" width="2.6640625" style="157" customWidth="1"/>
    <col min="64" max="16384" width="9.109375" style="157" hidden="1"/>
  </cols>
  <sheetData>
    <row r="1" spans="1:62" s="231" customFormat="1" ht="15" hidden="1" customHeight="1" x14ac:dyDescent="0.3">
      <c r="D1" s="232"/>
      <c r="L1" s="233"/>
      <c r="O1" s="231">
        <v>0</v>
      </c>
      <c r="P1" s="231">
        <f>O1+12</f>
        <v>12</v>
      </c>
      <c r="Q1" s="231">
        <f t="shared" ref="Q1:BB1" si="0">P1+12</f>
        <v>24</v>
      </c>
      <c r="R1" s="231">
        <f t="shared" si="0"/>
        <v>36</v>
      </c>
      <c r="S1" s="231">
        <f t="shared" si="0"/>
        <v>48</v>
      </c>
      <c r="T1" s="231">
        <f t="shared" si="0"/>
        <v>60</v>
      </c>
      <c r="U1" s="231">
        <f t="shared" si="0"/>
        <v>72</v>
      </c>
      <c r="V1" s="231">
        <f t="shared" si="0"/>
        <v>84</v>
      </c>
      <c r="W1" s="231">
        <f t="shared" si="0"/>
        <v>96</v>
      </c>
      <c r="X1" s="231">
        <f t="shared" si="0"/>
        <v>108</v>
      </c>
      <c r="Y1" s="231">
        <f t="shared" si="0"/>
        <v>120</v>
      </c>
      <c r="Z1" s="231">
        <f t="shared" si="0"/>
        <v>132</v>
      </c>
      <c r="AA1" s="231">
        <f t="shared" si="0"/>
        <v>144</v>
      </c>
      <c r="AB1" s="231">
        <f t="shared" si="0"/>
        <v>156</v>
      </c>
      <c r="AC1" s="231">
        <f t="shared" si="0"/>
        <v>168</v>
      </c>
      <c r="AD1" s="231">
        <f t="shared" si="0"/>
        <v>180</v>
      </c>
      <c r="AE1" s="231">
        <f t="shared" si="0"/>
        <v>192</v>
      </c>
      <c r="AF1" s="231">
        <f t="shared" si="0"/>
        <v>204</v>
      </c>
      <c r="AG1" s="231">
        <f t="shared" si="0"/>
        <v>216</v>
      </c>
      <c r="AH1" s="231">
        <f t="shared" si="0"/>
        <v>228</v>
      </c>
      <c r="AI1" s="231">
        <f t="shared" si="0"/>
        <v>240</v>
      </c>
      <c r="AJ1" s="231">
        <f t="shared" si="0"/>
        <v>252</v>
      </c>
      <c r="AK1" s="231">
        <f t="shared" si="0"/>
        <v>264</v>
      </c>
      <c r="AL1" s="231">
        <f t="shared" si="0"/>
        <v>276</v>
      </c>
      <c r="AM1" s="231">
        <f t="shared" si="0"/>
        <v>288</v>
      </c>
      <c r="AN1" s="231">
        <f t="shared" si="0"/>
        <v>300</v>
      </c>
      <c r="AO1" s="231">
        <f t="shared" si="0"/>
        <v>312</v>
      </c>
      <c r="AP1" s="231">
        <f t="shared" si="0"/>
        <v>324</v>
      </c>
      <c r="AQ1" s="231">
        <f t="shared" si="0"/>
        <v>336</v>
      </c>
      <c r="AR1" s="231">
        <f t="shared" si="0"/>
        <v>348</v>
      </c>
      <c r="AS1" s="231">
        <f t="shared" si="0"/>
        <v>360</v>
      </c>
      <c r="AT1" s="231">
        <f t="shared" si="0"/>
        <v>372</v>
      </c>
      <c r="AU1" s="231">
        <f t="shared" si="0"/>
        <v>384</v>
      </c>
      <c r="AV1" s="231">
        <f t="shared" si="0"/>
        <v>396</v>
      </c>
      <c r="AW1" s="231">
        <f t="shared" si="0"/>
        <v>408</v>
      </c>
      <c r="AX1" s="231">
        <f t="shared" si="0"/>
        <v>420</v>
      </c>
      <c r="AY1" s="231">
        <f t="shared" si="0"/>
        <v>432</v>
      </c>
      <c r="AZ1" s="231">
        <f t="shared" si="0"/>
        <v>444</v>
      </c>
      <c r="BA1" s="231">
        <f t="shared" si="0"/>
        <v>456</v>
      </c>
      <c r="BB1" s="231">
        <f t="shared" si="0"/>
        <v>468</v>
      </c>
    </row>
    <row r="2" spans="1:62" ht="15" customHeight="1" x14ac:dyDescent="0.3">
      <c r="B2" s="263" t="s">
        <v>126</v>
      </c>
      <c r="C2" s="263"/>
      <c r="D2" s="263"/>
      <c r="E2" s="263"/>
      <c r="F2" s="263"/>
      <c r="G2" s="263"/>
      <c r="H2" s="263"/>
      <c r="I2" s="263"/>
      <c r="J2" s="263"/>
      <c r="K2" s="263"/>
      <c r="L2" s="263"/>
      <c r="M2" s="263"/>
      <c r="N2" s="263"/>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row>
    <row r="3" spans="1:62" ht="15" customHeight="1" x14ac:dyDescent="0.3">
      <c r="B3" s="263"/>
      <c r="C3" s="263"/>
      <c r="D3" s="263"/>
      <c r="E3" s="263"/>
      <c r="F3" s="263"/>
      <c r="G3" s="263"/>
      <c r="H3" s="263"/>
      <c r="I3" s="263"/>
      <c r="J3" s="263"/>
      <c r="K3" s="263"/>
      <c r="L3" s="263"/>
      <c r="M3" s="263"/>
      <c r="N3" s="263"/>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row>
    <row r="4" spans="1:62" ht="15" customHeight="1" x14ac:dyDescent="0.3">
      <c r="B4" s="235"/>
      <c r="C4" s="235"/>
      <c r="D4" s="236"/>
      <c r="E4" s="235"/>
      <c r="F4" s="235"/>
      <c r="G4" s="235"/>
      <c r="H4" s="235"/>
      <c r="I4" s="235"/>
      <c r="J4" s="235"/>
      <c r="K4" s="235"/>
      <c r="L4" s="237"/>
      <c r="M4" s="235"/>
      <c r="N4" s="235"/>
      <c r="O4" s="222" t="s">
        <v>168</v>
      </c>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65" t="s">
        <v>169</v>
      </c>
      <c r="BD4" s="265"/>
      <c r="BE4" s="265"/>
      <c r="BF4" s="265"/>
      <c r="BG4" s="265" t="s">
        <v>170</v>
      </c>
      <c r="BH4" s="265"/>
      <c r="BI4" s="219" t="s">
        <v>171</v>
      </c>
      <c r="BJ4" s="213" t="s">
        <v>112</v>
      </c>
    </row>
    <row r="5" spans="1:62" ht="15" customHeight="1" x14ac:dyDescent="0.3">
      <c r="B5" s="266" t="s">
        <v>127</v>
      </c>
      <c r="C5" s="267" t="s">
        <v>128</v>
      </c>
      <c r="D5" s="264" t="s">
        <v>177</v>
      </c>
      <c r="E5" s="264" t="s">
        <v>173</v>
      </c>
      <c r="F5" s="264" t="s">
        <v>174</v>
      </c>
      <c r="G5" s="264" t="s">
        <v>129</v>
      </c>
      <c r="H5" s="269" t="s">
        <v>130</v>
      </c>
      <c r="I5" s="269"/>
      <c r="J5" s="269"/>
      <c r="K5" s="264" t="s">
        <v>175</v>
      </c>
      <c r="L5" s="266" t="s">
        <v>132</v>
      </c>
      <c r="M5" s="266"/>
      <c r="N5" s="270"/>
      <c r="O5" s="213">
        <v>1</v>
      </c>
      <c r="P5" s="213">
        <v>2</v>
      </c>
      <c r="Q5" s="213">
        <v>3</v>
      </c>
      <c r="R5" s="213">
        <v>4</v>
      </c>
      <c r="S5" s="213">
        <v>5</v>
      </c>
      <c r="T5" s="213">
        <v>6</v>
      </c>
      <c r="U5" s="213">
        <v>7</v>
      </c>
      <c r="V5" s="213">
        <v>8</v>
      </c>
      <c r="W5" s="213">
        <v>9</v>
      </c>
      <c r="X5" s="213">
        <v>10</v>
      </c>
      <c r="Y5" s="213">
        <v>11</v>
      </c>
      <c r="Z5" s="213">
        <v>12</v>
      </c>
      <c r="AA5" s="213">
        <v>13</v>
      </c>
      <c r="AB5" s="213">
        <v>14</v>
      </c>
      <c r="AC5" s="213">
        <v>15</v>
      </c>
      <c r="AD5" s="213">
        <v>16</v>
      </c>
      <c r="AE5" s="213">
        <v>17</v>
      </c>
      <c r="AF5" s="213">
        <v>18</v>
      </c>
      <c r="AG5" s="213">
        <v>19</v>
      </c>
      <c r="AH5" s="213">
        <v>20</v>
      </c>
      <c r="AI5" s="213">
        <v>21</v>
      </c>
      <c r="AJ5" s="213">
        <v>22</v>
      </c>
      <c r="AK5" s="213">
        <v>23</v>
      </c>
      <c r="AL5" s="213">
        <v>24</v>
      </c>
      <c r="AM5" s="213">
        <v>25</v>
      </c>
      <c r="AN5" s="213">
        <v>26</v>
      </c>
      <c r="AO5" s="213">
        <v>27</v>
      </c>
      <c r="AP5" s="213">
        <v>28</v>
      </c>
      <c r="AQ5" s="213">
        <v>29</v>
      </c>
      <c r="AR5" s="213">
        <v>30</v>
      </c>
      <c r="AS5" s="213">
        <v>31</v>
      </c>
      <c r="AT5" s="213">
        <v>32</v>
      </c>
      <c r="AU5" s="213">
        <v>33</v>
      </c>
      <c r="AV5" s="213">
        <v>34</v>
      </c>
      <c r="AW5" s="213">
        <v>35</v>
      </c>
      <c r="AX5" s="213">
        <v>36</v>
      </c>
      <c r="AY5" s="213">
        <v>37</v>
      </c>
      <c r="AZ5" s="213">
        <v>38</v>
      </c>
      <c r="BA5" s="213">
        <v>39</v>
      </c>
      <c r="BB5" s="213">
        <v>40</v>
      </c>
      <c r="BC5" s="213">
        <v>41</v>
      </c>
      <c r="BD5" s="213">
        <v>42</v>
      </c>
      <c r="BE5" s="213">
        <v>43</v>
      </c>
      <c r="BF5" s="213">
        <v>44</v>
      </c>
      <c r="BG5" s="213">
        <v>45</v>
      </c>
      <c r="BH5" s="213">
        <v>46</v>
      </c>
      <c r="BI5" s="213">
        <v>47</v>
      </c>
      <c r="BJ5" s="213">
        <v>48</v>
      </c>
    </row>
    <row r="6" spans="1:62" ht="15" customHeight="1" x14ac:dyDescent="0.3">
      <c r="B6" s="266"/>
      <c r="C6" s="267"/>
      <c r="D6" s="264"/>
      <c r="E6" s="264"/>
      <c r="F6" s="264"/>
      <c r="G6" s="264"/>
      <c r="H6" s="268" t="s">
        <v>173</v>
      </c>
      <c r="I6" s="268" t="s">
        <v>176</v>
      </c>
      <c r="J6" s="268" t="s">
        <v>129</v>
      </c>
      <c r="K6" s="264"/>
      <c r="L6" s="264" t="s">
        <v>173</v>
      </c>
      <c r="M6" s="264" t="s">
        <v>172</v>
      </c>
      <c r="N6" s="264" t="s">
        <v>129</v>
      </c>
      <c r="O6" s="214">
        <f t="shared" ref="O6:BB6" si="1">Pool1</f>
        <v>100</v>
      </c>
      <c r="P6" s="214">
        <f t="shared" si="1"/>
        <v>100</v>
      </c>
      <c r="Q6" s="214">
        <f t="shared" si="1"/>
        <v>100</v>
      </c>
      <c r="R6" s="214">
        <f t="shared" si="1"/>
        <v>100</v>
      </c>
      <c r="S6" s="214">
        <f t="shared" si="1"/>
        <v>100</v>
      </c>
      <c r="T6" s="214">
        <f t="shared" si="1"/>
        <v>100</v>
      </c>
      <c r="U6" s="214">
        <f t="shared" si="1"/>
        <v>100</v>
      </c>
      <c r="V6" s="214">
        <f t="shared" si="1"/>
        <v>100</v>
      </c>
      <c r="W6" s="214">
        <f t="shared" si="1"/>
        <v>100</v>
      </c>
      <c r="X6" s="214">
        <f t="shared" si="1"/>
        <v>100</v>
      </c>
      <c r="Y6" s="214">
        <f t="shared" si="1"/>
        <v>100</v>
      </c>
      <c r="Z6" s="214">
        <f t="shared" si="1"/>
        <v>100</v>
      </c>
      <c r="AA6" s="214">
        <f t="shared" si="1"/>
        <v>100</v>
      </c>
      <c r="AB6" s="214">
        <f t="shared" si="1"/>
        <v>100</v>
      </c>
      <c r="AC6" s="214">
        <f t="shared" si="1"/>
        <v>100</v>
      </c>
      <c r="AD6" s="214">
        <f t="shared" si="1"/>
        <v>100</v>
      </c>
      <c r="AE6" s="214">
        <f t="shared" si="1"/>
        <v>100</v>
      </c>
      <c r="AF6" s="214">
        <f t="shared" si="1"/>
        <v>100</v>
      </c>
      <c r="AG6" s="214">
        <f t="shared" si="1"/>
        <v>100</v>
      </c>
      <c r="AH6" s="214">
        <f t="shared" si="1"/>
        <v>100</v>
      </c>
      <c r="AI6" s="214">
        <f t="shared" si="1"/>
        <v>100</v>
      </c>
      <c r="AJ6" s="214">
        <f t="shared" si="1"/>
        <v>100</v>
      </c>
      <c r="AK6" s="214">
        <f t="shared" si="1"/>
        <v>100</v>
      </c>
      <c r="AL6" s="214">
        <f t="shared" si="1"/>
        <v>100</v>
      </c>
      <c r="AM6" s="214">
        <f t="shared" si="1"/>
        <v>100</v>
      </c>
      <c r="AN6" s="214">
        <f t="shared" si="1"/>
        <v>100</v>
      </c>
      <c r="AO6" s="214">
        <f t="shared" si="1"/>
        <v>100</v>
      </c>
      <c r="AP6" s="214">
        <f t="shared" si="1"/>
        <v>100</v>
      </c>
      <c r="AQ6" s="214">
        <f t="shared" si="1"/>
        <v>100</v>
      </c>
      <c r="AR6" s="214">
        <f t="shared" si="1"/>
        <v>100</v>
      </c>
      <c r="AS6" s="214">
        <f t="shared" si="1"/>
        <v>100</v>
      </c>
      <c r="AT6" s="214">
        <f t="shared" si="1"/>
        <v>100</v>
      </c>
      <c r="AU6" s="214">
        <f t="shared" si="1"/>
        <v>100</v>
      </c>
      <c r="AV6" s="214">
        <f t="shared" si="1"/>
        <v>100</v>
      </c>
      <c r="AW6" s="214">
        <f t="shared" si="1"/>
        <v>100</v>
      </c>
      <c r="AX6" s="214">
        <f t="shared" si="1"/>
        <v>100</v>
      </c>
      <c r="AY6" s="214">
        <f t="shared" si="1"/>
        <v>100</v>
      </c>
      <c r="AZ6" s="214">
        <f t="shared" si="1"/>
        <v>100</v>
      </c>
      <c r="BA6" s="214">
        <f t="shared" si="1"/>
        <v>100</v>
      </c>
      <c r="BB6" s="214">
        <f t="shared" si="1"/>
        <v>100</v>
      </c>
      <c r="BC6" s="220">
        <f>Quar1</f>
        <v>200</v>
      </c>
      <c r="BD6" s="220">
        <f>Quar1</f>
        <v>200</v>
      </c>
      <c r="BE6" s="220">
        <f>Quar1</f>
        <v>200</v>
      </c>
      <c r="BF6" s="220">
        <f>Quar1</f>
        <v>200</v>
      </c>
      <c r="BG6" s="220">
        <f>Semi1</f>
        <v>500</v>
      </c>
      <c r="BH6" s="220">
        <f>Semi1</f>
        <v>500</v>
      </c>
      <c r="BI6" s="220">
        <f>thir1</f>
        <v>500</v>
      </c>
      <c r="BJ6" s="220">
        <f>Fina1</f>
        <v>1000</v>
      </c>
    </row>
    <row r="7" spans="1:62" ht="15" customHeight="1" x14ac:dyDescent="0.3">
      <c r="B7" s="266"/>
      <c r="C7" s="267"/>
      <c r="D7" s="264"/>
      <c r="E7" s="264"/>
      <c r="F7" s="264"/>
      <c r="G7" s="264"/>
      <c r="H7" s="268"/>
      <c r="I7" s="268"/>
      <c r="J7" s="268"/>
      <c r="K7" s="264"/>
      <c r="L7" s="264"/>
      <c r="M7" s="264"/>
      <c r="N7" s="264"/>
      <c r="O7" s="215" t="str">
        <f ca="1">LEFT(OFFSET(Tournament!$H$13,O$5-1,0),3)&amp;" - "&amp;LEFT(OFFSET(Tournament!$N$13,O$5-1,0),3)</f>
        <v>Eng - Fij</v>
      </c>
      <c r="P7" s="215" t="str">
        <f ca="1">LEFT(OFFSET(Tournament!$H$13,P$5-1,0),3)&amp;" - "&amp;LEFT(OFFSET(Tournament!$N$13,P$5-1,0),3)</f>
        <v>Ton - Geo</v>
      </c>
      <c r="Q7" s="215" t="str">
        <f ca="1">LEFT(OFFSET(Tournament!$H$13,Q$5-1,0),3)&amp;" - "&amp;LEFT(OFFSET(Tournament!$N$13,Q$5-1,0),3)</f>
        <v>Ire - Can</v>
      </c>
      <c r="R7" s="215" t="str">
        <f ca="1">LEFT(OFFSET(Tournament!$H$13,R$5-1,0),3)&amp;" - "&amp;LEFT(OFFSET(Tournament!$N$13,R$5-1,0),3)</f>
        <v>Sou - Jap</v>
      </c>
      <c r="S7" s="215" t="str">
        <f ca="1">LEFT(OFFSET(Tournament!$H$13,S$5-1,0),3)&amp;" - "&amp;LEFT(OFFSET(Tournament!$N$13,S$5-1,0),3)</f>
        <v>Fra - Ita</v>
      </c>
      <c r="T7" s="215" t="str">
        <f ca="1">LEFT(OFFSET(Tournament!$H$13,T$5-1,0),3)&amp;" - "&amp;LEFT(OFFSET(Tournament!$N$13,T$5-1,0),3)</f>
        <v>Sam - USA</v>
      </c>
      <c r="U7" s="215" t="str">
        <f ca="1">LEFT(OFFSET(Tournament!$H$13,U$5-1,0),3)&amp;" - "&amp;LEFT(OFFSET(Tournament!$N$13,U$5-1,0),3)</f>
        <v>Wal - Uru</v>
      </c>
      <c r="V7" s="215" t="str">
        <f ca="1">LEFT(OFFSET(Tournament!$H$13,V$5-1,0),3)&amp;" - "&amp;LEFT(OFFSET(Tournament!$N$13,V$5-1,0),3)</f>
        <v>New - Arg</v>
      </c>
      <c r="W7" s="215" t="str">
        <f ca="1">LEFT(OFFSET(Tournament!$H$13,W$5-1,0),3)&amp;" - "&amp;LEFT(OFFSET(Tournament!$N$13,W$5-1,0),3)</f>
        <v>Sco - Jap</v>
      </c>
      <c r="X7" s="215" t="str">
        <f ca="1">LEFT(OFFSET(Tournament!$H$13,X$5-1,0),3)&amp;" - "&amp;LEFT(OFFSET(Tournament!$N$13,X$5-1,0),3)</f>
        <v>Aus - Fij</v>
      </c>
      <c r="Y7" s="215" t="str">
        <f ca="1">LEFT(OFFSET(Tournament!$H$13,Y$5-1,0),3)&amp;" - "&amp;LEFT(OFFSET(Tournament!$N$13,Y$5-1,0),3)</f>
        <v>Fra - Rom</v>
      </c>
      <c r="Z7" s="215" t="str">
        <f ca="1">LEFT(OFFSET(Tournament!$H$13,Z$5-1,0),3)&amp;" - "&amp;LEFT(OFFSET(Tournament!$N$13,Z$5-1,0),3)</f>
        <v>New - Nam</v>
      </c>
      <c r="AA7" s="215" t="str">
        <f ca="1">LEFT(OFFSET(Tournament!$H$13,AA$5-1,0),3)&amp;" - "&amp;LEFT(OFFSET(Tournament!$N$13,AA$5-1,0),3)</f>
        <v>Arg - Geo</v>
      </c>
      <c r="AB7" s="215" t="str">
        <f ca="1">LEFT(OFFSET(Tournament!$H$13,AB$5-1,0),3)&amp;" - "&amp;LEFT(OFFSET(Tournament!$N$13,AB$5-1,0),3)</f>
        <v>Ita - Can</v>
      </c>
      <c r="AC7" s="215" t="str">
        <f ca="1">LEFT(OFFSET(Tournament!$H$13,AC$5-1,0),3)&amp;" - "&amp;LEFT(OFFSET(Tournament!$N$13,AC$5-1,0),3)</f>
        <v>Sou - Sam</v>
      </c>
      <c r="AD7" s="215" t="str">
        <f ca="1">LEFT(OFFSET(Tournament!$H$13,AD$5-1,0),3)&amp;" - "&amp;LEFT(OFFSET(Tournament!$N$13,AD$5-1,0),3)</f>
        <v>Eng - Wal</v>
      </c>
      <c r="AE7" s="215" t="str">
        <f ca="1">LEFT(OFFSET(Tournament!$H$13,AE$5-1,0),3)&amp;" - "&amp;LEFT(OFFSET(Tournament!$N$13,AE$5-1,0),3)</f>
        <v>Aus - Uru</v>
      </c>
      <c r="AF7" s="215" t="str">
        <f ca="1">LEFT(OFFSET(Tournament!$H$13,AF$5-1,0),3)&amp;" - "&amp;LEFT(OFFSET(Tournament!$N$13,AF$5-1,0),3)</f>
        <v>Sco - USA</v>
      </c>
      <c r="AG7" s="215" t="str">
        <f ca="1">LEFT(OFFSET(Tournament!$H$13,AG$5-1,0),3)&amp;" - "&amp;LEFT(OFFSET(Tournament!$N$13,AG$5-1,0),3)</f>
        <v>Ire - Rom</v>
      </c>
      <c r="AH7" s="215" t="str">
        <f ca="1">LEFT(OFFSET(Tournament!$H$13,AH$5-1,0),3)&amp;" - "&amp;LEFT(OFFSET(Tournament!$N$13,AH$5-1,0),3)</f>
        <v>Ton - Nam</v>
      </c>
      <c r="AI7" s="215" t="str">
        <f ca="1">LEFT(OFFSET(Tournament!$H$13,AI$5-1,0),3)&amp;" - "&amp;LEFT(OFFSET(Tournament!$N$13,AI$5-1,0),3)</f>
        <v>Wal - Fij</v>
      </c>
      <c r="AJ7" s="215" t="str">
        <f ca="1">LEFT(OFFSET(Tournament!$H$13,AJ$5-1,0),3)&amp;" - "&amp;LEFT(OFFSET(Tournament!$N$13,AJ$5-1,0),3)</f>
        <v>Fra - Can</v>
      </c>
      <c r="AK7" s="215" t="str">
        <f ca="1">LEFT(OFFSET(Tournament!$H$13,AK$5-1,0),3)&amp;" - "&amp;LEFT(OFFSET(Tournament!$N$13,AK$5-1,0),3)</f>
        <v>New - Geo</v>
      </c>
      <c r="AL7" s="215" t="str">
        <f ca="1">LEFT(OFFSET(Tournament!$H$13,AL$5-1,0),3)&amp;" - "&amp;LEFT(OFFSET(Tournament!$N$13,AL$5-1,0),3)</f>
        <v>Sam - Jap</v>
      </c>
      <c r="AM7" s="215" t="str">
        <f ca="1">LEFT(OFFSET(Tournament!$H$13,AM$5-1,0),3)&amp;" - "&amp;LEFT(OFFSET(Tournament!$N$13,AM$5-1,0),3)</f>
        <v>Sou - Sco</v>
      </c>
      <c r="AN7" s="215" t="str">
        <f ca="1">LEFT(OFFSET(Tournament!$H$13,AN$5-1,0),3)&amp;" - "&amp;LEFT(OFFSET(Tournament!$N$13,AN$5-1,0),3)</f>
        <v>Eng - Aus</v>
      </c>
      <c r="AO7" s="215" t="str">
        <f ca="1">LEFT(OFFSET(Tournament!$H$13,AO$5-1,0),3)&amp;" - "&amp;LEFT(OFFSET(Tournament!$N$13,AO$5-1,0),3)</f>
        <v>Arg - Ton</v>
      </c>
      <c r="AP7" s="215" t="str">
        <f ca="1">LEFT(OFFSET(Tournament!$H$13,AP$5-1,0),3)&amp;" - "&amp;LEFT(OFFSET(Tournament!$N$13,AP$5-1,0),3)</f>
        <v>Ire - Ita</v>
      </c>
      <c r="AQ7" s="215" t="str">
        <f ca="1">LEFT(OFFSET(Tournament!$H$13,AQ$5-1,0),3)&amp;" - "&amp;LEFT(OFFSET(Tournament!$N$13,AQ$5-1,0),3)</f>
        <v>Can - Rom</v>
      </c>
      <c r="AR7" s="215" t="str">
        <f ca="1">LEFT(OFFSET(Tournament!$H$13,AR$5-1,0),3)&amp;" - "&amp;LEFT(OFFSET(Tournament!$N$13,AR$5-1,0),3)</f>
        <v>Fij - Uru</v>
      </c>
      <c r="AS7" s="215" t="str">
        <f ca="1">LEFT(OFFSET(Tournament!$H$13,AS$5-1,0),3)&amp;" - "&amp;LEFT(OFFSET(Tournament!$N$13,AS$5-1,0),3)</f>
        <v>Sou - USA</v>
      </c>
      <c r="AT7" s="215" t="str">
        <f ca="1">LEFT(OFFSET(Tournament!$H$13,AT$5-1,0),3)&amp;" - "&amp;LEFT(OFFSET(Tournament!$N$13,AT$5-1,0),3)</f>
        <v>Nam - Geo</v>
      </c>
      <c r="AU7" s="215" t="str">
        <f ca="1">LEFT(OFFSET(Tournament!$H$13,AU$5-1,0),3)&amp;" - "&amp;LEFT(OFFSET(Tournament!$N$13,AU$5-1,0),3)</f>
        <v>New - Ton</v>
      </c>
      <c r="AV7" s="215" t="str">
        <f ca="1">LEFT(OFFSET(Tournament!$H$13,AV$5-1,0),3)&amp;" - "&amp;LEFT(OFFSET(Tournament!$N$13,AV$5-1,0),3)</f>
        <v>Sam - Sco</v>
      </c>
      <c r="AW7" s="215" t="str">
        <f ca="1">LEFT(OFFSET(Tournament!$H$13,AW$5-1,0),3)&amp;" - "&amp;LEFT(OFFSET(Tournament!$N$13,AW$5-1,0),3)</f>
        <v>Aus - Wal</v>
      </c>
      <c r="AX7" s="215" t="str">
        <f ca="1">LEFT(OFFSET(Tournament!$H$13,AX$5-1,0),3)&amp;" - "&amp;LEFT(OFFSET(Tournament!$N$13,AX$5-1,0),3)</f>
        <v>Eng - Uru</v>
      </c>
      <c r="AY7" s="215" t="str">
        <f ca="1">LEFT(OFFSET(Tournament!$H$13,AY$5-1,0),3)&amp;" - "&amp;LEFT(OFFSET(Tournament!$N$13,AY$5-1,0),3)</f>
        <v>Arg - Nam</v>
      </c>
      <c r="AZ7" s="215" t="str">
        <f ca="1">LEFT(OFFSET(Tournament!$H$13,AZ$5-1,0),3)&amp;" - "&amp;LEFT(OFFSET(Tournament!$N$13,AZ$5-1,0),3)</f>
        <v>Ita - Rom</v>
      </c>
      <c r="BA7" s="215" t="str">
        <f ca="1">LEFT(OFFSET(Tournament!$H$13,BA$5-1,0),3)&amp;" - "&amp;LEFT(OFFSET(Tournament!$N$13,BA$5-1,0),3)</f>
        <v>Fra - Ire</v>
      </c>
      <c r="BB7" s="215" t="str">
        <f ca="1">LEFT(OFFSET(Tournament!$H$13,BB$5-1,0),3)&amp;" - "&amp;LEFT(OFFSET(Tournament!$N$13,BB$5-1,0),3)</f>
        <v>USA - Jap</v>
      </c>
      <c r="BC7" s="221" t="str">
        <f>LEFT(Tournament!$H58,3)&amp;" - "&amp;LEFT(Tournament!$H59,3)</f>
        <v>Win - Wal</v>
      </c>
      <c r="BD7" s="221" t="str">
        <f>LEFT(Tournament!$H64,3)&amp;" - "&amp;LEFT(Tournament!$H65,3)</f>
        <v>New - Fra</v>
      </c>
      <c r="BE7" s="221" t="str">
        <f>LEFT(Tournament!$H70,3)&amp;" - "&amp;LEFT(Tournament!$H71,3)</f>
        <v>Ire - Arg</v>
      </c>
      <c r="BF7" s="221" t="str">
        <f>LEFT(Tournament!$H76,3)&amp;" - "&amp;LEFT(Tournament!$H77,3)</f>
        <v>Aus - Run</v>
      </c>
      <c r="BG7" s="221" t="str">
        <f>LEFT(Tournament!$N61,3)&amp;" - "&amp;LEFT(Tournament!$N62,3)</f>
        <v>Wal - Fra</v>
      </c>
      <c r="BH7" s="221" t="str">
        <f>LEFT(Tournament!$N73,3)&amp;" - "&amp;LEFT(Tournament!$N74,3)</f>
        <v>Arg - Aus</v>
      </c>
      <c r="BI7" s="221" t="str">
        <f>LEFT(Tournament!$S75,3)&amp;" - "&amp;LEFT(Tournament!$S76,3)</f>
        <v>Mat - Mat</v>
      </c>
      <c r="BJ7" s="221" t="str">
        <f>LEFT(Tournament!$S67,3)&amp;" - "&amp;LEFT(Tournament!$S68,3)</f>
        <v>Mat - Mat</v>
      </c>
    </row>
    <row r="8" spans="1:62" ht="15" customHeight="1" x14ac:dyDescent="0.3">
      <c r="B8" s="266"/>
      <c r="C8" s="267"/>
      <c r="D8" s="264"/>
      <c r="E8" s="264"/>
      <c r="F8" s="264"/>
      <c r="G8" s="264"/>
      <c r="H8" s="268"/>
      <c r="I8" s="268"/>
      <c r="J8" s="268"/>
      <c r="K8" s="264"/>
      <c r="L8" s="264"/>
      <c r="M8" s="264"/>
      <c r="N8" s="264"/>
      <c r="O8" s="215" t="str">
        <f ca="1">LEFT(OFFSET(Tournament!$J$13,O$5-1,0),3)&amp;" - "&amp;LEFT(OFFSET(Tournament!$L$13,O$5-1,0),3)</f>
        <v>35 - 11</v>
      </c>
      <c r="P8" s="215" t="str">
        <f ca="1">LEFT(OFFSET(Tournament!$J$13,P$5-1,0),3)&amp;" - "&amp;LEFT(OFFSET(Tournament!$L$13,P$5-1,0),3)</f>
        <v>10 - 17</v>
      </c>
      <c r="Q8" s="215" t="str">
        <f ca="1">LEFT(OFFSET(Tournament!$J$13,Q$5-1,0),3)&amp;" - "&amp;LEFT(OFFSET(Tournament!$L$13,Q$5-1,0),3)</f>
        <v>50 - 7</v>
      </c>
      <c r="R8" s="215" t="str">
        <f ca="1">LEFT(OFFSET(Tournament!$J$13,R$5-1,0),3)&amp;" - "&amp;LEFT(OFFSET(Tournament!$L$13,R$5-1,0),3)</f>
        <v>32 - 34</v>
      </c>
      <c r="S8" s="215" t="str">
        <f ca="1">LEFT(OFFSET(Tournament!$J$13,S$5-1,0),3)&amp;" - "&amp;LEFT(OFFSET(Tournament!$L$13,S$5-1,0),3)</f>
        <v>32 - 10</v>
      </c>
      <c r="T8" s="215" t="str">
        <f ca="1">LEFT(OFFSET(Tournament!$J$13,T$5-1,0),3)&amp;" - "&amp;LEFT(OFFSET(Tournament!$L$13,T$5-1,0),3)</f>
        <v>25 - 16</v>
      </c>
      <c r="U8" s="215" t="str">
        <f ca="1">LEFT(OFFSET(Tournament!$J$13,U$5-1,0),3)&amp;" - "&amp;LEFT(OFFSET(Tournament!$L$13,U$5-1,0),3)</f>
        <v>54 - 9</v>
      </c>
      <c r="V8" s="215" t="str">
        <f ca="1">LEFT(OFFSET(Tournament!$J$13,V$5-1,0),3)&amp;" - "&amp;LEFT(OFFSET(Tournament!$L$13,V$5-1,0),3)</f>
        <v>26 - 16</v>
      </c>
      <c r="W8" s="215" t="str">
        <f ca="1">LEFT(OFFSET(Tournament!$J$13,W$5-1,0),3)&amp;" - "&amp;LEFT(OFFSET(Tournament!$L$13,W$5-1,0),3)</f>
        <v>45 - 10</v>
      </c>
      <c r="X8" s="215" t="str">
        <f ca="1">LEFT(OFFSET(Tournament!$J$13,X$5-1,0),3)&amp;" - "&amp;LEFT(OFFSET(Tournament!$L$13,X$5-1,0),3)</f>
        <v>28 - 13</v>
      </c>
      <c r="Y8" s="215" t="str">
        <f ca="1">LEFT(OFFSET(Tournament!$J$13,Y$5-1,0),3)&amp;" - "&amp;LEFT(OFFSET(Tournament!$L$13,Y$5-1,0),3)</f>
        <v>38 - 11</v>
      </c>
      <c r="Z8" s="215" t="str">
        <f ca="1">LEFT(OFFSET(Tournament!$J$13,Z$5-1,0),3)&amp;" - "&amp;LEFT(OFFSET(Tournament!$L$13,Z$5-1,0),3)</f>
        <v>58 - 14</v>
      </c>
      <c r="AA8" s="215" t="str">
        <f ca="1">LEFT(OFFSET(Tournament!$J$13,AA$5-1,0),3)&amp;" - "&amp;LEFT(OFFSET(Tournament!$L$13,AA$5-1,0),3)</f>
        <v>54 - 9</v>
      </c>
      <c r="AB8" s="215" t="str">
        <f ca="1">LEFT(OFFSET(Tournament!$J$13,AB$5-1,0),3)&amp;" - "&amp;LEFT(OFFSET(Tournament!$L$13,AB$5-1,0),3)</f>
        <v>23 - 18</v>
      </c>
      <c r="AC8" s="215" t="str">
        <f ca="1">LEFT(OFFSET(Tournament!$J$13,AC$5-1,0),3)&amp;" - "&amp;LEFT(OFFSET(Tournament!$L$13,AC$5-1,0),3)</f>
        <v>46 - 6</v>
      </c>
      <c r="AD8" s="215" t="str">
        <f ca="1">LEFT(OFFSET(Tournament!$J$13,AD$5-1,0),3)&amp;" - "&amp;LEFT(OFFSET(Tournament!$L$13,AD$5-1,0),3)</f>
        <v>25 - 28</v>
      </c>
      <c r="AE8" s="215" t="str">
        <f ca="1">LEFT(OFFSET(Tournament!$J$13,AE$5-1,0),3)&amp;" - "&amp;LEFT(OFFSET(Tournament!$L$13,AE$5-1,0),3)</f>
        <v>65 - 3</v>
      </c>
      <c r="AF8" s="215" t="str">
        <f ca="1">LEFT(OFFSET(Tournament!$J$13,AF$5-1,0),3)&amp;" - "&amp;LEFT(OFFSET(Tournament!$L$13,AF$5-1,0),3)</f>
        <v>39 - 16</v>
      </c>
      <c r="AG8" s="215" t="str">
        <f ca="1">LEFT(OFFSET(Tournament!$J$13,AG$5-1,0),3)&amp;" - "&amp;LEFT(OFFSET(Tournament!$L$13,AG$5-1,0),3)</f>
        <v>44 - 10</v>
      </c>
      <c r="AH8" s="215" t="str">
        <f ca="1">LEFT(OFFSET(Tournament!$J$13,AH$5-1,0),3)&amp;" - "&amp;LEFT(OFFSET(Tournament!$L$13,AH$5-1,0),3)</f>
        <v>35 - 21</v>
      </c>
      <c r="AI8" s="215" t="str">
        <f ca="1">LEFT(OFFSET(Tournament!$J$13,AI$5-1,0),3)&amp;" - "&amp;LEFT(OFFSET(Tournament!$L$13,AI$5-1,0),3)</f>
        <v>23 - 13</v>
      </c>
      <c r="AJ8" s="215" t="str">
        <f ca="1">LEFT(OFFSET(Tournament!$J$13,AJ$5-1,0),3)&amp;" - "&amp;LEFT(OFFSET(Tournament!$L$13,AJ$5-1,0),3)</f>
        <v>41 - 18</v>
      </c>
      <c r="AK8" s="215" t="str">
        <f ca="1">LEFT(OFFSET(Tournament!$J$13,AK$5-1,0),3)&amp;" - "&amp;LEFT(OFFSET(Tournament!$L$13,AK$5-1,0),3)</f>
        <v>43 - 10</v>
      </c>
      <c r="AL8" s="215" t="str">
        <f ca="1">LEFT(OFFSET(Tournament!$J$13,AL$5-1,0),3)&amp;" - "&amp;LEFT(OFFSET(Tournament!$L$13,AL$5-1,0),3)</f>
        <v>5 - 26</v>
      </c>
      <c r="AM8" s="215" t="str">
        <f ca="1">LEFT(OFFSET(Tournament!$J$13,AM$5-1,0),3)&amp;" - "&amp;LEFT(OFFSET(Tournament!$L$13,AM$5-1,0),3)</f>
        <v>34 - 16</v>
      </c>
      <c r="AN8" s="215" t="str">
        <f ca="1">LEFT(OFFSET(Tournament!$J$13,AN$5-1,0),3)&amp;" - "&amp;LEFT(OFFSET(Tournament!$L$13,AN$5-1,0),3)</f>
        <v>13 - 33</v>
      </c>
      <c r="AO8" s="215" t="str">
        <f ca="1">LEFT(OFFSET(Tournament!$J$13,AO$5-1,0),3)&amp;" - "&amp;LEFT(OFFSET(Tournament!$L$13,AO$5-1,0),3)</f>
        <v>45 - 16</v>
      </c>
      <c r="AP8" s="215" t="str">
        <f ca="1">LEFT(OFFSET(Tournament!$J$13,AP$5-1,0),3)&amp;" - "&amp;LEFT(OFFSET(Tournament!$L$13,AP$5-1,0),3)</f>
        <v>16 - 9</v>
      </c>
      <c r="AQ8" s="215" t="str">
        <f ca="1">LEFT(OFFSET(Tournament!$J$13,AQ$5-1,0),3)&amp;" - "&amp;LEFT(OFFSET(Tournament!$L$13,AQ$5-1,0),3)</f>
        <v>15 - 17</v>
      </c>
      <c r="AR8" s="215" t="str">
        <f ca="1">LEFT(OFFSET(Tournament!$J$13,AR$5-1,0),3)&amp;" - "&amp;LEFT(OFFSET(Tournament!$L$13,AR$5-1,0),3)</f>
        <v>47 - 15</v>
      </c>
      <c r="AS8" s="215" t="str">
        <f ca="1">LEFT(OFFSET(Tournament!$J$13,AS$5-1,0),3)&amp;" - "&amp;LEFT(OFFSET(Tournament!$L$13,AS$5-1,0),3)</f>
        <v>64 - 0</v>
      </c>
      <c r="AT8" s="215" t="str">
        <f ca="1">LEFT(OFFSET(Tournament!$J$13,AT$5-1,0),3)&amp;" - "&amp;LEFT(OFFSET(Tournament!$L$13,AT$5-1,0),3)</f>
        <v>16 - 17</v>
      </c>
      <c r="AU8" s="215" t="str">
        <f ca="1">LEFT(OFFSET(Tournament!$J$13,AU$5-1,0),3)&amp;" - "&amp;LEFT(OFFSET(Tournament!$L$13,AU$5-1,0),3)</f>
        <v>47 - 9</v>
      </c>
      <c r="AV8" s="215" t="str">
        <f ca="1">LEFT(OFFSET(Tournament!$J$13,AV$5-1,0),3)&amp;" - "&amp;LEFT(OFFSET(Tournament!$L$13,AV$5-1,0),3)</f>
        <v>33 - 36</v>
      </c>
      <c r="AW8" s="215" t="str">
        <f ca="1">LEFT(OFFSET(Tournament!$J$13,AW$5-1,0),3)&amp;" - "&amp;LEFT(OFFSET(Tournament!$L$13,AW$5-1,0),3)</f>
        <v>15 - 6</v>
      </c>
      <c r="AX8" s="215" t="str">
        <f ca="1">LEFT(OFFSET(Tournament!$J$13,AX$5-1,0),3)&amp;" - "&amp;LEFT(OFFSET(Tournament!$L$13,AX$5-1,0),3)</f>
        <v>60 - 3</v>
      </c>
      <c r="AY8" s="215" t="str">
        <f ca="1">LEFT(OFFSET(Tournament!$J$13,AY$5-1,0),3)&amp;" - "&amp;LEFT(OFFSET(Tournament!$L$13,AY$5-1,0),3)</f>
        <v>64 - 19</v>
      </c>
      <c r="AZ8" s="215" t="str">
        <f ca="1">LEFT(OFFSET(Tournament!$J$13,AZ$5-1,0),3)&amp;" - "&amp;LEFT(OFFSET(Tournament!$L$13,AZ$5-1,0),3)</f>
        <v>32 - 22</v>
      </c>
      <c r="BA8" s="215" t="str">
        <f ca="1">LEFT(OFFSET(Tournament!$J$13,BA$5-1,0),3)&amp;" - "&amp;LEFT(OFFSET(Tournament!$L$13,BA$5-1,0),3)</f>
        <v>9 - 24</v>
      </c>
      <c r="BB8" s="215" t="str">
        <f ca="1">LEFT(OFFSET(Tournament!$J$13,BB$5-1,0),3)&amp;" - "&amp;LEFT(OFFSET(Tournament!$L$13,BB$5-1,0),3)</f>
        <v xml:space="preserve"> - </v>
      </c>
      <c r="BC8" s="221" t="str">
        <f>LEFT(Tournament!$I58,3)&amp;" - "&amp;LEFT(Tournament!$I59,3)</f>
        <v>1 - 2</v>
      </c>
      <c r="BD8" s="221" t="str">
        <f>LEFT(Tournament!$I64,3)&amp;" - "&amp;LEFT(Tournament!$I65,3)</f>
        <v>1 - 3</v>
      </c>
      <c r="BE8" s="221" t="str">
        <f>LEFT(Tournament!$I70,3)&amp;" - "&amp;LEFT(Tournament!$I71,3)</f>
        <v>1 - 6</v>
      </c>
      <c r="BF8" s="221" t="str">
        <f>LEFT(Tournament!$I76,3)&amp;" - "&amp;LEFT(Tournament!$I77,3)</f>
        <v>6 - 1</v>
      </c>
      <c r="BG8" s="221" t="str">
        <f>LEFT(Tournament!$O61,3)&amp;" - "&amp;LEFT(Tournament!$O62,3)</f>
        <v xml:space="preserve"> - </v>
      </c>
      <c r="BH8" s="221" t="str">
        <f>LEFT(Tournament!$O73,3)&amp;" - "&amp;LEFT(Tournament!$O74,3)</f>
        <v xml:space="preserve"> - </v>
      </c>
      <c r="BI8" s="221" t="str">
        <f>LEFT(Tournament!$Y75,3)&amp;" - "&amp;LEFT(Tournament!$Y76,3)</f>
        <v xml:space="preserve"> - </v>
      </c>
      <c r="BJ8" s="221" t="str">
        <f>LEFT(Tournament!$Y67,3)&amp;" - "&amp;LEFT(Tournament!$Y68,3)</f>
        <v xml:space="preserve"> - </v>
      </c>
    </row>
    <row r="9" spans="1:62" ht="15" customHeight="1" x14ac:dyDescent="0.3">
      <c r="A9" s="231">
        <v>0</v>
      </c>
      <c r="B9" s="158">
        <v>1</v>
      </c>
      <c r="C9" s="246" t="s">
        <v>149</v>
      </c>
      <c r="D9" s="160">
        <f ca="1">IFERROR(E9+F9,"")</f>
        <v>0</v>
      </c>
      <c r="E9" s="160">
        <f ca="1">IFERROR(H9+L9,"")</f>
        <v>0</v>
      </c>
      <c r="F9" s="160">
        <f ca="1">IFERROR(I9+K9+M9,"")</f>
        <v>0</v>
      </c>
      <c r="G9" s="160">
        <f t="shared" ref="G9:G23" ca="1" si="2">IFERROR(J9+N9,"")</f>
        <v>0</v>
      </c>
      <c r="H9" s="224">
        <f t="shared" ref="H9:H23" ca="1" si="3">SUM(O9:BB9)</f>
        <v>0</v>
      </c>
      <c r="I9" s="158">
        <f ca="1">IF($C9&lt;&gt;"",OFFSET('All Players'!$AD$50,O$5-1,$A9),0)</f>
        <v>0</v>
      </c>
      <c r="J9" s="158">
        <f ca="1">IF($C9&lt;&gt;"",OFFSET('All Players'!$AD$9,O$5-1,$A9),0)</f>
        <v>0</v>
      </c>
      <c r="K9" s="160">
        <f ca="1">IF($C9&lt;&gt;"",OFFSET('All Players'!$AD$53,O$5-1,$A9),0)</f>
        <v>0</v>
      </c>
      <c r="L9" s="224">
        <f ca="1">SUM(BC9:BJ9)</f>
        <v>0</v>
      </c>
      <c r="M9" s="158">
        <f ca="1">IF($C9&lt;&gt;"",OFFSET('All Players'!$AD$68,O$5-1,$A9),0)</f>
        <v>0</v>
      </c>
      <c r="N9" s="158">
        <f ca="1">IF($C9&lt;&gt;"",OFFSET('All Players'!$AD$59,O$5-1,$A9),0)</f>
        <v>0</v>
      </c>
      <c r="O9" s="216" t="str">
        <f ca="1">IF($C9&lt;&gt;"",OFFSET('All Players'!$AE$10,O$5-1,$A9),"")</f>
        <v/>
      </c>
      <c r="P9" s="216" t="str">
        <f ca="1">IF($C9&lt;&gt;"",OFFSET('All Players'!$AE$10,P$5-1,$A9),"")</f>
        <v/>
      </c>
      <c r="Q9" s="216" t="str">
        <f ca="1">IF($C9&lt;&gt;"",OFFSET('All Players'!$AE$10,Q$5-1,$A9),"")</f>
        <v/>
      </c>
      <c r="R9" s="216" t="str">
        <f ca="1">IF($C9&lt;&gt;"",OFFSET('All Players'!$AE$10,R$5-1,$A9),"")</f>
        <v/>
      </c>
      <c r="S9" s="216" t="str">
        <f ca="1">IF($C9&lt;&gt;"",OFFSET('All Players'!$AE$10,S$5-1,$A9),"")</f>
        <v/>
      </c>
      <c r="T9" s="216" t="str">
        <f ca="1">IF($C9&lt;&gt;"",OFFSET('All Players'!$AE$10,T$5-1,$A9),"")</f>
        <v/>
      </c>
      <c r="U9" s="216" t="str">
        <f ca="1">IF($C9&lt;&gt;"",OFFSET('All Players'!$AE$10,U$5-1,$A9),"")</f>
        <v/>
      </c>
      <c r="V9" s="216" t="str">
        <f ca="1">IF($C9&lt;&gt;"",OFFSET('All Players'!$AE$10,V$5-1,$A9),"")</f>
        <v/>
      </c>
      <c r="W9" s="216" t="str">
        <f ca="1">IF($C9&lt;&gt;"",OFFSET('All Players'!$AE$10,W$5-1,$A9),"")</f>
        <v/>
      </c>
      <c r="X9" s="216" t="str">
        <f ca="1">IF($C9&lt;&gt;"",OFFSET('All Players'!$AE$10,X$5-1,$A9),"")</f>
        <v/>
      </c>
      <c r="Y9" s="216" t="str">
        <f ca="1">IF($C9&lt;&gt;"",OFFSET('All Players'!$AE$10,Y$5-1,$A9),"")</f>
        <v/>
      </c>
      <c r="Z9" s="216" t="str">
        <f ca="1">IF($C9&lt;&gt;"",OFFSET('All Players'!$AE$10,Z$5-1,$A9),"")</f>
        <v/>
      </c>
      <c r="AA9" s="216" t="str">
        <f ca="1">IF($C9&lt;&gt;"",OFFSET('All Players'!$AE$10,AA$5-1,$A9),"")</f>
        <v/>
      </c>
      <c r="AB9" s="216" t="str">
        <f ca="1">IF($C9&lt;&gt;"",OFFSET('All Players'!$AE$10,AB$5-1,$A9),"")</f>
        <v/>
      </c>
      <c r="AC9" s="216" t="str">
        <f ca="1">IF($C9&lt;&gt;"",OFFSET('All Players'!$AE$10,AC$5-1,$A9),"")</f>
        <v/>
      </c>
      <c r="AD9" s="216" t="str">
        <f ca="1">IF($C9&lt;&gt;"",OFFSET('All Players'!$AE$10,AD$5-1,$A9),"")</f>
        <v/>
      </c>
      <c r="AE9" s="216" t="str">
        <f ca="1">IF($C9&lt;&gt;"",OFFSET('All Players'!$AE$10,AE$5-1,$A9),"")</f>
        <v/>
      </c>
      <c r="AF9" s="216" t="str">
        <f ca="1">IF($C9&lt;&gt;"",OFFSET('All Players'!$AE$10,AF$5-1,$A9),"")</f>
        <v/>
      </c>
      <c r="AG9" s="216" t="str">
        <f ca="1">IF($C9&lt;&gt;"",OFFSET('All Players'!$AE$10,AG$5-1,$A9),"")</f>
        <v/>
      </c>
      <c r="AH9" s="216" t="str">
        <f ca="1">IF($C9&lt;&gt;"",OFFSET('All Players'!$AE$10,AH$5-1,$A9),"")</f>
        <v/>
      </c>
      <c r="AI9" s="216" t="str">
        <f ca="1">IF($C9&lt;&gt;"",OFFSET('All Players'!$AE$10,AI$5-1,$A9),"")</f>
        <v/>
      </c>
      <c r="AJ9" s="216" t="str">
        <f ca="1">IF($C9&lt;&gt;"",OFFSET('All Players'!$AE$10,AJ$5-1,$A9),"")</f>
        <v/>
      </c>
      <c r="AK9" s="216" t="str">
        <f ca="1">IF($C9&lt;&gt;"",OFFSET('All Players'!$AE$10,AK$5-1,$A9),"")</f>
        <v/>
      </c>
      <c r="AL9" s="216" t="str">
        <f ca="1">IF($C9&lt;&gt;"",OFFSET('All Players'!$AE$10,AL$5-1,$A9),"")</f>
        <v/>
      </c>
      <c r="AM9" s="216" t="str">
        <f ca="1">IF($C9&lt;&gt;"",OFFSET('All Players'!$AE$10,AM$5-1,$A9),"")</f>
        <v/>
      </c>
      <c r="AN9" s="216" t="str">
        <f ca="1">IF($C9&lt;&gt;"",OFFSET('All Players'!$AE$10,AN$5-1,$A9),"")</f>
        <v/>
      </c>
      <c r="AO9" s="216" t="str">
        <f ca="1">IF($C9&lt;&gt;"",OFFSET('All Players'!$AE$10,AO$5-1,$A9),"")</f>
        <v/>
      </c>
      <c r="AP9" s="216" t="str">
        <f ca="1">IF($C9&lt;&gt;"",OFFSET('All Players'!$AE$10,AP$5-1,$A9),"")</f>
        <v/>
      </c>
      <c r="AQ9" s="216" t="str">
        <f ca="1">IF($C9&lt;&gt;"",OFFSET('All Players'!$AE$10,AQ$5-1,$A9),"")</f>
        <v/>
      </c>
      <c r="AR9" s="216" t="str">
        <f ca="1">IF($C9&lt;&gt;"",OFFSET('All Players'!$AE$10,AR$5-1,$A9),"")</f>
        <v/>
      </c>
      <c r="AS9" s="216" t="str">
        <f ca="1">IF($C9&lt;&gt;"",OFFSET('All Players'!$AE$10,AS$5-1,$A9),"")</f>
        <v/>
      </c>
      <c r="AT9" s="216" t="str">
        <f ca="1">IF($C9&lt;&gt;"",OFFSET('All Players'!$AE$10,AT$5-1,$A9),"")</f>
        <v/>
      </c>
      <c r="AU9" s="216" t="str">
        <f ca="1">IF($C9&lt;&gt;"",OFFSET('All Players'!$AE$10,AU$5-1,$A9),"")</f>
        <v/>
      </c>
      <c r="AV9" s="216" t="str">
        <f ca="1">IF($C9&lt;&gt;"",OFFSET('All Players'!$AE$10,AV$5-1,$A9),"")</f>
        <v/>
      </c>
      <c r="AW9" s="216" t="str">
        <f ca="1">IF($C9&lt;&gt;"",OFFSET('All Players'!$AE$10,AW$5-1,$A9),"")</f>
        <v/>
      </c>
      <c r="AX9" s="216" t="str">
        <f ca="1">IF($C9&lt;&gt;"",OFFSET('All Players'!$AE$10,AX$5-1,$A9),"")</f>
        <v/>
      </c>
      <c r="AY9" s="216" t="str">
        <f ca="1">IF($C9&lt;&gt;"",OFFSET('All Players'!$AE$10,AY$5-1,$A9),"")</f>
        <v/>
      </c>
      <c r="AZ9" s="216" t="str">
        <f ca="1">IF($C9&lt;&gt;"",OFFSET('All Players'!$AE$10,AZ$5-1,$A9),"")</f>
        <v/>
      </c>
      <c r="BA9" s="216" t="str">
        <f ca="1">IF($C9&lt;&gt;"",OFFSET('All Players'!$AE$10,BA$5-1,$A9),"")</f>
        <v/>
      </c>
      <c r="BB9" s="216" t="str">
        <f ca="1">IF($C9&lt;&gt;"",OFFSET('All Players'!$AE$10,BB$5-1,$A9),"")</f>
        <v/>
      </c>
      <c r="BC9" s="216" t="str">
        <f ca="1">IF($C9&lt;&gt;"",OFFSET('All Players'!$AE$10,BC$5+9,$A9),"")</f>
        <v/>
      </c>
      <c r="BD9" s="216" t="str">
        <f ca="1">IF($C9&lt;&gt;"",OFFSET('All Players'!$AE$10,BD$5+9,$A9),"")</f>
        <v/>
      </c>
      <c r="BE9" s="216" t="str">
        <f ca="1">IF($C9&lt;&gt;"",OFFSET('All Players'!$AE$10,BE$5+9,$A9),"")</f>
        <v/>
      </c>
      <c r="BF9" s="216" t="str">
        <f ca="1">IF($C9&lt;&gt;"",OFFSET('All Players'!$AE$10,BF$5+9,$A9),"")</f>
        <v/>
      </c>
      <c r="BG9" s="216" t="str">
        <f ca="1">IF($C9&lt;&gt;"",OFFSET('All Players'!$AE$10,BG$5+9,$A9),"")</f>
        <v/>
      </c>
      <c r="BH9" s="216" t="str">
        <f ca="1">IF($C9&lt;&gt;"",OFFSET('All Players'!$AE$10,BH$5+9,$A9),"")</f>
        <v/>
      </c>
      <c r="BI9" s="216" t="str">
        <f ca="1">IF($C9&lt;&gt;"",OFFSET('All Players'!$AE$10,BI$5+9,$A9),"")</f>
        <v/>
      </c>
      <c r="BJ9" s="216" t="str">
        <f ca="1">IF($C9&lt;&gt;"",OFFSET('All Players'!$AE$10,BJ$5+9,$A9),"")</f>
        <v/>
      </c>
    </row>
    <row r="10" spans="1:62" ht="15" customHeight="1" x14ac:dyDescent="0.3">
      <c r="A10" s="231">
        <f>A9+12</f>
        <v>12</v>
      </c>
      <c r="B10" s="161">
        <v>2</v>
      </c>
      <c r="C10" s="247" t="s">
        <v>148</v>
      </c>
      <c r="D10" s="163">
        <f t="shared" ref="D10:D23" ca="1" si="4">IFERROR(E10+F10,"")</f>
        <v>0</v>
      </c>
      <c r="E10" s="163">
        <f t="shared" ref="E10:E23" ca="1" si="5">IFERROR(H10+L10,"")</f>
        <v>0</v>
      </c>
      <c r="F10" s="163">
        <f t="shared" ref="F10:F23" ca="1" si="6">IFERROR(I10+K10+M10,"")</f>
        <v>0</v>
      </c>
      <c r="G10" s="161">
        <f t="shared" ca="1" si="2"/>
        <v>0</v>
      </c>
      <c r="H10" s="163">
        <f t="shared" ca="1" si="3"/>
        <v>0</v>
      </c>
      <c r="I10" s="161">
        <f ca="1">IF($C10&lt;&gt;"",OFFSET('All Players'!$AD$50,O$5-1,$A10),0)</f>
        <v>0</v>
      </c>
      <c r="J10" s="161">
        <f ca="1">IF($C10&lt;&gt;"",OFFSET('All Players'!$AD$9,O$5-1,$A10),0)</f>
        <v>0</v>
      </c>
      <c r="K10" s="163">
        <f ca="1">IF($C10&lt;&gt;"",OFFSET('All Players'!$AD$53,O$5-1,$A10),0)</f>
        <v>0</v>
      </c>
      <c r="L10" s="161">
        <f t="shared" ref="L10:L23" ca="1" si="7">SUM(BC10:BJ10)</f>
        <v>0</v>
      </c>
      <c r="M10" s="163">
        <f ca="1">IF($C10&lt;&gt;"",OFFSET('All Players'!$AD$68,O$5-1,$A10),0)</f>
        <v>0</v>
      </c>
      <c r="N10" s="161">
        <f ca="1">IF($C10&lt;&gt;"",OFFSET('All Players'!$AD$59,O$5-1,$A10),0)</f>
        <v>0</v>
      </c>
      <c r="O10" s="217" t="str">
        <f ca="1">IF($C10&lt;&gt;"",OFFSET('All Players'!$AE$10,O$5-1,$A10),"")</f>
        <v/>
      </c>
      <c r="P10" s="217" t="str">
        <f ca="1">IF($C10&lt;&gt;"",OFFSET('All Players'!$AE$10,P$5-1,$A10),"")</f>
        <v/>
      </c>
      <c r="Q10" s="217" t="str">
        <f ca="1">IF($C10&lt;&gt;"",OFFSET('All Players'!$AE$10,Q$5-1,$A10),"")</f>
        <v/>
      </c>
      <c r="R10" s="217" t="str">
        <f ca="1">IF($C10&lt;&gt;"",OFFSET('All Players'!$AE$10,R$5-1,$A10),"")</f>
        <v/>
      </c>
      <c r="S10" s="217" t="str">
        <f ca="1">IF($C10&lt;&gt;"",OFFSET('All Players'!$AE$10,S$5-1,$A10),"")</f>
        <v/>
      </c>
      <c r="T10" s="217" t="str">
        <f ca="1">IF($C10&lt;&gt;"",OFFSET('All Players'!$AE$10,T$5-1,$A10),"")</f>
        <v/>
      </c>
      <c r="U10" s="217" t="str">
        <f ca="1">IF($C10&lt;&gt;"",OFFSET('All Players'!$AE$10,U$5-1,$A10),"")</f>
        <v/>
      </c>
      <c r="V10" s="217" t="str">
        <f ca="1">IF($C10&lt;&gt;"",OFFSET('All Players'!$AE$10,V$5-1,$A10),"")</f>
        <v/>
      </c>
      <c r="W10" s="217" t="str">
        <f ca="1">IF($C10&lt;&gt;"",OFFSET('All Players'!$AE$10,W$5-1,$A10),"")</f>
        <v/>
      </c>
      <c r="X10" s="217" t="str">
        <f ca="1">IF($C10&lt;&gt;"",OFFSET('All Players'!$AE$10,X$5-1,$A10),"")</f>
        <v/>
      </c>
      <c r="Y10" s="217" t="str">
        <f ca="1">IF($C10&lt;&gt;"",OFFSET('All Players'!$AE$10,Y$5-1,$A10),"")</f>
        <v/>
      </c>
      <c r="Z10" s="217" t="str">
        <f ca="1">IF($C10&lt;&gt;"",OFFSET('All Players'!$AE$10,Z$5-1,$A10),"")</f>
        <v/>
      </c>
      <c r="AA10" s="217" t="str">
        <f ca="1">IF($C10&lt;&gt;"",OFFSET('All Players'!$AE$10,AA$5-1,$A10),"")</f>
        <v/>
      </c>
      <c r="AB10" s="217" t="str">
        <f ca="1">IF($C10&lt;&gt;"",OFFSET('All Players'!$AE$10,AB$5-1,$A10),"")</f>
        <v/>
      </c>
      <c r="AC10" s="217" t="str">
        <f ca="1">IF($C10&lt;&gt;"",OFFSET('All Players'!$AE$10,AC$5-1,$A10),"")</f>
        <v/>
      </c>
      <c r="AD10" s="217" t="str">
        <f ca="1">IF($C10&lt;&gt;"",OFFSET('All Players'!$AE$10,AD$5-1,$A10),"")</f>
        <v/>
      </c>
      <c r="AE10" s="217" t="str">
        <f ca="1">IF($C10&lt;&gt;"",OFFSET('All Players'!$AE$10,AE$5-1,$A10),"")</f>
        <v/>
      </c>
      <c r="AF10" s="217" t="str">
        <f ca="1">IF($C10&lt;&gt;"",OFFSET('All Players'!$AE$10,AF$5-1,$A10),"")</f>
        <v/>
      </c>
      <c r="AG10" s="217" t="str">
        <f ca="1">IF($C10&lt;&gt;"",OFFSET('All Players'!$AE$10,AG$5-1,$A10),"")</f>
        <v/>
      </c>
      <c r="AH10" s="217" t="str">
        <f ca="1">IF($C10&lt;&gt;"",OFFSET('All Players'!$AE$10,AH$5-1,$A10),"")</f>
        <v/>
      </c>
      <c r="AI10" s="217" t="str">
        <f ca="1">IF($C10&lt;&gt;"",OFFSET('All Players'!$AE$10,AI$5-1,$A10),"")</f>
        <v/>
      </c>
      <c r="AJ10" s="217" t="str">
        <f ca="1">IF($C10&lt;&gt;"",OFFSET('All Players'!$AE$10,AJ$5-1,$A10),"")</f>
        <v/>
      </c>
      <c r="AK10" s="217" t="str">
        <f ca="1">IF($C10&lt;&gt;"",OFFSET('All Players'!$AE$10,AK$5-1,$A10),"")</f>
        <v/>
      </c>
      <c r="AL10" s="217" t="str">
        <f ca="1">IF($C10&lt;&gt;"",OFFSET('All Players'!$AE$10,AL$5-1,$A10),"")</f>
        <v/>
      </c>
      <c r="AM10" s="217" t="str">
        <f ca="1">IF($C10&lt;&gt;"",OFFSET('All Players'!$AE$10,AM$5-1,$A10),"")</f>
        <v/>
      </c>
      <c r="AN10" s="217" t="str">
        <f ca="1">IF($C10&lt;&gt;"",OFFSET('All Players'!$AE$10,AN$5-1,$A10),"")</f>
        <v/>
      </c>
      <c r="AO10" s="217" t="str">
        <f ca="1">IF($C10&lt;&gt;"",OFFSET('All Players'!$AE$10,AO$5-1,$A10),"")</f>
        <v/>
      </c>
      <c r="AP10" s="217" t="str">
        <f ca="1">IF($C10&lt;&gt;"",OFFSET('All Players'!$AE$10,AP$5-1,$A10),"")</f>
        <v/>
      </c>
      <c r="AQ10" s="217" t="str">
        <f ca="1">IF($C10&lt;&gt;"",OFFSET('All Players'!$AE$10,AQ$5-1,$A10),"")</f>
        <v/>
      </c>
      <c r="AR10" s="217" t="str">
        <f ca="1">IF($C10&lt;&gt;"",OFFSET('All Players'!$AE$10,AR$5-1,$A10),"")</f>
        <v/>
      </c>
      <c r="AS10" s="217" t="str">
        <f ca="1">IF($C10&lt;&gt;"",OFFSET('All Players'!$AE$10,AS$5-1,$A10),"")</f>
        <v/>
      </c>
      <c r="AT10" s="217" t="str">
        <f ca="1">IF($C10&lt;&gt;"",OFFSET('All Players'!$AE$10,AT$5-1,$A10),"")</f>
        <v/>
      </c>
      <c r="AU10" s="217" t="str">
        <f ca="1">IF($C10&lt;&gt;"",OFFSET('All Players'!$AE$10,AU$5-1,$A10),"")</f>
        <v/>
      </c>
      <c r="AV10" s="217" t="str">
        <f ca="1">IF($C10&lt;&gt;"",OFFSET('All Players'!$AE$10,AV$5-1,$A10),"")</f>
        <v/>
      </c>
      <c r="AW10" s="217" t="str">
        <f ca="1">IF($C10&lt;&gt;"",OFFSET('All Players'!$AE$10,AW$5-1,$A10),"")</f>
        <v/>
      </c>
      <c r="AX10" s="217" t="str">
        <f ca="1">IF($C10&lt;&gt;"",OFFSET('All Players'!$AE$10,AX$5-1,$A10),"")</f>
        <v/>
      </c>
      <c r="AY10" s="217" t="str">
        <f ca="1">IF($C10&lt;&gt;"",OFFSET('All Players'!$AE$10,AY$5-1,$A10),"")</f>
        <v/>
      </c>
      <c r="AZ10" s="217" t="str">
        <f ca="1">IF($C10&lt;&gt;"",OFFSET('All Players'!$AE$10,AZ$5-1,$A10),"")</f>
        <v/>
      </c>
      <c r="BA10" s="217" t="str">
        <f ca="1">IF($C10&lt;&gt;"",OFFSET('All Players'!$AE$10,BA$5-1,$A10),"")</f>
        <v/>
      </c>
      <c r="BB10" s="217" t="str">
        <f ca="1">IF($C10&lt;&gt;"",OFFSET('All Players'!$AE$10,BB$5-1,$A10),"")</f>
        <v/>
      </c>
      <c r="BC10" s="217" t="str">
        <f ca="1">IF($C10&lt;&gt;"",OFFSET('All Players'!$AE$10,BC$5+9,$A10),"")</f>
        <v/>
      </c>
      <c r="BD10" s="217" t="str">
        <f ca="1">IF($C10&lt;&gt;"",OFFSET('All Players'!$AE$10,BD$5+9,$A10),"")</f>
        <v/>
      </c>
      <c r="BE10" s="217" t="str">
        <f ca="1">IF($C10&lt;&gt;"",OFFSET('All Players'!$AE$10,BE$5+9,$A10),"")</f>
        <v/>
      </c>
      <c r="BF10" s="217" t="str">
        <f ca="1">IF($C10&lt;&gt;"",OFFSET('All Players'!$AE$10,BF$5+9,$A10),"")</f>
        <v/>
      </c>
      <c r="BG10" s="217" t="str">
        <f ca="1">IF($C10&lt;&gt;"",OFFSET('All Players'!$AE$10,BG$5+9,$A10),"")</f>
        <v/>
      </c>
      <c r="BH10" s="217" t="str">
        <f ca="1">IF($C10&lt;&gt;"",OFFSET('All Players'!$AE$10,BH$5+9,$A10),"")</f>
        <v/>
      </c>
      <c r="BI10" s="217" t="str">
        <f ca="1">IF($C10&lt;&gt;"",OFFSET('All Players'!$AE$10,BI$5+9,$A10),"")</f>
        <v/>
      </c>
      <c r="BJ10" s="217" t="str">
        <f ca="1">IF($C10&lt;&gt;"",OFFSET('All Players'!$AE$10,BJ$5+9,$A10),"")</f>
        <v/>
      </c>
    </row>
    <row r="11" spans="1:62" ht="15" customHeight="1" x14ac:dyDescent="0.3">
      <c r="A11" s="231">
        <f t="shared" ref="A11:A23" si="8">A10+12</f>
        <v>24</v>
      </c>
      <c r="B11" s="158">
        <v>3</v>
      </c>
      <c r="C11" s="246" t="s">
        <v>150</v>
      </c>
      <c r="D11" s="160">
        <f t="shared" ca="1" si="4"/>
        <v>0</v>
      </c>
      <c r="E11" s="160">
        <f t="shared" ca="1" si="5"/>
        <v>0</v>
      </c>
      <c r="F11" s="160">
        <f t="shared" ca="1" si="6"/>
        <v>0</v>
      </c>
      <c r="G11" s="158">
        <f t="shared" ca="1" si="2"/>
        <v>0</v>
      </c>
      <c r="H11" s="160">
        <f t="shared" ca="1" si="3"/>
        <v>0</v>
      </c>
      <c r="I11" s="158">
        <f ca="1">IF($C11&lt;&gt;"",OFFSET('All Players'!$AD$50,O$5-1,$A11),0)</f>
        <v>0</v>
      </c>
      <c r="J11" s="158">
        <f ca="1">IF($C11&lt;&gt;"",OFFSET('All Players'!$AD$9,O$5-1,$A11),0)</f>
        <v>0</v>
      </c>
      <c r="K11" s="160">
        <f ca="1">IF($C11&lt;&gt;"",OFFSET('All Players'!$AD$53,O$5-1,$A11),0)</f>
        <v>0</v>
      </c>
      <c r="L11" s="158">
        <f t="shared" ca="1" si="7"/>
        <v>0</v>
      </c>
      <c r="M11" s="160">
        <f ca="1">IF($C11&lt;&gt;"",OFFSET('All Players'!$AD$68,O$5-1,$A11),0)</f>
        <v>0</v>
      </c>
      <c r="N11" s="158">
        <f ca="1">IF($C11&lt;&gt;"",OFFSET('All Players'!$AD$59,O$5-1,$A11),0)</f>
        <v>0</v>
      </c>
      <c r="O11" s="218" t="str">
        <f ca="1">IF($C11&lt;&gt;"",OFFSET('All Players'!$AE$10,O$5-1,$A11),"")</f>
        <v/>
      </c>
      <c r="P11" s="218" t="str">
        <f ca="1">IF($C11&lt;&gt;"",OFFSET('All Players'!$AE$10,P$5-1,$A11),"")</f>
        <v/>
      </c>
      <c r="Q11" s="218" t="str">
        <f ca="1">IF($C11&lt;&gt;"",OFFSET('All Players'!$AE$10,Q$5-1,$A11),"")</f>
        <v/>
      </c>
      <c r="R11" s="218" t="str">
        <f ca="1">IF($C11&lt;&gt;"",OFFSET('All Players'!$AE$10,R$5-1,$A11),"")</f>
        <v/>
      </c>
      <c r="S11" s="218" t="str">
        <f ca="1">IF($C11&lt;&gt;"",OFFSET('All Players'!$AE$10,S$5-1,$A11),"")</f>
        <v/>
      </c>
      <c r="T11" s="218" t="str">
        <f ca="1">IF($C11&lt;&gt;"",OFFSET('All Players'!$AE$10,T$5-1,$A11),"")</f>
        <v/>
      </c>
      <c r="U11" s="218" t="str">
        <f ca="1">IF($C11&lt;&gt;"",OFFSET('All Players'!$AE$10,U$5-1,$A11),"")</f>
        <v/>
      </c>
      <c r="V11" s="218" t="str">
        <f ca="1">IF($C11&lt;&gt;"",OFFSET('All Players'!$AE$10,V$5-1,$A11),"")</f>
        <v/>
      </c>
      <c r="W11" s="218" t="str">
        <f ca="1">IF($C11&lt;&gt;"",OFFSET('All Players'!$AE$10,W$5-1,$A11),"")</f>
        <v/>
      </c>
      <c r="X11" s="218" t="str">
        <f ca="1">IF($C11&lt;&gt;"",OFFSET('All Players'!$AE$10,X$5-1,$A11),"")</f>
        <v/>
      </c>
      <c r="Y11" s="218" t="str">
        <f ca="1">IF($C11&lt;&gt;"",OFFSET('All Players'!$AE$10,Y$5-1,$A11),"")</f>
        <v/>
      </c>
      <c r="Z11" s="218" t="str">
        <f ca="1">IF($C11&lt;&gt;"",OFFSET('All Players'!$AE$10,Z$5-1,$A11),"")</f>
        <v/>
      </c>
      <c r="AA11" s="218" t="str">
        <f ca="1">IF($C11&lt;&gt;"",OFFSET('All Players'!$AE$10,AA$5-1,$A11),"")</f>
        <v/>
      </c>
      <c r="AB11" s="218" t="str">
        <f ca="1">IF($C11&lt;&gt;"",OFFSET('All Players'!$AE$10,AB$5-1,$A11),"")</f>
        <v/>
      </c>
      <c r="AC11" s="218" t="str">
        <f ca="1">IF($C11&lt;&gt;"",OFFSET('All Players'!$AE$10,AC$5-1,$A11),"")</f>
        <v/>
      </c>
      <c r="AD11" s="218" t="str">
        <f ca="1">IF($C11&lt;&gt;"",OFFSET('All Players'!$AE$10,AD$5-1,$A11),"")</f>
        <v/>
      </c>
      <c r="AE11" s="218" t="str">
        <f ca="1">IF($C11&lt;&gt;"",OFFSET('All Players'!$AE$10,AE$5-1,$A11),"")</f>
        <v/>
      </c>
      <c r="AF11" s="218" t="str">
        <f ca="1">IF($C11&lt;&gt;"",OFFSET('All Players'!$AE$10,AF$5-1,$A11),"")</f>
        <v/>
      </c>
      <c r="AG11" s="218" t="str">
        <f ca="1">IF($C11&lt;&gt;"",OFFSET('All Players'!$AE$10,AG$5-1,$A11),"")</f>
        <v/>
      </c>
      <c r="AH11" s="218" t="str">
        <f ca="1">IF($C11&lt;&gt;"",OFFSET('All Players'!$AE$10,AH$5-1,$A11),"")</f>
        <v/>
      </c>
      <c r="AI11" s="218" t="str">
        <f ca="1">IF($C11&lt;&gt;"",OFFSET('All Players'!$AE$10,AI$5-1,$A11),"")</f>
        <v/>
      </c>
      <c r="AJ11" s="218" t="str">
        <f ca="1">IF($C11&lt;&gt;"",OFFSET('All Players'!$AE$10,AJ$5-1,$A11),"")</f>
        <v/>
      </c>
      <c r="AK11" s="218" t="str">
        <f ca="1">IF($C11&lt;&gt;"",OFFSET('All Players'!$AE$10,AK$5-1,$A11),"")</f>
        <v/>
      </c>
      <c r="AL11" s="218" t="str">
        <f ca="1">IF($C11&lt;&gt;"",OFFSET('All Players'!$AE$10,AL$5-1,$A11),"")</f>
        <v/>
      </c>
      <c r="AM11" s="218" t="str">
        <f ca="1">IF($C11&lt;&gt;"",OFFSET('All Players'!$AE$10,AM$5-1,$A11),"")</f>
        <v/>
      </c>
      <c r="AN11" s="218" t="str">
        <f ca="1">IF($C11&lt;&gt;"",OFFSET('All Players'!$AE$10,AN$5-1,$A11),"")</f>
        <v/>
      </c>
      <c r="AO11" s="218" t="str">
        <f ca="1">IF($C11&lt;&gt;"",OFFSET('All Players'!$AE$10,AO$5-1,$A11),"")</f>
        <v/>
      </c>
      <c r="AP11" s="218" t="str">
        <f ca="1">IF($C11&lt;&gt;"",OFFSET('All Players'!$AE$10,AP$5-1,$A11),"")</f>
        <v/>
      </c>
      <c r="AQ11" s="218" t="str">
        <f ca="1">IF($C11&lt;&gt;"",OFFSET('All Players'!$AE$10,AQ$5-1,$A11),"")</f>
        <v/>
      </c>
      <c r="AR11" s="218" t="str">
        <f ca="1">IF($C11&lt;&gt;"",OFFSET('All Players'!$AE$10,AR$5-1,$A11),"")</f>
        <v/>
      </c>
      <c r="AS11" s="218" t="str">
        <f ca="1">IF($C11&lt;&gt;"",OFFSET('All Players'!$AE$10,AS$5-1,$A11),"")</f>
        <v/>
      </c>
      <c r="AT11" s="218" t="str">
        <f ca="1">IF($C11&lt;&gt;"",OFFSET('All Players'!$AE$10,AT$5-1,$A11),"")</f>
        <v/>
      </c>
      <c r="AU11" s="218" t="str">
        <f ca="1">IF($C11&lt;&gt;"",OFFSET('All Players'!$AE$10,AU$5-1,$A11),"")</f>
        <v/>
      </c>
      <c r="AV11" s="218" t="str">
        <f ca="1">IF($C11&lt;&gt;"",OFFSET('All Players'!$AE$10,AV$5-1,$A11),"")</f>
        <v/>
      </c>
      <c r="AW11" s="218" t="str">
        <f ca="1">IF($C11&lt;&gt;"",OFFSET('All Players'!$AE$10,AW$5-1,$A11),"")</f>
        <v/>
      </c>
      <c r="AX11" s="218" t="str">
        <f ca="1">IF($C11&lt;&gt;"",OFFSET('All Players'!$AE$10,AX$5-1,$A11),"")</f>
        <v/>
      </c>
      <c r="AY11" s="218" t="str">
        <f ca="1">IF($C11&lt;&gt;"",OFFSET('All Players'!$AE$10,AY$5-1,$A11),"")</f>
        <v/>
      </c>
      <c r="AZ11" s="218" t="str">
        <f ca="1">IF($C11&lt;&gt;"",OFFSET('All Players'!$AE$10,AZ$5-1,$A11),"")</f>
        <v/>
      </c>
      <c r="BA11" s="218" t="str">
        <f ca="1">IF($C11&lt;&gt;"",OFFSET('All Players'!$AE$10,BA$5-1,$A11),"")</f>
        <v/>
      </c>
      <c r="BB11" s="218" t="str">
        <f ca="1">IF($C11&lt;&gt;"",OFFSET('All Players'!$AE$10,BB$5-1,$A11),"")</f>
        <v/>
      </c>
      <c r="BC11" s="218" t="str">
        <f ca="1">IF($C11&lt;&gt;"",OFFSET('All Players'!$AE$10,BC$5+9,$A11),"")</f>
        <v/>
      </c>
      <c r="BD11" s="218" t="str">
        <f ca="1">IF($C11&lt;&gt;"",OFFSET('All Players'!$AE$10,BD$5+9,$A11),"")</f>
        <v/>
      </c>
      <c r="BE11" s="218" t="str">
        <f ca="1">IF($C11&lt;&gt;"",OFFSET('All Players'!$AE$10,BE$5+9,$A11),"")</f>
        <v/>
      </c>
      <c r="BF11" s="218" t="str">
        <f ca="1">IF($C11&lt;&gt;"",OFFSET('All Players'!$AE$10,BF$5+9,$A11),"")</f>
        <v/>
      </c>
      <c r="BG11" s="218" t="str">
        <f ca="1">IF($C11&lt;&gt;"",OFFSET('All Players'!$AE$10,BG$5+9,$A11),"")</f>
        <v/>
      </c>
      <c r="BH11" s="218" t="str">
        <f ca="1">IF($C11&lt;&gt;"",OFFSET('All Players'!$AE$10,BH$5+9,$A11),"")</f>
        <v/>
      </c>
      <c r="BI11" s="218" t="str">
        <f ca="1">IF($C11&lt;&gt;"",OFFSET('All Players'!$AE$10,BI$5+9,$A11),"")</f>
        <v/>
      </c>
      <c r="BJ11" s="218" t="str">
        <f ca="1">IF($C11&lt;&gt;"",OFFSET('All Players'!$AE$10,BJ$5+9,$A11),"")</f>
        <v/>
      </c>
    </row>
    <row r="12" spans="1:62" ht="15" customHeight="1" x14ac:dyDescent="0.3">
      <c r="A12" s="231">
        <f t="shared" si="8"/>
        <v>36</v>
      </c>
      <c r="B12" s="161">
        <v>4</v>
      </c>
      <c r="C12" s="247" t="s">
        <v>151</v>
      </c>
      <c r="D12" s="163">
        <f t="shared" ca="1" si="4"/>
        <v>0</v>
      </c>
      <c r="E12" s="163">
        <f t="shared" ca="1" si="5"/>
        <v>0</v>
      </c>
      <c r="F12" s="163">
        <f t="shared" ca="1" si="6"/>
        <v>0</v>
      </c>
      <c r="G12" s="161">
        <f t="shared" ca="1" si="2"/>
        <v>0</v>
      </c>
      <c r="H12" s="163">
        <f t="shared" ca="1" si="3"/>
        <v>0</v>
      </c>
      <c r="I12" s="161">
        <f ca="1">IF($C12&lt;&gt;"",OFFSET('All Players'!$AD$50,O$5-1,$A12),0)</f>
        <v>0</v>
      </c>
      <c r="J12" s="161">
        <f ca="1">IF($C12&lt;&gt;"",OFFSET('All Players'!$AD$9,O$5-1,$A12),0)</f>
        <v>0</v>
      </c>
      <c r="K12" s="163">
        <f ca="1">IF($C12&lt;&gt;"",OFFSET('All Players'!$AD$53,O$5-1,$A12),0)</f>
        <v>0</v>
      </c>
      <c r="L12" s="161">
        <f t="shared" ca="1" si="7"/>
        <v>0</v>
      </c>
      <c r="M12" s="163">
        <f ca="1">IF($C12&lt;&gt;"",OFFSET('All Players'!$AD$68,O$5-1,$A12),0)</f>
        <v>0</v>
      </c>
      <c r="N12" s="161">
        <f ca="1">IF($C12&lt;&gt;"",OFFSET('All Players'!$AD$59,O$5-1,$A12),0)</f>
        <v>0</v>
      </c>
      <c r="O12" s="217" t="str">
        <f ca="1">IF($C12&lt;&gt;"",OFFSET('All Players'!$AE$10,O$5-1,$A12),"")</f>
        <v/>
      </c>
      <c r="P12" s="217" t="str">
        <f ca="1">IF($C12&lt;&gt;"",OFFSET('All Players'!$AE$10,P$5-1,$A12),"")</f>
        <v/>
      </c>
      <c r="Q12" s="217" t="str">
        <f ca="1">IF($C12&lt;&gt;"",OFFSET('All Players'!$AE$10,Q$5-1,$A12),"")</f>
        <v/>
      </c>
      <c r="R12" s="217" t="str">
        <f ca="1">IF($C12&lt;&gt;"",OFFSET('All Players'!$AE$10,R$5-1,$A12),"")</f>
        <v/>
      </c>
      <c r="S12" s="217" t="str">
        <f ca="1">IF($C12&lt;&gt;"",OFFSET('All Players'!$AE$10,S$5-1,$A12),"")</f>
        <v/>
      </c>
      <c r="T12" s="217" t="str">
        <f ca="1">IF($C12&lt;&gt;"",OFFSET('All Players'!$AE$10,T$5-1,$A12),"")</f>
        <v/>
      </c>
      <c r="U12" s="217" t="str">
        <f ca="1">IF($C12&lt;&gt;"",OFFSET('All Players'!$AE$10,U$5-1,$A12),"")</f>
        <v/>
      </c>
      <c r="V12" s="217" t="str">
        <f ca="1">IF($C12&lt;&gt;"",OFFSET('All Players'!$AE$10,V$5-1,$A12),"")</f>
        <v/>
      </c>
      <c r="W12" s="217" t="str">
        <f ca="1">IF($C12&lt;&gt;"",OFFSET('All Players'!$AE$10,W$5-1,$A12),"")</f>
        <v/>
      </c>
      <c r="X12" s="217" t="str">
        <f ca="1">IF($C12&lt;&gt;"",OFFSET('All Players'!$AE$10,X$5-1,$A12),"")</f>
        <v/>
      </c>
      <c r="Y12" s="217" t="str">
        <f ca="1">IF($C12&lt;&gt;"",OFFSET('All Players'!$AE$10,Y$5-1,$A12),"")</f>
        <v/>
      </c>
      <c r="Z12" s="217" t="str">
        <f ca="1">IF($C12&lt;&gt;"",OFFSET('All Players'!$AE$10,Z$5-1,$A12),"")</f>
        <v/>
      </c>
      <c r="AA12" s="217" t="str">
        <f ca="1">IF($C12&lt;&gt;"",OFFSET('All Players'!$AE$10,AA$5-1,$A12),"")</f>
        <v/>
      </c>
      <c r="AB12" s="217" t="str">
        <f ca="1">IF($C12&lt;&gt;"",OFFSET('All Players'!$AE$10,AB$5-1,$A12),"")</f>
        <v/>
      </c>
      <c r="AC12" s="217" t="str">
        <f ca="1">IF($C12&lt;&gt;"",OFFSET('All Players'!$AE$10,AC$5-1,$A12),"")</f>
        <v/>
      </c>
      <c r="AD12" s="217" t="str">
        <f ca="1">IF($C12&lt;&gt;"",OFFSET('All Players'!$AE$10,AD$5-1,$A12),"")</f>
        <v/>
      </c>
      <c r="AE12" s="217" t="str">
        <f ca="1">IF($C12&lt;&gt;"",OFFSET('All Players'!$AE$10,AE$5-1,$A12),"")</f>
        <v/>
      </c>
      <c r="AF12" s="217" t="str">
        <f ca="1">IF($C12&lt;&gt;"",OFFSET('All Players'!$AE$10,AF$5-1,$A12),"")</f>
        <v/>
      </c>
      <c r="AG12" s="217" t="str">
        <f ca="1">IF($C12&lt;&gt;"",OFFSET('All Players'!$AE$10,AG$5-1,$A12),"")</f>
        <v/>
      </c>
      <c r="AH12" s="217" t="str">
        <f ca="1">IF($C12&lt;&gt;"",OFFSET('All Players'!$AE$10,AH$5-1,$A12),"")</f>
        <v/>
      </c>
      <c r="AI12" s="217" t="str">
        <f ca="1">IF($C12&lt;&gt;"",OFFSET('All Players'!$AE$10,AI$5-1,$A12),"")</f>
        <v/>
      </c>
      <c r="AJ12" s="217" t="str">
        <f ca="1">IF($C12&lt;&gt;"",OFFSET('All Players'!$AE$10,AJ$5-1,$A12),"")</f>
        <v/>
      </c>
      <c r="AK12" s="217" t="str">
        <f ca="1">IF($C12&lt;&gt;"",OFFSET('All Players'!$AE$10,AK$5-1,$A12),"")</f>
        <v/>
      </c>
      <c r="AL12" s="217" t="str">
        <f ca="1">IF($C12&lt;&gt;"",OFFSET('All Players'!$AE$10,AL$5-1,$A12),"")</f>
        <v/>
      </c>
      <c r="AM12" s="217" t="str">
        <f ca="1">IF($C12&lt;&gt;"",OFFSET('All Players'!$AE$10,AM$5-1,$A12),"")</f>
        <v/>
      </c>
      <c r="AN12" s="217" t="str">
        <f ca="1">IF($C12&lt;&gt;"",OFFSET('All Players'!$AE$10,AN$5-1,$A12),"")</f>
        <v/>
      </c>
      <c r="AO12" s="217" t="str">
        <f ca="1">IF($C12&lt;&gt;"",OFFSET('All Players'!$AE$10,AO$5-1,$A12),"")</f>
        <v/>
      </c>
      <c r="AP12" s="217" t="str">
        <f ca="1">IF($C12&lt;&gt;"",OFFSET('All Players'!$AE$10,AP$5-1,$A12),"")</f>
        <v/>
      </c>
      <c r="AQ12" s="217" t="str">
        <f ca="1">IF($C12&lt;&gt;"",OFFSET('All Players'!$AE$10,AQ$5-1,$A12),"")</f>
        <v/>
      </c>
      <c r="AR12" s="217" t="str">
        <f ca="1">IF($C12&lt;&gt;"",OFFSET('All Players'!$AE$10,AR$5-1,$A12),"")</f>
        <v/>
      </c>
      <c r="AS12" s="217" t="str">
        <f ca="1">IF($C12&lt;&gt;"",OFFSET('All Players'!$AE$10,AS$5-1,$A12),"")</f>
        <v/>
      </c>
      <c r="AT12" s="217" t="str">
        <f ca="1">IF($C12&lt;&gt;"",OFFSET('All Players'!$AE$10,AT$5-1,$A12),"")</f>
        <v/>
      </c>
      <c r="AU12" s="217" t="str">
        <f ca="1">IF($C12&lt;&gt;"",OFFSET('All Players'!$AE$10,AU$5-1,$A12),"")</f>
        <v/>
      </c>
      <c r="AV12" s="217" t="str">
        <f ca="1">IF($C12&lt;&gt;"",OFFSET('All Players'!$AE$10,AV$5-1,$A12),"")</f>
        <v/>
      </c>
      <c r="AW12" s="217" t="str">
        <f ca="1">IF($C12&lt;&gt;"",OFFSET('All Players'!$AE$10,AW$5-1,$A12),"")</f>
        <v/>
      </c>
      <c r="AX12" s="217" t="str">
        <f ca="1">IF($C12&lt;&gt;"",OFFSET('All Players'!$AE$10,AX$5-1,$A12),"")</f>
        <v/>
      </c>
      <c r="AY12" s="217" t="str">
        <f ca="1">IF($C12&lt;&gt;"",OFFSET('All Players'!$AE$10,AY$5-1,$A12),"")</f>
        <v/>
      </c>
      <c r="AZ12" s="217" t="str">
        <f ca="1">IF($C12&lt;&gt;"",OFFSET('All Players'!$AE$10,AZ$5-1,$A12),"")</f>
        <v/>
      </c>
      <c r="BA12" s="217" t="str">
        <f ca="1">IF($C12&lt;&gt;"",OFFSET('All Players'!$AE$10,BA$5-1,$A12),"")</f>
        <v/>
      </c>
      <c r="BB12" s="217" t="str">
        <f ca="1">IF($C12&lt;&gt;"",OFFSET('All Players'!$AE$10,BB$5-1,$A12),"")</f>
        <v/>
      </c>
      <c r="BC12" s="217" t="str">
        <f ca="1">IF($C12&lt;&gt;"",OFFSET('All Players'!$AE$10,BC$5+9,$A12),"")</f>
        <v/>
      </c>
      <c r="BD12" s="217" t="str">
        <f ca="1">IF($C12&lt;&gt;"",OFFSET('All Players'!$AE$10,BD$5+9,$A12),"")</f>
        <v/>
      </c>
      <c r="BE12" s="217" t="str">
        <f ca="1">IF($C12&lt;&gt;"",OFFSET('All Players'!$AE$10,BE$5+9,$A12),"")</f>
        <v/>
      </c>
      <c r="BF12" s="217" t="str">
        <f ca="1">IF($C12&lt;&gt;"",OFFSET('All Players'!$AE$10,BF$5+9,$A12),"")</f>
        <v/>
      </c>
      <c r="BG12" s="217" t="str">
        <f ca="1">IF($C12&lt;&gt;"",OFFSET('All Players'!$AE$10,BG$5+9,$A12),"")</f>
        <v/>
      </c>
      <c r="BH12" s="217" t="str">
        <f ca="1">IF($C12&lt;&gt;"",OFFSET('All Players'!$AE$10,BH$5+9,$A12),"")</f>
        <v/>
      </c>
      <c r="BI12" s="217" t="str">
        <f ca="1">IF($C12&lt;&gt;"",OFFSET('All Players'!$AE$10,BI$5+9,$A12),"")</f>
        <v/>
      </c>
      <c r="BJ12" s="217" t="str">
        <f ca="1">IF($C12&lt;&gt;"",OFFSET('All Players'!$AE$10,BJ$5+9,$A12),"")</f>
        <v/>
      </c>
    </row>
    <row r="13" spans="1:62" ht="15" customHeight="1" x14ac:dyDescent="0.3">
      <c r="A13" s="231">
        <f t="shared" si="8"/>
        <v>48</v>
      </c>
      <c r="B13" s="158">
        <v>5</v>
      </c>
      <c r="C13" s="246" t="s">
        <v>152</v>
      </c>
      <c r="D13" s="160">
        <f t="shared" ca="1" si="4"/>
        <v>0</v>
      </c>
      <c r="E13" s="160">
        <f t="shared" ca="1" si="5"/>
        <v>0</v>
      </c>
      <c r="F13" s="160">
        <f t="shared" ca="1" si="6"/>
        <v>0</v>
      </c>
      <c r="G13" s="158">
        <f t="shared" ca="1" si="2"/>
        <v>0</v>
      </c>
      <c r="H13" s="160">
        <f t="shared" ca="1" si="3"/>
        <v>0</v>
      </c>
      <c r="I13" s="158">
        <f ca="1">IF($C13&lt;&gt;"",OFFSET('All Players'!$AD$50,O$5-1,$A13),0)</f>
        <v>0</v>
      </c>
      <c r="J13" s="158">
        <f ca="1">IF($C13&lt;&gt;"",OFFSET('All Players'!$AD$9,O$5-1,$A13),0)</f>
        <v>0</v>
      </c>
      <c r="K13" s="160">
        <f ca="1">IF($C13&lt;&gt;"",OFFSET('All Players'!$AD$53,O$5-1,$A13),0)</f>
        <v>0</v>
      </c>
      <c r="L13" s="158">
        <f t="shared" ca="1" si="7"/>
        <v>0</v>
      </c>
      <c r="M13" s="160">
        <f ca="1">IF($C13&lt;&gt;"",OFFSET('All Players'!$AD$68,O$5-1,$A13),0)</f>
        <v>0</v>
      </c>
      <c r="N13" s="158">
        <f ca="1">IF($C13&lt;&gt;"",OFFSET('All Players'!$AD$59,O$5-1,$A13),0)</f>
        <v>0</v>
      </c>
      <c r="O13" s="218" t="str">
        <f ca="1">IF($C13&lt;&gt;"",OFFSET('All Players'!$AE$10,O$5-1,$A13),"")</f>
        <v/>
      </c>
      <c r="P13" s="218" t="str">
        <f ca="1">IF($C13&lt;&gt;"",OFFSET('All Players'!$AE$10,P$5-1,$A13),"")</f>
        <v/>
      </c>
      <c r="Q13" s="218" t="str">
        <f ca="1">IF($C13&lt;&gt;"",OFFSET('All Players'!$AE$10,Q$5-1,$A13),"")</f>
        <v/>
      </c>
      <c r="R13" s="218" t="str">
        <f ca="1">IF($C13&lt;&gt;"",OFFSET('All Players'!$AE$10,R$5-1,$A13),"")</f>
        <v/>
      </c>
      <c r="S13" s="218" t="str">
        <f ca="1">IF($C13&lt;&gt;"",OFFSET('All Players'!$AE$10,S$5-1,$A13),"")</f>
        <v/>
      </c>
      <c r="T13" s="218" t="str">
        <f ca="1">IF($C13&lt;&gt;"",OFFSET('All Players'!$AE$10,T$5-1,$A13),"")</f>
        <v/>
      </c>
      <c r="U13" s="218" t="str">
        <f ca="1">IF($C13&lt;&gt;"",OFFSET('All Players'!$AE$10,U$5-1,$A13),"")</f>
        <v/>
      </c>
      <c r="V13" s="218" t="str">
        <f ca="1">IF($C13&lt;&gt;"",OFFSET('All Players'!$AE$10,V$5-1,$A13),"")</f>
        <v/>
      </c>
      <c r="W13" s="218" t="str">
        <f ca="1">IF($C13&lt;&gt;"",OFFSET('All Players'!$AE$10,W$5-1,$A13),"")</f>
        <v/>
      </c>
      <c r="X13" s="218" t="str">
        <f ca="1">IF($C13&lt;&gt;"",OFFSET('All Players'!$AE$10,X$5-1,$A13),"")</f>
        <v/>
      </c>
      <c r="Y13" s="218" t="str">
        <f ca="1">IF($C13&lt;&gt;"",OFFSET('All Players'!$AE$10,Y$5-1,$A13),"")</f>
        <v/>
      </c>
      <c r="Z13" s="218" t="str">
        <f ca="1">IF($C13&lt;&gt;"",OFFSET('All Players'!$AE$10,Z$5-1,$A13),"")</f>
        <v/>
      </c>
      <c r="AA13" s="218" t="str">
        <f ca="1">IF($C13&lt;&gt;"",OFFSET('All Players'!$AE$10,AA$5-1,$A13),"")</f>
        <v/>
      </c>
      <c r="AB13" s="218" t="str">
        <f ca="1">IF($C13&lt;&gt;"",OFFSET('All Players'!$AE$10,AB$5-1,$A13),"")</f>
        <v/>
      </c>
      <c r="AC13" s="218" t="str">
        <f ca="1">IF($C13&lt;&gt;"",OFFSET('All Players'!$AE$10,AC$5-1,$A13),"")</f>
        <v/>
      </c>
      <c r="AD13" s="218" t="str">
        <f ca="1">IF($C13&lt;&gt;"",OFFSET('All Players'!$AE$10,AD$5-1,$A13),"")</f>
        <v/>
      </c>
      <c r="AE13" s="218" t="str">
        <f ca="1">IF($C13&lt;&gt;"",OFFSET('All Players'!$AE$10,AE$5-1,$A13),"")</f>
        <v/>
      </c>
      <c r="AF13" s="218" t="str">
        <f ca="1">IF($C13&lt;&gt;"",OFFSET('All Players'!$AE$10,AF$5-1,$A13),"")</f>
        <v/>
      </c>
      <c r="AG13" s="218" t="str">
        <f ca="1">IF($C13&lt;&gt;"",OFFSET('All Players'!$AE$10,AG$5-1,$A13),"")</f>
        <v/>
      </c>
      <c r="AH13" s="218" t="str">
        <f ca="1">IF($C13&lt;&gt;"",OFFSET('All Players'!$AE$10,AH$5-1,$A13),"")</f>
        <v/>
      </c>
      <c r="AI13" s="218" t="str">
        <f ca="1">IF($C13&lt;&gt;"",OFFSET('All Players'!$AE$10,AI$5-1,$A13),"")</f>
        <v/>
      </c>
      <c r="AJ13" s="218" t="str">
        <f ca="1">IF($C13&lt;&gt;"",OFFSET('All Players'!$AE$10,AJ$5-1,$A13),"")</f>
        <v/>
      </c>
      <c r="AK13" s="218" t="str">
        <f ca="1">IF($C13&lt;&gt;"",OFFSET('All Players'!$AE$10,AK$5-1,$A13),"")</f>
        <v/>
      </c>
      <c r="AL13" s="218" t="str">
        <f ca="1">IF($C13&lt;&gt;"",OFFSET('All Players'!$AE$10,AL$5-1,$A13),"")</f>
        <v/>
      </c>
      <c r="AM13" s="218" t="str">
        <f ca="1">IF($C13&lt;&gt;"",OFFSET('All Players'!$AE$10,AM$5-1,$A13),"")</f>
        <v/>
      </c>
      <c r="AN13" s="218" t="str">
        <f ca="1">IF($C13&lt;&gt;"",OFFSET('All Players'!$AE$10,AN$5-1,$A13),"")</f>
        <v/>
      </c>
      <c r="AO13" s="218" t="str">
        <f ca="1">IF($C13&lt;&gt;"",OFFSET('All Players'!$AE$10,AO$5-1,$A13),"")</f>
        <v/>
      </c>
      <c r="AP13" s="218" t="str">
        <f ca="1">IF($C13&lt;&gt;"",OFFSET('All Players'!$AE$10,AP$5-1,$A13),"")</f>
        <v/>
      </c>
      <c r="AQ13" s="218" t="str">
        <f ca="1">IF($C13&lt;&gt;"",OFFSET('All Players'!$AE$10,AQ$5-1,$A13),"")</f>
        <v/>
      </c>
      <c r="AR13" s="218" t="str">
        <f ca="1">IF($C13&lt;&gt;"",OFFSET('All Players'!$AE$10,AR$5-1,$A13),"")</f>
        <v/>
      </c>
      <c r="AS13" s="218" t="str">
        <f ca="1">IF($C13&lt;&gt;"",OFFSET('All Players'!$AE$10,AS$5-1,$A13),"")</f>
        <v/>
      </c>
      <c r="AT13" s="218" t="str">
        <f ca="1">IF($C13&lt;&gt;"",OFFSET('All Players'!$AE$10,AT$5-1,$A13),"")</f>
        <v/>
      </c>
      <c r="AU13" s="218" t="str">
        <f ca="1">IF($C13&lt;&gt;"",OFFSET('All Players'!$AE$10,AU$5-1,$A13),"")</f>
        <v/>
      </c>
      <c r="AV13" s="218" t="str">
        <f ca="1">IF($C13&lt;&gt;"",OFFSET('All Players'!$AE$10,AV$5-1,$A13),"")</f>
        <v/>
      </c>
      <c r="AW13" s="218" t="str">
        <f ca="1">IF($C13&lt;&gt;"",OFFSET('All Players'!$AE$10,AW$5-1,$A13),"")</f>
        <v/>
      </c>
      <c r="AX13" s="218" t="str">
        <f ca="1">IF($C13&lt;&gt;"",OFFSET('All Players'!$AE$10,AX$5-1,$A13),"")</f>
        <v/>
      </c>
      <c r="AY13" s="218" t="str">
        <f ca="1">IF($C13&lt;&gt;"",OFFSET('All Players'!$AE$10,AY$5-1,$A13),"")</f>
        <v/>
      </c>
      <c r="AZ13" s="218" t="str">
        <f ca="1">IF($C13&lt;&gt;"",OFFSET('All Players'!$AE$10,AZ$5-1,$A13),"")</f>
        <v/>
      </c>
      <c r="BA13" s="218" t="str">
        <f ca="1">IF($C13&lt;&gt;"",OFFSET('All Players'!$AE$10,BA$5-1,$A13),"")</f>
        <v/>
      </c>
      <c r="BB13" s="218" t="str">
        <f ca="1">IF($C13&lt;&gt;"",OFFSET('All Players'!$AE$10,BB$5-1,$A13),"")</f>
        <v/>
      </c>
      <c r="BC13" s="218" t="str">
        <f ca="1">IF($C13&lt;&gt;"",OFFSET('All Players'!$AE$10,BC$5+9,$A13),"")</f>
        <v/>
      </c>
      <c r="BD13" s="218" t="str">
        <f ca="1">IF($C13&lt;&gt;"",OFFSET('All Players'!$AE$10,BD$5+9,$A13),"")</f>
        <v/>
      </c>
      <c r="BE13" s="218" t="str">
        <f ca="1">IF($C13&lt;&gt;"",OFFSET('All Players'!$AE$10,BE$5+9,$A13),"")</f>
        <v/>
      </c>
      <c r="BF13" s="218" t="str">
        <f ca="1">IF($C13&lt;&gt;"",OFFSET('All Players'!$AE$10,BF$5+9,$A13),"")</f>
        <v/>
      </c>
      <c r="BG13" s="218" t="str">
        <f ca="1">IF($C13&lt;&gt;"",OFFSET('All Players'!$AE$10,BG$5+9,$A13),"")</f>
        <v/>
      </c>
      <c r="BH13" s="218" t="str">
        <f ca="1">IF($C13&lt;&gt;"",OFFSET('All Players'!$AE$10,BH$5+9,$A13),"")</f>
        <v/>
      </c>
      <c r="BI13" s="218" t="str">
        <f ca="1">IF($C13&lt;&gt;"",OFFSET('All Players'!$AE$10,BI$5+9,$A13),"")</f>
        <v/>
      </c>
      <c r="BJ13" s="218" t="str">
        <f ca="1">IF($C13&lt;&gt;"",OFFSET('All Players'!$AE$10,BJ$5+9,$A13),"")</f>
        <v/>
      </c>
    </row>
    <row r="14" spans="1:62" ht="15" customHeight="1" x14ac:dyDescent="0.3">
      <c r="A14" s="231">
        <f t="shared" si="8"/>
        <v>60</v>
      </c>
      <c r="B14" s="161">
        <v>6</v>
      </c>
      <c r="C14" s="247" t="s">
        <v>153</v>
      </c>
      <c r="D14" s="163">
        <f t="shared" ca="1" si="4"/>
        <v>0</v>
      </c>
      <c r="E14" s="163">
        <f t="shared" ca="1" si="5"/>
        <v>0</v>
      </c>
      <c r="F14" s="163">
        <f t="shared" ca="1" si="6"/>
        <v>0</v>
      </c>
      <c r="G14" s="161">
        <f t="shared" ca="1" si="2"/>
        <v>0</v>
      </c>
      <c r="H14" s="163">
        <f t="shared" ca="1" si="3"/>
        <v>0</v>
      </c>
      <c r="I14" s="161">
        <f ca="1">IF($C14&lt;&gt;"",OFFSET('All Players'!$AD$50,O$5-1,$A14),0)</f>
        <v>0</v>
      </c>
      <c r="J14" s="161">
        <f ca="1">IF($C14&lt;&gt;"",OFFSET('All Players'!$AD$9,O$5-1,$A14),0)</f>
        <v>0</v>
      </c>
      <c r="K14" s="163">
        <f ca="1">IF($C14&lt;&gt;"",OFFSET('All Players'!$AD$53,O$5-1,$A14),0)</f>
        <v>0</v>
      </c>
      <c r="L14" s="161">
        <f t="shared" ca="1" si="7"/>
        <v>0</v>
      </c>
      <c r="M14" s="163">
        <f ca="1">IF($C14&lt;&gt;"",OFFSET('All Players'!$AD$68,O$5-1,$A14),0)</f>
        <v>0</v>
      </c>
      <c r="N14" s="161">
        <f ca="1">IF($C14&lt;&gt;"",OFFSET('All Players'!$AD$59,O$5-1,$A14),0)</f>
        <v>0</v>
      </c>
      <c r="O14" s="217" t="str">
        <f ca="1">IF($C14&lt;&gt;"",OFFSET('All Players'!$AE$10,O$5-1,$A14),"")</f>
        <v/>
      </c>
      <c r="P14" s="217" t="str">
        <f ca="1">IF($C14&lt;&gt;"",OFFSET('All Players'!$AE$10,P$5-1,$A14),"")</f>
        <v/>
      </c>
      <c r="Q14" s="217" t="str">
        <f ca="1">IF($C14&lt;&gt;"",OFFSET('All Players'!$AE$10,Q$5-1,$A14),"")</f>
        <v/>
      </c>
      <c r="R14" s="217" t="str">
        <f ca="1">IF($C14&lt;&gt;"",OFFSET('All Players'!$AE$10,R$5-1,$A14),"")</f>
        <v/>
      </c>
      <c r="S14" s="217" t="str">
        <f ca="1">IF($C14&lt;&gt;"",OFFSET('All Players'!$AE$10,S$5-1,$A14),"")</f>
        <v/>
      </c>
      <c r="T14" s="217" t="str">
        <f ca="1">IF($C14&lt;&gt;"",OFFSET('All Players'!$AE$10,T$5-1,$A14),"")</f>
        <v/>
      </c>
      <c r="U14" s="217" t="str">
        <f ca="1">IF($C14&lt;&gt;"",OFFSET('All Players'!$AE$10,U$5-1,$A14),"")</f>
        <v/>
      </c>
      <c r="V14" s="217" t="str">
        <f ca="1">IF($C14&lt;&gt;"",OFFSET('All Players'!$AE$10,V$5-1,$A14),"")</f>
        <v/>
      </c>
      <c r="W14" s="217" t="str">
        <f ca="1">IF($C14&lt;&gt;"",OFFSET('All Players'!$AE$10,W$5-1,$A14),"")</f>
        <v/>
      </c>
      <c r="X14" s="217" t="str">
        <f ca="1">IF($C14&lt;&gt;"",OFFSET('All Players'!$AE$10,X$5-1,$A14),"")</f>
        <v/>
      </c>
      <c r="Y14" s="217" t="str">
        <f ca="1">IF($C14&lt;&gt;"",OFFSET('All Players'!$AE$10,Y$5-1,$A14),"")</f>
        <v/>
      </c>
      <c r="Z14" s="217" t="str">
        <f ca="1">IF($C14&lt;&gt;"",OFFSET('All Players'!$AE$10,Z$5-1,$A14),"")</f>
        <v/>
      </c>
      <c r="AA14" s="217" t="str">
        <f ca="1">IF($C14&lt;&gt;"",OFFSET('All Players'!$AE$10,AA$5-1,$A14),"")</f>
        <v/>
      </c>
      <c r="AB14" s="217" t="str">
        <f ca="1">IF($C14&lt;&gt;"",OFFSET('All Players'!$AE$10,AB$5-1,$A14),"")</f>
        <v/>
      </c>
      <c r="AC14" s="217" t="str">
        <f ca="1">IF($C14&lt;&gt;"",OFFSET('All Players'!$AE$10,AC$5-1,$A14),"")</f>
        <v/>
      </c>
      <c r="AD14" s="217" t="str">
        <f ca="1">IF($C14&lt;&gt;"",OFFSET('All Players'!$AE$10,AD$5-1,$A14),"")</f>
        <v/>
      </c>
      <c r="AE14" s="217" t="str">
        <f ca="1">IF($C14&lt;&gt;"",OFFSET('All Players'!$AE$10,AE$5-1,$A14),"")</f>
        <v/>
      </c>
      <c r="AF14" s="217" t="str">
        <f ca="1">IF($C14&lt;&gt;"",OFFSET('All Players'!$AE$10,AF$5-1,$A14),"")</f>
        <v/>
      </c>
      <c r="AG14" s="217" t="str">
        <f ca="1">IF($C14&lt;&gt;"",OFFSET('All Players'!$AE$10,AG$5-1,$A14),"")</f>
        <v/>
      </c>
      <c r="AH14" s="217" t="str">
        <f ca="1">IF($C14&lt;&gt;"",OFFSET('All Players'!$AE$10,AH$5-1,$A14),"")</f>
        <v/>
      </c>
      <c r="AI14" s="217" t="str">
        <f ca="1">IF($C14&lt;&gt;"",OFFSET('All Players'!$AE$10,AI$5-1,$A14),"")</f>
        <v/>
      </c>
      <c r="AJ14" s="217" t="str">
        <f ca="1">IF($C14&lt;&gt;"",OFFSET('All Players'!$AE$10,AJ$5-1,$A14),"")</f>
        <v/>
      </c>
      <c r="AK14" s="217" t="str">
        <f ca="1">IF($C14&lt;&gt;"",OFFSET('All Players'!$AE$10,AK$5-1,$A14),"")</f>
        <v/>
      </c>
      <c r="AL14" s="217" t="str">
        <f ca="1">IF($C14&lt;&gt;"",OFFSET('All Players'!$AE$10,AL$5-1,$A14),"")</f>
        <v/>
      </c>
      <c r="AM14" s="217" t="str">
        <f ca="1">IF($C14&lt;&gt;"",OFFSET('All Players'!$AE$10,AM$5-1,$A14),"")</f>
        <v/>
      </c>
      <c r="AN14" s="217" t="str">
        <f ca="1">IF($C14&lt;&gt;"",OFFSET('All Players'!$AE$10,AN$5-1,$A14),"")</f>
        <v/>
      </c>
      <c r="AO14" s="217" t="str">
        <f ca="1">IF($C14&lt;&gt;"",OFFSET('All Players'!$AE$10,AO$5-1,$A14),"")</f>
        <v/>
      </c>
      <c r="AP14" s="217" t="str">
        <f ca="1">IF($C14&lt;&gt;"",OFFSET('All Players'!$AE$10,AP$5-1,$A14),"")</f>
        <v/>
      </c>
      <c r="AQ14" s="217" t="str">
        <f ca="1">IF($C14&lt;&gt;"",OFFSET('All Players'!$AE$10,AQ$5-1,$A14),"")</f>
        <v/>
      </c>
      <c r="AR14" s="217" t="str">
        <f ca="1">IF($C14&lt;&gt;"",OFFSET('All Players'!$AE$10,AR$5-1,$A14),"")</f>
        <v/>
      </c>
      <c r="AS14" s="217" t="str">
        <f ca="1">IF($C14&lt;&gt;"",OFFSET('All Players'!$AE$10,AS$5-1,$A14),"")</f>
        <v/>
      </c>
      <c r="AT14" s="217" t="str">
        <f ca="1">IF($C14&lt;&gt;"",OFFSET('All Players'!$AE$10,AT$5-1,$A14),"")</f>
        <v/>
      </c>
      <c r="AU14" s="217" t="str">
        <f ca="1">IF($C14&lt;&gt;"",OFFSET('All Players'!$AE$10,AU$5-1,$A14),"")</f>
        <v/>
      </c>
      <c r="AV14" s="217" t="str">
        <f ca="1">IF($C14&lt;&gt;"",OFFSET('All Players'!$AE$10,AV$5-1,$A14),"")</f>
        <v/>
      </c>
      <c r="AW14" s="217" t="str">
        <f ca="1">IF($C14&lt;&gt;"",OFFSET('All Players'!$AE$10,AW$5-1,$A14),"")</f>
        <v/>
      </c>
      <c r="AX14" s="217" t="str">
        <f ca="1">IF($C14&lt;&gt;"",OFFSET('All Players'!$AE$10,AX$5-1,$A14),"")</f>
        <v/>
      </c>
      <c r="AY14" s="217" t="str">
        <f ca="1">IF($C14&lt;&gt;"",OFFSET('All Players'!$AE$10,AY$5-1,$A14),"")</f>
        <v/>
      </c>
      <c r="AZ14" s="217" t="str">
        <f ca="1">IF($C14&lt;&gt;"",OFFSET('All Players'!$AE$10,AZ$5-1,$A14),"")</f>
        <v/>
      </c>
      <c r="BA14" s="217" t="str">
        <f ca="1">IF($C14&lt;&gt;"",OFFSET('All Players'!$AE$10,BA$5-1,$A14),"")</f>
        <v/>
      </c>
      <c r="BB14" s="217" t="str">
        <f ca="1">IF($C14&lt;&gt;"",OFFSET('All Players'!$AE$10,BB$5-1,$A14),"")</f>
        <v/>
      </c>
      <c r="BC14" s="217" t="str">
        <f ca="1">IF($C14&lt;&gt;"",OFFSET('All Players'!$AE$10,BC$5+9,$A14),"")</f>
        <v/>
      </c>
      <c r="BD14" s="217" t="str">
        <f ca="1">IF($C14&lt;&gt;"",OFFSET('All Players'!$AE$10,BD$5+9,$A14),"")</f>
        <v/>
      </c>
      <c r="BE14" s="217" t="str">
        <f ca="1">IF($C14&lt;&gt;"",OFFSET('All Players'!$AE$10,BE$5+9,$A14),"")</f>
        <v/>
      </c>
      <c r="BF14" s="217" t="str">
        <f ca="1">IF($C14&lt;&gt;"",OFFSET('All Players'!$AE$10,BF$5+9,$A14),"")</f>
        <v/>
      </c>
      <c r="BG14" s="217" t="str">
        <f ca="1">IF($C14&lt;&gt;"",OFFSET('All Players'!$AE$10,BG$5+9,$A14),"")</f>
        <v/>
      </c>
      <c r="BH14" s="217" t="str">
        <f ca="1">IF($C14&lt;&gt;"",OFFSET('All Players'!$AE$10,BH$5+9,$A14),"")</f>
        <v/>
      </c>
      <c r="BI14" s="217" t="str">
        <f ca="1">IF($C14&lt;&gt;"",OFFSET('All Players'!$AE$10,BI$5+9,$A14),"")</f>
        <v/>
      </c>
      <c r="BJ14" s="217" t="str">
        <f ca="1">IF($C14&lt;&gt;"",OFFSET('All Players'!$AE$10,BJ$5+9,$A14),"")</f>
        <v/>
      </c>
    </row>
    <row r="15" spans="1:62" ht="15" customHeight="1" x14ac:dyDescent="0.3">
      <c r="A15" s="231">
        <f t="shared" si="8"/>
        <v>72</v>
      </c>
      <c r="B15" s="158">
        <v>7</v>
      </c>
      <c r="C15" s="246" t="s">
        <v>154</v>
      </c>
      <c r="D15" s="160">
        <f t="shared" ca="1" si="4"/>
        <v>0</v>
      </c>
      <c r="E15" s="160">
        <f t="shared" ca="1" si="5"/>
        <v>0</v>
      </c>
      <c r="F15" s="160">
        <f t="shared" ca="1" si="6"/>
        <v>0</v>
      </c>
      <c r="G15" s="158">
        <f t="shared" ca="1" si="2"/>
        <v>0</v>
      </c>
      <c r="H15" s="160">
        <f t="shared" ca="1" si="3"/>
        <v>0</v>
      </c>
      <c r="I15" s="158">
        <f ca="1">IF($C15&lt;&gt;"",OFFSET('All Players'!$AD$50,O$5-1,$A15),0)</f>
        <v>0</v>
      </c>
      <c r="J15" s="158">
        <f ca="1">IF($C15&lt;&gt;"",OFFSET('All Players'!$AD$9,O$5-1,$A15),0)</f>
        <v>0</v>
      </c>
      <c r="K15" s="160">
        <f ca="1">IF($C15&lt;&gt;"",OFFSET('All Players'!$AD$53,O$5-1,$A15),0)</f>
        <v>0</v>
      </c>
      <c r="L15" s="158">
        <f t="shared" ca="1" si="7"/>
        <v>0</v>
      </c>
      <c r="M15" s="160">
        <f ca="1">IF($C15&lt;&gt;"",OFFSET('All Players'!$AD$68,O$5-1,$A15),0)</f>
        <v>0</v>
      </c>
      <c r="N15" s="158">
        <f ca="1">IF($C15&lt;&gt;"",OFFSET('All Players'!$AD$59,O$5-1,$A15),0)</f>
        <v>0</v>
      </c>
      <c r="O15" s="218" t="str">
        <f ca="1">IF($C15&lt;&gt;"",OFFSET('All Players'!$AE$10,O$5-1,$A15),"")</f>
        <v/>
      </c>
      <c r="P15" s="218" t="str">
        <f ca="1">IF($C15&lt;&gt;"",OFFSET('All Players'!$AE$10,P$5-1,$A15),"")</f>
        <v/>
      </c>
      <c r="Q15" s="218" t="str">
        <f ca="1">IF($C15&lt;&gt;"",OFFSET('All Players'!$AE$10,Q$5-1,$A15),"")</f>
        <v/>
      </c>
      <c r="R15" s="218" t="str">
        <f ca="1">IF($C15&lt;&gt;"",OFFSET('All Players'!$AE$10,R$5-1,$A15),"")</f>
        <v/>
      </c>
      <c r="S15" s="218" t="str">
        <f ca="1">IF($C15&lt;&gt;"",OFFSET('All Players'!$AE$10,S$5-1,$A15),"")</f>
        <v/>
      </c>
      <c r="T15" s="218" t="str">
        <f ca="1">IF($C15&lt;&gt;"",OFFSET('All Players'!$AE$10,T$5-1,$A15),"")</f>
        <v/>
      </c>
      <c r="U15" s="218" t="str">
        <f ca="1">IF($C15&lt;&gt;"",OFFSET('All Players'!$AE$10,U$5-1,$A15),"")</f>
        <v/>
      </c>
      <c r="V15" s="218" t="str">
        <f ca="1">IF($C15&lt;&gt;"",OFFSET('All Players'!$AE$10,V$5-1,$A15),"")</f>
        <v/>
      </c>
      <c r="W15" s="218" t="str">
        <f ca="1">IF($C15&lt;&gt;"",OFFSET('All Players'!$AE$10,W$5-1,$A15),"")</f>
        <v/>
      </c>
      <c r="X15" s="218" t="str">
        <f ca="1">IF($C15&lt;&gt;"",OFFSET('All Players'!$AE$10,X$5-1,$A15),"")</f>
        <v/>
      </c>
      <c r="Y15" s="218" t="str">
        <f ca="1">IF($C15&lt;&gt;"",OFFSET('All Players'!$AE$10,Y$5-1,$A15),"")</f>
        <v/>
      </c>
      <c r="Z15" s="218" t="str">
        <f ca="1">IF($C15&lt;&gt;"",OFFSET('All Players'!$AE$10,Z$5-1,$A15),"")</f>
        <v/>
      </c>
      <c r="AA15" s="218" t="str">
        <f ca="1">IF($C15&lt;&gt;"",OFFSET('All Players'!$AE$10,AA$5-1,$A15),"")</f>
        <v/>
      </c>
      <c r="AB15" s="218" t="str">
        <f ca="1">IF($C15&lt;&gt;"",OFFSET('All Players'!$AE$10,AB$5-1,$A15),"")</f>
        <v/>
      </c>
      <c r="AC15" s="218" t="str">
        <f ca="1">IF($C15&lt;&gt;"",OFFSET('All Players'!$AE$10,AC$5-1,$A15),"")</f>
        <v/>
      </c>
      <c r="AD15" s="218" t="str">
        <f ca="1">IF($C15&lt;&gt;"",OFFSET('All Players'!$AE$10,AD$5-1,$A15),"")</f>
        <v/>
      </c>
      <c r="AE15" s="218" t="str">
        <f ca="1">IF($C15&lt;&gt;"",OFFSET('All Players'!$AE$10,AE$5-1,$A15),"")</f>
        <v/>
      </c>
      <c r="AF15" s="218" t="str">
        <f ca="1">IF($C15&lt;&gt;"",OFFSET('All Players'!$AE$10,AF$5-1,$A15),"")</f>
        <v/>
      </c>
      <c r="AG15" s="218" t="str">
        <f ca="1">IF($C15&lt;&gt;"",OFFSET('All Players'!$AE$10,AG$5-1,$A15),"")</f>
        <v/>
      </c>
      <c r="AH15" s="218" t="str">
        <f ca="1">IF($C15&lt;&gt;"",OFFSET('All Players'!$AE$10,AH$5-1,$A15),"")</f>
        <v/>
      </c>
      <c r="AI15" s="218" t="str">
        <f ca="1">IF($C15&lt;&gt;"",OFFSET('All Players'!$AE$10,AI$5-1,$A15),"")</f>
        <v/>
      </c>
      <c r="AJ15" s="218" t="str">
        <f ca="1">IF($C15&lt;&gt;"",OFFSET('All Players'!$AE$10,AJ$5-1,$A15),"")</f>
        <v/>
      </c>
      <c r="AK15" s="218" t="str">
        <f ca="1">IF($C15&lt;&gt;"",OFFSET('All Players'!$AE$10,AK$5-1,$A15),"")</f>
        <v/>
      </c>
      <c r="AL15" s="218" t="str">
        <f ca="1">IF($C15&lt;&gt;"",OFFSET('All Players'!$AE$10,AL$5-1,$A15),"")</f>
        <v/>
      </c>
      <c r="AM15" s="218" t="str">
        <f ca="1">IF($C15&lt;&gt;"",OFFSET('All Players'!$AE$10,AM$5-1,$A15),"")</f>
        <v/>
      </c>
      <c r="AN15" s="218" t="str">
        <f ca="1">IF($C15&lt;&gt;"",OFFSET('All Players'!$AE$10,AN$5-1,$A15),"")</f>
        <v/>
      </c>
      <c r="AO15" s="218" t="str">
        <f ca="1">IF($C15&lt;&gt;"",OFFSET('All Players'!$AE$10,AO$5-1,$A15),"")</f>
        <v/>
      </c>
      <c r="AP15" s="218" t="str">
        <f ca="1">IF($C15&lt;&gt;"",OFFSET('All Players'!$AE$10,AP$5-1,$A15),"")</f>
        <v/>
      </c>
      <c r="AQ15" s="218" t="str">
        <f ca="1">IF($C15&lt;&gt;"",OFFSET('All Players'!$AE$10,AQ$5-1,$A15),"")</f>
        <v/>
      </c>
      <c r="AR15" s="218" t="str">
        <f ca="1">IF($C15&lt;&gt;"",OFFSET('All Players'!$AE$10,AR$5-1,$A15),"")</f>
        <v/>
      </c>
      <c r="AS15" s="218" t="str">
        <f ca="1">IF($C15&lt;&gt;"",OFFSET('All Players'!$AE$10,AS$5-1,$A15),"")</f>
        <v/>
      </c>
      <c r="AT15" s="218" t="str">
        <f ca="1">IF($C15&lt;&gt;"",OFFSET('All Players'!$AE$10,AT$5-1,$A15),"")</f>
        <v/>
      </c>
      <c r="AU15" s="218" t="str">
        <f ca="1">IF($C15&lt;&gt;"",OFFSET('All Players'!$AE$10,AU$5-1,$A15),"")</f>
        <v/>
      </c>
      <c r="AV15" s="218" t="str">
        <f ca="1">IF($C15&lt;&gt;"",OFFSET('All Players'!$AE$10,AV$5-1,$A15),"")</f>
        <v/>
      </c>
      <c r="AW15" s="218" t="str">
        <f ca="1">IF($C15&lt;&gt;"",OFFSET('All Players'!$AE$10,AW$5-1,$A15),"")</f>
        <v/>
      </c>
      <c r="AX15" s="218" t="str">
        <f ca="1">IF($C15&lt;&gt;"",OFFSET('All Players'!$AE$10,AX$5-1,$A15),"")</f>
        <v/>
      </c>
      <c r="AY15" s="218" t="str">
        <f ca="1">IF($C15&lt;&gt;"",OFFSET('All Players'!$AE$10,AY$5-1,$A15),"")</f>
        <v/>
      </c>
      <c r="AZ15" s="218" t="str">
        <f ca="1">IF($C15&lt;&gt;"",OFFSET('All Players'!$AE$10,AZ$5-1,$A15),"")</f>
        <v/>
      </c>
      <c r="BA15" s="218" t="str">
        <f ca="1">IF($C15&lt;&gt;"",OFFSET('All Players'!$AE$10,BA$5-1,$A15),"")</f>
        <v/>
      </c>
      <c r="BB15" s="218" t="str">
        <f ca="1">IF($C15&lt;&gt;"",OFFSET('All Players'!$AE$10,BB$5-1,$A15),"")</f>
        <v/>
      </c>
      <c r="BC15" s="218" t="str">
        <f ca="1">IF($C15&lt;&gt;"",OFFSET('All Players'!$AE$10,BC$5+9,$A15),"")</f>
        <v/>
      </c>
      <c r="BD15" s="218" t="str">
        <f ca="1">IF($C15&lt;&gt;"",OFFSET('All Players'!$AE$10,BD$5+9,$A15),"")</f>
        <v/>
      </c>
      <c r="BE15" s="218" t="str">
        <f ca="1">IF($C15&lt;&gt;"",OFFSET('All Players'!$AE$10,BE$5+9,$A15),"")</f>
        <v/>
      </c>
      <c r="BF15" s="218" t="str">
        <f ca="1">IF($C15&lt;&gt;"",OFFSET('All Players'!$AE$10,BF$5+9,$A15),"")</f>
        <v/>
      </c>
      <c r="BG15" s="218" t="str">
        <f ca="1">IF($C15&lt;&gt;"",OFFSET('All Players'!$AE$10,BG$5+9,$A15),"")</f>
        <v/>
      </c>
      <c r="BH15" s="218" t="str">
        <f ca="1">IF($C15&lt;&gt;"",OFFSET('All Players'!$AE$10,BH$5+9,$A15),"")</f>
        <v/>
      </c>
      <c r="BI15" s="218" t="str">
        <f ca="1">IF($C15&lt;&gt;"",OFFSET('All Players'!$AE$10,BI$5+9,$A15),"")</f>
        <v/>
      </c>
      <c r="BJ15" s="218" t="str">
        <f ca="1">IF($C15&lt;&gt;"",OFFSET('All Players'!$AE$10,BJ$5+9,$A15),"")</f>
        <v/>
      </c>
    </row>
    <row r="16" spans="1:62" ht="15" customHeight="1" x14ac:dyDescent="0.3">
      <c r="A16" s="231">
        <f t="shared" si="8"/>
        <v>84</v>
      </c>
      <c r="B16" s="161">
        <v>8</v>
      </c>
      <c r="C16" s="247" t="s">
        <v>155</v>
      </c>
      <c r="D16" s="163">
        <f t="shared" ca="1" si="4"/>
        <v>0</v>
      </c>
      <c r="E16" s="163">
        <f t="shared" ca="1" si="5"/>
        <v>0</v>
      </c>
      <c r="F16" s="163">
        <f t="shared" ca="1" si="6"/>
        <v>0</v>
      </c>
      <c r="G16" s="161">
        <f t="shared" ca="1" si="2"/>
        <v>0</v>
      </c>
      <c r="H16" s="163">
        <f t="shared" ca="1" si="3"/>
        <v>0</v>
      </c>
      <c r="I16" s="161">
        <f ca="1">IF($C16&lt;&gt;"",OFFSET('All Players'!$AD$50,O$5-1,$A16),0)</f>
        <v>0</v>
      </c>
      <c r="J16" s="161">
        <f ca="1">IF($C16&lt;&gt;"",OFFSET('All Players'!$AD$9,O$5-1,$A16),0)</f>
        <v>0</v>
      </c>
      <c r="K16" s="163">
        <f ca="1">IF($C16&lt;&gt;"",OFFSET('All Players'!$AD$53,O$5-1,$A16),0)</f>
        <v>0</v>
      </c>
      <c r="L16" s="161">
        <f t="shared" ca="1" si="7"/>
        <v>0</v>
      </c>
      <c r="M16" s="163">
        <f ca="1">IF($C16&lt;&gt;"",OFFSET('All Players'!$AD$68,O$5-1,$A16),0)</f>
        <v>0</v>
      </c>
      <c r="N16" s="161">
        <f ca="1">IF($C16&lt;&gt;"",OFFSET('All Players'!$AD$59,O$5-1,$A16),0)</f>
        <v>0</v>
      </c>
      <c r="O16" s="217" t="str">
        <f ca="1">IF($C16&lt;&gt;"",OFFSET('All Players'!$AE$10,O$5-1,$A16),"")</f>
        <v/>
      </c>
      <c r="P16" s="217" t="str">
        <f ca="1">IF($C16&lt;&gt;"",OFFSET('All Players'!$AE$10,P$5-1,$A16),"")</f>
        <v/>
      </c>
      <c r="Q16" s="217" t="str">
        <f ca="1">IF($C16&lt;&gt;"",OFFSET('All Players'!$AE$10,Q$5-1,$A16),"")</f>
        <v/>
      </c>
      <c r="R16" s="217" t="str">
        <f ca="1">IF($C16&lt;&gt;"",OFFSET('All Players'!$AE$10,R$5-1,$A16),"")</f>
        <v/>
      </c>
      <c r="S16" s="217" t="str">
        <f ca="1">IF($C16&lt;&gt;"",OFFSET('All Players'!$AE$10,S$5-1,$A16),"")</f>
        <v/>
      </c>
      <c r="T16" s="217" t="str">
        <f ca="1">IF($C16&lt;&gt;"",OFFSET('All Players'!$AE$10,T$5-1,$A16),"")</f>
        <v/>
      </c>
      <c r="U16" s="217" t="str">
        <f ca="1">IF($C16&lt;&gt;"",OFFSET('All Players'!$AE$10,U$5-1,$A16),"")</f>
        <v/>
      </c>
      <c r="V16" s="217" t="str">
        <f ca="1">IF($C16&lt;&gt;"",OFFSET('All Players'!$AE$10,V$5-1,$A16),"")</f>
        <v/>
      </c>
      <c r="W16" s="217" t="str">
        <f ca="1">IF($C16&lt;&gt;"",OFFSET('All Players'!$AE$10,W$5-1,$A16),"")</f>
        <v/>
      </c>
      <c r="X16" s="217" t="str">
        <f ca="1">IF($C16&lt;&gt;"",OFFSET('All Players'!$AE$10,X$5-1,$A16),"")</f>
        <v/>
      </c>
      <c r="Y16" s="217" t="str">
        <f ca="1">IF($C16&lt;&gt;"",OFFSET('All Players'!$AE$10,Y$5-1,$A16),"")</f>
        <v/>
      </c>
      <c r="Z16" s="217" t="str">
        <f ca="1">IF($C16&lt;&gt;"",OFFSET('All Players'!$AE$10,Z$5-1,$A16),"")</f>
        <v/>
      </c>
      <c r="AA16" s="217" t="str">
        <f ca="1">IF($C16&lt;&gt;"",OFFSET('All Players'!$AE$10,AA$5-1,$A16),"")</f>
        <v/>
      </c>
      <c r="AB16" s="217" t="str">
        <f ca="1">IF($C16&lt;&gt;"",OFFSET('All Players'!$AE$10,AB$5-1,$A16),"")</f>
        <v/>
      </c>
      <c r="AC16" s="217" t="str">
        <f ca="1">IF($C16&lt;&gt;"",OFFSET('All Players'!$AE$10,AC$5-1,$A16),"")</f>
        <v/>
      </c>
      <c r="AD16" s="217" t="str">
        <f ca="1">IF($C16&lt;&gt;"",OFFSET('All Players'!$AE$10,AD$5-1,$A16),"")</f>
        <v/>
      </c>
      <c r="AE16" s="217" t="str">
        <f ca="1">IF($C16&lt;&gt;"",OFFSET('All Players'!$AE$10,AE$5-1,$A16),"")</f>
        <v/>
      </c>
      <c r="AF16" s="217" t="str">
        <f ca="1">IF($C16&lt;&gt;"",OFFSET('All Players'!$AE$10,AF$5-1,$A16),"")</f>
        <v/>
      </c>
      <c r="AG16" s="217" t="str">
        <f ca="1">IF($C16&lt;&gt;"",OFFSET('All Players'!$AE$10,AG$5-1,$A16),"")</f>
        <v/>
      </c>
      <c r="AH16" s="217" t="str">
        <f ca="1">IF($C16&lt;&gt;"",OFFSET('All Players'!$AE$10,AH$5-1,$A16),"")</f>
        <v/>
      </c>
      <c r="AI16" s="217" t="str">
        <f ca="1">IF($C16&lt;&gt;"",OFFSET('All Players'!$AE$10,AI$5-1,$A16),"")</f>
        <v/>
      </c>
      <c r="AJ16" s="217" t="str">
        <f ca="1">IF($C16&lt;&gt;"",OFFSET('All Players'!$AE$10,AJ$5-1,$A16),"")</f>
        <v/>
      </c>
      <c r="AK16" s="217" t="str">
        <f ca="1">IF($C16&lt;&gt;"",OFFSET('All Players'!$AE$10,AK$5-1,$A16),"")</f>
        <v/>
      </c>
      <c r="AL16" s="217" t="str">
        <f ca="1">IF($C16&lt;&gt;"",OFFSET('All Players'!$AE$10,AL$5-1,$A16),"")</f>
        <v/>
      </c>
      <c r="AM16" s="217" t="str">
        <f ca="1">IF($C16&lt;&gt;"",OFFSET('All Players'!$AE$10,AM$5-1,$A16),"")</f>
        <v/>
      </c>
      <c r="AN16" s="217" t="str">
        <f ca="1">IF($C16&lt;&gt;"",OFFSET('All Players'!$AE$10,AN$5-1,$A16),"")</f>
        <v/>
      </c>
      <c r="AO16" s="217" t="str">
        <f ca="1">IF($C16&lt;&gt;"",OFFSET('All Players'!$AE$10,AO$5-1,$A16),"")</f>
        <v/>
      </c>
      <c r="AP16" s="217" t="str">
        <f ca="1">IF($C16&lt;&gt;"",OFFSET('All Players'!$AE$10,AP$5-1,$A16),"")</f>
        <v/>
      </c>
      <c r="AQ16" s="217" t="str">
        <f ca="1">IF($C16&lt;&gt;"",OFFSET('All Players'!$AE$10,AQ$5-1,$A16),"")</f>
        <v/>
      </c>
      <c r="AR16" s="217" t="str">
        <f ca="1">IF($C16&lt;&gt;"",OFFSET('All Players'!$AE$10,AR$5-1,$A16),"")</f>
        <v/>
      </c>
      <c r="AS16" s="217" t="str">
        <f ca="1">IF($C16&lt;&gt;"",OFFSET('All Players'!$AE$10,AS$5-1,$A16),"")</f>
        <v/>
      </c>
      <c r="AT16" s="217" t="str">
        <f ca="1">IF($C16&lt;&gt;"",OFFSET('All Players'!$AE$10,AT$5-1,$A16),"")</f>
        <v/>
      </c>
      <c r="AU16" s="217" t="str">
        <f ca="1">IF($C16&lt;&gt;"",OFFSET('All Players'!$AE$10,AU$5-1,$A16),"")</f>
        <v/>
      </c>
      <c r="AV16" s="217" t="str">
        <f ca="1">IF($C16&lt;&gt;"",OFFSET('All Players'!$AE$10,AV$5-1,$A16),"")</f>
        <v/>
      </c>
      <c r="AW16" s="217" t="str">
        <f ca="1">IF($C16&lt;&gt;"",OFFSET('All Players'!$AE$10,AW$5-1,$A16),"")</f>
        <v/>
      </c>
      <c r="AX16" s="217" t="str">
        <f ca="1">IF($C16&lt;&gt;"",OFFSET('All Players'!$AE$10,AX$5-1,$A16),"")</f>
        <v/>
      </c>
      <c r="AY16" s="217" t="str">
        <f ca="1">IF($C16&lt;&gt;"",OFFSET('All Players'!$AE$10,AY$5-1,$A16),"")</f>
        <v/>
      </c>
      <c r="AZ16" s="217" t="str">
        <f ca="1">IF($C16&lt;&gt;"",OFFSET('All Players'!$AE$10,AZ$5-1,$A16),"")</f>
        <v/>
      </c>
      <c r="BA16" s="217" t="str">
        <f ca="1">IF($C16&lt;&gt;"",OFFSET('All Players'!$AE$10,BA$5-1,$A16),"")</f>
        <v/>
      </c>
      <c r="BB16" s="217" t="str">
        <f ca="1">IF($C16&lt;&gt;"",OFFSET('All Players'!$AE$10,BB$5-1,$A16),"")</f>
        <v/>
      </c>
      <c r="BC16" s="217" t="str">
        <f ca="1">IF($C16&lt;&gt;"",OFFSET('All Players'!$AE$10,BC$5+9,$A16),"")</f>
        <v/>
      </c>
      <c r="BD16" s="217" t="str">
        <f ca="1">IF($C16&lt;&gt;"",OFFSET('All Players'!$AE$10,BD$5+9,$A16),"")</f>
        <v/>
      </c>
      <c r="BE16" s="217" t="str">
        <f ca="1">IF($C16&lt;&gt;"",OFFSET('All Players'!$AE$10,BE$5+9,$A16),"")</f>
        <v/>
      </c>
      <c r="BF16" s="217" t="str">
        <f ca="1">IF($C16&lt;&gt;"",OFFSET('All Players'!$AE$10,BF$5+9,$A16),"")</f>
        <v/>
      </c>
      <c r="BG16" s="217" t="str">
        <f ca="1">IF($C16&lt;&gt;"",OFFSET('All Players'!$AE$10,BG$5+9,$A16),"")</f>
        <v/>
      </c>
      <c r="BH16" s="217" t="str">
        <f ca="1">IF($C16&lt;&gt;"",OFFSET('All Players'!$AE$10,BH$5+9,$A16),"")</f>
        <v/>
      </c>
      <c r="BI16" s="217" t="str">
        <f ca="1">IF($C16&lt;&gt;"",OFFSET('All Players'!$AE$10,BI$5+9,$A16),"")</f>
        <v/>
      </c>
      <c r="BJ16" s="217" t="str">
        <f ca="1">IF($C16&lt;&gt;"",OFFSET('All Players'!$AE$10,BJ$5+9,$A16),"")</f>
        <v/>
      </c>
    </row>
    <row r="17" spans="1:62" ht="15" customHeight="1" x14ac:dyDescent="0.3">
      <c r="A17" s="231">
        <f t="shared" si="8"/>
        <v>96</v>
      </c>
      <c r="B17" s="158">
        <v>9</v>
      </c>
      <c r="C17" s="246" t="s">
        <v>156</v>
      </c>
      <c r="D17" s="160">
        <f t="shared" ca="1" si="4"/>
        <v>0</v>
      </c>
      <c r="E17" s="160">
        <f t="shared" ca="1" si="5"/>
        <v>0</v>
      </c>
      <c r="F17" s="160">
        <f t="shared" ca="1" si="6"/>
        <v>0</v>
      </c>
      <c r="G17" s="158">
        <f t="shared" ca="1" si="2"/>
        <v>0</v>
      </c>
      <c r="H17" s="160">
        <f t="shared" ca="1" si="3"/>
        <v>0</v>
      </c>
      <c r="I17" s="158">
        <f ca="1">IF($C17&lt;&gt;"",OFFSET('All Players'!$AD$50,O$5-1,$A17),0)</f>
        <v>0</v>
      </c>
      <c r="J17" s="158">
        <f ca="1">IF($C17&lt;&gt;"",OFFSET('All Players'!$AD$9,O$5-1,$A17),0)</f>
        <v>0</v>
      </c>
      <c r="K17" s="160">
        <f ca="1">IF($C17&lt;&gt;"",OFFSET('All Players'!$AD$53,O$5-1,$A17),0)</f>
        <v>0</v>
      </c>
      <c r="L17" s="158">
        <f t="shared" ca="1" si="7"/>
        <v>0</v>
      </c>
      <c r="M17" s="160">
        <f ca="1">IF($C17&lt;&gt;"",OFFSET('All Players'!$AD$68,O$5-1,$A17),0)</f>
        <v>0</v>
      </c>
      <c r="N17" s="158">
        <f ca="1">IF($C17&lt;&gt;"",OFFSET('All Players'!$AD$59,O$5-1,$A17),0)</f>
        <v>0</v>
      </c>
      <c r="O17" s="218" t="str">
        <f ca="1">IF($C17&lt;&gt;"",OFFSET('All Players'!$AE$10,O$5-1,$A17),"")</f>
        <v/>
      </c>
      <c r="P17" s="218" t="str">
        <f ca="1">IF($C17&lt;&gt;"",OFFSET('All Players'!$AE$10,P$5-1,$A17),"")</f>
        <v/>
      </c>
      <c r="Q17" s="218" t="str">
        <f ca="1">IF($C17&lt;&gt;"",OFFSET('All Players'!$AE$10,Q$5-1,$A17),"")</f>
        <v/>
      </c>
      <c r="R17" s="218" t="str">
        <f ca="1">IF($C17&lt;&gt;"",OFFSET('All Players'!$AE$10,R$5-1,$A17),"")</f>
        <v/>
      </c>
      <c r="S17" s="218" t="str">
        <f ca="1">IF($C17&lt;&gt;"",OFFSET('All Players'!$AE$10,S$5-1,$A17),"")</f>
        <v/>
      </c>
      <c r="T17" s="218" t="str">
        <f ca="1">IF($C17&lt;&gt;"",OFFSET('All Players'!$AE$10,T$5-1,$A17),"")</f>
        <v/>
      </c>
      <c r="U17" s="218" t="str">
        <f ca="1">IF($C17&lt;&gt;"",OFFSET('All Players'!$AE$10,U$5-1,$A17),"")</f>
        <v/>
      </c>
      <c r="V17" s="218" t="str">
        <f ca="1">IF($C17&lt;&gt;"",OFFSET('All Players'!$AE$10,V$5-1,$A17),"")</f>
        <v/>
      </c>
      <c r="W17" s="218" t="str">
        <f ca="1">IF($C17&lt;&gt;"",OFFSET('All Players'!$AE$10,W$5-1,$A17),"")</f>
        <v/>
      </c>
      <c r="X17" s="218" t="str">
        <f ca="1">IF($C17&lt;&gt;"",OFFSET('All Players'!$AE$10,X$5-1,$A17),"")</f>
        <v/>
      </c>
      <c r="Y17" s="218" t="str">
        <f ca="1">IF($C17&lt;&gt;"",OFFSET('All Players'!$AE$10,Y$5-1,$A17),"")</f>
        <v/>
      </c>
      <c r="Z17" s="218" t="str">
        <f ca="1">IF($C17&lt;&gt;"",OFFSET('All Players'!$AE$10,Z$5-1,$A17),"")</f>
        <v/>
      </c>
      <c r="AA17" s="218" t="str">
        <f ca="1">IF($C17&lt;&gt;"",OFFSET('All Players'!$AE$10,AA$5-1,$A17),"")</f>
        <v/>
      </c>
      <c r="AB17" s="218" t="str">
        <f ca="1">IF($C17&lt;&gt;"",OFFSET('All Players'!$AE$10,AB$5-1,$A17),"")</f>
        <v/>
      </c>
      <c r="AC17" s="218" t="str">
        <f ca="1">IF($C17&lt;&gt;"",OFFSET('All Players'!$AE$10,AC$5-1,$A17),"")</f>
        <v/>
      </c>
      <c r="AD17" s="218" t="str">
        <f ca="1">IF($C17&lt;&gt;"",OFFSET('All Players'!$AE$10,AD$5-1,$A17),"")</f>
        <v/>
      </c>
      <c r="AE17" s="218" t="str">
        <f ca="1">IF($C17&lt;&gt;"",OFFSET('All Players'!$AE$10,AE$5-1,$A17),"")</f>
        <v/>
      </c>
      <c r="AF17" s="218" t="str">
        <f ca="1">IF($C17&lt;&gt;"",OFFSET('All Players'!$AE$10,AF$5-1,$A17),"")</f>
        <v/>
      </c>
      <c r="AG17" s="218" t="str">
        <f ca="1">IF($C17&lt;&gt;"",OFFSET('All Players'!$AE$10,AG$5-1,$A17),"")</f>
        <v/>
      </c>
      <c r="AH17" s="218" t="str">
        <f ca="1">IF($C17&lt;&gt;"",OFFSET('All Players'!$AE$10,AH$5-1,$A17),"")</f>
        <v/>
      </c>
      <c r="AI17" s="218" t="str">
        <f ca="1">IF($C17&lt;&gt;"",OFFSET('All Players'!$AE$10,AI$5-1,$A17),"")</f>
        <v/>
      </c>
      <c r="AJ17" s="218" t="str">
        <f ca="1">IF($C17&lt;&gt;"",OFFSET('All Players'!$AE$10,AJ$5-1,$A17),"")</f>
        <v/>
      </c>
      <c r="AK17" s="218" t="str">
        <f ca="1">IF($C17&lt;&gt;"",OFFSET('All Players'!$AE$10,AK$5-1,$A17),"")</f>
        <v/>
      </c>
      <c r="AL17" s="218" t="str">
        <f ca="1">IF($C17&lt;&gt;"",OFFSET('All Players'!$AE$10,AL$5-1,$A17),"")</f>
        <v/>
      </c>
      <c r="AM17" s="218" t="str">
        <f ca="1">IF($C17&lt;&gt;"",OFFSET('All Players'!$AE$10,AM$5-1,$A17),"")</f>
        <v/>
      </c>
      <c r="AN17" s="218" t="str">
        <f ca="1">IF($C17&lt;&gt;"",OFFSET('All Players'!$AE$10,AN$5-1,$A17),"")</f>
        <v/>
      </c>
      <c r="AO17" s="218" t="str">
        <f ca="1">IF($C17&lt;&gt;"",OFFSET('All Players'!$AE$10,AO$5-1,$A17),"")</f>
        <v/>
      </c>
      <c r="AP17" s="218" t="str">
        <f ca="1">IF($C17&lt;&gt;"",OFFSET('All Players'!$AE$10,AP$5-1,$A17),"")</f>
        <v/>
      </c>
      <c r="AQ17" s="218" t="str">
        <f ca="1">IF($C17&lt;&gt;"",OFFSET('All Players'!$AE$10,AQ$5-1,$A17),"")</f>
        <v/>
      </c>
      <c r="AR17" s="218" t="str">
        <f ca="1">IF($C17&lt;&gt;"",OFFSET('All Players'!$AE$10,AR$5-1,$A17),"")</f>
        <v/>
      </c>
      <c r="AS17" s="218" t="str">
        <f ca="1">IF($C17&lt;&gt;"",OFFSET('All Players'!$AE$10,AS$5-1,$A17),"")</f>
        <v/>
      </c>
      <c r="AT17" s="218" t="str">
        <f ca="1">IF($C17&lt;&gt;"",OFFSET('All Players'!$AE$10,AT$5-1,$A17),"")</f>
        <v/>
      </c>
      <c r="AU17" s="218" t="str">
        <f ca="1">IF($C17&lt;&gt;"",OFFSET('All Players'!$AE$10,AU$5-1,$A17),"")</f>
        <v/>
      </c>
      <c r="AV17" s="218" t="str">
        <f ca="1">IF($C17&lt;&gt;"",OFFSET('All Players'!$AE$10,AV$5-1,$A17),"")</f>
        <v/>
      </c>
      <c r="AW17" s="218" t="str">
        <f ca="1">IF($C17&lt;&gt;"",OFFSET('All Players'!$AE$10,AW$5-1,$A17),"")</f>
        <v/>
      </c>
      <c r="AX17" s="218" t="str">
        <f ca="1">IF($C17&lt;&gt;"",OFFSET('All Players'!$AE$10,AX$5-1,$A17),"")</f>
        <v/>
      </c>
      <c r="AY17" s="218" t="str">
        <f ca="1">IF($C17&lt;&gt;"",OFFSET('All Players'!$AE$10,AY$5-1,$A17),"")</f>
        <v/>
      </c>
      <c r="AZ17" s="218" t="str">
        <f ca="1">IF($C17&lt;&gt;"",OFFSET('All Players'!$AE$10,AZ$5-1,$A17),"")</f>
        <v/>
      </c>
      <c r="BA17" s="218" t="str">
        <f ca="1">IF($C17&lt;&gt;"",OFFSET('All Players'!$AE$10,BA$5-1,$A17),"")</f>
        <v/>
      </c>
      <c r="BB17" s="218" t="str">
        <f ca="1">IF($C17&lt;&gt;"",OFFSET('All Players'!$AE$10,BB$5-1,$A17),"")</f>
        <v/>
      </c>
      <c r="BC17" s="218" t="str">
        <f ca="1">IF($C17&lt;&gt;"",OFFSET('All Players'!$AE$10,BC$5+9,$A17),"")</f>
        <v/>
      </c>
      <c r="BD17" s="218" t="str">
        <f ca="1">IF($C17&lt;&gt;"",OFFSET('All Players'!$AE$10,BD$5+9,$A17),"")</f>
        <v/>
      </c>
      <c r="BE17" s="218" t="str">
        <f ca="1">IF($C17&lt;&gt;"",OFFSET('All Players'!$AE$10,BE$5+9,$A17),"")</f>
        <v/>
      </c>
      <c r="BF17" s="218" t="str">
        <f ca="1">IF($C17&lt;&gt;"",OFFSET('All Players'!$AE$10,BF$5+9,$A17),"")</f>
        <v/>
      </c>
      <c r="BG17" s="218" t="str">
        <f ca="1">IF($C17&lt;&gt;"",OFFSET('All Players'!$AE$10,BG$5+9,$A17),"")</f>
        <v/>
      </c>
      <c r="BH17" s="218" t="str">
        <f ca="1">IF($C17&lt;&gt;"",OFFSET('All Players'!$AE$10,BH$5+9,$A17),"")</f>
        <v/>
      </c>
      <c r="BI17" s="218" t="str">
        <f ca="1">IF($C17&lt;&gt;"",OFFSET('All Players'!$AE$10,BI$5+9,$A17),"")</f>
        <v/>
      </c>
      <c r="BJ17" s="218" t="str">
        <f ca="1">IF($C17&lt;&gt;"",OFFSET('All Players'!$AE$10,BJ$5+9,$A17),"")</f>
        <v/>
      </c>
    </row>
    <row r="18" spans="1:62" ht="15" customHeight="1" x14ac:dyDescent="0.3">
      <c r="A18" s="231">
        <f t="shared" si="8"/>
        <v>108</v>
      </c>
      <c r="B18" s="161">
        <v>10</v>
      </c>
      <c r="C18" s="247" t="s">
        <v>157</v>
      </c>
      <c r="D18" s="163">
        <f t="shared" ca="1" si="4"/>
        <v>0</v>
      </c>
      <c r="E18" s="163">
        <f t="shared" ca="1" si="5"/>
        <v>0</v>
      </c>
      <c r="F18" s="163">
        <f t="shared" ca="1" si="6"/>
        <v>0</v>
      </c>
      <c r="G18" s="161">
        <f t="shared" ca="1" si="2"/>
        <v>0</v>
      </c>
      <c r="H18" s="163">
        <f t="shared" ca="1" si="3"/>
        <v>0</v>
      </c>
      <c r="I18" s="161">
        <f ca="1">IF($C18&lt;&gt;"",OFFSET('All Players'!$AD$50,O$5-1,$A18),0)</f>
        <v>0</v>
      </c>
      <c r="J18" s="161">
        <f ca="1">IF($C18&lt;&gt;"",OFFSET('All Players'!$AD$9,O$5-1,$A18),0)</f>
        <v>0</v>
      </c>
      <c r="K18" s="163">
        <f ca="1">IF($C18&lt;&gt;"",OFFSET('All Players'!$AD$53,O$5-1,$A18),0)</f>
        <v>0</v>
      </c>
      <c r="L18" s="161">
        <f t="shared" ca="1" si="7"/>
        <v>0</v>
      </c>
      <c r="M18" s="163">
        <f ca="1">IF($C18&lt;&gt;"",OFFSET('All Players'!$AD$68,O$5-1,$A18),0)</f>
        <v>0</v>
      </c>
      <c r="N18" s="161">
        <f ca="1">IF($C18&lt;&gt;"",OFFSET('All Players'!$AD$59,O$5-1,$A18),0)</f>
        <v>0</v>
      </c>
      <c r="O18" s="217" t="str">
        <f ca="1">IF($C18&lt;&gt;"",OFFSET('All Players'!$AE$10,O$5-1,$A18),"")</f>
        <v/>
      </c>
      <c r="P18" s="217" t="str">
        <f ca="1">IF($C18&lt;&gt;"",OFFSET('All Players'!$AE$10,P$5-1,$A18),"")</f>
        <v/>
      </c>
      <c r="Q18" s="217" t="str">
        <f ca="1">IF($C18&lt;&gt;"",OFFSET('All Players'!$AE$10,Q$5-1,$A18),"")</f>
        <v/>
      </c>
      <c r="R18" s="217" t="str">
        <f ca="1">IF($C18&lt;&gt;"",OFFSET('All Players'!$AE$10,R$5-1,$A18),"")</f>
        <v/>
      </c>
      <c r="S18" s="217" t="str">
        <f ca="1">IF($C18&lt;&gt;"",OFFSET('All Players'!$AE$10,S$5-1,$A18),"")</f>
        <v/>
      </c>
      <c r="T18" s="217" t="str">
        <f ca="1">IF($C18&lt;&gt;"",OFFSET('All Players'!$AE$10,T$5-1,$A18),"")</f>
        <v/>
      </c>
      <c r="U18" s="217" t="str">
        <f ca="1">IF($C18&lt;&gt;"",OFFSET('All Players'!$AE$10,U$5-1,$A18),"")</f>
        <v/>
      </c>
      <c r="V18" s="217" t="str">
        <f ca="1">IF($C18&lt;&gt;"",OFFSET('All Players'!$AE$10,V$5-1,$A18),"")</f>
        <v/>
      </c>
      <c r="W18" s="217" t="str">
        <f ca="1">IF($C18&lt;&gt;"",OFFSET('All Players'!$AE$10,W$5-1,$A18),"")</f>
        <v/>
      </c>
      <c r="X18" s="217" t="str">
        <f ca="1">IF($C18&lt;&gt;"",OFFSET('All Players'!$AE$10,X$5-1,$A18),"")</f>
        <v/>
      </c>
      <c r="Y18" s="217" t="str">
        <f ca="1">IF($C18&lt;&gt;"",OFFSET('All Players'!$AE$10,Y$5-1,$A18),"")</f>
        <v/>
      </c>
      <c r="Z18" s="217" t="str">
        <f ca="1">IF($C18&lt;&gt;"",OFFSET('All Players'!$AE$10,Z$5-1,$A18),"")</f>
        <v/>
      </c>
      <c r="AA18" s="217" t="str">
        <f ca="1">IF($C18&lt;&gt;"",OFFSET('All Players'!$AE$10,AA$5-1,$A18),"")</f>
        <v/>
      </c>
      <c r="AB18" s="217" t="str">
        <f ca="1">IF($C18&lt;&gt;"",OFFSET('All Players'!$AE$10,AB$5-1,$A18),"")</f>
        <v/>
      </c>
      <c r="AC18" s="217" t="str">
        <f ca="1">IF($C18&lt;&gt;"",OFFSET('All Players'!$AE$10,AC$5-1,$A18),"")</f>
        <v/>
      </c>
      <c r="AD18" s="217" t="str">
        <f ca="1">IF($C18&lt;&gt;"",OFFSET('All Players'!$AE$10,AD$5-1,$A18),"")</f>
        <v/>
      </c>
      <c r="AE18" s="217" t="str">
        <f ca="1">IF($C18&lt;&gt;"",OFFSET('All Players'!$AE$10,AE$5-1,$A18),"")</f>
        <v/>
      </c>
      <c r="AF18" s="217" t="str">
        <f ca="1">IF($C18&lt;&gt;"",OFFSET('All Players'!$AE$10,AF$5-1,$A18),"")</f>
        <v/>
      </c>
      <c r="AG18" s="217" t="str">
        <f ca="1">IF($C18&lt;&gt;"",OFFSET('All Players'!$AE$10,AG$5-1,$A18),"")</f>
        <v/>
      </c>
      <c r="AH18" s="217" t="str">
        <f ca="1">IF($C18&lt;&gt;"",OFFSET('All Players'!$AE$10,AH$5-1,$A18),"")</f>
        <v/>
      </c>
      <c r="AI18" s="217" t="str">
        <f ca="1">IF($C18&lt;&gt;"",OFFSET('All Players'!$AE$10,AI$5-1,$A18),"")</f>
        <v/>
      </c>
      <c r="AJ18" s="217" t="str">
        <f ca="1">IF($C18&lt;&gt;"",OFFSET('All Players'!$AE$10,AJ$5-1,$A18),"")</f>
        <v/>
      </c>
      <c r="AK18" s="217" t="str">
        <f ca="1">IF($C18&lt;&gt;"",OFFSET('All Players'!$AE$10,AK$5-1,$A18),"")</f>
        <v/>
      </c>
      <c r="AL18" s="217" t="str">
        <f ca="1">IF($C18&lt;&gt;"",OFFSET('All Players'!$AE$10,AL$5-1,$A18),"")</f>
        <v/>
      </c>
      <c r="AM18" s="217" t="str">
        <f ca="1">IF($C18&lt;&gt;"",OFFSET('All Players'!$AE$10,AM$5-1,$A18),"")</f>
        <v/>
      </c>
      <c r="AN18" s="217" t="str">
        <f ca="1">IF($C18&lt;&gt;"",OFFSET('All Players'!$AE$10,AN$5-1,$A18),"")</f>
        <v/>
      </c>
      <c r="AO18" s="217" t="str">
        <f ca="1">IF($C18&lt;&gt;"",OFFSET('All Players'!$AE$10,AO$5-1,$A18),"")</f>
        <v/>
      </c>
      <c r="AP18" s="217" t="str">
        <f ca="1">IF($C18&lt;&gt;"",OFFSET('All Players'!$AE$10,AP$5-1,$A18),"")</f>
        <v/>
      </c>
      <c r="AQ18" s="217" t="str">
        <f ca="1">IF($C18&lt;&gt;"",OFFSET('All Players'!$AE$10,AQ$5-1,$A18),"")</f>
        <v/>
      </c>
      <c r="AR18" s="217" t="str">
        <f ca="1">IF($C18&lt;&gt;"",OFFSET('All Players'!$AE$10,AR$5-1,$A18),"")</f>
        <v/>
      </c>
      <c r="AS18" s="217" t="str">
        <f ca="1">IF($C18&lt;&gt;"",OFFSET('All Players'!$AE$10,AS$5-1,$A18),"")</f>
        <v/>
      </c>
      <c r="AT18" s="217" t="str">
        <f ca="1">IF($C18&lt;&gt;"",OFFSET('All Players'!$AE$10,AT$5-1,$A18),"")</f>
        <v/>
      </c>
      <c r="AU18" s="217" t="str">
        <f ca="1">IF($C18&lt;&gt;"",OFFSET('All Players'!$AE$10,AU$5-1,$A18),"")</f>
        <v/>
      </c>
      <c r="AV18" s="217" t="str">
        <f ca="1">IF($C18&lt;&gt;"",OFFSET('All Players'!$AE$10,AV$5-1,$A18),"")</f>
        <v/>
      </c>
      <c r="AW18" s="217" t="str">
        <f ca="1">IF($C18&lt;&gt;"",OFFSET('All Players'!$AE$10,AW$5-1,$A18),"")</f>
        <v/>
      </c>
      <c r="AX18" s="217" t="str">
        <f ca="1">IF($C18&lt;&gt;"",OFFSET('All Players'!$AE$10,AX$5-1,$A18),"")</f>
        <v/>
      </c>
      <c r="AY18" s="217" t="str">
        <f ca="1">IF($C18&lt;&gt;"",OFFSET('All Players'!$AE$10,AY$5-1,$A18),"")</f>
        <v/>
      </c>
      <c r="AZ18" s="217" t="str">
        <f ca="1">IF($C18&lt;&gt;"",OFFSET('All Players'!$AE$10,AZ$5-1,$A18),"")</f>
        <v/>
      </c>
      <c r="BA18" s="217" t="str">
        <f ca="1">IF($C18&lt;&gt;"",OFFSET('All Players'!$AE$10,BA$5-1,$A18),"")</f>
        <v/>
      </c>
      <c r="BB18" s="217" t="str">
        <f ca="1">IF($C18&lt;&gt;"",OFFSET('All Players'!$AE$10,BB$5-1,$A18),"")</f>
        <v/>
      </c>
      <c r="BC18" s="217" t="str">
        <f ca="1">IF($C18&lt;&gt;"",OFFSET('All Players'!$AE$10,BC$5+9,$A18),"")</f>
        <v/>
      </c>
      <c r="BD18" s="217" t="str">
        <f ca="1">IF($C18&lt;&gt;"",OFFSET('All Players'!$AE$10,BD$5+9,$A18),"")</f>
        <v/>
      </c>
      <c r="BE18" s="217" t="str">
        <f ca="1">IF($C18&lt;&gt;"",OFFSET('All Players'!$AE$10,BE$5+9,$A18),"")</f>
        <v/>
      </c>
      <c r="BF18" s="217" t="str">
        <f ca="1">IF($C18&lt;&gt;"",OFFSET('All Players'!$AE$10,BF$5+9,$A18),"")</f>
        <v/>
      </c>
      <c r="BG18" s="217" t="str">
        <f ca="1">IF($C18&lt;&gt;"",OFFSET('All Players'!$AE$10,BG$5+9,$A18),"")</f>
        <v/>
      </c>
      <c r="BH18" s="217" t="str">
        <f ca="1">IF($C18&lt;&gt;"",OFFSET('All Players'!$AE$10,BH$5+9,$A18),"")</f>
        <v/>
      </c>
      <c r="BI18" s="217" t="str">
        <f ca="1">IF($C18&lt;&gt;"",OFFSET('All Players'!$AE$10,BI$5+9,$A18),"")</f>
        <v/>
      </c>
      <c r="BJ18" s="217" t="str">
        <f ca="1">IF($C18&lt;&gt;"",OFFSET('All Players'!$AE$10,BJ$5+9,$A18),"")</f>
        <v/>
      </c>
    </row>
    <row r="19" spans="1:62" ht="15" customHeight="1" x14ac:dyDescent="0.3">
      <c r="A19" s="231">
        <f t="shared" si="8"/>
        <v>120</v>
      </c>
      <c r="B19" s="158">
        <v>11</v>
      </c>
      <c r="C19" s="246" t="s">
        <v>158</v>
      </c>
      <c r="D19" s="160">
        <f t="shared" ca="1" si="4"/>
        <v>0</v>
      </c>
      <c r="E19" s="160">
        <f t="shared" ca="1" si="5"/>
        <v>0</v>
      </c>
      <c r="F19" s="160">
        <f t="shared" ca="1" si="6"/>
        <v>0</v>
      </c>
      <c r="G19" s="158">
        <f t="shared" ca="1" si="2"/>
        <v>0</v>
      </c>
      <c r="H19" s="160">
        <f t="shared" ca="1" si="3"/>
        <v>0</v>
      </c>
      <c r="I19" s="158">
        <f ca="1">IF($C19&lt;&gt;"",OFFSET('All Players'!$AD$50,O$5-1,$A19),0)</f>
        <v>0</v>
      </c>
      <c r="J19" s="158">
        <f ca="1">IF($C19&lt;&gt;"",OFFSET('All Players'!$AD$9,O$5-1,$A19),0)</f>
        <v>0</v>
      </c>
      <c r="K19" s="160">
        <f ca="1">IF($C19&lt;&gt;"",OFFSET('All Players'!$AD$53,O$5-1,$A19),0)</f>
        <v>0</v>
      </c>
      <c r="L19" s="158">
        <f t="shared" ca="1" si="7"/>
        <v>0</v>
      </c>
      <c r="M19" s="160">
        <f ca="1">IF($C19&lt;&gt;"",OFFSET('All Players'!$AD$68,O$5-1,$A19),0)</f>
        <v>0</v>
      </c>
      <c r="N19" s="158">
        <f ca="1">IF($C19&lt;&gt;"",OFFSET('All Players'!$AD$59,O$5-1,$A19),0)</f>
        <v>0</v>
      </c>
      <c r="O19" s="218" t="str">
        <f ca="1">IF($C19&lt;&gt;"",OFFSET('All Players'!$AE$10,O$5-1,$A19),"")</f>
        <v/>
      </c>
      <c r="P19" s="218" t="str">
        <f ca="1">IF($C19&lt;&gt;"",OFFSET('All Players'!$AE$10,P$5-1,$A19),"")</f>
        <v/>
      </c>
      <c r="Q19" s="218" t="str">
        <f ca="1">IF($C19&lt;&gt;"",OFFSET('All Players'!$AE$10,Q$5-1,$A19),"")</f>
        <v/>
      </c>
      <c r="R19" s="218" t="str">
        <f ca="1">IF($C19&lt;&gt;"",OFFSET('All Players'!$AE$10,R$5-1,$A19),"")</f>
        <v/>
      </c>
      <c r="S19" s="218" t="str">
        <f ca="1">IF($C19&lt;&gt;"",OFFSET('All Players'!$AE$10,S$5-1,$A19),"")</f>
        <v/>
      </c>
      <c r="T19" s="218" t="str">
        <f ca="1">IF($C19&lt;&gt;"",OFFSET('All Players'!$AE$10,T$5-1,$A19),"")</f>
        <v/>
      </c>
      <c r="U19" s="218" t="str">
        <f ca="1">IF($C19&lt;&gt;"",OFFSET('All Players'!$AE$10,U$5-1,$A19),"")</f>
        <v/>
      </c>
      <c r="V19" s="218" t="str">
        <f ca="1">IF($C19&lt;&gt;"",OFFSET('All Players'!$AE$10,V$5-1,$A19),"")</f>
        <v/>
      </c>
      <c r="W19" s="218" t="str">
        <f ca="1">IF($C19&lt;&gt;"",OFFSET('All Players'!$AE$10,W$5-1,$A19),"")</f>
        <v/>
      </c>
      <c r="X19" s="218" t="str">
        <f ca="1">IF($C19&lt;&gt;"",OFFSET('All Players'!$AE$10,X$5-1,$A19),"")</f>
        <v/>
      </c>
      <c r="Y19" s="218" t="str">
        <f ca="1">IF($C19&lt;&gt;"",OFFSET('All Players'!$AE$10,Y$5-1,$A19),"")</f>
        <v/>
      </c>
      <c r="Z19" s="218" t="str">
        <f ca="1">IF($C19&lt;&gt;"",OFFSET('All Players'!$AE$10,Z$5-1,$A19),"")</f>
        <v/>
      </c>
      <c r="AA19" s="218" t="str">
        <f ca="1">IF($C19&lt;&gt;"",OFFSET('All Players'!$AE$10,AA$5-1,$A19),"")</f>
        <v/>
      </c>
      <c r="AB19" s="218" t="str">
        <f ca="1">IF($C19&lt;&gt;"",OFFSET('All Players'!$AE$10,AB$5-1,$A19),"")</f>
        <v/>
      </c>
      <c r="AC19" s="218" t="str">
        <f ca="1">IF($C19&lt;&gt;"",OFFSET('All Players'!$AE$10,AC$5-1,$A19),"")</f>
        <v/>
      </c>
      <c r="AD19" s="218" t="str">
        <f ca="1">IF($C19&lt;&gt;"",OFFSET('All Players'!$AE$10,AD$5-1,$A19),"")</f>
        <v/>
      </c>
      <c r="AE19" s="218" t="str">
        <f ca="1">IF($C19&lt;&gt;"",OFFSET('All Players'!$AE$10,AE$5-1,$A19),"")</f>
        <v/>
      </c>
      <c r="AF19" s="218" t="str">
        <f ca="1">IF($C19&lt;&gt;"",OFFSET('All Players'!$AE$10,AF$5-1,$A19),"")</f>
        <v/>
      </c>
      <c r="AG19" s="218" t="str">
        <f ca="1">IF($C19&lt;&gt;"",OFFSET('All Players'!$AE$10,AG$5-1,$A19),"")</f>
        <v/>
      </c>
      <c r="AH19" s="218" t="str">
        <f ca="1">IF($C19&lt;&gt;"",OFFSET('All Players'!$AE$10,AH$5-1,$A19),"")</f>
        <v/>
      </c>
      <c r="AI19" s="218" t="str">
        <f ca="1">IF($C19&lt;&gt;"",OFFSET('All Players'!$AE$10,AI$5-1,$A19),"")</f>
        <v/>
      </c>
      <c r="AJ19" s="218" t="str">
        <f ca="1">IF($C19&lt;&gt;"",OFFSET('All Players'!$AE$10,AJ$5-1,$A19),"")</f>
        <v/>
      </c>
      <c r="AK19" s="218" t="str">
        <f ca="1">IF($C19&lt;&gt;"",OFFSET('All Players'!$AE$10,AK$5-1,$A19),"")</f>
        <v/>
      </c>
      <c r="AL19" s="218" t="str">
        <f ca="1">IF($C19&lt;&gt;"",OFFSET('All Players'!$AE$10,AL$5-1,$A19),"")</f>
        <v/>
      </c>
      <c r="AM19" s="218" t="str">
        <f ca="1">IF($C19&lt;&gt;"",OFFSET('All Players'!$AE$10,AM$5-1,$A19),"")</f>
        <v/>
      </c>
      <c r="AN19" s="218" t="str">
        <f ca="1">IF($C19&lt;&gt;"",OFFSET('All Players'!$AE$10,AN$5-1,$A19),"")</f>
        <v/>
      </c>
      <c r="AO19" s="218" t="str">
        <f ca="1">IF($C19&lt;&gt;"",OFFSET('All Players'!$AE$10,AO$5-1,$A19),"")</f>
        <v/>
      </c>
      <c r="AP19" s="218" t="str">
        <f ca="1">IF($C19&lt;&gt;"",OFFSET('All Players'!$AE$10,AP$5-1,$A19),"")</f>
        <v/>
      </c>
      <c r="AQ19" s="218" t="str">
        <f ca="1">IF($C19&lt;&gt;"",OFFSET('All Players'!$AE$10,AQ$5-1,$A19),"")</f>
        <v/>
      </c>
      <c r="AR19" s="218" t="str">
        <f ca="1">IF($C19&lt;&gt;"",OFFSET('All Players'!$AE$10,AR$5-1,$A19),"")</f>
        <v/>
      </c>
      <c r="AS19" s="218" t="str">
        <f ca="1">IF($C19&lt;&gt;"",OFFSET('All Players'!$AE$10,AS$5-1,$A19),"")</f>
        <v/>
      </c>
      <c r="AT19" s="218" t="str">
        <f ca="1">IF($C19&lt;&gt;"",OFFSET('All Players'!$AE$10,AT$5-1,$A19),"")</f>
        <v/>
      </c>
      <c r="AU19" s="218" t="str">
        <f ca="1">IF($C19&lt;&gt;"",OFFSET('All Players'!$AE$10,AU$5-1,$A19),"")</f>
        <v/>
      </c>
      <c r="AV19" s="218" t="str">
        <f ca="1">IF($C19&lt;&gt;"",OFFSET('All Players'!$AE$10,AV$5-1,$A19),"")</f>
        <v/>
      </c>
      <c r="AW19" s="218" t="str">
        <f ca="1">IF($C19&lt;&gt;"",OFFSET('All Players'!$AE$10,AW$5-1,$A19),"")</f>
        <v/>
      </c>
      <c r="AX19" s="218" t="str">
        <f ca="1">IF($C19&lt;&gt;"",OFFSET('All Players'!$AE$10,AX$5-1,$A19),"")</f>
        <v/>
      </c>
      <c r="AY19" s="218" t="str">
        <f ca="1">IF($C19&lt;&gt;"",OFFSET('All Players'!$AE$10,AY$5-1,$A19),"")</f>
        <v/>
      </c>
      <c r="AZ19" s="218" t="str">
        <f ca="1">IF($C19&lt;&gt;"",OFFSET('All Players'!$AE$10,AZ$5-1,$A19),"")</f>
        <v/>
      </c>
      <c r="BA19" s="218" t="str">
        <f ca="1">IF($C19&lt;&gt;"",OFFSET('All Players'!$AE$10,BA$5-1,$A19),"")</f>
        <v/>
      </c>
      <c r="BB19" s="218" t="str">
        <f ca="1">IF($C19&lt;&gt;"",OFFSET('All Players'!$AE$10,BB$5-1,$A19),"")</f>
        <v/>
      </c>
      <c r="BC19" s="218" t="str">
        <f ca="1">IF($C19&lt;&gt;"",OFFSET('All Players'!$AE$10,BC$5+9,$A19),"")</f>
        <v/>
      </c>
      <c r="BD19" s="218" t="str">
        <f ca="1">IF($C19&lt;&gt;"",OFFSET('All Players'!$AE$10,BD$5+9,$A19),"")</f>
        <v/>
      </c>
      <c r="BE19" s="218" t="str">
        <f ca="1">IF($C19&lt;&gt;"",OFFSET('All Players'!$AE$10,BE$5+9,$A19),"")</f>
        <v/>
      </c>
      <c r="BF19" s="218" t="str">
        <f ca="1">IF($C19&lt;&gt;"",OFFSET('All Players'!$AE$10,BF$5+9,$A19),"")</f>
        <v/>
      </c>
      <c r="BG19" s="218" t="str">
        <f ca="1">IF($C19&lt;&gt;"",OFFSET('All Players'!$AE$10,BG$5+9,$A19),"")</f>
        <v/>
      </c>
      <c r="BH19" s="218" t="str">
        <f ca="1">IF($C19&lt;&gt;"",OFFSET('All Players'!$AE$10,BH$5+9,$A19),"")</f>
        <v/>
      </c>
      <c r="BI19" s="218" t="str">
        <f ca="1">IF($C19&lt;&gt;"",OFFSET('All Players'!$AE$10,BI$5+9,$A19),"")</f>
        <v/>
      </c>
      <c r="BJ19" s="218" t="str">
        <f ca="1">IF($C19&lt;&gt;"",OFFSET('All Players'!$AE$10,BJ$5+9,$A19),"")</f>
        <v/>
      </c>
    </row>
    <row r="20" spans="1:62" ht="15" customHeight="1" x14ac:dyDescent="0.3">
      <c r="A20" s="231">
        <f t="shared" si="8"/>
        <v>132</v>
      </c>
      <c r="B20" s="161">
        <v>12</v>
      </c>
      <c r="C20" s="247" t="s">
        <v>159</v>
      </c>
      <c r="D20" s="163">
        <f t="shared" ca="1" si="4"/>
        <v>0</v>
      </c>
      <c r="E20" s="163">
        <f t="shared" ca="1" si="5"/>
        <v>0</v>
      </c>
      <c r="F20" s="163">
        <f t="shared" ca="1" si="6"/>
        <v>0</v>
      </c>
      <c r="G20" s="161">
        <f t="shared" ca="1" si="2"/>
        <v>0</v>
      </c>
      <c r="H20" s="163">
        <f t="shared" ca="1" si="3"/>
        <v>0</v>
      </c>
      <c r="I20" s="161">
        <f ca="1">IF($C20&lt;&gt;"",OFFSET('All Players'!$AD$50,O$5-1,$A20),0)</f>
        <v>0</v>
      </c>
      <c r="J20" s="161">
        <f ca="1">IF($C20&lt;&gt;"",OFFSET('All Players'!$AD$9,O$5-1,$A20),0)</f>
        <v>0</v>
      </c>
      <c r="K20" s="163">
        <f ca="1">IF($C20&lt;&gt;"",OFFSET('All Players'!$AD$53,O$5-1,$A20),0)</f>
        <v>0</v>
      </c>
      <c r="L20" s="161">
        <f t="shared" ca="1" si="7"/>
        <v>0</v>
      </c>
      <c r="M20" s="163">
        <f ca="1">IF($C20&lt;&gt;"",OFFSET('All Players'!$AD$68,O$5-1,$A20),0)</f>
        <v>0</v>
      </c>
      <c r="N20" s="161">
        <f ca="1">IF($C20&lt;&gt;"",OFFSET('All Players'!$AD$59,O$5-1,$A20),0)</f>
        <v>0</v>
      </c>
      <c r="O20" s="217" t="str">
        <f ca="1">IF($C20&lt;&gt;"",OFFSET('All Players'!$AE$10,O$5-1,$A20),"")</f>
        <v/>
      </c>
      <c r="P20" s="217" t="str">
        <f ca="1">IF($C20&lt;&gt;"",OFFSET('All Players'!$AE$10,P$5-1,$A20),"")</f>
        <v/>
      </c>
      <c r="Q20" s="217" t="str">
        <f ca="1">IF($C20&lt;&gt;"",OFFSET('All Players'!$AE$10,Q$5-1,$A20),"")</f>
        <v/>
      </c>
      <c r="R20" s="217" t="str">
        <f ca="1">IF($C20&lt;&gt;"",OFFSET('All Players'!$AE$10,R$5-1,$A20),"")</f>
        <v/>
      </c>
      <c r="S20" s="217" t="str">
        <f ca="1">IF($C20&lt;&gt;"",OFFSET('All Players'!$AE$10,S$5-1,$A20),"")</f>
        <v/>
      </c>
      <c r="T20" s="217" t="str">
        <f ca="1">IF($C20&lt;&gt;"",OFFSET('All Players'!$AE$10,T$5-1,$A20),"")</f>
        <v/>
      </c>
      <c r="U20" s="217" t="str">
        <f ca="1">IF($C20&lt;&gt;"",OFFSET('All Players'!$AE$10,U$5-1,$A20),"")</f>
        <v/>
      </c>
      <c r="V20" s="217" t="str">
        <f ca="1">IF($C20&lt;&gt;"",OFFSET('All Players'!$AE$10,V$5-1,$A20),"")</f>
        <v/>
      </c>
      <c r="W20" s="217" t="str">
        <f ca="1">IF($C20&lt;&gt;"",OFFSET('All Players'!$AE$10,W$5-1,$A20),"")</f>
        <v/>
      </c>
      <c r="X20" s="217" t="str">
        <f ca="1">IF($C20&lt;&gt;"",OFFSET('All Players'!$AE$10,X$5-1,$A20),"")</f>
        <v/>
      </c>
      <c r="Y20" s="217" t="str">
        <f ca="1">IF($C20&lt;&gt;"",OFFSET('All Players'!$AE$10,Y$5-1,$A20),"")</f>
        <v/>
      </c>
      <c r="Z20" s="217" t="str">
        <f ca="1">IF($C20&lt;&gt;"",OFFSET('All Players'!$AE$10,Z$5-1,$A20),"")</f>
        <v/>
      </c>
      <c r="AA20" s="217" t="str">
        <f ca="1">IF($C20&lt;&gt;"",OFFSET('All Players'!$AE$10,AA$5-1,$A20),"")</f>
        <v/>
      </c>
      <c r="AB20" s="217" t="str">
        <f ca="1">IF($C20&lt;&gt;"",OFFSET('All Players'!$AE$10,AB$5-1,$A20),"")</f>
        <v/>
      </c>
      <c r="AC20" s="217" t="str">
        <f ca="1">IF($C20&lt;&gt;"",OFFSET('All Players'!$AE$10,AC$5-1,$A20),"")</f>
        <v/>
      </c>
      <c r="AD20" s="217" t="str">
        <f ca="1">IF($C20&lt;&gt;"",OFFSET('All Players'!$AE$10,AD$5-1,$A20),"")</f>
        <v/>
      </c>
      <c r="AE20" s="217" t="str">
        <f ca="1">IF($C20&lt;&gt;"",OFFSET('All Players'!$AE$10,AE$5-1,$A20),"")</f>
        <v/>
      </c>
      <c r="AF20" s="217" t="str">
        <f ca="1">IF($C20&lt;&gt;"",OFFSET('All Players'!$AE$10,AF$5-1,$A20),"")</f>
        <v/>
      </c>
      <c r="AG20" s="217" t="str">
        <f ca="1">IF($C20&lt;&gt;"",OFFSET('All Players'!$AE$10,AG$5-1,$A20),"")</f>
        <v/>
      </c>
      <c r="AH20" s="217" t="str">
        <f ca="1">IF($C20&lt;&gt;"",OFFSET('All Players'!$AE$10,AH$5-1,$A20),"")</f>
        <v/>
      </c>
      <c r="AI20" s="217" t="str">
        <f ca="1">IF($C20&lt;&gt;"",OFFSET('All Players'!$AE$10,AI$5-1,$A20),"")</f>
        <v/>
      </c>
      <c r="AJ20" s="217" t="str">
        <f ca="1">IF($C20&lt;&gt;"",OFFSET('All Players'!$AE$10,AJ$5-1,$A20),"")</f>
        <v/>
      </c>
      <c r="AK20" s="217" t="str">
        <f ca="1">IF($C20&lt;&gt;"",OFFSET('All Players'!$AE$10,AK$5-1,$A20),"")</f>
        <v/>
      </c>
      <c r="AL20" s="217" t="str">
        <f ca="1">IF($C20&lt;&gt;"",OFFSET('All Players'!$AE$10,AL$5-1,$A20),"")</f>
        <v/>
      </c>
      <c r="AM20" s="217" t="str">
        <f ca="1">IF($C20&lt;&gt;"",OFFSET('All Players'!$AE$10,AM$5-1,$A20),"")</f>
        <v/>
      </c>
      <c r="AN20" s="217" t="str">
        <f ca="1">IF($C20&lt;&gt;"",OFFSET('All Players'!$AE$10,AN$5-1,$A20),"")</f>
        <v/>
      </c>
      <c r="AO20" s="217" t="str">
        <f ca="1">IF($C20&lt;&gt;"",OFFSET('All Players'!$AE$10,AO$5-1,$A20),"")</f>
        <v/>
      </c>
      <c r="AP20" s="217" t="str">
        <f ca="1">IF($C20&lt;&gt;"",OFFSET('All Players'!$AE$10,AP$5-1,$A20),"")</f>
        <v/>
      </c>
      <c r="AQ20" s="217" t="str">
        <f ca="1">IF($C20&lt;&gt;"",OFFSET('All Players'!$AE$10,AQ$5-1,$A20),"")</f>
        <v/>
      </c>
      <c r="AR20" s="217" t="str">
        <f ca="1">IF($C20&lt;&gt;"",OFFSET('All Players'!$AE$10,AR$5-1,$A20),"")</f>
        <v/>
      </c>
      <c r="AS20" s="217" t="str">
        <f ca="1">IF($C20&lt;&gt;"",OFFSET('All Players'!$AE$10,AS$5-1,$A20),"")</f>
        <v/>
      </c>
      <c r="AT20" s="217" t="str">
        <f ca="1">IF($C20&lt;&gt;"",OFFSET('All Players'!$AE$10,AT$5-1,$A20),"")</f>
        <v/>
      </c>
      <c r="AU20" s="217" t="str">
        <f ca="1">IF($C20&lt;&gt;"",OFFSET('All Players'!$AE$10,AU$5-1,$A20),"")</f>
        <v/>
      </c>
      <c r="AV20" s="217" t="str">
        <f ca="1">IF($C20&lt;&gt;"",OFFSET('All Players'!$AE$10,AV$5-1,$A20),"")</f>
        <v/>
      </c>
      <c r="AW20" s="217" t="str">
        <f ca="1">IF($C20&lt;&gt;"",OFFSET('All Players'!$AE$10,AW$5-1,$A20),"")</f>
        <v/>
      </c>
      <c r="AX20" s="217" t="str">
        <f ca="1">IF($C20&lt;&gt;"",OFFSET('All Players'!$AE$10,AX$5-1,$A20),"")</f>
        <v/>
      </c>
      <c r="AY20" s="217" t="str">
        <f ca="1">IF($C20&lt;&gt;"",OFFSET('All Players'!$AE$10,AY$5-1,$A20),"")</f>
        <v/>
      </c>
      <c r="AZ20" s="217" t="str">
        <f ca="1">IF($C20&lt;&gt;"",OFFSET('All Players'!$AE$10,AZ$5-1,$A20),"")</f>
        <v/>
      </c>
      <c r="BA20" s="217" t="str">
        <f ca="1">IF($C20&lt;&gt;"",OFFSET('All Players'!$AE$10,BA$5-1,$A20),"")</f>
        <v/>
      </c>
      <c r="BB20" s="217" t="str">
        <f ca="1">IF($C20&lt;&gt;"",OFFSET('All Players'!$AE$10,BB$5-1,$A20),"")</f>
        <v/>
      </c>
      <c r="BC20" s="217" t="str">
        <f ca="1">IF($C20&lt;&gt;"",OFFSET('All Players'!$AE$10,BC$5+9,$A20),"")</f>
        <v/>
      </c>
      <c r="BD20" s="217" t="str">
        <f ca="1">IF($C20&lt;&gt;"",OFFSET('All Players'!$AE$10,BD$5+9,$A20),"")</f>
        <v/>
      </c>
      <c r="BE20" s="217" t="str">
        <f ca="1">IF($C20&lt;&gt;"",OFFSET('All Players'!$AE$10,BE$5+9,$A20),"")</f>
        <v/>
      </c>
      <c r="BF20" s="217" t="str">
        <f ca="1">IF($C20&lt;&gt;"",OFFSET('All Players'!$AE$10,BF$5+9,$A20),"")</f>
        <v/>
      </c>
      <c r="BG20" s="217" t="str">
        <f ca="1">IF($C20&lt;&gt;"",OFFSET('All Players'!$AE$10,BG$5+9,$A20),"")</f>
        <v/>
      </c>
      <c r="BH20" s="217" t="str">
        <f ca="1">IF($C20&lt;&gt;"",OFFSET('All Players'!$AE$10,BH$5+9,$A20),"")</f>
        <v/>
      </c>
      <c r="BI20" s="217" t="str">
        <f ca="1">IF($C20&lt;&gt;"",OFFSET('All Players'!$AE$10,BI$5+9,$A20),"")</f>
        <v/>
      </c>
      <c r="BJ20" s="217" t="str">
        <f ca="1">IF($C20&lt;&gt;"",OFFSET('All Players'!$AE$10,BJ$5+9,$A20),"")</f>
        <v/>
      </c>
    </row>
    <row r="21" spans="1:62" ht="15" customHeight="1" x14ac:dyDescent="0.3">
      <c r="A21" s="231">
        <f t="shared" si="8"/>
        <v>144</v>
      </c>
      <c r="B21" s="158">
        <v>13</v>
      </c>
      <c r="C21" s="246" t="s">
        <v>160</v>
      </c>
      <c r="D21" s="160">
        <f t="shared" ca="1" si="4"/>
        <v>0</v>
      </c>
      <c r="E21" s="160">
        <f t="shared" ca="1" si="5"/>
        <v>0</v>
      </c>
      <c r="F21" s="160">
        <f t="shared" ca="1" si="6"/>
        <v>0</v>
      </c>
      <c r="G21" s="158">
        <f t="shared" ca="1" si="2"/>
        <v>0</v>
      </c>
      <c r="H21" s="160">
        <f t="shared" ca="1" si="3"/>
        <v>0</v>
      </c>
      <c r="I21" s="158">
        <f ca="1">IF($C21&lt;&gt;"",OFFSET('All Players'!$AD$50,O$5-1,$A21),0)</f>
        <v>0</v>
      </c>
      <c r="J21" s="158">
        <f ca="1">IF($C21&lt;&gt;"",OFFSET('All Players'!$AD$9,O$5-1,$A21),0)</f>
        <v>0</v>
      </c>
      <c r="K21" s="160">
        <f ca="1">IF($C21&lt;&gt;"",OFFSET('All Players'!$AD$53,O$5-1,$A21),0)</f>
        <v>0</v>
      </c>
      <c r="L21" s="158">
        <f t="shared" ca="1" si="7"/>
        <v>0</v>
      </c>
      <c r="M21" s="160">
        <f ca="1">IF($C21&lt;&gt;"",OFFSET('All Players'!$AD$68,O$5-1,$A21),0)</f>
        <v>0</v>
      </c>
      <c r="N21" s="158">
        <f ca="1">IF($C21&lt;&gt;"",OFFSET('All Players'!$AD$59,O$5-1,$A21),0)</f>
        <v>0</v>
      </c>
      <c r="O21" s="218" t="str">
        <f ca="1">IF($C21&lt;&gt;"",OFFSET('All Players'!$AE$10,O$5-1,$A21),"")</f>
        <v/>
      </c>
      <c r="P21" s="218" t="str">
        <f ca="1">IF($C21&lt;&gt;"",OFFSET('All Players'!$AE$10,P$5-1,$A21),"")</f>
        <v/>
      </c>
      <c r="Q21" s="218" t="str">
        <f ca="1">IF($C21&lt;&gt;"",OFFSET('All Players'!$AE$10,Q$5-1,$A21),"")</f>
        <v/>
      </c>
      <c r="R21" s="218" t="str">
        <f ca="1">IF($C21&lt;&gt;"",OFFSET('All Players'!$AE$10,R$5-1,$A21),"")</f>
        <v/>
      </c>
      <c r="S21" s="218" t="str">
        <f ca="1">IF($C21&lt;&gt;"",OFFSET('All Players'!$AE$10,S$5-1,$A21),"")</f>
        <v/>
      </c>
      <c r="T21" s="218" t="str">
        <f ca="1">IF($C21&lt;&gt;"",OFFSET('All Players'!$AE$10,T$5-1,$A21),"")</f>
        <v/>
      </c>
      <c r="U21" s="218" t="str">
        <f ca="1">IF($C21&lt;&gt;"",OFFSET('All Players'!$AE$10,U$5-1,$A21),"")</f>
        <v/>
      </c>
      <c r="V21" s="218" t="str">
        <f ca="1">IF($C21&lt;&gt;"",OFFSET('All Players'!$AE$10,V$5-1,$A21),"")</f>
        <v/>
      </c>
      <c r="W21" s="218" t="str">
        <f ca="1">IF($C21&lt;&gt;"",OFFSET('All Players'!$AE$10,W$5-1,$A21),"")</f>
        <v/>
      </c>
      <c r="X21" s="218" t="str">
        <f ca="1">IF($C21&lt;&gt;"",OFFSET('All Players'!$AE$10,X$5-1,$A21),"")</f>
        <v/>
      </c>
      <c r="Y21" s="218" t="str">
        <f ca="1">IF($C21&lt;&gt;"",OFFSET('All Players'!$AE$10,Y$5-1,$A21),"")</f>
        <v/>
      </c>
      <c r="Z21" s="218" t="str">
        <f ca="1">IF($C21&lt;&gt;"",OFFSET('All Players'!$AE$10,Z$5-1,$A21),"")</f>
        <v/>
      </c>
      <c r="AA21" s="218" t="str">
        <f ca="1">IF($C21&lt;&gt;"",OFFSET('All Players'!$AE$10,AA$5-1,$A21),"")</f>
        <v/>
      </c>
      <c r="AB21" s="218" t="str">
        <f ca="1">IF($C21&lt;&gt;"",OFFSET('All Players'!$AE$10,AB$5-1,$A21),"")</f>
        <v/>
      </c>
      <c r="AC21" s="218" t="str">
        <f ca="1">IF($C21&lt;&gt;"",OFFSET('All Players'!$AE$10,AC$5-1,$A21),"")</f>
        <v/>
      </c>
      <c r="AD21" s="218" t="str">
        <f ca="1">IF($C21&lt;&gt;"",OFFSET('All Players'!$AE$10,AD$5-1,$A21),"")</f>
        <v/>
      </c>
      <c r="AE21" s="218" t="str">
        <f ca="1">IF($C21&lt;&gt;"",OFFSET('All Players'!$AE$10,AE$5-1,$A21),"")</f>
        <v/>
      </c>
      <c r="AF21" s="218" t="str">
        <f ca="1">IF($C21&lt;&gt;"",OFFSET('All Players'!$AE$10,AF$5-1,$A21),"")</f>
        <v/>
      </c>
      <c r="AG21" s="218" t="str">
        <f ca="1">IF($C21&lt;&gt;"",OFFSET('All Players'!$AE$10,AG$5-1,$A21),"")</f>
        <v/>
      </c>
      <c r="AH21" s="218" t="str">
        <f ca="1">IF($C21&lt;&gt;"",OFFSET('All Players'!$AE$10,AH$5-1,$A21),"")</f>
        <v/>
      </c>
      <c r="AI21" s="218" t="str">
        <f ca="1">IF($C21&lt;&gt;"",OFFSET('All Players'!$AE$10,AI$5-1,$A21),"")</f>
        <v/>
      </c>
      <c r="AJ21" s="218" t="str">
        <f ca="1">IF($C21&lt;&gt;"",OFFSET('All Players'!$AE$10,AJ$5-1,$A21),"")</f>
        <v/>
      </c>
      <c r="AK21" s="218" t="str">
        <f ca="1">IF($C21&lt;&gt;"",OFFSET('All Players'!$AE$10,AK$5-1,$A21),"")</f>
        <v/>
      </c>
      <c r="AL21" s="218" t="str">
        <f ca="1">IF($C21&lt;&gt;"",OFFSET('All Players'!$AE$10,AL$5-1,$A21),"")</f>
        <v/>
      </c>
      <c r="AM21" s="218" t="str">
        <f ca="1">IF($C21&lt;&gt;"",OFFSET('All Players'!$AE$10,AM$5-1,$A21),"")</f>
        <v/>
      </c>
      <c r="AN21" s="218" t="str">
        <f ca="1">IF($C21&lt;&gt;"",OFFSET('All Players'!$AE$10,AN$5-1,$A21),"")</f>
        <v/>
      </c>
      <c r="AO21" s="218" t="str">
        <f ca="1">IF($C21&lt;&gt;"",OFFSET('All Players'!$AE$10,AO$5-1,$A21),"")</f>
        <v/>
      </c>
      <c r="AP21" s="218" t="str">
        <f ca="1">IF($C21&lt;&gt;"",OFFSET('All Players'!$AE$10,AP$5-1,$A21),"")</f>
        <v/>
      </c>
      <c r="AQ21" s="218" t="str">
        <f ca="1">IF($C21&lt;&gt;"",OFFSET('All Players'!$AE$10,AQ$5-1,$A21),"")</f>
        <v/>
      </c>
      <c r="AR21" s="218" t="str">
        <f ca="1">IF($C21&lt;&gt;"",OFFSET('All Players'!$AE$10,AR$5-1,$A21),"")</f>
        <v/>
      </c>
      <c r="AS21" s="218" t="str">
        <f ca="1">IF($C21&lt;&gt;"",OFFSET('All Players'!$AE$10,AS$5-1,$A21),"")</f>
        <v/>
      </c>
      <c r="AT21" s="218" t="str">
        <f ca="1">IF($C21&lt;&gt;"",OFFSET('All Players'!$AE$10,AT$5-1,$A21),"")</f>
        <v/>
      </c>
      <c r="AU21" s="218" t="str">
        <f ca="1">IF($C21&lt;&gt;"",OFFSET('All Players'!$AE$10,AU$5-1,$A21),"")</f>
        <v/>
      </c>
      <c r="AV21" s="218" t="str">
        <f ca="1">IF($C21&lt;&gt;"",OFFSET('All Players'!$AE$10,AV$5-1,$A21),"")</f>
        <v/>
      </c>
      <c r="AW21" s="218" t="str">
        <f ca="1">IF($C21&lt;&gt;"",OFFSET('All Players'!$AE$10,AW$5-1,$A21),"")</f>
        <v/>
      </c>
      <c r="AX21" s="218" t="str">
        <f ca="1">IF($C21&lt;&gt;"",OFFSET('All Players'!$AE$10,AX$5-1,$A21),"")</f>
        <v/>
      </c>
      <c r="AY21" s="218" t="str">
        <f ca="1">IF($C21&lt;&gt;"",OFFSET('All Players'!$AE$10,AY$5-1,$A21),"")</f>
        <v/>
      </c>
      <c r="AZ21" s="218" t="str">
        <f ca="1">IF($C21&lt;&gt;"",OFFSET('All Players'!$AE$10,AZ$5-1,$A21),"")</f>
        <v/>
      </c>
      <c r="BA21" s="218" t="str">
        <f ca="1">IF($C21&lt;&gt;"",OFFSET('All Players'!$AE$10,BA$5-1,$A21),"")</f>
        <v/>
      </c>
      <c r="BB21" s="218" t="str">
        <f ca="1">IF($C21&lt;&gt;"",OFFSET('All Players'!$AE$10,BB$5-1,$A21),"")</f>
        <v/>
      </c>
      <c r="BC21" s="218" t="str">
        <f ca="1">IF($C21&lt;&gt;"",OFFSET('All Players'!$AE$10,BC$5+9,$A21),"")</f>
        <v/>
      </c>
      <c r="BD21" s="218" t="str">
        <f ca="1">IF($C21&lt;&gt;"",OFFSET('All Players'!$AE$10,BD$5+9,$A21),"")</f>
        <v/>
      </c>
      <c r="BE21" s="218" t="str">
        <f ca="1">IF($C21&lt;&gt;"",OFFSET('All Players'!$AE$10,BE$5+9,$A21),"")</f>
        <v/>
      </c>
      <c r="BF21" s="218" t="str">
        <f ca="1">IF($C21&lt;&gt;"",OFFSET('All Players'!$AE$10,BF$5+9,$A21),"")</f>
        <v/>
      </c>
      <c r="BG21" s="218" t="str">
        <f ca="1">IF($C21&lt;&gt;"",OFFSET('All Players'!$AE$10,BG$5+9,$A21),"")</f>
        <v/>
      </c>
      <c r="BH21" s="218" t="str">
        <f ca="1">IF($C21&lt;&gt;"",OFFSET('All Players'!$AE$10,BH$5+9,$A21),"")</f>
        <v/>
      </c>
      <c r="BI21" s="218" t="str">
        <f ca="1">IF($C21&lt;&gt;"",OFFSET('All Players'!$AE$10,BI$5+9,$A21),"")</f>
        <v/>
      </c>
      <c r="BJ21" s="218" t="str">
        <f ca="1">IF($C21&lt;&gt;"",OFFSET('All Players'!$AE$10,BJ$5+9,$A21),"")</f>
        <v/>
      </c>
    </row>
    <row r="22" spans="1:62" ht="15" customHeight="1" x14ac:dyDescent="0.3">
      <c r="A22" s="231">
        <f t="shared" si="8"/>
        <v>156</v>
      </c>
      <c r="B22" s="161">
        <v>14</v>
      </c>
      <c r="C22" s="247" t="s">
        <v>161</v>
      </c>
      <c r="D22" s="163">
        <f t="shared" ca="1" si="4"/>
        <v>0</v>
      </c>
      <c r="E22" s="163">
        <f t="shared" ca="1" si="5"/>
        <v>0</v>
      </c>
      <c r="F22" s="163">
        <f t="shared" ca="1" si="6"/>
        <v>0</v>
      </c>
      <c r="G22" s="161">
        <f t="shared" ca="1" si="2"/>
        <v>0</v>
      </c>
      <c r="H22" s="163">
        <f t="shared" ca="1" si="3"/>
        <v>0</v>
      </c>
      <c r="I22" s="161">
        <f ca="1">IF($C22&lt;&gt;"",OFFSET('All Players'!$AD$50,O$5-1,$A22),0)</f>
        <v>0</v>
      </c>
      <c r="J22" s="161">
        <f ca="1">IF($C22&lt;&gt;"",OFFSET('All Players'!$AD$9,O$5-1,$A22),0)</f>
        <v>0</v>
      </c>
      <c r="K22" s="163">
        <f ca="1">IF($C22&lt;&gt;"",OFFSET('All Players'!$AD$53,O$5-1,$A22),0)</f>
        <v>0</v>
      </c>
      <c r="L22" s="161">
        <f t="shared" ca="1" si="7"/>
        <v>0</v>
      </c>
      <c r="M22" s="163">
        <f ca="1">IF($C22&lt;&gt;"",OFFSET('All Players'!$AD$68,O$5-1,$A22),0)</f>
        <v>0</v>
      </c>
      <c r="N22" s="161">
        <f ca="1">IF($C22&lt;&gt;"",OFFSET('All Players'!$AD$59,O$5-1,$A22),0)</f>
        <v>0</v>
      </c>
      <c r="O22" s="217" t="str">
        <f ca="1">IF($C22&lt;&gt;"",OFFSET('All Players'!$AE$10,O$5-1,$A22),"")</f>
        <v/>
      </c>
      <c r="P22" s="217" t="str">
        <f ca="1">IF($C22&lt;&gt;"",OFFSET('All Players'!$AE$10,P$5-1,$A22),"")</f>
        <v/>
      </c>
      <c r="Q22" s="217" t="str">
        <f ca="1">IF($C22&lt;&gt;"",OFFSET('All Players'!$AE$10,Q$5-1,$A22),"")</f>
        <v/>
      </c>
      <c r="R22" s="217" t="str">
        <f ca="1">IF($C22&lt;&gt;"",OFFSET('All Players'!$AE$10,R$5-1,$A22),"")</f>
        <v/>
      </c>
      <c r="S22" s="217" t="str">
        <f ca="1">IF($C22&lt;&gt;"",OFFSET('All Players'!$AE$10,S$5-1,$A22),"")</f>
        <v/>
      </c>
      <c r="T22" s="217" t="str">
        <f ca="1">IF($C22&lt;&gt;"",OFFSET('All Players'!$AE$10,T$5-1,$A22),"")</f>
        <v/>
      </c>
      <c r="U22" s="217" t="str">
        <f ca="1">IF($C22&lt;&gt;"",OFFSET('All Players'!$AE$10,U$5-1,$A22),"")</f>
        <v/>
      </c>
      <c r="V22" s="217" t="str">
        <f ca="1">IF($C22&lt;&gt;"",OFFSET('All Players'!$AE$10,V$5-1,$A22),"")</f>
        <v/>
      </c>
      <c r="W22" s="217" t="str">
        <f ca="1">IF($C22&lt;&gt;"",OFFSET('All Players'!$AE$10,W$5-1,$A22),"")</f>
        <v/>
      </c>
      <c r="X22" s="217" t="str">
        <f ca="1">IF($C22&lt;&gt;"",OFFSET('All Players'!$AE$10,X$5-1,$A22),"")</f>
        <v/>
      </c>
      <c r="Y22" s="217" t="str">
        <f ca="1">IF($C22&lt;&gt;"",OFFSET('All Players'!$AE$10,Y$5-1,$A22),"")</f>
        <v/>
      </c>
      <c r="Z22" s="217" t="str">
        <f ca="1">IF($C22&lt;&gt;"",OFFSET('All Players'!$AE$10,Z$5-1,$A22),"")</f>
        <v/>
      </c>
      <c r="AA22" s="217" t="str">
        <f ca="1">IF($C22&lt;&gt;"",OFFSET('All Players'!$AE$10,AA$5-1,$A22),"")</f>
        <v/>
      </c>
      <c r="AB22" s="217" t="str">
        <f ca="1">IF($C22&lt;&gt;"",OFFSET('All Players'!$AE$10,AB$5-1,$A22),"")</f>
        <v/>
      </c>
      <c r="AC22" s="217" t="str">
        <f ca="1">IF($C22&lt;&gt;"",OFFSET('All Players'!$AE$10,AC$5-1,$A22),"")</f>
        <v/>
      </c>
      <c r="AD22" s="217" t="str">
        <f ca="1">IF($C22&lt;&gt;"",OFFSET('All Players'!$AE$10,AD$5-1,$A22),"")</f>
        <v/>
      </c>
      <c r="AE22" s="217" t="str">
        <f ca="1">IF($C22&lt;&gt;"",OFFSET('All Players'!$AE$10,AE$5-1,$A22),"")</f>
        <v/>
      </c>
      <c r="AF22" s="217" t="str">
        <f ca="1">IF($C22&lt;&gt;"",OFFSET('All Players'!$AE$10,AF$5-1,$A22),"")</f>
        <v/>
      </c>
      <c r="AG22" s="217" t="str">
        <f ca="1">IF($C22&lt;&gt;"",OFFSET('All Players'!$AE$10,AG$5-1,$A22),"")</f>
        <v/>
      </c>
      <c r="AH22" s="217" t="str">
        <f ca="1">IF($C22&lt;&gt;"",OFFSET('All Players'!$AE$10,AH$5-1,$A22),"")</f>
        <v/>
      </c>
      <c r="AI22" s="217" t="str">
        <f ca="1">IF($C22&lt;&gt;"",OFFSET('All Players'!$AE$10,AI$5-1,$A22),"")</f>
        <v/>
      </c>
      <c r="AJ22" s="217" t="str">
        <f ca="1">IF($C22&lt;&gt;"",OFFSET('All Players'!$AE$10,AJ$5-1,$A22),"")</f>
        <v/>
      </c>
      <c r="AK22" s="217" t="str">
        <f ca="1">IF($C22&lt;&gt;"",OFFSET('All Players'!$AE$10,AK$5-1,$A22),"")</f>
        <v/>
      </c>
      <c r="AL22" s="217" t="str">
        <f ca="1">IF($C22&lt;&gt;"",OFFSET('All Players'!$AE$10,AL$5-1,$A22),"")</f>
        <v/>
      </c>
      <c r="AM22" s="217" t="str">
        <f ca="1">IF($C22&lt;&gt;"",OFFSET('All Players'!$AE$10,AM$5-1,$A22),"")</f>
        <v/>
      </c>
      <c r="AN22" s="217" t="str">
        <f ca="1">IF($C22&lt;&gt;"",OFFSET('All Players'!$AE$10,AN$5-1,$A22),"")</f>
        <v/>
      </c>
      <c r="AO22" s="217" t="str">
        <f ca="1">IF($C22&lt;&gt;"",OFFSET('All Players'!$AE$10,AO$5-1,$A22),"")</f>
        <v/>
      </c>
      <c r="AP22" s="217" t="str">
        <f ca="1">IF($C22&lt;&gt;"",OFFSET('All Players'!$AE$10,AP$5-1,$A22),"")</f>
        <v/>
      </c>
      <c r="AQ22" s="217" t="str">
        <f ca="1">IF($C22&lt;&gt;"",OFFSET('All Players'!$AE$10,AQ$5-1,$A22),"")</f>
        <v/>
      </c>
      <c r="AR22" s="217" t="str">
        <f ca="1">IF($C22&lt;&gt;"",OFFSET('All Players'!$AE$10,AR$5-1,$A22),"")</f>
        <v/>
      </c>
      <c r="AS22" s="217" t="str">
        <f ca="1">IF($C22&lt;&gt;"",OFFSET('All Players'!$AE$10,AS$5-1,$A22),"")</f>
        <v/>
      </c>
      <c r="AT22" s="217" t="str">
        <f ca="1">IF($C22&lt;&gt;"",OFFSET('All Players'!$AE$10,AT$5-1,$A22),"")</f>
        <v/>
      </c>
      <c r="AU22" s="217" t="str">
        <f ca="1">IF($C22&lt;&gt;"",OFFSET('All Players'!$AE$10,AU$5-1,$A22),"")</f>
        <v/>
      </c>
      <c r="AV22" s="217" t="str">
        <f ca="1">IF($C22&lt;&gt;"",OFFSET('All Players'!$AE$10,AV$5-1,$A22),"")</f>
        <v/>
      </c>
      <c r="AW22" s="217" t="str">
        <f ca="1">IF($C22&lt;&gt;"",OFFSET('All Players'!$AE$10,AW$5-1,$A22),"")</f>
        <v/>
      </c>
      <c r="AX22" s="217" t="str">
        <f ca="1">IF($C22&lt;&gt;"",OFFSET('All Players'!$AE$10,AX$5-1,$A22),"")</f>
        <v/>
      </c>
      <c r="AY22" s="217" t="str">
        <f ca="1">IF($C22&lt;&gt;"",OFFSET('All Players'!$AE$10,AY$5-1,$A22),"")</f>
        <v/>
      </c>
      <c r="AZ22" s="217" t="str">
        <f ca="1">IF($C22&lt;&gt;"",OFFSET('All Players'!$AE$10,AZ$5-1,$A22),"")</f>
        <v/>
      </c>
      <c r="BA22" s="217" t="str">
        <f ca="1">IF($C22&lt;&gt;"",OFFSET('All Players'!$AE$10,BA$5-1,$A22),"")</f>
        <v/>
      </c>
      <c r="BB22" s="217" t="str">
        <f ca="1">IF($C22&lt;&gt;"",OFFSET('All Players'!$AE$10,BB$5-1,$A22),"")</f>
        <v/>
      </c>
      <c r="BC22" s="217" t="str">
        <f ca="1">IF($C22&lt;&gt;"",OFFSET('All Players'!$AE$10,BC$5+9,$A22),"")</f>
        <v/>
      </c>
      <c r="BD22" s="217" t="str">
        <f ca="1">IF($C22&lt;&gt;"",OFFSET('All Players'!$AE$10,BD$5+9,$A22),"")</f>
        <v/>
      </c>
      <c r="BE22" s="217" t="str">
        <f ca="1">IF($C22&lt;&gt;"",OFFSET('All Players'!$AE$10,BE$5+9,$A22),"")</f>
        <v/>
      </c>
      <c r="BF22" s="217" t="str">
        <f ca="1">IF($C22&lt;&gt;"",OFFSET('All Players'!$AE$10,BF$5+9,$A22),"")</f>
        <v/>
      </c>
      <c r="BG22" s="217" t="str">
        <f ca="1">IF($C22&lt;&gt;"",OFFSET('All Players'!$AE$10,BG$5+9,$A22),"")</f>
        <v/>
      </c>
      <c r="BH22" s="217" t="str">
        <f ca="1">IF($C22&lt;&gt;"",OFFSET('All Players'!$AE$10,BH$5+9,$A22),"")</f>
        <v/>
      </c>
      <c r="BI22" s="217" t="str">
        <f ca="1">IF($C22&lt;&gt;"",OFFSET('All Players'!$AE$10,BI$5+9,$A22),"")</f>
        <v/>
      </c>
      <c r="BJ22" s="217" t="str">
        <f ca="1">IF($C22&lt;&gt;"",OFFSET('All Players'!$AE$10,BJ$5+9,$A22),"")</f>
        <v/>
      </c>
    </row>
    <row r="23" spans="1:62" ht="15" customHeight="1" x14ac:dyDescent="0.3">
      <c r="A23" s="231">
        <f t="shared" si="8"/>
        <v>168</v>
      </c>
      <c r="B23" s="158">
        <v>15</v>
      </c>
      <c r="C23" s="246" t="s">
        <v>162</v>
      </c>
      <c r="D23" s="160">
        <f t="shared" ca="1" si="4"/>
        <v>0</v>
      </c>
      <c r="E23" s="160">
        <f t="shared" ca="1" si="5"/>
        <v>0</v>
      </c>
      <c r="F23" s="160">
        <f t="shared" ca="1" si="6"/>
        <v>0</v>
      </c>
      <c r="G23" s="158">
        <f t="shared" ca="1" si="2"/>
        <v>0</v>
      </c>
      <c r="H23" s="160">
        <f t="shared" ca="1" si="3"/>
        <v>0</v>
      </c>
      <c r="I23" s="158">
        <f ca="1">IF($C23&lt;&gt;"",OFFSET('All Players'!$AD$50,O$5-1,$A23),0)</f>
        <v>0</v>
      </c>
      <c r="J23" s="158">
        <f ca="1">IF($C23&lt;&gt;"",OFFSET('All Players'!$AD$9,O$5-1,$A23),0)</f>
        <v>0</v>
      </c>
      <c r="K23" s="160">
        <f ca="1">IF($C23&lt;&gt;"",OFFSET('All Players'!$AD$53,O$5-1,$A23),0)</f>
        <v>0</v>
      </c>
      <c r="L23" s="158">
        <f t="shared" ca="1" si="7"/>
        <v>0</v>
      </c>
      <c r="M23" s="160">
        <f ca="1">IF($C23&lt;&gt;"",OFFSET('All Players'!$AD$68,O$5-1,$A23),0)</f>
        <v>0</v>
      </c>
      <c r="N23" s="158">
        <f ca="1">IF($C23&lt;&gt;"",OFFSET('All Players'!$AD$59,O$5-1,$A23),0)</f>
        <v>0</v>
      </c>
      <c r="O23" s="218" t="str">
        <f ca="1">IF($C23&lt;&gt;"",OFFSET('All Players'!$AE$10,O$5-1,$A23),"")</f>
        <v/>
      </c>
      <c r="P23" s="218" t="str">
        <f ca="1">IF($C23&lt;&gt;"",OFFSET('All Players'!$AE$10,P$5-1,$A23),"")</f>
        <v/>
      </c>
      <c r="Q23" s="218" t="str">
        <f ca="1">IF($C23&lt;&gt;"",OFFSET('All Players'!$AE$10,Q$5-1,$A23),"")</f>
        <v/>
      </c>
      <c r="R23" s="218" t="str">
        <f ca="1">IF($C23&lt;&gt;"",OFFSET('All Players'!$AE$10,R$5-1,$A23),"")</f>
        <v/>
      </c>
      <c r="S23" s="218" t="str">
        <f ca="1">IF($C23&lt;&gt;"",OFFSET('All Players'!$AE$10,S$5-1,$A23),"")</f>
        <v/>
      </c>
      <c r="T23" s="218" t="str">
        <f ca="1">IF($C23&lt;&gt;"",OFFSET('All Players'!$AE$10,T$5-1,$A23),"")</f>
        <v/>
      </c>
      <c r="U23" s="218" t="str">
        <f ca="1">IF($C23&lt;&gt;"",OFFSET('All Players'!$AE$10,U$5-1,$A23),"")</f>
        <v/>
      </c>
      <c r="V23" s="218" t="str">
        <f ca="1">IF($C23&lt;&gt;"",OFFSET('All Players'!$AE$10,V$5-1,$A23),"")</f>
        <v/>
      </c>
      <c r="W23" s="218" t="str">
        <f ca="1">IF($C23&lt;&gt;"",OFFSET('All Players'!$AE$10,W$5-1,$A23),"")</f>
        <v/>
      </c>
      <c r="X23" s="218" t="str">
        <f ca="1">IF($C23&lt;&gt;"",OFFSET('All Players'!$AE$10,X$5-1,$A23),"")</f>
        <v/>
      </c>
      <c r="Y23" s="218" t="str">
        <f ca="1">IF($C23&lt;&gt;"",OFFSET('All Players'!$AE$10,Y$5-1,$A23),"")</f>
        <v/>
      </c>
      <c r="Z23" s="218" t="str">
        <f ca="1">IF($C23&lt;&gt;"",OFFSET('All Players'!$AE$10,Z$5-1,$A23),"")</f>
        <v/>
      </c>
      <c r="AA23" s="218" t="str">
        <f ca="1">IF($C23&lt;&gt;"",OFFSET('All Players'!$AE$10,AA$5-1,$A23),"")</f>
        <v/>
      </c>
      <c r="AB23" s="218" t="str">
        <f ca="1">IF($C23&lt;&gt;"",OFFSET('All Players'!$AE$10,AB$5-1,$A23),"")</f>
        <v/>
      </c>
      <c r="AC23" s="218" t="str">
        <f ca="1">IF($C23&lt;&gt;"",OFFSET('All Players'!$AE$10,AC$5-1,$A23),"")</f>
        <v/>
      </c>
      <c r="AD23" s="218" t="str">
        <f ca="1">IF($C23&lt;&gt;"",OFFSET('All Players'!$AE$10,AD$5-1,$A23),"")</f>
        <v/>
      </c>
      <c r="AE23" s="218" t="str">
        <f ca="1">IF($C23&lt;&gt;"",OFFSET('All Players'!$AE$10,AE$5-1,$A23),"")</f>
        <v/>
      </c>
      <c r="AF23" s="218" t="str">
        <f ca="1">IF($C23&lt;&gt;"",OFFSET('All Players'!$AE$10,AF$5-1,$A23),"")</f>
        <v/>
      </c>
      <c r="AG23" s="218" t="str">
        <f ca="1">IF($C23&lt;&gt;"",OFFSET('All Players'!$AE$10,AG$5-1,$A23),"")</f>
        <v/>
      </c>
      <c r="AH23" s="218" t="str">
        <f ca="1">IF($C23&lt;&gt;"",OFFSET('All Players'!$AE$10,AH$5-1,$A23),"")</f>
        <v/>
      </c>
      <c r="AI23" s="218" t="str">
        <f ca="1">IF($C23&lt;&gt;"",OFFSET('All Players'!$AE$10,AI$5-1,$A23),"")</f>
        <v/>
      </c>
      <c r="AJ23" s="218" t="str">
        <f ca="1">IF($C23&lt;&gt;"",OFFSET('All Players'!$AE$10,AJ$5-1,$A23),"")</f>
        <v/>
      </c>
      <c r="AK23" s="218" t="str">
        <f ca="1">IF($C23&lt;&gt;"",OFFSET('All Players'!$AE$10,AK$5-1,$A23),"")</f>
        <v/>
      </c>
      <c r="AL23" s="218" t="str">
        <f ca="1">IF($C23&lt;&gt;"",OFFSET('All Players'!$AE$10,AL$5-1,$A23),"")</f>
        <v/>
      </c>
      <c r="AM23" s="218" t="str">
        <f ca="1">IF($C23&lt;&gt;"",OFFSET('All Players'!$AE$10,AM$5-1,$A23),"")</f>
        <v/>
      </c>
      <c r="AN23" s="218" t="str">
        <f ca="1">IF($C23&lt;&gt;"",OFFSET('All Players'!$AE$10,AN$5-1,$A23),"")</f>
        <v/>
      </c>
      <c r="AO23" s="218" t="str">
        <f ca="1">IF($C23&lt;&gt;"",OFFSET('All Players'!$AE$10,AO$5-1,$A23),"")</f>
        <v/>
      </c>
      <c r="AP23" s="218" t="str">
        <f ca="1">IF($C23&lt;&gt;"",OFFSET('All Players'!$AE$10,AP$5-1,$A23),"")</f>
        <v/>
      </c>
      <c r="AQ23" s="218" t="str">
        <f ca="1">IF($C23&lt;&gt;"",OFFSET('All Players'!$AE$10,AQ$5-1,$A23),"")</f>
        <v/>
      </c>
      <c r="AR23" s="218" t="str">
        <f ca="1">IF($C23&lt;&gt;"",OFFSET('All Players'!$AE$10,AR$5-1,$A23),"")</f>
        <v/>
      </c>
      <c r="AS23" s="218" t="str">
        <f ca="1">IF($C23&lt;&gt;"",OFFSET('All Players'!$AE$10,AS$5-1,$A23),"")</f>
        <v/>
      </c>
      <c r="AT23" s="218" t="str">
        <f ca="1">IF($C23&lt;&gt;"",OFFSET('All Players'!$AE$10,AT$5-1,$A23),"")</f>
        <v/>
      </c>
      <c r="AU23" s="218" t="str">
        <f ca="1">IF($C23&lt;&gt;"",OFFSET('All Players'!$AE$10,AU$5-1,$A23),"")</f>
        <v/>
      </c>
      <c r="AV23" s="218" t="str">
        <f ca="1">IF($C23&lt;&gt;"",OFFSET('All Players'!$AE$10,AV$5-1,$A23),"")</f>
        <v/>
      </c>
      <c r="AW23" s="218" t="str">
        <f ca="1">IF($C23&lt;&gt;"",OFFSET('All Players'!$AE$10,AW$5-1,$A23),"")</f>
        <v/>
      </c>
      <c r="AX23" s="218" t="str">
        <f ca="1">IF($C23&lt;&gt;"",OFFSET('All Players'!$AE$10,AX$5-1,$A23),"")</f>
        <v/>
      </c>
      <c r="AY23" s="218" t="str">
        <f ca="1">IF($C23&lt;&gt;"",OFFSET('All Players'!$AE$10,AY$5-1,$A23),"")</f>
        <v/>
      </c>
      <c r="AZ23" s="218" t="str">
        <f ca="1">IF($C23&lt;&gt;"",OFFSET('All Players'!$AE$10,AZ$5-1,$A23),"")</f>
        <v/>
      </c>
      <c r="BA23" s="218" t="str">
        <f ca="1">IF($C23&lt;&gt;"",OFFSET('All Players'!$AE$10,BA$5-1,$A23),"")</f>
        <v/>
      </c>
      <c r="BB23" s="218" t="str">
        <f ca="1">IF($C23&lt;&gt;"",OFFSET('All Players'!$AE$10,BB$5-1,$A23),"")</f>
        <v/>
      </c>
      <c r="BC23" s="218" t="str">
        <f ca="1">IF($C23&lt;&gt;"",OFFSET('All Players'!$AE$10,BC$5+9,$A23),"")</f>
        <v/>
      </c>
      <c r="BD23" s="218" t="str">
        <f ca="1">IF($C23&lt;&gt;"",OFFSET('All Players'!$AE$10,BD$5+9,$A23),"")</f>
        <v/>
      </c>
      <c r="BE23" s="218" t="str">
        <f ca="1">IF($C23&lt;&gt;"",OFFSET('All Players'!$AE$10,BE$5+9,$A23),"")</f>
        <v/>
      </c>
      <c r="BF23" s="218" t="str">
        <f ca="1">IF($C23&lt;&gt;"",OFFSET('All Players'!$AE$10,BF$5+9,$A23),"")</f>
        <v/>
      </c>
      <c r="BG23" s="218" t="str">
        <f ca="1">IF($C23&lt;&gt;"",OFFSET('All Players'!$AE$10,BG$5+9,$A23),"")</f>
        <v/>
      </c>
      <c r="BH23" s="218" t="str">
        <f ca="1">IF($C23&lt;&gt;"",OFFSET('All Players'!$AE$10,BH$5+9,$A23),"")</f>
        <v/>
      </c>
      <c r="BI23" s="218" t="str">
        <f ca="1">IF($C23&lt;&gt;"",OFFSET('All Players'!$AE$10,BI$5+9,$A23),"")</f>
        <v/>
      </c>
      <c r="BJ23" s="218" t="str">
        <f ca="1">IF($C23&lt;&gt;"",OFFSET('All Players'!$AE$10,BJ$5+9,$A23),"")</f>
        <v/>
      </c>
    </row>
    <row r="24" spans="1:62" ht="15" customHeight="1" x14ac:dyDescent="0.3"/>
    <row r="25" spans="1:62" ht="15" customHeight="1" x14ac:dyDescent="0.3">
      <c r="B25" s="234" t="s">
        <v>75</v>
      </c>
    </row>
    <row r="26" spans="1:62" ht="15" hidden="1" customHeight="1" x14ac:dyDescent="0.3"/>
    <row r="27" spans="1:62" x14ac:dyDescent="0.3"/>
    <row r="28" spans="1:62" hidden="1" x14ac:dyDescent="0.3"/>
    <row r="29" spans="1:62" hidden="1" x14ac:dyDescent="0.3"/>
    <row r="30" spans="1:62" hidden="1" x14ac:dyDescent="0.3"/>
    <row r="31" spans="1:62" hidden="1" x14ac:dyDescent="0.3"/>
    <row r="32" spans="1:6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sheetData>
  <mergeCells count="18">
    <mergeCell ref="L5:N5"/>
    <mergeCell ref="F5:F8"/>
    <mergeCell ref="B2:N3"/>
    <mergeCell ref="L6:L8"/>
    <mergeCell ref="N6:N8"/>
    <mergeCell ref="BC4:BF4"/>
    <mergeCell ref="BG4:BH4"/>
    <mergeCell ref="B5:B8"/>
    <mergeCell ref="C5:C8"/>
    <mergeCell ref="E5:E8"/>
    <mergeCell ref="G5:G8"/>
    <mergeCell ref="H6:H8"/>
    <mergeCell ref="J6:J8"/>
    <mergeCell ref="I6:I8"/>
    <mergeCell ref="D5:D8"/>
    <mergeCell ref="H5:J5"/>
    <mergeCell ref="K5:K8"/>
    <mergeCell ref="M6:M8"/>
  </mergeCells>
  <conditionalFormatting sqref="B9:BJ23">
    <cfRule type="expression" dxfId="434" priority="12">
      <formula>$B9=""</formula>
    </cfRule>
  </conditionalFormatting>
  <conditionalFormatting sqref="O9:BB23">
    <cfRule type="expression" dxfId="433" priority="11">
      <formula>O9=O$6</formula>
    </cfRule>
  </conditionalFormatting>
  <conditionalFormatting sqref="BC10:BJ23">
    <cfRule type="expression" dxfId="432" priority="8">
      <formula>BC10=BC$6</formula>
    </cfRule>
  </conditionalFormatting>
  <conditionalFormatting sqref="BC10:BJ22">
    <cfRule type="expression" dxfId="431" priority="7">
      <formula>$B11=""</formula>
    </cfRule>
  </conditionalFormatting>
  <conditionalFormatting sqref="BC9">
    <cfRule type="expression" dxfId="430" priority="6">
      <formula>BC9=BC$6</formula>
    </cfRule>
  </conditionalFormatting>
  <conditionalFormatting sqref="BC9">
    <cfRule type="expression" dxfId="429" priority="5">
      <formula>$B10=""</formula>
    </cfRule>
  </conditionalFormatting>
  <conditionalFormatting sqref="BD9:BF9">
    <cfRule type="expression" dxfId="428" priority="4">
      <formula>BD9=BD$6</formula>
    </cfRule>
  </conditionalFormatting>
  <conditionalFormatting sqref="BD9:BF9">
    <cfRule type="expression" dxfId="427" priority="3">
      <formula>$B10=""</formula>
    </cfRule>
  </conditionalFormatting>
  <conditionalFormatting sqref="BG9:BJ9">
    <cfRule type="expression" dxfId="426" priority="2">
      <formula>BG9=BG$6</formula>
    </cfRule>
  </conditionalFormatting>
  <conditionalFormatting sqref="BG9:BJ9">
    <cfRule type="expression" dxfId="425" priority="1">
      <formula>$B10=""</formula>
    </cfRule>
  </conditionalFormatting>
  <conditionalFormatting sqref="BC23:BJ23">
    <cfRule type="expression" dxfId="424" priority="9028">
      <formula>#REF!=""</formula>
    </cfRule>
  </conditionalFormatting>
  <pageMargins left="0.75" right="0.75" top="1" bottom="1" header="0.5" footer="0.5"/>
  <pageSetup scale="59" orientation="landscape"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111"/>
  <sheetViews>
    <sheetView showGridLines="0" workbookViewId="0">
      <selection activeCell="J9" sqref="J9"/>
    </sheetView>
  </sheetViews>
  <sheetFormatPr defaultColWidth="0" defaultRowHeight="12.6" zeroHeight="1" x14ac:dyDescent="0.2"/>
  <cols>
    <col min="1" max="1" width="10.33203125" style="157" customWidth="1"/>
    <col min="2" max="2" width="23.33203125" style="157" customWidth="1"/>
    <col min="3" max="8" width="10.77734375" style="157" customWidth="1"/>
    <col min="9" max="9" width="9.109375" style="157" customWidth="1"/>
    <col min="10" max="10" width="10.77734375" style="157" customWidth="1"/>
    <col min="11" max="11" width="10.33203125" style="157" customWidth="1"/>
    <col min="12" max="13" width="11.21875" style="157" customWidth="1"/>
    <col min="14" max="14" width="3.33203125" style="157" customWidth="1"/>
    <col min="15" max="16384" width="9.109375" style="157" hidden="1"/>
  </cols>
  <sheetData>
    <row r="1" spans="1:13" ht="15" customHeight="1" x14ac:dyDescent="0.2">
      <c r="A1" s="235"/>
      <c r="B1" s="235"/>
      <c r="C1" s="235"/>
      <c r="D1" s="235"/>
      <c r="E1" s="235"/>
      <c r="F1" s="235"/>
      <c r="G1" s="235"/>
      <c r="H1" s="235"/>
      <c r="I1" s="238"/>
      <c r="J1" s="235"/>
      <c r="K1" s="235"/>
      <c r="L1" s="235"/>
      <c r="M1" s="235"/>
    </row>
    <row r="2" spans="1:13" ht="15" customHeight="1" x14ac:dyDescent="0.2">
      <c r="A2" s="263" t="s">
        <v>133</v>
      </c>
      <c r="B2" s="263"/>
      <c r="C2" s="263"/>
      <c r="D2" s="263"/>
      <c r="E2" s="263"/>
      <c r="F2" s="263"/>
      <c r="G2" s="263"/>
      <c r="H2" s="263"/>
      <c r="I2" s="263"/>
      <c r="J2" s="263"/>
      <c r="K2" s="263"/>
      <c r="L2" s="263"/>
      <c r="M2" s="263"/>
    </row>
    <row r="3" spans="1:13" ht="15" customHeight="1" x14ac:dyDescent="0.2">
      <c r="A3" s="263"/>
      <c r="B3" s="263"/>
      <c r="C3" s="263"/>
      <c r="D3" s="263"/>
      <c r="E3" s="263"/>
      <c r="F3" s="263"/>
      <c r="G3" s="263"/>
      <c r="H3" s="263"/>
      <c r="I3" s="263"/>
      <c r="J3" s="263"/>
      <c r="K3" s="263"/>
      <c r="L3" s="263"/>
      <c r="M3" s="263"/>
    </row>
    <row r="4" spans="1:13" ht="15" customHeight="1" x14ac:dyDescent="0.2">
      <c r="A4" s="235"/>
      <c r="B4" s="235"/>
      <c r="C4" s="235"/>
      <c r="D4" s="235"/>
      <c r="E4" s="235"/>
      <c r="F4" s="235"/>
      <c r="G4" s="235"/>
      <c r="H4" s="235"/>
      <c r="I4" s="237"/>
      <c r="J4" s="235"/>
      <c r="K4" s="235"/>
      <c r="L4" s="235"/>
      <c r="M4" s="235"/>
    </row>
    <row r="5" spans="1:13" ht="15" customHeight="1" x14ac:dyDescent="0.2">
      <c r="A5" s="266" t="s">
        <v>127</v>
      </c>
      <c r="B5" s="266" t="s">
        <v>128</v>
      </c>
      <c r="C5" s="264" t="s">
        <v>177</v>
      </c>
      <c r="D5" s="264" t="s">
        <v>173</v>
      </c>
      <c r="E5" s="264" t="s">
        <v>174</v>
      </c>
      <c r="F5" s="264" t="s">
        <v>129</v>
      </c>
      <c r="G5" s="269" t="s">
        <v>130</v>
      </c>
      <c r="H5" s="269"/>
      <c r="I5" s="269"/>
      <c r="J5" s="264" t="s">
        <v>175</v>
      </c>
      <c r="K5" s="266" t="s">
        <v>132</v>
      </c>
      <c r="L5" s="266"/>
      <c r="M5" s="270"/>
    </row>
    <row r="6" spans="1:13" ht="15" customHeight="1" x14ac:dyDescent="0.2">
      <c r="A6" s="266"/>
      <c r="B6" s="266"/>
      <c r="C6" s="264"/>
      <c r="D6" s="264"/>
      <c r="E6" s="264"/>
      <c r="F6" s="264"/>
      <c r="G6" s="268" t="s">
        <v>173</v>
      </c>
      <c r="H6" s="268" t="s">
        <v>176</v>
      </c>
      <c r="I6" s="268" t="s">
        <v>129</v>
      </c>
      <c r="J6" s="264"/>
      <c r="K6" s="264" t="s">
        <v>173</v>
      </c>
      <c r="L6" s="264" t="s">
        <v>172</v>
      </c>
      <c r="M6" s="264" t="s">
        <v>129</v>
      </c>
    </row>
    <row r="7" spans="1:13" ht="15" customHeight="1" x14ac:dyDescent="0.2">
      <c r="A7" s="266"/>
      <c r="B7" s="266"/>
      <c r="C7" s="264"/>
      <c r="D7" s="264"/>
      <c r="E7" s="264"/>
      <c r="F7" s="264"/>
      <c r="G7" s="268"/>
      <c r="H7" s="268"/>
      <c r="I7" s="268"/>
      <c r="J7" s="264"/>
      <c r="K7" s="264"/>
      <c r="L7" s="264"/>
      <c r="M7" s="264"/>
    </row>
    <row r="8" spans="1:13" ht="15" customHeight="1" x14ac:dyDescent="0.2">
      <c r="A8" s="266"/>
      <c r="B8" s="266"/>
      <c r="C8" s="264"/>
      <c r="D8" s="264"/>
      <c r="E8" s="264"/>
      <c r="F8" s="264"/>
      <c r="G8" s="268"/>
      <c r="H8" s="268"/>
      <c r="I8" s="268"/>
      <c r="J8" s="264"/>
      <c r="K8" s="264"/>
      <c r="L8" s="264"/>
      <c r="M8" s="264"/>
    </row>
    <row r="9" spans="1:13" ht="15" customHeight="1" x14ac:dyDescent="0.2">
      <c r="A9" s="158">
        <v>1</v>
      </c>
      <c r="B9" s="159" t="str">
        <f ca="1">IFERROR(INDEX('Dummy Rank'!F$7:F$21,MATCH('Player Leaderboard'!A9,'Dummy Rank'!E$7:E$21,0),0),"")</f>
        <v>John Doe 1</v>
      </c>
      <c r="C9" s="160">
        <f ca="1">IFERROR(VLOOKUP($B9,'Player Scoreboard'!$C$9:$N$23,2,FALSE),"")</f>
        <v>0</v>
      </c>
      <c r="D9" s="160">
        <f ca="1">IFERROR(VLOOKUP($B9,'Player Scoreboard'!$C$9:$N$23,3,FALSE),"")</f>
        <v>0</v>
      </c>
      <c r="E9" s="160">
        <f ca="1">IFERROR(VLOOKUP($B9,'Player Scoreboard'!$C$9:$N$23,4,FALSE),"")</f>
        <v>0</v>
      </c>
      <c r="F9" s="160">
        <f ca="1">IFERROR(VLOOKUP($B9,'Player Scoreboard'!$C$9:$N$23,5,FALSE),"")</f>
        <v>0</v>
      </c>
      <c r="G9" s="160">
        <f ca="1">IFERROR(VLOOKUP($B9,'Player Scoreboard'!$C$9:$N$23,6,FALSE),"")</f>
        <v>0</v>
      </c>
      <c r="H9" s="160">
        <f ca="1">IFERROR(VLOOKUP($B9,'Player Scoreboard'!$C$9:$N$23,7,FALSE),"")</f>
        <v>0</v>
      </c>
      <c r="I9" s="160">
        <f ca="1">IFERROR(VLOOKUP($B9,'Player Scoreboard'!$C$9:$N$23,8,FALSE),"")</f>
        <v>0</v>
      </c>
      <c r="J9" s="160">
        <f ca="1">IFERROR(VLOOKUP($B9,'Player Scoreboard'!$C$9:$N$23,9,FALSE),"")</f>
        <v>0</v>
      </c>
      <c r="K9" s="160">
        <f ca="1">IFERROR(VLOOKUP($B9,'Player Scoreboard'!$C$9:$N$23,10,FALSE),"")</f>
        <v>0</v>
      </c>
      <c r="L9" s="160">
        <f ca="1">IFERROR(VLOOKUP($B9,'Player Scoreboard'!$C$9:$N$23,11,FALSE),"")</f>
        <v>0</v>
      </c>
      <c r="M9" s="160">
        <f ca="1">IFERROR(VLOOKUP($B9,'Player Scoreboard'!$C$9:$N$23,12,FALSE),"")</f>
        <v>0</v>
      </c>
    </row>
    <row r="10" spans="1:13" ht="15" customHeight="1" x14ac:dyDescent="0.2">
      <c r="A10" s="161">
        <v>2</v>
      </c>
      <c r="B10" s="162" t="str">
        <f ca="1">IFERROR(INDEX('Dummy Rank'!F$7:F$21,MATCH('Player Leaderboard'!A10,'Dummy Rank'!E$7:E$21,0),0),"")</f>
        <v>John Doe 2</v>
      </c>
      <c r="C10" s="163">
        <f ca="1">IFERROR(VLOOKUP($B10,'Player Scoreboard'!$C$9:$N$23,2,FALSE),"")</f>
        <v>0</v>
      </c>
      <c r="D10" s="161">
        <f ca="1">IFERROR(VLOOKUP($B10,'Player Scoreboard'!$C$9:$N$23,3,FALSE),"")</f>
        <v>0</v>
      </c>
      <c r="E10" s="163">
        <f ca="1">IFERROR(VLOOKUP($B10,'Player Scoreboard'!$C$9:$N$23,4,FALSE),"")</f>
        <v>0</v>
      </c>
      <c r="F10" s="161">
        <f ca="1">IFERROR(VLOOKUP($B10,'Player Scoreboard'!$C$9:$N$23,5,FALSE),"")</f>
        <v>0</v>
      </c>
      <c r="G10" s="163">
        <f ca="1">IFERROR(VLOOKUP($B10,'Player Scoreboard'!$C$9:$N$23,6,FALSE),"")</f>
        <v>0</v>
      </c>
      <c r="H10" s="163">
        <f ca="1">IFERROR(VLOOKUP($B10,'Player Scoreboard'!$C$9:$N$23,7,FALSE),"")</f>
        <v>0</v>
      </c>
      <c r="I10" s="161">
        <f ca="1">IFERROR(VLOOKUP($B10,'Player Scoreboard'!$C$9:$N$23,8,FALSE),"")</f>
        <v>0</v>
      </c>
      <c r="J10" s="161">
        <f ca="1">IFERROR(VLOOKUP($B10,'Player Scoreboard'!$C$9:$N$23,9,FALSE),"")</f>
        <v>0</v>
      </c>
      <c r="K10" s="163">
        <f ca="1">IFERROR(VLOOKUP($B10,'Player Scoreboard'!$C$9:$N$23,10,FALSE),"")</f>
        <v>0</v>
      </c>
      <c r="L10" s="163">
        <f ca="1">IFERROR(VLOOKUP($B10,'Player Scoreboard'!$C$9:$N$23,11,FALSE),"")</f>
        <v>0</v>
      </c>
      <c r="M10" s="163">
        <f ca="1">IFERROR(VLOOKUP($B10,'Player Scoreboard'!$C$9:$N$23,12,FALSE),"")</f>
        <v>0</v>
      </c>
    </row>
    <row r="11" spans="1:13" ht="15" customHeight="1" x14ac:dyDescent="0.2">
      <c r="A11" s="158">
        <v>3</v>
      </c>
      <c r="B11" s="159" t="str">
        <f ca="1">IFERROR(INDEX('Dummy Rank'!F$7:F$21,MATCH('Player Leaderboard'!A11,'Dummy Rank'!E$7:E$21,0),0),"")</f>
        <v>John Doe 3</v>
      </c>
      <c r="C11" s="160">
        <f ca="1">IFERROR(VLOOKUP($B11,'Player Scoreboard'!$C$9:$N$23,2,FALSE),"")</f>
        <v>0</v>
      </c>
      <c r="D11" s="160">
        <f ca="1">IFERROR(VLOOKUP($B11,'Player Scoreboard'!$C$9:$N$23,3,FALSE),"")</f>
        <v>0</v>
      </c>
      <c r="E11" s="160">
        <f ca="1">IFERROR(VLOOKUP($B11,'Player Scoreboard'!$C$9:$N$23,4,FALSE),"")</f>
        <v>0</v>
      </c>
      <c r="F11" s="160">
        <f ca="1">IFERROR(VLOOKUP($B11,'Player Scoreboard'!$C$9:$N$23,5,FALSE),"")</f>
        <v>0</v>
      </c>
      <c r="G11" s="160">
        <f ca="1">IFERROR(VLOOKUP($B11,'Player Scoreboard'!$C$9:$N$23,6,FALSE),"")</f>
        <v>0</v>
      </c>
      <c r="H11" s="160">
        <f ca="1">IFERROR(VLOOKUP($B11,'Player Scoreboard'!$C$9:$N$23,7,FALSE),"")</f>
        <v>0</v>
      </c>
      <c r="I11" s="160">
        <f ca="1">IFERROR(VLOOKUP($B11,'Player Scoreboard'!$C$9:$N$23,8,FALSE),"")</f>
        <v>0</v>
      </c>
      <c r="J11" s="160">
        <f ca="1">IFERROR(VLOOKUP($B11,'Player Scoreboard'!$C$9:$N$23,9,FALSE),"")</f>
        <v>0</v>
      </c>
      <c r="K11" s="160">
        <f ca="1">IFERROR(VLOOKUP($B11,'Player Scoreboard'!$C$9:$N$23,10,FALSE),"")</f>
        <v>0</v>
      </c>
      <c r="L11" s="160">
        <f ca="1">IFERROR(VLOOKUP($B11,'Player Scoreboard'!$C$9:$N$23,11,FALSE),"")</f>
        <v>0</v>
      </c>
      <c r="M11" s="160">
        <f ca="1">IFERROR(VLOOKUP($B11,'Player Scoreboard'!$C$9:$N$23,12,FALSE),"")</f>
        <v>0</v>
      </c>
    </row>
    <row r="12" spans="1:13" ht="15" customHeight="1" x14ac:dyDescent="0.2">
      <c r="A12" s="161">
        <v>4</v>
      </c>
      <c r="B12" s="162" t="str">
        <f ca="1">IFERROR(INDEX('Dummy Rank'!F$7:F$21,MATCH('Player Leaderboard'!A12,'Dummy Rank'!E$7:E$21,0),0),"")</f>
        <v>John Doe 4</v>
      </c>
      <c r="C12" s="163">
        <f ca="1">IFERROR(VLOOKUP($B12,'Player Scoreboard'!$C$9:$N$23,2,FALSE),"")</f>
        <v>0</v>
      </c>
      <c r="D12" s="161">
        <f ca="1">IFERROR(VLOOKUP($B12,'Player Scoreboard'!$C$9:$N$23,3,FALSE),"")</f>
        <v>0</v>
      </c>
      <c r="E12" s="163">
        <f ca="1">IFERROR(VLOOKUP($B12,'Player Scoreboard'!$C$9:$N$23,4,FALSE),"")</f>
        <v>0</v>
      </c>
      <c r="F12" s="161">
        <f ca="1">IFERROR(VLOOKUP($B12,'Player Scoreboard'!$C$9:$N$23,5,FALSE),"")</f>
        <v>0</v>
      </c>
      <c r="G12" s="163">
        <f ca="1">IFERROR(VLOOKUP($B12,'Player Scoreboard'!$C$9:$N$23,6,FALSE),"")</f>
        <v>0</v>
      </c>
      <c r="H12" s="163">
        <f ca="1">IFERROR(VLOOKUP($B12,'Player Scoreboard'!$C$9:$N$23,7,FALSE),"")</f>
        <v>0</v>
      </c>
      <c r="I12" s="161">
        <f ca="1">IFERROR(VLOOKUP($B12,'Player Scoreboard'!$C$9:$N$23,8,FALSE),"")</f>
        <v>0</v>
      </c>
      <c r="J12" s="161">
        <f ca="1">IFERROR(VLOOKUP($B12,'Player Scoreboard'!$C$9:$N$23,9,FALSE),"")</f>
        <v>0</v>
      </c>
      <c r="K12" s="163">
        <f ca="1">IFERROR(VLOOKUP($B12,'Player Scoreboard'!$C$9:$N$23,10,FALSE),"")</f>
        <v>0</v>
      </c>
      <c r="L12" s="163">
        <f ca="1">IFERROR(VLOOKUP($B12,'Player Scoreboard'!$C$9:$N$23,11,FALSE),"")</f>
        <v>0</v>
      </c>
      <c r="M12" s="163">
        <f ca="1">IFERROR(VLOOKUP($B12,'Player Scoreboard'!$C$9:$N$23,12,FALSE),"")</f>
        <v>0</v>
      </c>
    </row>
    <row r="13" spans="1:13" ht="15" customHeight="1" x14ac:dyDescent="0.2">
      <c r="A13" s="158">
        <v>5</v>
      </c>
      <c r="B13" s="159" t="str">
        <f ca="1">IFERROR(INDEX('Dummy Rank'!F$7:F$21,MATCH('Player Leaderboard'!A13,'Dummy Rank'!E$7:E$21,0),0),"")</f>
        <v>John Doe 5</v>
      </c>
      <c r="C13" s="160">
        <f ca="1">IFERROR(VLOOKUP($B13,'Player Scoreboard'!$C$9:$N$23,2,FALSE),"")</f>
        <v>0</v>
      </c>
      <c r="D13" s="160">
        <f ca="1">IFERROR(VLOOKUP($B13,'Player Scoreboard'!$C$9:$N$23,3,FALSE),"")</f>
        <v>0</v>
      </c>
      <c r="E13" s="160">
        <f ca="1">IFERROR(VLOOKUP($B13,'Player Scoreboard'!$C$9:$N$23,4,FALSE),"")</f>
        <v>0</v>
      </c>
      <c r="F13" s="160">
        <f ca="1">IFERROR(VLOOKUP($B13,'Player Scoreboard'!$C$9:$N$23,5,FALSE),"")</f>
        <v>0</v>
      </c>
      <c r="G13" s="160">
        <f ca="1">IFERROR(VLOOKUP($B13,'Player Scoreboard'!$C$9:$N$23,6,FALSE),"")</f>
        <v>0</v>
      </c>
      <c r="H13" s="160">
        <f ca="1">IFERROR(VLOOKUP($B13,'Player Scoreboard'!$C$9:$N$23,7,FALSE),"")</f>
        <v>0</v>
      </c>
      <c r="I13" s="160">
        <f ca="1">IFERROR(VLOOKUP($B13,'Player Scoreboard'!$C$9:$N$23,8,FALSE),"")</f>
        <v>0</v>
      </c>
      <c r="J13" s="160">
        <f ca="1">IFERROR(VLOOKUP($B13,'Player Scoreboard'!$C$9:$N$23,9,FALSE),"")</f>
        <v>0</v>
      </c>
      <c r="K13" s="160">
        <f ca="1">IFERROR(VLOOKUP($B13,'Player Scoreboard'!$C$9:$N$23,10,FALSE),"")</f>
        <v>0</v>
      </c>
      <c r="L13" s="160">
        <f ca="1">IFERROR(VLOOKUP($B13,'Player Scoreboard'!$C$9:$N$23,11,FALSE),"")</f>
        <v>0</v>
      </c>
      <c r="M13" s="160">
        <f ca="1">IFERROR(VLOOKUP($B13,'Player Scoreboard'!$C$9:$N$23,12,FALSE),"")</f>
        <v>0</v>
      </c>
    </row>
    <row r="14" spans="1:13" ht="15" customHeight="1" x14ac:dyDescent="0.2">
      <c r="A14" s="161">
        <v>6</v>
      </c>
      <c r="B14" s="162" t="str">
        <f ca="1">IFERROR(INDEX('Dummy Rank'!F$7:F$21,MATCH('Player Leaderboard'!A14,'Dummy Rank'!E$7:E$21,0),0),"")</f>
        <v>John Doe 6</v>
      </c>
      <c r="C14" s="163">
        <f ca="1">IFERROR(VLOOKUP($B14,'Player Scoreboard'!$C$9:$N$23,2,FALSE),"")</f>
        <v>0</v>
      </c>
      <c r="D14" s="161">
        <f ca="1">IFERROR(VLOOKUP($B14,'Player Scoreboard'!$C$9:$N$23,3,FALSE),"")</f>
        <v>0</v>
      </c>
      <c r="E14" s="163">
        <f ca="1">IFERROR(VLOOKUP($B14,'Player Scoreboard'!$C$9:$N$23,4,FALSE),"")</f>
        <v>0</v>
      </c>
      <c r="F14" s="161">
        <f ca="1">IFERROR(VLOOKUP($B14,'Player Scoreboard'!$C$9:$N$23,5,FALSE),"")</f>
        <v>0</v>
      </c>
      <c r="G14" s="163">
        <f ca="1">IFERROR(VLOOKUP($B14,'Player Scoreboard'!$C$9:$N$23,6,FALSE),"")</f>
        <v>0</v>
      </c>
      <c r="H14" s="163">
        <f ca="1">IFERROR(VLOOKUP($B14,'Player Scoreboard'!$C$9:$N$23,7,FALSE),"")</f>
        <v>0</v>
      </c>
      <c r="I14" s="161">
        <f ca="1">IFERROR(VLOOKUP($B14,'Player Scoreboard'!$C$9:$N$23,8,FALSE),"")</f>
        <v>0</v>
      </c>
      <c r="J14" s="161">
        <f ca="1">IFERROR(VLOOKUP($B14,'Player Scoreboard'!$C$9:$N$23,9,FALSE),"")</f>
        <v>0</v>
      </c>
      <c r="K14" s="163">
        <f ca="1">IFERROR(VLOOKUP($B14,'Player Scoreboard'!$C$9:$N$23,10,FALSE),"")</f>
        <v>0</v>
      </c>
      <c r="L14" s="163">
        <f ca="1">IFERROR(VLOOKUP($B14,'Player Scoreboard'!$C$9:$N$23,11,FALSE),"")</f>
        <v>0</v>
      </c>
      <c r="M14" s="163">
        <f ca="1">IFERROR(VLOOKUP($B14,'Player Scoreboard'!$C$9:$N$23,12,FALSE),"")</f>
        <v>0</v>
      </c>
    </row>
    <row r="15" spans="1:13" ht="15" customHeight="1" x14ac:dyDescent="0.2">
      <c r="A15" s="158">
        <v>7</v>
      </c>
      <c r="B15" s="159" t="str">
        <f ca="1">IFERROR(INDEX('Dummy Rank'!F$7:F$21,MATCH('Player Leaderboard'!A15,'Dummy Rank'!E$7:E$21,0),0),"")</f>
        <v>John Doe 7</v>
      </c>
      <c r="C15" s="160">
        <f ca="1">IFERROR(VLOOKUP($B15,'Player Scoreboard'!$C$9:$N$23,2,FALSE),"")</f>
        <v>0</v>
      </c>
      <c r="D15" s="160">
        <f ca="1">IFERROR(VLOOKUP($B15,'Player Scoreboard'!$C$9:$N$23,3,FALSE),"")</f>
        <v>0</v>
      </c>
      <c r="E15" s="160">
        <f ca="1">IFERROR(VLOOKUP($B15,'Player Scoreboard'!$C$9:$N$23,4,FALSE),"")</f>
        <v>0</v>
      </c>
      <c r="F15" s="160">
        <f ca="1">IFERROR(VLOOKUP($B15,'Player Scoreboard'!$C$9:$N$23,5,FALSE),"")</f>
        <v>0</v>
      </c>
      <c r="G15" s="160">
        <f ca="1">IFERROR(VLOOKUP($B15,'Player Scoreboard'!$C$9:$N$23,6,FALSE),"")</f>
        <v>0</v>
      </c>
      <c r="H15" s="160">
        <f ca="1">IFERROR(VLOOKUP($B15,'Player Scoreboard'!$C$9:$N$23,7,FALSE),"")</f>
        <v>0</v>
      </c>
      <c r="I15" s="160">
        <f ca="1">IFERROR(VLOOKUP($B15,'Player Scoreboard'!$C$9:$N$23,8,FALSE),"")</f>
        <v>0</v>
      </c>
      <c r="J15" s="160">
        <f ca="1">IFERROR(VLOOKUP($B15,'Player Scoreboard'!$C$9:$N$23,9,FALSE),"")</f>
        <v>0</v>
      </c>
      <c r="K15" s="160">
        <f ca="1">IFERROR(VLOOKUP($B15,'Player Scoreboard'!$C$9:$N$23,10,FALSE),"")</f>
        <v>0</v>
      </c>
      <c r="L15" s="160">
        <f ca="1">IFERROR(VLOOKUP($B15,'Player Scoreboard'!$C$9:$N$23,11,FALSE),"")</f>
        <v>0</v>
      </c>
      <c r="M15" s="160">
        <f ca="1">IFERROR(VLOOKUP($B15,'Player Scoreboard'!$C$9:$N$23,12,FALSE),"")</f>
        <v>0</v>
      </c>
    </row>
    <row r="16" spans="1:13" ht="15" customHeight="1" x14ac:dyDescent="0.2">
      <c r="A16" s="161">
        <v>8</v>
      </c>
      <c r="B16" s="162" t="str">
        <f ca="1">IFERROR(INDEX('Dummy Rank'!F$7:F$21,MATCH('Player Leaderboard'!A16,'Dummy Rank'!E$7:E$21,0),0),"")</f>
        <v>John Doe 8</v>
      </c>
      <c r="C16" s="163">
        <f ca="1">IFERROR(VLOOKUP($B16,'Player Scoreboard'!$C$9:$N$23,2,FALSE),"")</f>
        <v>0</v>
      </c>
      <c r="D16" s="161">
        <f ca="1">IFERROR(VLOOKUP($B16,'Player Scoreboard'!$C$9:$N$23,3,FALSE),"")</f>
        <v>0</v>
      </c>
      <c r="E16" s="163">
        <f ca="1">IFERROR(VLOOKUP($B16,'Player Scoreboard'!$C$9:$N$23,4,FALSE),"")</f>
        <v>0</v>
      </c>
      <c r="F16" s="161">
        <f ca="1">IFERROR(VLOOKUP($B16,'Player Scoreboard'!$C$9:$N$23,5,FALSE),"")</f>
        <v>0</v>
      </c>
      <c r="G16" s="163">
        <f ca="1">IFERROR(VLOOKUP($B16,'Player Scoreboard'!$C$9:$N$23,6,FALSE),"")</f>
        <v>0</v>
      </c>
      <c r="H16" s="163">
        <f ca="1">IFERROR(VLOOKUP($B16,'Player Scoreboard'!$C$9:$N$23,7,FALSE),"")</f>
        <v>0</v>
      </c>
      <c r="I16" s="161">
        <f ca="1">IFERROR(VLOOKUP($B16,'Player Scoreboard'!$C$9:$N$23,8,FALSE),"")</f>
        <v>0</v>
      </c>
      <c r="J16" s="161">
        <f ca="1">IFERROR(VLOOKUP($B16,'Player Scoreboard'!$C$9:$N$23,9,FALSE),"")</f>
        <v>0</v>
      </c>
      <c r="K16" s="163">
        <f ca="1">IFERROR(VLOOKUP($B16,'Player Scoreboard'!$C$9:$N$23,10,FALSE),"")</f>
        <v>0</v>
      </c>
      <c r="L16" s="163">
        <f ca="1">IFERROR(VLOOKUP($B16,'Player Scoreboard'!$C$9:$N$23,11,FALSE),"")</f>
        <v>0</v>
      </c>
      <c r="M16" s="163">
        <f ca="1">IFERROR(VLOOKUP($B16,'Player Scoreboard'!$C$9:$N$23,12,FALSE),"")</f>
        <v>0</v>
      </c>
    </row>
    <row r="17" spans="1:13" ht="15" customHeight="1" x14ac:dyDescent="0.2">
      <c r="A17" s="158">
        <v>9</v>
      </c>
      <c r="B17" s="159" t="str">
        <f ca="1">IFERROR(INDEX('Dummy Rank'!F$7:F$21,MATCH('Player Leaderboard'!A17,'Dummy Rank'!E$7:E$21,0),0),"")</f>
        <v>John Doe 9</v>
      </c>
      <c r="C17" s="160">
        <f ca="1">IFERROR(VLOOKUP($B17,'Player Scoreboard'!$C$9:$N$23,2,FALSE),"")</f>
        <v>0</v>
      </c>
      <c r="D17" s="160">
        <f ca="1">IFERROR(VLOOKUP($B17,'Player Scoreboard'!$C$9:$N$23,3,FALSE),"")</f>
        <v>0</v>
      </c>
      <c r="E17" s="160">
        <f ca="1">IFERROR(VLOOKUP($B17,'Player Scoreboard'!$C$9:$N$23,4,FALSE),"")</f>
        <v>0</v>
      </c>
      <c r="F17" s="160">
        <f ca="1">IFERROR(VLOOKUP($B17,'Player Scoreboard'!$C$9:$N$23,5,FALSE),"")</f>
        <v>0</v>
      </c>
      <c r="G17" s="160">
        <f ca="1">IFERROR(VLOOKUP($B17,'Player Scoreboard'!$C$9:$N$23,6,FALSE),"")</f>
        <v>0</v>
      </c>
      <c r="H17" s="160">
        <f ca="1">IFERROR(VLOOKUP($B17,'Player Scoreboard'!$C$9:$N$23,7,FALSE),"")</f>
        <v>0</v>
      </c>
      <c r="I17" s="160">
        <f ca="1">IFERROR(VLOOKUP($B17,'Player Scoreboard'!$C$9:$N$23,8,FALSE),"")</f>
        <v>0</v>
      </c>
      <c r="J17" s="160">
        <f ca="1">IFERROR(VLOOKUP($B17,'Player Scoreboard'!$C$9:$N$23,9,FALSE),"")</f>
        <v>0</v>
      </c>
      <c r="K17" s="160">
        <f ca="1">IFERROR(VLOOKUP($B17,'Player Scoreboard'!$C$9:$N$23,10,FALSE),"")</f>
        <v>0</v>
      </c>
      <c r="L17" s="160">
        <f ca="1">IFERROR(VLOOKUP($B17,'Player Scoreboard'!$C$9:$N$23,11,FALSE),"")</f>
        <v>0</v>
      </c>
      <c r="M17" s="160">
        <f ca="1">IFERROR(VLOOKUP($B17,'Player Scoreboard'!$C$9:$N$23,12,FALSE),"")</f>
        <v>0</v>
      </c>
    </row>
    <row r="18" spans="1:13" ht="15" customHeight="1" x14ac:dyDescent="0.2">
      <c r="A18" s="161">
        <v>10</v>
      </c>
      <c r="B18" s="162" t="str">
        <f ca="1">IFERROR(INDEX('Dummy Rank'!F$7:F$21,MATCH('Player Leaderboard'!A18,'Dummy Rank'!E$7:E$21,0),0),"")</f>
        <v>John Doe 10</v>
      </c>
      <c r="C18" s="163">
        <f ca="1">IFERROR(VLOOKUP($B18,'Player Scoreboard'!$C$9:$N$23,2,FALSE),"")</f>
        <v>0</v>
      </c>
      <c r="D18" s="161">
        <f ca="1">IFERROR(VLOOKUP($B18,'Player Scoreboard'!$C$9:$N$23,3,FALSE),"")</f>
        <v>0</v>
      </c>
      <c r="E18" s="163">
        <f ca="1">IFERROR(VLOOKUP($B18,'Player Scoreboard'!$C$9:$N$23,4,FALSE),"")</f>
        <v>0</v>
      </c>
      <c r="F18" s="161">
        <f ca="1">IFERROR(VLOOKUP($B18,'Player Scoreboard'!$C$9:$N$23,5,FALSE),"")</f>
        <v>0</v>
      </c>
      <c r="G18" s="163">
        <f ca="1">IFERROR(VLOOKUP($B18,'Player Scoreboard'!$C$9:$N$23,6,FALSE),"")</f>
        <v>0</v>
      </c>
      <c r="H18" s="163">
        <f ca="1">IFERROR(VLOOKUP($B18,'Player Scoreboard'!$C$9:$N$23,7,FALSE),"")</f>
        <v>0</v>
      </c>
      <c r="I18" s="161">
        <f ca="1">IFERROR(VLOOKUP($B18,'Player Scoreboard'!$C$9:$N$23,8,FALSE),"")</f>
        <v>0</v>
      </c>
      <c r="J18" s="161">
        <f ca="1">IFERROR(VLOOKUP($B18,'Player Scoreboard'!$C$9:$N$23,9,FALSE),"")</f>
        <v>0</v>
      </c>
      <c r="K18" s="163">
        <f ca="1">IFERROR(VLOOKUP($B18,'Player Scoreboard'!$C$9:$N$23,10,FALSE),"")</f>
        <v>0</v>
      </c>
      <c r="L18" s="163">
        <f ca="1">IFERROR(VLOOKUP($B18,'Player Scoreboard'!$C$9:$N$23,11,FALSE),"")</f>
        <v>0</v>
      </c>
      <c r="M18" s="163">
        <f ca="1">IFERROR(VLOOKUP($B18,'Player Scoreboard'!$C$9:$N$23,12,FALSE),"")</f>
        <v>0</v>
      </c>
    </row>
    <row r="19" spans="1:13" ht="15" customHeight="1" x14ac:dyDescent="0.2">
      <c r="A19" s="158">
        <v>11</v>
      </c>
      <c r="B19" s="159" t="str">
        <f ca="1">IFERROR(INDEX('Dummy Rank'!F$7:F$21,MATCH('Player Leaderboard'!A19,'Dummy Rank'!E$7:E$21,0),0),"")</f>
        <v>John Doe 11</v>
      </c>
      <c r="C19" s="160">
        <f ca="1">IFERROR(VLOOKUP($B19,'Player Scoreboard'!$C$9:$N$23,2,FALSE),"")</f>
        <v>0</v>
      </c>
      <c r="D19" s="160">
        <f ca="1">IFERROR(VLOOKUP($B19,'Player Scoreboard'!$C$9:$N$23,3,FALSE),"")</f>
        <v>0</v>
      </c>
      <c r="E19" s="160">
        <f ca="1">IFERROR(VLOOKUP($B19,'Player Scoreboard'!$C$9:$N$23,4,FALSE),"")</f>
        <v>0</v>
      </c>
      <c r="F19" s="160">
        <f ca="1">IFERROR(VLOOKUP($B19,'Player Scoreboard'!$C$9:$N$23,5,FALSE),"")</f>
        <v>0</v>
      </c>
      <c r="G19" s="160">
        <f ca="1">IFERROR(VLOOKUP($B19,'Player Scoreboard'!$C$9:$N$23,6,FALSE),"")</f>
        <v>0</v>
      </c>
      <c r="H19" s="160">
        <f ca="1">IFERROR(VLOOKUP($B19,'Player Scoreboard'!$C$9:$N$23,7,FALSE),"")</f>
        <v>0</v>
      </c>
      <c r="I19" s="160">
        <f ca="1">IFERROR(VLOOKUP($B19,'Player Scoreboard'!$C$9:$N$23,8,FALSE),"")</f>
        <v>0</v>
      </c>
      <c r="J19" s="160">
        <f ca="1">IFERROR(VLOOKUP($B19,'Player Scoreboard'!$C$9:$N$23,9,FALSE),"")</f>
        <v>0</v>
      </c>
      <c r="K19" s="160">
        <f ca="1">IFERROR(VLOOKUP($B19,'Player Scoreboard'!$C$9:$N$23,10,FALSE),"")</f>
        <v>0</v>
      </c>
      <c r="L19" s="160">
        <f ca="1">IFERROR(VLOOKUP($B19,'Player Scoreboard'!$C$9:$N$23,11,FALSE),"")</f>
        <v>0</v>
      </c>
      <c r="M19" s="160">
        <f ca="1">IFERROR(VLOOKUP($B19,'Player Scoreboard'!$C$9:$N$23,12,FALSE),"")</f>
        <v>0</v>
      </c>
    </row>
    <row r="20" spans="1:13" ht="15" customHeight="1" x14ac:dyDescent="0.2">
      <c r="A20" s="161">
        <v>12</v>
      </c>
      <c r="B20" s="162" t="str">
        <f ca="1">IFERROR(INDEX('Dummy Rank'!F$7:F$21,MATCH('Player Leaderboard'!A20,'Dummy Rank'!E$7:E$21,0),0),"")</f>
        <v>John Doe 12</v>
      </c>
      <c r="C20" s="163">
        <f ca="1">IFERROR(VLOOKUP($B20,'Player Scoreboard'!$C$9:$N$23,2,FALSE),"")</f>
        <v>0</v>
      </c>
      <c r="D20" s="161">
        <f ca="1">IFERROR(VLOOKUP($B20,'Player Scoreboard'!$C$9:$N$23,3,FALSE),"")</f>
        <v>0</v>
      </c>
      <c r="E20" s="163">
        <f ca="1">IFERROR(VLOOKUP($B20,'Player Scoreboard'!$C$9:$N$23,4,FALSE),"")</f>
        <v>0</v>
      </c>
      <c r="F20" s="161">
        <f ca="1">IFERROR(VLOOKUP($B20,'Player Scoreboard'!$C$9:$N$23,5,FALSE),"")</f>
        <v>0</v>
      </c>
      <c r="G20" s="163">
        <f ca="1">IFERROR(VLOOKUP($B20,'Player Scoreboard'!$C$9:$N$23,6,FALSE),"")</f>
        <v>0</v>
      </c>
      <c r="H20" s="163">
        <f ca="1">IFERROR(VLOOKUP($B20,'Player Scoreboard'!$C$9:$N$23,7,FALSE),"")</f>
        <v>0</v>
      </c>
      <c r="I20" s="161">
        <f ca="1">IFERROR(VLOOKUP($B20,'Player Scoreboard'!$C$9:$N$23,8,FALSE),"")</f>
        <v>0</v>
      </c>
      <c r="J20" s="161">
        <f ca="1">IFERROR(VLOOKUP($B20,'Player Scoreboard'!$C$9:$N$23,9,FALSE),"")</f>
        <v>0</v>
      </c>
      <c r="K20" s="163">
        <f ca="1">IFERROR(VLOOKUP($B20,'Player Scoreboard'!$C$9:$N$23,10,FALSE),"")</f>
        <v>0</v>
      </c>
      <c r="L20" s="163">
        <f ca="1">IFERROR(VLOOKUP($B20,'Player Scoreboard'!$C$9:$N$23,11,FALSE),"")</f>
        <v>0</v>
      </c>
      <c r="M20" s="163">
        <f ca="1">IFERROR(VLOOKUP($B20,'Player Scoreboard'!$C$9:$N$23,12,FALSE),"")</f>
        <v>0</v>
      </c>
    </row>
    <row r="21" spans="1:13" ht="15" customHeight="1" x14ac:dyDescent="0.2">
      <c r="A21" s="158">
        <v>13</v>
      </c>
      <c r="B21" s="159" t="str">
        <f ca="1">IFERROR(INDEX('Dummy Rank'!F$7:F$21,MATCH('Player Leaderboard'!A21,'Dummy Rank'!E$7:E$21,0),0),"")</f>
        <v>John Doe 13</v>
      </c>
      <c r="C21" s="160">
        <f ca="1">IFERROR(VLOOKUP($B21,'Player Scoreboard'!$C$9:$N$23,2,FALSE),"")</f>
        <v>0</v>
      </c>
      <c r="D21" s="160">
        <f ca="1">IFERROR(VLOOKUP($B21,'Player Scoreboard'!$C$9:$N$23,3,FALSE),"")</f>
        <v>0</v>
      </c>
      <c r="E21" s="160">
        <f ca="1">IFERROR(VLOOKUP($B21,'Player Scoreboard'!$C$9:$N$23,4,FALSE),"")</f>
        <v>0</v>
      </c>
      <c r="F21" s="160">
        <f ca="1">IFERROR(VLOOKUP($B21,'Player Scoreboard'!$C$9:$N$23,5,FALSE),"")</f>
        <v>0</v>
      </c>
      <c r="G21" s="160">
        <f ca="1">IFERROR(VLOOKUP($B21,'Player Scoreboard'!$C$9:$N$23,6,FALSE),"")</f>
        <v>0</v>
      </c>
      <c r="H21" s="160">
        <f ca="1">IFERROR(VLOOKUP($B21,'Player Scoreboard'!$C$9:$N$23,7,FALSE),"")</f>
        <v>0</v>
      </c>
      <c r="I21" s="160">
        <f ca="1">IFERROR(VLOOKUP($B21,'Player Scoreboard'!$C$9:$N$23,8,FALSE),"")</f>
        <v>0</v>
      </c>
      <c r="J21" s="160">
        <f ca="1">IFERROR(VLOOKUP($B21,'Player Scoreboard'!$C$9:$N$23,9,FALSE),"")</f>
        <v>0</v>
      </c>
      <c r="K21" s="160">
        <f ca="1">IFERROR(VLOOKUP($B21,'Player Scoreboard'!$C$9:$N$23,10,FALSE),"")</f>
        <v>0</v>
      </c>
      <c r="L21" s="160">
        <f ca="1">IFERROR(VLOOKUP($B21,'Player Scoreboard'!$C$9:$N$23,11,FALSE),"")</f>
        <v>0</v>
      </c>
      <c r="M21" s="160">
        <f ca="1">IFERROR(VLOOKUP($B21,'Player Scoreboard'!$C$9:$N$23,12,FALSE),"")</f>
        <v>0</v>
      </c>
    </row>
    <row r="22" spans="1:13" ht="15" customHeight="1" x14ac:dyDescent="0.2">
      <c r="A22" s="161">
        <v>14</v>
      </c>
      <c r="B22" s="162" t="str">
        <f ca="1">IFERROR(INDEX('Dummy Rank'!F$7:F$21,MATCH('Player Leaderboard'!A22,'Dummy Rank'!E$7:E$21,0),0),"")</f>
        <v>John Doe 14</v>
      </c>
      <c r="C22" s="163">
        <f ca="1">IFERROR(VLOOKUP($B22,'Player Scoreboard'!$C$9:$N$23,2,FALSE),"")</f>
        <v>0</v>
      </c>
      <c r="D22" s="161">
        <f ca="1">IFERROR(VLOOKUP($B22,'Player Scoreboard'!$C$9:$N$23,3,FALSE),"")</f>
        <v>0</v>
      </c>
      <c r="E22" s="163">
        <f ca="1">IFERROR(VLOOKUP($B22,'Player Scoreboard'!$C$9:$N$23,4,FALSE),"")</f>
        <v>0</v>
      </c>
      <c r="F22" s="161">
        <f ca="1">IFERROR(VLOOKUP($B22,'Player Scoreboard'!$C$9:$N$23,5,FALSE),"")</f>
        <v>0</v>
      </c>
      <c r="G22" s="163">
        <f ca="1">IFERROR(VLOOKUP($B22,'Player Scoreboard'!$C$9:$N$23,6,FALSE),"")</f>
        <v>0</v>
      </c>
      <c r="H22" s="163">
        <f ca="1">IFERROR(VLOOKUP($B22,'Player Scoreboard'!$C$9:$N$23,7,FALSE),"")</f>
        <v>0</v>
      </c>
      <c r="I22" s="161">
        <f ca="1">IFERROR(VLOOKUP($B22,'Player Scoreboard'!$C$9:$N$23,8,FALSE),"")</f>
        <v>0</v>
      </c>
      <c r="J22" s="161">
        <f ca="1">IFERROR(VLOOKUP($B22,'Player Scoreboard'!$C$9:$N$23,9,FALSE),"")</f>
        <v>0</v>
      </c>
      <c r="K22" s="163">
        <f ca="1">IFERROR(VLOOKUP($B22,'Player Scoreboard'!$C$9:$N$23,10,FALSE),"")</f>
        <v>0</v>
      </c>
      <c r="L22" s="163">
        <f ca="1">IFERROR(VLOOKUP($B22,'Player Scoreboard'!$C$9:$N$23,11,FALSE),"")</f>
        <v>0</v>
      </c>
      <c r="M22" s="163">
        <f ca="1">IFERROR(VLOOKUP($B22,'Player Scoreboard'!$C$9:$N$23,12,FALSE),"")</f>
        <v>0</v>
      </c>
    </row>
    <row r="23" spans="1:13" ht="15" customHeight="1" x14ac:dyDescent="0.2">
      <c r="A23" s="158">
        <v>15</v>
      </c>
      <c r="B23" s="159" t="str">
        <f ca="1">IFERROR(INDEX('Dummy Rank'!F$7:F$21,MATCH('Player Leaderboard'!A23,'Dummy Rank'!E$7:E$21,0),0),"")</f>
        <v>John Doe 15</v>
      </c>
      <c r="C23" s="160">
        <f ca="1">IFERROR(VLOOKUP($B23,'Player Scoreboard'!$C$9:$N$23,2,FALSE),"")</f>
        <v>0</v>
      </c>
      <c r="D23" s="160">
        <f ca="1">IFERROR(VLOOKUP($B23,'Player Scoreboard'!$C$9:$N$23,3,FALSE),"")</f>
        <v>0</v>
      </c>
      <c r="E23" s="160">
        <f ca="1">IFERROR(VLOOKUP($B23,'Player Scoreboard'!$C$9:$N$23,4,FALSE),"")</f>
        <v>0</v>
      </c>
      <c r="F23" s="160">
        <f ca="1">IFERROR(VLOOKUP($B23,'Player Scoreboard'!$C$9:$N$23,5,FALSE),"")</f>
        <v>0</v>
      </c>
      <c r="G23" s="160">
        <f ca="1">IFERROR(VLOOKUP($B23,'Player Scoreboard'!$C$9:$N$23,6,FALSE),"")</f>
        <v>0</v>
      </c>
      <c r="H23" s="160">
        <f ca="1">IFERROR(VLOOKUP($B23,'Player Scoreboard'!$C$9:$N$23,7,FALSE),"")</f>
        <v>0</v>
      </c>
      <c r="I23" s="160">
        <f ca="1">IFERROR(VLOOKUP($B23,'Player Scoreboard'!$C$9:$N$23,8,FALSE),"")</f>
        <v>0</v>
      </c>
      <c r="J23" s="160">
        <f ca="1">IFERROR(VLOOKUP($B23,'Player Scoreboard'!$C$9:$N$23,9,FALSE),"")</f>
        <v>0</v>
      </c>
      <c r="K23" s="160">
        <f ca="1">IFERROR(VLOOKUP($B23,'Player Scoreboard'!$C$9:$N$23,10,FALSE),"")</f>
        <v>0</v>
      </c>
      <c r="L23" s="160">
        <f ca="1">IFERROR(VLOOKUP($B23,'Player Scoreboard'!$C$9:$N$23,11,FALSE),"")</f>
        <v>0</v>
      </c>
      <c r="M23" s="160">
        <f ca="1">IFERROR(VLOOKUP($B23,'Player Scoreboard'!$C$9:$N$23,12,FALSE),"")</f>
        <v>0</v>
      </c>
    </row>
    <row r="24" spans="1:13" ht="15" customHeight="1" x14ac:dyDescent="0.2"/>
    <row r="25" spans="1:13" ht="15" customHeight="1" x14ac:dyDescent="0.3">
      <c r="A25" s="234" t="s">
        <v>75</v>
      </c>
    </row>
    <row r="26" spans="1:13" ht="15" hidden="1" customHeight="1" x14ac:dyDescent="0.2"/>
    <row r="27" spans="1:13" hidden="1" x14ac:dyDescent="0.2"/>
    <row r="28" spans="1:13" hidden="1" x14ac:dyDescent="0.2"/>
    <row r="29" spans="1:13" hidden="1" x14ac:dyDescent="0.2"/>
    <row r="30" spans="1:13" hidden="1" x14ac:dyDescent="0.2"/>
    <row r="31" spans="1:13" hidden="1" x14ac:dyDescent="0.2"/>
    <row r="32" spans="1:13"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sheetData>
  <mergeCells count="16">
    <mergeCell ref="A2:M3"/>
    <mergeCell ref="J5:J8"/>
    <mergeCell ref="K5:M5"/>
    <mergeCell ref="K6:K8"/>
    <mergeCell ref="L6:L8"/>
    <mergeCell ref="M6:M8"/>
    <mergeCell ref="H6:H8"/>
    <mergeCell ref="I6:I8"/>
    <mergeCell ref="A5:A8"/>
    <mergeCell ref="B5:B8"/>
    <mergeCell ref="C5:C8"/>
    <mergeCell ref="D5:D8"/>
    <mergeCell ref="G6:G8"/>
    <mergeCell ref="E5:E8"/>
    <mergeCell ref="F5:F8"/>
    <mergeCell ref="G5:I5"/>
  </mergeCells>
  <conditionalFormatting sqref="A10:F10 A9:C9 A11:B23">
    <cfRule type="expression" dxfId="423" priority="14">
      <formula>$A9=""</formula>
    </cfRule>
  </conditionalFormatting>
  <conditionalFormatting sqref="K10:M10">
    <cfRule type="expression" dxfId="422" priority="8">
      <formula>$A10=""</formula>
    </cfRule>
  </conditionalFormatting>
  <conditionalFormatting sqref="D9:M9">
    <cfRule type="expression" dxfId="421" priority="4">
      <formula>$A9=""</formula>
    </cfRule>
  </conditionalFormatting>
  <conditionalFormatting sqref="C12:F12 C14:F14 C16:F16 C18:F18 C20:F20 C22:F22 C11 C13 C15 C17 C19 C21 C23">
    <cfRule type="expression" dxfId="420" priority="3">
      <formula>$A11=""</formula>
    </cfRule>
  </conditionalFormatting>
  <conditionalFormatting sqref="K12:M12 K14:M14 K16:M16 K18:M18 K20:M20 K22:M22">
    <cfRule type="expression" dxfId="419" priority="2">
      <formula>$A12=""</formula>
    </cfRule>
  </conditionalFormatting>
  <conditionalFormatting sqref="D11:M11 D13:M13 D15:M15 D17:M17 D19:M19 D21:M21 D23:M23">
    <cfRule type="expression" dxfId="418" priority="1">
      <formula>$A11=""</formula>
    </cfRule>
  </conditionalFormatting>
  <pageMargins left="0.75" right="0.75" top="1" bottom="1" header="0.5" footer="0.5"/>
  <pageSetup scale="60" fitToHeight="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TX113"/>
  <sheetViews>
    <sheetView showGridLines="0" topLeftCell="A38" zoomScale="90" zoomScaleNormal="90" workbookViewId="0">
      <selection activeCell="W60" sqref="W60"/>
    </sheetView>
  </sheetViews>
  <sheetFormatPr defaultColWidth="0" defaultRowHeight="14.4" customHeight="1" zeroHeight="1" x14ac:dyDescent="0.3"/>
  <cols>
    <col min="1" max="1" width="2.44140625" style="208" customWidth="1"/>
    <col min="2" max="2" width="3.6640625" style="3" customWidth="1"/>
    <col min="3" max="3" width="4.109375" style="3" customWidth="1"/>
    <col min="4" max="4" width="6.33203125" style="3" customWidth="1"/>
    <col min="5" max="5" width="8.21875" style="3" customWidth="1"/>
    <col min="6" max="6" width="6.88671875" style="4" customWidth="1"/>
    <col min="7" max="7" width="20.6640625" style="3" customWidth="1"/>
    <col min="8" max="8" width="3.44140625" style="3" customWidth="1"/>
    <col min="9" max="9" width="1.77734375" style="5" customWidth="1"/>
    <col min="10" max="10" width="3.44140625" style="3" customWidth="1"/>
    <col min="11" max="11" width="20.6640625" style="3" customWidth="1"/>
    <col min="12" max="12" width="3.44140625" style="3" customWidth="1"/>
    <col min="13" max="13" width="1.77734375" style="3" customWidth="1"/>
    <col min="14" max="14" width="3.44140625" style="3" customWidth="1"/>
    <col min="15" max="15" width="1.6640625" style="3" customWidth="1"/>
    <col min="16" max="16" width="3.44140625" style="3" customWidth="1"/>
    <col min="17" max="17" width="1.77734375" style="5" customWidth="1"/>
    <col min="18" max="18" width="3.44140625" style="3" customWidth="1"/>
    <col min="19" max="19" width="1.6640625" style="3" customWidth="1"/>
    <col min="20" max="20" width="1.77734375" style="3" customWidth="1"/>
    <col min="21" max="21" width="1.6640625" style="3" customWidth="1"/>
    <col min="22" max="22" width="20.6640625" style="3" customWidth="1"/>
    <col min="23" max="23" width="3.44140625" style="3" customWidth="1"/>
    <col min="24" max="24" width="1.77734375" style="3" customWidth="1"/>
    <col min="25" max="25" width="3.44140625" style="3" customWidth="1"/>
    <col min="26" max="26" width="20.6640625" style="3" customWidth="1"/>
    <col min="27" max="27" width="3.44140625" style="3" customWidth="1"/>
    <col min="28" max="28" width="1.77734375" style="3" customWidth="1"/>
    <col min="29" max="29" width="3.44140625" style="3" customWidth="1"/>
    <col min="30" max="30" width="1.77734375" style="3" customWidth="1"/>
    <col min="31" max="32" width="9.109375" style="3" customWidth="1"/>
    <col min="33" max="33" width="1.6640625" style="3" customWidth="1"/>
    <col min="34" max="34" width="20.6640625" style="3" customWidth="1"/>
    <col min="35" max="35" width="3.44140625" style="3" customWidth="1"/>
    <col min="36" max="36" width="1.77734375" style="3" customWidth="1"/>
    <col min="37" max="37" width="3.44140625" style="3" customWidth="1"/>
    <col min="38" max="38" width="20.6640625" style="3" customWidth="1"/>
    <col min="39" max="39" width="3.44140625" style="3" customWidth="1"/>
    <col min="40" max="40" width="1.77734375" style="3" customWidth="1"/>
    <col min="41" max="41" width="3.44140625" style="3" customWidth="1"/>
    <col min="42" max="42" width="1.77734375" style="3" customWidth="1"/>
    <col min="43" max="44" width="9.109375" style="3" customWidth="1"/>
    <col min="45" max="45" width="1.6640625" style="3" customWidth="1"/>
    <col min="46" max="46" width="20.6640625" style="3" customWidth="1"/>
    <col min="47" max="47" width="3.44140625" style="3" customWidth="1"/>
    <col min="48" max="48" width="1.77734375" style="3" customWidth="1"/>
    <col min="49" max="49" width="3.44140625" style="3" customWidth="1"/>
    <col min="50" max="50" width="20.6640625" style="3" customWidth="1"/>
    <col min="51" max="51" width="3.44140625" style="3" customWidth="1"/>
    <col min="52" max="52" width="1.77734375" style="3" customWidth="1"/>
    <col min="53" max="53" width="3.44140625" style="3" customWidth="1"/>
    <col min="54" max="54" width="1.77734375" style="3" customWidth="1"/>
    <col min="55" max="56" width="9.109375" style="3" customWidth="1"/>
    <col min="57" max="57" width="1.6640625" style="3" customWidth="1"/>
    <col min="58" max="58" width="20.6640625" style="3" customWidth="1"/>
    <col min="59" max="59" width="3.44140625" style="3" customWidth="1"/>
    <col min="60" max="60" width="1.77734375" style="3" customWidth="1"/>
    <col min="61" max="61" width="3.44140625" style="3" customWidth="1"/>
    <col min="62" max="62" width="20.6640625" style="3" customWidth="1"/>
    <col min="63" max="63" width="3.44140625" style="3" customWidth="1"/>
    <col min="64" max="64" width="1.77734375" style="3" customWidth="1"/>
    <col min="65" max="65" width="3.44140625" style="3" customWidth="1"/>
    <col min="66" max="66" width="1.77734375" style="3" customWidth="1"/>
    <col min="67" max="68" width="9.109375" style="3" customWidth="1"/>
    <col min="69" max="69" width="1.6640625" style="3" customWidth="1"/>
    <col min="70" max="70" width="20.6640625" style="3" customWidth="1"/>
    <col min="71" max="71" width="3.44140625" style="3" customWidth="1"/>
    <col min="72" max="72" width="1.77734375" style="3" customWidth="1"/>
    <col min="73" max="73" width="3.44140625" style="3" customWidth="1"/>
    <col min="74" max="74" width="20.6640625" style="3" customWidth="1"/>
    <col min="75" max="75" width="3.44140625" style="3" customWidth="1"/>
    <col min="76" max="76" width="1.77734375" style="3" customWidth="1"/>
    <col min="77" max="77" width="3.44140625" style="3" customWidth="1"/>
    <col min="78" max="78" width="1.77734375" style="3" customWidth="1"/>
    <col min="79" max="80" width="9.109375" style="3" customWidth="1"/>
    <col min="81" max="81" width="1.6640625" style="3" customWidth="1"/>
    <col min="82" max="82" width="20.6640625" style="3" customWidth="1"/>
    <col min="83" max="83" width="3.44140625" style="3" customWidth="1"/>
    <col min="84" max="84" width="1.77734375" style="3" customWidth="1"/>
    <col min="85" max="85" width="3.44140625" style="3" customWidth="1"/>
    <col min="86" max="86" width="20.6640625" style="3" customWidth="1"/>
    <col min="87" max="87" width="3.44140625" style="3" customWidth="1"/>
    <col min="88" max="88" width="1.77734375" style="3" customWidth="1"/>
    <col min="89" max="89" width="3.44140625" style="3" customWidth="1"/>
    <col min="90" max="90" width="1.77734375" style="3" customWidth="1"/>
    <col min="91" max="92" width="9.109375" style="3" customWidth="1"/>
    <col min="93" max="93" width="1.6640625" style="3" customWidth="1"/>
    <col min="94" max="94" width="20.6640625" style="3" customWidth="1"/>
    <col min="95" max="95" width="3.44140625" style="3" customWidth="1"/>
    <col min="96" max="96" width="1.77734375" style="3" customWidth="1"/>
    <col min="97" max="97" width="3.44140625" style="3" customWidth="1"/>
    <col min="98" max="98" width="20.6640625" style="3" customWidth="1"/>
    <col min="99" max="99" width="3.44140625" style="3" customWidth="1"/>
    <col min="100" max="100" width="1.77734375" style="3" customWidth="1"/>
    <col min="101" max="101" width="3.44140625" style="3" customWidth="1"/>
    <col min="102" max="102" width="1.77734375" style="3" customWidth="1"/>
    <col min="103" max="104" width="9.109375" style="3" customWidth="1"/>
    <col min="105" max="105" width="1.6640625" style="3" customWidth="1"/>
    <col min="106" max="106" width="20.6640625" style="3" customWidth="1"/>
    <col min="107" max="107" width="3.44140625" style="3" customWidth="1"/>
    <col min="108" max="108" width="1.77734375" style="3" customWidth="1"/>
    <col min="109" max="109" width="3.44140625" style="3" customWidth="1"/>
    <col min="110" max="110" width="20.6640625" style="3" customWidth="1"/>
    <col min="111" max="111" width="3.44140625" style="3" customWidth="1"/>
    <col min="112" max="112" width="1.77734375" style="3" customWidth="1"/>
    <col min="113" max="113" width="3.44140625" style="3" customWidth="1"/>
    <col min="114" max="114" width="1.77734375" style="3" customWidth="1"/>
    <col min="115" max="116" width="9.109375" style="3" customWidth="1"/>
    <col min="117" max="117" width="1.6640625" style="3" customWidth="1"/>
    <col min="118" max="118" width="20.6640625" style="3" customWidth="1"/>
    <col min="119" max="119" width="3.44140625" style="3" customWidth="1"/>
    <col min="120" max="120" width="1.77734375" style="3" customWidth="1"/>
    <col min="121" max="121" width="3.44140625" style="3" customWidth="1"/>
    <col min="122" max="122" width="20.6640625" style="3" customWidth="1"/>
    <col min="123" max="123" width="3.44140625" style="3" customWidth="1"/>
    <col min="124" max="124" width="1.77734375" style="3" customWidth="1"/>
    <col min="125" max="125" width="3.44140625" style="3" customWidth="1"/>
    <col min="126" max="126" width="1.77734375" style="3" customWidth="1"/>
    <col min="127" max="128" width="9.109375" style="3" customWidth="1"/>
    <col min="129" max="129" width="1.6640625" style="3" customWidth="1"/>
    <col min="130" max="130" width="20.6640625" style="3" customWidth="1"/>
    <col min="131" max="131" width="3.44140625" style="3" customWidth="1"/>
    <col min="132" max="132" width="1.77734375" style="3" customWidth="1"/>
    <col min="133" max="133" width="3.44140625" style="3" customWidth="1"/>
    <col min="134" max="134" width="20.6640625" style="3" customWidth="1"/>
    <col min="135" max="135" width="3.44140625" style="3" customWidth="1"/>
    <col min="136" max="136" width="1.77734375" style="3" customWidth="1"/>
    <col min="137" max="137" width="3.44140625" style="3" customWidth="1"/>
    <col min="138" max="138" width="1.77734375" style="3" customWidth="1"/>
    <col min="139" max="140" width="9.109375" style="3" customWidth="1"/>
    <col min="141" max="141" width="1.6640625" style="3" customWidth="1"/>
    <col min="142" max="142" width="20.6640625" style="3" customWidth="1"/>
    <col min="143" max="143" width="3.44140625" style="3" customWidth="1"/>
    <col min="144" max="144" width="1.77734375" style="3" customWidth="1"/>
    <col min="145" max="145" width="3.44140625" style="3" customWidth="1"/>
    <col min="146" max="146" width="20.6640625" style="3" customWidth="1"/>
    <col min="147" max="147" width="3.44140625" style="3" customWidth="1"/>
    <col min="148" max="148" width="1.77734375" style="3" customWidth="1"/>
    <col min="149" max="149" width="3.44140625" style="3" customWidth="1"/>
    <col min="150" max="150" width="1.77734375" style="3" customWidth="1"/>
    <col min="151" max="152" width="9.109375" style="3" customWidth="1"/>
    <col min="153" max="153" width="1.6640625" style="3" customWidth="1"/>
    <col min="154" max="154" width="20.6640625" style="3" customWidth="1"/>
    <col min="155" max="155" width="3.44140625" style="3" customWidth="1"/>
    <col min="156" max="156" width="1.77734375" style="3" customWidth="1"/>
    <col min="157" max="157" width="3.44140625" style="3" customWidth="1"/>
    <col min="158" max="158" width="20.6640625" style="3" customWidth="1"/>
    <col min="159" max="159" width="3.44140625" style="3" customWidth="1"/>
    <col min="160" max="160" width="1.77734375" style="3" customWidth="1"/>
    <col min="161" max="161" width="3.44140625" style="3" customWidth="1"/>
    <col min="162" max="162" width="1.77734375" style="3" customWidth="1"/>
    <col min="163" max="164" width="9.109375" style="3" customWidth="1"/>
    <col min="165" max="165" width="1.6640625" style="3" customWidth="1"/>
    <col min="166" max="166" width="20.6640625" style="3" customWidth="1"/>
    <col min="167" max="167" width="3.44140625" style="3" customWidth="1"/>
    <col min="168" max="168" width="1.77734375" style="3" customWidth="1"/>
    <col min="169" max="169" width="3.44140625" style="3" customWidth="1"/>
    <col min="170" max="170" width="20.6640625" style="3" customWidth="1"/>
    <col min="171" max="171" width="3.44140625" style="3" customWidth="1"/>
    <col min="172" max="172" width="1.77734375" style="3" customWidth="1"/>
    <col min="173" max="173" width="3.44140625" style="3" customWidth="1"/>
    <col min="174" max="174" width="1.77734375" style="3" customWidth="1"/>
    <col min="175" max="176" width="9.109375" style="3" customWidth="1"/>
    <col min="177" max="177" width="1.6640625" style="3" customWidth="1"/>
    <col min="178" max="178" width="20.6640625" style="3" customWidth="1"/>
    <col min="179" max="179" width="3.44140625" style="3" customWidth="1"/>
    <col min="180" max="180" width="1.77734375" style="3" customWidth="1"/>
    <col min="181" max="181" width="3.44140625" style="3" customWidth="1"/>
    <col min="182" max="182" width="20.6640625" style="3" customWidth="1"/>
    <col min="183" max="183" width="3.44140625" style="3" customWidth="1"/>
    <col min="184" max="184" width="1.77734375" style="3" customWidth="1"/>
    <col min="185" max="185" width="3.44140625" style="3" customWidth="1"/>
    <col min="186" max="186" width="1.77734375" style="3" customWidth="1"/>
    <col min="187" max="188" width="9.109375" style="3" customWidth="1"/>
    <col min="189" max="189" width="1.6640625" style="3" customWidth="1"/>
    <col min="190" max="190" width="20.6640625" style="3" customWidth="1"/>
    <col min="191" max="191" width="3.44140625" style="3" customWidth="1"/>
    <col min="192" max="192" width="1.77734375" style="3" customWidth="1"/>
    <col min="193" max="193" width="3.44140625" style="3" customWidth="1"/>
    <col min="194" max="194" width="20.6640625" style="3" customWidth="1"/>
    <col min="195" max="195" width="3.44140625" style="3" customWidth="1"/>
    <col min="196" max="196" width="1.77734375" style="3" customWidth="1"/>
    <col min="197" max="197" width="3.44140625" style="3" customWidth="1"/>
    <col min="198" max="198" width="1.77734375" style="3" customWidth="1"/>
    <col min="199" max="200" width="9.109375" style="3" customWidth="1"/>
    <col min="201" max="201" width="2.88671875" style="3" customWidth="1"/>
    <col min="202" max="1220" width="0" style="3" hidden="1" customWidth="1"/>
    <col min="1221" max="16384" width="9.109375" style="3" hidden="1"/>
  </cols>
  <sheetData>
    <row r="1" spans="1:200" s="10" customFormat="1" ht="15" customHeight="1" x14ac:dyDescent="0.25">
      <c r="A1" s="141"/>
      <c r="I1" s="73"/>
      <c r="Q1" s="73"/>
    </row>
    <row r="2" spans="1:200" s="10" customFormat="1" ht="15" customHeight="1" x14ac:dyDescent="0.25">
      <c r="A2" s="141"/>
      <c r="B2" s="242" t="s">
        <v>187</v>
      </c>
      <c r="I2" s="73"/>
      <c r="Q2" s="73"/>
      <c r="U2" s="30"/>
    </row>
    <row r="3" spans="1:200" s="10" customFormat="1" ht="15" customHeight="1" x14ac:dyDescent="0.25">
      <c r="A3" s="141"/>
      <c r="I3" s="73"/>
      <c r="Q3" s="73"/>
    </row>
    <row r="4" spans="1:200" s="10" customFormat="1" ht="15" customHeight="1" x14ac:dyDescent="0.25">
      <c r="A4" s="141"/>
      <c r="B4" s="164" t="s">
        <v>134</v>
      </c>
      <c r="C4" s="165"/>
      <c r="D4" s="165"/>
      <c r="E4" s="165"/>
      <c r="F4" s="165"/>
      <c r="G4" s="165"/>
      <c r="H4" s="165"/>
      <c r="I4" s="165"/>
      <c r="J4" s="165"/>
      <c r="K4" s="165"/>
      <c r="L4" s="165"/>
      <c r="M4" s="165"/>
      <c r="N4" s="165"/>
      <c r="O4" s="165"/>
      <c r="P4" s="165"/>
      <c r="Q4" s="165"/>
      <c r="R4" s="165"/>
      <c r="S4" s="165"/>
      <c r="U4" s="164" t="s">
        <v>135</v>
      </c>
      <c r="V4" s="164"/>
      <c r="W4" s="164"/>
      <c r="X4" s="164"/>
      <c r="Y4" s="164"/>
      <c r="Z4" s="164"/>
      <c r="AA4" s="164"/>
      <c r="AB4" s="164"/>
      <c r="AC4" s="164"/>
      <c r="AD4" s="164"/>
      <c r="AE4" s="165"/>
      <c r="AF4" s="165"/>
      <c r="AG4" s="164"/>
      <c r="AH4" s="164"/>
      <c r="AI4" s="164"/>
      <c r="AJ4" s="164"/>
      <c r="AK4" s="164"/>
      <c r="AL4" s="164"/>
      <c r="AM4" s="164"/>
      <c r="AN4" s="164"/>
      <c r="AO4" s="164"/>
      <c r="AP4" s="164"/>
      <c r="AQ4" s="165"/>
      <c r="AR4" s="165"/>
      <c r="AS4" s="164"/>
      <c r="AT4" s="164"/>
      <c r="AU4" s="164"/>
      <c r="AV4" s="164"/>
      <c r="AW4" s="164"/>
      <c r="AX4" s="164"/>
      <c r="AY4" s="164"/>
      <c r="AZ4" s="164"/>
      <c r="BA4" s="164"/>
      <c r="BB4" s="164"/>
      <c r="BC4" s="165"/>
      <c r="BD4" s="165"/>
      <c r="BE4" s="164"/>
      <c r="BF4" s="164"/>
      <c r="BG4" s="164"/>
      <c r="BH4" s="164"/>
      <c r="BI4" s="164"/>
      <c r="BJ4" s="164"/>
      <c r="BK4" s="164"/>
      <c r="BL4" s="164"/>
      <c r="BM4" s="164"/>
      <c r="BN4" s="164"/>
      <c r="BO4" s="165"/>
      <c r="BP4" s="165"/>
      <c r="BQ4" s="164"/>
      <c r="BR4" s="164"/>
      <c r="BS4" s="164"/>
      <c r="BT4" s="164"/>
      <c r="BU4" s="164"/>
      <c r="BV4" s="164"/>
      <c r="BW4" s="164"/>
      <c r="BX4" s="164"/>
      <c r="BY4" s="164"/>
      <c r="BZ4" s="164"/>
      <c r="CA4" s="165"/>
      <c r="CB4" s="165"/>
      <c r="CC4" s="164"/>
      <c r="CD4" s="164"/>
      <c r="CE4" s="164"/>
      <c r="CF4" s="164"/>
      <c r="CG4" s="164"/>
      <c r="CH4" s="164"/>
      <c r="CI4" s="164"/>
      <c r="CJ4" s="164"/>
      <c r="CK4" s="164"/>
      <c r="CL4" s="164"/>
      <c r="CM4" s="165"/>
      <c r="CN4" s="165"/>
      <c r="CO4" s="164"/>
      <c r="CP4" s="164"/>
      <c r="CQ4" s="164"/>
      <c r="CR4" s="164"/>
      <c r="CS4" s="164"/>
      <c r="CT4" s="164"/>
      <c r="CU4" s="164"/>
      <c r="CV4" s="164"/>
      <c r="CW4" s="164"/>
      <c r="CX4" s="164"/>
      <c r="CY4" s="165"/>
      <c r="CZ4" s="165"/>
      <c r="DA4" s="164"/>
      <c r="DB4" s="164"/>
      <c r="DC4" s="164"/>
      <c r="DD4" s="164"/>
      <c r="DE4" s="164"/>
      <c r="DF4" s="164"/>
      <c r="DG4" s="164"/>
      <c r="DH4" s="164"/>
      <c r="DI4" s="164"/>
      <c r="DJ4" s="164"/>
      <c r="DK4" s="165"/>
      <c r="DL4" s="165"/>
      <c r="DM4" s="164"/>
      <c r="DN4" s="164"/>
      <c r="DO4" s="164"/>
      <c r="DP4" s="164"/>
      <c r="DQ4" s="164"/>
      <c r="DR4" s="164"/>
      <c r="DS4" s="164"/>
      <c r="DT4" s="164"/>
      <c r="DU4" s="164"/>
      <c r="DV4" s="164"/>
      <c r="DW4" s="165"/>
      <c r="DX4" s="165"/>
      <c r="DY4" s="164"/>
      <c r="DZ4" s="164"/>
      <c r="EA4" s="164"/>
      <c r="EB4" s="164"/>
      <c r="EC4" s="164"/>
      <c r="ED4" s="164"/>
      <c r="EE4" s="164"/>
      <c r="EF4" s="164"/>
      <c r="EG4" s="164"/>
      <c r="EH4" s="164"/>
      <c r="EI4" s="165"/>
      <c r="EJ4" s="165"/>
      <c r="EK4" s="164"/>
      <c r="EL4" s="164"/>
      <c r="EM4" s="164"/>
      <c r="EN4" s="164"/>
      <c r="EO4" s="164"/>
      <c r="EP4" s="164"/>
      <c r="EQ4" s="164"/>
      <c r="ER4" s="164"/>
      <c r="ES4" s="164"/>
      <c r="ET4" s="164"/>
      <c r="EU4" s="165"/>
      <c r="EV4" s="165"/>
      <c r="EW4" s="164"/>
      <c r="EX4" s="164"/>
      <c r="EY4" s="164"/>
      <c r="EZ4" s="164"/>
      <c r="FA4" s="164"/>
      <c r="FB4" s="164"/>
      <c r="FC4" s="164"/>
      <c r="FD4" s="164"/>
      <c r="FE4" s="164"/>
      <c r="FF4" s="164"/>
      <c r="FG4" s="165"/>
      <c r="FH4" s="165"/>
      <c r="FI4" s="164"/>
      <c r="FJ4" s="164"/>
      <c r="FK4" s="164"/>
      <c r="FL4" s="164"/>
      <c r="FM4" s="164"/>
      <c r="FN4" s="164"/>
      <c r="FO4" s="164"/>
      <c r="FP4" s="164"/>
      <c r="FQ4" s="164"/>
      <c r="FR4" s="164"/>
      <c r="FS4" s="165"/>
      <c r="FT4" s="165"/>
      <c r="FU4" s="164"/>
      <c r="FV4" s="164"/>
      <c r="FW4" s="164"/>
      <c r="FX4" s="164"/>
      <c r="FY4" s="164"/>
      <c r="FZ4" s="164"/>
      <c r="GA4" s="164"/>
      <c r="GB4" s="164"/>
      <c r="GC4" s="164"/>
      <c r="GD4" s="164"/>
      <c r="GE4" s="165"/>
      <c r="GF4" s="165"/>
      <c r="GG4" s="164"/>
      <c r="GH4" s="164"/>
      <c r="GI4" s="164"/>
      <c r="GJ4" s="164"/>
      <c r="GK4" s="164"/>
      <c r="GL4" s="164"/>
      <c r="GM4" s="164"/>
      <c r="GN4" s="164"/>
      <c r="GO4" s="164"/>
      <c r="GP4" s="164"/>
      <c r="GQ4" s="165"/>
      <c r="GR4" s="165"/>
    </row>
    <row r="5" spans="1:200" s="141" customFormat="1" ht="15" customHeight="1" x14ac:dyDescent="0.25">
      <c r="B5" s="52"/>
      <c r="C5" s="52"/>
      <c r="D5" s="52"/>
      <c r="E5" s="52"/>
      <c r="F5" s="52"/>
      <c r="G5" s="52"/>
      <c r="H5" s="52"/>
      <c r="I5" s="166"/>
      <c r="J5" s="52"/>
      <c r="K5" s="52"/>
      <c r="L5" s="52"/>
      <c r="M5" s="52"/>
      <c r="N5" s="52"/>
      <c r="O5" s="52"/>
      <c r="P5" s="52"/>
      <c r="Q5" s="52"/>
      <c r="R5" s="52"/>
      <c r="S5" s="52"/>
      <c r="U5" s="167">
        <f>IF(W6="","",1)</f>
        <v>1</v>
      </c>
      <c r="V5" s="167">
        <f>IF(W6="","",1)</f>
        <v>1</v>
      </c>
      <c r="W5" s="167">
        <f>IF(W6="","",1)</f>
        <v>1</v>
      </c>
      <c r="X5" s="168">
        <f>IF(W6="","",1)</f>
        <v>1</v>
      </c>
      <c r="Y5" s="168">
        <f>IF(W6="","",1)</f>
        <v>1</v>
      </c>
      <c r="Z5" s="167">
        <f>IF(W6="","",1)</f>
        <v>1</v>
      </c>
      <c r="AA5" s="167"/>
      <c r="AB5" s="167"/>
      <c r="AC5" s="167"/>
      <c r="AD5" s="167">
        <f>IF(W6="","",1)</f>
        <v>1</v>
      </c>
      <c r="AE5" s="168">
        <f>IF(W6="","",1)</f>
        <v>1</v>
      </c>
      <c r="AF5" s="168">
        <f>IF(W6="","",1)</f>
        <v>1</v>
      </c>
      <c r="AG5" s="167">
        <f>IF(AI6="","",1)</f>
        <v>1</v>
      </c>
      <c r="AH5" s="167">
        <f>IF(AI6="","",1)</f>
        <v>1</v>
      </c>
      <c r="AI5" s="167">
        <f>IF(AI6="","",1)</f>
        <v>1</v>
      </c>
      <c r="AJ5" s="168">
        <f>IF(AI6="","",1)</f>
        <v>1</v>
      </c>
      <c r="AK5" s="168">
        <f>IF(AI6="","",1)</f>
        <v>1</v>
      </c>
      <c r="AL5" s="167">
        <f>IF(AI6="","",1)</f>
        <v>1</v>
      </c>
      <c r="AM5" s="167"/>
      <c r="AN5" s="167"/>
      <c r="AO5" s="167"/>
      <c r="AP5" s="167">
        <f>IF(AI6="","",1)</f>
        <v>1</v>
      </c>
      <c r="AQ5" s="168">
        <f>IF(AI6="","",1)</f>
        <v>1</v>
      </c>
      <c r="AR5" s="168">
        <f>IF(AI6="","",1)</f>
        <v>1</v>
      </c>
      <c r="AS5" s="167">
        <f>IF(AU6="","",1)</f>
        <v>1</v>
      </c>
      <c r="AT5" s="167">
        <f>IF(AU6="","",1)</f>
        <v>1</v>
      </c>
      <c r="AU5" s="167">
        <f>IF(AU6="","",1)</f>
        <v>1</v>
      </c>
      <c r="AV5" s="168">
        <f>IF(AU6="","",1)</f>
        <v>1</v>
      </c>
      <c r="AW5" s="168">
        <f>IF(AU6="","",1)</f>
        <v>1</v>
      </c>
      <c r="AX5" s="167">
        <f>IF(AU6="","",1)</f>
        <v>1</v>
      </c>
      <c r="AY5" s="167"/>
      <c r="AZ5" s="167"/>
      <c r="BA5" s="167"/>
      <c r="BB5" s="167">
        <f>IF(AU6="","",1)</f>
        <v>1</v>
      </c>
      <c r="BC5" s="168">
        <f>IF(AU6="","",1)</f>
        <v>1</v>
      </c>
      <c r="BD5" s="168">
        <f>IF(AU6="","",1)</f>
        <v>1</v>
      </c>
      <c r="BE5" s="167">
        <f>IF(BG6="","",1)</f>
        <v>1</v>
      </c>
      <c r="BF5" s="167">
        <f>IF(BG6="","",1)</f>
        <v>1</v>
      </c>
      <c r="BG5" s="167">
        <f>IF(BG6="","",1)</f>
        <v>1</v>
      </c>
      <c r="BH5" s="168">
        <f>IF(BG6="","",1)</f>
        <v>1</v>
      </c>
      <c r="BI5" s="168">
        <f>IF(BG6="","",1)</f>
        <v>1</v>
      </c>
      <c r="BJ5" s="167">
        <f>IF(BG6="","",1)</f>
        <v>1</v>
      </c>
      <c r="BK5" s="167"/>
      <c r="BL5" s="167"/>
      <c r="BM5" s="167"/>
      <c r="BN5" s="167">
        <f>IF(BG6="","",1)</f>
        <v>1</v>
      </c>
      <c r="BO5" s="168">
        <f>IF(BG6="","",1)</f>
        <v>1</v>
      </c>
      <c r="BP5" s="168">
        <f>IF(BG6="","",1)</f>
        <v>1</v>
      </c>
      <c r="BQ5" s="167">
        <f>IF(BS6="","",1)</f>
        <v>1</v>
      </c>
      <c r="BR5" s="167">
        <f>IF(BS6="","",1)</f>
        <v>1</v>
      </c>
      <c r="BS5" s="167">
        <f>IF(BS6="","",1)</f>
        <v>1</v>
      </c>
      <c r="BT5" s="168">
        <f>IF(BS6="","",1)</f>
        <v>1</v>
      </c>
      <c r="BU5" s="168">
        <f>IF(BS6="","",1)</f>
        <v>1</v>
      </c>
      <c r="BV5" s="167">
        <f>IF(BS6="","",1)</f>
        <v>1</v>
      </c>
      <c r="BW5" s="167"/>
      <c r="BX5" s="167"/>
      <c r="BY5" s="167"/>
      <c r="BZ5" s="167">
        <f>IF(BS6="","",1)</f>
        <v>1</v>
      </c>
      <c r="CA5" s="168">
        <f>IF(BS6="","",1)</f>
        <v>1</v>
      </c>
      <c r="CB5" s="168">
        <f>IF(BS6="","",1)</f>
        <v>1</v>
      </c>
      <c r="CC5" s="167">
        <f>IF(CE6="","",1)</f>
        <v>1</v>
      </c>
      <c r="CD5" s="167">
        <f>IF(CE6="","",1)</f>
        <v>1</v>
      </c>
      <c r="CE5" s="167">
        <f>IF(CE6="","",1)</f>
        <v>1</v>
      </c>
      <c r="CF5" s="168">
        <f>IF(CE6="","",1)</f>
        <v>1</v>
      </c>
      <c r="CG5" s="168">
        <f>IF(CE6="","",1)</f>
        <v>1</v>
      </c>
      <c r="CH5" s="167">
        <f>IF(CE6="","",1)</f>
        <v>1</v>
      </c>
      <c r="CI5" s="167"/>
      <c r="CJ5" s="167"/>
      <c r="CK5" s="167"/>
      <c r="CL5" s="167">
        <f>IF(CE6="","",1)</f>
        <v>1</v>
      </c>
      <c r="CM5" s="168">
        <f>IF(CE6="","",1)</f>
        <v>1</v>
      </c>
      <c r="CN5" s="168">
        <f>IF(CE6="","",1)</f>
        <v>1</v>
      </c>
      <c r="CO5" s="167">
        <f>IF(CQ6="","",1)</f>
        <v>1</v>
      </c>
      <c r="CP5" s="167">
        <f>IF(CQ6="","",1)</f>
        <v>1</v>
      </c>
      <c r="CQ5" s="167">
        <f>IF(CQ6="","",1)</f>
        <v>1</v>
      </c>
      <c r="CR5" s="168">
        <f>IF(CQ6="","",1)</f>
        <v>1</v>
      </c>
      <c r="CS5" s="168">
        <f>IF(CQ6="","",1)</f>
        <v>1</v>
      </c>
      <c r="CT5" s="167">
        <f>IF(CQ6="","",1)</f>
        <v>1</v>
      </c>
      <c r="CU5" s="167"/>
      <c r="CV5" s="167"/>
      <c r="CW5" s="167"/>
      <c r="CX5" s="167">
        <f>IF(CQ6="","",1)</f>
        <v>1</v>
      </c>
      <c r="CY5" s="168">
        <f>IF(CQ6="","",1)</f>
        <v>1</v>
      </c>
      <c r="CZ5" s="168">
        <f>IF(CQ6="","",1)</f>
        <v>1</v>
      </c>
      <c r="DA5" s="167">
        <f>IF(DC6="","",1)</f>
        <v>1</v>
      </c>
      <c r="DB5" s="167">
        <f>IF(DC6="","",1)</f>
        <v>1</v>
      </c>
      <c r="DC5" s="167">
        <f>IF(DC6="","",1)</f>
        <v>1</v>
      </c>
      <c r="DD5" s="168">
        <f>IF(DC6="","",1)</f>
        <v>1</v>
      </c>
      <c r="DE5" s="168">
        <f>IF(DC6="","",1)</f>
        <v>1</v>
      </c>
      <c r="DF5" s="167">
        <f>IF(DC6="","",1)</f>
        <v>1</v>
      </c>
      <c r="DG5" s="167"/>
      <c r="DH5" s="167"/>
      <c r="DI5" s="167"/>
      <c r="DJ5" s="167">
        <f>IF(DC6="","",1)</f>
        <v>1</v>
      </c>
      <c r="DK5" s="168">
        <f>IF(DC6="","",1)</f>
        <v>1</v>
      </c>
      <c r="DL5" s="168">
        <f>IF(DC6="","",1)</f>
        <v>1</v>
      </c>
      <c r="DM5" s="167">
        <f>IF(DO6="","",1)</f>
        <v>1</v>
      </c>
      <c r="DN5" s="167">
        <f>IF(DO6="","",1)</f>
        <v>1</v>
      </c>
      <c r="DO5" s="167">
        <f>IF(DO6="","",1)</f>
        <v>1</v>
      </c>
      <c r="DP5" s="168">
        <f>IF(DO6="","",1)</f>
        <v>1</v>
      </c>
      <c r="DQ5" s="168">
        <f>IF(DO6="","",1)</f>
        <v>1</v>
      </c>
      <c r="DR5" s="167">
        <f>IF(DO6="","",1)</f>
        <v>1</v>
      </c>
      <c r="DS5" s="167"/>
      <c r="DT5" s="167"/>
      <c r="DU5" s="167"/>
      <c r="DV5" s="167">
        <f>IF(DO6="","",1)</f>
        <v>1</v>
      </c>
      <c r="DW5" s="168">
        <f>IF(DO6="","",1)</f>
        <v>1</v>
      </c>
      <c r="DX5" s="168">
        <f>IF(DO6="","",1)</f>
        <v>1</v>
      </c>
      <c r="DY5" s="167">
        <f>IF(EA6="","",1)</f>
        <v>1</v>
      </c>
      <c r="DZ5" s="167">
        <f>IF(EA6="","",1)</f>
        <v>1</v>
      </c>
      <c r="EA5" s="167">
        <f>IF(EA6="","",1)</f>
        <v>1</v>
      </c>
      <c r="EB5" s="168">
        <f>IF(EA6="","",1)</f>
        <v>1</v>
      </c>
      <c r="EC5" s="168">
        <f>IF(EA6="","",1)</f>
        <v>1</v>
      </c>
      <c r="ED5" s="167">
        <f>IF(EA6="","",1)</f>
        <v>1</v>
      </c>
      <c r="EE5" s="167"/>
      <c r="EF5" s="167"/>
      <c r="EG5" s="167"/>
      <c r="EH5" s="167">
        <f>IF(EA6="","",1)</f>
        <v>1</v>
      </c>
      <c r="EI5" s="168">
        <f>IF(EA6="","",1)</f>
        <v>1</v>
      </c>
      <c r="EJ5" s="168">
        <f>IF(EA6="","",1)</f>
        <v>1</v>
      </c>
      <c r="EK5" s="167">
        <f>IF(EM6="","",1)</f>
        <v>1</v>
      </c>
      <c r="EL5" s="167">
        <f>IF(EM6="","",1)</f>
        <v>1</v>
      </c>
      <c r="EM5" s="167">
        <f>IF(EM6="","",1)</f>
        <v>1</v>
      </c>
      <c r="EN5" s="168">
        <f>IF(EM6="","",1)</f>
        <v>1</v>
      </c>
      <c r="EO5" s="168">
        <f>IF(EM6="","",1)</f>
        <v>1</v>
      </c>
      <c r="EP5" s="167">
        <f>IF(EM6="","",1)</f>
        <v>1</v>
      </c>
      <c r="EQ5" s="167"/>
      <c r="ER5" s="167"/>
      <c r="ES5" s="167"/>
      <c r="ET5" s="167">
        <f>IF(EM6="","",1)</f>
        <v>1</v>
      </c>
      <c r="EU5" s="168">
        <f>IF(EM6="","",1)</f>
        <v>1</v>
      </c>
      <c r="EV5" s="168">
        <f>IF(EM6="","",1)</f>
        <v>1</v>
      </c>
      <c r="EW5" s="167">
        <f>IF(EY6="","",1)</f>
        <v>1</v>
      </c>
      <c r="EX5" s="167">
        <f>IF(EY6="","",1)</f>
        <v>1</v>
      </c>
      <c r="EY5" s="167">
        <f>IF(EY6="","",1)</f>
        <v>1</v>
      </c>
      <c r="EZ5" s="168">
        <f>IF(EY6="","",1)</f>
        <v>1</v>
      </c>
      <c r="FA5" s="168">
        <f>IF(EY6="","",1)</f>
        <v>1</v>
      </c>
      <c r="FB5" s="167">
        <f>IF(EY6="","",1)</f>
        <v>1</v>
      </c>
      <c r="FC5" s="167"/>
      <c r="FD5" s="167"/>
      <c r="FE5" s="167"/>
      <c r="FF5" s="167">
        <f>IF(EY6="","",1)</f>
        <v>1</v>
      </c>
      <c r="FG5" s="168">
        <f>IF(EY6="","",1)</f>
        <v>1</v>
      </c>
      <c r="FH5" s="168">
        <f>IF(EY6="","",1)</f>
        <v>1</v>
      </c>
      <c r="FI5" s="167">
        <f>IF(FK6="","",1)</f>
        <v>1</v>
      </c>
      <c r="FJ5" s="167">
        <f>IF(FK6="","",1)</f>
        <v>1</v>
      </c>
      <c r="FK5" s="167">
        <f>IF(FK6="","",1)</f>
        <v>1</v>
      </c>
      <c r="FL5" s="168">
        <f>IF(FK6="","",1)</f>
        <v>1</v>
      </c>
      <c r="FM5" s="168">
        <f>IF(FK6="","",1)</f>
        <v>1</v>
      </c>
      <c r="FN5" s="167">
        <f>IF(FK6="","",1)</f>
        <v>1</v>
      </c>
      <c r="FO5" s="167"/>
      <c r="FP5" s="167"/>
      <c r="FQ5" s="167"/>
      <c r="FR5" s="167">
        <f>IF(FK6="","",1)</f>
        <v>1</v>
      </c>
      <c r="FS5" s="168">
        <f>IF(FK6="","",1)</f>
        <v>1</v>
      </c>
      <c r="FT5" s="168">
        <f>IF(FK6="","",1)</f>
        <v>1</v>
      </c>
      <c r="FU5" s="167">
        <f>IF(FW6="","",1)</f>
        <v>1</v>
      </c>
      <c r="FV5" s="167">
        <f>IF(FW6="","",1)</f>
        <v>1</v>
      </c>
      <c r="FW5" s="167">
        <f>IF(FW6="","",1)</f>
        <v>1</v>
      </c>
      <c r="FX5" s="168">
        <f>IF(FW6="","",1)</f>
        <v>1</v>
      </c>
      <c r="FY5" s="168">
        <f>IF(FW6="","",1)</f>
        <v>1</v>
      </c>
      <c r="FZ5" s="167">
        <f>IF(FW6="","",1)</f>
        <v>1</v>
      </c>
      <c r="GA5" s="167"/>
      <c r="GB5" s="167"/>
      <c r="GC5" s="167"/>
      <c r="GD5" s="167">
        <f>IF(FW6="","",1)</f>
        <v>1</v>
      </c>
      <c r="GE5" s="168">
        <f>IF(FW6="","",1)</f>
        <v>1</v>
      </c>
      <c r="GF5" s="168">
        <f>IF(FW6="","",1)</f>
        <v>1</v>
      </c>
      <c r="GG5" s="167">
        <f>IF(GI6="","",1)</f>
        <v>1</v>
      </c>
      <c r="GH5" s="167">
        <f>IF(GI6="","",1)</f>
        <v>1</v>
      </c>
      <c r="GI5" s="167">
        <f>IF(GI6="","",1)</f>
        <v>1</v>
      </c>
      <c r="GJ5" s="168">
        <f>IF(GI6="","",1)</f>
        <v>1</v>
      </c>
      <c r="GK5" s="168">
        <f>IF(GI6="","",1)</f>
        <v>1</v>
      </c>
      <c r="GL5" s="167">
        <f>IF(GI6="","",1)</f>
        <v>1</v>
      </c>
      <c r="GM5" s="167"/>
      <c r="GN5" s="167"/>
      <c r="GO5" s="167"/>
      <c r="GP5" s="167">
        <f>IF(GI6="","",1)</f>
        <v>1</v>
      </c>
      <c r="GQ5" s="168">
        <f>IF(GI6="","",1)</f>
        <v>1</v>
      </c>
      <c r="GR5" s="168">
        <f>IF(GI6="","",1)</f>
        <v>1</v>
      </c>
    </row>
    <row r="6" spans="1:200" s="10" customFormat="1" ht="15" customHeight="1" x14ac:dyDescent="0.25">
      <c r="A6" s="141"/>
      <c r="B6" s="169" t="s">
        <v>130</v>
      </c>
      <c r="C6" s="170"/>
      <c r="D6" s="170"/>
      <c r="E6" s="170"/>
      <c r="F6" s="170"/>
      <c r="G6" s="170"/>
      <c r="H6" s="170"/>
      <c r="I6" s="170"/>
      <c r="J6" s="170"/>
      <c r="K6" s="170"/>
      <c r="L6" s="170"/>
      <c r="M6" s="170"/>
      <c r="N6" s="170"/>
      <c r="O6" s="170"/>
      <c r="P6" s="170"/>
      <c r="Q6" s="170"/>
      <c r="R6" s="170"/>
      <c r="S6" s="170"/>
      <c r="U6" s="171">
        <v>1</v>
      </c>
      <c r="V6" s="172" t="s">
        <v>136</v>
      </c>
      <c r="W6" s="172" t="str">
        <f>VLOOKUP(U6,'Player Scoreboard'!$B$9:$C$23,2,FALSE)</f>
        <v>John Doe 1</v>
      </c>
      <c r="X6" s="172"/>
      <c r="Y6" s="172"/>
      <c r="Z6" s="172"/>
      <c r="AA6" s="172"/>
      <c r="AB6" s="172"/>
      <c r="AC6" s="172"/>
      <c r="AD6" s="172"/>
      <c r="AE6" s="173" t="s">
        <v>137</v>
      </c>
      <c r="AF6" s="174">
        <f ca="1">AE7+AF7</f>
        <v>0</v>
      </c>
      <c r="AG6" s="171">
        <f>U6+1</f>
        <v>2</v>
      </c>
      <c r="AH6" s="172" t="str">
        <f>"Player ("&amp;AG6&amp;")"</f>
        <v>Player (2)</v>
      </c>
      <c r="AI6" s="172" t="str">
        <f>VLOOKUP(AG6,'Player Scoreboard'!$B$9:$C$23,2,FALSE)</f>
        <v>John Doe 2</v>
      </c>
      <c r="AJ6" s="172"/>
      <c r="AK6" s="172"/>
      <c r="AL6" s="172"/>
      <c r="AM6" s="172"/>
      <c r="AN6" s="172"/>
      <c r="AO6" s="172"/>
      <c r="AP6" s="172"/>
      <c r="AQ6" s="173" t="s">
        <v>137</v>
      </c>
      <c r="AR6" s="174">
        <f ca="1">AQ7+AR7</f>
        <v>0</v>
      </c>
      <c r="AS6" s="171">
        <f>AG6+1</f>
        <v>3</v>
      </c>
      <c r="AT6" s="172" t="str">
        <f>"Player ("&amp;AS6&amp;")"</f>
        <v>Player (3)</v>
      </c>
      <c r="AU6" s="172" t="str">
        <f>VLOOKUP(AS6,'Player Scoreboard'!$B$9:$C$23,2,FALSE)</f>
        <v>John Doe 3</v>
      </c>
      <c r="AV6" s="172"/>
      <c r="AW6" s="172"/>
      <c r="AX6" s="172"/>
      <c r="AY6" s="172"/>
      <c r="AZ6" s="172"/>
      <c r="BA6" s="172"/>
      <c r="BB6" s="172"/>
      <c r="BC6" s="173" t="s">
        <v>137</v>
      </c>
      <c r="BD6" s="174">
        <f ca="1">BC7+BD7</f>
        <v>0</v>
      </c>
      <c r="BE6" s="171">
        <f>AS6+1</f>
        <v>4</v>
      </c>
      <c r="BF6" s="172" t="str">
        <f>"Player ("&amp;BE6&amp;")"</f>
        <v>Player (4)</v>
      </c>
      <c r="BG6" s="172" t="str">
        <f>VLOOKUP(BE6,'Player Scoreboard'!$B$9:$C$23,2,FALSE)</f>
        <v>John Doe 4</v>
      </c>
      <c r="BH6" s="172"/>
      <c r="BI6" s="172"/>
      <c r="BJ6" s="172"/>
      <c r="BK6" s="172"/>
      <c r="BL6" s="172"/>
      <c r="BM6" s="172"/>
      <c r="BN6" s="172"/>
      <c r="BO6" s="173" t="s">
        <v>137</v>
      </c>
      <c r="BP6" s="174">
        <f ca="1">BO7+BP7</f>
        <v>0</v>
      </c>
      <c r="BQ6" s="171">
        <f>BE6+1</f>
        <v>5</v>
      </c>
      <c r="BR6" s="172" t="str">
        <f>"Player ("&amp;BQ6&amp;")"</f>
        <v>Player (5)</v>
      </c>
      <c r="BS6" s="172" t="str">
        <f>VLOOKUP(BQ6,'Player Scoreboard'!$B$9:$C$23,2,FALSE)</f>
        <v>John Doe 5</v>
      </c>
      <c r="BT6" s="172"/>
      <c r="BU6" s="172"/>
      <c r="BV6" s="172"/>
      <c r="BW6" s="172"/>
      <c r="BX6" s="172"/>
      <c r="BY6" s="172"/>
      <c r="BZ6" s="172"/>
      <c r="CA6" s="173" t="s">
        <v>137</v>
      </c>
      <c r="CB6" s="174">
        <f ca="1">CA7+CB7</f>
        <v>0</v>
      </c>
      <c r="CC6" s="171">
        <f>BQ6+1</f>
        <v>6</v>
      </c>
      <c r="CD6" s="172" t="str">
        <f>"Player ("&amp;CC6&amp;")"</f>
        <v>Player (6)</v>
      </c>
      <c r="CE6" s="172" t="str">
        <f>VLOOKUP(CC6,'Player Scoreboard'!$B$9:$C$23,2,FALSE)</f>
        <v>John Doe 6</v>
      </c>
      <c r="CF6" s="172"/>
      <c r="CG6" s="172"/>
      <c r="CH6" s="172"/>
      <c r="CI6" s="172"/>
      <c r="CJ6" s="172"/>
      <c r="CK6" s="172"/>
      <c r="CL6" s="172"/>
      <c r="CM6" s="173" t="s">
        <v>137</v>
      </c>
      <c r="CN6" s="174">
        <f ca="1">CM7+CN7</f>
        <v>0</v>
      </c>
      <c r="CO6" s="171">
        <f>CC6+1</f>
        <v>7</v>
      </c>
      <c r="CP6" s="172" t="str">
        <f>"Player ("&amp;CO6&amp;")"</f>
        <v>Player (7)</v>
      </c>
      <c r="CQ6" s="172" t="str">
        <f>VLOOKUP(CO6,'Player Scoreboard'!$B$9:$C$23,2,FALSE)</f>
        <v>John Doe 7</v>
      </c>
      <c r="CR6" s="172"/>
      <c r="CS6" s="172"/>
      <c r="CT6" s="172"/>
      <c r="CU6" s="172"/>
      <c r="CV6" s="172"/>
      <c r="CW6" s="172"/>
      <c r="CX6" s="172"/>
      <c r="CY6" s="173" t="s">
        <v>137</v>
      </c>
      <c r="CZ6" s="174">
        <f ca="1">CY7+CZ7</f>
        <v>0</v>
      </c>
      <c r="DA6" s="171">
        <f>CO6+1</f>
        <v>8</v>
      </c>
      <c r="DB6" s="172" t="str">
        <f>"Player ("&amp;DA6&amp;")"</f>
        <v>Player (8)</v>
      </c>
      <c r="DC6" s="172" t="str">
        <f>VLOOKUP(DA6,'Player Scoreboard'!$B$9:$C$23,2,FALSE)</f>
        <v>John Doe 8</v>
      </c>
      <c r="DD6" s="172"/>
      <c r="DE6" s="172"/>
      <c r="DF6" s="172"/>
      <c r="DG6" s="172"/>
      <c r="DH6" s="172"/>
      <c r="DI6" s="172"/>
      <c r="DJ6" s="172"/>
      <c r="DK6" s="173" t="s">
        <v>137</v>
      </c>
      <c r="DL6" s="174">
        <f ca="1">DK7+DL7</f>
        <v>0</v>
      </c>
      <c r="DM6" s="171">
        <f>DA6+1</f>
        <v>9</v>
      </c>
      <c r="DN6" s="172" t="str">
        <f>"Player ("&amp;DM6&amp;")"</f>
        <v>Player (9)</v>
      </c>
      <c r="DO6" s="172" t="str">
        <f>VLOOKUP(DM6,'Player Scoreboard'!$B$9:$C$23,2,FALSE)</f>
        <v>John Doe 9</v>
      </c>
      <c r="DP6" s="172"/>
      <c r="DQ6" s="172"/>
      <c r="DR6" s="172"/>
      <c r="DS6" s="172"/>
      <c r="DT6" s="172"/>
      <c r="DU6" s="172"/>
      <c r="DV6" s="172"/>
      <c r="DW6" s="173" t="s">
        <v>137</v>
      </c>
      <c r="DX6" s="174">
        <f ca="1">DW7+DX7</f>
        <v>0</v>
      </c>
      <c r="DY6" s="171">
        <f>DM6+1</f>
        <v>10</v>
      </c>
      <c r="DZ6" s="172" t="str">
        <f>"Player ("&amp;DY6&amp;")"</f>
        <v>Player (10)</v>
      </c>
      <c r="EA6" s="172" t="str">
        <f>VLOOKUP(DY6,'Player Scoreboard'!$B$9:$C$23,2,FALSE)</f>
        <v>John Doe 10</v>
      </c>
      <c r="EB6" s="172"/>
      <c r="EC6" s="172"/>
      <c r="ED6" s="172"/>
      <c r="EE6" s="172"/>
      <c r="EF6" s="172"/>
      <c r="EG6" s="172"/>
      <c r="EH6" s="172"/>
      <c r="EI6" s="173" t="s">
        <v>137</v>
      </c>
      <c r="EJ6" s="174">
        <f ca="1">EI7+EJ7</f>
        <v>0</v>
      </c>
      <c r="EK6" s="171">
        <f>DY6+1</f>
        <v>11</v>
      </c>
      <c r="EL6" s="172" t="str">
        <f>"Player ("&amp;EK6&amp;")"</f>
        <v>Player (11)</v>
      </c>
      <c r="EM6" s="172" t="str">
        <f>VLOOKUP(EK6,'Player Scoreboard'!$B$9:$C$23,2,FALSE)</f>
        <v>John Doe 11</v>
      </c>
      <c r="EN6" s="172"/>
      <c r="EO6" s="172"/>
      <c r="EP6" s="172"/>
      <c r="EQ6" s="172"/>
      <c r="ER6" s="172"/>
      <c r="ES6" s="172"/>
      <c r="ET6" s="172"/>
      <c r="EU6" s="173" t="s">
        <v>137</v>
      </c>
      <c r="EV6" s="174">
        <f ca="1">EU7+EV7</f>
        <v>0</v>
      </c>
      <c r="EW6" s="171">
        <f>EK6+1</f>
        <v>12</v>
      </c>
      <c r="EX6" s="172" t="str">
        <f>"Player ("&amp;EW6&amp;")"</f>
        <v>Player (12)</v>
      </c>
      <c r="EY6" s="172" t="str">
        <f>VLOOKUP(EW6,'Player Scoreboard'!$B$9:$C$23,2,FALSE)</f>
        <v>John Doe 12</v>
      </c>
      <c r="EZ6" s="172"/>
      <c r="FA6" s="172"/>
      <c r="FB6" s="172"/>
      <c r="FC6" s="172"/>
      <c r="FD6" s="172"/>
      <c r="FE6" s="172"/>
      <c r="FF6" s="172"/>
      <c r="FG6" s="173" t="s">
        <v>137</v>
      </c>
      <c r="FH6" s="174">
        <f ca="1">FG7+FH7</f>
        <v>0</v>
      </c>
      <c r="FI6" s="171">
        <f>EW6+1</f>
        <v>13</v>
      </c>
      <c r="FJ6" s="172" t="str">
        <f>"Player ("&amp;FI6&amp;")"</f>
        <v>Player (13)</v>
      </c>
      <c r="FK6" s="172" t="str">
        <f>VLOOKUP(FI6,'Player Scoreboard'!$B$9:$C$23,2,FALSE)</f>
        <v>John Doe 13</v>
      </c>
      <c r="FL6" s="172"/>
      <c r="FM6" s="172"/>
      <c r="FN6" s="172"/>
      <c r="FO6" s="172"/>
      <c r="FP6" s="172"/>
      <c r="FQ6" s="172"/>
      <c r="FR6" s="172"/>
      <c r="FS6" s="173" t="s">
        <v>137</v>
      </c>
      <c r="FT6" s="174">
        <f ca="1">FS7+FT7</f>
        <v>0</v>
      </c>
      <c r="FU6" s="171">
        <f>FI6+1</f>
        <v>14</v>
      </c>
      <c r="FV6" s="172" t="str">
        <f>"Player ("&amp;FU6&amp;")"</f>
        <v>Player (14)</v>
      </c>
      <c r="FW6" s="172" t="str">
        <f>VLOOKUP(FU6,'Player Scoreboard'!$B$9:$C$23,2,FALSE)</f>
        <v>John Doe 14</v>
      </c>
      <c r="FX6" s="172"/>
      <c r="FY6" s="172"/>
      <c r="FZ6" s="172"/>
      <c r="GA6" s="172"/>
      <c r="GB6" s="172"/>
      <c r="GC6" s="172"/>
      <c r="GD6" s="172"/>
      <c r="GE6" s="173" t="s">
        <v>137</v>
      </c>
      <c r="GF6" s="174">
        <f ca="1">GE7+GF7</f>
        <v>0</v>
      </c>
      <c r="GG6" s="171">
        <f>FU6+1</f>
        <v>15</v>
      </c>
      <c r="GH6" s="172" t="str">
        <f>"Player ("&amp;GG6&amp;")"</f>
        <v>Player (15)</v>
      </c>
      <c r="GI6" s="172" t="str">
        <f>VLOOKUP(GG6,'Player Scoreboard'!$B$9:$C$23,2,FALSE)</f>
        <v>John Doe 15</v>
      </c>
      <c r="GJ6" s="172"/>
      <c r="GK6" s="172"/>
      <c r="GL6" s="172"/>
      <c r="GM6" s="172"/>
      <c r="GN6" s="172"/>
      <c r="GO6" s="172"/>
      <c r="GP6" s="172"/>
      <c r="GQ6" s="173" t="s">
        <v>137</v>
      </c>
      <c r="GR6" s="174">
        <f ca="1">GQ7+GR7</f>
        <v>0</v>
      </c>
    </row>
    <row r="7" spans="1:200" s="10" customFormat="1" ht="15" customHeight="1" x14ac:dyDescent="0.25">
      <c r="A7" s="141"/>
      <c r="B7" s="11"/>
      <c r="C7" s="12"/>
      <c r="D7" s="12"/>
      <c r="E7" s="12"/>
      <c r="F7" s="12"/>
      <c r="G7" s="12"/>
      <c r="H7" s="12"/>
      <c r="I7" s="13"/>
      <c r="J7" s="12"/>
      <c r="K7" s="12"/>
      <c r="L7" s="12"/>
      <c r="M7" s="12"/>
      <c r="S7" s="14"/>
      <c r="U7" s="175"/>
      <c r="V7" s="176" t="s">
        <v>138</v>
      </c>
      <c r="W7" s="176">
        <f ca="1">VLOOKUP(W6,'Dummy Rank'!$F$7:$G$21,2,FALSE)</f>
        <v>1</v>
      </c>
      <c r="X7" s="176"/>
      <c r="Y7" s="176"/>
      <c r="Z7" s="176"/>
      <c r="AA7" s="176"/>
      <c r="AB7" s="176"/>
      <c r="AC7" s="176"/>
      <c r="AD7" s="177"/>
      <c r="AE7" s="178">
        <f>SUM(AE10:AE67)</f>
        <v>0</v>
      </c>
      <c r="AF7" s="212">
        <f ca="1">SUM(AF10:AF67)</f>
        <v>0</v>
      </c>
      <c r="AG7" s="175"/>
      <c r="AH7" s="176" t="s">
        <v>138</v>
      </c>
      <c r="AI7" s="176">
        <f ca="1">VLOOKUP(AI6,'Dummy Rank'!$F$7:$G$21,2,FALSE)</f>
        <v>2</v>
      </c>
      <c r="AJ7" s="176"/>
      <c r="AK7" s="176"/>
      <c r="AL7" s="176"/>
      <c r="AM7" s="176"/>
      <c r="AN7" s="176"/>
      <c r="AO7" s="176"/>
      <c r="AP7" s="177"/>
      <c r="AQ7" s="178">
        <f>SUM(AQ10:AQ67)</f>
        <v>0</v>
      </c>
      <c r="AR7" s="212">
        <f ca="1">SUM(AR10:AR67)</f>
        <v>0</v>
      </c>
      <c r="AS7" s="175"/>
      <c r="AT7" s="176" t="s">
        <v>138</v>
      </c>
      <c r="AU7" s="176">
        <f ca="1">VLOOKUP(AU6,'Dummy Rank'!$F$7:$G$21,2,FALSE)</f>
        <v>3</v>
      </c>
      <c r="AV7" s="176"/>
      <c r="AW7" s="176"/>
      <c r="AX7" s="176"/>
      <c r="AY7" s="176"/>
      <c r="AZ7" s="176"/>
      <c r="BA7" s="176"/>
      <c r="BB7" s="177"/>
      <c r="BC7" s="178">
        <f>SUM(BC10:BC67)</f>
        <v>0</v>
      </c>
      <c r="BD7" s="212">
        <f ca="1">SUM(BD10:BD67)</f>
        <v>0</v>
      </c>
      <c r="BE7" s="175"/>
      <c r="BF7" s="176" t="s">
        <v>138</v>
      </c>
      <c r="BG7" s="176">
        <f ca="1">VLOOKUP(BG6,'Dummy Rank'!$F$7:$G$21,2,FALSE)</f>
        <v>4</v>
      </c>
      <c r="BH7" s="176"/>
      <c r="BI7" s="176"/>
      <c r="BJ7" s="176"/>
      <c r="BK7" s="176"/>
      <c r="BL7" s="176"/>
      <c r="BM7" s="176"/>
      <c r="BN7" s="177"/>
      <c r="BO7" s="178">
        <f>SUM(BO10:BO67)</f>
        <v>0</v>
      </c>
      <c r="BP7" s="212">
        <f ca="1">SUM(BP10:BP67)</f>
        <v>0</v>
      </c>
      <c r="BQ7" s="175"/>
      <c r="BR7" s="176" t="s">
        <v>138</v>
      </c>
      <c r="BS7" s="176">
        <f ca="1">VLOOKUP(BS6,'Dummy Rank'!$F$7:$G$21,2,FALSE)</f>
        <v>5</v>
      </c>
      <c r="BT7" s="176"/>
      <c r="BU7" s="176"/>
      <c r="BV7" s="176"/>
      <c r="BW7" s="176"/>
      <c r="BX7" s="176"/>
      <c r="BY7" s="176"/>
      <c r="BZ7" s="177"/>
      <c r="CA7" s="178">
        <f>SUM(CA10:CA67)</f>
        <v>0</v>
      </c>
      <c r="CB7" s="212">
        <f ca="1">SUM(CB10:CB67)</f>
        <v>0</v>
      </c>
      <c r="CC7" s="175"/>
      <c r="CD7" s="176" t="s">
        <v>138</v>
      </c>
      <c r="CE7" s="176">
        <f ca="1">VLOOKUP(CE6,'Dummy Rank'!$F$7:$G$21,2,FALSE)</f>
        <v>6</v>
      </c>
      <c r="CF7" s="176"/>
      <c r="CG7" s="176"/>
      <c r="CH7" s="176"/>
      <c r="CI7" s="176"/>
      <c r="CJ7" s="176"/>
      <c r="CK7" s="176"/>
      <c r="CL7" s="177"/>
      <c r="CM7" s="178">
        <f>SUM(CM10:CM67)</f>
        <v>0</v>
      </c>
      <c r="CN7" s="212">
        <f ca="1">SUM(CN10:CN67)</f>
        <v>0</v>
      </c>
      <c r="CO7" s="175"/>
      <c r="CP7" s="176" t="s">
        <v>138</v>
      </c>
      <c r="CQ7" s="176">
        <f ca="1">VLOOKUP(CQ6,'Dummy Rank'!$F$7:$G$21,2,FALSE)</f>
        <v>7</v>
      </c>
      <c r="CR7" s="176"/>
      <c r="CS7" s="176"/>
      <c r="CT7" s="176"/>
      <c r="CU7" s="176"/>
      <c r="CV7" s="176"/>
      <c r="CW7" s="176"/>
      <c r="CX7" s="177"/>
      <c r="CY7" s="178">
        <f>SUM(CY10:CY67)</f>
        <v>0</v>
      </c>
      <c r="CZ7" s="212">
        <f ca="1">SUM(CZ10:CZ67)</f>
        <v>0</v>
      </c>
      <c r="DA7" s="175"/>
      <c r="DB7" s="176" t="s">
        <v>138</v>
      </c>
      <c r="DC7" s="176">
        <f ca="1">VLOOKUP(DC6,'Dummy Rank'!$F$7:$G$21,2,FALSE)</f>
        <v>8</v>
      </c>
      <c r="DD7" s="176"/>
      <c r="DE7" s="176"/>
      <c r="DF7" s="176"/>
      <c r="DG7" s="176"/>
      <c r="DH7" s="176"/>
      <c r="DI7" s="176"/>
      <c r="DJ7" s="177"/>
      <c r="DK7" s="178">
        <f>SUM(DK10:DK67)</f>
        <v>0</v>
      </c>
      <c r="DL7" s="212">
        <f ca="1">SUM(DL10:DL67)</f>
        <v>0</v>
      </c>
      <c r="DM7" s="175"/>
      <c r="DN7" s="176" t="s">
        <v>138</v>
      </c>
      <c r="DO7" s="176">
        <f ca="1">VLOOKUP(DO6,'Dummy Rank'!$F$7:$G$21,2,FALSE)</f>
        <v>9</v>
      </c>
      <c r="DP7" s="176"/>
      <c r="DQ7" s="176"/>
      <c r="DR7" s="176"/>
      <c r="DS7" s="176"/>
      <c r="DT7" s="176"/>
      <c r="DU7" s="176"/>
      <c r="DV7" s="177"/>
      <c r="DW7" s="178">
        <f>SUM(DW10:DW67)</f>
        <v>0</v>
      </c>
      <c r="DX7" s="212">
        <f ca="1">SUM(DX10:DX67)</f>
        <v>0</v>
      </c>
      <c r="DY7" s="175"/>
      <c r="DZ7" s="176" t="s">
        <v>138</v>
      </c>
      <c r="EA7" s="176">
        <f ca="1">VLOOKUP(EA6,'Dummy Rank'!$F$7:$G$21,2,FALSE)</f>
        <v>10</v>
      </c>
      <c r="EB7" s="176"/>
      <c r="EC7" s="176"/>
      <c r="ED7" s="176"/>
      <c r="EE7" s="176"/>
      <c r="EF7" s="176"/>
      <c r="EG7" s="176"/>
      <c r="EH7" s="177"/>
      <c r="EI7" s="178">
        <f>SUM(EI10:EI67)</f>
        <v>0</v>
      </c>
      <c r="EJ7" s="212">
        <f ca="1">SUM(EJ10:EJ67)</f>
        <v>0</v>
      </c>
      <c r="EK7" s="175"/>
      <c r="EL7" s="176" t="s">
        <v>138</v>
      </c>
      <c r="EM7" s="176">
        <f ca="1">VLOOKUP(EM6,'Dummy Rank'!$F$7:$G$21,2,FALSE)</f>
        <v>11</v>
      </c>
      <c r="EN7" s="176"/>
      <c r="EO7" s="176"/>
      <c r="EP7" s="176"/>
      <c r="EQ7" s="176"/>
      <c r="ER7" s="176"/>
      <c r="ES7" s="176"/>
      <c r="ET7" s="177"/>
      <c r="EU7" s="178">
        <f>SUM(EU10:EU67)</f>
        <v>0</v>
      </c>
      <c r="EV7" s="212">
        <f ca="1">SUM(EV10:EV67)</f>
        <v>0</v>
      </c>
      <c r="EW7" s="175"/>
      <c r="EX7" s="176" t="s">
        <v>138</v>
      </c>
      <c r="EY7" s="176">
        <f ca="1">VLOOKUP(EY6,'Dummy Rank'!$F$7:$G$21,2,FALSE)</f>
        <v>12</v>
      </c>
      <c r="EZ7" s="176"/>
      <c r="FA7" s="176"/>
      <c r="FB7" s="176"/>
      <c r="FC7" s="176"/>
      <c r="FD7" s="176"/>
      <c r="FE7" s="176"/>
      <c r="FF7" s="177"/>
      <c r="FG7" s="178">
        <f>SUM(FG10:FG67)</f>
        <v>0</v>
      </c>
      <c r="FH7" s="212">
        <f ca="1">SUM(FH10:FH67)</f>
        <v>0</v>
      </c>
      <c r="FI7" s="175"/>
      <c r="FJ7" s="176" t="s">
        <v>138</v>
      </c>
      <c r="FK7" s="176">
        <f ca="1">VLOOKUP(FK6,'Dummy Rank'!$F$7:$G$21,2,FALSE)</f>
        <v>13</v>
      </c>
      <c r="FL7" s="176"/>
      <c r="FM7" s="176"/>
      <c r="FN7" s="176"/>
      <c r="FO7" s="176"/>
      <c r="FP7" s="176"/>
      <c r="FQ7" s="176"/>
      <c r="FR7" s="177"/>
      <c r="FS7" s="178">
        <f>SUM(FS10:FS67)</f>
        <v>0</v>
      </c>
      <c r="FT7" s="212">
        <f ca="1">SUM(FT10:FT67)</f>
        <v>0</v>
      </c>
      <c r="FU7" s="175"/>
      <c r="FV7" s="176" t="s">
        <v>138</v>
      </c>
      <c r="FW7" s="176">
        <f ca="1">VLOOKUP(FW6,'Dummy Rank'!$F$7:$G$21,2,FALSE)</f>
        <v>14</v>
      </c>
      <c r="FX7" s="176"/>
      <c r="FY7" s="176"/>
      <c r="FZ7" s="176"/>
      <c r="GA7" s="176"/>
      <c r="GB7" s="176"/>
      <c r="GC7" s="176"/>
      <c r="GD7" s="177"/>
      <c r="GE7" s="178">
        <f>SUM(GE10:GE67)</f>
        <v>0</v>
      </c>
      <c r="GF7" s="212">
        <f ca="1">SUM(GF10:GF67)</f>
        <v>0</v>
      </c>
      <c r="GG7" s="175"/>
      <c r="GH7" s="176" t="s">
        <v>138</v>
      </c>
      <c r="GI7" s="176">
        <f ca="1">VLOOKUP(GI6,'Dummy Rank'!$F$7:$G$21,2,FALSE)</f>
        <v>15</v>
      </c>
      <c r="GJ7" s="176"/>
      <c r="GK7" s="176"/>
      <c r="GL7" s="176"/>
      <c r="GM7" s="176"/>
      <c r="GN7" s="176"/>
      <c r="GO7" s="176"/>
      <c r="GP7" s="177"/>
      <c r="GQ7" s="178">
        <f>SUM(GQ10:GQ67)</f>
        <v>0</v>
      </c>
      <c r="GR7" s="212">
        <f ca="1">SUM(GR10:GR67)</f>
        <v>0</v>
      </c>
    </row>
    <row r="8" spans="1:200" s="10" customFormat="1" ht="15" customHeight="1" x14ac:dyDescent="0.25">
      <c r="A8" s="141"/>
      <c r="B8" s="11"/>
      <c r="C8" s="179" t="s">
        <v>139</v>
      </c>
      <c r="D8" s="179" t="s">
        <v>8</v>
      </c>
      <c r="E8" s="179" t="s">
        <v>15</v>
      </c>
      <c r="F8" s="179" t="s">
        <v>16</v>
      </c>
      <c r="G8" s="179" t="s">
        <v>23</v>
      </c>
      <c r="H8" s="279" t="s">
        <v>12</v>
      </c>
      <c r="I8" s="279"/>
      <c r="J8" s="279"/>
      <c r="K8" s="179" t="s">
        <v>23</v>
      </c>
      <c r="L8" s="180" t="s">
        <v>28</v>
      </c>
      <c r="M8" s="180"/>
      <c r="N8" s="180"/>
      <c r="O8" s="179"/>
      <c r="P8" s="279"/>
      <c r="Q8" s="279"/>
      <c r="R8" s="279"/>
      <c r="S8" s="14"/>
      <c r="U8" s="181"/>
      <c r="V8" s="182"/>
      <c r="W8" s="182"/>
      <c r="X8" s="182"/>
      <c r="Y8" s="182"/>
      <c r="Z8" s="182"/>
      <c r="AA8" s="182"/>
      <c r="AB8" s="182"/>
      <c r="AC8" s="182"/>
      <c r="AD8" s="182"/>
      <c r="AE8" s="183" t="s">
        <v>117</v>
      </c>
      <c r="AF8" s="183" t="s">
        <v>131</v>
      </c>
      <c r="AG8" s="181"/>
      <c r="AH8" s="182"/>
      <c r="AI8" s="182"/>
      <c r="AJ8" s="182"/>
      <c r="AK8" s="182"/>
      <c r="AL8" s="182"/>
      <c r="AM8" s="182"/>
      <c r="AN8" s="182"/>
      <c r="AO8" s="182"/>
      <c r="AP8" s="182"/>
      <c r="AQ8" s="183" t="s">
        <v>117</v>
      </c>
      <c r="AR8" s="183" t="s">
        <v>131</v>
      </c>
      <c r="AS8" s="181"/>
      <c r="AT8" s="182"/>
      <c r="AU8" s="182"/>
      <c r="AV8" s="182"/>
      <c r="AW8" s="182"/>
      <c r="AX8" s="182"/>
      <c r="AY8" s="182"/>
      <c r="AZ8" s="182"/>
      <c r="BA8" s="182"/>
      <c r="BB8" s="182"/>
      <c r="BC8" s="183" t="s">
        <v>117</v>
      </c>
      <c r="BD8" s="183" t="s">
        <v>131</v>
      </c>
      <c r="BE8" s="181"/>
      <c r="BF8" s="182"/>
      <c r="BG8" s="182"/>
      <c r="BH8" s="182"/>
      <c r="BI8" s="182"/>
      <c r="BJ8" s="182"/>
      <c r="BK8" s="182"/>
      <c r="BL8" s="182"/>
      <c r="BM8" s="182"/>
      <c r="BN8" s="182"/>
      <c r="BO8" s="183" t="s">
        <v>117</v>
      </c>
      <c r="BP8" s="183" t="s">
        <v>131</v>
      </c>
      <c r="BQ8" s="181"/>
      <c r="BR8" s="182"/>
      <c r="BS8" s="182"/>
      <c r="BT8" s="182"/>
      <c r="BU8" s="182"/>
      <c r="BV8" s="182"/>
      <c r="BW8" s="182"/>
      <c r="BX8" s="182"/>
      <c r="BY8" s="182"/>
      <c r="BZ8" s="182"/>
      <c r="CA8" s="183" t="s">
        <v>117</v>
      </c>
      <c r="CB8" s="183" t="s">
        <v>131</v>
      </c>
      <c r="CC8" s="181"/>
      <c r="CD8" s="182"/>
      <c r="CE8" s="182"/>
      <c r="CF8" s="182"/>
      <c r="CG8" s="182"/>
      <c r="CH8" s="182"/>
      <c r="CI8" s="182"/>
      <c r="CJ8" s="182"/>
      <c r="CK8" s="182"/>
      <c r="CL8" s="182"/>
      <c r="CM8" s="183" t="s">
        <v>117</v>
      </c>
      <c r="CN8" s="183" t="s">
        <v>131</v>
      </c>
      <c r="CO8" s="181"/>
      <c r="CP8" s="182"/>
      <c r="CQ8" s="182"/>
      <c r="CR8" s="182"/>
      <c r="CS8" s="182"/>
      <c r="CT8" s="182"/>
      <c r="CU8" s="182"/>
      <c r="CV8" s="182"/>
      <c r="CW8" s="182"/>
      <c r="CX8" s="182"/>
      <c r="CY8" s="183" t="s">
        <v>117</v>
      </c>
      <c r="CZ8" s="183" t="s">
        <v>131</v>
      </c>
      <c r="DA8" s="181"/>
      <c r="DB8" s="182"/>
      <c r="DC8" s="182"/>
      <c r="DD8" s="182"/>
      <c r="DE8" s="182"/>
      <c r="DF8" s="182"/>
      <c r="DG8" s="182"/>
      <c r="DH8" s="182"/>
      <c r="DI8" s="182"/>
      <c r="DJ8" s="182"/>
      <c r="DK8" s="183" t="s">
        <v>117</v>
      </c>
      <c r="DL8" s="183" t="s">
        <v>131</v>
      </c>
      <c r="DM8" s="181"/>
      <c r="DN8" s="182"/>
      <c r="DO8" s="182"/>
      <c r="DP8" s="182"/>
      <c r="DQ8" s="182"/>
      <c r="DR8" s="182"/>
      <c r="DS8" s="182"/>
      <c r="DT8" s="182"/>
      <c r="DU8" s="182"/>
      <c r="DV8" s="182"/>
      <c r="DW8" s="183" t="s">
        <v>117</v>
      </c>
      <c r="DX8" s="183" t="s">
        <v>131</v>
      </c>
      <c r="DY8" s="181"/>
      <c r="DZ8" s="182"/>
      <c r="EA8" s="182"/>
      <c r="EB8" s="182"/>
      <c r="EC8" s="182"/>
      <c r="ED8" s="182"/>
      <c r="EE8" s="182"/>
      <c r="EF8" s="182"/>
      <c r="EG8" s="182"/>
      <c r="EH8" s="182"/>
      <c r="EI8" s="183" t="s">
        <v>117</v>
      </c>
      <c r="EJ8" s="183" t="s">
        <v>131</v>
      </c>
      <c r="EK8" s="181"/>
      <c r="EL8" s="182"/>
      <c r="EM8" s="182"/>
      <c r="EN8" s="182"/>
      <c r="EO8" s="182"/>
      <c r="EP8" s="182"/>
      <c r="EQ8" s="182"/>
      <c r="ER8" s="182"/>
      <c r="ES8" s="182"/>
      <c r="ET8" s="182"/>
      <c r="EU8" s="183" t="s">
        <v>117</v>
      </c>
      <c r="EV8" s="183" t="s">
        <v>131</v>
      </c>
      <c r="EW8" s="181"/>
      <c r="EX8" s="182"/>
      <c r="EY8" s="182"/>
      <c r="EZ8" s="182"/>
      <c r="FA8" s="182"/>
      <c r="FB8" s="182"/>
      <c r="FC8" s="182"/>
      <c r="FD8" s="182"/>
      <c r="FE8" s="182"/>
      <c r="FF8" s="182"/>
      <c r="FG8" s="183" t="s">
        <v>117</v>
      </c>
      <c r="FH8" s="183" t="s">
        <v>131</v>
      </c>
      <c r="FI8" s="181"/>
      <c r="FJ8" s="182"/>
      <c r="FK8" s="182"/>
      <c r="FL8" s="182"/>
      <c r="FM8" s="182"/>
      <c r="FN8" s="182"/>
      <c r="FO8" s="182"/>
      <c r="FP8" s="182"/>
      <c r="FQ8" s="182"/>
      <c r="FR8" s="182"/>
      <c r="FS8" s="183" t="s">
        <v>117</v>
      </c>
      <c r="FT8" s="183" t="s">
        <v>131</v>
      </c>
      <c r="FU8" s="181"/>
      <c r="FV8" s="182"/>
      <c r="FW8" s="182"/>
      <c r="FX8" s="182"/>
      <c r="FY8" s="182"/>
      <c r="FZ8" s="182"/>
      <c r="GA8" s="182"/>
      <c r="GB8" s="182"/>
      <c r="GC8" s="182"/>
      <c r="GD8" s="182"/>
      <c r="GE8" s="183" t="s">
        <v>117</v>
      </c>
      <c r="GF8" s="183" t="s">
        <v>131</v>
      </c>
      <c r="GG8" s="181"/>
      <c r="GH8" s="182"/>
      <c r="GI8" s="182"/>
      <c r="GJ8" s="182"/>
      <c r="GK8" s="182"/>
      <c r="GL8" s="182"/>
      <c r="GM8" s="182"/>
      <c r="GN8" s="182"/>
      <c r="GO8" s="182"/>
      <c r="GP8" s="182"/>
      <c r="GQ8" s="183" t="s">
        <v>117</v>
      </c>
      <c r="GR8" s="183" t="s">
        <v>131</v>
      </c>
    </row>
    <row r="9" spans="1:200" s="10" customFormat="1" ht="15" customHeight="1" x14ac:dyDescent="0.25">
      <c r="A9" s="141"/>
      <c r="B9" s="11"/>
      <c r="C9" s="12"/>
      <c r="D9" s="12"/>
      <c r="E9" s="12"/>
      <c r="F9" s="12"/>
      <c r="G9" s="12"/>
      <c r="H9" s="12"/>
      <c r="I9" s="12"/>
      <c r="J9" s="12"/>
      <c r="K9" s="12"/>
      <c r="L9" s="12"/>
      <c r="M9" s="12"/>
      <c r="N9" s="12"/>
      <c r="O9" s="12"/>
      <c r="P9" s="12"/>
      <c r="Q9" s="12"/>
      <c r="R9" s="12"/>
      <c r="S9" s="14"/>
      <c r="U9" s="89"/>
      <c r="V9" s="66"/>
      <c r="W9" s="66" t="s">
        <v>12</v>
      </c>
      <c r="X9" s="66"/>
      <c r="Y9" s="66"/>
      <c r="Z9" s="66"/>
      <c r="AA9" s="66" t="s">
        <v>28</v>
      </c>
      <c r="AB9" s="66"/>
      <c r="AC9" s="66"/>
      <c r="AD9" s="243">
        <f>SUM(AD10:AD49)</f>
        <v>0</v>
      </c>
      <c r="AE9" s="13"/>
      <c r="AF9" s="14"/>
      <c r="AG9" s="89"/>
      <c r="AH9" s="66"/>
      <c r="AI9" s="66" t="s">
        <v>12</v>
      </c>
      <c r="AJ9" s="66"/>
      <c r="AK9" s="66"/>
      <c r="AL9" s="66"/>
      <c r="AM9" s="66" t="s">
        <v>28</v>
      </c>
      <c r="AN9" s="66"/>
      <c r="AO9" s="66"/>
      <c r="AP9" s="243">
        <f>SUM(AP10:AP49)</f>
        <v>0</v>
      </c>
      <c r="AQ9" s="13"/>
      <c r="AR9" s="14"/>
      <c r="AS9" s="89"/>
      <c r="AT9" s="66"/>
      <c r="AU9" s="66" t="s">
        <v>12</v>
      </c>
      <c r="AV9" s="66"/>
      <c r="AW9" s="66"/>
      <c r="AX9" s="66"/>
      <c r="AY9" s="66" t="s">
        <v>28</v>
      </c>
      <c r="AZ9" s="66"/>
      <c r="BA9" s="66"/>
      <c r="BB9" s="66">
        <f>SUM(BB10:BB49)</f>
        <v>0</v>
      </c>
      <c r="BC9" s="13"/>
      <c r="BD9" s="14"/>
      <c r="BE9" s="89"/>
      <c r="BF9" s="66"/>
      <c r="BG9" s="66" t="s">
        <v>12</v>
      </c>
      <c r="BH9" s="66"/>
      <c r="BI9" s="66"/>
      <c r="BJ9" s="66"/>
      <c r="BK9" s="66" t="s">
        <v>28</v>
      </c>
      <c r="BL9" s="66"/>
      <c r="BM9" s="66"/>
      <c r="BN9" s="66">
        <f>SUM(BN10:BN49)</f>
        <v>0</v>
      </c>
      <c r="BO9" s="13"/>
      <c r="BP9" s="14"/>
      <c r="BQ9" s="89"/>
      <c r="BR9" s="66"/>
      <c r="BS9" s="66" t="s">
        <v>12</v>
      </c>
      <c r="BT9" s="66"/>
      <c r="BU9" s="66"/>
      <c r="BV9" s="66"/>
      <c r="BW9" s="66" t="s">
        <v>28</v>
      </c>
      <c r="BX9" s="66"/>
      <c r="BY9" s="66"/>
      <c r="BZ9" s="66">
        <f>SUM(BZ10:BZ49)</f>
        <v>0</v>
      </c>
      <c r="CA9" s="13"/>
      <c r="CB9" s="14"/>
      <c r="CC9" s="89"/>
      <c r="CD9" s="66"/>
      <c r="CE9" s="66" t="s">
        <v>12</v>
      </c>
      <c r="CF9" s="66"/>
      <c r="CG9" s="66"/>
      <c r="CH9" s="66"/>
      <c r="CI9" s="66" t="s">
        <v>28</v>
      </c>
      <c r="CJ9" s="66"/>
      <c r="CK9" s="66"/>
      <c r="CL9" s="66">
        <f>SUM(CL10:CL49)</f>
        <v>0</v>
      </c>
      <c r="CM9" s="13"/>
      <c r="CN9" s="14"/>
      <c r="CO9" s="89"/>
      <c r="CP9" s="66"/>
      <c r="CQ9" s="66" t="s">
        <v>12</v>
      </c>
      <c r="CR9" s="66"/>
      <c r="CS9" s="66"/>
      <c r="CT9" s="66"/>
      <c r="CU9" s="66" t="s">
        <v>28</v>
      </c>
      <c r="CV9" s="66"/>
      <c r="CW9" s="66"/>
      <c r="CX9" s="66">
        <f>SUM(CX10:CX49)</f>
        <v>0</v>
      </c>
      <c r="CY9" s="13"/>
      <c r="CZ9" s="14"/>
      <c r="DA9" s="89"/>
      <c r="DB9" s="66"/>
      <c r="DC9" s="66" t="s">
        <v>12</v>
      </c>
      <c r="DD9" s="66"/>
      <c r="DE9" s="66"/>
      <c r="DF9" s="66"/>
      <c r="DG9" s="66" t="s">
        <v>28</v>
      </c>
      <c r="DH9" s="66"/>
      <c r="DI9" s="66"/>
      <c r="DJ9" s="66">
        <f>SUM(DJ10:DJ49)</f>
        <v>0</v>
      </c>
      <c r="DK9" s="13"/>
      <c r="DL9" s="14"/>
      <c r="DM9" s="89"/>
      <c r="DN9" s="66"/>
      <c r="DO9" s="66" t="s">
        <v>12</v>
      </c>
      <c r="DP9" s="66"/>
      <c r="DQ9" s="66"/>
      <c r="DR9" s="66"/>
      <c r="DS9" s="66" t="s">
        <v>28</v>
      </c>
      <c r="DT9" s="66"/>
      <c r="DU9" s="66"/>
      <c r="DV9" s="66">
        <f>SUM(DV10:DV49)</f>
        <v>0</v>
      </c>
      <c r="DW9" s="13"/>
      <c r="DX9" s="14"/>
      <c r="DY9" s="89"/>
      <c r="DZ9" s="66"/>
      <c r="EA9" s="66" t="s">
        <v>12</v>
      </c>
      <c r="EB9" s="66"/>
      <c r="EC9" s="66"/>
      <c r="ED9" s="66"/>
      <c r="EE9" s="66" t="s">
        <v>28</v>
      </c>
      <c r="EF9" s="66"/>
      <c r="EG9" s="66"/>
      <c r="EH9" s="66">
        <f>SUM(EH10:EH49)</f>
        <v>0</v>
      </c>
      <c r="EI9" s="13"/>
      <c r="EJ9" s="14"/>
      <c r="EK9" s="89"/>
      <c r="EL9" s="66"/>
      <c r="EM9" s="66" t="s">
        <v>12</v>
      </c>
      <c r="EN9" s="66"/>
      <c r="EO9" s="66"/>
      <c r="EP9" s="66"/>
      <c r="EQ9" s="66" t="s">
        <v>28</v>
      </c>
      <c r="ER9" s="66"/>
      <c r="ES9" s="66"/>
      <c r="ET9" s="66">
        <f>SUM(ET10:ET49)</f>
        <v>0</v>
      </c>
      <c r="EU9" s="13"/>
      <c r="EV9" s="14"/>
      <c r="EW9" s="89"/>
      <c r="EX9" s="66"/>
      <c r="EY9" s="66" t="s">
        <v>12</v>
      </c>
      <c r="EZ9" s="66"/>
      <c r="FA9" s="66"/>
      <c r="FB9" s="66"/>
      <c r="FC9" s="66" t="s">
        <v>28</v>
      </c>
      <c r="FD9" s="66"/>
      <c r="FE9" s="66"/>
      <c r="FF9" s="66">
        <f>SUM(FF10:FF49)</f>
        <v>0</v>
      </c>
      <c r="FG9" s="13"/>
      <c r="FH9" s="14"/>
      <c r="FI9" s="89"/>
      <c r="FJ9" s="66"/>
      <c r="FK9" s="66" t="s">
        <v>12</v>
      </c>
      <c r="FL9" s="66"/>
      <c r="FM9" s="66"/>
      <c r="FN9" s="66"/>
      <c r="FO9" s="66" t="s">
        <v>28</v>
      </c>
      <c r="FP9" s="66"/>
      <c r="FQ9" s="66"/>
      <c r="FR9" s="66">
        <f>SUM(FR10:FR49)</f>
        <v>0</v>
      </c>
      <c r="FS9" s="13"/>
      <c r="FT9" s="14"/>
      <c r="FU9" s="89"/>
      <c r="FV9" s="66"/>
      <c r="FW9" s="66" t="s">
        <v>12</v>
      </c>
      <c r="FX9" s="66"/>
      <c r="FY9" s="66"/>
      <c r="FZ9" s="66"/>
      <c r="GA9" s="66" t="s">
        <v>28</v>
      </c>
      <c r="GB9" s="66"/>
      <c r="GC9" s="66"/>
      <c r="GD9" s="66">
        <f>SUM(GD10:GD49)</f>
        <v>0</v>
      </c>
      <c r="GE9" s="13"/>
      <c r="GF9" s="14"/>
      <c r="GG9" s="89"/>
      <c r="GH9" s="66"/>
      <c r="GI9" s="66" t="s">
        <v>12</v>
      </c>
      <c r="GJ9" s="66"/>
      <c r="GK9" s="66"/>
      <c r="GL9" s="66"/>
      <c r="GM9" s="66" t="s">
        <v>28</v>
      </c>
      <c r="GN9" s="66"/>
      <c r="GO9" s="66"/>
      <c r="GP9" s="66">
        <f>SUM(GP10:GP49)</f>
        <v>0</v>
      </c>
      <c r="GQ9" s="13"/>
      <c r="GR9" s="14"/>
    </row>
    <row r="10" spans="1:200" s="10" customFormat="1" ht="15" customHeight="1" x14ac:dyDescent="0.25">
      <c r="A10" s="141">
        <v>15</v>
      </c>
      <c r="B10" s="11"/>
      <c r="C10" s="13">
        <f>Tournament!D13</f>
        <v>1</v>
      </c>
      <c r="D10" s="13" t="str">
        <f>Tournament!E13</f>
        <v>A</v>
      </c>
      <c r="E10" s="184">
        <f>Tournament!F13</f>
        <v>42265</v>
      </c>
      <c r="F10" s="185">
        <f>Tournament!G13</f>
        <v>0.83333333333333337</v>
      </c>
      <c r="G10" s="186" t="str">
        <f>Tournament!H13</f>
        <v>England</v>
      </c>
      <c r="H10" s="187">
        <f>IF(Tournament!J13&lt;&gt;"",Tournament!J13,"")</f>
        <v>35</v>
      </c>
      <c r="I10" s="188" t="s">
        <v>25</v>
      </c>
      <c r="J10" s="187">
        <f>IF(Tournament!L13&lt;&gt;"",Tournament!L13,"")</f>
        <v>11</v>
      </c>
      <c r="K10" s="12" t="str">
        <f>Tournament!N13</f>
        <v>Fiji</v>
      </c>
      <c r="L10" s="187">
        <f>IF(Tournament!O13&lt;&gt;"",Tournament!O13,"")</f>
        <v>4</v>
      </c>
      <c r="M10" s="188" t="s">
        <v>25</v>
      </c>
      <c r="N10" s="187">
        <f>IF(Tournament!Q13&lt;&gt;"",Tournament!Q13,"")</f>
        <v>1</v>
      </c>
      <c r="O10" s="187"/>
      <c r="P10" s="187"/>
      <c r="Q10" s="187"/>
      <c r="R10" s="187"/>
      <c r="S10" s="14"/>
      <c r="U10" s="89"/>
      <c r="V10" s="186" t="str">
        <f>$G10</f>
        <v>England</v>
      </c>
      <c r="W10" s="17"/>
      <c r="X10" s="17"/>
      <c r="Y10" s="17"/>
      <c r="Z10" s="12" t="str">
        <f>$K10</f>
        <v>Fiji</v>
      </c>
      <c r="AA10" s="17"/>
      <c r="AB10" s="17"/>
      <c r="AC10" s="17"/>
      <c r="AD10" s="127">
        <f t="shared" ref="AD10:AD49" si="0">IF(AE10=Pool1,1,0)</f>
        <v>0</v>
      </c>
      <c r="AE10" s="190" t="str">
        <f t="shared" ref="AE10:AE49" si="1">IF(AND($H10&lt;&gt;"",$J10&lt;&gt;"",W10&lt;&gt;"",Y10&lt;&gt;""),IF(AND($H10=W10,$J10=Y10),Pool1,IF(($H10-$J10)=(W10-Y10),Pool2,IF(AND(($H10&gt;$J10),(W10&gt;Y10),ABS(ABS($H10-$J10)-ABS(W10-Y10))&lt;=ScoreMargin),Pool3,IF(AND(($H10&gt;$J10),(W10&gt;Y10)),Pool4,IF(AND(($J10&gt;$H10),(Y10&gt;W10),ABS(ABS($J10-$H10)-ABS(Y10-W10))&lt;=ScoreMargin),Pool3,IF(AND(($J10&gt;$H10),(Y10&gt;W10)),Pool4,0)))))),"")</f>
        <v/>
      </c>
      <c r="AF10" s="229">
        <f t="shared" ref="AF10:AF49" si="2">IF(AND($L10&lt;&gt;"",$N10&lt;&gt;"",AA10&lt;&gt;"",AC10&lt;&gt;""),IF(AA10=$L10,Tries1,0)+IF(AC10=$N10,Tries1,0),0)</f>
        <v>0</v>
      </c>
      <c r="AG10" s="89"/>
      <c r="AH10" s="186" t="str">
        <f>$G10</f>
        <v>England</v>
      </c>
      <c r="AI10" s="17"/>
      <c r="AJ10" s="17"/>
      <c r="AK10" s="17"/>
      <c r="AL10" s="12" t="str">
        <f>$K10</f>
        <v>Fiji</v>
      </c>
      <c r="AM10" s="17"/>
      <c r="AN10" s="17"/>
      <c r="AO10" s="17"/>
      <c r="AP10" s="127">
        <f t="shared" ref="AP10:AP49" si="3">IF(AQ10=Pool1,1,0)</f>
        <v>0</v>
      </c>
      <c r="AQ10" s="190" t="str">
        <f t="shared" ref="AQ10:AQ49" si="4">IF(AND($H10&lt;&gt;"",$J10&lt;&gt;"",AI10&lt;&gt;"",AK10&lt;&gt;""),IF(AND($H10=AI10,$J10=AK10),Pool1,IF(($H10-$J10)=(AI10-AK10),Pool2,IF(AND(($H10&gt;$J10),(AI10&gt;AK10),ABS(ABS($H10-$J10)-ABS(AI10-AK10))&lt;=ScoreMargin),Pool3,IF(AND(($H10&gt;$J10),(AI10&gt;AK10)),Pool4,IF(AND(($J10&gt;$H10),(AK10&gt;AI10),ABS(ABS($J10-$H10)-ABS(AK10-AI10))&lt;=ScoreMargin),Pool3,IF(AND(($J10&gt;$H10),(AK10&gt;AI10)),Pool4,0)))))),"")</f>
        <v/>
      </c>
      <c r="AR10" s="229">
        <f t="shared" ref="AR10:AR49" si="5">IF(AND($L10&lt;&gt;"",$N10&lt;&gt;"",AM10&lt;&gt;"",AO10&lt;&gt;""),IF(AM10=$L10,Tries1,0)+IF(AO10=$N10,Tries1,0),0)</f>
        <v>0</v>
      </c>
      <c r="AS10" s="89"/>
      <c r="AT10" s="186" t="str">
        <f>$G10</f>
        <v>England</v>
      </c>
      <c r="AU10" s="17"/>
      <c r="AV10" s="17"/>
      <c r="AW10" s="17"/>
      <c r="AX10" s="12" t="str">
        <f>$K10</f>
        <v>Fiji</v>
      </c>
      <c r="AY10" s="17"/>
      <c r="AZ10" s="17"/>
      <c r="BA10" s="17"/>
      <c r="BB10" s="189">
        <f t="shared" ref="BB10:BB49" si="6">IF(BC10=Pool1,1,0)</f>
        <v>0</v>
      </c>
      <c r="BC10" s="190" t="str">
        <f t="shared" ref="BC10:BC49" si="7">IF(AND($H10&lt;&gt;"",$J10&lt;&gt;"",AU10&lt;&gt;"",AW10&lt;&gt;""),IF(AND($H10=AU10,$J10=AW10),Pool1,IF(($H10-$J10)=(AU10-AW10),Pool2,IF(AND(($H10&gt;$J10),(AU10&gt;AW10),ABS(ABS($H10-$J10)-ABS(AU10-AW10))&lt;=ScoreMargin),Pool3,IF(AND(($H10&gt;$J10),(AU10&gt;AW10)),Pool4,IF(AND(($J10&gt;$H10),(AW10&gt;AU10),ABS(ABS($J10-$H10)-ABS(AW10-AU10))&lt;=ScoreMargin),Pool3,IF(AND(($J10&gt;$H10),(AW10&gt;AU10)),Pool4,0)))))),"")</f>
        <v/>
      </c>
      <c r="BD10" s="229">
        <f t="shared" ref="BD10:BD49" si="8">IF(AND($L10&lt;&gt;"",$N10&lt;&gt;"",AY10&lt;&gt;"",BA10&lt;&gt;""),IF(AY10=$L10,Tries1,0)+IF(BA10=$N10,Tries1,0),0)</f>
        <v>0</v>
      </c>
      <c r="BE10" s="89"/>
      <c r="BF10" s="186" t="str">
        <f>$G10</f>
        <v>England</v>
      </c>
      <c r="BG10" s="17"/>
      <c r="BH10" s="17"/>
      <c r="BI10" s="17"/>
      <c r="BJ10" s="12" t="str">
        <f>$K10</f>
        <v>Fiji</v>
      </c>
      <c r="BK10" s="17"/>
      <c r="BL10" s="17"/>
      <c r="BM10" s="17"/>
      <c r="BN10" s="189">
        <f t="shared" ref="BN10:BN49" si="9">IF(BO10=Pool1,1,0)</f>
        <v>0</v>
      </c>
      <c r="BO10" s="190" t="str">
        <f t="shared" ref="BO10:BO49" si="10">IF(AND($H10&lt;&gt;"",$J10&lt;&gt;"",BG10&lt;&gt;"",BI10&lt;&gt;""),IF(AND($H10=BG10,$J10=BI10),Pool1,IF(($H10-$J10)=(BG10-BI10),Pool2,IF(AND(($H10&gt;$J10),(BG10&gt;BI10),ABS(ABS($H10-$J10)-ABS(BG10-BI10))&lt;=ScoreMargin),Pool3,IF(AND(($H10&gt;$J10),(BG10&gt;BI10)),Pool4,IF(AND(($J10&gt;$H10),(BI10&gt;BG10),ABS(ABS($J10-$H10)-ABS(BI10-BG10))&lt;=ScoreMargin),Pool3,IF(AND(($J10&gt;$H10),(BI10&gt;BG10)),Pool4,0)))))),"")</f>
        <v/>
      </c>
      <c r="BP10" s="229">
        <f t="shared" ref="BP10:BP49" si="11">IF(AND($L10&lt;&gt;"",$N10&lt;&gt;"",BK10&lt;&gt;"",BM10&lt;&gt;""),IF(BK10=$L10,Tries1,0)+IF(BM10=$N10,Tries1,0),0)</f>
        <v>0</v>
      </c>
      <c r="BQ10" s="89"/>
      <c r="BR10" s="186" t="str">
        <f>$G10</f>
        <v>England</v>
      </c>
      <c r="BS10" s="17"/>
      <c r="BT10" s="17"/>
      <c r="BU10" s="17"/>
      <c r="BV10" s="12" t="str">
        <f>$K10</f>
        <v>Fiji</v>
      </c>
      <c r="BW10" s="17"/>
      <c r="BX10" s="17"/>
      <c r="BY10" s="17"/>
      <c r="BZ10" s="189">
        <f t="shared" ref="BZ10:BZ49" si="12">IF(CA10=Pool1,1,0)</f>
        <v>0</v>
      </c>
      <c r="CA10" s="190" t="str">
        <f t="shared" ref="CA10:CA49" si="13">IF(AND($H10&lt;&gt;"",$J10&lt;&gt;"",BS10&lt;&gt;"",BU10&lt;&gt;""),IF(AND($H10=BS10,$J10=BU10),Pool1,IF(($H10-$J10)=(BS10-BU10),Pool2,IF(AND(($H10&gt;$J10),(BS10&gt;BU10),ABS(ABS($H10-$J10)-ABS(BS10-BU10))&lt;=ScoreMargin),Pool3,IF(AND(($H10&gt;$J10),(BS10&gt;BU10)),Pool4,IF(AND(($J10&gt;$H10),(BU10&gt;BS10),ABS(ABS($J10-$H10)-ABS(BU10-BS10))&lt;=ScoreMargin),Pool3,IF(AND(($J10&gt;$H10),(BU10&gt;BS10)),Pool4,0)))))),"")</f>
        <v/>
      </c>
      <c r="CB10" s="229">
        <f t="shared" ref="CB10:CB49" si="14">IF(AND($L10&lt;&gt;"",$N10&lt;&gt;"",BW10&lt;&gt;"",BY10&lt;&gt;""),IF(BW10=$L10,Tries1,0)+IF(BY10=$N10,Tries1,0),0)</f>
        <v>0</v>
      </c>
      <c r="CC10" s="89"/>
      <c r="CD10" s="186" t="str">
        <f>$G10</f>
        <v>England</v>
      </c>
      <c r="CE10" s="17"/>
      <c r="CF10" s="17"/>
      <c r="CG10" s="17"/>
      <c r="CH10" s="12" t="str">
        <f>$K10</f>
        <v>Fiji</v>
      </c>
      <c r="CI10" s="17"/>
      <c r="CJ10" s="17"/>
      <c r="CK10" s="17"/>
      <c r="CL10" s="189">
        <f t="shared" ref="CL10:CL49" si="15">IF(CM10=Pool1,1,0)</f>
        <v>0</v>
      </c>
      <c r="CM10" s="190" t="str">
        <f t="shared" ref="CM10:CM49" si="16">IF(AND($H10&lt;&gt;"",$J10&lt;&gt;"",CE10&lt;&gt;"",CG10&lt;&gt;""),IF(AND($H10=CE10,$J10=CG10),Pool1,IF(($H10-$J10)=(CE10-CG10),Pool2,IF(AND(($H10&gt;$J10),(CE10&gt;CG10),ABS(ABS($H10-$J10)-ABS(CE10-CG10))&lt;=ScoreMargin),Pool3,IF(AND(($H10&gt;$J10),(CE10&gt;CG10)),Pool4,IF(AND(($J10&gt;$H10),(CG10&gt;CE10),ABS(ABS($J10-$H10)-ABS(CG10-CE10))&lt;=ScoreMargin),Pool3,IF(AND(($J10&gt;$H10),(CG10&gt;CE10)),Pool4,0)))))),"")</f>
        <v/>
      </c>
      <c r="CN10" s="229">
        <f t="shared" ref="CN10:CN49" si="17">IF(AND($L10&lt;&gt;"",$N10&lt;&gt;"",CI10&lt;&gt;"",CK10&lt;&gt;""),IF(CI10=$L10,Tries1,0)+IF(CK10=$N10,Tries1,0),0)</f>
        <v>0</v>
      </c>
      <c r="CO10" s="89"/>
      <c r="CP10" s="186" t="str">
        <f>$G10</f>
        <v>England</v>
      </c>
      <c r="CQ10" s="17"/>
      <c r="CR10" s="17"/>
      <c r="CS10" s="17"/>
      <c r="CT10" s="12" t="str">
        <f>$K10</f>
        <v>Fiji</v>
      </c>
      <c r="CU10" s="17"/>
      <c r="CV10" s="17"/>
      <c r="CW10" s="17"/>
      <c r="CX10" s="189">
        <f t="shared" ref="CX10:CX49" si="18">IF(CY10=Pool1,1,0)</f>
        <v>0</v>
      </c>
      <c r="CY10" s="190" t="str">
        <f t="shared" ref="CY10:CY49" si="19">IF(AND($H10&lt;&gt;"",$J10&lt;&gt;"",CQ10&lt;&gt;"",CS10&lt;&gt;""),IF(AND($H10=CQ10,$J10=CS10),Pool1,IF(($H10-$J10)=(CQ10-CS10),Pool2,IF(AND(($H10&gt;$J10),(CQ10&gt;CS10),ABS(ABS($H10-$J10)-ABS(CQ10-CS10))&lt;=ScoreMargin),Pool3,IF(AND(($H10&gt;$J10),(CQ10&gt;CS10)),Pool4,IF(AND(($J10&gt;$H10),(CS10&gt;CQ10),ABS(ABS($J10-$H10)-ABS(CS10-CQ10))&lt;=ScoreMargin),Pool3,IF(AND(($J10&gt;$H10),(CS10&gt;CQ10)),Pool4,0)))))),"")</f>
        <v/>
      </c>
      <c r="CZ10" s="229">
        <f t="shared" ref="CZ10:CZ49" si="20">IF(AND($L10&lt;&gt;"",$N10&lt;&gt;"",CU10&lt;&gt;"",CW10&lt;&gt;""),IF(CU10=$L10,Tries1,0)+IF(CW10=$N10,Tries1,0),0)</f>
        <v>0</v>
      </c>
      <c r="DA10" s="89"/>
      <c r="DB10" s="186" t="str">
        <f>$G10</f>
        <v>England</v>
      </c>
      <c r="DC10" s="17"/>
      <c r="DD10" s="17"/>
      <c r="DE10" s="17"/>
      <c r="DF10" s="12" t="str">
        <f>$K10</f>
        <v>Fiji</v>
      </c>
      <c r="DG10" s="17"/>
      <c r="DH10" s="17"/>
      <c r="DI10" s="17"/>
      <c r="DJ10" s="189">
        <f t="shared" ref="DJ10:DJ49" si="21">IF(DK10=Pool1,1,0)</f>
        <v>0</v>
      </c>
      <c r="DK10" s="190" t="str">
        <f t="shared" ref="DK10:DK49" si="22">IF(AND($H10&lt;&gt;"",$J10&lt;&gt;"",DC10&lt;&gt;"",DE10&lt;&gt;""),IF(AND($H10=DC10,$J10=DE10),Pool1,IF(($H10-$J10)=(DC10-DE10),Pool2,IF(AND(($H10&gt;$J10),(DC10&gt;DE10),ABS(ABS($H10-$J10)-ABS(DC10-DE10))&lt;=ScoreMargin),Pool3,IF(AND(($H10&gt;$J10),(DC10&gt;DE10)),Pool4,IF(AND(($J10&gt;$H10),(DE10&gt;DC10),ABS(ABS($J10-$H10)-ABS(DE10-DC10))&lt;=ScoreMargin),Pool3,IF(AND(($J10&gt;$H10),(DE10&gt;DC10)),Pool4,0)))))),"")</f>
        <v/>
      </c>
      <c r="DL10" s="229">
        <f t="shared" ref="DL10:DL49" si="23">IF(AND($L10&lt;&gt;"",$N10&lt;&gt;"",DG10&lt;&gt;"",DI10&lt;&gt;""),IF(DG10=$L10,Tries1,0)+IF(DI10=$N10,Tries1,0),0)</f>
        <v>0</v>
      </c>
      <c r="DM10" s="89"/>
      <c r="DN10" s="186" t="str">
        <f>$G10</f>
        <v>England</v>
      </c>
      <c r="DO10" s="17"/>
      <c r="DP10" s="17"/>
      <c r="DQ10" s="17"/>
      <c r="DR10" s="12" t="str">
        <f>$K10</f>
        <v>Fiji</v>
      </c>
      <c r="DS10" s="17"/>
      <c r="DT10" s="17"/>
      <c r="DU10" s="17"/>
      <c r="DV10" s="189">
        <f t="shared" ref="DV10:DV49" si="24">IF(DW10=Pool1,1,0)</f>
        <v>0</v>
      </c>
      <c r="DW10" s="190" t="str">
        <f t="shared" ref="DW10:DW49" si="25">IF(AND($H10&lt;&gt;"",$J10&lt;&gt;"",DO10&lt;&gt;"",DQ10&lt;&gt;""),IF(AND($H10=DO10,$J10=DQ10),Pool1,IF(($H10-$J10)=(DO10-DQ10),Pool2,IF(AND(($H10&gt;$J10),(DO10&gt;DQ10),ABS(ABS($H10-$J10)-ABS(DO10-DQ10))&lt;=ScoreMargin),Pool3,IF(AND(($H10&gt;$J10),(DO10&gt;DQ10)),Pool4,IF(AND(($J10&gt;$H10),(DQ10&gt;DO10),ABS(ABS($J10-$H10)-ABS(DQ10-DO10))&lt;=ScoreMargin),Pool3,IF(AND(($J10&gt;$H10),(DQ10&gt;DO10)),Pool4,0)))))),"")</f>
        <v/>
      </c>
      <c r="DX10" s="229">
        <f t="shared" ref="DX10:DX49" si="26">IF(AND($L10&lt;&gt;"",$N10&lt;&gt;"",DS10&lt;&gt;"",DU10&lt;&gt;""),IF(DS10=$L10,Tries1,0)+IF(DU10=$N10,Tries1,0),0)</f>
        <v>0</v>
      </c>
      <c r="DY10" s="89"/>
      <c r="DZ10" s="186" t="str">
        <f>$G10</f>
        <v>England</v>
      </c>
      <c r="EA10" s="17"/>
      <c r="EB10" s="17"/>
      <c r="EC10" s="17"/>
      <c r="ED10" s="12" t="str">
        <f>$K10</f>
        <v>Fiji</v>
      </c>
      <c r="EE10" s="17"/>
      <c r="EF10" s="17"/>
      <c r="EG10" s="17"/>
      <c r="EH10" s="189">
        <f t="shared" ref="EH10:EH49" si="27">IF(EI10=Pool1,1,0)</f>
        <v>0</v>
      </c>
      <c r="EI10" s="190" t="str">
        <f t="shared" ref="EI10:EI49" si="28">IF(AND($H10&lt;&gt;"",$J10&lt;&gt;"",EA10&lt;&gt;"",EC10&lt;&gt;""),IF(AND($H10=EA10,$J10=EC10),Pool1,IF(($H10-$J10)=(EA10-EC10),Pool2,IF(AND(($H10&gt;$J10),(EA10&gt;EC10),ABS(ABS($H10-$J10)-ABS(EA10-EC10))&lt;=ScoreMargin),Pool3,IF(AND(($H10&gt;$J10),(EA10&gt;EC10)),Pool4,IF(AND(($J10&gt;$H10),(EC10&gt;EA10),ABS(ABS($J10-$H10)-ABS(EC10-EA10))&lt;=ScoreMargin),Pool3,IF(AND(($J10&gt;$H10),(EC10&gt;EA10)),Pool4,0)))))),"")</f>
        <v/>
      </c>
      <c r="EJ10" s="229">
        <f t="shared" ref="EJ10:EJ49" si="29">IF(AND($L10&lt;&gt;"",$N10&lt;&gt;"",EE10&lt;&gt;"",EG10&lt;&gt;""),IF(EE10=$L10,Tries1,0)+IF(EG10=$N10,Tries1,0),0)</f>
        <v>0</v>
      </c>
      <c r="EK10" s="89"/>
      <c r="EL10" s="186" t="str">
        <f>$G10</f>
        <v>England</v>
      </c>
      <c r="EM10" s="17"/>
      <c r="EN10" s="17"/>
      <c r="EO10" s="17"/>
      <c r="EP10" s="12" t="str">
        <f>$K10</f>
        <v>Fiji</v>
      </c>
      <c r="EQ10" s="17"/>
      <c r="ER10" s="17"/>
      <c r="ES10" s="17"/>
      <c r="ET10" s="189">
        <f t="shared" ref="ET10:ET49" si="30">IF(EU10=Pool1,1,0)</f>
        <v>0</v>
      </c>
      <c r="EU10" s="190" t="str">
        <f t="shared" ref="EU10:EU49" si="31">IF(AND($H10&lt;&gt;"",$J10&lt;&gt;"",EM10&lt;&gt;"",EO10&lt;&gt;""),IF(AND($H10=EM10,$J10=EO10),Pool1,IF(($H10-$J10)=(EM10-EO10),Pool2,IF(AND(($H10&gt;$J10),(EM10&gt;EO10),ABS(ABS($H10-$J10)-ABS(EM10-EO10))&lt;=ScoreMargin),Pool3,IF(AND(($H10&gt;$J10),(EM10&gt;EO10)),Pool4,IF(AND(($J10&gt;$H10),(EO10&gt;EM10),ABS(ABS($J10-$H10)-ABS(EO10-EM10))&lt;=ScoreMargin),Pool3,IF(AND(($J10&gt;$H10),(EO10&gt;EM10)),Pool4,0)))))),"")</f>
        <v/>
      </c>
      <c r="EV10" s="229">
        <f t="shared" ref="EV10:EV49" si="32">IF(AND($L10&lt;&gt;"",$N10&lt;&gt;"",EQ10&lt;&gt;"",ES10&lt;&gt;""),IF(EQ10=$L10,Tries1,0)+IF(ES10=$N10,Tries1,0),0)</f>
        <v>0</v>
      </c>
      <c r="EW10" s="89"/>
      <c r="EX10" s="186" t="str">
        <f>$G10</f>
        <v>England</v>
      </c>
      <c r="EY10" s="17"/>
      <c r="EZ10" s="17"/>
      <c r="FA10" s="17"/>
      <c r="FB10" s="12" t="str">
        <f>$K10</f>
        <v>Fiji</v>
      </c>
      <c r="FC10" s="17"/>
      <c r="FD10" s="17"/>
      <c r="FE10" s="17"/>
      <c r="FF10" s="189">
        <f t="shared" ref="FF10:FF49" si="33">IF(FG10=Pool1,1,0)</f>
        <v>0</v>
      </c>
      <c r="FG10" s="190" t="str">
        <f t="shared" ref="FG10:FG49" si="34">IF(AND($H10&lt;&gt;"",$J10&lt;&gt;"",EY10&lt;&gt;"",FA10&lt;&gt;""),IF(AND($H10=EY10,$J10=FA10),Pool1,IF(($H10-$J10)=(EY10-FA10),Pool2,IF(AND(($H10&gt;$J10),(EY10&gt;FA10),ABS(ABS($H10-$J10)-ABS(EY10-FA10))&lt;=ScoreMargin),Pool3,IF(AND(($H10&gt;$J10),(EY10&gt;FA10)),Pool4,IF(AND(($J10&gt;$H10),(FA10&gt;EY10),ABS(ABS($J10-$H10)-ABS(FA10-EY10))&lt;=ScoreMargin),Pool3,IF(AND(($J10&gt;$H10),(FA10&gt;EY10)),Pool4,0)))))),"")</f>
        <v/>
      </c>
      <c r="FH10" s="229">
        <f t="shared" ref="FH10:FH49" si="35">IF(AND($L10&lt;&gt;"",$N10&lt;&gt;"",FC10&lt;&gt;"",FE10&lt;&gt;""),IF(FC10=$L10,Tries1,0)+IF(FE10=$N10,Tries1,0),0)</f>
        <v>0</v>
      </c>
      <c r="FI10" s="89"/>
      <c r="FJ10" s="186" t="str">
        <f>$G10</f>
        <v>England</v>
      </c>
      <c r="FK10" s="17"/>
      <c r="FL10" s="17"/>
      <c r="FM10" s="17"/>
      <c r="FN10" s="12" t="str">
        <f>$K10</f>
        <v>Fiji</v>
      </c>
      <c r="FO10" s="17"/>
      <c r="FP10" s="17"/>
      <c r="FQ10" s="17"/>
      <c r="FR10" s="189">
        <f t="shared" ref="FR10:FR49" si="36">IF(FS10=Pool1,1,0)</f>
        <v>0</v>
      </c>
      <c r="FS10" s="190" t="str">
        <f t="shared" ref="FS10:FS49" si="37">IF(AND($H10&lt;&gt;"",$J10&lt;&gt;"",FK10&lt;&gt;"",FM10&lt;&gt;""),IF(AND($H10=FK10,$J10=FM10),Pool1,IF(($H10-$J10)=(FK10-FM10),Pool2,IF(AND(($H10&gt;$J10),(FK10&gt;FM10),ABS(ABS($H10-$J10)-ABS(FK10-FM10))&lt;=ScoreMargin),Pool3,IF(AND(($H10&gt;$J10),(FK10&gt;FM10)),Pool4,IF(AND(($J10&gt;$H10),(FM10&gt;FK10),ABS(ABS($J10-$H10)-ABS(FM10-FK10))&lt;=ScoreMargin),Pool3,IF(AND(($J10&gt;$H10),(FM10&gt;FK10)),Pool4,0)))))),"")</f>
        <v/>
      </c>
      <c r="FT10" s="229">
        <f t="shared" ref="FT10:FT49" si="38">IF(AND($L10&lt;&gt;"",$N10&lt;&gt;"",FO10&lt;&gt;"",FQ10&lt;&gt;""),IF(FO10=$L10,Tries1,0)+IF(FQ10=$N10,Tries1,0),0)</f>
        <v>0</v>
      </c>
      <c r="FU10" s="89"/>
      <c r="FV10" s="186" t="str">
        <f>$G10</f>
        <v>England</v>
      </c>
      <c r="FW10" s="17"/>
      <c r="FX10" s="17"/>
      <c r="FY10" s="17"/>
      <c r="FZ10" s="12" t="str">
        <f>$K10</f>
        <v>Fiji</v>
      </c>
      <c r="GA10" s="17"/>
      <c r="GB10" s="17"/>
      <c r="GC10" s="17"/>
      <c r="GD10" s="189">
        <f t="shared" ref="GD10:GD49" si="39">IF(GE10=Pool1,1,0)</f>
        <v>0</v>
      </c>
      <c r="GE10" s="190" t="str">
        <f t="shared" ref="GE10:GE49" si="40">IF(AND($H10&lt;&gt;"",$J10&lt;&gt;"",FW10&lt;&gt;"",FY10&lt;&gt;""),IF(AND($H10=FW10,$J10=FY10),Pool1,IF(($H10-$J10)=(FW10-FY10),Pool2,IF(AND(($H10&gt;$J10),(FW10&gt;FY10),ABS(ABS($H10-$J10)-ABS(FW10-FY10))&lt;=ScoreMargin),Pool3,IF(AND(($H10&gt;$J10),(FW10&gt;FY10)),Pool4,IF(AND(($J10&gt;$H10),(FY10&gt;FW10),ABS(ABS($J10-$H10)-ABS(FY10-FW10))&lt;=ScoreMargin),Pool3,IF(AND(($J10&gt;$H10),(FY10&gt;FW10)),Pool4,0)))))),"")</f>
        <v/>
      </c>
      <c r="GF10" s="229">
        <f t="shared" ref="GF10:GF49" si="41">IF(AND($L10&lt;&gt;"",$N10&lt;&gt;"",GA10&lt;&gt;"",GC10&lt;&gt;""),IF(GA10=$L10,Tries1,0)+IF(GC10=$N10,Tries1,0),0)</f>
        <v>0</v>
      </c>
      <c r="GG10" s="89"/>
      <c r="GH10" s="186" t="str">
        <f>$G10</f>
        <v>England</v>
      </c>
      <c r="GI10" s="17"/>
      <c r="GJ10" s="17"/>
      <c r="GK10" s="17"/>
      <c r="GL10" s="12" t="str">
        <f>$K10</f>
        <v>Fiji</v>
      </c>
      <c r="GM10" s="17"/>
      <c r="GN10" s="17"/>
      <c r="GO10" s="17"/>
      <c r="GP10" s="189">
        <f t="shared" ref="GP10:GP49" si="42">IF(GQ10=Pool1,1,0)</f>
        <v>0</v>
      </c>
      <c r="GQ10" s="190" t="str">
        <f t="shared" ref="GQ10:GQ49" si="43">IF(AND($H10&lt;&gt;"",$J10&lt;&gt;"",GI10&lt;&gt;"",GK10&lt;&gt;""),IF(AND($H10=GI10,$J10=GK10),Pool1,IF(($H10-$J10)=(GI10-GK10),Pool2,IF(AND(($H10&gt;$J10),(GI10&gt;GK10),ABS(ABS($H10-$J10)-ABS(GI10-GK10))&lt;=ScoreMargin),Pool3,IF(AND(($H10&gt;$J10),(GI10&gt;GK10)),Pool4,IF(AND(($J10&gt;$H10),(GK10&gt;GI10),ABS(ABS($J10-$H10)-ABS(GK10-GI10))&lt;=ScoreMargin),Pool3,IF(AND(($J10&gt;$H10),(GK10&gt;GI10)),Pool4,0)))))),"")</f>
        <v/>
      </c>
      <c r="GR10" s="229">
        <f t="shared" ref="GR10:GR49" si="44">IF(AND($L10&lt;&gt;"",$N10&lt;&gt;"",GM10&lt;&gt;"",GO10&lt;&gt;""),IF(GM10=$L10,Tries1,0)+IF(GO10=$N10,Tries1,0),0)</f>
        <v>0</v>
      </c>
    </row>
    <row r="11" spans="1:200" s="10" customFormat="1" ht="15" customHeight="1" x14ac:dyDescent="0.25">
      <c r="A11" s="141">
        <v>16</v>
      </c>
      <c r="B11" s="11"/>
      <c r="C11" s="13">
        <f>Tournament!D14</f>
        <v>2</v>
      </c>
      <c r="D11" s="13" t="str">
        <f>Tournament!E14</f>
        <v>C</v>
      </c>
      <c r="E11" s="184">
        <f>Tournament!F14</f>
        <v>42266</v>
      </c>
      <c r="F11" s="185">
        <f>Tournament!G14</f>
        <v>0.5</v>
      </c>
      <c r="G11" s="186" t="str">
        <f>Tournament!H14</f>
        <v>Tonga</v>
      </c>
      <c r="H11" s="187">
        <f>IF(Tournament!J14&lt;&gt;"",Tournament!J14,"")</f>
        <v>10</v>
      </c>
      <c r="I11" s="188" t="s">
        <v>25</v>
      </c>
      <c r="J11" s="187">
        <f>IF(Tournament!L14&lt;&gt;"",Tournament!L14,"")</f>
        <v>17</v>
      </c>
      <c r="K11" s="12" t="str">
        <f>Tournament!N14</f>
        <v>Georgia</v>
      </c>
      <c r="L11" s="187">
        <f>IF(Tournament!O14&lt;&gt;"",Tournament!O14,"")</f>
        <v>1</v>
      </c>
      <c r="M11" s="188" t="s">
        <v>25</v>
      </c>
      <c r="N11" s="187">
        <f>IF(Tournament!Q14&lt;&gt;"",Tournament!Q14,"")</f>
        <v>2</v>
      </c>
      <c r="O11" s="187"/>
      <c r="P11" s="187"/>
      <c r="Q11" s="187"/>
      <c r="R11" s="187"/>
      <c r="S11" s="14"/>
      <c r="U11" s="89"/>
      <c r="V11" s="186" t="str">
        <f t="shared" ref="V11:V49" si="45">$G11</f>
        <v>Tonga</v>
      </c>
      <c r="W11" s="17"/>
      <c r="X11" s="17"/>
      <c r="Y11" s="17"/>
      <c r="Z11" s="12" t="str">
        <f t="shared" ref="Z11:Z49" si="46">$K11</f>
        <v>Georgia</v>
      </c>
      <c r="AA11" s="17"/>
      <c r="AB11" s="17"/>
      <c r="AC11" s="17"/>
      <c r="AD11" s="127">
        <f t="shared" si="0"/>
        <v>0</v>
      </c>
      <c r="AE11" s="190" t="str">
        <f t="shared" si="1"/>
        <v/>
      </c>
      <c r="AF11" s="229">
        <f t="shared" si="2"/>
        <v>0</v>
      </c>
      <c r="AG11" s="89"/>
      <c r="AH11" s="186" t="str">
        <f t="shared" ref="AH11:AH49" si="47">$G11</f>
        <v>Tonga</v>
      </c>
      <c r="AI11" s="17"/>
      <c r="AJ11" s="17"/>
      <c r="AK11" s="17"/>
      <c r="AL11" s="12" t="str">
        <f t="shared" ref="AL11:AL49" si="48">$K11</f>
        <v>Georgia</v>
      </c>
      <c r="AM11" s="17"/>
      <c r="AN11" s="17"/>
      <c r="AO11" s="17"/>
      <c r="AP11" s="127">
        <f t="shared" si="3"/>
        <v>0</v>
      </c>
      <c r="AQ11" s="190" t="str">
        <f t="shared" si="4"/>
        <v/>
      </c>
      <c r="AR11" s="229">
        <f t="shared" si="5"/>
        <v>0</v>
      </c>
      <c r="AS11" s="89"/>
      <c r="AT11" s="186" t="str">
        <f t="shared" ref="AT11:AT49" si="49">$G11</f>
        <v>Tonga</v>
      </c>
      <c r="AU11" s="17"/>
      <c r="AV11" s="17"/>
      <c r="AW11" s="17"/>
      <c r="AX11" s="12" t="str">
        <f t="shared" ref="AX11:AX49" si="50">$K11</f>
        <v>Georgia</v>
      </c>
      <c r="AY11" s="17"/>
      <c r="AZ11" s="17"/>
      <c r="BA11" s="17"/>
      <c r="BB11" s="189">
        <f t="shared" si="6"/>
        <v>0</v>
      </c>
      <c r="BC11" s="190" t="str">
        <f t="shared" si="7"/>
        <v/>
      </c>
      <c r="BD11" s="229">
        <f t="shared" si="8"/>
        <v>0</v>
      </c>
      <c r="BE11" s="89"/>
      <c r="BF11" s="186" t="str">
        <f t="shared" ref="BF11:BF49" si="51">$G11</f>
        <v>Tonga</v>
      </c>
      <c r="BG11" s="17"/>
      <c r="BH11" s="17"/>
      <c r="BI11" s="17"/>
      <c r="BJ11" s="12" t="str">
        <f t="shared" ref="BJ11:BJ49" si="52">$K11</f>
        <v>Georgia</v>
      </c>
      <c r="BK11" s="17"/>
      <c r="BL11" s="17"/>
      <c r="BM11" s="17"/>
      <c r="BN11" s="189">
        <f t="shared" si="9"/>
        <v>0</v>
      </c>
      <c r="BO11" s="190" t="str">
        <f t="shared" si="10"/>
        <v/>
      </c>
      <c r="BP11" s="229">
        <f t="shared" si="11"/>
        <v>0</v>
      </c>
      <c r="BQ11" s="89"/>
      <c r="BR11" s="186" t="str">
        <f t="shared" ref="BR11:BR49" si="53">$G11</f>
        <v>Tonga</v>
      </c>
      <c r="BS11" s="17"/>
      <c r="BT11" s="17"/>
      <c r="BU11" s="17"/>
      <c r="BV11" s="12" t="str">
        <f t="shared" ref="BV11:BV49" si="54">$K11</f>
        <v>Georgia</v>
      </c>
      <c r="BW11" s="17"/>
      <c r="BX11" s="17"/>
      <c r="BY11" s="17"/>
      <c r="BZ11" s="189">
        <f t="shared" si="12"/>
        <v>0</v>
      </c>
      <c r="CA11" s="190" t="str">
        <f t="shared" si="13"/>
        <v/>
      </c>
      <c r="CB11" s="229">
        <f t="shared" si="14"/>
        <v>0</v>
      </c>
      <c r="CC11" s="89"/>
      <c r="CD11" s="186" t="str">
        <f t="shared" ref="CD11:CD49" si="55">$G11</f>
        <v>Tonga</v>
      </c>
      <c r="CE11" s="17"/>
      <c r="CF11" s="17"/>
      <c r="CG11" s="17"/>
      <c r="CH11" s="12" t="str">
        <f t="shared" ref="CH11:CH49" si="56">$K11</f>
        <v>Georgia</v>
      </c>
      <c r="CI11" s="17"/>
      <c r="CJ11" s="17"/>
      <c r="CK11" s="17"/>
      <c r="CL11" s="189">
        <f t="shared" si="15"/>
        <v>0</v>
      </c>
      <c r="CM11" s="190" t="str">
        <f t="shared" si="16"/>
        <v/>
      </c>
      <c r="CN11" s="229">
        <f t="shared" si="17"/>
        <v>0</v>
      </c>
      <c r="CO11" s="89"/>
      <c r="CP11" s="186" t="str">
        <f t="shared" ref="CP11:CP49" si="57">$G11</f>
        <v>Tonga</v>
      </c>
      <c r="CQ11" s="17"/>
      <c r="CR11" s="17"/>
      <c r="CS11" s="17"/>
      <c r="CT11" s="12" t="str">
        <f t="shared" ref="CT11:CT49" si="58">$K11</f>
        <v>Georgia</v>
      </c>
      <c r="CU11" s="17"/>
      <c r="CV11" s="17"/>
      <c r="CW11" s="17"/>
      <c r="CX11" s="189">
        <f t="shared" si="18"/>
        <v>0</v>
      </c>
      <c r="CY11" s="190" t="str">
        <f t="shared" si="19"/>
        <v/>
      </c>
      <c r="CZ11" s="229">
        <f t="shared" si="20"/>
        <v>0</v>
      </c>
      <c r="DA11" s="89"/>
      <c r="DB11" s="186" t="str">
        <f t="shared" ref="DB11:DB49" si="59">$G11</f>
        <v>Tonga</v>
      </c>
      <c r="DC11" s="17"/>
      <c r="DD11" s="17"/>
      <c r="DE11" s="17"/>
      <c r="DF11" s="12" t="str">
        <f t="shared" ref="DF11:DF49" si="60">$K11</f>
        <v>Georgia</v>
      </c>
      <c r="DG11" s="17"/>
      <c r="DH11" s="17"/>
      <c r="DI11" s="17"/>
      <c r="DJ11" s="189">
        <f t="shared" si="21"/>
        <v>0</v>
      </c>
      <c r="DK11" s="190" t="str">
        <f t="shared" si="22"/>
        <v/>
      </c>
      <c r="DL11" s="229">
        <f t="shared" si="23"/>
        <v>0</v>
      </c>
      <c r="DM11" s="89"/>
      <c r="DN11" s="186" t="str">
        <f t="shared" ref="DN11:DN49" si="61">$G11</f>
        <v>Tonga</v>
      </c>
      <c r="DO11" s="17"/>
      <c r="DP11" s="17"/>
      <c r="DQ11" s="17"/>
      <c r="DR11" s="12" t="str">
        <f t="shared" ref="DR11:DR49" si="62">$K11</f>
        <v>Georgia</v>
      </c>
      <c r="DS11" s="17"/>
      <c r="DT11" s="17"/>
      <c r="DU11" s="17"/>
      <c r="DV11" s="189">
        <f t="shared" si="24"/>
        <v>0</v>
      </c>
      <c r="DW11" s="190" t="str">
        <f t="shared" si="25"/>
        <v/>
      </c>
      <c r="DX11" s="229">
        <f t="shared" si="26"/>
        <v>0</v>
      </c>
      <c r="DY11" s="89"/>
      <c r="DZ11" s="186" t="str">
        <f t="shared" ref="DZ11:DZ49" si="63">$G11</f>
        <v>Tonga</v>
      </c>
      <c r="EA11" s="17"/>
      <c r="EB11" s="17"/>
      <c r="EC11" s="17"/>
      <c r="ED11" s="12" t="str">
        <f t="shared" ref="ED11:ED49" si="64">$K11</f>
        <v>Georgia</v>
      </c>
      <c r="EE11" s="17"/>
      <c r="EF11" s="17"/>
      <c r="EG11" s="17"/>
      <c r="EH11" s="189">
        <f t="shared" si="27"/>
        <v>0</v>
      </c>
      <c r="EI11" s="190" t="str">
        <f t="shared" si="28"/>
        <v/>
      </c>
      <c r="EJ11" s="229">
        <f t="shared" si="29"/>
        <v>0</v>
      </c>
      <c r="EK11" s="89"/>
      <c r="EL11" s="186" t="str">
        <f t="shared" ref="EL11:EL49" si="65">$G11</f>
        <v>Tonga</v>
      </c>
      <c r="EM11" s="17"/>
      <c r="EN11" s="17"/>
      <c r="EO11" s="17"/>
      <c r="EP11" s="12" t="str">
        <f t="shared" ref="EP11:EP49" si="66">$K11</f>
        <v>Georgia</v>
      </c>
      <c r="EQ11" s="17"/>
      <c r="ER11" s="17"/>
      <c r="ES11" s="17"/>
      <c r="ET11" s="189">
        <f t="shared" si="30"/>
        <v>0</v>
      </c>
      <c r="EU11" s="190" t="str">
        <f t="shared" si="31"/>
        <v/>
      </c>
      <c r="EV11" s="229">
        <f t="shared" si="32"/>
        <v>0</v>
      </c>
      <c r="EW11" s="89"/>
      <c r="EX11" s="186" t="str">
        <f t="shared" ref="EX11:EX49" si="67">$G11</f>
        <v>Tonga</v>
      </c>
      <c r="EY11" s="17"/>
      <c r="EZ11" s="17"/>
      <c r="FA11" s="17"/>
      <c r="FB11" s="12" t="str">
        <f t="shared" ref="FB11:FB49" si="68">$K11</f>
        <v>Georgia</v>
      </c>
      <c r="FC11" s="17"/>
      <c r="FD11" s="17"/>
      <c r="FE11" s="17"/>
      <c r="FF11" s="189">
        <f t="shared" si="33"/>
        <v>0</v>
      </c>
      <c r="FG11" s="190" t="str">
        <f t="shared" si="34"/>
        <v/>
      </c>
      <c r="FH11" s="229">
        <f t="shared" si="35"/>
        <v>0</v>
      </c>
      <c r="FI11" s="89"/>
      <c r="FJ11" s="186" t="str">
        <f t="shared" ref="FJ11:FJ49" si="69">$G11</f>
        <v>Tonga</v>
      </c>
      <c r="FK11" s="17"/>
      <c r="FL11" s="17"/>
      <c r="FM11" s="17"/>
      <c r="FN11" s="12" t="str">
        <f t="shared" ref="FN11:FN49" si="70">$K11</f>
        <v>Georgia</v>
      </c>
      <c r="FO11" s="17"/>
      <c r="FP11" s="17"/>
      <c r="FQ11" s="17"/>
      <c r="FR11" s="189">
        <f t="shared" si="36"/>
        <v>0</v>
      </c>
      <c r="FS11" s="190" t="str">
        <f t="shared" si="37"/>
        <v/>
      </c>
      <c r="FT11" s="229">
        <f t="shared" si="38"/>
        <v>0</v>
      </c>
      <c r="FU11" s="89"/>
      <c r="FV11" s="186" t="str">
        <f t="shared" ref="FV11:FV49" si="71">$G11</f>
        <v>Tonga</v>
      </c>
      <c r="FW11" s="17"/>
      <c r="FX11" s="17"/>
      <c r="FY11" s="17"/>
      <c r="FZ11" s="12" t="str">
        <f t="shared" ref="FZ11:FZ49" si="72">$K11</f>
        <v>Georgia</v>
      </c>
      <c r="GA11" s="17"/>
      <c r="GB11" s="17"/>
      <c r="GC11" s="17"/>
      <c r="GD11" s="189">
        <f t="shared" si="39"/>
        <v>0</v>
      </c>
      <c r="GE11" s="190" t="str">
        <f t="shared" si="40"/>
        <v/>
      </c>
      <c r="GF11" s="229">
        <f t="shared" si="41"/>
        <v>0</v>
      </c>
      <c r="GG11" s="89"/>
      <c r="GH11" s="186" t="str">
        <f t="shared" ref="GH11:GH49" si="73">$G11</f>
        <v>Tonga</v>
      </c>
      <c r="GI11" s="17"/>
      <c r="GJ11" s="17"/>
      <c r="GK11" s="17"/>
      <c r="GL11" s="12" t="str">
        <f t="shared" ref="GL11:GL49" si="74">$K11</f>
        <v>Georgia</v>
      </c>
      <c r="GM11" s="17"/>
      <c r="GN11" s="17"/>
      <c r="GO11" s="17"/>
      <c r="GP11" s="189">
        <f t="shared" si="42"/>
        <v>0</v>
      </c>
      <c r="GQ11" s="190" t="str">
        <f t="shared" si="43"/>
        <v/>
      </c>
      <c r="GR11" s="229">
        <f t="shared" si="44"/>
        <v>0</v>
      </c>
    </row>
    <row r="12" spans="1:200" s="10" customFormat="1" ht="15" customHeight="1" x14ac:dyDescent="0.25">
      <c r="A12" s="141">
        <v>17</v>
      </c>
      <c r="B12" s="11"/>
      <c r="C12" s="13">
        <f>Tournament!D15</f>
        <v>3</v>
      </c>
      <c r="D12" s="13" t="str">
        <f>Tournament!E15</f>
        <v>D</v>
      </c>
      <c r="E12" s="184">
        <f>Tournament!F15</f>
        <v>42266</v>
      </c>
      <c r="F12" s="185">
        <f>Tournament!G15</f>
        <v>0.60416666666666663</v>
      </c>
      <c r="G12" s="186" t="str">
        <f>Tournament!H15</f>
        <v>Ireland</v>
      </c>
      <c r="H12" s="187">
        <f>IF(Tournament!J15&lt;&gt;"",Tournament!J15,"")</f>
        <v>50</v>
      </c>
      <c r="I12" s="188" t="s">
        <v>25</v>
      </c>
      <c r="J12" s="187">
        <f>IF(Tournament!L15&lt;&gt;"",Tournament!L15,"")</f>
        <v>7</v>
      </c>
      <c r="K12" s="12" t="str">
        <f>Tournament!N15</f>
        <v>Canada</v>
      </c>
      <c r="L12" s="187">
        <f>IF(Tournament!O15&lt;&gt;"",Tournament!O15,"")</f>
        <v>8</v>
      </c>
      <c r="M12" s="188" t="s">
        <v>25</v>
      </c>
      <c r="N12" s="187">
        <f>IF(Tournament!Q15&lt;&gt;"",Tournament!Q15,"")</f>
        <v>1</v>
      </c>
      <c r="O12" s="187"/>
      <c r="P12" s="187"/>
      <c r="Q12" s="187"/>
      <c r="R12" s="187"/>
      <c r="S12" s="14"/>
      <c r="U12" s="89"/>
      <c r="V12" s="186" t="str">
        <f t="shared" si="45"/>
        <v>Ireland</v>
      </c>
      <c r="W12" s="17"/>
      <c r="X12" s="17"/>
      <c r="Y12" s="17"/>
      <c r="Z12" s="12" t="str">
        <f t="shared" si="46"/>
        <v>Canada</v>
      </c>
      <c r="AA12" s="17"/>
      <c r="AB12" s="17"/>
      <c r="AC12" s="17"/>
      <c r="AD12" s="127">
        <f t="shared" si="0"/>
        <v>0</v>
      </c>
      <c r="AE12" s="190" t="str">
        <f t="shared" si="1"/>
        <v/>
      </c>
      <c r="AF12" s="229">
        <f t="shared" si="2"/>
        <v>0</v>
      </c>
      <c r="AG12" s="89"/>
      <c r="AH12" s="186" t="str">
        <f t="shared" si="47"/>
        <v>Ireland</v>
      </c>
      <c r="AI12" s="17"/>
      <c r="AJ12" s="17"/>
      <c r="AK12" s="17"/>
      <c r="AL12" s="12" t="str">
        <f t="shared" si="48"/>
        <v>Canada</v>
      </c>
      <c r="AM12" s="17"/>
      <c r="AN12" s="17"/>
      <c r="AO12" s="17"/>
      <c r="AP12" s="127">
        <f t="shared" si="3"/>
        <v>0</v>
      </c>
      <c r="AQ12" s="190" t="str">
        <f t="shared" si="4"/>
        <v/>
      </c>
      <c r="AR12" s="229">
        <f t="shared" si="5"/>
        <v>0</v>
      </c>
      <c r="AS12" s="89"/>
      <c r="AT12" s="186" t="str">
        <f t="shared" si="49"/>
        <v>Ireland</v>
      </c>
      <c r="AU12" s="17"/>
      <c r="AV12" s="17"/>
      <c r="AW12" s="17"/>
      <c r="AX12" s="12" t="str">
        <f t="shared" si="50"/>
        <v>Canada</v>
      </c>
      <c r="AY12" s="17"/>
      <c r="AZ12" s="17"/>
      <c r="BA12" s="17"/>
      <c r="BB12" s="189">
        <f t="shared" si="6"/>
        <v>0</v>
      </c>
      <c r="BC12" s="190" t="str">
        <f t="shared" si="7"/>
        <v/>
      </c>
      <c r="BD12" s="229">
        <f t="shared" si="8"/>
        <v>0</v>
      </c>
      <c r="BE12" s="89"/>
      <c r="BF12" s="186" t="str">
        <f t="shared" si="51"/>
        <v>Ireland</v>
      </c>
      <c r="BG12" s="17"/>
      <c r="BH12" s="17"/>
      <c r="BI12" s="17"/>
      <c r="BJ12" s="12" t="str">
        <f t="shared" si="52"/>
        <v>Canada</v>
      </c>
      <c r="BK12" s="17"/>
      <c r="BL12" s="17"/>
      <c r="BM12" s="17"/>
      <c r="BN12" s="189">
        <f t="shared" si="9"/>
        <v>0</v>
      </c>
      <c r="BO12" s="190" t="str">
        <f t="shared" si="10"/>
        <v/>
      </c>
      <c r="BP12" s="229">
        <f t="shared" si="11"/>
        <v>0</v>
      </c>
      <c r="BQ12" s="89"/>
      <c r="BR12" s="186" t="str">
        <f t="shared" si="53"/>
        <v>Ireland</v>
      </c>
      <c r="BS12" s="17"/>
      <c r="BT12" s="17"/>
      <c r="BU12" s="17"/>
      <c r="BV12" s="12" t="str">
        <f t="shared" si="54"/>
        <v>Canada</v>
      </c>
      <c r="BW12" s="17"/>
      <c r="BX12" s="17"/>
      <c r="BY12" s="17"/>
      <c r="BZ12" s="189">
        <f t="shared" si="12"/>
        <v>0</v>
      </c>
      <c r="CA12" s="190" t="str">
        <f t="shared" si="13"/>
        <v/>
      </c>
      <c r="CB12" s="229">
        <f t="shared" si="14"/>
        <v>0</v>
      </c>
      <c r="CC12" s="89"/>
      <c r="CD12" s="186" t="str">
        <f t="shared" si="55"/>
        <v>Ireland</v>
      </c>
      <c r="CE12" s="17"/>
      <c r="CF12" s="17"/>
      <c r="CG12" s="17"/>
      <c r="CH12" s="12" t="str">
        <f t="shared" si="56"/>
        <v>Canada</v>
      </c>
      <c r="CI12" s="17"/>
      <c r="CJ12" s="17"/>
      <c r="CK12" s="17"/>
      <c r="CL12" s="189">
        <f t="shared" si="15"/>
        <v>0</v>
      </c>
      <c r="CM12" s="190" t="str">
        <f t="shared" si="16"/>
        <v/>
      </c>
      <c r="CN12" s="229">
        <f t="shared" si="17"/>
        <v>0</v>
      </c>
      <c r="CO12" s="89"/>
      <c r="CP12" s="186" t="str">
        <f t="shared" si="57"/>
        <v>Ireland</v>
      </c>
      <c r="CQ12" s="17"/>
      <c r="CR12" s="17"/>
      <c r="CS12" s="17"/>
      <c r="CT12" s="12" t="str">
        <f t="shared" si="58"/>
        <v>Canada</v>
      </c>
      <c r="CU12" s="17"/>
      <c r="CV12" s="17"/>
      <c r="CW12" s="17"/>
      <c r="CX12" s="189">
        <f t="shared" si="18"/>
        <v>0</v>
      </c>
      <c r="CY12" s="190" t="str">
        <f t="shared" si="19"/>
        <v/>
      </c>
      <c r="CZ12" s="229">
        <f t="shared" si="20"/>
        <v>0</v>
      </c>
      <c r="DA12" s="89"/>
      <c r="DB12" s="186" t="str">
        <f t="shared" si="59"/>
        <v>Ireland</v>
      </c>
      <c r="DC12" s="17"/>
      <c r="DD12" s="17"/>
      <c r="DE12" s="17"/>
      <c r="DF12" s="12" t="str">
        <f t="shared" si="60"/>
        <v>Canada</v>
      </c>
      <c r="DG12" s="17"/>
      <c r="DH12" s="17"/>
      <c r="DI12" s="17"/>
      <c r="DJ12" s="189">
        <f t="shared" si="21"/>
        <v>0</v>
      </c>
      <c r="DK12" s="190" t="str">
        <f t="shared" si="22"/>
        <v/>
      </c>
      <c r="DL12" s="229">
        <f t="shared" si="23"/>
        <v>0</v>
      </c>
      <c r="DM12" s="89"/>
      <c r="DN12" s="186" t="str">
        <f t="shared" si="61"/>
        <v>Ireland</v>
      </c>
      <c r="DO12" s="17"/>
      <c r="DP12" s="17"/>
      <c r="DQ12" s="17"/>
      <c r="DR12" s="12" t="str">
        <f t="shared" si="62"/>
        <v>Canada</v>
      </c>
      <c r="DS12" s="17"/>
      <c r="DT12" s="17"/>
      <c r="DU12" s="17"/>
      <c r="DV12" s="189">
        <f t="shared" si="24"/>
        <v>0</v>
      </c>
      <c r="DW12" s="190" t="str">
        <f t="shared" si="25"/>
        <v/>
      </c>
      <c r="DX12" s="229">
        <f t="shared" si="26"/>
        <v>0</v>
      </c>
      <c r="DY12" s="89"/>
      <c r="DZ12" s="186" t="str">
        <f t="shared" si="63"/>
        <v>Ireland</v>
      </c>
      <c r="EA12" s="17"/>
      <c r="EB12" s="17"/>
      <c r="EC12" s="17"/>
      <c r="ED12" s="12" t="str">
        <f t="shared" si="64"/>
        <v>Canada</v>
      </c>
      <c r="EE12" s="17"/>
      <c r="EF12" s="17"/>
      <c r="EG12" s="17"/>
      <c r="EH12" s="189">
        <f t="shared" si="27"/>
        <v>0</v>
      </c>
      <c r="EI12" s="190" t="str">
        <f t="shared" si="28"/>
        <v/>
      </c>
      <c r="EJ12" s="229">
        <f t="shared" si="29"/>
        <v>0</v>
      </c>
      <c r="EK12" s="89"/>
      <c r="EL12" s="186" t="str">
        <f t="shared" si="65"/>
        <v>Ireland</v>
      </c>
      <c r="EM12" s="17"/>
      <c r="EN12" s="17"/>
      <c r="EO12" s="17"/>
      <c r="EP12" s="12" t="str">
        <f t="shared" si="66"/>
        <v>Canada</v>
      </c>
      <c r="EQ12" s="17"/>
      <c r="ER12" s="17"/>
      <c r="ES12" s="17"/>
      <c r="ET12" s="189">
        <f t="shared" si="30"/>
        <v>0</v>
      </c>
      <c r="EU12" s="190" t="str">
        <f t="shared" si="31"/>
        <v/>
      </c>
      <c r="EV12" s="229">
        <f t="shared" si="32"/>
        <v>0</v>
      </c>
      <c r="EW12" s="89"/>
      <c r="EX12" s="186" t="str">
        <f t="shared" si="67"/>
        <v>Ireland</v>
      </c>
      <c r="EY12" s="17"/>
      <c r="EZ12" s="17"/>
      <c r="FA12" s="17"/>
      <c r="FB12" s="12" t="str">
        <f t="shared" si="68"/>
        <v>Canada</v>
      </c>
      <c r="FC12" s="17"/>
      <c r="FD12" s="17"/>
      <c r="FE12" s="17"/>
      <c r="FF12" s="189">
        <f t="shared" si="33"/>
        <v>0</v>
      </c>
      <c r="FG12" s="190" t="str">
        <f t="shared" si="34"/>
        <v/>
      </c>
      <c r="FH12" s="229">
        <f t="shared" si="35"/>
        <v>0</v>
      </c>
      <c r="FI12" s="89"/>
      <c r="FJ12" s="186" t="str">
        <f t="shared" si="69"/>
        <v>Ireland</v>
      </c>
      <c r="FK12" s="17"/>
      <c r="FL12" s="17"/>
      <c r="FM12" s="17"/>
      <c r="FN12" s="12" t="str">
        <f t="shared" si="70"/>
        <v>Canada</v>
      </c>
      <c r="FO12" s="17"/>
      <c r="FP12" s="17"/>
      <c r="FQ12" s="17"/>
      <c r="FR12" s="189">
        <f t="shared" si="36"/>
        <v>0</v>
      </c>
      <c r="FS12" s="190" t="str">
        <f t="shared" si="37"/>
        <v/>
      </c>
      <c r="FT12" s="229">
        <f t="shared" si="38"/>
        <v>0</v>
      </c>
      <c r="FU12" s="89"/>
      <c r="FV12" s="186" t="str">
        <f t="shared" si="71"/>
        <v>Ireland</v>
      </c>
      <c r="FW12" s="17"/>
      <c r="FX12" s="17"/>
      <c r="FY12" s="17"/>
      <c r="FZ12" s="12" t="str">
        <f t="shared" si="72"/>
        <v>Canada</v>
      </c>
      <c r="GA12" s="17"/>
      <c r="GB12" s="17"/>
      <c r="GC12" s="17"/>
      <c r="GD12" s="189">
        <f t="shared" si="39"/>
        <v>0</v>
      </c>
      <c r="GE12" s="190" t="str">
        <f t="shared" si="40"/>
        <v/>
      </c>
      <c r="GF12" s="229">
        <f t="shared" si="41"/>
        <v>0</v>
      </c>
      <c r="GG12" s="89"/>
      <c r="GH12" s="186" t="str">
        <f t="shared" si="73"/>
        <v>Ireland</v>
      </c>
      <c r="GI12" s="17"/>
      <c r="GJ12" s="17"/>
      <c r="GK12" s="17"/>
      <c r="GL12" s="12" t="str">
        <f t="shared" si="74"/>
        <v>Canada</v>
      </c>
      <c r="GM12" s="17"/>
      <c r="GN12" s="17"/>
      <c r="GO12" s="17"/>
      <c r="GP12" s="189">
        <f t="shared" si="42"/>
        <v>0</v>
      </c>
      <c r="GQ12" s="190" t="str">
        <f t="shared" si="43"/>
        <v/>
      </c>
      <c r="GR12" s="229">
        <f t="shared" si="44"/>
        <v>0</v>
      </c>
    </row>
    <row r="13" spans="1:200" s="10" customFormat="1" ht="15" customHeight="1" x14ac:dyDescent="0.25">
      <c r="A13" s="141">
        <v>18</v>
      </c>
      <c r="B13" s="11"/>
      <c r="C13" s="13">
        <f>Tournament!D16</f>
        <v>4</v>
      </c>
      <c r="D13" s="13" t="str">
        <f>Tournament!E16</f>
        <v>B</v>
      </c>
      <c r="E13" s="184">
        <f>Tournament!F16</f>
        <v>42266</v>
      </c>
      <c r="F13" s="185">
        <f>Tournament!G16</f>
        <v>0.69791666666666663</v>
      </c>
      <c r="G13" s="186" t="str">
        <f>Tournament!H16</f>
        <v>South Africa</v>
      </c>
      <c r="H13" s="187">
        <f>IF(Tournament!J16&lt;&gt;"",Tournament!J16,"")</f>
        <v>32</v>
      </c>
      <c r="I13" s="188" t="s">
        <v>25</v>
      </c>
      <c r="J13" s="187">
        <f>IF(Tournament!L16&lt;&gt;"",Tournament!L16,"")</f>
        <v>34</v>
      </c>
      <c r="K13" s="12" t="str">
        <f>Tournament!N16</f>
        <v>Japan</v>
      </c>
      <c r="L13" s="187">
        <f>IF(Tournament!O16&lt;&gt;"",Tournament!O16,"")</f>
        <v>4</v>
      </c>
      <c r="M13" s="188" t="s">
        <v>25</v>
      </c>
      <c r="N13" s="187">
        <f>IF(Tournament!Q16&lt;&gt;"",Tournament!Q16,"")</f>
        <v>3</v>
      </c>
      <c r="O13" s="187"/>
      <c r="P13" s="187"/>
      <c r="Q13" s="187"/>
      <c r="R13" s="187"/>
      <c r="S13" s="14"/>
      <c r="U13" s="89"/>
      <c r="V13" s="186" t="str">
        <f t="shared" si="45"/>
        <v>South Africa</v>
      </c>
      <c r="W13" s="17"/>
      <c r="X13" s="17"/>
      <c r="Y13" s="17"/>
      <c r="Z13" s="12" t="str">
        <f t="shared" si="46"/>
        <v>Japan</v>
      </c>
      <c r="AA13" s="17"/>
      <c r="AB13" s="17"/>
      <c r="AC13" s="17"/>
      <c r="AD13" s="127">
        <f t="shared" si="0"/>
        <v>0</v>
      </c>
      <c r="AE13" s="190" t="str">
        <f t="shared" si="1"/>
        <v/>
      </c>
      <c r="AF13" s="229">
        <f t="shared" si="2"/>
        <v>0</v>
      </c>
      <c r="AG13" s="89"/>
      <c r="AH13" s="186" t="str">
        <f t="shared" si="47"/>
        <v>South Africa</v>
      </c>
      <c r="AI13" s="17"/>
      <c r="AJ13" s="17"/>
      <c r="AK13" s="17"/>
      <c r="AL13" s="12" t="str">
        <f t="shared" si="48"/>
        <v>Japan</v>
      </c>
      <c r="AM13" s="17"/>
      <c r="AN13" s="17"/>
      <c r="AO13" s="17"/>
      <c r="AP13" s="127">
        <f t="shared" si="3"/>
        <v>0</v>
      </c>
      <c r="AQ13" s="190" t="str">
        <f t="shared" si="4"/>
        <v/>
      </c>
      <c r="AR13" s="229">
        <f t="shared" si="5"/>
        <v>0</v>
      </c>
      <c r="AS13" s="89"/>
      <c r="AT13" s="186" t="str">
        <f t="shared" si="49"/>
        <v>South Africa</v>
      </c>
      <c r="AU13" s="17"/>
      <c r="AV13" s="17"/>
      <c r="AW13" s="17"/>
      <c r="AX13" s="12" t="str">
        <f t="shared" si="50"/>
        <v>Japan</v>
      </c>
      <c r="AY13" s="17"/>
      <c r="AZ13" s="17"/>
      <c r="BA13" s="17"/>
      <c r="BB13" s="189">
        <f t="shared" si="6"/>
        <v>0</v>
      </c>
      <c r="BC13" s="190" t="str">
        <f t="shared" si="7"/>
        <v/>
      </c>
      <c r="BD13" s="229">
        <f t="shared" si="8"/>
        <v>0</v>
      </c>
      <c r="BE13" s="89"/>
      <c r="BF13" s="186" t="str">
        <f t="shared" si="51"/>
        <v>South Africa</v>
      </c>
      <c r="BG13" s="17"/>
      <c r="BH13" s="17"/>
      <c r="BI13" s="17"/>
      <c r="BJ13" s="12" t="str">
        <f t="shared" si="52"/>
        <v>Japan</v>
      </c>
      <c r="BK13" s="17"/>
      <c r="BL13" s="17"/>
      <c r="BM13" s="17"/>
      <c r="BN13" s="189">
        <f t="shared" si="9"/>
        <v>0</v>
      </c>
      <c r="BO13" s="190" t="str">
        <f t="shared" si="10"/>
        <v/>
      </c>
      <c r="BP13" s="229">
        <f t="shared" si="11"/>
        <v>0</v>
      </c>
      <c r="BQ13" s="89"/>
      <c r="BR13" s="186" t="str">
        <f t="shared" si="53"/>
        <v>South Africa</v>
      </c>
      <c r="BS13" s="17"/>
      <c r="BT13" s="17"/>
      <c r="BU13" s="17"/>
      <c r="BV13" s="12" t="str">
        <f t="shared" si="54"/>
        <v>Japan</v>
      </c>
      <c r="BW13" s="17"/>
      <c r="BX13" s="17"/>
      <c r="BY13" s="17"/>
      <c r="BZ13" s="189">
        <f t="shared" si="12"/>
        <v>0</v>
      </c>
      <c r="CA13" s="190" t="str">
        <f t="shared" si="13"/>
        <v/>
      </c>
      <c r="CB13" s="229">
        <f t="shared" si="14"/>
        <v>0</v>
      </c>
      <c r="CC13" s="89"/>
      <c r="CD13" s="186" t="str">
        <f t="shared" si="55"/>
        <v>South Africa</v>
      </c>
      <c r="CE13" s="17"/>
      <c r="CF13" s="17"/>
      <c r="CG13" s="17"/>
      <c r="CH13" s="12" t="str">
        <f t="shared" si="56"/>
        <v>Japan</v>
      </c>
      <c r="CI13" s="17"/>
      <c r="CJ13" s="17"/>
      <c r="CK13" s="17"/>
      <c r="CL13" s="189">
        <f t="shared" si="15"/>
        <v>0</v>
      </c>
      <c r="CM13" s="190" t="str">
        <f t="shared" si="16"/>
        <v/>
      </c>
      <c r="CN13" s="229">
        <f t="shared" si="17"/>
        <v>0</v>
      </c>
      <c r="CO13" s="89"/>
      <c r="CP13" s="186" t="str">
        <f t="shared" si="57"/>
        <v>South Africa</v>
      </c>
      <c r="CQ13" s="17"/>
      <c r="CR13" s="17"/>
      <c r="CS13" s="17"/>
      <c r="CT13" s="12" t="str">
        <f t="shared" si="58"/>
        <v>Japan</v>
      </c>
      <c r="CU13" s="17"/>
      <c r="CV13" s="17"/>
      <c r="CW13" s="17"/>
      <c r="CX13" s="189">
        <f t="shared" si="18"/>
        <v>0</v>
      </c>
      <c r="CY13" s="190" t="str">
        <f t="shared" si="19"/>
        <v/>
      </c>
      <c r="CZ13" s="229">
        <f t="shared" si="20"/>
        <v>0</v>
      </c>
      <c r="DA13" s="89"/>
      <c r="DB13" s="186" t="str">
        <f t="shared" si="59"/>
        <v>South Africa</v>
      </c>
      <c r="DC13" s="17"/>
      <c r="DD13" s="17"/>
      <c r="DE13" s="17"/>
      <c r="DF13" s="12" t="str">
        <f t="shared" si="60"/>
        <v>Japan</v>
      </c>
      <c r="DG13" s="17"/>
      <c r="DH13" s="17"/>
      <c r="DI13" s="17"/>
      <c r="DJ13" s="189">
        <f t="shared" si="21"/>
        <v>0</v>
      </c>
      <c r="DK13" s="190" t="str">
        <f t="shared" si="22"/>
        <v/>
      </c>
      <c r="DL13" s="229">
        <f t="shared" si="23"/>
        <v>0</v>
      </c>
      <c r="DM13" s="89"/>
      <c r="DN13" s="186" t="str">
        <f t="shared" si="61"/>
        <v>South Africa</v>
      </c>
      <c r="DO13" s="17"/>
      <c r="DP13" s="17"/>
      <c r="DQ13" s="17"/>
      <c r="DR13" s="12" t="str">
        <f t="shared" si="62"/>
        <v>Japan</v>
      </c>
      <c r="DS13" s="17"/>
      <c r="DT13" s="17"/>
      <c r="DU13" s="17"/>
      <c r="DV13" s="189">
        <f t="shared" si="24"/>
        <v>0</v>
      </c>
      <c r="DW13" s="190" t="str">
        <f t="shared" si="25"/>
        <v/>
      </c>
      <c r="DX13" s="229">
        <f t="shared" si="26"/>
        <v>0</v>
      </c>
      <c r="DY13" s="89"/>
      <c r="DZ13" s="186" t="str">
        <f t="shared" si="63"/>
        <v>South Africa</v>
      </c>
      <c r="EA13" s="17"/>
      <c r="EB13" s="17"/>
      <c r="EC13" s="17"/>
      <c r="ED13" s="12" t="str">
        <f t="shared" si="64"/>
        <v>Japan</v>
      </c>
      <c r="EE13" s="17"/>
      <c r="EF13" s="17"/>
      <c r="EG13" s="17"/>
      <c r="EH13" s="189">
        <f t="shared" si="27"/>
        <v>0</v>
      </c>
      <c r="EI13" s="190" t="str">
        <f t="shared" si="28"/>
        <v/>
      </c>
      <c r="EJ13" s="229">
        <f t="shared" si="29"/>
        <v>0</v>
      </c>
      <c r="EK13" s="89"/>
      <c r="EL13" s="186" t="str">
        <f t="shared" si="65"/>
        <v>South Africa</v>
      </c>
      <c r="EM13" s="17"/>
      <c r="EN13" s="17"/>
      <c r="EO13" s="17"/>
      <c r="EP13" s="12" t="str">
        <f t="shared" si="66"/>
        <v>Japan</v>
      </c>
      <c r="EQ13" s="17"/>
      <c r="ER13" s="17"/>
      <c r="ES13" s="17"/>
      <c r="ET13" s="189">
        <f t="shared" si="30"/>
        <v>0</v>
      </c>
      <c r="EU13" s="190" t="str">
        <f t="shared" si="31"/>
        <v/>
      </c>
      <c r="EV13" s="229">
        <f t="shared" si="32"/>
        <v>0</v>
      </c>
      <c r="EW13" s="89"/>
      <c r="EX13" s="186" t="str">
        <f t="shared" si="67"/>
        <v>South Africa</v>
      </c>
      <c r="EY13" s="17"/>
      <c r="EZ13" s="17"/>
      <c r="FA13" s="17"/>
      <c r="FB13" s="12" t="str">
        <f t="shared" si="68"/>
        <v>Japan</v>
      </c>
      <c r="FC13" s="17"/>
      <c r="FD13" s="17"/>
      <c r="FE13" s="17"/>
      <c r="FF13" s="189">
        <f t="shared" si="33"/>
        <v>0</v>
      </c>
      <c r="FG13" s="190" t="str">
        <f t="shared" si="34"/>
        <v/>
      </c>
      <c r="FH13" s="229">
        <f t="shared" si="35"/>
        <v>0</v>
      </c>
      <c r="FI13" s="89"/>
      <c r="FJ13" s="186" t="str">
        <f t="shared" si="69"/>
        <v>South Africa</v>
      </c>
      <c r="FK13" s="17"/>
      <c r="FL13" s="17"/>
      <c r="FM13" s="17"/>
      <c r="FN13" s="12" t="str">
        <f t="shared" si="70"/>
        <v>Japan</v>
      </c>
      <c r="FO13" s="17"/>
      <c r="FP13" s="17"/>
      <c r="FQ13" s="17"/>
      <c r="FR13" s="189">
        <f t="shared" si="36"/>
        <v>0</v>
      </c>
      <c r="FS13" s="190" t="str">
        <f t="shared" si="37"/>
        <v/>
      </c>
      <c r="FT13" s="229">
        <f t="shared" si="38"/>
        <v>0</v>
      </c>
      <c r="FU13" s="89"/>
      <c r="FV13" s="186" t="str">
        <f t="shared" si="71"/>
        <v>South Africa</v>
      </c>
      <c r="FW13" s="17"/>
      <c r="FX13" s="17"/>
      <c r="FY13" s="17"/>
      <c r="FZ13" s="12" t="str">
        <f t="shared" si="72"/>
        <v>Japan</v>
      </c>
      <c r="GA13" s="17"/>
      <c r="GB13" s="17"/>
      <c r="GC13" s="17"/>
      <c r="GD13" s="189">
        <f t="shared" si="39"/>
        <v>0</v>
      </c>
      <c r="GE13" s="190" t="str">
        <f t="shared" si="40"/>
        <v/>
      </c>
      <c r="GF13" s="229">
        <f t="shared" si="41"/>
        <v>0</v>
      </c>
      <c r="GG13" s="89"/>
      <c r="GH13" s="186" t="str">
        <f t="shared" si="73"/>
        <v>South Africa</v>
      </c>
      <c r="GI13" s="17"/>
      <c r="GJ13" s="17"/>
      <c r="GK13" s="17"/>
      <c r="GL13" s="12" t="str">
        <f t="shared" si="74"/>
        <v>Japan</v>
      </c>
      <c r="GM13" s="17"/>
      <c r="GN13" s="17"/>
      <c r="GO13" s="17"/>
      <c r="GP13" s="189">
        <f t="shared" si="42"/>
        <v>0</v>
      </c>
      <c r="GQ13" s="190" t="str">
        <f t="shared" si="43"/>
        <v/>
      </c>
      <c r="GR13" s="229">
        <f t="shared" si="44"/>
        <v>0</v>
      </c>
    </row>
    <row r="14" spans="1:200" s="10" customFormat="1" ht="15" customHeight="1" x14ac:dyDescent="0.25">
      <c r="A14" s="141">
        <v>19</v>
      </c>
      <c r="B14" s="11"/>
      <c r="C14" s="13">
        <f>Tournament!D17</f>
        <v>5</v>
      </c>
      <c r="D14" s="13" t="str">
        <f>Tournament!E17</f>
        <v>D</v>
      </c>
      <c r="E14" s="184">
        <f>Tournament!F17</f>
        <v>42266</v>
      </c>
      <c r="F14" s="185">
        <f>Tournament!G17</f>
        <v>0.83333333333333337</v>
      </c>
      <c r="G14" s="186" t="str">
        <f>Tournament!H17</f>
        <v>France</v>
      </c>
      <c r="H14" s="187">
        <f>IF(Tournament!J17&lt;&gt;"",Tournament!J17,"")</f>
        <v>32</v>
      </c>
      <c r="I14" s="188" t="s">
        <v>25</v>
      </c>
      <c r="J14" s="187">
        <f>IF(Tournament!L17&lt;&gt;"",Tournament!L17,"")</f>
        <v>10</v>
      </c>
      <c r="K14" s="12" t="str">
        <f>Tournament!N17</f>
        <v>Italy</v>
      </c>
      <c r="L14" s="187">
        <f>IF(Tournament!O17&lt;&gt;"",Tournament!O17,"")</f>
        <v>2</v>
      </c>
      <c r="M14" s="188" t="s">
        <v>25</v>
      </c>
      <c r="N14" s="187">
        <f>IF(Tournament!Q17&lt;&gt;"",Tournament!Q17,"")</f>
        <v>1</v>
      </c>
      <c r="O14" s="187"/>
      <c r="P14" s="187"/>
      <c r="Q14" s="187"/>
      <c r="R14" s="187"/>
      <c r="S14" s="14"/>
      <c r="U14" s="89"/>
      <c r="V14" s="186" t="str">
        <f t="shared" si="45"/>
        <v>France</v>
      </c>
      <c r="W14" s="17"/>
      <c r="X14" s="17"/>
      <c r="Y14" s="17"/>
      <c r="Z14" s="12" t="str">
        <f t="shared" si="46"/>
        <v>Italy</v>
      </c>
      <c r="AA14" s="17"/>
      <c r="AB14" s="17"/>
      <c r="AC14" s="17"/>
      <c r="AD14" s="127">
        <f t="shared" si="0"/>
        <v>0</v>
      </c>
      <c r="AE14" s="190" t="str">
        <f t="shared" si="1"/>
        <v/>
      </c>
      <c r="AF14" s="229">
        <f t="shared" si="2"/>
        <v>0</v>
      </c>
      <c r="AG14" s="89"/>
      <c r="AH14" s="186" t="str">
        <f t="shared" si="47"/>
        <v>France</v>
      </c>
      <c r="AI14" s="17"/>
      <c r="AJ14" s="17"/>
      <c r="AK14" s="17"/>
      <c r="AL14" s="12" t="str">
        <f t="shared" si="48"/>
        <v>Italy</v>
      </c>
      <c r="AM14" s="17"/>
      <c r="AN14" s="17"/>
      <c r="AO14" s="17"/>
      <c r="AP14" s="127">
        <f t="shared" si="3"/>
        <v>0</v>
      </c>
      <c r="AQ14" s="190" t="str">
        <f t="shared" si="4"/>
        <v/>
      </c>
      <c r="AR14" s="229">
        <f t="shared" si="5"/>
        <v>0</v>
      </c>
      <c r="AS14" s="89"/>
      <c r="AT14" s="186" t="str">
        <f t="shared" si="49"/>
        <v>France</v>
      </c>
      <c r="AU14" s="17"/>
      <c r="AV14" s="17"/>
      <c r="AW14" s="17"/>
      <c r="AX14" s="12" t="str">
        <f t="shared" si="50"/>
        <v>Italy</v>
      </c>
      <c r="AY14" s="17"/>
      <c r="AZ14" s="17"/>
      <c r="BA14" s="17"/>
      <c r="BB14" s="189">
        <f t="shared" si="6"/>
        <v>0</v>
      </c>
      <c r="BC14" s="190" t="str">
        <f t="shared" si="7"/>
        <v/>
      </c>
      <c r="BD14" s="229">
        <f t="shared" si="8"/>
        <v>0</v>
      </c>
      <c r="BE14" s="89"/>
      <c r="BF14" s="186" t="str">
        <f t="shared" si="51"/>
        <v>France</v>
      </c>
      <c r="BG14" s="17"/>
      <c r="BH14" s="17"/>
      <c r="BI14" s="17"/>
      <c r="BJ14" s="12" t="str">
        <f t="shared" si="52"/>
        <v>Italy</v>
      </c>
      <c r="BK14" s="17"/>
      <c r="BL14" s="17"/>
      <c r="BM14" s="17"/>
      <c r="BN14" s="189">
        <f t="shared" si="9"/>
        <v>0</v>
      </c>
      <c r="BO14" s="190" t="str">
        <f t="shared" si="10"/>
        <v/>
      </c>
      <c r="BP14" s="229">
        <f t="shared" si="11"/>
        <v>0</v>
      </c>
      <c r="BQ14" s="89"/>
      <c r="BR14" s="186" t="str">
        <f t="shared" si="53"/>
        <v>France</v>
      </c>
      <c r="BS14" s="17"/>
      <c r="BT14" s="17"/>
      <c r="BU14" s="17"/>
      <c r="BV14" s="12" t="str">
        <f t="shared" si="54"/>
        <v>Italy</v>
      </c>
      <c r="BW14" s="17"/>
      <c r="BX14" s="17"/>
      <c r="BY14" s="17"/>
      <c r="BZ14" s="189">
        <f t="shared" si="12"/>
        <v>0</v>
      </c>
      <c r="CA14" s="190" t="str">
        <f t="shared" si="13"/>
        <v/>
      </c>
      <c r="CB14" s="229">
        <f t="shared" si="14"/>
        <v>0</v>
      </c>
      <c r="CC14" s="89"/>
      <c r="CD14" s="186" t="str">
        <f t="shared" si="55"/>
        <v>France</v>
      </c>
      <c r="CE14" s="17"/>
      <c r="CF14" s="17"/>
      <c r="CG14" s="17"/>
      <c r="CH14" s="12" t="str">
        <f t="shared" si="56"/>
        <v>Italy</v>
      </c>
      <c r="CI14" s="17"/>
      <c r="CJ14" s="17"/>
      <c r="CK14" s="17"/>
      <c r="CL14" s="189">
        <f t="shared" si="15"/>
        <v>0</v>
      </c>
      <c r="CM14" s="190" t="str">
        <f t="shared" si="16"/>
        <v/>
      </c>
      <c r="CN14" s="229">
        <f t="shared" si="17"/>
        <v>0</v>
      </c>
      <c r="CO14" s="89"/>
      <c r="CP14" s="186" t="str">
        <f t="shared" si="57"/>
        <v>France</v>
      </c>
      <c r="CQ14" s="17"/>
      <c r="CR14" s="17"/>
      <c r="CS14" s="17"/>
      <c r="CT14" s="12" t="str">
        <f t="shared" si="58"/>
        <v>Italy</v>
      </c>
      <c r="CU14" s="17"/>
      <c r="CV14" s="17"/>
      <c r="CW14" s="17"/>
      <c r="CX14" s="189">
        <f t="shared" si="18"/>
        <v>0</v>
      </c>
      <c r="CY14" s="190" t="str">
        <f t="shared" si="19"/>
        <v/>
      </c>
      <c r="CZ14" s="229">
        <f t="shared" si="20"/>
        <v>0</v>
      </c>
      <c r="DA14" s="89"/>
      <c r="DB14" s="186" t="str">
        <f t="shared" si="59"/>
        <v>France</v>
      </c>
      <c r="DC14" s="17"/>
      <c r="DD14" s="17"/>
      <c r="DE14" s="17"/>
      <c r="DF14" s="12" t="str">
        <f t="shared" si="60"/>
        <v>Italy</v>
      </c>
      <c r="DG14" s="17"/>
      <c r="DH14" s="17"/>
      <c r="DI14" s="17"/>
      <c r="DJ14" s="189">
        <f t="shared" si="21"/>
        <v>0</v>
      </c>
      <c r="DK14" s="190" t="str">
        <f t="shared" si="22"/>
        <v/>
      </c>
      <c r="DL14" s="229">
        <f t="shared" si="23"/>
        <v>0</v>
      </c>
      <c r="DM14" s="89"/>
      <c r="DN14" s="186" t="str">
        <f t="shared" si="61"/>
        <v>France</v>
      </c>
      <c r="DO14" s="17"/>
      <c r="DP14" s="17"/>
      <c r="DQ14" s="17"/>
      <c r="DR14" s="12" t="str">
        <f t="shared" si="62"/>
        <v>Italy</v>
      </c>
      <c r="DS14" s="17"/>
      <c r="DT14" s="17"/>
      <c r="DU14" s="17"/>
      <c r="DV14" s="189">
        <f t="shared" si="24"/>
        <v>0</v>
      </c>
      <c r="DW14" s="190" t="str">
        <f t="shared" si="25"/>
        <v/>
      </c>
      <c r="DX14" s="229">
        <f t="shared" si="26"/>
        <v>0</v>
      </c>
      <c r="DY14" s="89"/>
      <c r="DZ14" s="186" t="str">
        <f t="shared" si="63"/>
        <v>France</v>
      </c>
      <c r="EA14" s="17"/>
      <c r="EB14" s="17"/>
      <c r="EC14" s="17"/>
      <c r="ED14" s="12" t="str">
        <f t="shared" si="64"/>
        <v>Italy</v>
      </c>
      <c r="EE14" s="17"/>
      <c r="EF14" s="17"/>
      <c r="EG14" s="17"/>
      <c r="EH14" s="189">
        <f t="shared" si="27"/>
        <v>0</v>
      </c>
      <c r="EI14" s="190" t="str">
        <f t="shared" si="28"/>
        <v/>
      </c>
      <c r="EJ14" s="229">
        <f t="shared" si="29"/>
        <v>0</v>
      </c>
      <c r="EK14" s="89"/>
      <c r="EL14" s="186" t="str">
        <f t="shared" si="65"/>
        <v>France</v>
      </c>
      <c r="EM14" s="17"/>
      <c r="EN14" s="17"/>
      <c r="EO14" s="17"/>
      <c r="EP14" s="12" t="str">
        <f t="shared" si="66"/>
        <v>Italy</v>
      </c>
      <c r="EQ14" s="17"/>
      <c r="ER14" s="17"/>
      <c r="ES14" s="17"/>
      <c r="ET14" s="189">
        <f t="shared" si="30"/>
        <v>0</v>
      </c>
      <c r="EU14" s="190" t="str">
        <f t="shared" si="31"/>
        <v/>
      </c>
      <c r="EV14" s="229">
        <f t="shared" si="32"/>
        <v>0</v>
      </c>
      <c r="EW14" s="89"/>
      <c r="EX14" s="186" t="str">
        <f t="shared" si="67"/>
        <v>France</v>
      </c>
      <c r="EY14" s="17"/>
      <c r="EZ14" s="17"/>
      <c r="FA14" s="17"/>
      <c r="FB14" s="12" t="str">
        <f t="shared" si="68"/>
        <v>Italy</v>
      </c>
      <c r="FC14" s="17"/>
      <c r="FD14" s="17"/>
      <c r="FE14" s="17"/>
      <c r="FF14" s="189">
        <f t="shared" si="33"/>
        <v>0</v>
      </c>
      <c r="FG14" s="190" t="str">
        <f t="shared" si="34"/>
        <v/>
      </c>
      <c r="FH14" s="229">
        <f t="shared" si="35"/>
        <v>0</v>
      </c>
      <c r="FI14" s="89"/>
      <c r="FJ14" s="186" t="str">
        <f t="shared" si="69"/>
        <v>France</v>
      </c>
      <c r="FK14" s="17"/>
      <c r="FL14" s="17"/>
      <c r="FM14" s="17"/>
      <c r="FN14" s="12" t="str">
        <f t="shared" si="70"/>
        <v>Italy</v>
      </c>
      <c r="FO14" s="17"/>
      <c r="FP14" s="17"/>
      <c r="FQ14" s="17"/>
      <c r="FR14" s="189">
        <f t="shared" si="36"/>
        <v>0</v>
      </c>
      <c r="FS14" s="190" t="str">
        <f t="shared" si="37"/>
        <v/>
      </c>
      <c r="FT14" s="229">
        <f t="shared" si="38"/>
        <v>0</v>
      </c>
      <c r="FU14" s="89"/>
      <c r="FV14" s="186" t="str">
        <f t="shared" si="71"/>
        <v>France</v>
      </c>
      <c r="FW14" s="17"/>
      <c r="FX14" s="17"/>
      <c r="FY14" s="17"/>
      <c r="FZ14" s="12" t="str">
        <f t="shared" si="72"/>
        <v>Italy</v>
      </c>
      <c r="GA14" s="17"/>
      <c r="GB14" s="17"/>
      <c r="GC14" s="17"/>
      <c r="GD14" s="189">
        <f t="shared" si="39"/>
        <v>0</v>
      </c>
      <c r="GE14" s="190" t="str">
        <f t="shared" si="40"/>
        <v/>
      </c>
      <c r="GF14" s="229">
        <f t="shared" si="41"/>
        <v>0</v>
      </c>
      <c r="GG14" s="89"/>
      <c r="GH14" s="186" t="str">
        <f t="shared" si="73"/>
        <v>France</v>
      </c>
      <c r="GI14" s="17"/>
      <c r="GJ14" s="17"/>
      <c r="GK14" s="17"/>
      <c r="GL14" s="12" t="str">
        <f t="shared" si="74"/>
        <v>Italy</v>
      </c>
      <c r="GM14" s="17"/>
      <c r="GN14" s="17"/>
      <c r="GO14" s="17"/>
      <c r="GP14" s="189">
        <f t="shared" si="42"/>
        <v>0</v>
      </c>
      <c r="GQ14" s="190" t="str">
        <f t="shared" si="43"/>
        <v/>
      </c>
      <c r="GR14" s="229">
        <f t="shared" si="44"/>
        <v>0</v>
      </c>
    </row>
    <row r="15" spans="1:200" s="10" customFormat="1" ht="15" customHeight="1" x14ac:dyDescent="0.25">
      <c r="A15" s="141">
        <v>20</v>
      </c>
      <c r="B15" s="11"/>
      <c r="C15" s="13">
        <f>Tournament!D18</f>
        <v>6</v>
      </c>
      <c r="D15" s="13" t="str">
        <f>Tournament!E18</f>
        <v>B</v>
      </c>
      <c r="E15" s="184">
        <f>Tournament!F18</f>
        <v>42267</v>
      </c>
      <c r="F15" s="185">
        <f>Tournament!G18</f>
        <v>0.5</v>
      </c>
      <c r="G15" s="186" t="str">
        <f>Tournament!H18</f>
        <v>Samoa</v>
      </c>
      <c r="H15" s="187">
        <f>IF(Tournament!J18&lt;&gt;"",Tournament!J18,"")</f>
        <v>25</v>
      </c>
      <c r="I15" s="188" t="s">
        <v>25</v>
      </c>
      <c r="J15" s="187">
        <f>IF(Tournament!L18&lt;&gt;"",Tournament!L18,"")</f>
        <v>16</v>
      </c>
      <c r="K15" s="12" t="str">
        <f>Tournament!N18</f>
        <v>USA</v>
      </c>
      <c r="L15" s="187">
        <f>IF(Tournament!O18&lt;&gt;"",Tournament!O18,"")</f>
        <v>2</v>
      </c>
      <c r="M15" s="188" t="s">
        <v>25</v>
      </c>
      <c r="N15" s="187">
        <f>IF(Tournament!Q18&lt;&gt;"",Tournament!Q18,"")</f>
        <v>2</v>
      </c>
      <c r="O15" s="187"/>
      <c r="P15" s="187"/>
      <c r="Q15" s="187"/>
      <c r="R15" s="187"/>
      <c r="S15" s="14"/>
      <c r="U15" s="89"/>
      <c r="V15" s="186" t="str">
        <f t="shared" si="45"/>
        <v>Samoa</v>
      </c>
      <c r="W15" s="17"/>
      <c r="X15" s="17"/>
      <c r="Y15" s="17"/>
      <c r="Z15" s="12" t="str">
        <f t="shared" si="46"/>
        <v>USA</v>
      </c>
      <c r="AA15" s="17"/>
      <c r="AB15" s="17"/>
      <c r="AC15" s="17"/>
      <c r="AD15" s="127">
        <f t="shared" si="0"/>
        <v>0</v>
      </c>
      <c r="AE15" s="190" t="str">
        <f t="shared" si="1"/>
        <v/>
      </c>
      <c r="AF15" s="229">
        <f t="shared" si="2"/>
        <v>0</v>
      </c>
      <c r="AG15" s="89"/>
      <c r="AH15" s="186" t="str">
        <f t="shared" si="47"/>
        <v>Samoa</v>
      </c>
      <c r="AI15" s="17"/>
      <c r="AJ15" s="17"/>
      <c r="AK15" s="17"/>
      <c r="AL15" s="12" t="str">
        <f t="shared" si="48"/>
        <v>USA</v>
      </c>
      <c r="AM15" s="17"/>
      <c r="AN15" s="17"/>
      <c r="AO15" s="17"/>
      <c r="AP15" s="127">
        <f t="shared" si="3"/>
        <v>0</v>
      </c>
      <c r="AQ15" s="190" t="str">
        <f t="shared" si="4"/>
        <v/>
      </c>
      <c r="AR15" s="229">
        <f t="shared" si="5"/>
        <v>0</v>
      </c>
      <c r="AS15" s="89"/>
      <c r="AT15" s="186" t="str">
        <f t="shared" si="49"/>
        <v>Samoa</v>
      </c>
      <c r="AU15" s="17"/>
      <c r="AV15" s="17"/>
      <c r="AW15" s="17"/>
      <c r="AX15" s="12" t="str">
        <f t="shared" si="50"/>
        <v>USA</v>
      </c>
      <c r="AY15" s="17"/>
      <c r="AZ15" s="17"/>
      <c r="BA15" s="17"/>
      <c r="BB15" s="189">
        <f t="shared" si="6"/>
        <v>0</v>
      </c>
      <c r="BC15" s="190" t="str">
        <f t="shared" si="7"/>
        <v/>
      </c>
      <c r="BD15" s="229">
        <f t="shared" si="8"/>
        <v>0</v>
      </c>
      <c r="BE15" s="89"/>
      <c r="BF15" s="186" t="str">
        <f t="shared" si="51"/>
        <v>Samoa</v>
      </c>
      <c r="BG15" s="17"/>
      <c r="BH15" s="17"/>
      <c r="BI15" s="17"/>
      <c r="BJ15" s="12" t="str">
        <f t="shared" si="52"/>
        <v>USA</v>
      </c>
      <c r="BK15" s="17"/>
      <c r="BL15" s="17"/>
      <c r="BM15" s="17"/>
      <c r="BN15" s="189">
        <f t="shared" si="9"/>
        <v>0</v>
      </c>
      <c r="BO15" s="190" t="str">
        <f t="shared" si="10"/>
        <v/>
      </c>
      <c r="BP15" s="229">
        <f t="shared" si="11"/>
        <v>0</v>
      </c>
      <c r="BQ15" s="89"/>
      <c r="BR15" s="186" t="str">
        <f t="shared" si="53"/>
        <v>Samoa</v>
      </c>
      <c r="BS15" s="17"/>
      <c r="BT15" s="17"/>
      <c r="BU15" s="17"/>
      <c r="BV15" s="12" t="str">
        <f t="shared" si="54"/>
        <v>USA</v>
      </c>
      <c r="BW15" s="17"/>
      <c r="BX15" s="17"/>
      <c r="BY15" s="17"/>
      <c r="BZ15" s="189">
        <f t="shared" si="12"/>
        <v>0</v>
      </c>
      <c r="CA15" s="190" t="str">
        <f t="shared" si="13"/>
        <v/>
      </c>
      <c r="CB15" s="229">
        <f t="shared" si="14"/>
        <v>0</v>
      </c>
      <c r="CC15" s="89"/>
      <c r="CD15" s="186" t="str">
        <f t="shared" si="55"/>
        <v>Samoa</v>
      </c>
      <c r="CE15" s="17"/>
      <c r="CF15" s="17"/>
      <c r="CG15" s="17"/>
      <c r="CH15" s="12" t="str">
        <f t="shared" si="56"/>
        <v>USA</v>
      </c>
      <c r="CI15" s="17"/>
      <c r="CJ15" s="17"/>
      <c r="CK15" s="17"/>
      <c r="CL15" s="189">
        <f t="shared" si="15"/>
        <v>0</v>
      </c>
      <c r="CM15" s="190" t="str">
        <f t="shared" si="16"/>
        <v/>
      </c>
      <c r="CN15" s="229">
        <f t="shared" si="17"/>
        <v>0</v>
      </c>
      <c r="CO15" s="89"/>
      <c r="CP15" s="186" t="str">
        <f t="shared" si="57"/>
        <v>Samoa</v>
      </c>
      <c r="CQ15" s="17"/>
      <c r="CR15" s="17"/>
      <c r="CS15" s="17"/>
      <c r="CT15" s="12" t="str">
        <f t="shared" si="58"/>
        <v>USA</v>
      </c>
      <c r="CU15" s="17"/>
      <c r="CV15" s="17"/>
      <c r="CW15" s="17"/>
      <c r="CX15" s="189">
        <f t="shared" si="18"/>
        <v>0</v>
      </c>
      <c r="CY15" s="190" t="str">
        <f t="shared" si="19"/>
        <v/>
      </c>
      <c r="CZ15" s="229">
        <f t="shared" si="20"/>
        <v>0</v>
      </c>
      <c r="DA15" s="89"/>
      <c r="DB15" s="186" t="str">
        <f t="shared" si="59"/>
        <v>Samoa</v>
      </c>
      <c r="DC15" s="17"/>
      <c r="DD15" s="17"/>
      <c r="DE15" s="17"/>
      <c r="DF15" s="12" t="str">
        <f t="shared" si="60"/>
        <v>USA</v>
      </c>
      <c r="DG15" s="17"/>
      <c r="DH15" s="17"/>
      <c r="DI15" s="17"/>
      <c r="DJ15" s="189">
        <f t="shared" si="21"/>
        <v>0</v>
      </c>
      <c r="DK15" s="190" t="str">
        <f t="shared" si="22"/>
        <v/>
      </c>
      <c r="DL15" s="229">
        <f t="shared" si="23"/>
        <v>0</v>
      </c>
      <c r="DM15" s="89"/>
      <c r="DN15" s="186" t="str">
        <f t="shared" si="61"/>
        <v>Samoa</v>
      </c>
      <c r="DO15" s="17"/>
      <c r="DP15" s="17"/>
      <c r="DQ15" s="17"/>
      <c r="DR15" s="12" t="str">
        <f t="shared" si="62"/>
        <v>USA</v>
      </c>
      <c r="DS15" s="17"/>
      <c r="DT15" s="17"/>
      <c r="DU15" s="17"/>
      <c r="DV15" s="189">
        <f t="shared" si="24"/>
        <v>0</v>
      </c>
      <c r="DW15" s="190" t="str">
        <f t="shared" si="25"/>
        <v/>
      </c>
      <c r="DX15" s="229">
        <f t="shared" si="26"/>
        <v>0</v>
      </c>
      <c r="DY15" s="89"/>
      <c r="DZ15" s="186" t="str">
        <f t="shared" si="63"/>
        <v>Samoa</v>
      </c>
      <c r="EA15" s="17"/>
      <c r="EB15" s="17"/>
      <c r="EC15" s="17"/>
      <c r="ED15" s="12" t="str">
        <f t="shared" si="64"/>
        <v>USA</v>
      </c>
      <c r="EE15" s="17"/>
      <c r="EF15" s="17"/>
      <c r="EG15" s="17"/>
      <c r="EH15" s="189">
        <f t="shared" si="27"/>
        <v>0</v>
      </c>
      <c r="EI15" s="190" t="str">
        <f t="shared" si="28"/>
        <v/>
      </c>
      <c r="EJ15" s="229">
        <f t="shared" si="29"/>
        <v>0</v>
      </c>
      <c r="EK15" s="89"/>
      <c r="EL15" s="186" t="str">
        <f t="shared" si="65"/>
        <v>Samoa</v>
      </c>
      <c r="EM15" s="17"/>
      <c r="EN15" s="17"/>
      <c r="EO15" s="17"/>
      <c r="EP15" s="12" t="str">
        <f t="shared" si="66"/>
        <v>USA</v>
      </c>
      <c r="EQ15" s="17"/>
      <c r="ER15" s="17"/>
      <c r="ES15" s="17"/>
      <c r="ET15" s="189">
        <f t="shared" si="30"/>
        <v>0</v>
      </c>
      <c r="EU15" s="190" t="str">
        <f t="shared" si="31"/>
        <v/>
      </c>
      <c r="EV15" s="229">
        <f t="shared" si="32"/>
        <v>0</v>
      </c>
      <c r="EW15" s="89"/>
      <c r="EX15" s="186" t="str">
        <f t="shared" si="67"/>
        <v>Samoa</v>
      </c>
      <c r="EY15" s="17"/>
      <c r="EZ15" s="17"/>
      <c r="FA15" s="17"/>
      <c r="FB15" s="12" t="str">
        <f t="shared" si="68"/>
        <v>USA</v>
      </c>
      <c r="FC15" s="17"/>
      <c r="FD15" s="17"/>
      <c r="FE15" s="17"/>
      <c r="FF15" s="189">
        <f t="shared" si="33"/>
        <v>0</v>
      </c>
      <c r="FG15" s="190" t="str">
        <f t="shared" si="34"/>
        <v/>
      </c>
      <c r="FH15" s="229">
        <f t="shared" si="35"/>
        <v>0</v>
      </c>
      <c r="FI15" s="89"/>
      <c r="FJ15" s="186" t="str">
        <f t="shared" si="69"/>
        <v>Samoa</v>
      </c>
      <c r="FK15" s="17"/>
      <c r="FL15" s="17"/>
      <c r="FM15" s="17"/>
      <c r="FN15" s="12" t="str">
        <f t="shared" si="70"/>
        <v>USA</v>
      </c>
      <c r="FO15" s="17"/>
      <c r="FP15" s="17"/>
      <c r="FQ15" s="17"/>
      <c r="FR15" s="189">
        <f t="shared" si="36"/>
        <v>0</v>
      </c>
      <c r="FS15" s="190" t="str">
        <f t="shared" si="37"/>
        <v/>
      </c>
      <c r="FT15" s="229">
        <f t="shared" si="38"/>
        <v>0</v>
      </c>
      <c r="FU15" s="89"/>
      <c r="FV15" s="186" t="str">
        <f t="shared" si="71"/>
        <v>Samoa</v>
      </c>
      <c r="FW15" s="17"/>
      <c r="FX15" s="17"/>
      <c r="FY15" s="17"/>
      <c r="FZ15" s="12" t="str">
        <f t="shared" si="72"/>
        <v>USA</v>
      </c>
      <c r="GA15" s="17"/>
      <c r="GB15" s="17"/>
      <c r="GC15" s="17"/>
      <c r="GD15" s="189">
        <f t="shared" si="39"/>
        <v>0</v>
      </c>
      <c r="GE15" s="190" t="str">
        <f t="shared" si="40"/>
        <v/>
      </c>
      <c r="GF15" s="229">
        <f t="shared" si="41"/>
        <v>0</v>
      </c>
      <c r="GG15" s="89"/>
      <c r="GH15" s="186" t="str">
        <f t="shared" si="73"/>
        <v>Samoa</v>
      </c>
      <c r="GI15" s="17"/>
      <c r="GJ15" s="17"/>
      <c r="GK15" s="17"/>
      <c r="GL15" s="12" t="str">
        <f t="shared" si="74"/>
        <v>USA</v>
      </c>
      <c r="GM15" s="17"/>
      <c r="GN15" s="17"/>
      <c r="GO15" s="17"/>
      <c r="GP15" s="189">
        <f t="shared" si="42"/>
        <v>0</v>
      </c>
      <c r="GQ15" s="190" t="str">
        <f t="shared" si="43"/>
        <v/>
      </c>
      <c r="GR15" s="229">
        <f t="shared" si="44"/>
        <v>0</v>
      </c>
    </row>
    <row r="16" spans="1:200" s="10" customFormat="1" ht="15" customHeight="1" x14ac:dyDescent="0.25">
      <c r="A16" s="141">
        <v>21</v>
      </c>
      <c r="B16" s="11"/>
      <c r="C16" s="13">
        <f>Tournament!D19</f>
        <v>7</v>
      </c>
      <c r="D16" s="13" t="str">
        <f>Tournament!E19</f>
        <v>A</v>
      </c>
      <c r="E16" s="184">
        <f>Tournament!F19</f>
        <v>42267</v>
      </c>
      <c r="F16" s="185">
        <f>Tournament!G19</f>
        <v>0.60416666666666663</v>
      </c>
      <c r="G16" s="186" t="str">
        <f>Tournament!H19</f>
        <v>Wales</v>
      </c>
      <c r="H16" s="187">
        <f>IF(Tournament!J19&lt;&gt;"",Tournament!J19,"")</f>
        <v>54</v>
      </c>
      <c r="I16" s="188" t="s">
        <v>25</v>
      </c>
      <c r="J16" s="187">
        <f>IF(Tournament!L19&lt;&gt;"",Tournament!L19,"")</f>
        <v>9</v>
      </c>
      <c r="K16" s="12" t="str">
        <f>Tournament!N19</f>
        <v>Uruguay</v>
      </c>
      <c r="L16" s="187">
        <f>IF(Tournament!O19&lt;&gt;"",Tournament!O19,"")</f>
        <v>8</v>
      </c>
      <c r="M16" s="188" t="s">
        <v>25</v>
      </c>
      <c r="N16" s="187">
        <f>IF(Tournament!Q19&lt;&gt;"",Tournament!Q19,"")</f>
        <v>0</v>
      </c>
      <c r="O16" s="187"/>
      <c r="P16" s="187"/>
      <c r="Q16" s="187"/>
      <c r="R16" s="187"/>
      <c r="S16" s="14"/>
      <c r="U16" s="89"/>
      <c r="V16" s="186" t="str">
        <f t="shared" si="45"/>
        <v>Wales</v>
      </c>
      <c r="W16" s="17"/>
      <c r="X16" s="17"/>
      <c r="Y16" s="17"/>
      <c r="Z16" s="12" t="str">
        <f t="shared" si="46"/>
        <v>Uruguay</v>
      </c>
      <c r="AA16" s="17"/>
      <c r="AB16" s="17"/>
      <c r="AC16" s="17"/>
      <c r="AD16" s="127">
        <f t="shared" si="0"/>
        <v>0</v>
      </c>
      <c r="AE16" s="190" t="str">
        <f t="shared" si="1"/>
        <v/>
      </c>
      <c r="AF16" s="229">
        <f t="shared" si="2"/>
        <v>0</v>
      </c>
      <c r="AG16" s="89"/>
      <c r="AH16" s="186" t="str">
        <f t="shared" si="47"/>
        <v>Wales</v>
      </c>
      <c r="AI16" s="17"/>
      <c r="AJ16" s="17"/>
      <c r="AK16" s="17"/>
      <c r="AL16" s="12" t="str">
        <f t="shared" si="48"/>
        <v>Uruguay</v>
      </c>
      <c r="AM16" s="17"/>
      <c r="AN16" s="17"/>
      <c r="AO16" s="17"/>
      <c r="AP16" s="127">
        <f t="shared" si="3"/>
        <v>0</v>
      </c>
      <c r="AQ16" s="190" t="str">
        <f t="shared" si="4"/>
        <v/>
      </c>
      <c r="AR16" s="229">
        <f t="shared" si="5"/>
        <v>0</v>
      </c>
      <c r="AS16" s="89"/>
      <c r="AT16" s="186" t="str">
        <f t="shared" si="49"/>
        <v>Wales</v>
      </c>
      <c r="AU16" s="17"/>
      <c r="AV16" s="17"/>
      <c r="AW16" s="17"/>
      <c r="AX16" s="12" t="str">
        <f t="shared" si="50"/>
        <v>Uruguay</v>
      </c>
      <c r="AY16" s="17"/>
      <c r="AZ16" s="17"/>
      <c r="BA16" s="17"/>
      <c r="BB16" s="189">
        <f t="shared" si="6"/>
        <v>0</v>
      </c>
      <c r="BC16" s="190" t="str">
        <f t="shared" si="7"/>
        <v/>
      </c>
      <c r="BD16" s="229">
        <f t="shared" si="8"/>
        <v>0</v>
      </c>
      <c r="BE16" s="89"/>
      <c r="BF16" s="186" t="str">
        <f t="shared" si="51"/>
        <v>Wales</v>
      </c>
      <c r="BG16" s="17"/>
      <c r="BH16" s="17"/>
      <c r="BI16" s="17"/>
      <c r="BJ16" s="12" t="str">
        <f t="shared" si="52"/>
        <v>Uruguay</v>
      </c>
      <c r="BK16" s="17"/>
      <c r="BL16" s="17"/>
      <c r="BM16" s="17"/>
      <c r="BN16" s="189">
        <f t="shared" si="9"/>
        <v>0</v>
      </c>
      <c r="BO16" s="190" t="str">
        <f t="shared" si="10"/>
        <v/>
      </c>
      <c r="BP16" s="229">
        <f t="shared" si="11"/>
        <v>0</v>
      </c>
      <c r="BQ16" s="89"/>
      <c r="BR16" s="186" t="str">
        <f t="shared" si="53"/>
        <v>Wales</v>
      </c>
      <c r="BS16" s="17"/>
      <c r="BT16" s="17"/>
      <c r="BU16" s="17"/>
      <c r="BV16" s="12" t="str">
        <f t="shared" si="54"/>
        <v>Uruguay</v>
      </c>
      <c r="BW16" s="17"/>
      <c r="BX16" s="17"/>
      <c r="BY16" s="17"/>
      <c r="BZ16" s="189">
        <f t="shared" si="12"/>
        <v>0</v>
      </c>
      <c r="CA16" s="190" t="str">
        <f t="shared" si="13"/>
        <v/>
      </c>
      <c r="CB16" s="229">
        <f t="shared" si="14"/>
        <v>0</v>
      </c>
      <c r="CC16" s="89"/>
      <c r="CD16" s="186" t="str">
        <f t="shared" si="55"/>
        <v>Wales</v>
      </c>
      <c r="CE16" s="17"/>
      <c r="CF16" s="17"/>
      <c r="CG16" s="17"/>
      <c r="CH16" s="12" t="str">
        <f t="shared" si="56"/>
        <v>Uruguay</v>
      </c>
      <c r="CI16" s="17"/>
      <c r="CJ16" s="17"/>
      <c r="CK16" s="17"/>
      <c r="CL16" s="189">
        <f t="shared" si="15"/>
        <v>0</v>
      </c>
      <c r="CM16" s="190" t="str">
        <f t="shared" si="16"/>
        <v/>
      </c>
      <c r="CN16" s="229">
        <f t="shared" si="17"/>
        <v>0</v>
      </c>
      <c r="CO16" s="89"/>
      <c r="CP16" s="186" t="str">
        <f t="shared" si="57"/>
        <v>Wales</v>
      </c>
      <c r="CQ16" s="17"/>
      <c r="CR16" s="17"/>
      <c r="CS16" s="17"/>
      <c r="CT16" s="12" t="str">
        <f t="shared" si="58"/>
        <v>Uruguay</v>
      </c>
      <c r="CU16" s="17"/>
      <c r="CV16" s="17"/>
      <c r="CW16" s="17"/>
      <c r="CX16" s="189">
        <f t="shared" si="18"/>
        <v>0</v>
      </c>
      <c r="CY16" s="190" t="str">
        <f t="shared" si="19"/>
        <v/>
      </c>
      <c r="CZ16" s="229">
        <f t="shared" si="20"/>
        <v>0</v>
      </c>
      <c r="DA16" s="89"/>
      <c r="DB16" s="186" t="str">
        <f t="shared" si="59"/>
        <v>Wales</v>
      </c>
      <c r="DC16" s="17"/>
      <c r="DD16" s="17"/>
      <c r="DE16" s="17"/>
      <c r="DF16" s="12" t="str">
        <f t="shared" si="60"/>
        <v>Uruguay</v>
      </c>
      <c r="DG16" s="17"/>
      <c r="DH16" s="17"/>
      <c r="DI16" s="17"/>
      <c r="DJ16" s="189">
        <f t="shared" si="21"/>
        <v>0</v>
      </c>
      <c r="DK16" s="190" t="str">
        <f t="shared" si="22"/>
        <v/>
      </c>
      <c r="DL16" s="229">
        <f t="shared" si="23"/>
        <v>0</v>
      </c>
      <c r="DM16" s="89"/>
      <c r="DN16" s="186" t="str">
        <f t="shared" si="61"/>
        <v>Wales</v>
      </c>
      <c r="DO16" s="17"/>
      <c r="DP16" s="17"/>
      <c r="DQ16" s="17"/>
      <c r="DR16" s="12" t="str">
        <f t="shared" si="62"/>
        <v>Uruguay</v>
      </c>
      <c r="DS16" s="17"/>
      <c r="DT16" s="17"/>
      <c r="DU16" s="17"/>
      <c r="DV16" s="189">
        <f t="shared" si="24"/>
        <v>0</v>
      </c>
      <c r="DW16" s="190" t="str">
        <f t="shared" si="25"/>
        <v/>
      </c>
      <c r="DX16" s="229">
        <f t="shared" si="26"/>
        <v>0</v>
      </c>
      <c r="DY16" s="89"/>
      <c r="DZ16" s="186" t="str">
        <f t="shared" si="63"/>
        <v>Wales</v>
      </c>
      <c r="EA16" s="17"/>
      <c r="EB16" s="17"/>
      <c r="EC16" s="17"/>
      <c r="ED16" s="12" t="str">
        <f t="shared" si="64"/>
        <v>Uruguay</v>
      </c>
      <c r="EE16" s="17"/>
      <c r="EF16" s="17"/>
      <c r="EG16" s="17"/>
      <c r="EH16" s="189">
        <f t="shared" si="27"/>
        <v>0</v>
      </c>
      <c r="EI16" s="190" t="str">
        <f t="shared" si="28"/>
        <v/>
      </c>
      <c r="EJ16" s="229">
        <f t="shared" si="29"/>
        <v>0</v>
      </c>
      <c r="EK16" s="89"/>
      <c r="EL16" s="186" t="str">
        <f t="shared" si="65"/>
        <v>Wales</v>
      </c>
      <c r="EM16" s="17"/>
      <c r="EN16" s="17"/>
      <c r="EO16" s="17"/>
      <c r="EP16" s="12" t="str">
        <f t="shared" si="66"/>
        <v>Uruguay</v>
      </c>
      <c r="EQ16" s="17"/>
      <c r="ER16" s="17"/>
      <c r="ES16" s="17"/>
      <c r="ET16" s="189">
        <f t="shared" si="30"/>
        <v>0</v>
      </c>
      <c r="EU16" s="190" t="str">
        <f t="shared" si="31"/>
        <v/>
      </c>
      <c r="EV16" s="229">
        <f t="shared" si="32"/>
        <v>0</v>
      </c>
      <c r="EW16" s="89"/>
      <c r="EX16" s="186" t="str">
        <f t="shared" si="67"/>
        <v>Wales</v>
      </c>
      <c r="EY16" s="17"/>
      <c r="EZ16" s="17"/>
      <c r="FA16" s="17"/>
      <c r="FB16" s="12" t="str">
        <f t="shared" si="68"/>
        <v>Uruguay</v>
      </c>
      <c r="FC16" s="17"/>
      <c r="FD16" s="17"/>
      <c r="FE16" s="17"/>
      <c r="FF16" s="189">
        <f t="shared" si="33"/>
        <v>0</v>
      </c>
      <c r="FG16" s="190" t="str">
        <f t="shared" si="34"/>
        <v/>
      </c>
      <c r="FH16" s="229">
        <f t="shared" si="35"/>
        <v>0</v>
      </c>
      <c r="FI16" s="89"/>
      <c r="FJ16" s="186" t="str">
        <f t="shared" si="69"/>
        <v>Wales</v>
      </c>
      <c r="FK16" s="17"/>
      <c r="FL16" s="17"/>
      <c r="FM16" s="17"/>
      <c r="FN16" s="12" t="str">
        <f t="shared" si="70"/>
        <v>Uruguay</v>
      </c>
      <c r="FO16" s="17"/>
      <c r="FP16" s="17"/>
      <c r="FQ16" s="17"/>
      <c r="FR16" s="189">
        <f t="shared" si="36"/>
        <v>0</v>
      </c>
      <c r="FS16" s="190" t="str">
        <f t="shared" si="37"/>
        <v/>
      </c>
      <c r="FT16" s="229">
        <f t="shared" si="38"/>
        <v>0</v>
      </c>
      <c r="FU16" s="89"/>
      <c r="FV16" s="186" t="str">
        <f t="shared" si="71"/>
        <v>Wales</v>
      </c>
      <c r="FW16" s="17"/>
      <c r="FX16" s="17"/>
      <c r="FY16" s="17"/>
      <c r="FZ16" s="12" t="str">
        <f t="shared" si="72"/>
        <v>Uruguay</v>
      </c>
      <c r="GA16" s="17"/>
      <c r="GB16" s="17"/>
      <c r="GC16" s="17"/>
      <c r="GD16" s="189">
        <f t="shared" si="39"/>
        <v>0</v>
      </c>
      <c r="GE16" s="190" t="str">
        <f t="shared" si="40"/>
        <v/>
      </c>
      <c r="GF16" s="229">
        <f t="shared" si="41"/>
        <v>0</v>
      </c>
      <c r="GG16" s="89"/>
      <c r="GH16" s="186" t="str">
        <f t="shared" si="73"/>
        <v>Wales</v>
      </c>
      <c r="GI16" s="17"/>
      <c r="GJ16" s="17"/>
      <c r="GK16" s="17"/>
      <c r="GL16" s="12" t="str">
        <f t="shared" si="74"/>
        <v>Uruguay</v>
      </c>
      <c r="GM16" s="17"/>
      <c r="GN16" s="17"/>
      <c r="GO16" s="17"/>
      <c r="GP16" s="189">
        <f t="shared" si="42"/>
        <v>0</v>
      </c>
      <c r="GQ16" s="190" t="str">
        <f t="shared" si="43"/>
        <v/>
      </c>
      <c r="GR16" s="229">
        <f t="shared" si="44"/>
        <v>0</v>
      </c>
    </row>
    <row r="17" spans="1:200" s="10" customFormat="1" ht="15" customHeight="1" x14ac:dyDescent="0.25">
      <c r="A17" s="141">
        <v>22</v>
      </c>
      <c r="B17" s="11"/>
      <c r="C17" s="13">
        <f>Tournament!D20</f>
        <v>8</v>
      </c>
      <c r="D17" s="13" t="str">
        <f>Tournament!E20</f>
        <v>C</v>
      </c>
      <c r="E17" s="184">
        <f>Tournament!F20</f>
        <v>42267</v>
      </c>
      <c r="F17" s="185">
        <f>Tournament!G20</f>
        <v>0.69791666666666663</v>
      </c>
      <c r="G17" s="186" t="str">
        <f>Tournament!H20</f>
        <v>New Zealand</v>
      </c>
      <c r="H17" s="187">
        <f>IF(Tournament!J20&lt;&gt;"",Tournament!J20,"")</f>
        <v>26</v>
      </c>
      <c r="I17" s="188" t="s">
        <v>25</v>
      </c>
      <c r="J17" s="187">
        <f>IF(Tournament!L20&lt;&gt;"",Tournament!L20,"")</f>
        <v>16</v>
      </c>
      <c r="K17" s="12" t="str">
        <f>Tournament!N20</f>
        <v>Argentina</v>
      </c>
      <c r="L17" s="187">
        <f>IF(Tournament!O20&lt;&gt;"",Tournament!O20,"")</f>
        <v>2</v>
      </c>
      <c r="M17" s="188" t="s">
        <v>25</v>
      </c>
      <c r="N17" s="187">
        <f>IF(Tournament!Q20&lt;&gt;"",Tournament!Q20,"")</f>
        <v>1</v>
      </c>
      <c r="O17" s="187"/>
      <c r="P17" s="187"/>
      <c r="Q17" s="187"/>
      <c r="R17" s="187"/>
      <c r="S17" s="14"/>
      <c r="U17" s="89"/>
      <c r="V17" s="186" t="str">
        <f t="shared" si="45"/>
        <v>New Zealand</v>
      </c>
      <c r="W17" s="17"/>
      <c r="X17" s="17"/>
      <c r="Y17" s="17"/>
      <c r="Z17" s="12" t="str">
        <f t="shared" si="46"/>
        <v>Argentina</v>
      </c>
      <c r="AA17" s="17"/>
      <c r="AB17" s="17"/>
      <c r="AC17" s="17"/>
      <c r="AD17" s="127">
        <f t="shared" si="0"/>
        <v>0</v>
      </c>
      <c r="AE17" s="190" t="str">
        <f t="shared" si="1"/>
        <v/>
      </c>
      <c r="AF17" s="229">
        <f t="shared" si="2"/>
        <v>0</v>
      </c>
      <c r="AG17" s="89"/>
      <c r="AH17" s="186" t="str">
        <f t="shared" si="47"/>
        <v>New Zealand</v>
      </c>
      <c r="AI17" s="17"/>
      <c r="AJ17" s="17"/>
      <c r="AK17" s="17"/>
      <c r="AL17" s="12" t="str">
        <f t="shared" si="48"/>
        <v>Argentina</v>
      </c>
      <c r="AM17" s="17"/>
      <c r="AN17" s="17"/>
      <c r="AO17" s="17"/>
      <c r="AP17" s="127">
        <f t="shared" si="3"/>
        <v>0</v>
      </c>
      <c r="AQ17" s="190" t="str">
        <f t="shared" si="4"/>
        <v/>
      </c>
      <c r="AR17" s="229">
        <f t="shared" si="5"/>
        <v>0</v>
      </c>
      <c r="AS17" s="89"/>
      <c r="AT17" s="186" t="str">
        <f t="shared" si="49"/>
        <v>New Zealand</v>
      </c>
      <c r="AU17" s="17"/>
      <c r="AV17" s="17"/>
      <c r="AW17" s="17"/>
      <c r="AX17" s="12" t="str">
        <f t="shared" si="50"/>
        <v>Argentina</v>
      </c>
      <c r="AY17" s="17"/>
      <c r="AZ17" s="17"/>
      <c r="BA17" s="17"/>
      <c r="BB17" s="189">
        <f t="shared" si="6"/>
        <v>0</v>
      </c>
      <c r="BC17" s="190" t="str">
        <f t="shared" si="7"/>
        <v/>
      </c>
      <c r="BD17" s="229">
        <f t="shared" si="8"/>
        <v>0</v>
      </c>
      <c r="BE17" s="89"/>
      <c r="BF17" s="186" t="str">
        <f t="shared" si="51"/>
        <v>New Zealand</v>
      </c>
      <c r="BG17" s="17"/>
      <c r="BH17" s="17"/>
      <c r="BI17" s="17"/>
      <c r="BJ17" s="12" t="str">
        <f t="shared" si="52"/>
        <v>Argentina</v>
      </c>
      <c r="BK17" s="17"/>
      <c r="BL17" s="17"/>
      <c r="BM17" s="17"/>
      <c r="BN17" s="189">
        <f t="shared" si="9"/>
        <v>0</v>
      </c>
      <c r="BO17" s="190" t="str">
        <f t="shared" si="10"/>
        <v/>
      </c>
      <c r="BP17" s="229">
        <f t="shared" si="11"/>
        <v>0</v>
      </c>
      <c r="BQ17" s="89"/>
      <c r="BR17" s="186" t="str">
        <f t="shared" si="53"/>
        <v>New Zealand</v>
      </c>
      <c r="BS17" s="17"/>
      <c r="BT17" s="17"/>
      <c r="BU17" s="17"/>
      <c r="BV17" s="12" t="str">
        <f t="shared" si="54"/>
        <v>Argentina</v>
      </c>
      <c r="BW17" s="17"/>
      <c r="BX17" s="17"/>
      <c r="BY17" s="17"/>
      <c r="BZ17" s="189">
        <f t="shared" si="12"/>
        <v>0</v>
      </c>
      <c r="CA17" s="190" t="str">
        <f t="shared" si="13"/>
        <v/>
      </c>
      <c r="CB17" s="229">
        <f t="shared" si="14"/>
        <v>0</v>
      </c>
      <c r="CC17" s="89"/>
      <c r="CD17" s="186" t="str">
        <f t="shared" si="55"/>
        <v>New Zealand</v>
      </c>
      <c r="CE17" s="17"/>
      <c r="CF17" s="17"/>
      <c r="CG17" s="17"/>
      <c r="CH17" s="12" t="str">
        <f t="shared" si="56"/>
        <v>Argentina</v>
      </c>
      <c r="CI17" s="17"/>
      <c r="CJ17" s="17"/>
      <c r="CK17" s="17"/>
      <c r="CL17" s="189">
        <f t="shared" si="15"/>
        <v>0</v>
      </c>
      <c r="CM17" s="190" t="str">
        <f t="shared" si="16"/>
        <v/>
      </c>
      <c r="CN17" s="229">
        <f t="shared" si="17"/>
        <v>0</v>
      </c>
      <c r="CO17" s="89"/>
      <c r="CP17" s="186" t="str">
        <f t="shared" si="57"/>
        <v>New Zealand</v>
      </c>
      <c r="CQ17" s="17"/>
      <c r="CR17" s="17"/>
      <c r="CS17" s="17"/>
      <c r="CT17" s="12" t="str">
        <f t="shared" si="58"/>
        <v>Argentina</v>
      </c>
      <c r="CU17" s="17"/>
      <c r="CV17" s="17"/>
      <c r="CW17" s="17"/>
      <c r="CX17" s="189">
        <f t="shared" si="18"/>
        <v>0</v>
      </c>
      <c r="CY17" s="190" t="str">
        <f t="shared" si="19"/>
        <v/>
      </c>
      <c r="CZ17" s="229">
        <f t="shared" si="20"/>
        <v>0</v>
      </c>
      <c r="DA17" s="89"/>
      <c r="DB17" s="186" t="str">
        <f t="shared" si="59"/>
        <v>New Zealand</v>
      </c>
      <c r="DC17" s="17"/>
      <c r="DD17" s="17"/>
      <c r="DE17" s="17"/>
      <c r="DF17" s="12" t="str">
        <f t="shared" si="60"/>
        <v>Argentina</v>
      </c>
      <c r="DG17" s="17"/>
      <c r="DH17" s="17"/>
      <c r="DI17" s="17"/>
      <c r="DJ17" s="189">
        <f t="shared" si="21"/>
        <v>0</v>
      </c>
      <c r="DK17" s="190" t="str">
        <f t="shared" si="22"/>
        <v/>
      </c>
      <c r="DL17" s="229">
        <f t="shared" si="23"/>
        <v>0</v>
      </c>
      <c r="DM17" s="89"/>
      <c r="DN17" s="186" t="str">
        <f t="shared" si="61"/>
        <v>New Zealand</v>
      </c>
      <c r="DO17" s="17"/>
      <c r="DP17" s="17"/>
      <c r="DQ17" s="17"/>
      <c r="DR17" s="12" t="str">
        <f t="shared" si="62"/>
        <v>Argentina</v>
      </c>
      <c r="DS17" s="17"/>
      <c r="DT17" s="17"/>
      <c r="DU17" s="17"/>
      <c r="DV17" s="189">
        <f t="shared" si="24"/>
        <v>0</v>
      </c>
      <c r="DW17" s="190" t="str">
        <f t="shared" si="25"/>
        <v/>
      </c>
      <c r="DX17" s="229">
        <f t="shared" si="26"/>
        <v>0</v>
      </c>
      <c r="DY17" s="89"/>
      <c r="DZ17" s="186" t="str">
        <f t="shared" si="63"/>
        <v>New Zealand</v>
      </c>
      <c r="EA17" s="17"/>
      <c r="EB17" s="17"/>
      <c r="EC17" s="17"/>
      <c r="ED17" s="12" t="str">
        <f t="shared" si="64"/>
        <v>Argentina</v>
      </c>
      <c r="EE17" s="17"/>
      <c r="EF17" s="17"/>
      <c r="EG17" s="17"/>
      <c r="EH17" s="189">
        <f t="shared" si="27"/>
        <v>0</v>
      </c>
      <c r="EI17" s="190" t="str">
        <f t="shared" si="28"/>
        <v/>
      </c>
      <c r="EJ17" s="229">
        <f t="shared" si="29"/>
        <v>0</v>
      </c>
      <c r="EK17" s="89"/>
      <c r="EL17" s="186" t="str">
        <f t="shared" si="65"/>
        <v>New Zealand</v>
      </c>
      <c r="EM17" s="17"/>
      <c r="EN17" s="17"/>
      <c r="EO17" s="17"/>
      <c r="EP17" s="12" t="str">
        <f t="shared" si="66"/>
        <v>Argentina</v>
      </c>
      <c r="EQ17" s="17"/>
      <c r="ER17" s="17"/>
      <c r="ES17" s="17"/>
      <c r="ET17" s="189">
        <f t="shared" si="30"/>
        <v>0</v>
      </c>
      <c r="EU17" s="190" t="str">
        <f t="shared" si="31"/>
        <v/>
      </c>
      <c r="EV17" s="229">
        <f t="shared" si="32"/>
        <v>0</v>
      </c>
      <c r="EW17" s="89"/>
      <c r="EX17" s="186" t="str">
        <f t="shared" si="67"/>
        <v>New Zealand</v>
      </c>
      <c r="EY17" s="17"/>
      <c r="EZ17" s="17"/>
      <c r="FA17" s="17"/>
      <c r="FB17" s="12" t="str">
        <f t="shared" si="68"/>
        <v>Argentina</v>
      </c>
      <c r="FC17" s="17"/>
      <c r="FD17" s="17"/>
      <c r="FE17" s="17"/>
      <c r="FF17" s="189">
        <f t="shared" si="33"/>
        <v>0</v>
      </c>
      <c r="FG17" s="190" t="str">
        <f t="shared" si="34"/>
        <v/>
      </c>
      <c r="FH17" s="229">
        <f t="shared" si="35"/>
        <v>0</v>
      </c>
      <c r="FI17" s="89"/>
      <c r="FJ17" s="186" t="str">
        <f t="shared" si="69"/>
        <v>New Zealand</v>
      </c>
      <c r="FK17" s="17"/>
      <c r="FL17" s="17"/>
      <c r="FM17" s="17"/>
      <c r="FN17" s="12" t="str">
        <f t="shared" si="70"/>
        <v>Argentina</v>
      </c>
      <c r="FO17" s="17"/>
      <c r="FP17" s="17"/>
      <c r="FQ17" s="17"/>
      <c r="FR17" s="189">
        <f t="shared" si="36"/>
        <v>0</v>
      </c>
      <c r="FS17" s="190" t="str">
        <f t="shared" si="37"/>
        <v/>
      </c>
      <c r="FT17" s="229">
        <f t="shared" si="38"/>
        <v>0</v>
      </c>
      <c r="FU17" s="89"/>
      <c r="FV17" s="186" t="str">
        <f t="shared" si="71"/>
        <v>New Zealand</v>
      </c>
      <c r="FW17" s="17"/>
      <c r="FX17" s="17"/>
      <c r="FY17" s="17"/>
      <c r="FZ17" s="12" t="str">
        <f t="shared" si="72"/>
        <v>Argentina</v>
      </c>
      <c r="GA17" s="17"/>
      <c r="GB17" s="17"/>
      <c r="GC17" s="17"/>
      <c r="GD17" s="189">
        <f t="shared" si="39"/>
        <v>0</v>
      </c>
      <c r="GE17" s="190" t="str">
        <f t="shared" si="40"/>
        <v/>
      </c>
      <c r="GF17" s="229">
        <f t="shared" si="41"/>
        <v>0</v>
      </c>
      <c r="GG17" s="89"/>
      <c r="GH17" s="186" t="str">
        <f t="shared" si="73"/>
        <v>New Zealand</v>
      </c>
      <c r="GI17" s="17"/>
      <c r="GJ17" s="17"/>
      <c r="GK17" s="17"/>
      <c r="GL17" s="12" t="str">
        <f t="shared" si="74"/>
        <v>Argentina</v>
      </c>
      <c r="GM17" s="17"/>
      <c r="GN17" s="17"/>
      <c r="GO17" s="17"/>
      <c r="GP17" s="189">
        <f t="shared" si="42"/>
        <v>0</v>
      </c>
      <c r="GQ17" s="190" t="str">
        <f t="shared" si="43"/>
        <v/>
      </c>
      <c r="GR17" s="229">
        <f t="shared" si="44"/>
        <v>0</v>
      </c>
    </row>
    <row r="18" spans="1:200" s="10" customFormat="1" ht="15" customHeight="1" x14ac:dyDescent="0.25">
      <c r="A18" s="141">
        <v>23</v>
      </c>
      <c r="B18" s="11"/>
      <c r="C18" s="13">
        <f>Tournament!D21</f>
        <v>9</v>
      </c>
      <c r="D18" s="13" t="str">
        <f>Tournament!E21</f>
        <v>B</v>
      </c>
      <c r="E18" s="184">
        <f>Tournament!F21</f>
        <v>42270</v>
      </c>
      <c r="F18" s="185">
        <f>Tournament!G21</f>
        <v>0.60416666666666663</v>
      </c>
      <c r="G18" s="186" t="str">
        <f>Tournament!H21</f>
        <v>Scotland</v>
      </c>
      <c r="H18" s="187">
        <f>IF(Tournament!J21&lt;&gt;"",Tournament!J21,"")</f>
        <v>45</v>
      </c>
      <c r="I18" s="188" t="s">
        <v>25</v>
      </c>
      <c r="J18" s="187">
        <f>IF(Tournament!L21&lt;&gt;"",Tournament!L21,"")</f>
        <v>10</v>
      </c>
      <c r="K18" s="12" t="str">
        <f>Tournament!N21</f>
        <v>Japan</v>
      </c>
      <c r="L18" s="187">
        <f>IF(Tournament!O21&lt;&gt;"",Tournament!O21,"")</f>
        <v>5</v>
      </c>
      <c r="M18" s="188" t="s">
        <v>25</v>
      </c>
      <c r="N18" s="187">
        <f>IF(Tournament!Q21&lt;&gt;"",Tournament!Q21,"")</f>
        <v>1</v>
      </c>
      <c r="O18" s="187"/>
      <c r="P18" s="187"/>
      <c r="Q18" s="187"/>
      <c r="R18" s="187"/>
      <c r="S18" s="14"/>
      <c r="U18" s="89"/>
      <c r="V18" s="186" t="str">
        <f t="shared" si="45"/>
        <v>Scotland</v>
      </c>
      <c r="W18" s="17"/>
      <c r="X18" s="17"/>
      <c r="Y18" s="17"/>
      <c r="Z18" s="12" t="str">
        <f t="shared" si="46"/>
        <v>Japan</v>
      </c>
      <c r="AA18" s="17"/>
      <c r="AB18" s="17"/>
      <c r="AC18" s="17"/>
      <c r="AD18" s="127">
        <f t="shared" si="0"/>
        <v>0</v>
      </c>
      <c r="AE18" s="190" t="str">
        <f t="shared" si="1"/>
        <v/>
      </c>
      <c r="AF18" s="229">
        <f t="shared" si="2"/>
        <v>0</v>
      </c>
      <c r="AG18" s="89"/>
      <c r="AH18" s="186" t="str">
        <f t="shared" si="47"/>
        <v>Scotland</v>
      </c>
      <c r="AI18" s="17"/>
      <c r="AJ18" s="17"/>
      <c r="AK18" s="17"/>
      <c r="AL18" s="12" t="str">
        <f t="shared" si="48"/>
        <v>Japan</v>
      </c>
      <c r="AM18" s="17"/>
      <c r="AN18" s="17"/>
      <c r="AO18" s="17"/>
      <c r="AP18" s="127">
        <f t="shared" si="3"/>
        <v>0</v>
      </c>
      <c r="AQ18" s="190" t="str">
        <f t="shared" si="4"/>
        <v/>
      </c>
      <c r="AR18" s="229">
        <f t="shared" si="5"/>
        <v>0</v>
      </c>
      <c r="AS18" s="89"/>
      <c r="AT18" s="186" t="str">
        <f t="shared" si="49"/>
        <v>Scotland</v>
      </c>
      <c r="AU18" s="17"/>
      <c r="AV18" s="17"/>
      <c r="AW18" s="17"/>
      <c r="AX18" s="12" t="str">
        <f t="shared" si="50"/>
        <v>Japan</v>
      </c>
      <c r="AY18" s="17"/>
      <c r="AZ18" s="17"/>
      <c r="BA18" s="17"/>
      <c r="BB18" s="189">
        <f t="shared" si="6"/>
        <v>0</v>
      </c>
      <c r="BC18" s="190" t="str">
        <f t="shared" si="7"/>
        <v/>
      </c>
      <c r="BD18" s="229">
        <f t="shared" si="8"/>
        <v>0</v>
      </c>
      <c r="BE18" s="89"/>
      <c r="BF18" s="186" t="str">
        <f t="shared" si="51"/>
        <v>Scotland</v>
      </c>
      <c r="BG18" s="17"/>
      <c r="BH18" s="17"/>
      <c r="BI18" s="17"/>
      <c r="BJ18" s="12" t="str">
        <f t="shared" si="52"/>
        <v>Japan</v>
      </c>
      <c r="BK18" s="17"/>
      <c r="BL18" s="17"/>
      <c r="BM18" s="17"/>
      <c r="BN18" s="189">
        <f t="shared" si="9"/>
        <v>0</v>
      </c>
      <c r="BO18" s="190" t="str">
        <f t="shared" si="10"/>
        <v/>
      </c>
      <c r="BP18" s="229">
        <f t="shared" si="11"/>
        <v>0</v>
      </c>
      <c r="BQ18" s="89"/>
      <c r="BR18" s="186" t="str">
        <f t="shared" si="53"/>
        <v>Scotland</v>
      </c>
      <c r="BS18" s="17"/>
      <c r="BT18" s="17"/>
      <c r="BU18" s="17"/>
      <c r="BV18" s="12" t="str">
        <f t="shared" si="54"/>
        <v>Japan</v>
      </c>
      <c r="BW18" s="17"/>
      <c r="BX18" s="17"/>
      <c r="BY18" s="17"/>
      <c r="BZ18" s="189">
        <f t="shared" si="12"/>
        <v>0</v>
      </c>
      <c r="CA18" s="190" t="str">
        <f t="shared" si="13"/>
        <v/>
      </c>
      <c r="CB18" s="229">
        <f t="shared" si="14"/>
        <v>0</v>
      </c>
      <c r="CC18" s="89"/>
      <c r="CD18" s="186" t="str">
        <f t="shared" si="55"/>
        <v>Scotland</v>
      </c>
      <c r="CE18" s="17"/>
      <c r="CF18" s="17"/>
      <c r="CG18" s="17"/>
      <c r="CH18" s="12" t="str">
        <f t="shared" si="56"/>
        <v>Japan</v>
      </c>
      <c r="CI18" s="17"/>
      <c r="CJ18" s="17"/>
      <c r="CK18" s="17"/>
      <c r="CL18" s="189">
        <f t="shared" si="15"/>
        <v>0</v>
      </c>
      <c r="CM18" s="190" t="str">
        <f t="shared" si="16"/>
        <v/>
      </c>
      <c r="CN18" s="229">
        <f t="shared" si="17"/>
        <v>0</v>
      </c>
      <c r="CO18" s="89"/>
      <c r="CP18" s="186" t="str">
        <f t="shared" si="57"/>
        <v>Scotland</v>
      </c>
      <c r="CQ18" s="17"/>
      <c r="CR18" s="17"/>
      <c r="CS18" s="17"/>
      <c r="CT18" s="12" t="str">
        <f t="shared" si="58"/>
        <v>Japan</v>
      </c>
      <c r="CU18" s="17"/>
      <c r="CV18" s="17"/>
      <c r="CW18" s="17"/>
      <c r="CX18" s="189">
        <f t="shared" si="18"/>
        <v>0</v>
      </c>
      <c r="CY18" s="190" t="str">
        <f t="shared" si="19"/>
        <v/>
      </c>
      <c r="CZ18" s="229">
        <f t="shared" si="20"/>
        <v>0</v>
      </c>
      <c r="DA18" s="89"/>
      <c r="DB18" s="186" t="str">
        <f t="shared" si="59"/>
        <v>Scotland</v>
      </c>
      <c r="DC18" s="17"/>
      <c r="DD18" s="17"/>
      <c r="DE18" s="17"/>
      <c r="DF18" s="12" t="str">
        <f t="shared" si="60"/>
        <v>Japan</v>
      </c>
      <c r="DG18" s="17"/>
      <c r="DH18" s="17"/>
      <c r="DI18" s="17"/>
      <c r="DJ18" s="189">
        <f t="shared" si="21"/>
        <v>0</v>
      </c>
      <c r="DK18" s="190" t="str">
        <f t="shared" si="22"/>
        <v/>
      </c>
      <c r="DL18" s="229">
        <f t="shared" si="23"/>
        <v>0</v>
      </c>
      <c r="DM18" s="89"/>
      <c r="DN18" s="186" t="str">
        <f t="shared" si="61"/>
        <v>Scotland</v>
      </c>
      <c r="DO18" s="17"/>
      <c r="DP18" s="17"/>
      <c r="DQ18" s="17"/>
      <c r="DR18" s="12" t="str">
        <f t="shared" si="62"/>
        <v>Japan</v>
      </c>
      <c r="DS18" s="17"/>
      <c r="DT18" s="17"/>
      <c r="DU18" s="17"/>
      <c r="DV18" s="189">
        <f t="shared" si="24"/>
        <v>0</v>
      </c>
      <c r="DW18" s="190" t="str">
        <f t="shared" si="25"/>
        <v/>
      </c>
      <c r="DX18" s="229">
        <f t="shared" si="26"/>
        <v>0</v>
      </c>
      <c r="DY18" s="89"/>
      <c r="DZ18" s="186" t="str">
        <f t="shared" si="63"/>
        <v>Scotland</v>
      </c>
      <c r="EA18" s="17"/>
      <c r="EB18" s="17"/>
      <c r="EC18" s="17"/>
      <c r="ED18" s="12" t="str">
        <f t="shared" si="64"/>
        <v>Japan</v>
      </c>
      <c r="EE18" s="17"/>
      <c r="EF18" s="17"/>
      <c r="EG18" s="17"/>
      <c r="EH18" s="189">
        <f t="shared" si="27"/>
        <v>0</v>
      </c>
      <c r="EI18" s="190" t="str">
        <f t="shared" si="28"/>
        <v/>
      </c>
      <c r="EJ18" s="229">
        <f t="shared" si="29"/>
        <v>0</v>
      </c>
      <c r="EK18" s="89"/>
      <c r="EL18" s="186" t="str">
        <f t="shared" si="65"/>
        <v>Scotland</v>
      </c>
      <c r="EM18" s="17"/>
      <c r="EN18" s="17"/>
      <c r="EO18" s="17"/>
      <c r="EP18" s="12" t="str">
        <f t="shared" si="66"/>
        <v>Japan</v>
      </c>
      <c r="EQ18" s="17"/>
      <c r="ER18" s="17"/>
      <c r="ES18" s="17"/>
      <c r="ET18" s="189">
        <f t="shared" si="30"/>
        <v>0</v>
      </c>
      <c r="EU18" s="190" t="str">
        <f t="shared" si="31"/>
        <v/>
      </c>
      <c r="EV18" s="229">
        <f t="shared" si="32"/>
        <v>0</v>
      </c>
      <c r="EW18" s="89"/>
      <c r="EX18" s="186" t="str">
        <f t="shared" si="67"/>
        <v>Scotland</v>
      </c>
      <c r="EY18" s="17"/>
      <c r="EZ18" s="17"/>
      <c r="FA18" s="17"/>
      <c r="FB18" s="12" t="str">
        <f t="shared" si="68"/>
        <v>Japan</v>
      </c>
      <c r="FC18" s="17"/>
      <c r="FD18" s="17"/>
      <c r="FE18" s="17"/>
      <c r="FF18" s="189">
        <f t="shared" si="33"/>
        <v>0</v>
      </c>
      <c r="FG18" s="190" t="str">
        <f t="shared" si="34"/>
        <v/>
      </c>
      <c r="FH18" s="229">
        <f t="shared" si="35"/>
        <v>0</v>
      </c>
      <c r="FI18" s="89"/>
      <c r="FJ18" s="186" t="str">
        <f t="shared" si="69"/>
        <v>Scotland</v>
      </c>
      <c r="FK18" s="17"/>
      <c r="FL18" s="17"/>
      <c r="FM18" s="17"/>
      <c r="FN18" s="12" t="str">
        <f t="shared" si="70"/>
        <v>Japan</v>
      </c>
      <c r="FO18" s="17"/>
      <c r="FP18" s="17"/>
      <c r="FQ18" s="17"/>
      <c r="FR18" s="189">
        <f t="shared" si="36"/>
        <v>0</v>
      </c>
      <c r="FS18" s="190" t="str">
        <f t="shared" si="37"/>
        <v/>
      </c>
      <c r="FT18" s="229">
        <f t="shared" si="38"/>
        <v>0</v>
      </c>
      <c r="FU18" s="89"/>
      <c r="FV18" s="186" t="str">
        <f t="shared" si="71"/>
        <v>Scotland</v>
      </c>
      <c r="FW18" s="17"/>
      <c r="FX18" s="17"/>
      <c r="FY18" s="17"/>
      <c r="FZ18" s="12" t="str">
        <f t="shared" si="72"/>
        <v>Japan</v>
      </c>
      <c r="GA18" s="17"/>
      <c r="GB18" s="17"/>
      <c r="GC18" s="17"/>
      <c r="GD18" s="189">
        <f t="shared" si="39"/>
        <v>0</v>
      </c>
      <c r="GE18" s="190" t="str">
        <f t="shared" si="40"/>
        <v/>
      </c>
      <c r="GF18" s="229">
        <f t="shared" si="41"/>
        <v>0</v>
      </c>
      <c r="GG18" s="89"/>
      <c r="GH18" s="186" t="str">
        <f t="shared" si="73"/>
        <v>Scotland</v>
      </c>
      <c r="GI18" s="17"/>
      <c r="GJ18" s="17"/>
      <c r="GK18" s="17"/>
      <c r="GL18" s="12" t="str">
        <f t="shared" si="74"/>
        <v>Japan</v>
      </c>
      <c r="GM18" s="17"/>
      <c r="GN18" s="17"/>
      <c r="GO18" s="17"/>
      <c r="GP18" s="189">
        <f t="shared" si="42"/>
        <v>0</v>
      </c>
      <c r="GQ18" s="190" t="str">
        <f t="shared" si="43"/>
        <v/>
      </c>
      <c r="GR18" s="229">
        <f t="shared" si="44"/>
        <v>0</v>
      </c>
    </row>
    <row r="19" spans="1:200" s="10" customFormat="1" ht="15" customHeight="1" x14ac:dyDescent="0.25">
      <c r="A19" s="141">
        <v>24</v>
      </c>
      <c r="B19" s="11"/>
      <c r="C19" s="13">
        <f>Tournament!D22</f>
        <v>10</v>
      </c>
      <c r="D19" s="13" t="str">
        <f>Tournament!E22</f>
        <v>A</v>
      </c>
      <c r="E19" s="184">
        <f>Tournament!F22</f>
        <v>42270</v>
      </c>
      <c r="F19" s="185">
        <f>Tournament!G22</f>
        <v>0.69791666666666663</v>
      </c>
      <c r="G19" s="186" t="str">
        <f>Tournament!H22</f>
        <v>Australia</v>
      </c>
      <c r="H19" s="187">
        <f>IF(Tournament!J22&lt;&gt;"",Tournament!J22,"")</f>
        <v>28</v>
      </c>
      <c r="I19" s="188" t="s">
        <v>25</v>
      </c>
      <c r="J19" s="187">
        <f>IF(Tournament!L22&lt;&gt;"",Tournament!L22,"")</f>
        <v>13</v>
      </c>
      <c r="K19" s="12" t="str">
        <f>Tournament!N22</f>
        <v>Fiji</v>
      </c>
      <c r="L19" s="187">
        <f>IF(Tournament!O22&lt;&gt;"",Tournament!O22,"")</f>
        <v>3</v>
      </c>
      <c r="M19" s="188" t="s">
        <v>25</v>
      </c>
      <c r="N19" s="187">
        <f>IF(Tournament!Q22&lt;&gt;"",Tournament!Q22,"")</f>
        <v>1</v>
      </c>
      <c r="O19" s="187"/>
      <c r="P19" s="187"/>
      <c r="Q19" s="187"/>
      <c r="R19" s="187"/>
      <c r="S19" s="14"/>
      <c r="U19" s="89"/>
      <c r="V19" s="186" t="str">
        <f t="shared" si="45"/>
        <v>Australia</v>
      </c>
      <c r="W19" s="17"/>
      <c r="X19" s="17"/>
      <c r="Y19" s="17"/>
      <c r="Z19" s="12" t="str">
        <f t="shared" si="46"/>
        <v>Fiji</v>
      </c>
      <c r="AA19" s="17"/>
      <c r="AB19" s="17"/>
      <c r="AC19" s="17"/>
      <c r="AD19" s="127">
        <f t="shared" si="0"/>
        <v>0</v>
      </c>
      <c r="AE19" s="190" t="str">
        <f t="shared" si="1"/>
        <v/>
      </c>
      <c r="AF19" s="229">
        <f t="shared" si="2"/>
        <v>0</v>
      </c>
      <c r="AG19" s="89"/>
      <c r="AH19" s="186" t="str">
        <f t="shared" si="47"/>
        <v>Australia</v>
      </c>
      <c r="AI19" s="17"/>
      <c r="AJ19" s="17"/>
      <c r="AK19" s="17"/>
      <c r="AL19" s="12" t="str">
        <f t="shared" si="48"/>
        <v>Fiji</v>
      </c>
      <c r="AM19" s="17"/>
      <c r="AN19" s="17"/>
      <c r="AO19" s="17"/>
      <c r="AP19" s="127">
        <f t="shared" si="3"/>
        <v>0</v>
      </c>
      <c r="AQ19" s="190" t="str">
        <f t="shared" si="4"/>
        <v/>
      </c>
      <c r="AR19" s="229">
        <f t="shared" si="5"/>
        <v>0</v>
      </c>
      <c r="AS19" s="89"/>
      <c r="AT19" s="186" t="str">
        <f t="shared" si="49"/>
        <v>Australia</v>
      </c>
      <c r="AU19" s="17"/>
      <c r="AV19" s="17"/>
      <c r="AW19" s="17"/>
      <c r="AX19" s="12" t="str">
        <f t="shared" si="50"/>
        <v>Fiji</v>
      </c>
      <c r="AY19" s="17"/>
      <c r="AZ19" s="17"/>
      <c r="BA19" s="17"/>
      <c r="BB19" s="189">
        <f t="shared" si="6"/>
        <v>0</v>
      </c>
      <c r="BC19" s="190" t="str">
        <f t="shared" si="7"/>
        <v/>
      </c>
      <c r="BD19" s="229">
        <f t="shared" si="8"/>
        <v>0</v>
      </c>
      <c r="BE19" s="89"/>
      <c r="BF19" s="186" t="str">
        <f t="shared" si="51"/>
        <v>Australia</v>
      </c>
      <c r="BG19" s="17"/>
      <c r="BH19" s="17"/>
      <c r="BI19" s="17"/>
      <c r="BJ19" s="12" t="str">
        <f t="shared" si="52"/>
        <v>Fiji</v>
      </c>
      <c r="BK19" s="17"/>
      <c r="BL19" s="17"/>
      <c r="BM19" s="17"/>
      <c r="BN19" s="189">
        <f t="shared" si="9"/>
        <v>0</v>
      </c>
      <c r="BO19" s="190" t="str">
        <f t="shared" si="10"/>
        <v/>
      </c>
      <c r="BP19" s="229">
        <f t="shared" si="11"/>
        <v>0</v>
      </c>
      <c r="BQ19" s="89"/>
      <c r="BR19" s="186" t="str">
        <f t="shared" si="53"/>
        <v>Australia</v>
      </c>
      <c r="BS19" s="17"/>
      <c r="BT19" s="17"/>
      <c r="BU19" s="17"/>
      <c r="BV19" s="12" t="str">
        <f t="shared" si="54"/>
        <v>Fiji</v>
      </c>
      <c r="BW19" s="17"/>
      <c r="BX19" s="17"/>
      <c r="BY19" s="17"/>
      <c r="BZ19" s="189">
        <f t="shared" si="12"/>
        <v>0</v>
      </c>
      <c r="CA19" s="190" t="str">
        <f t="shared" si="13"/>
        <v/>
      </c>
      <c r="CB19" s="229">
        <f t="shared" si="14"/>
        <v>0</v>
      </c>
      <c r="CC19" s="89"/>
      <c r="CD19" s="186" t="str">
        <f t="shared" si="55"/>
        <v>Australia</v>
      </c>
      <c r="CE19" s="17"/>
      <c r="CF19" s="17"/>
      <c r="CG19" s="17"/>
      <c r="CH19" s="12" t="str">
        <f t="shared" si="56"/>
        <v>Fiji</v>
      </c>
      <c r="CI19" s="17"/>
      <c r="CJ19" s="17"/>
      <c r="CK19" s="17"/>
      <c r="CL19" s="189">
        <f t="shared" si="15"/>
        <v>0</v>
      </c>
      <c r="CM19" s="190" t="str">
        <f t="shared" si="16"/>
        <v/>
      </c>
      <c r="CN19" s="229">
        <f t="shared" si="17"/>
        <v>0</v>
      </c>
      <c r="CO19" s="89"/>
      <c r="CP19" s="186" t="str">
        <f t="shared" si="57"/>
        <v>Australia</v>
      </c>
      <c r="CQ19" s="17"/>
      <c r="CR19" s="17"/>
      <c r="CS19" s="17"/>
      <c r="CT19" s="12" t="str">
        <f t="shared" si="58"/>
        <v>Fiji</v>
      </c>
      <c r="CU19" s="17"/>
      <c r="CV19" s="17"/>
      <c r="CW19" s="17"/>
      <c r="CX19" s="189">
        <f t="shared" si="18"/>
        <v>0</v>
      </c>
      <c r="CY19" s="190" t="str">
        <f t="shared" si="19"/>
        <v/>
      </c>
      <c r="CZ19" s="229">
        <f t="shared" si="20"/>
        <v>0</v>
      </c>
      <c r="DA19" s="89"/>
      <c r="DB19" s="186" t="str">
        <f t="shared" si="59"/>
        <v>Australia</v>
      </c>
      <c r="DC19" s="17"/>
      <c r="DD19" s="17"/>
      <c r="DE19" s="17"/>
      <c r="DF19" s="12" t="str">
        <f t="shared" si="60"/>
        <v>Fiji</v>
      </c>
      <c r="DG19" s="17"/>
      <c r="DH19" s="17"/>
      <c r="DI19" s="17"/>
      <c r="DJ19" s="189">
        <f t="shared" si="21"/>
        <v>0</v>
      </c>
      <c r="DK19" s="190" t="str">
        <f t="shared" si="22"/>
        <v/>
      </c>
      <c r="DL19" s="229">
        <f t="shared" si="23"/>
        <v>0</v>
      </c>
      <c r="DM19" s="89"/>
      <c r="DN19" s="186" t="str">
        <f t="shared" si="61"/>
        <v>Australia</v>
      </c>
      <c r="DO19" s="17"/>
      <c r="DP19" s="17"/>
      <c r="DQ19" s="17"/>
      <c r="DR19" s="12" t="str">
        <f t="shared" si="62"/>
        <v>Fiji</v>
      </c>
      <c r="DS19" s="17"/>
      <c r="DT19" s="17"/>
      <c r="DU19" s="17"/>
      <c r="DV19" s="189">
        <f t="shared" si="24"/>
        <v>0</v>
      </c>
      <c r="DW19" s="190" t="str">
        <f t="shared" si="25"/>
        <v/>
      </c>
      <c r="DX19" s="229">
        <f t="shared" si="26"/>
        <v>0</v>
      </c>
      <c r="DY19" s="89"/>
      <c r="DZ19" s="186" t="str">
        <f t="shared" si="63"/>
        <v>Australia</v>
      </c>
      <c r="EA19" s="17"/>
      <c r="EB19" s="17"/>
      <c r="EC19" s="17"/>
      <c r="ED19" s="12" t="str">
        <f t="shared" si="64"/>
        <v>Fiji</v>
      </c>
      <c r="EE19" s="17"/>
      <c r="EF19" s="17"/>
      <c r="EG19" s="17"/>
      <c r="EH19" s="189">
        <f t="shared" si="27"/>
        <v>0</v>
      </c>
      <c r="EI19" s="190" t="str">
        <f t="shared" si="28"/>
        <v/>
      </c>
      <c r="EJ19" s="229">
        <f t="shared" si="29"/>
        <v>0</v>
      </c>
      <c r="EK19" s="89"/>
      <c r="EL19" s="186" t="str">
        <f t="shared" si="65"/>
        <v>Australia</v>
      </c>
      <c r="EM19" s="17"/>
      <c r="EN19" s="17"/>
      <c r="EO19" s="17"/>
      <c r="EP19" s="12" t="str">
        <f t="shared" si="66"/>
        <v>Fiji</v>
      </c>
      <c r="EQ19" s="17"/>
      <c r="ER19" s="17"/>
      <c r="ES19" s="17"/>
      <c r="ET19" s="189">
        <f t="shared" si="30"/>
        <v>0</v>
      </c>
      <c r="EU19" s="190" t="str">
        <f t="shared" si="31"/>
        <v/>
      </c>
      <c r="EV19" s="229">
        <f t="shared" si="32"/>
        <v>0</v>
      </c>
      <c r="EW19" s="89"/>
      <c r="EX19" s="186" t="str">
        <f t="shared" si="67"/>
        <v>Australia</v>
      </c>
      <c r="EY19" s="17"/>
      <c r="EZ19" s="17"/>
      <c r="FA19" s="17"/>
      <c r="FB19" s="12" t="str">
        <f t="shared" si="68"/>
        <v>Fiji</v>
      </c>
      <c r="FC19" s="17"/>
      <c r="FD19" s="17"/>
      <c r="FE19" s="17"/>
      <c r="FF19" s="189">
        <f t="shared" si="33"/>
        <v>0</v>
      </c>
      <c r="FG19" s="190" t="str">
        <f t="shared" si="34"/>
        <v/>
      </c>
      <c r="FH19" s="229">
        <f t="shared" si="35"/>
        <v>0</v>
      </c>
      <c r="FI19" s="89"/>
      <c r="FJ19" s="186" t="str">
        <f t="shared" si="69"/>
        <v>Australia</v>
      </c>
      <c r="FK19" s="17"/>
      <c r="FL19" s="17"/>
      <c r="FM19" s="17"/>
      <c r="FN19" s="12" t="str">
        <f t="shared" si="70"/>
        <v>Fiji</v>
      </c>
      <c r="FO19" s="17"/>
      <c r="FP19" s="17"/>
      <c r="FQ19" s="17"/>
      <c r="FR19" s="189">
        <f t="shared" si="36"/>
        <v>0</v>
      </c>
      <c r="FS19" s="190" t="str">
        <f t="shared" si="37"/>
        <v/>
      </c>
      <c r="FT19" s="229">
        <f t="shared" si="38"/>
        <v>0</v>
      </c>
      <c r="FU19" s="89"/>
      <c r="FV19" s="186" t="str">
        <f t="shared" si="71"/>
        <v>Australia</v>
      </c>
      <c r="FW19" s="17"/>
      <c r="FX19" s="17"/>
      <c r="FY19" s="17"/>
      <c r="FZ19" s="12" t="str">
        <f t="shared" si="72"/>
        <v>Fiji</v>
      </c>
      <c r="GA19" s="17"/>
      <c r="GB19" s="17"/>
      <c r="GC19" s="17"/>
      <c r="GD19" s="189">
        <f t="shared" si="39"/>
        <v>0</v>
      </c>
      <c r="GE19" s="190" t="str">
        <f t="shared" si="40"/>
        <v/>
      </c>
      <c r="GF19" s="229">
        <f t="shared" si="41"/>
        <v>0</v>
      </c>
      <c r="GG19" s="89"/>
      <c r="GH19" s="186" t="str">
        <f t="shared" si="73"/>
        <v>Australia</v>
      </c>
      <c r="GI19" s="17"/>
      <c r="GJ19" s="17"/>
      <c r="GK19" s="17"/>
      <c r="GL19" s="12" t="str">
        <f t="shared" si="74"/>
        <v>Fiji</v>
      </c>
      <c r="GM19" s="17"/>
      <c r="GN19" s="17"/>
      <c r="GO19" s="17"/>
      <c r="GP19" s="189">
        <f t="shared" si="42"/>
        <v>0</v>
      </c>
      <c r="GQ19" s="190" t="str">
        <f t="shared" si="43"/>
        <v/>
      </c>
      <c r="GR19" s="229">
        <f t="shared" si="44"/>
        <v>0</v>
      </c>
    </row>
    <row r="20" spans="1:200" s="10" customFormat="1" ht="15" customHeight="1" x14ac:dyDescent="0.25">
      <c r="A20" s="141">
        <v>25</v>
      </c>
      <c r="B20" s="11"/>
      <c r="C20" s="13">
        <f>Tournament!D23</f>
        <v>11</v>
      </c>
      <c r="D20" s="13" t="str">
        <f>Tournament!E23</f>
        <v>D</v>
      </c>
      <c r="E20" s="184">
        <f>Tournament!F23</f>
        <v>42270</v>
      </c>
      <c r="F20" s="185">
        <f>Tournament!G23</f>
        <v>0.83333333333333337</v>
      </c>
      <c r="G20" s="186" t="str">
        <f>Tournament!H23</f>
        <v>France</v>
      </c>
      <c r="H20" s="187">
        <f>IF(Tournament!J23&lt;&gt;"",Tournament!J23,"")</f>
        <v>38</v>
      </c>
      <c r="I20" s="188" t="s">
        <v>25</v>
      </c>
      <c r="J20" s="187">
        <f>IF(Tournament!L23&lt;&gt;"",Tournament!L23,"")</f>
        <v>11</v>
      </c>
      <c r="K20" s="12" t="str">
        <f>Tournament!N23</f>
        <v>Romania</v>
      </c>
      <c r="L20" s="187">
        <f>IF(Tournament!O23&lt;&gt;"",Tournament!O23,"")</f>
        <v>5</v>
      </c>
      <c r="M20" s="188" t="s">
        <v>25</v>
      </c>
      <c r="N20" s="187">
        <f>IF(Tournament!Q23&lt;&gt;"",Tournament!Q23,"")</f>
        <v>1</v>
      </c>
      <c r="O20" s="187"/>
      <c r="P20" s="187"/>
      <c r="Q20" s="187"/>
      <c r="R20" s="187"/>
      <c r="S20" s="14"/>
      <c r="U20" s="89"/>
      <c r="V20" s="186" t="str">
        <f t="shared" si="45"/>
        <v>France</v>
      </c>
      <c r="W20" s="17"/>
      <c r="X20" s="17"/>
      <c r="Y20" s="17"/>
      <c r="Z20" s="12" t="str">
        <f t="shared" si="46"/>
        <v>Romania</v>
      </c>
      <c r="AA20" s="17"/>
      <c r="AB20" s="17"/>
      <c r="AC20" s="17"/>
      <c r="AD20" s="127">
        <f t="shared" si="0"/>
        <v>0</v>
      </c>
      <c r="AE20" s="190" t="str">
        <f t="shared" si="1"/>
        <v/>
      </c>
      <c r="AF20" s="229">
        <f t="shared" si="2"/>
        <v>0</v>
      </c>
      <c r="AG20" s="89"/>
      <c r="AH20" s="186" t="str">
        <f t="shared" si="47"/>
        <v>France</v>
      </c>
      <c r="AI20" s="17"/>
      <c r="AJ20" s="17"/>
      <c r="AK20" s="17"/>
      <c r="AL20" s="12" t="str">
        <f t="shared" si="48"/>
        <v>Romania</v>
      </c>
      <c r="AM20" s="17"/>
      <c r="AN20" s="17"/>
      <c r="AO20" s="17"/>
      <c r="AP20" s="127">
        <f t="shared" si="3"/>
        <v>0</v>
      </c>
      <c r="AQ20" s="190" t="str">
        <f t="shared" si="4"/>
        <v/>
      </c>
      <c r="AR20" s="229">
        <f t="shared" si="5"/>
        <v>0</v>
      </c>
      <c r="AS20" s="89"/>
      <c r="AT20" s="186" t="str">
        <f t="shared" si="49"/>
        <v>France</v>
      </c>
      <c r="AU20" s="17"/>
      <c r="AV20" s="17"/>
      <c r="AW20" s="17"/>
      <c r="AX20" s="12" t="str">
        <f t="shared" si="50"/>
        <v>Romania</v>
      </c>
      <c r="AY20" s="17"/>
      <c r="AZ20" s="17"/>
      <c r="BA20" s="17"/>
      <c r="BB20" s="189">
        <f t="shared" si="6"/>
        <v>0</v>
      </c>
      <c r="BC20" s="190" t="str">
        <f t="shared" si="7"/>
        <v/>
      </c>
      <c r="BD20" s="229">
        <f t="shared" si="8"/>
        <v>0</v>
      </c>
      <c r="BE20" s="89"/>
      <c r="BF20" s="186" t="str">
        <f t="shared" si="51"/>
        <v>France</v>
      </c>
      <c r="BG20" s="17"/>
      <c r="BH20" s="17"/>
      <c r="BI20" s="17"/>
      <c r="BJ20" s="12" t="str">
        <f t="shared" si="52"/>
        <v>Romania</v>
      </c>
      <c r="BK20" s="17"/>
      <c r="BL20" s="17"/>
      <c r="BM20" s="17"/>
      <c r="BN20" s="189">
        <f t="shared" si="9"/>
        <v>0</v>
      </c>
      <c r="BO20" s="190" t="str">
        <f t="shared" si="10"/>
        <v/>
      </c>
      <c r="BP20" s="229">
        <f t="shared" si="11"/>
        <v>0</v>
      </c>
      <c r="BQ20" s="89"/>
      <c r="BR20" s="186" t="str">
        <f t="shared" si="53"/>
        <v>France</v>
      </c>
      <c r="BS20" s="17"/>
      <c r="BT20" s="17"/>
      <c r="BU20" s="17"/>
      <c r="BV20" s="12" t="str">
        <f t="shared" si="54"/>
        <v>Romania</v>
      </c>
      <c r="BW20" s="17"/>
      <c r="BX20" s="17"/>
      <c r="BY20" s="17"/>
      <c r="BZ20" s="189">
        <f t="shared" si="12"/>
        <v>0</v>
      </c>
      <c r="CA20" s="190" t="str">
        <f t="shared" si="13"/>
        <v/>
      </c>
      <c r="CB20" s="229">
        <f t="shared" si="14"/>
        <v>0</v>
      </c>
      <c r="CC20" s="89"/>
      <c r="CD20" s="186" t="str">
        <f t="shared" si="55"/>
        <v>France</v>
      </c>
      <c r="CE20" s="17"/>
      <c r="CF20" s="17"/>
      <c r="CG20" s="17"/>
      <c r="CH20" s="12" t="str">
        <f t="shared" si="56"/>
        <v>Romania</v>
      </c>
      <c r="CI20" s="17"/>
      <c r="CJ20" s="17"/>
      <c r="CK20" s="17"/>
      <c r="CL20" s="189">
        <f t="shared" si="15"/>
        <v>0</v>
      </c>
      <c r="CM20" s="190" t="str">
        <f t="shared" si="16"/>
        <v/>
      </c>
      <c r="CN20" s="229">
        <f t="shared" si="17"/>
        <v>0</v>
      </c>
      <c r="CO20" s="89"/>
      <c r="CP20" s="186" t="str">
        <f t="shared" si="57"/>
        <v>France</v>
      </c>
      <c r="CQ20" s="17"/>
      <c r="CR20" s="17"/>
      <c r="CS20" s="17"/>
      <c r="CT20" s="12" t="str">
        <f t="shared" si="58"/>
        <v>Romania</v>
      </c>
      <c r="CU20" s="17"/>
      <c r="CV20" s="17"/>
      <c r="CW20" s="17"/>
      <c r="CX20" s="189">
        <f t="shared" si="18"/>
        <v>0</v>
      </c>
      <c r="CY20" s="190" t="str">
        <f t="shared" si="19"/>
        <v/>
      </c>
      <c r="CZ20" s="229">
        <f t="shared" si="20"/>
        <v>0</v>
      </c>
      <c r="DA20" s="89"/>
      <c r="DB20" s="186" t="str">
        <f t="shared" si="59"/>
        <v>France</v>
      </c>
      <c r="DC20" s="17"/>
      <c r="DD20" s="17"/>
      <c r="DE20" s="17"/>
      <c r="DF20" s="12" t="str">
        <f t="shared" si="60"/>
        <v>Romania</v>
      </c>
      <c r="DG20" s="17"/>
      <c r="DH20" s="17"/>
      <c r="DI20" s="17"/>
      <c r="DJ20" s="189">
        <f t="shared" si="21"/>
        <v>0</v>
      </c>
      <c r="DK20" s="190" t="str">
        <f t="shared" si="22"/>
        <v/>
      </c>
      <c r="DL20" s="229">
        <f t="shared" si="23"/>
        <v>0</v>
      </c>
      <c r="DM20" s="89"/>
      <c r="DN20" s="186" t="str">
        <f t="shared" si="61"/>
        <v>France</v>
      </c>
      <c r="DO20" s="17"/>
      <c r="DP20" s="17"/>
      <c r="DQ20" s="17"/>
      <c r="DR20" s="12" t="str">
        <f t="shared" si="62"/>
        <v>Romania</v>
      </c>
      <c r="DS20" s="17"/>
      <c r="DT20" s="17"/>
      <c r="DU20" s="17"/>
      <c r="DV20" s="189">
        <f t="shared" si="24"/>
        <v>0</v>
      </c>
      <c r="DW20" s="190" t="str">
        <f t="shared" si="25"/>
        <v/>
      </c>
      <c r="DX20" s="229">
        <f t="shared" si="26"/>
        <v>0</v>
      </c>
      <c r="DY20" s="89"/>
      <c r="DZ20" s="186" t="str">
        <f t="shared" si="63"/>
        <v>France</v>
      </c>
      <c r="EA20" s="17"/>
      <c r="EB20" s="17"/>
      <c r="EC20" s="17"/>
      <c r="ED20" s="12" t="str">
        <f t="shared" si="64"/>
        <v>Romania</v>
      </c>
      <c r="EE20" s="17"/>
      <c r="EF20" s="17"/>
      <c r="EG20" s="17"/>
      <c r="EH20" s="189">
        <f t="shared" si="27"/>
        <v>0</v>
      </c>
      <c r="EI20" s="190" t="str">
        <f t="shared" si="28"/>
        <v/>
      </c>
      <c r="EJ20" s="229">
        <f t="shared" si="29"/>
        <v>0</v>
      </c>
      <c r="EK20" s="89"/>
      <c r="EL20" s="186" t="str">
        <f t="shared" si="65"/>
        <v>France</v>
      </c>
      <c r="EM20" s="17"/>
      <c r="EN20" s="17"/>
      <c r="EO20" s="17"/>
      <c r="EP20" s="12" t="str">
        <f t="shared" si="66"/>
        <v>Romania</v>
      </c>
      <c r="EQ20" s="17"/>
      <c r="ER20" s="17"/>
      <c r="ES20" s="17"/>
      <c r="ET20" s="189">
        <f t="shared" si="30"/>
        <v>0</v>
      </c>
      <c r="EU20" s="190" t="str">
        <f t="shared" si="31"/>
        <v/>
      </c>
      <c r="EV20" s="229">
        <f t="shared" si="32"/>
        <v>0</v>
      </c>
      <c r="EW20" s="89"/>
      <c r="EX20" s="186" t="str">
        <f t="shared" si="67"/>
        <v>France</v>
      </c>
      <c r="EY20" s="17"/>
      <c r="EZ20" s="17"/>
      <c r="FA20" s="17"/>
      <c r="FB20" s="12" t="str">
        <f t="shared" si="68"/>
        <v>Romania</v>
      </c>
      <c r="FC20" s="17"/>
      <c r="FD20" s="17"/>
      <c r="FE20" s="17"/>
      <c r="FF20" s="189">
        <f t="shared" si="33"/>
        <v>0</v>
      </c>
      <c r="FG20" s="190" t="str">
        <f t="shared" si="34"/>
        <v/>
      </c>
      <c r="FH20" s="229">
        <f t="shared" si="35"/>
        <v>0</v>
      </c>
      <c r="FI20" s="89"/>
      <c r="FJ20" s="186" t="str">
        <f t="shared" si="69"/>
        <v>France</v>
      </c>
      <c r="FK20" s="17"/>
      <c r="FL20" s="17"/>
      <c r="FM20" s="17"/>
      <c r="FN20" s="12" t="str">
        <f t="shared" si="70"/>
        <v>Romania</v>
      </c>
      <c r="FO20" s="17"/>
      <c r="FP20" s="17"/>
      <c r="FQ20" s="17"/>
      <c r="FR20" s="189">
        <f t="shared" si="36"/>
        <v>0</v>
      </c>
      <c r="FS20" s="190" t="str">
        <f t="shared" si="37"/>
        <v/>
      </c>
      <c r="FT20" s="229">
        <f t="shared" si="38"/>
        <v>0</v>
      </c>
      <c r="FU20" s="89"/>
      <c r="FV20" s="186" t="str">
        <f t="shared" si="71"/>
        <v>France</v>
      </c>
      <c r="FW20" s="17"/>
      <c r="FX20" s="17"/>
      <c r="FY20" s="17"/>
      <c r="FZ20" s="12" t="str">
        <f t="shared" si="72"/>
        <v>Romania</v>
      </c>
      <c r="GA20" s="17"/>
      <c r="GB20" s="17"/>
      <c r="GC20" s="17"/>
      <c r="GD20" s="189">
        <f t="shared" si="39"/>
        <v>0</v>
      </c>
      <c r="GE20" s="190" t="str">
        <f t="shared" si="40"/>
        <v/>
      </c>
      <c r="GF20" s="229">
        <f t="shared" si="41"/>
        <v>0</v>
      </c>
      <c r="GG20" s="89"/>
      <c r="GH20" s="186" t="str">
        <f t="shared" si="73"/>
        <v>France</v>
      </c>
      <c r="GI20" s="17"/>
      <c r="GJ20" s="17"/>
      <c r="GK20" s="17"/>
      <c r="GL20" s="12" t="str">
        <f t="shared" si="74"/>
        <v>Romania</v>
      </c>
      <c r="GM20" s="17"/>
      <c r="GN20" s="17"/>
      <c r="GO20" s="17"/>
      <c r="GP20" s="189">
        <f t="shared" si="42"/>
        <v>0</v>
      </c>
      <c r="GQ20" s="190" t="str">
        <f t="shared" si="43"/>
        <v/>
      </c>
      <c r="GR20" s="229">
        <f t="shared" si="44"/>
        <v>0</v>
      </c>
    </row>
    <row r="21" spans="1:200" s="10" customFormat="1" ht="15" customHeight="1" x14ac:dyDescent="0.25">
      <c r="A21" s="141">
        <v>26</v>
      </c>
      <c r="B21" s="11"/>
      <c r="C21" s="13">
        <f>Tournament!D24</f>
        <v>12</v>
      </c>
      <c r="D21" s="13" t="str">
        <f>Tournament!E24</f>
        <v>C</v>
      </c>
      <c r="E21" s="184">
        <f>Tournament!F24</f>
        <v>42271</v>
      </c>
      <c r="F21" s="185">
        <f>Tournament!G24</f>
        <v>0.83333333333333337</v>
      </c>
      <c r="G21" s="186" t="str">
        <f>Tournament!H24</f>
        <v>New Zealand</v>
      </c>
      <c r="H21" s="187">
        <f>IF(Tournament!J24&lt;&gt;"",Tournament!J24,"")</f>
        <v>58</v>
      </c>
      <c r="I21" s="188" t="s">
        <v>25</v>
      </c>
      <c r="J21" s="187">
        <f>IF(Tournament!L24&lt;&gt;"",Tournament!L24,"")</f>
        <v>14</v>
      </c>
      <c r="K21" s="12" t="str">
        <f>Tournament!N24</f>
        <v>Namibia</v>
      </c>
      <c r="L21" s="187">
        <f>IF(Tournament!O24&lt;&gt;"",Tournament!O24,"")</f>
        <v>9</v>
      </c>
      <c r="M21" s="188" t="s">
        <v>25</v>
      </c>
      <c r="N21" s="187">
        <f>IF(Tournament!Q24&lt;&gt;"",Tournament!Q24,"")</f>
        <v>1</v>
      </c>
      <c r="O21" s="187"/>
      <c r="P21" s="187"/>
      <c r="Q21" s="187"/>
      <c r="R21" s="187"/>
      <c r="S21" s="14"/>
      <c r="U21" s="89"/>
      <c r="V21" s="186" t="str">
        <f t="shared" si="45"/>
        <v>New Zealand</v>
      </c>
      <c r="W21" s="17"/>
      <c r="X21" s="17"/>
      <c r="Y21" s="17"/>
      <c r="Z21" s="12" t="str">
        <f t="shared" si="46"/>
        <v>Namibia</v>
      </c>
      <c r="AA21" s="17"/>
      <c r="AB21" s="17"/>
      <c r="AC21" s="17"/>
      <c r="AD21" s="127">
        <f t="shared" si="0"/>
        <v>0</v>
      </c>
      <c r="AE21" s="190" t="str">
        <f t="shared" si="1"/>
        <v/>
      </c>
      <c r="AF21" s="229">
        <f t="shared" si="2"/>
        <v>0</v>
      </c>
      <c r="AG21" s="89"/>
      <c r="AH21" s="186" t="str">
        <f t="shared" si="47"/>
        <v>New Zealand</v>
      </c>
      <c r="AI21" s="17"/>
      <c r="AJ21" s="17"/>
      <c r="AK21" s="17"/>
      <c r="AL21" s="12" t="str">
        <f t="shared" si="48"/>
        <v>Namibia</v>
      </c>
      <c r="AM21" s="17"/>
      <c r="AN21" s="17"/>
      <c r="AO21" s="17"/>
      <c r="AP21" s="127">
        <f t="shared" si="3"/>
        <v>0</v>
      </c>
      <c r="AQ21" s="190" t="str">
        <f t="shared" si="4"/>
        <v/>
      </c>
      <c r="AR21" s="229">
        <f t="shared" si="5"/>
        <v>0</v>
      </c>
      <c r="AS21" s="89"/>
      <c r="AT21" s="186" t="str">
        <f t="shared" si="49"/>
        <v>New Zealand</v>
      </c>
      <c r="AU21" s="17"/>
      <c r="AV21" s="17"/>
      <c r="AW21" s="17"/>
      <c r="AX21" s="12" t="str">
        <f t="shared" si="50"/>
        <v>Namibia</v>
      </c>
      <c r="AY21" s="17"/>
      <c r="AZ21" s="17"/>
      <c r="BA21" s="17"/>
      <c r="BB21" s="189">
        <f t="shared" si="6"/>
        <v>0</v>
      </c>
      <c r="BC21" s="190" t="str">
        <f t="shared" si="7"/>
        <v/>
      </c>
      <c r="BD21" s="229">
        <f t="shared" si="8"/>
        <v>0</v>
      </c>
      <c r="BE21" s="89"/>
      <c r="BF21" s="186" t="str">
        <f t="shared" si="51"/>
        <v>New Zealand</v>
      </c>
      <c r="BG21" s="17"/>
      <c r="BH21" s="17"/>
      <c r="BI21" s="17"/>
      <c r="BJ21" s="12" t="str">
        <f t="shared" si="52"/>
        <v>Namibia</v>
      </c>
      <c r="BK21" s="17"/>
      <c r="BL21" s="17"/>
      <c r="BM21" s="17"/>
      <c r="BN21" s="189">
        <f t="shared" si="9"/>
        <v>0</v>
      </c>
      <c r="BO21" s="190" t="str">
        <f t="shared" si="10"/>
        <v/>
      </c>
      <c r="BP21" s="229">
        <f t="shared" si="11"/>
        <v>0</v>
      </c>
      <c r="BQ21" s="89"/>
      <c r="BR21" s="186" t="str">
        <f t="shared" si="53"/>
        <v>New Zealand</v>
      </c>
      <c r="BS21" s="17"/>
      <c r="BT21" s="17"/>
      <c r="BU21" s="17"/>
      <c r="BV21" s="12" t="str">
        <f t="shared" si="54"/>
        <v>Namibia</v>
      </c>
      <c r="BW21" s="17"/>
      <c r="BX21" s="17"/>
      <c r="BY21" s="17"/>
      <c r="BZ21" s="189">
        <f t="shared" si="12"/>
        <v>0</v>
      </c>
      <c r="CA21" s="190" t="str">
        <f t="shared" si="13"/>
        <v/>
      </c>
      <c r="CB21" s="229">
        <f t="shared" si="14"/>
        <v>0</v>
      </c>
      <c r="CC21" s="89"/>
      <c r="CD21" s="186" t="str">
        <f t="shared" si="55"/>
        <v>New Zealand</v>
      </c>
      <c r="CE21" s="17"/>
      <c r="CF21" s="17"/>
      <c r="CG21" s="17"/>
      <c r="CH21" s="12" t="str">
        <f t="shared" si="56"/>
        <v>Namibia</v>
      </c>
      <c r="CI21" s="17"/>
      <c r="CJ21" s="17"/>
      <c r="CK21" s="17"/>
      <c r="CL21" s="189">
        <f t="shared" si="15"/>
        <v>0</v>
      </c>
      <c r="CM21" s="190" t="str">
        <f t="shared" si="16"/>
        <v/>
      </c>
      <c r="CN21" s="229">
        <f t="shared" si="17"/>
        <v>0</v>
      </c>
      <c r="CO21" s="89"/>
      <c r="CP21" s="186" t="str">
        <f t="shared" si="57"/>
        <v>New Zealand</v>
      </c>
      <c r="CQ21" s="17"/>
      <c r="CR21" s="17"/>
      <c r="CS21" s="17"/>
      <c r="CT21" s="12" t="str">
        <f t="shared" si="58"/>
        <v>Namibia</v>
      </c>
      <c r="CU21" s="17"/>
      <c r="CV21" s="17"/>
      <c r="CW21" s="17"/>
      <c r="CX21" s="189">
        <f t="shared" si="18"/>
        <v>0</v>
      </c>
      <c r="CY21" s="190" t="str">
        <f t="shared" si="19"/>
        <v/>
      </c>
      <c r="CZ21" s="229">
        <f t="shared" si="20"/>
        <v>0</v>
      </c>
      <c r="DA21" s="89"/>
      <c r="DB21" s="186" t="str">
        <f t="shared" si="59"/>
        <v>New Zealand</v>
      </c>
      <c r="DC21" s="17"/>
      <c r="DD21" s="17"/>
      <c r="DE21" s="17"/>
      <c r="DF21" s="12" t="str">
        <f t="shared" si="60"/>
        <v>Namibia</v>
      </c>
      <c r="DG21" s="17"/>
      <c r="DH21" s="17"/>
      <c r="DI21" s="17"/>
      <c r="DJ21" s="189">
        <f t="shared" si="21"/>
        <v>0</v>
      </c>
      <c r="DK21" s="190" t="str">
        <f t="shared" si="22"/>
        <v/>
      </c>
      <c r="DL21" s="229">
        <f t="shared" si="23"/>
        <v>0</v>
      </c>
      <c r="DM21" s="89"/>
      <c r="DN21" s="186" t="str">
        <f t="shared" si="61"/>
        <v>New Zealand</v>
      </c>
      <c r="DO21" s="17"/>
      <c r="DP21" s="17"/>
      <c r="DQ21" s="17"/>
      <c r="DR21" s="12" t="str">
        <f t="shared" si="62"/>
        <v>Namibia</v>
      </c>
      <c r="DS21" s="17"/>
      <c r="DT21" s="17"/>
      <c r="DU21" s="17"/>
      <c r="DV21" s="189">
        <f t="shared" si="24"/>
        <v>0</v>
      </c>
      <c r="DW21" s="190" t="str">
        <f t="shared" si="25"/>
        <v/>
      </c>
      <c r="DX21" s="229">
        <f t="shared" si="26"/>
        <v>0</v>
      </c>
      <c r="DY21" s="89"/>
      <c r="DZ21" s="186" t="str">
        <f t="shared" si="63"/>
        <v>New Zealand</v>
      </c>
      <c r="EA21" s="17"/>
      <c r="EB21" s="17"/>
      <c r="EC21" s="17"/>
      <c r="ED21" s="12" t="str">
        <f t="shared" si="64"/>
        <v>Namibia</v>
      </c>
      <c r="EE21" s="17"/>
      <c r="EF21" s="17"/>
      <c r="EG21" s="17"/>
      <c r="EH21" s="189">
        <f t="shared" si="27"/>
        <v>0</v>
      </c>
      <c r="EI21" s="190" t="str">
        <f t="shared" si="28"/>
        <v/>
      </c>
      <c r="EJ21" s="229">
        <f t="shared" si="29"/>
        <v>0</v>
      </c>
      <c r="EK21" s="89"/>
      <c r="EL21" s="186" t="str">
        <f t="shared" si="65"/>
        <v>New Zealand</v>
      </c>
      <c r="EM21" s="17"/>
      <c r="EN21" s="17"/>
      <c r="EO21" s="17"/>
      <c r="EP21" s="12" t="str">
        <f t="shared" si="66"/>
        <v>Namibia</v>
      </c>
      <c r="EQ21" s="17"/>
      <c r="ER21" s="17"/>
      <c r="ES21" s="17"/>
      <c r="ET21" s="189">
        <f t="shared" si="30"/>
        <v>0</v>
      </c>
      <c r="EU21" s="190" t="str">
        <f t="shared" si="31"/>
        <v/>
      </c>
      <c r="EV21" s="229">
        <f t="shared" si="32"/>
        <v>0</v>
      </c>
      <c r="EW21" s="89"/>
      <c r="EX21" s="186" t="str">
        <f t="shared" si="67"/>
        <v>New Zealand</v>
      </c>
      <c r="EY21" s="17"/>
      <c r="EZ21" s="17"/>
      <c r="FA21" s="17"/>
      <c r="FB21" s="12" t="str">
        <f t="shared" si="68"/>
        <v>Namibia</v>
      </c>
      <c r="FC21" s="17"/>
      <c r="FD21" s="17"/>
      <c r="FE21" s="17"/>
      <c r="FF21" s="189">
        <f t="shared" si="33"/>
        <v>0</v>
      </c>
      <c r="FG21" s="190" t="str">
        <f t="shared" si="34"/>
        <v/>
      </c>
      <c r="FH21" s="229">
        <f t="shared" si="35"/>
        <v>0</v>
      </c>
      <c r="FI21" s="89"/>
      <c r="FJ21" s="186" t="str">
        <f t="shared" si="69"/>
        <v>New Zealand</v>
      </c>
      <c r="FK21" s="17"/>
      <c r="FL21" s="17"/>
      <c r="FM21" s="17"/>
      <c r="FN21" s="12" t="str">
        <f t="shared" si="70"/>
        <v>Namibia</v>
      </c>
      <c r="FO21" s="17"/>
      <c r="FP21" s="17"/>
      <c r="FQ21" s="17"/>
      <c r="FR21" s="189">
        <f t="shared" si="36"/>
        <v>0</v>
      </c>
      <c r="FS21" s="190" t="str">
        <f t="shared" si="37"/>
        <v/>
      </c>
      <c r="FT21" s="229">
        <f t="shared" si="38"/>
        <v>0</v>
      </c>
      <c r="FU21" s="89"/>
      <c r="FV21" s="186" t="str">
        <f t="shared" si="71"/>
        <v>New Zealand</v>
      </c>
      <c r="FW21" s="17"/>
      <c r="FX21" s="17"/>
      <c r="FY21" s="17"/>
      <c r="FZ21" s="12" t="str">
        <f t="shared" si="72"/>
        <v>Namibia</v>
      </c>
      <c r="GA21" s="17"/>
      <c r="GB21" s="17"/>
      <c r="GC21" s="17"/>
      <c r="GD21" s="189">
        <f t="shared" si="39"/>
        <v>0</v>
      </c>
      <c r="GE21" s="190" t="str">
        <f t="shared" si="40"/>
        <v/>
      </c>
      <c r="GF21" s="229">
        <f t="shared" si="41"/>
        <v>0</v>
      </c>
      <c r="GG21" s="89"/>
      <c r="GH21" s="186" t="str">
        <f t="shared" si="73"/>
        <v>New Zealand</v>
      </c>
      <c r="GI21" s="17"/>
      <c r="GJ21" s="17"/>
      <c r="GK21" s="17"/>
      <c r="GL21" s="12" t="str">
        <f t="shared" si="74"/>
        <v>Namibia</v>
      </c>
      <c r="GM21" s="17"/>
      <c r="GN21" s="17"/>
      <c r="GO21" s="17"/>
      <c r="GP21" s="189">
        <f t="shared" si="42"/>
        <v>0</v>
      </c>
      <c r="GQ21" s="190" t="str">
        <f t="shared" si="43"/>
        <v/>
      </c>
      <c r="GR21" s="229">
        <f t="shared" si="44"/>
        <v>0</v>
      </c>
    </row>
    <row r="22" spans="1:200" s="10" customFormat="1" ht="15" customHeight="1" x14ac:dyDescent="0.25">
      <c r="A22" s="141">
        <v>27</v>
      </c>
      <c r="B22" s="11"/>
      <c r="C22" s="13">
        <f>Tournament!D25</f>
        <v>13</v>
      </c>
      <c r="D22" s="13" t="str">
        <f>Tournament!E25</f>
        <v>C</v>
      </c>
      <c r="E22" s="184">
        <f>Tournament!F25</f>
        <v>42272</v>
      </c>
      <c r="F22" s="185">
        <f>Tournament!G25</f>
        <v>0.69791666666666663</v>
      </c>
      <c r="G22" s="186" t="str">
        <f>Tournament!H25</f>
        <v>Argentina</v>
      </c>
      <c r="H22" s="187">
        <f>IF(Tournament!J25&lt;&gt;"",Tournament!J25,"")</f>
        <v>54</v>
      </c>
      <c r="I22" s="188" t="s">
        <v>25</v>
      </c>
      <c r="J22" s="187">
        <f>IF(Tournament!L25&lt;&gt;"",Tournament!L25,"")</f>
        <v>9</v>
      </c>
      <c r="K22" s="12" t="str">
        <f>Tournament!N25</f>
        <v>Georgia</v>
      </c>
      <c r="L22" s="187">
        <f>IF(Tournament!O25&lt;&gt;"",Tournament!O25,"")</f>
        <v>7</v>
      </c>
      <c r="M22" s="188" t="s">
        <v>25</v>
      </c>
      <c r="N22" s="187">
        <f>IF(Tournament!Q25&lt;&gt;"",Tournament!Q25,"")</f>
        <v>0</v>
      </c>
      <c r="O22" s="187"/>
      <c r="P22" s="187"/>
      <c r="Q22" s="187"/>
      <c r="R22" s="187"/>
      <c r="S22" s="14"/>
      <c r="U22" s="89"/>
      <c r="V22" s="186" t="str">
        <f t="shared" si="45"/>
        <v>Argentina</v>
      </c>
      <c r="W22" s="17"/>
      <c r="X22" s="17"/>
      <c r="Y22" s="17"/>
      <c r="Z22" s="12" t="str">
        <f t="shared" si="46"/>
        <v>Georgia</v>
      </c>
      <c r="AA22" s="17"/>
      <c r="AB22" s="17"/>
      <c r="AC22" s="17"/>
      <c r="AD22" s="127">
        <f t="shared" si="0"/>
        <v>0</v>
      </c>
      <c r="AE22" s="190" t="str">
        <f t="shared" si="1"/>
        <v/>
      </c>
      <c r="AF22" s="229">
        <f t="shared" si="2"/>
        <v>0</v>
      </c>
      <c r="AG22" s="89"/>
      <c r="AH22" s="186" t="str">
        <f t="shared" si="47"/>
        <v>Argentina</v>
      </c>
      <c r="AI22" s="17"/>
      <c r="AJ22" s="17"/>
      <c r="AK22" s="17"/>
      <c r="AL22" s="12" t="str">
        <f t="shared" si="48"/>
        <v>Georgia</v>
      </c>
      <c r="AM22" s="17"/>
      <c r="AN22" s="17"/>
      <c r="AO22" s="17"/>
      <c r="AP22" s="127">
        <f t="shared" si="3"/>
        <v>0</v>
      </c>
      <c r="AQ22" s="190" t="str">
        <f t="shared" si="4"/>
        <v/>
      </c>
      <c r="AR22" s="229">
        <f t="shared" si="5"/>
        <v>0</v>
      </c>
      <c r="AS22" s="89"/>
      <c r="AT22" s="186" t="str">
        <f t="shared" si="49"/>
        <v>Argentina</v>
      </c>
      <c r="AU22" s="17"/>
      <c r="AV22" s="17"/>
      <c r="AW22" s="17"/>
      <c r="AX22" s="12" t="str">
        <f t="shared" si="50"/>
        <v>Georgia</v>
      </c>
      <c r="AY22" s="17"/>
      <c r="AZ22" s="17"/>
      <c r="BA22" s="17"/>
      <c r="BB22" s="189">
        <f t="shared" si="6"/>
        <v>0</v>
      </c>
      <c r="BC22" s="190" t="str">
        <f t="shared" si="7"/>
        <v/>
      </c>
      <c r="BD22" s="229">
        <f t="shared" si="8"/>
        <v>0</v>
      </c>
      <c r="BE22" s="89"/>
      <c r="BF22" s="186" t="str">
        <f t="shared" si="51"/>
        <v>Argentina</v>
      </c>
      <c r="BG22" s="17"/>
      <c r="BH22" s="17"/>
      <c r="BI22" s="17"/>
      <c r="BJ22" s="12" t="str">
        <f t="shared" si="52"/>
        <v>Georgia</v>
      </c>
      <c r="BK22" s="17"/>
      <c r="BL22" s="17"/>
      <c r="BM22" s="17"/>
      <c r="BN22" s="189">
        <f t="shared" si="9"/>
        <v>0</v>
      </c>
      <c r="BO22" s="190" t="str">
        <f t="shared" si="10"/>
        <v/>
      </c>
      <c r="BP22" s="229">
        <f t="shared" si="11"/>
        <v>0</v>
      </c>
      <c r="BQ22" s="89"/>
      <c r="BR22" s="186" t="str">
        <f t="shared" si="53"/>
        <v>Argentina</v>
      </c>
      <c r="BS22" s="17"/>
      <c r="BT22" s="17"/>
      <c r="BU22" s="17"/>
      <c r="BV22" s="12" t="str">
        <f t="shared" si="54"/>
        <v>Georgia</v>
      </c>
      <c r="BW22" s="17"/>
      <c r="BX22" s="17"/>
      <c r="BY22" s="17"/>
      <c r="BZ22" s="189">
        <f t="shared" si="12"/>
        <v>0</v>
      </c>
      <c r="CA22" s="190" t="str">
        <f t="shared" si="13"/>
        <v/>
      </c>
      <c r="CB22" s="229">
        <f t="shared" si="14"/>
        <v>0</v>
      </c>
      <c r="CC22" s="89"/>
      <c r="CD22" s="186" t="str">
        <f t="shared" si="55"/>
        <v>Argentina</v>
      </c>
      <c r="CE22" s="17"/>
      <c r="CF22" s="17"/>
      <c r="CG22" s="17"/>
      <c r="CH22" s="12" t="str">
        <f t="shared" si="56"/>
        <v>Georgia</v>
      </c>
      <c r="CI22" s="17"/>
      <c r="CJ22" s="17"/>
      <c r="CK22" s="17"/>
      <c r="CL22" s="189">
        <f t="shared" si="15"/>
        <v>0</v>
      </c>
      <c r="CM22" s="190" t="str">
        <f t="shared" si="16"/>
        <v/>
      </c>
      <c r="CN22" s="229">
        <f t="shared" si="17"/>
        <v>0</v>
      </c>
      <c r="CO22" s="89"/>
      <c r="CP22" s="186" t="str">
        <f t="shared" si="57"/>
        <v>Argentina</v>
      </c>
      <c r="CQ22" s="17"/>
      <c r="CR22" s="17"/>
      <c r="CS22" s="17"/>
      <c r="CT22" s="12" t="str">
        <f t="shared" si="58"/>
        <v>Georgia</v>
      </c>
      <c r="CU22" s="17"/>
      <c r="CV22" s="17"/>
      <c r="CW22" s="17"/>
      <c r="CX22" s="189">
        <f t="shared" si="18"/>
        <v>0</v>
      </c>
      <c r="CY22" s="190" t="str">
        <f t="shared" si="19"/>
        <v/>
      </c>
      <c r="CZ22" s="229">
        <f t="shared" si="20"/>
        <v>0</v>
      </c>
      <c r="DA22" s="89"/>
      <c r="DB22" s="186" t="str">
        <f t="shared" si="59"/>
        <v>Argentina</v>
      </c>
      <c r="DC22" s="17"/>
      <c r="DD22" s="17"/>
      <c r="DE22" s="17"/>
      <c r="DF22" s="12" t="str">
        <f t="shared" si="60"/>
        <v>Georgia</v>
      </c>
      <c r="DG22" s="17"/>
      <c r="DH22" s="17"/>
      <c r="DI22" s="17"/>
      <c r="DJ22" s="189">
        <f t="shared" si="21"/>
        <v>0</v>
      </c>
      <c r="DK22" s="190" t="str">
        <f t="shared" si="22"/>
        <v/>
      </c>
      <c r="DL22" s="229">
        <f t="shared" si="23"/>
        <v>0</v>
      </c>
      <c r="DM22" s="89"/>
      <c r="DN22" s="186" t="str">
        <f t="shared" si="61"/>
        <v>Argentina</v>
      </c>
      <c r="DO22" s="17"/>
      <c r="DP22" s="17"/>
      <c r="DQ22" s="17"/>
      <c r="DR22" s="12" t="str">
        <f t="shared" si="62"/>
        <v>Georgia</v>
      </c>
      <c r="DS22" s="17"/>
      <c r="DT22" s="17"/>
      <c r="DU22" s="17"/>
      <c r="DV22" s="189">
        <f t="shared" si="24"/>
        <v>0</v>
      </c>
      <c r="DW22" s="190" t="str">
        <f t="shared" si="25"/>
        <v/>
      </c>
      <c r="DX22" s="229">
        <f t="shared" si="26"/>
        <v>0</v>
      </c>
      <c r="DY22" s="89"/>
      <c r="DZ22" s="186" t="str">
        <f t="shared" si="63"/>
        <v>Argentina</v>
      </c>
      <c r="EA22" s="17"/>
      <c r="EB22" s="17"/>
      <c r="EC22" s="17"/>
      <c r="ED22" s="12" t="str">
        <f t="shared" si="64"/>
        <v>Georgia</v>
      </c>
      <c r="EE22" s="17"/>
      <c r="EF22" s="17"/>
      <c r="EG22" s="17"/>
      <c r="EH22" s="189">
        <f t="shared" si="27"/>
        <v>0</v>
      </c>
      <c r="EI22" s="190" t="str">
        <f t="shared" si="28"/>
        <v/>
      </c>
      <c r="EJ22" s="229">
        <f t="shared" si="29"/>
        <v>0</v>
      </c>
      <c r="EK22" s="89"/>
      <c r="EL22" s="186" t="str">
        <f t="shared" si="65"/>
        <v>Argentina</v>
      </c>
      <c r="EM22" s="17"/>
      <c r="EN22" s="17"/>
      <c r="EO22" s="17"/>
      <c r="EP22" s="12" t="str">
        <f t="shared" si="66"/>
        <v>Georgia</v>
      </c>
      <c r="EQ22" s="17"/>
      <c r="ER22" s="17"/>
      <c r="ES22" s="17"/>
      <c r="ET22" s="189">
        <f t="shared" si="30"/>
        <v>0</v>
      </c>
      <c r="EU22" s="190" t="str">
        <f t="shared" si="31"/>
        <v/>
      </c>
      <c r="EV22" s="229">
        <f t="shared" si="32"/>
        <v>0</v>
      </c>
      <c r="EW22" s="89"/>
      <c r="EX22" s="186" t="str">
        <f t="shared" si="67"/>
        <v>Argentina</v>
      </c>
      <c r="EY22" s="17"/>
      <c r="EZ22" s="17"/>
      <c r="FA22" s="17"/>
      <c r="FB22" s="12" t="str">
        <f t="shared" si="68"/>
        <v>Georgia</v>
      </c>
      <c r="FC22" s="17"/>
      <c r="FD22" s="17"/>
      <c r="FE22" s="17"/>
      <c r="FF22" s="189">
        <f t="shared" si="33"/>
        <v>0</v>
      </c>
      <c r="FG22" s="190" t="str">
        <f t="shared" si="34"/>
        <v/>
      </c>
      <c r="FH22" s="229">
        <f t="shared" si="35"/>
        <v>0</v>
      </c>
      <c r="FI22" s="89"/>
      <c r="FJ22" s="186" t="str">
        <f t="shared" si="69"/>
        <v>Argentina</v>
      </c>
      <c r="FK22" s="17"/>
      <c r="FL22" s="17"/>
      <c r="FM22" s="17"/>
      <c r="FN22" s="12" t="str">
        <f t="shared" si="70"/>
        <v>Georgia</v>
      </c>
      <c r="FO22" s="17"/>
      <c r="FP22" s="17"/>
      <c r="FQ22" s="17"/>
      <c r="FR22" s="189">
        <f t="shared" si="36"/>
        <v>0</v>
      </c>
      <c r="FS22" s="190" t="str">
        <f t="shared" si="37"/>
        <v/>
      </c>
      <c r="FT22" s="229">
        <f t="shared" si="38"/>
        <v>0</v>
      </c>
      <c r="FU22" s="89"/>
      <c r="FV22" s="186" t="str">
        <f t="shared" si="71"/>
        <v>Argentina</v>
      </c>
      <c r="FW22" s="17"/>
      <c r="FX22" s="17"/>
      <c r="FY22" s="17"/>
      <c r="FZ22" s="12" t="str">
        <f t="shared" si="72"/>
        <v>Georgia</v>
      </c>
      <c r="GA22" s="17"/>
      <c r="GB22" s="17"/>
      <c r="GC22" s="17"/>
      <c r="GD22" s="189">
        <f t="shared" si="39"/>
        <v>0</v>
      </c>
      <c r="GE22" s="190" t="str">
        <f t="shared" si="40"/>
        <v/>
      </c>
      <c r="GF22" s="229">
        <f t="shared" si="41"/>
        <v>0</v>
      </c>
      <c r="GG22" s="89"/>
      <c r="GH22" s="186" t="str">
        <f t="shared" si="73"/>
        <v>Argentina</v>
      </c>
      <c r="GI22" s="17"/>
      <c r="GJ22" s="17"/>
      <c r="GK22" s="17"/>
      <c r="GL22" s="12" t="str">
        <f t="shared" si="74"/>
        <v>Georgia</v>
      </c>
      <c r="GM22" s="17"/>
      <c r="GN22" s="17"/>
      <c r="GO22" s="17"/>
      <c r="GP22" s="189">
        <f t="shared" si="42"/>
        <v>0</v>
      </c>
      <c r="GQ22" s="190" t="str">
        <f t="shared" si="43"/>
        <v/>
      </c>
      <c r="GR22" s="229">
        <f t="shared" si="44"/>
        <v>0</v>
      </c>
    </row>
    <row r="23" spans="1:200" s="10" customFormat="1" ht="15" customHeight="1" x14ac:dyDescent="0.25">
      <c r="A23" s="141">
        <v>28</v>
      </c>
      <c r="B23" s="11"/>
      <c r="C23" s="13">
        <f>Tournament!D26</f>
        <v>14</v>
      </c>
      <c r="D23" s="13" t="str">
        <f>Tournament!E26</f>
        <v>D</v>
      </c>
      <c r="E23" s="184">
        <f>Tournament!F26</f>
        <v>42273</v>
      </c>
      <c r="F23" s="185">
        <f>Tournament!G26</f>
        <v>0.60416666666666663</v>
      </c>
      <c r="G23" s="186" t="str">
        <f>Tournament!H26</f>
        <v>Italy</v>
      </c>
      <c r="H23" s="187">
        <f>IF(Tournament!J26&lt;&gt;"",Tournament!J26,"")</f>
        <v>23</v>
      </c>
      <c r="I23" s="188" t="s">
        <v>25</v>
      </c>
      <c r="J23" s="187">
        <f>IF(Tournament!L26&lt;&gt;"",Tournament!L26,"")</f>
        <v>18</v>
      </c>
      <c r="K23" s="12" t="str">
        <f>Tournament!N26</f>
        <v>Canada</v>
      </c>
      <c r="L23" s="187">
        <f>IF(Tournament!O26&lt;&gt;"",Tournament!O26,"")</f>
        <v>2</v>
      </c>
      <c r="M23" s="188" t="s">
        <v>25</v>
      </c>
      <c r="N23" s="187">
        <f>IF(Tournament!Q26&lt;&gt;"",Tournament!Q26,"")</f>
        <v>2</v>
      </c>
      <c r="O23" s="187"/>
      <c r="P23" s="187"/>
      <c r="Q23" s="187"/>
      <c r="R23" s="187"/>
      <c r="S23" s="14"/>
      <c r="U23" s="89"/>
      <c r="V23" s="186" t="str">
        <f t="shared" si="45"/>
        <v>Italy</v>
      </c>
      <c r="W23" s="17"/>
      <c r="X23" s="17"/>
      <c r="Y23" s="17"/>
      <c r="Z23" s="12" t="str">
        <f t="shared" si="46"/>
        <v>Canada</v>
      </c>
      <c r="AA23" s="17"/>
      <c r="AB23" s="17"/>
      <c r="AC23" s="17"/>
      <c r="AD23" s="127">
        <f t="shared" si="0"/>
        <v>0</v>
      </c>
      <c r="AE23" s="190" t="str">
        <f t="shared" si="1"/>
        <v/>
      </c>
      <c r="AF23" s="229">
        <f t="shared" si="2"/>
        <v>0</v>
      </c>
      <c r="AG23" s="89"/>
      <c r="AH23" s="186" t="str">
        <f t="shared" si="47"/>
        <v>Italy</v>
      </c>
      <c r="AI23" s="17"/>
      <c r="AJ23" s="17"/>
      <c r="AK23" s="17"/>
      <c r="AL23" s="12" t="str">
        <f t="shared" si="48"/>
        <v>Canada</v>
      </c>
      <c r="AM23" s="17"/>
      <c r="AN23" s="17"/>
      <c r="AO23" s="17"/>
      <c r="AP23" s="127">
        <f t="shared" si="3"/>
        <v>0</v>
      </c>
      <c r="AQ23" s="190" t="str">
        <f t="shared" si="4"/>
        <v/>
      </c>
      <c r="AR23" s="229">
        <f t="shared" si="5"/>
        <v>0</v>
      </c>
      <c r="AS23" s="89"/>
      <c r="AT23" s="186" t="str">
        <f t="shared" si="49"/>
        <v>Italy</v>
      </c>
      <c r="AU23" s="17"/>
      <c r="AV23" s="17"/>
      <c r="AW23" s="17"/>
      <c r="AX23" s="12" t="str">
        <f t="shared" si="50"/>
        <v>Canada</v>
      </c>
      <c r="AY23" s="17"/>
      <c r="AZ23" s="17"/>
      <c r="BA23" s="17"/>
      <c r="BB23" s="189">
        <f t="shared" si="6"/>
        <v>0</v>
      </c>
      <c r="BC23" s="190" t="str">
        <f t="shared" si="7"/>
        <v/>
      </c>
      <c r="BD23" s="229">
        <f t="shared" si="8"/>
        <v>0</v>
      </c>
      <c r="BE23" s="89"/>
      <c r="BF23" s="186" t="str">
        <f t="shared" si="51"/>
        <v>Italy</v>
      </c>
      <c r="BG23" s="17"/>
      <c r="BH23" s="17"/>
      <c r="BI23" s="17"/>
      <c r="BJ23" s="12" t="str">
        <f t="shared" si="52"/>
        <v>Canada</v>
      </c>
      <c r="BK23" s="17"/>
      <c r="BL23" s="17"/>
      <c r="BM23" s="17"/>
      <c r="BN23" s="189">
        <f t="shared" si="9"/>
        <v>0</v>
      </c>
      <c r="BO23" s="190" t="str">
        <f t="shared" si="10"/>
        <v/>
      </c>
      <c r="BP23" s="229">
        <f t="shared" si="11"/>
        <v>0</v>
      </c>
      <c r="BQ23" s="89"/>
      <c r="BR23" s="186" t="str">
        <f t="shared" si="53"/>
        <v>Italy</v>
      </c>
      <c r="BS23" s="17"/>
      <c r="BT23" s="17"/>
      <c r="BU23" s="17"/>
      <c r="BV23" s="12" t="str">
        <f t="shared" si="54"/>
        <v>Canada</v>
      </c>
      <c r="BW23" s="17"/>
      <c r="BX23" s="17"/>
      <c r="BY23" s="17"/>
      <c r="BZ23" s="189">
        <f t="shared" si="12"/>
        <v>0</v>
      </c>
      <c r="CA23" s="190" t="str">
        <f t="shared" si="13"/>
        <v/>
      </c>
      <c r="CB23" s="229">
        <f t="shared" si="14"/>
        <v>0</v>
      </c>
      <c r="CC23" s="89"/>
      <c r="CD23" s="186" t="str">
        <f t="shared" si="55"/>
        <v>Italy</v>
      </c>
      <c r="CE23" s="17"/>
      <c r="CF23" s="17"/>
      <c r="CG23" s="17"/>
      <c r="CH23" s="12" t="str">
        <f t="shared" si="56"/>
        <v>Canada</v>
      </c>
      <c r="CI23" s="17"/>
      <c r="CJ23" s="17"/>
      <c r="CK23" s="17"/>
      <c r="CL23" s="189">
        <f t="shared" si="15"/>
        <v>0</v>
      </c>
      <c r="CM23" s="190" t="str">
        <f t="shared" si="16"/>
        <v/>
      </c>
      <c r="CN23" s="229">
        <f t="shared" si="17"/>
        <v>0</v>
      </c>
      <c r="CO23" s="89"/>
      <c r="CP23" s="186" t="str">
        <f t="shared" si="57"/>
        <v>Italy</v>
      </c>
      <c r="CQ23" s="17"/>
      <c r="CR23" s="17"/>
      <c r="CS23" s="17"/>
      <c r="CT23" s="12" t="str">
        <f t="shared" si="58"/>
        <v>Canada</v>
      </c>
      <c r="CU23" s="17"/>
      <c r="CV23" s="17"/>
      <c r="CW23" s="17"/>
      <c r="CX23" s="189">
        <f t="shared" si="18"/>
        <v>0</v>
      </c>
      <c r="CY23" s="190" t="str">
        <f t="shared" si="19"/>
        <v/>
      </c>
      <c r="CZ23" s="229">
        <f t="shared" si="20"/>
        <v>0</v>
      </c>
      <c r="DA23" s="89"/>
      <c r="DB23" s="186" t="str">
        <f t="shared" si="59"/>
        <v>Italy</v>
      </c>
      <c r="DC23" s="17"/>
      <c r="DD23" s="17"/>
      <c r="DE23" s="17"/>
      <c r="DF23" s="12" t="str">
        <f t="shared" si="60"/>
        <v>Canada</v>
      </c>
      <c r="DG23" s="17"/>
      <c r="DH23" s="17"/>
      <c r="DI23" s="17"/>
      <c r="DJ23" s="189">
        <f t="shared" si="21"/>
        <v>0</v>
      </c>
      <c r="DK23" s="190" t="str">
        <f t="shared" si="22"/>
        <v/>
      </c>
      <c r="DL23" s="229">
        <f t="shared" si="23"/>
        <v>0</v>
      </c>
      <c r="DM23" s="89"/>
      <c r="DN23" s="186" t="str">
        <f t="shared" si="61"/>
        <v>Italy</v>
      </c>
      <c r="DO23" s="17"/>
      <c r="DP23" s="17"/>
      <c r="DQ23" s="17"/>
      <c r="DR23" s="12" t="str">
        <f t="shared" si="62"/>
        <v>Canada</v>
      </c>
      <c r="DS23" s="17"/>
      <c r="DT23" s="17"/>
      <c r="DU23" s="17"/>
      <c r="DV23" s="189">
        <f t="shared" si="24"/>
        <v>0</v>
      </c>
      <c r="DW23" s="190" t="str">
        <f t="shared" si="25"/>
        <v/>
      </c>
      <c r="DX23" s="229">
        <f t="shared" si="26"/>
        <v>0</v>
      </c>
      <c r="DY23" s="89"/>
      <c r="DZ23" s="186" t="str">
        <f t="shared" si="63"/>
        <v>Italy</v>
      </c>
      <c r="EA23" s="17"/>
      <c r="EB23" s="17"/>
      <c r="EC23" s="17"/>
      <c r="ED23" s="12" t="str">
        <f t="shared" si="64"/>
        <v>Canada</v>
      </c>
      <c r="EE23" s="17"/>
      <c r="EF23" s="17"/>
      <c r="EG23" s="17"/>
      <c r="EH23" s="189">
        <f t="shared" si="27"/>
        <v>0</v>
      </c>
      <c r="EI23" s="190" t="str">
        <f t="shared" si="28"/>
        <v/>
      </c>
      <c r="EJ23" s="229">
        <f t="shared" si="29"/>
        <v>0</v>
      </c>
      <c r="EK23" s="89"/>
      <c r="EL23" s="186" t="str">
        <f t="shared" si="65"/>
        <v>Italy</v>
      </c>
      <c r="EM23" s="17"/>
      <c r="EN23" s="17"/>
      <c r="EO23" s="17"/>
      <c r="EP23" s="12" t="str">
        <f t="shared" si="66"/>
        <v>Canada</v>
      </c>
      <c r="EQ23" s="17"/>
      <c r="ER23" s="17"/>
      <c r="ES23" s="17"/>
      <c r="ET23" s="189">
        <f t="shared" si="30"/>
        <v>0</v>
      </c>
      <c r="EU23" s="190" t="str">
        <f t="shared" si="31"/>
        <v/>
      </c>
      <c r="EV23" s="229">
        <f t="shared" si="32"/>
        <v>0</v>
      </c>
      <c r="EW23" s="89"/>
      <c r="EX23" s="186" t="str">
        <f t="shared" si="67"/>
        <v>Italy</v>
      </c>
      <c r="EY23" s="17"/>
      <c r="EZ23" s="17"/>
      <c r="FA23" s="17"/>
      <c r="FB23" s="12" t="str">
        <f t="shared" si="68"/>
        <v>Canada</v>
      </c>
      <c r="FC23" s="17"/>
      <c r="FD23" s="17"/>
      <c r="FE23" s="17"/>
      <c r="FF23" s="189">
        <f t="shared" si="33"/>
        <v>0</v>
      </c>
      <c r="FG23" s="190" t="str">
        <f t="shared" si="34"/>
        <v/>
      </c>
      <c r="FH23" s="229">
        <f t="shared" si="35"/>
        <v>0</v>
      </c>
      <c r="FI23" s="89"/>
      <c r="FJ23" s="186" t="str">
        <f t="shared" si="69"/>
        <v>Italy</v>
      </c>
      <c r="FK23" s="17"/>
      <c r="FL23" s="17"/>
      <c r="FM23" s="17"/>
      <c r="FN23" s="12" t="str">
        <f t="shared" si="70"/>
        <v>Canada</v>
      </c>
      <c r="FO23" s="17"/>
      <c r="FP23" s="17"/>
      <c r="FQ23" s="17"/>
      <c r="FR23" s="189">
        <f t="shared" si="36"/>
        <v>0</v>
      </c>
      <c r="FS23" s="190" t="str">
        <f t="shared" si="37"/>
        <v/>
      </c>
      <c r="FT23" s="229">
        <f t="shared" si="38"/>
        <v>0</v>
      </c>
      <c r="FU23" s="89"/>
      <c r="FV23" s="186" t="str">
        <f t="shared" si="71"/>
        <v>Italy</v>
      </c>
      <c r="FW23" s="17"/>
      <c r="FX23" s="17"/>
      <c r="FY23" s="17"/>
      <c r="FZ23" s="12" t="str">
        <f t="shared" si="72"/>
        <v>Canada</v>
      </c>
      <c r="GA23" s="17"/>
      <c r="GB23" s="17"/>
      <c r="GC23" s="17"/>
      <c r="GD23" s="189">
        <f t="shared" si="39"/>
        <v>0</v>
      </c>
      <c r="GE23" s="190" t="str">
        <f t="shared" si="40"/>
        <v/>
      </c>
      <c r="GF23" s="229">
        <f t="shared" si="41"/>
        <v>0</v>
      </c>
      <c r="GG23" s="89"/>
      <c r="GH23" s="186" t="str">
        <f t="shared" si="73"/>
        <v>Italy</v>
      </c>
      <c r="GI23" s="17"/>
      <c r="GJ23" s="17"/>
      <c r="GK23" s="17"/>
      <c r="GL23" s="12" t="str">
        <f t="shared" si="74"/>
        <v>Canada</v>
      </c>
      <c r="GM23" s="17"/>
      <c r="GN23" s="17"/>
      <c r="GO23" s="17"/>
      <c r="GP23" s="189">
        <f t="shared" si="42"/>
        <v>0</v>
      </c>
      <c r="GQ23" s="190" t="str">
        <f t="shared" si="43"/>
        <v/>
      </c>
      <c r="GR23" s="229">
        <f t="shared" si="44"/>
        <v>0</v>
      </c>
    </row>
    <row r="24" spans="1:200" s="10" customFormat="1" ht="15" customHeight="1" x14ac:dyDescent="0.25">
      <c r="A24" s="141">
        <v>29</v>
      </c>
      <c r="B24" s="11"/>
      <c r="C24" s="13">
        <f>Tournament!D27</f>
        <v>15</v>
      </c>
      <c r="D24" s="13" t="str">
        <f>Tournament!E27</f>
        <v>B</v>
      </c>
      <c r="E24" s="184">
        <f>Tournament!F27</f>
        <v>42273</v>
      </c>
      <c r="F24" s="185">
        <f>Tournament!G27</f>
        <v>0.69791666666666663</v>
      </c>
      <c r="G24" s="186" t="str">
        <f>Tournament!H27</f>
        <v>South Africa</v>
      </c>
      <c r="H24" s="187">
        <f>IF(Tournament!J27&lt;&gt;"",Tournament!J27,"")</f>
        <v>46</v>
      </c>
      <c r="I24" s="188" t="s">
        <v>25</v>
      </c>
      <c r="J24" s="187">
        <f>IF(Tournament!L27&lt;&gt;"",Tournament!L27,"")</f>
        <v>6</v>
      </c>
      <c r="K24" s="12" t="str">
        <f>Tournament!N27</f>
        <v>Samoa</v>
      </c>
      <c r="L24" s="187">
        <f>IF(Tournament!O27&lt;&gt;"",Tournament!O27,"")</f>
        <v>6</v>
      </c>
      <c r="M24" s="188" t="s">
        <v>25</v>
      </c>
      <c r="N24" s="187">
        <f>IF(Tournament!Q27&lt;&gt;"",Tournament!Q27,"")</f>
        <v>0</v>
      </c>
      <c r="O24" s="187"/>
      <c r="P24" s="187"/>
      <c r="Q24" s="187"/>
      <c r="R24" s="187"/>
      <c r="S24" s="14"/>
      <c r="U24" s="89"/>
      <c r="V24" s="186" t="str">
        <f t="shared" si="45"/>
        <v>South Africa</v>
      </c>
      <c r="W24" s="17"/>
      <c r="X24" s="17"/>
      <c r="Y24" s="17"/>
      <c r="Z24" s="12" t="str">
        <f t="shared" si="46"/>
        <v>Samoa</v>
      </c>
      <c r="AA24" s="17"/>
      <c r="AB24" s="17"/>
      <c r="AC24" s="17"/>
      <c r="AD24" s="127">
        <f t="shared" si="0"/>
        <v>0</v>
      </c>
      <c r="AE24" s="190" t="str">
        <f t="shared" si="1"/>
        <v/>
      </c>
      <c r="AF24" s="229">
        <f t="shared" si="2"/>
        <v>0</v>
      </c>
      <c r="AG24" s="89"/>
      <c r="AH24" s="186" t="str">
        <f t="shared" si="47"/>
        <v>South Africa</v>
      </c>
      <c r="AI24" s="17"/>
      <c r="AJ24" s="17"/>
      <c r="AK24" s="17"/>
      <c r="AL24" s="12" t="str">
        <f t="shared" si="48"/>
        <v>Samoa</v>
      </c>
      <c r="AM24" s="17"/>
      <c r="AN24" s="17"/>
      <c r="AO24" s="17"/>
      <c r="AP24" s="127">
        <f t="shared" si="3"/>
        <v>0</v>
      </c>
      <c r="AQ24" s="190" t="str">
        <f t="shared" si="4"/>
        <v/>
      </c>
      <c r="AR24" s="229">
        <f t="shared" si="5"/>
        <v>0</v>
      </c>
      <c r="AS24" s="89"/>
      <c r="AT24" s="186" t="str">
        <f t="shared" si="49"/>
        <v>South Africa</v>
      </c>
      <c r="AU24" s="17"/>
      <c r="AV24" s="17"/>
      <c r="AW24" s="17"/>
      <c r="AX24" s="12" t="str">
        <f t="shared" si="50"/>
        <v>Samoa</v>
      </c>
      <c r="AY24" s="17"/>
      <c r="AZ24" s="17"/>
      <c r="BA24" s="17"/>
      <c r="BB24" s="189">
        <f t="shared" si="6"/>
        <v>0</v>
      </c>
      <c r="BC24" s="190" t="str">
        <f t="shared" si="7"/>
        <v/>
      </c>
      <c r="BD24" s="229">
        <f t="shared" si="8"/>
        <v>0</v>
      </c>
      <c r="BE24" s="89"/>
      <c r="BF24" s="186" t="str">
        <f t="shared" si="51"/>
        <v>South Africa</v>
      </c>
      <c r="BG24" s="17"/>
      <c r="BH24" s="17"/>
      <c r="BI24" s="17"/>
      <c r="BJ24" s="12" t="str">
        <f t="shared" si="52"/>
        <v>Samoa</v>
      </c>
      <c r="BK24" s="17"/>
      <c r="BL24" s="17"/>
      <c r="BM24" s="17"/>
      <c r="BN24" s="189">
        <f t="shared" si="9"/>
        <v>0</v>
      </c>
      <c r="BO24" s="190" t="str">
        <f t="shared" si="10"/>
        <v/>
      </c>
      <c r="BP24" s="229">
        <f t="shared" si="11"/>
        <v>0</v>
      </c>
      <c r="BQ24" s="89"/>
      <c r="BR24" s="186" t="str">
        <f t="shared" si="53"/>
        <v>South Africa</v>
      </c>
      <c r="BS24" s="17"/>
      <c r="BT24" s="17"/>
      <c r="BU24" s="17"/>
      <c r="BV24" s="12" t="str">
        <f t="shared" si="54"/>
        <v>Samoa</v>
      </c>
      <c r="BW24" s="17"/>
      <c r="BX24" s="17"/>
      <c r="BY24" s="17"/>
      <c r="BZ24" s="189">
        <f t="shared" si="12"/>
        <v>0</v>
      </c>
      <c r="CA24" s="190" t="str">
        <f t="shared" si="13"/>
        <v/>
      </c>
      <c r="CB24" s="229">
        <f t="shared" si="14"/>
        <v>0</v>
      </c>
      <c r="CC24" s="89"/>
      <c r="CD24" s="186" t="str">
        <f t="shared" si="55"/>
        <v>South Africa</v>
      </c>
      <c r="CE24" s="17"/>
      <c r="CF24" s="17"/>
      <c r="CG24" s="17"/>
      <c r="CH24" s="12" t="str">
        <f t="shared" si="56"/>
        <v>Samoa</v>
      </c>
      <c r="CI24" s="17"/>
      <c r="CJ24" s="17"/>
      <c r="CK24" s="17"/>
      <c r="CL24" s="189">
        <f t="shared" si="15"/>
        <v>0</v>
      </c>
      <c r="CM24" s="190" t="str">
        <f t="shared" si="16"/>
        <v/>
      </c>
      <c r="CN24" s="229">
        <f t="shared" si="17"/>
        <v>0</v>
      </c>
      <c r="CO24" s="89"/>
      <c r="CP24" s="186" t="str">
        <f t="shared" si="57"/>
        <v>South Africa</v>
      </c>
      <c r="CQ24" s="17"/>
      <c r="CR24" s="17"/>
      <c r="CS24" s="17"/>
      <c r="CT24" s="12" t="str">
        <f t="shared" si="58"/>
        <v>Samoa</v>
      </c>
      <c r="CU24" s="17"/>
      <c r="CV24" s="17"/>
      <c r="CW24" s="17"/>
      <c r="CX24" s="189">
        <f t="shared" si="18"/>
        <v>0</v>
      </c>
      <c r="CY24" s="190" t="str">
        <f t="shared" si="19"/>
        <v/>
      </c>
      <c r="CZ24" s="229">
        <f t="shared" si="20"/>
        <v>0</v>
      </c>
      <c r="DA24" s="89"/>
      <c r="DB24" s="186" t="str">
        <f t="shared" si="59"/>
        <v>South Africa</v>
      </c>
      <c r="DC24" s="17"/>
      <c r="DD24" s="17"/>
      <c r="DE24" s="17"/>
      <c r="DF24" s="12" t="str">
        <f t="shared" si="60"/>
        <v>Samoa</v>
      </c>
      <c r="DG24" s="17"/>
      <c r="DH24" s="17"/>
      <c r="DI24" s="17"/>
      <c r="DJ24" s="189">
        <f t="shared" si="21"/>
        <v>0</v>
      </c>
      <c r="DK24" s="190" t="str">
        <f t="shared" si="22"/>
        <v/>
      </c>
      <c r="DL24" s="229">
        <f t="shared" si="23"/>
        <v>0</v>
      </c>
      <c r="DM24" s="89"/>
      <c r="DN24" s="186" t="str">
        <f t="shared" si="61"/>
        <v>South Africa</v>
      </c>
      <c r="DO24" s="17"/>
      <c r="DP24" s="17"/>
      <c r="DQ24" s="17"/>
      <c r="DR24" s="12" t="str">
        <f t="shared" si="62"/>
        <v>Samoa</v>
      </c>
      <c r="DS24" s="17"/>
      <c r="DT24" s="17"/>
      <c r="DU24" s="17"/>
      <c r="DV24" s="189">
        <f t="shared" si="24"/>
        <v>0</v>
      </c>
      <c r="DW24" s="190" t="str">
        <f t="shared" si="25"/>
        <v/>
      </c>
      <c r="DX24" s="229">
        <f t="shared" si="26"/>
        <v>0</v>
      </c>
      <c r="DY24" s="89"/>
      <c r="DZ24" s="186" t="str">
        <f t="shared" si="63"/>
        <v>South Africa</v>
      </c>
      <c r="EA24" s="17"/>
      <c r="EB24" s="17"/>
      <c r="EC24" s="17"/>
      <c r="ED24" s="12" t="str">
        <f t="shared" si="64"/>
        <v>Samoa</v>
      </c>
      <c r="EE24" s="17"/>
      <c r="EF24" s="17"/>
      <c r="EG24" s="17"/>
      <c r="EH24" s="189">
        <f t="shared" si="27"/>
        <v>0</v>
      </c>
      <c r="EI24" s="190" t="str">
        <f t="shared" si="28"/>
        <v/>
      </c>
      <c r="EJ24" s="229">
        <f t="shared" si="29"/>
        <v>0</v>
      </c>
      <c r="EK24" s="89"/>
      <c r="EL24" s="186" t="str">
        <f t="shared" si="65"/>
        <v>South Africa</v>
      </c>
      <c r="EM24" s="17"/>
      <c r="EN24" s="17"/>
      <c r="EO24" s="17"/>
      <c r="EP24" s="12" t="str">
        <f t="shared" si="66"/>
        <v>Samoa</v>
      </c>
      <c r="EQ24" s="17"/>
      <c r="ER24" s="17"/>
      <c r="ES24" s="17"/>
      <c r="ET24" s="189">
        <f t="shared" si="30"/>
        <v>0</v>
      </c>
      <c r="EU24" s="190" t="str">
        <f t="shared" si="31"/>
        <v/>
      </c>
      <c r="EV24" s="229">
        <f t="shared" si="32"/>
        <v>0</v>
      </c>
      <c r="EW24" s="89"/>
      <c r="EX24" s="186" t="str">
        <f t="shared" si="67"/>
        <v>South Africa</v>
      </c>
      <c r="EY24" s="17"/>
      <c r="EZ24" s="17"/>
      <c r="FA24" s="17"/>
      <c r="FB24" s="12" t="str">
        <f t="shared" si="68"/>
        <v>Samoa</v>
      </c>
      <c r="FC24" s="17"/>
      <c r="FD24" s="17"/>
      <c r="FE24" s="17"/>
      <c r="FF24" s="189">
        <f t="shared" si="33"/>
        <v>0</v>
      </c>
      <c r="FG24" s="190" t="str">
        <f t="shared" si="34"/>
        <v/>
      </c>
      <c r="FH24" s="229">
        <f t="shared" si="35"/>
        <v>0</v>
      </c>
      <c r="FI24" s="89"/>
      <c r="FJ24" s="186" t="str">
        <f t="shared" si="69"/>
        <v>South Africa</v>
      </c>
      <c r="FK24" s="17"/>
      <c r="FL24" s="17"/>
      <c r="FM24" s="17"/>
      <c r="FN24" s="12" t="str">
        <f t="shared" si="70"/>
        <v>Samoa</v>
      </c>
      <c r="FO24" s="17"/>
      <c r="FP24" s="17"/>
      <c r="FQ24" s="17"/>
      <c r="FR24" s="189">
        <f t="shared" si="36"/>
        <v>0</v>
      </c>
      <c r="FS24" s="190" t="str">
        <f t="shared" si="37"/>
        <v/>
      </c>
      <c r="FT24" s="229">
        <f t="shared" si="38"/>
        <v>0</v>
      </c>
      <c r="FU24" s="89"/>
      <c r="FV24" s="186" t="str">
        <f t="shared" si="71"/>
        <v>South Africa</v>
      </c>
      <c r="FW24" s="17"/>
      <c r="FX24" s="17"/>
      <c r="FY24" s="17"/>
      <c r="FZ24" s="12" t="str">
        <f t="shared" si="72"/>
        <v>Samoa</v>
      </c>
      <c r="GA24" s="17"/>
      <c r="GB24" s="17"/>
      <c r="GC24" s="17"/>
      <c r="GD24" s="189">
        <f t="shared" si="39"/>
        <v>0</v>
      </c>
      <c r="GE24" s="190" t="str">
        <f t="shared" si="40"/>
        <v/>
      </c>
      <c r="GF24" s="229">
        <f t="shared" si="41"/>
        <v>0</v>
      </c>
      <c r="GG24" s="89"/>
      <c r="GH24" s="186" t="str">
        <f t="shared" si="73"/>
        <v>South Africa</v>
      </c>
      <c r="GI24" s="17"/>
      <c r="GJ24" s="17"/>
      <c r="GK24" s="17"/>
      <c r="GL24" s="12" t="str">
        <f t="shared" si="74"/>
        <v>Samoa</v>
      </c>
      <c r="GM24" s="17"/>
      <c r="GN24" s="17"/>
      <c r="GO24" s="17"/>
      <c r="GP24" s="189">
        <f t="shared" si="42"/>
        <v>0</v>
      </c>
      <c r="GQ24" s="190" t="str">
        <f t="shared" si="43"/>
        <v/>
      </c>
      <c r="GR24" s="229">
        <f t="shared" si="44"/>
        <v>0</v>
      </c>
    </row>
    <row r="25" spans="1:200" s="10" customFormat="1" ht="15" customHeight="1" x14ac:dyDescent="0.25">
      <c r="A25" s="141">
        <v>30</v>
      </c>
      <c r="B25" s="11"/>
      <c r="C25" s="13">
        <f>Tournament!D28</f>
        <v>16</v>
      </c>
      <c r="D25" s="13" t="str">
        <f>Tournament!E28</f>
        <v>A</v>
      </c>
      <c r="E25" s="184">
        <f>Tournament!F28</f>
        <v>42273</v>
      </c>
      <c r="F25" s="185">
        <f>Tournament!G28</f>
        <v>0.83333333333333337</v>
      </c>
      <c r="G25" s="186" t="str">
        <f>Tournament!H28</f>
        <v>England</v>
      </c>
      <c r="H25" s="187">
        <f>IF(Tournament!J28&lt;&gt;"",Tournament!J28,"")</f>
        <v>25</v>
      </c>
      <c r="I25" s="188" t="s">
        <v>25</v>
      </c>
      <c r="J25" s="187">
        <f>IF(Tournament!L28&lt;&gt;"",Tournament!L28,"")</f>
        <v>28</v>
      </c>
      <c r="K25" s="12" t="str">
        <f>Tournament!N28</f>
        <v>Wales</v>
      </c>
      <c r="L25" s="187">
        <f>IF(Tournament!O28&lt;&gt;"",Tournament!O28,"")</f>
        <v>1</v>
      </c>
      <c r="M25" s="188" t="s">
        <v>25</v>
      </c>
      <c r="N25" s="187">
        <f>IF(Tournament!Q28&lt;&gt;"",Tournament!Q28,"")</f>
        <v>1</v>
      </c>
      <c r="O25" s="187"/>
      <c r="P25" s="187"/>
      <c r="Q25" s="187"/>
      <c r="R25" s="187"/>
      <c r="S25" s="14"/>
      <c r="U25" s="89"/>
      <c r="V25" s="186" t="str">
        <f t="shared" si="45"/>
        <v>England</v>
      </c>
      <c r="W25" s="17"/>
      <c r="X25" s="17"/>
      <c r="Y25" s="17"/>
      <c r="Z25" s="12" t="str">
        <f t="shared" si="46"/>
        <v>Wales</v>
      </c>
      <c r="AA25" s="17"/>
      <c r="AB25" s="17"/>
      <c r="AC25" s="17"/>
      <c r="AD25" s="127">
        <f t="shared" si="0"/>
        <v>0</v>
      </c>
      <c r="AE25" s="190" t="str">
        <f t="shared" si="1"/>
        <v/>
      </c>
      <c r="AF25" s="229">
        <f t="shared" si="2"/>
        <v>0</v>
      </c>
      <c r="AG25" s="89"/>
      <c r="AH25" s="186" t="str">
        <f t="shared" si="47"/>
        <v>England</v>
      </c>
      <c r="AI25" s="17"/>
      <c r="AJ25" s="17"/>
      <c r="AK25" s="17"/>
      <c r="AL25" s="12" t="str">
        <f t="shared" si="48"/>
        <v>Wales</v>
      </c>
      <c r="AM25" s="17"/>
      <c r="AN25" s="17"/>
      <c r="AO25" s="17"/>
      <c r="AP25" s="127">
        <f t="shared" si="3"/>
        <v>0</v>
      </c>
      <c r="AQ25" s="190" t="str">
        <f t="shared" si="4"/>
        <v/>
      </c>
      <c r="AR25" s="229">
        <f t="shared" si="5"/>
        <v>0</v>
      </c>
      <c r="AS25" s="89"/>
      <c r="AT25" s="186" t="str">
        <f t="shared" si="49"/>
        <v>England</v>
      </c>
      <c r="AU25" s="17"/>
      <c r="AV25" s="17"/>
      <c r="AW25" s="17"/>
      <c r="AX25" s="12" t="str">
        <f t="shared" si="50"/>
        <v>Wales</v>
      </c>
      <c r="AY25" s="17"/>
      <c r="AZ25" s="17"/>
      <c r="BA25" s="17"/>
      <c r="BB25" s="189">
        <f t="shared" si="6"/>
        <v>0</v>
      </c>
      <c r="BC25" s="190" t="str">
        <f t="shared" si="7"/>
        <v/>
      </c>
      <c r="BD25" s="229">
        <f t="shared" si="8"/>
        <v>0</v>
      </c>
      <c r="BE25" s="89"/>
      <c r="BF25" s="186" t="str">
        <f t="shared" si="51"/>
        <v>England</v>
      </c>
      <c r="BG25" s="17"/>
      <c r="BH25" s="17"/>
      <c r="BI25" s="17"/>
      <c r="BJ25" s="12" t="str">
        <f t="shared" si="52"/>
        <v>Wales</v>
      </c>
      <c r="BK25" s="17"/>
      <c r="BL25" s="17"/>
      <c r="BM25" s="17"/>
      <c r="BN25" s="189">
        <f t="shared" si="9"/>
        <v>0</v>
      </c>
      <c r="BO25" s="190" t="str">
        <f t="shared" si="10"/>
        <v/>
      </c>
      <c r="BP25" s="229">
        <f t="shared" si="11"/>
        <v>0</v>
      </c>
      <c r="BQ25" s="89"/>
      <c r="BR25" s="186" t="str">
        <f t="shared" si="53"/>
        <v>England</v>
      </c>
      <c r="BS25" s="17"/>
      <c r="BT25" s="17"/>
      <c r="BU25" s="17"/>
      <c r="BV25" s="12" t="str">
        <f t="shared" si="54"/>
        <v>Wales</v>
      </c>
      <c r="BW25" s="17"/>
      <c r="BX25" s="17"/>
      <c r="BY25" s="17"/>
      <c r="BZ25" s="189">
        <f t="shared" si="12"/>
        <v>0</v>
      </c>
      <c r="CA25" s="190" t="str">
        <f t="shared" si="13"/>
        <v/>
      </c>
      <c r="CB25" s="229">
        <f t="shared" si="14"/>
        <v>0</v>
      </c>
      <c r="CC25" s="89"/>
      <c r="CD25" s="186" t="str">
        <f t="shared" si="55"/>
        <v>England</v>
      </c>
      <c r="CE25" s="17"/>
      <c r="CF25" s="17"/>
      <c r="CG25" s="17"/>
      <c r="CH25" s="12" t="str">
        <f t="shared" si="56"/>
        <v>Wales</v>
      </c>
      <c r="CI25" s="17"/>
      <c r="CJ25" s="17"/>
      <c r="CK25" s="17"/>
      <c r="CL25" s="189">
        <f t="shared" si="15"/>
        <v>0</v>
      </c>
      <c r="CM25" s="190" t="str">
        <f t="shared" si="16"/>
        <v/>
      </c>
      <c r="CN25" s="229">
        <f t="shared" si="17"/>
        <v>0</v>
      </c>
      <c r="CO25" s="89"/>
      <c r="CP25" s="186" t="str">
        <f t="shared" si="57"/>
        <v>England</v>
      </c>
      <c r="CQ25" s="17"/>
      <c r="CR25" s="17"/>
      <c r="CS25" s="17"/>
      <c r="CT25" s="12" t="str">
        <f t="shared" si="58"/>
        <v>Wales</v>
      </c>
      <c r="CU25" s="17"/>
      <c r="CV25" s="17"/>
      <c r="CW25" s="17"/>
      <c r="CX25" s="189">
        <f t="shared" si="18"/>
        <v>0</v>
      </c>
      <c r="CY25" s="190" t="str">
        <f t="shared" si="19"/>
        <v/>
      </c>
      <c r="CZ25" s="229">
        <f t="shared" si="20"/>
        <v>0</v>
      </c>
      <c r="DA25" s="89"/>
      <c r="DB25" s="186" t="str">
        <f t="shared" si="59"/>
        <v>England</v>
      </c>
      <c r="DC25" s="17"/>
      <c r="DD25" s="17"/>
      <c r="DE25" s="17"/>
      <c r="DF25" s="12" t="str">
        <f t="shared" si="60"/>
        <v>Wales</v>
      </c>
      <c r="DG25" s="17"/>
      <c r="DH25" s="17"/>
      <c r="DI25" s="17"/>
      <c r="DJ25" s="189">
        <f t="shared" si="21"/>
        <v>0</v>
      </c>
      <c r="DK25" s="190" t="str">
        <f t="shared" si="22"/>
        <v/>
      </c>
      <c r="DL25" s="229">
        <f t="shared" si="23"/>
        <v>0</v>
      </c>
      <c r="DM25" s="89"/>
      <c r="DN25" s="186" t="str">
        <f t="shared" si="61"/>
        <v>England</v>
      </c>
      <c r="DO25" s="17"/>
      <c r="DP25" s="17"/>
      <c r="DQ25" s="17"/>
      <c r="DR25" s="12" t="str">
        <f t="shared" si="62"/>
        <v>Wales</v>
      </c>
      <c r="DS25" s="17"/>
      <c r="DT25" s="17"/>
      <c r="DU25" s="17"/>
      <c r="DV25" s="189">
        <f t="shared" si="24"/>
        <v>0</v>
      </c>
      <c r="DW25" s="190" t="str">
        <f t="shared" si="25"/>
        <v/>
      </c>
      <c r="DX25" s="229">
        <f t="shared" si="26"/>
        <v>0</v>
      </c>
      <c r="DY25" s="89"/>
      <c r="DZ25" s="186" t="str">
        <f t="shared" si="63"/>
        <v>England</v>
      </c>
      <c r="EA25" s="17"/>
      <c r="EB25" s="17"/>
      <c r="EC25" s="17"/>
      <c r="ED25" s="12" t="str">
        <f t="shared" si="64"/>
        <v>Wales</v>
      </c>
      <c r="EE25" s="17"/>
      <c r="EF25" s="17"/>
      <c r="EG25" s="17"/>
      <c r="EH25" s="189">
        <f t="shared" si="27"/>
        <v>0</v>
      </c>
      <c r="EI25" s="190" t="str">
        <f t="shared" si="28"/>
        <v/>
      </c>
      <c r="EJ25" s="229">
        <f t="shared" si="29"/>
        <v>0</v>
      </c>
      <c r="EK25" s="89"/>
      <c r="EL25" s="186" t="str">
        <f t="shared" si="65"/>
        <v>England</v>
      </c>
      <c r="EM25" s="17"/>
      <c r="EN25" s="17"/>
      <c r="EO25" s="17"/>
      <c r="EP25" s="12" t="str">
        <f t="shared" si="66"/>
        <v>Wales</v>
      </c>
      <c r="EQ25" s="17"/>
      <c r="ER25" s="17"/>
      <c r="ES25" s="17"/>
      <c r="ET25" s="189">
        <f t="shared" si="30"/>
        <v>0</v>
      </c>
      <c r="EU25" s="190" t="str">
        <f t="shared" si="31"/>
        <v/>
      </c>
      <c r="EV25" s="229">
        <f t="shared" si="32"/>
        <v>0</v>
      </c>
      <c r="EW25" s="89"/>
      <c r="EX25" s="186" t="str">
        <f t="shared" si="67"/>
        <v>England</v>
      </c>
      <c r="EY25" s="17"/>
      <c r="EZ25" s="17"/>
      <c r="FA25" s="17"/>
      <c r="FB25" s="12" t="str">
        <f t="shared" si="68"/>
        <v>Wales</v>
      </c>
      <c r="FC25" s="17"/>
      <c r="FD25" s="17"/>
      <c r="FE25" s="17"/>
      <c r="FF25" s="189">
        <f t="shared" si="33"/>
        <v>0</v>
      </c>
      <c r="FG25" s="190" t="str">
        <f t="shared" si="34"/>
        <v/>
      </c>
      <c r="FH25" s="229">
        <f t="shared" si="35"/>
        <v>0</v>
      </c>
      <c r="FI25" s="89"/>
      <c r="FJ25" s="186" t="str">
        <f t="shared" si="69"/>
        <v>England</v>
      </c>
      <c r="FK25" s="17"/>
      <c r="FL25" s="17"/>
      <c r="FM25" s="17"/>
      <c r="FN25" s="12" t="str">
        <f t="shared" si="70"/>
        <v>Wales</v>
      </c>
      <c r="FO25" s="17"/>
      <c r="FP25" s="17"/>
      <c r="FQ25" s="17"/>
      <c r="FR25" s="189">
        <f t="shared" si="36"/>
        <v>0</v>
      </c>
      <c r="FS25" s="190" t="str">
        <f t="shared" si="37"/>
        <v/>
      </c>
      <c r="FT25" s="229">
        <f t="shared" si="38"/>
        <v>0</v>
      </c>
      <c r="FU25" s="89"/>
      <c r="FV25" s="186" t="str">
        <f t="shared" si="71"/>
        <v>England</v>
      </c>
      <c r="FW25" s="17"/>
      <c r="FX25" s="17"/>
      <c r="FY25" s="17"/>
      <c r="FZ25" s="12" t="str">
        <f t="shared" si="72"/>
        <v>Wales</v>
      </c>
      <c r="GA25" s="17"/>
      <c r="GB25" s="17"/>
      <c r="GC25" s="17"/>
      <c r="GD25" s="189">
        <f t="shared" si="39"/>
        <v>0</v>
      </c>
      <c r="GE25" s="190" t="str">
        <f t="shared" si="40"/>
        <v/>
      </c>
      <c r="GF25" s="229">
        <f t="shared" si="41"/>
        <v>0</v>
      </c>
      <c r="GG25" s="89"/>
      <c r="GH25" s="186" t="str">
        <f t="shared" si="73"/>
        <v>England</v>
      </c>
      <c r="GI25" s="17"/>
      <c r="GJ25" s="17"/>
      <c r="GK25" s="17"/>
      <c r="GL25" s="12" t="str">
        <f t="shared" si="74"/>
        <v>Wales</v>
      </c>
      <c r="GM25" s="17"/>
      <c r="GN25" s="17"/>
      <c r="GO25" s="17"/>
      <c r="GP25" s="189">
        <f t="shared" si="42"/>
        <v>0</v>
      </c>
      <c r="GQ25" s="190" t="str">
        <f t="shared" si="43"/>
        <v/>
      </c>
      <c r="GR25" s="229">
        <f t="shared" si="44"/>
        <v>0</v>
      </c>
    </row>
    <row r="26" spans="1:200" s="10" customFormat="1" ht="15" customHeight="1" x14ac:dyDescent="0.25">
      <c r="A26" s="141">
        <v>31</v>
      </c>
      <c r="B26" s="11"/>
      <c r="C26" s="13">
        <f>Tournament!D29</f>
        <v>17</v>
      </c>
      <c r="D26" s="13" t="str">
        <f>Tournament!E29</f>
        <v>A</v>
      </c>
      <c r="E26" s="184">
        <f>Tournament!F29</f>
        <v>42274</v>
      </c>
      <c r="F26" s="185">
        <f>Tournament!G29</f>
        <v>0.5</v>
      </c>
      <c r="G26" s="186" t="str">
        <f>Tournament!H29</f>
        <v>Australia</v>
      </c>
      <c r="H26" s="187">
        <f>IF(Tournament!J29&lt;&gt;"",Tournament!J29,"")</f>
        <v>65</v>
      </c>
      <c r="I26" s="188" t="s">
        <v>25</v>
      </c>
      <c r="J26" s="187">
        <f>IF(Tournament!L29&lt;&gt;"",Tournament!L29,"")</f>
        <v>3</v>
      </c>
      <c r="K26" s="12" t="str">
        <f>Tournament!N29</f>
        <v>Uruguay</v>
      </c>
      <c r="L26" s="187">
        <f>IF(Tournament!O29&lt;&gt;"",Tournament!O29,"")</f>
        <v>11</v>
      </c>
      <c r="M26" s="188" t="s">
        <v>25</v>
      </c>
      <c r="N26" s="187">
        <f>IF(Tournament!Q29&lt;&gt;"",Tournament!Q29,"")</f>
        <v>0</v>
      </c>
      <c r="O26" s="187"/>
      <c r="P26" s="187"/>
      <c r="Q26" s="187"/>
      <c r="R26" s="187"/>
      <c r="S26" s="14"/>
      <c r="U26" s="89"/>
      <c r="V26" s="186" t="str">
        <f t="shared" si="45"/>
        <v>Australia</v>
      </c>
      <c r="W26" s="17"/>
      <c r="X26" s="17"/>
      <c r="Y26" s="17"/>
      <c r="Z26" s="12" t="str">
        <f t="shared" si="46"/>
        <v>Uruguay</v>
      </c>
      <c r="AA26" s="17"/>
      <c r="AB26" s="17"/>
      <c r="AC26" s="17"/>
      <c r="AD26" s="127">
        <f t="shared" si="0"/>
        <v>0</v>
      </c>
      <c r="AE26" s="190" t="str">
        <f t="shared" si="1"/>
        <v/>
      </c>
      <c r="AF26" s="229">
        <f t="shared" si="2"/>
        <v>0</v>
      </c>
      <c r="AG26" s="89"/>
      <c r="AH26" s="186" t="str">
        <f t="shared" si="47"/>
        <v>Australia</v>
      </c>
      <c r="AI26" s="17"/>
      <c r="AJ26" s="17"/>
      <c r="AK26" s="17"/>
      <c r="AL26" s="12" t="str">
        <f t="shared" si="48"/>
        <v>Uruguay</v>
      </c>
      <c r="AM26" s="17"/>
      <c r="AN26" s="17"/>
      <c r="AO26" s="17"/>
      <c r="AP26" s="127">
        <f t="shared" si="3"/>
        <v>0</v>
      </c>
      <c r="AQ26" s="190" t="str">
        <f t="shared" si="4"/>
        <v/>
      </c>
      <c r="AR26" s="229">
        <f t="shared" si="5"/>
        <v>0</v>
      </c>
      <c r="AS26" s="89"/>
      <c r="AT26" s="186" t="str">
        <f t="shared" si="49"/>
        <v>Australia</v>
      </c>
      <c r="AU26" s="17"/>
      <c r="AV26" s="17"/>
      <c r="AW26" s="17"/>
      <c r="AX26" s="12" t="str">
        <f t="shared" si="50"/>
        <v>Uruguay</v>
      </c>
      <c r="AY26" s="17"/>
      <c r="AZ26" s="17"/>
      <c r="BA26" s="17"/>
      <c r="BB26" s="189">
        <f t="shared" si="6"/>
        <v>0</v>
      </c>
      <c r="BC26" s="190" t="str">
        <f t="shared" si="7"/>
        <v/>
      </c>
      <c r="BD26" s="229">
        <f t="shared" si="8"/>
        <v>0</v>
      </c>
      <c r="BE26" s="89"/>
      <c r="BF26" s="186" t="str">
        <f t="shared" si="51"/>
        <v>Australia</v>
      </c>
      <c r="BG26" s="17"/>
      <c r="BH26" s="17"/>
      <c r="BI26" s="17"/>
      <c r="BJ26" s="12" t="str">
        <f t="shared" si="52"/>
        <v>Uruguay</v>
      </c>
      <c r="BK26" s="17"/>
      <c r="BL26" s="17"/>
      <c r="BM26" s="17"/>
      <c r="BN26" s="189">
        <f t="shared" si="9"/>
        <v>0</v>
      </c>
      <c r="BO26" s="190" t="str">
        <f t="shared" si="10"/>
        <v/>
      </c>
      <c r="BP26" s="229">
        <f t="shared" si="11"/>
        <v>0</v>
      </c>
      <c r="BQ26" s="89"/>
      <c r="BR26" s="186" t="str">
        <f t="shared" si="53"/>
        <v>Australia</v>
      </c>
      <c r="BS26" s="17"/>
      <c r="BT26" s="17"/>
      <c r="BU26" s="17"/>
      <c r="BV26" s="12" t="str">
        <f t="shared" si="54"/>
        <v>Uruguay</v>
      </c>
      <c r="BW26" s="17"/>
      <c r="BX26" s="17"/>
      <c r="BY26" s="17"/>
      <c r="BZ26" s="189">
        <f t="shared" si="12"/>
        <v>0</v>
      </c>
      <c r="CA26" s="190" t="str">
        <f t="shared" si="13"/>
        <v/>
      </c>
      <c r="CB26" s="229">
        <f t="shared" si="14"/>
        <v>0</v>
      </c>
      <c r="CC26" s="89"/>
      <c r="CD26" s="186" t="str">
        <f t="shared" si="55"/>
        <v>Australia</v>
      </c>
      <c r="CE26" s="17"/>
      <c r="CF26" s="17"/>
      <c r="CG26" s="17"/>
      <c r="CH26" s="12" t="str">
        <f t="shared" si="56"/>
        <v>Uruguay</v>
      </c>
      <c r="CI26" s="17"/>
      <c r="CJ26" s="17"/>
      <c r="CK26" s="17"/>
      <c r="CL26" s="189">
        <f t="shared" si="15"/>
        <v>0</v>
      </c>
      <c r="CM26" s="190" t="str">
        <f t="shared" si="16"/>
        <v/>
      </c>
      <c r="CN26" s="229">
        <f t="shared" si="17"/>
        <v>0</v>
      </c>
      <c r="CO26" s="89"/>
      <c r="CP26" s="186" t="str">
        <f t="shared" si="57"/>
        <v>Australia</v>
      </c>
      <c r="CQ26" s="17"/>
      <c r="CR26" s="17"/>
      <c r="CS26" s="17"/>
      <c r="CT26" s="12" t="str">
        <f t="shared" si="58"/>
        <v>Uruguay</v>
      </c>
      <c r="CU26" s="17"/>
      <c r="CV26" s="17"/>
      <c r="CW26" s="17"/>
      <c r="CX26" s="189">
        <f t="shared" si="18"/>
        <v>0</v>
      </c>
      <c r="CY26" s="190" t="str">
        <f t="shared" si="19"/>
        <v/>
      </c>
      <c r="CZ26" s="229">
        <f t="shared" si="20"/>
        <v>0</v>
      </c>
      <c r="DA26" s="89"/>
      <c r="DB26" s="186" t="str">
        <f t="shared" si="59"/>
        <v>Australia</v>
      </c>
      <c r="DC26" s="17"/>
      <c r="DD26" s="17"/>
      <c r="DE26" s="17"/>
      <c r="DF26" s="12" t="str">
        <f t="shared" si="60"/>
        <v>Uruguay</v>
      </c>
      <c r="DG26" s="17"/>
      <c r="DH26" s="17"/>
      <c r="DI26" s="17"/>
      <c r="DJ26" s="189">
        <f t="shared" si="21"/>
        <v>0</v>
      </c>
      <c r="DK26" s="190" t="str">
        <f t="shared" si="22"/>
        <v/>
      </c>
      <c r="DL26" s="229">
        <f t="shared" si="23"/>
        <v>0</v>
      </c>
      <c r="DM26" s="89"/>
      <c r="DN26" s="186" t="str">
        <f t="shared" si="61"/>
        <v>Australia</v>
      </c>
      <c r="DO26" s="17"/>
      <c r="DP26" s="17"/>
      <c r="DQ26" s="17"/>
      <c r="DR26" s="12" t="str">
        <f t="shared" si="62"/>
        <v>Uruguay</v>
      </c>
      <c r="DS26" s="17"/>
      <c r="DT26" s="17"/>
      <c r="DU26" s="17"/>
      <c r="DV26" s="189">
        <f t="shared" si="24"/>
        <v>0</v>
      </c>
      <c r="DW26" s="190" t="str">
        <f t="shared" si="25"/>
        <v/>
      </c>
      <c r="DX26" s="229">
        <f t="shared" si="26"/>
        <v>0</v>
      </c>
      <c r="DY26" s="89"/>
      <c r="DZ26" s="186" t="str">
        <f t="shared" si="63"/>
        <v>Australia</v>
      </c>
      <c r="EA26" s="17"/>
      <c r="EB26" s="17"/>
      <c r="EC26" s="17"/>
      <c r="ED26" s="12" t="str">
        <f t="shared" si="64"/>
        <v>Uruguay</v>
      </c>
      <c r="EE26" s="17"/>
      <c r="EF26" s="17"/>
      <c r="EG26" s="17"/>
      <c r="EH26" s="189">
        <f t="shared" si="27"/>
        <v>0</v>
      </c>
      <c r="EI26" s="190" t="str">
        <f t="shared" si="28"/>
        <v/>
      </c>
      <c r="EJ26" s="229">
        <f t="shared" si="29"/>
        <v>0</v>
      </c>
      <c r="EK26" s="89"/>
      <c r="EL26" s="186" t="str">
        <f t="shared" si="65"/>
        <v>Australia</v>
      </c>
      <c r="EM26" s="17"/>
      <c r="EN26" s="17"/>
      <c r="EO26" s="17"/>
      <c r="EP26" s="12" t="str">
        <f t="shared" si="66"/>
        <v>Uruguay</v>
      </c>
      <c r="EQ26" s="17"/>
      <c r="ER26" s="17"/>
      <c r="ES26" s="17"/>
      <c r="ET26" s="189">
        <f t="shared" si="30"/>
        <v>0</v>
      </c>
      <c r="EU26" s="190" t="str">
        <f t="shared" si="31"/>
        <v/>
      </c>
      <c r="EV26" s="229">
        <f t="shared" si="32"/>
        <v>0</v>
      </c>
      <c r="EW26" s="89"/>
      <c r="EX26" s="186" t="str">
        <f t="shared" si="67"/>
        <v>Australia</v>
      </c>
      <c r="EY26" s="17"/>
      <c r="EZ26" s="17"/>
      <c r="FA26" s="17"/>
      <c r="FB26" s="12" t="str">
        <f t="shared" si="68"/>
        <v>Uruguay</v>
      </c>
      <c r="FC26" s="17"/>
      <c r="FD26" s="17"/>
      <c r="FE26" s="17"/>
      <c r="FF26" s="189">
        <f t="shared" si="33"/>
        <v>0</v>
      </c>
      <c r="FG26" s="190" t="str">
        <f t="shared" si="34"/>
        <v/>
      </c>
      <c r="FH26" s="229">
        <f t="shared" si="35"/>
        <v>0</v>
      </c>
      <c r="FI26" s="89"/>
      <c r="FJ26" s="186" t="str">
        <f t="shared" si="69"/>
        <v>Australia</v>
      </c>
      <c r="FK26" s="17"/>
      <c r="FL26" s="17"/>
      <c r="FM26" s="17"/>
      <c r="FN26" s="12" t="str">
        <f t="shared" si="70"/>
        <v>Uruguay</v>
      </c>
      <c r="FO26" s="17"/>
      <c r="FP26" s="17"/>
      <c r="FQ26" s="17"/>
      <c r="FR26" s="189">
        <f t="shared" si="36"/>
        <v>0</v>
      </c>
      <c r="FS26" s="190" t="str">
        <f t="shared" si="37"/>
        <v/>
      </c>
      <c r="FT26" s="229">
        <f t="shared" si="38"/>
        <v>0</v>
      </c>
      <c r="FU26" s="89"/>
      <c r="FV26" s="186" t="str">
        <f t="shared" si="71"/>
        <v>Australia</v>
      </c>
      <c r="FW26" s="17"/>
      <c r="FX26" s="17"/>
      <c r="FY26" s="17"/>
      <c r="FZ26" s="12" t="str">
        <f t="shared" si="72"/>
        <v>Uruguay</v>
      </c>
      <c r="GA26" s="17"/>
      <c r="GB26" s="17"/>
      <c r="GC26" s="17"/>
      <c r="GD26" s="189">
        <f t="shared" si="39"/>
        <v>0</v>
      </c>
      <c r="GE26" s="190" t="str">
        <f t="shared" si="40"/>
        <v/>
      </c>
      <c r="GF26" s="229">
        <f t="shared" si="41"/>
        <v>0</v>
      </c>
      <c r="GG26" s="89"/>
      <c r="GH26" s="186" t="str">
        <f t="shared" si="73"/>
        <v>Australia</v>
      </c>
      <c r="GI26" s="17"/>
      <c r="GJ26" s="17"/>
      <c r="GK26" s="17"/>
      <c r="GL26" s="12" t="str">
        <f t="shared" si="74"/>
        <v>Uruguay</v>
      </c>
      <c r="GM26" s="17"/>
      <c r="GN26" s="17"/>
      <c r="GO26" s="17"/>
      <c r="GP26" s="189">
        <f t="shared" si="42"/>
        <v>0</v>
      </c>
      <c r="GQ26" s="190" t="str">
        <f t="shared" si="43"/>
        <v/>
      </c>
      <c r="GR26" s="229">
        <f t="shared" si="44"/>
        <v>0</v>
      </c>
    </row>
    <row r="27" spans="1:200" s="10" customFormat="1" ht="15" customHeight="1" x14ac:dyDescent="0.25">
      <c r="A27" s="141">
        <v>32</v>
      </c>
      <c r="B27" s="11"/>
      <c r="C27" s="13">
        <f>Tournament!D30</f>
        <v>18</v>
      </c>
      <c r="D27" s="13" t="str">
        <f>Tournament!E30</f>
        <v>B</v>
      </c>
      <c r="E27" s="184">
        <f>Tournament!F30</f>
        <v>42274</v>
      </c>
      <c r="F27" s="185">
        <f>Tournament!G30</f>
        <v>0.60416666666666663</v>
      </c>
      <c r="G27" s="186" t="str">
        <f>Tournament!H30</f>
        <v>Scotland</v>
      </c>
      <c r="H27" s="187">
        <f>IF(Tournament!J30&lt;&gt;"",Tournament!J30,"")</f>
        <v>39</v>
      </c>
      <c r="I27" s="188" t="s">
        <v>25</v>
      </c>
      <c r="J27" s="187">
        <f>IF(Tournament!L30&lt;&gt;"",Tournament!L30,"")</f>
        <v>16</v>
      </c>
      <c r="K27" s="12" t="str">
        <f>Tournament!N30</f>
        <v>USA</v>
      </c>
      <c r="L27" s="187">
        <f>IF(Tournament!O30&lt;&gt;"",Tournament!O30,"")</f>
        <v>5</v>
      </c>
      <c r="M27" s="188" t="s">
        <v>25</v>
      </c>
      <c r="N27" s="187">
        <f>IF(Tournament!Q30&lt;&gt;"",Tournament!Q30,"")</f>
        <v>1</v>
      </c>
      <c r="O27" s="187"/>
      <c r="P27" s="187"/>
      <c r="Q27" s="187"/>
      <c r="R27" s="187"/>
      <c r="S27" s="14"/>
      <c r="U27" s="89"/>
      <c r="V27" s="186" t="str">
        <f t="shared" si="45"/>
        <v>Scotland</v>
      </c>
      <c r="W27" s="17"/>
      <c r="X27" s="17"/>
      <c r="Y27" s="17"/>
      <c r="Z27" s="12" t="str">
        <f t="shared" si="46"/>
        <v>USA</v>
      </c>
      <c r="AA27" s="17"/>
      <c r="AB27" s="17"/>
      <c r="AC27" s="17"/>
      <c r="AD27" s="127">
        <f t="shared" si="0"/>
        <v>0</v>
      </c>
      <c r="AE27" s="190" t="str">
        <f t="shared" si="1"/>
        <v/>
      </c>
      <c r="AF27" s="229">
        <f t="shared" si="2"/>
        <v>0</v>
      </c>
      <c r="AG27" s="89"/>
      <c r="AH27" s="186" t="str">
        <f t="shared" si="47"/>
        <v>Scotland</v>
      </c>
      <c r="AI27" s="17"/>
      <c r="AJ27" s="17"/>
      <c r="AK27" s="17"/>
      <c r="AL27" s="12" t="str">
        <f t="shared" si="48"/>
        <v>USA</v>
      </c>
      <c r="AM27" s="17"/>
      <c r="AN27" s="17"/>
      <c r="AO27" s="17"/>
      <c r="AP27" s="127">
        <f t="shared" si="3"/>
        <v>0</v>
      </c>
      <c r="AQ27" s="190" t="str">
        <f t="shared" si="4"/>
        <v/>
      </c>
      <c r="AR27" s="229">
        <f t="shared" si="5"/>
        <v>0</v>
      </c>
      <c r="AS27" s="89"/>
      <c r="AT27" s="186" t="str">
        <f t="shared" si="49"/>
        <v>Scotland</v>
      </c>
      <c r="AU27" s="17"/>
      <c r="AV27" s="17"/>
      <c r="AW27" s="17"/>
      <c r="AX27" s="12" t="str">
        <f t="shared" si="50"/>
        <v>USA</v>
      </c>
      <c r="AY27" s="17"/>
      <c r="AZ27" s="17"/>
      <c r="BA27" s="17"/>
      <c r="BB27" s="189">
        <f t="shared" si="6"/>
        <v>0</v>
      </c>
      <c r="BC27" s="190" t="str">
        <f t="shared" si="7"/>
        <v/>
      </c>
      <c r="BD27" s="229">
        <f t="shared" si="8"/>
        <v>0</v>
      </c>
      <c r="BE27" s="89"/>
      <c r="BF27" s="186" t="str">
        <f t="shared" si="51"/>
        <v>Scotland</v>
      </c>
      <c r="BG27" s="17"/>
      <c r="BH27" s="17"/>
      <c r="BI27" s="17"/>
      <c r="BJ27" s="12" t="str">
        <f t="shared" si="52"/>
        <v>USA</v>
      </c>
      <c r="BK27" s="17"/>
      <c r="BL27" s="17"/>
      <c r="BM27" s="17"/>
      <c r="BN27" s="189">
        <f t="shared" si="9"/>
        <v>0</v>
      </c>
      <c r="BO27" s="190" t="str">
        <f t="shared" si="10"/>
        <v/>
      </c>
      <c r="BP27" s="229">
        <f t="shared" si="11"/>
        <v>0</v>
      </c>
      <c r="BQ27" s="89"/>
      <c r="BR27" s="186" t="str">
        <f t="shared" si="53"/>
        <v>Scotland</v>
      </c>
      <c r="BS27" s="17"/>
      <c r="BT27" s="17"/>
      <c r="BU27" s="17"/>
      <c r="BV27" s="12" t="str">
        <f t="shared" si="54"/>
        <v>USA</v>
      </c>
      <c r="BW27" s="17"/>
      <c r="BX27" s="17"/>
      <c r="BY27" s="17"/>
      <c r="BZ27" s="189">
        <f t="shared" si="12"/>
        <v>0</v>
      </c>
      <c r="CA27" s="190" t="str">
        <f t="shared" si="13"/>
        <v/>
      </c>
      <c r="CB27" s="229">
        <f t="shared" si="14"/>
        <v>0</v>
      </c>
      <c r="CC27" s="89"/>
      <c r="CD27" s="186" t="str">
        <f t="shared" si="55"/>
        <v>Scotland</v>
      </c>
      <c r="CE27" s="17"/>
      <c r="CF27" s="17"/>
      <c r="CG27" s="17"/>
      <c r="CH27" s="12" t="str">
        <f t="shared" si="56"/>
        <v>USA</v>
      </c>
      <c r="CI27" s="17"/>
      <c r="CJ27" s="17"/>
      <c r="CK27" s="17"/>
      <c r="CL27" s="189">
        <f t="shared" si="15"/>
        <v>0</v>
      </c>
      <c r="CM27" s="190" t="str">
        <f t="shared" si="16"/>
        <v/>
      </c>
      <c r="CN27" s="229">
        <f t="shared" si="17"/>
        <v>0</v>
      </c>
      <c r="CO27" s="89"/>
      <c r="CP27" s="186" t="str">
        <f t="shared" si="57"/>
        <v>Scotland</v>
      </c>
      <c r="CQ27" s="17"/>
      <c r="CR27" s="17"/>
      <c r="CS27" s="17"/>
      <c r="CT27" s="12" t="str">
        <f t="shared" si="58"/>
        <v>USA</v>
      </c>
      <c r="CU27" s="17"/>
      <c r="CV27" s="17"/>
      <c r="CW27" s="17"/>
      <c r="CX27" s="189">
        <f t="shared" si="18"/>
        <v>0</v>
      </c>
      <c r="CY27" s="190" t="str">
        <f t="shared" si="19"/>
        <v/>
      </c>
      <c r="CZ27" s="229">
        <f t="shared" si="20"/>
        <v>0</v>
      </c>
      <c r="DA27" s="89"/>
      <c r="DB27" s="186" t="str">
        <f t="shared" si="59"/>
        <v>Scotland</v>
      </c>
      <c r="DC27" s="17"/>
      <c r="DD27" s="17"/>
      <c r="DE27" s="17"/>
      <c r="DF27" s="12" t="str">
        <f t="shared" si="60"/>
        <v>USA</v>
      </c>
      <c r="DG27" s="17"/>
      <c r="DH27" s="17"/>
      <c r="DI27" s="17"/>
      <c r="DJ27" s="189">
        <f t="shared" si="21"/>
        <v>0</v>
      </c>
      <c r="DK27" s="190" t="str">
        <f t="shared" si="22"/>
        <v/>
      </c>
      <c r="DL27" s="229">
        <f t="shared" si="23"/>
        <v>0</v>
      </c>
      <c r="DM27" s="89"/>
      <c r="DN27" s="186" t="str">
        <f t="shared" si="61"/>
        <v>Scotland</v>
      </c>
      <c r="DO27" s="17"/>
      <c r="DP27" s="17"/>
      <c r="DQ27" s="17"/>
      <c r="DR27" s="12" t="str">
        <f t="shared" si="62"/>
        <v>USA</v>
      </c>
      <c r="DS27" s="17"/>
      <c r="DT27" s="17"/>
      <c r="DU27" s="17"/>
      <c r="DV27" s="189">
        <f t="shared" si="24"/>
        <v>0</v>
      </c>
      <c r="DW27" s="190" t="str">
        <f t="shared" si="25"/>
        <v/>
      </c>
      <c r="DX27" s="229">
        <f t="shared" si="26"/>
        <v>0</v>
      </c>
      <c r="DY27" s="89"/>
      <c r="DZ27" s="186" t="str">
        <f t="shared" si="63"/>
        <v>Scotland</v>
      </c>
      <c r="EA27" s="17"/>
      <c r="EB27" s="17"/>
      <c r="EC27" s="17"/>
      <c r="ED27" s="12" t="str">
        <f t="shared" si="64"/>
        <v>USA</v>
      </c>
      <c r="EE27" s="17"/>
      <c r="EF27" s="17"/>
      <c r="EG27" s="17"/>
      <c r="EH27" s="189">
        <f t="shared" si="27"/>
        <v>0</v>
      </c>
      <c r="EI27" s="190" t="str">
        <f t="shared" si="28"/>
        <v/>
      </c>
      <c r="EJ27" s="229">
        <f t="shared" si="29"/>
        <v>0</v>
      </c>
      <c r="EK27" s="89"/>
      <c r="EL27" s="186" t="str">
        <f t="shared" si="65"/>
        <v>Scotland</v>
      </c>
      <c r="EM27" s="17"/>
      <c r="EN27" s="17"/>
      <c r="EO27" s="17"/>
      <c r="EP27" s="12" t="str">
        <f t="shared" si="66"/>
        <v>USA</v>
      </c>
      <c r="EQ27" s="17"/>
      <c r="ER27" s="17"/>
      <c r="ES27" s="17"/>
      <c r="ET27" s="189">
        <f t="shared" si="30"/>
        <v>0</v>
      </c>
      <c r="EU27" s="190" t="str">
        <f t="shared" si="31"/>
        <v/>
      </c>
      <c r="EV27" s="229">
        <f t="shared" si="32"/>
        <v>0</v>
      </c>
      <c r="EW27" s="89"/>
      <c r="EX27" s="186" t="str">
        <f t="shared" si="67"/>
        <v>Scotland</v>
      </c>
      <c r="EY27" s="17"/>
      <c r="EZ27" s="17"/>
      <c r="FA27" s="17"/>
      <c r="FB27" s="12" t="str">
        <f t="shared" si="68"/>
        <v>USA</v>
      </c>
      <c r="FC27" s="17"/>
      <c r="FD27" s="17"/>
      <c r="FE27" s="17"/>
      <c r="FF27" s="189">
        <f t="shared" si="33"/>
        <v>0</v>
      </c>
      <c r="FG27" s="190" t="str">
        <f t="shared" si="34"/>
        <v/>
      </c>
      <c r="FH27" s="229">
        <f t="shared" si="35"/>
        <v>0</v>
      </c>
      <c r="FI27" s="89"/>
      <c r="FJ27" s="186" t="str">
        <f t="shared" si="69"/>
        <v>Scotland</v>
      </c>
      <c r="FK27" s="17"/>
      <c r="FL27" s="17"/>
      <c r="FM27" s="17"/>
      <c r="FN27" s="12" t="str">
        <f t="shared" si="70"/>
        <v>USA</v>
      </c>
      <c r="FO27" s="17"/>
      <c r="FP27" s="17"/>
      <c r="FQ27" s="17"/>
      <c r="FR27" s="189">
        <f t="shared" si="36"/>
        <v>0</v>
      </c>
      <c r="FS27" s="190" t="str">
        <f t="shared" si="37"/>
        <v/>
      </c>
      <c r="FT27" s="229">
        <f t="shared" si="38"/>
        <v>0</v>
      </c>
      <c r="FU27" s="89"/>
      <c r="FV27" s="186" t="str">
        <f t="shared" si="71"/>
        <v>Scotland</v>
      </c>
      <c r="FW27" s="17"/>
      <c r="FX27" s="17"/>
      <c r="FY27" s="17"/>
      <c r="FZ27" s="12" t="str">
        <f t="shared" si="72"/>
        <v>USA</v>
      </c>
      <c r="GA27" s="17"/>
      <c r="GB27" s="17"/>
      <c r="GC27" s="17"/>
      <c r="GD27" s="189">
        <f t="shared" si="39"/>
        <v>0</v>
      </c>
      <c r="GE27" s="190" t="str">
        <f t="shared" si="40"/>
        <v/>
      </c>
      <c r="GF27" s="229">
        <f t="shared" si="41"/>
        <v>0</v>
      </c>
      <c r="GG27" s="89"/>
      <c r="GH27" s="186" t="str">
        <f t="shared" si="73"/>
        <v>Scotland</v>
      </c>
      <c r="GI27" s="17"/>
      <c r="GJ27" s="17"/>
      <c r="GK27" s="17"/>
      <c r="GL27" s="12" t="str">
        <f t="shared" si="74"/>
        <v>USA</v>
      </c>
      <c r="GM27" s="17"/>
      <c r="GN27" s="17"/>
      <c r="GO27" s="17"/>
      <c r="GP27" s="189">
        <f t="shared" si="42"/>
        <v>0</v>
      </c>
      <c r="GQ27" s="190" t="str">
        <f t="shared" si="43"/>
        <v/>
      </c>
      <c r="GR27" s="229">
        <f t="shared" si="44"/>
        <v>0</v>
      </c>
    </row>
    <row r="28" spans="1:200" s="10" customFormat="1" ht="15" customHeight="1" x14ac:dyDescent="0.25">
      <c r="A28" s="141">
        <v>33</v>
      </c>
      <c r="B28" s="11"/>
      <c r="C28" s="13">
        <f>Tournament!D31</f>
        <v>19</v>
      </c>
      <c r="D28" s="13" t="str">
        <f>Tournament!E31</f>
        <v>D</v>
      </c>
      <c r="E28" s="184">
        <f>Tournament!F31</f>
        <v>42274</v>
      </c>
      <c r="F28" s="185">
        <f>Tournament!G31</f>
        <v>0.69791666666666663</v>
      </c>
      <c r="G28" s="186" t="str">
        <f>Tournament!H31</f>
        <v>Ireland</v>
      </c>
      <c r="H28" s="187">
        <f>IF(Tournament!J31&lt;&gt;"",Tournament!J31,"")</f>
        <v>44</v>
      </c>
      <c r="I28" s="188" t="s">
        <v>25</v>
      </c>
      <c r="J28" s="187">
        <f>IF(Tournament!L31&lt;&gt;"",Tournament!L31,"")</f>
        <v>10</v>
      </c>
      <c r="K28" s="12" t="str">
        <f>Tournament!N31</f>
        <v>Romania</v>
      </c>
      <c r="L28" s="187">
        <f>IF(Tournament!O31&lt;&gt;"",Tournament!O31,"")</f>
        <v>6</v>
      </c>
      <c r="M28" s="188" t="s">
        <v>25</v>
      </c>
      <c r="N28" s="187">
        <f>IF(Tournament!Q31&lt;&gt;"",Tournament!Q31,"")</f>
        <v>1</v>
      </c>
      <c r="O28" s="187"/>
      <c r="P28" s="187"/>
      <c r="Q28" s="187"/>
      <c r="R28" s="187"/>
      <c r="S28" s="14"/>
      <c r="U28" s="89"/>
      <c r="V28" s="186" t="str">
        <f t="shared" si="45"/>
        <v>Ireland</v>
      </c>
      <c r="W28" s="17"/>
      <c r="X28" s="17"/>
      <c r="Y28" s="17"/>
      <c r="Z28" s="12" t="str">
        <f t="shared" si="46"/>
        <v>Romania</v>
      </c>
      <c r="AA28" s="17"/>
      <c r="AB28" s="17"/>
      <c r="AC28" s="17"/>
      <c r="AD28" s="127">
        <f t="shared" si="0"/>
        <v>0</v>
      </c>
      <c r="AE28" s="190" t="str">
        <f t="shared" si="1"/>
        <v/>
      </c>
      <c r="AF28" s="229">
        <f t="shared" si="2"/>
        <v>0</v>
      </c>
      <c r="AG28" s="89"/>
      <c r="AH28" s="186" t="str">
        <f t="shared" si="47"/>
        <v>Ireland</v>
      </c>
      <c r="AI28" s="17"/>
      <c r="AJ28" s="17"/>
      <c r="AK28" s="17"/>
      <c r="AL28" s="12" t="str">
        <f t="shared" si="48"/>
        <v>Romania</v>
      </c>
      <c r="AM28" s="17"/>
      <c r="AN28" s="17"/>
      <c r="AO28" s="17"/>
      <c r="AP28" s="127">
        <f t="shared" si="3"/>
        <v>0</v>
      </c>
      <c r="AQ28" s="190" t="str">
        <f t="shared" si="4"/>
        <v/>
      </c>
      <c r="AR28" s="229">
        <f t="shared" si="5"/>
        <v>0</v>
      </c>
      <c r="AS28" s="89"/>
      <c r="AT28" s="186" t="str">
        <f t="shared" si="49"/>
        <v>Ireland</v>
      </c>
      <c r="AU28" s="17"/>
      <c r="AV28" s="17"/>
      <c r="AW28" s="17"/>
      <c r="AX28" s="12" t="str">
        <f t="shared" si="50"/>
        <v>Romania</v>
      </c>
      <c r="AY28" s="17"/>
      <c r="AZ28" s="17"/>
      <c r="BA28" s="17"/>
      <c r="BB28" s="189">
        <f t="shared" si="6"/>
        <v>0</v>
      </c>
      <c r="BC28" s="190" t="str">
        <f t="shared" si="7"/>
        <v/>
      </c>
      <c r="BD28" s="229">
        <f t="shared" si="8"/>
        <v>0</v>
      </c>
      <c r="BE28" s="89"/>
      <c r="BF28" s="186" t="str">
        <f t="shared" si="51"/>
        <v>Ireland</v>
      </c>
      <c r="BG28" s="17"/>
      <c r="BH28" s="17"/>
      <c r="BI28" s="17"/>
      <c r="BJ28" s="12" t="str">
        <f t="shared" si="52"/>
        <v>Romania</v>
      </c>
      <c r="BK28" s="17"/>
      <c r="BL28" s="17"/>
      <c r="BM28" s="17"/>
      <c r="BN28" s="189">
        <f t="shared" si="9"/>
        <v>0</v>
      </c>
      <c r="BO28" s="190" t="str">
        <f t="shared" si="10"/>
        <v/>
      </c>
      <c r="BP28" s="229">
        <f t="shared" si="11"/>
        <v>0</v>
      </c>
      <c r="BQ28" s="89"/>
      <c r="BR28" s="186" t="str">
        <f t="shared" si="53"/>
        <v>Ireland</v>
      </c>
      <c r="BS28" s="17"/>
      <c r="BT28" s="17"/>
      <c r="BU28" s="17"/>
      <c r="BV28" s="12" t="str">
        <f t="shared" si="54"/>
        <v>Romania</v>
      </c>
      <c r="BW28" s="17"/>
      <c r="BX28" s="17"/>
      <c r="BY28" s="17"/>
      <c r="BZ28" s="189">
        <f t="shared" si="12"/>
        <v>0</v>
      </c>
      <c r="CA28" s="190" t="str">
        <f t="shared" si="13"/>
        <v/>
      </c>
      <c r="CB28" s="229">
        <f t="shared" si="14"/>
        <v>0</v>
      </c>
      <c r="CC28" s="89"/>
      <c r="CD28" s="186" t="str">
        <f t="shared" si="55"/>
        <v>Ireland</v>
      </c>
      <c r="CE28" s="17"/>
      <c r="CF28" s="17"/>
      <c r="CG28" s="17"/>
      <c r="CH28" s="12" t="str">
        <f t="shared" si="56"/>
        <v>Romania</v>
      </c>
      <c r="CI28" s="17"/>
      <c r="CJ28" s="17"/>
      <c r="CK28" s="17"/>
      <c r="CL28" s="189">
        <f t="shared" si="15"/>
        <v>0</v>
      </c>
      <c r="CM28" s="190" t="str">
        <f t="shared" si="16"/>
        <v/>
      </c>
      <c r="CN28" s="229">
        <f t="shared" si="17"/>
        <v>0</v>
      </c>
      <c r="CO28" s="89"/>
      <c r="CP28" s="186" t="str">
        <f t="shared" si="57"/>
        <v>Ireland</v>
      </c>
      <c r="CQ28" s="17"/>
      <c r="CR28" s="17"/>
      <c r="CS28" s="17"/>
      <c r="CT28" s="12" t="str">
        <f t="shared" si="58"/>
        <v>Romania</v>
      </c>
      <c r="CU28" s="17"/>
      <c r="CV28" s="17"/>
      <c r="CW28" s="17"/>
      <c r="CX28" s="189">
        <f t="shared" si="18"/>
        <v>0</v>
      </c>
      <c r="CY28" s="190" t="str">
        <f t="shared" si="19"/>
        <v/>
      </c>
      <c r="CZ28" s="229">
        <f t="shared" si="20"/>
        <v>0</v>
      </c>
      <c r="DA28" s="89"/>
      <c r="DB28" s="186" t="str">
        <f t="shared" si="59"/>
        <v>Ireland</v>
      </c>
      <c r="DC28" s="17"/>
      <c r="DD28" s="17"/>
      <c r="DE28" s="17"/>
      <c r="DF28" s="12" t="str">
        <f t="shared" si="60"/>
        <v>Romania</v>
      </c>
      <c r="DG28" s="17"/>
      <c r="DH28" s="17"/>
      <c r="DI28" s="17"/>
      <c r="DJ28" s="189">
        <f t="shared" si="21"/>
        <v>0</v>
      </c>
      <c r="DK28" s="190" t="str">
        <f t="shared" si="22"/>
        <v/>
      </c>
      <c r="DL28" s="229">
        <f t="shared" si="23"/>
        <v>0</v>
      </c>
      <c r="DM28" s="89"/>
      <c r="DN28" s="186" t="str">
        <f t="shared" si="61"/>
        <v>Ireland</v>
      </c>
      <c r="DO28" s="17"/>
      <c r="DP28" s="17"/>
      <c r="DQ28" s="17"/>
      <c r="DR28" s="12" t="str">
        <f t="shared" si="62"/>
        <v>Romania</v>
      </c>
      <c r="DS28" s="17"/>
      <c r="DT28" s="17"/>
      <c r="DU28" s="17"/>
      <c r="DV28" s="189">
        <f t="shared" si="24"/>
        <v>0</v>
      </c>
      <c r="DW28" s="190" t="str">
        <f t="shared" si="25"/>
        <v/>
      </c>
      <c r="DX28" s="229">
        <f t="shared" si="26"/>
        <v>0</v>
      </c>
      <c r="DY28" s="89"/>
      <c r="DZ28" s="186" t="str">
        <f t="shared" si="63"/>
        <v>Ireland</v>
      </c>
      <c r="EA28" s="17"/>
      <c r="EB28" s="17"/>
      <c r="EC28" s="17"/>
      <c r="ED28" s="12" t="str">
        <f t="shared" si="64"/>
        <v>Romania</v>
      </c>
      <c r="EE28" s="17"/>
      <c r="EF28" s="17"/>
      <c r="EG28" s="17"/>
      <c r="EH28" s="189">
        <f t="shared" si="27"/>
        <v>0</v>
      </c>
      <c r="EI28" s="190" t="str">
        <f t="shared" si="28"/>
        <v/>
      </c>
      <c r="EJ28" s="229">
        <f t="shared" si="29"/>
        <v>0</v>
      </c>
      <c r="EK28" s="89"/>
      <c r="EL28" s="186" t="str">
        <f t="shared" si="65"/>
        <v>Ireland</v>
      </c>
      <c r="EM28" s="17"/>
      <c r="EN28" s="17"/>
      <c r="EO28" s="17"/>
      <c r="EP28" s="12" t="str">
        <f t="shared" si="66"/>
        <v>Romania</v>
      </c>
      <c r="EQ28" s="17"/>
      <c r="ER28" s="17"/>
      <c r="ES28" s="17"/>
      <c r="ET28" s="189">
        <f t="shared" si="30"/>
        <v>0</v>
      </c>
      <c r="EU28" s="190" t="str">
        <f t="shared" si="31"/>
        <v/>
      </c>
      <c r="EV28" s="229">
        <f t="shared" si="32"/>
        <v>0</v>
      </c>
      <c r="EW28" s="89"/>
      <c r="EX28" s="186" t="str">
        <f t="shared" si="67"/>
        <v>Ireland</v>
      </c>
      <c r="EY28" s="17"/>
      <c r="EZ28" s="17"/>
      <c r="FA28" s="17"/>
      <c r="FB28" s="12" t="str">
        <f t="shared" si="68"/>
        <v>Romania</v>
      </c>
      <c r="FC28" s="17"/>
      <c r="FD28" s="17"/>
      <c r="FE28" s="17"/>
      <c r="FF28" s="189">
        <f t="shared" si="33"/>
        <v>0</v>
      </c>
      <c r="FG28" s="190" t="str">
        <f t="shared" si="34"/>
        <v/>
      </c>
      <c r="FH28" s="229">
        <f t="shared" si="35"/>
        <v>0</v>
      </c>
      <c r="FI28" s="89"/>
      <c r="FJ28" s="186" t="str">
        <f t="shared" si="69"/>
        <v>Ireland</v>
      </c>
      <c r="FK28" s="17"/>
      <c r="FL28" s="17"/>
      <c r="FM28" s="17"/>
      <c r="FN28" s="12" t="str">
        <f t="shared" si="70"/>
        <v>Romania</v>
      </c>
      <c r="FO28" s="17"/>
      <c r="FP28" s="17"/>
      <c r="FQ28" s="17"/>
      <c r="FR28" s="189">
        <f t="shared" si="36"/>
        <v>0</v>
      </c>
      <c r="FS28" s="190" t="str">
        <f t="shared" si="37"/>
        <v/>
      </c>
      <c r="FT28" s="229">
        <f t="shared" si="38"/>
        <v>0</v>
      </c>
      <c r="FU28" s="89"/>
      <c r="FV28" s="186" t="str">
        <f t="shared" si="71"/>
        <v>Ireland</v>
      </c>
      <c r="FW28" s="17"/>
      <c r="FX28" s="17"/>
      <c r="FY28" s="17"/>
      <c r="FZ28" s="12" t="str">
        <f t="shared" si="72"/>
        <v>Romania</v>
      </c>
      <c r="GA28" s="17"/>
      <c r="GB28" s="17"/>
      <c r="GC28" s="17"/>
      <c r="GD28" s="189">
        <f t="shared" si="39"/>
        <v>0</v>
      </c>
      <c r="GE28" s="190" t="str">
        <f t="shared" si="40"/>
        <v/>
      </c>
      <c r="GF28" s="229">
        <f t="shared" si="41"/>
        <v>0</v>
      </c>
      <c r="GG28" s="89"/>
      <c r="GH28" s="186" t="str">
        <f t="shared" si="73"/>
        <v>Ireland</v>
      </c>
      <c r="GI28" s="17"/>
      <c r="GJ28" s="17"/>
      <c r="GK28" s="17"/>
      <c r="GL28" s="12" t="str">
        <f t="shared" si="74"/>
        <v>Romania</v>
      </c>
      <c r="GM28" s="17"/>
      <c r="GN28" s="17"/>
      <c r="GO28" s="17"/>
      <c r="GP28" s="189">
        <f t="shared" si="42"/>
        <v>0</v>
      </c>
      <c r="GQ28" s="190" t="str">
        <f t="shared" si="43"/>
        <v/>
      </c>
      <c r="GR28" s="229">
        <f t="shared" si="44"/>
        <v>0</v>
      </c>
    </row>
    <row r="29" spans="1:200" s="10" customFormat="1" ht="15" customHeight="1" x14ac:dyDescent="0.25">
      <c r="A29" s="141">
        <v>34</v>
      </c>
      <c r="B29" s="11"/>
      <c r="C29" s="13">
        <f>Tournament!D32</f>
        <v>20</v>
      </c>
      <c r="D29" s="13" t="str">
        <f>Tournament!E32</f>
        <v>C</v>
      </c>
      <c r="E29" s="184">
        <f>Tournament!F32</f>
        <v>42276</v>
      </c>
      <c r="F29" s="185">
        <f>Tournament!G32</f>
        <v>0.69791666666666663</v>
      </c>
      <c r="G29" s="186" t="str">
        <f>Tournament!H32</f>
        <v>Tonga</v>
      </c>
      <c r="H29" s="187">
        <f>IF(Tournament!J32&lt;&gt;"",Tournament!J32,"")</f>
        <v>35</v>
      </c>
      <c r="I29" s="188" t="s">
        <v>25</v>
      </c>
      <c r="J29" s="187">
        <f>IF(Tournament!L32&lt;&gt;"",Tournament!L32,"")</f>
        <v>21</v>
      </c>
      <c r="K29" s="12" t="str">
        <f>Tournament!N32</f>
        <v>Namibia</v>
      </c>
      <c r="L29" s="187">
        <f>IF(Tournament!O32&lt;&gt;"",Tournament!O32,"")</f>
        <v>5</v>
      </c>
      <c r="M29" s="188" t="s">
        <v>25</v>
      </c>
      <c r="N29" s="187">
        <f>IF(Tournament!Q32&lt;&gt;"",Tournament!Q32,"")</f>
        <v>3</v>
      </c>
      <c r="O29" s="187"/>
      <c r="P29" s="187"/>
      <c r="Q29" s="187"/>
      <c r="R29" s="187"/>
      <c r="S29" s="14"/>
      <c r="U29" s="89"/>
      <c r="V29" s="186" t="str">
        <f t="shared" si="45"/>
        <v>Tonga</v>
      </c>
      <c r="W29" s="17"/>
      <c r="X29" s="17"/>
      <c r="Y29" s="17"/>
      <c r="Z29" s="12" t="str">
        <f t="shared" si="46"/>
        <v>Namibia</v>
      </c>
      <c r="AA29" s="17"/>
      <c r="AB29" s="17"/>
      <c r="AC29" s="17"/>
      <c r="AD29" s="127">
        <f t="shared" si="0"/>
        <v>0</v>
      </c>
      <c r="AE29" s="190" t="str">
        <f t="shared" si="1"/>
        <v/>
      </c>
      <c r="AF29" s="229">
        <f t="shared" si="2"/>
        <v>0</v>
      </c>
      <c r="AG29" s="89"/>
      <c r="AH29" s="186" t="str">
        <f t="shared" si="47"/>
        <v>Tonga</v>
      </c>
      <c r="AI29" s="17"/>
      <c r="AJ29" s="17"/>
      <c r="AK29" s="17"/>
      <c r="AL29" s="12" t="str">
        <f t="shared" si="48"/>
        <v>Namibia</v>
      </c>
      <c r="AM29" s="17"/>
      <c r="AN29" s="17"/>
      <c r="AO29" s="17"/>
      <c r="AP29" s="127">
        <f t="shared" si="3"/>
        <v>0</v>
      </c>
      <c r="AQ29" s="190" t="str">
        <f t="shared" si="4"/>
        <v/>
      </c>
      <c r="AR29" s="229">
        <f t="shared" si="5"/>
        <v>0</v>
      </c>
      <c r="AS29" s="89"/>
      <c r="AT29" s="186" t="str">
        <f t="shared" si="49"/>
        <v>Tonga</v>
      </c>
      <c r="AU29" s="17"/>
      <c r="AV29" s="17"/>
      <c r="AW29" s="17"/>
      <c r="AX29" s="12" t="str">
        <f t="shared" si="50"/>
        <v>Namibia</v>
      </c>
      <c r="AY29" s="17"/>
      <c r="AZ29" s="17"/>
      <c r="BA29" s="17"/>
      <c r="BB29" s="189">
        <f t="shared" si="6"/>
        <v>0</v>
      </c>
      <c r="BC29" s="190" t="str">
        <f t="shared" si="7"/>
        <v/>
      </c>
      <c r="BD29" s="229">
        <f t="shared" si="8"/>
        <v>0</v>
      </c>
      <c r="BE29" s="89"/>
      <c r="BF29" s="186" t="str">
        <f t="shared" si="51"/>
        <v>Tonga</v>
      </c>
      <c r="BG29" s="17"/>
      <c r="BH29" s="17"/>
      <c r="BI29" s="17"/>
      <c r="BJ29" s="12" t="str">
        <f t="shared" si="52"/>
        <v>Namibia</v>
      </c>
      <c r="BK29" s="17"/>
      <c r="BL29" s="17"/>
      <c r="BM29" s="17"/>
      <c r="BN29" s="189">
        <f t="shared" si="9"/>
        <v>0</v>
      </c>
      <c r="BO29" s="190" t="str">
        <f t="shared" si="10"/>
        <v/>
      </c>
      <c r="BP29" s="229">
        <f t="shared" si="11"/>
        <v>0</v>
      </c>
      <c r="BQ29" s="89"/>
      <c r="BR29" s="186" t="str">
        <f t="shared" si="53"/>
        <v>Tonga</v>
      </c>
      <c r="BS29" s="17"/>
      <c r="BT29" s="17"/>
      <c r="BU29" s="17"/>
      <c r="BV29" s="12" t="str">
        <f t="shared" si="54"/>
        <v>Namibia</v>
      </c>
      <c r="BW29" s="17"/>
      <c r="BX29" s="17"/>
      <c r="BY29" s="17"/>
      <c r="BZ29" s="189">
        <f t="shared" si="12"/>
        <v>0</v>
      </c>
      <c r="CA29" s="190" t="str">
        <f t="shared" si="13"/>
        <v/>
      </c>
      <c r="CB29" s="229">
        <f t="shared" si="14"/>
        <v>0</v>
      </c>
      <c r="CC29" s="89"/>
      <c r="CD29" s="186" t="str">
        <f t="shared" si="55"/>
        <v>Tonga</v>
      </c>
      <c r="CE29" s="17"/>
      <c r="CF29" s="17"/>
      <c r="CG29" s="17"/>
      <c r="CH29" s="12" t="str">
        <f t="shared" si="56"/>
        <v>Namibia</v>
      </c>
      <c r="CI29" s="17"/>
      <c r="CJ29" s="17"/>
      <c r="CK29" s="17"/>
      <c r="CL29" s="189">
        <f t="shared" si="15"/>
        <v>0</v>
      </c>
      <c r="CM29" s="190" t="str">
        <f t="shared" si="16"/>
        <v/>
      </c>
      <c r="CN29" s="229">
        <f t="shared" si="17"/>
        <v>0</v>
      </c>
      <c r="CO29" s="89"/>
      <c r="CP29" s="186" t="str">
        <f t="shared" si="57"/>
        <v>Tonga</v>
      </c>
      <c r="CQ29" s="17"/>
      <c r="CR29" s="17"/>
      <c r="CS29" s="17"/>
      <c r="CT29" s="12" t="str">
        <f t="shared" si="58"/>
        <v>Namibia</v>
      </c>
      <c r="CU29" s="17"/>
      <c r="CV29" s="17"/>
      <c r="CW29" s="17"/>
      <c r="CX29" s="189">
        <f t="shared" si="18"/>
        <v>0</v>
      </c>
      <c r="CY29" s="190" t="str">
        <f t="shared" si="19"/>
        <v/>
      </c>
      <c r="CZ29" s="229">
        <f t="shared" si="20"/>
        <v>0</v>
      </c>
      <c r="DA29" s="89"/>
      <c r="DB29" s="186" t="str">
        <f t="shared" si="59"/>
        <v>Tonga</v>
      </c>
      <c r="DC29" s="17"/>
      <c r="DD29" s="17"/>
      <c r="DE29" s="17"/>
      <c r="DF29" s="12" t="str">
        <f t="shared" si="60"/>
        <v>Namibia</v>
      </c>
      <c r="DG29" s="17"/>
      <c r="DH29" s="17"/>
      <c r="DI29" s="17"/>
      <c r="DJ29" s="189">
        <f t="shared" si="21"/>
        <v>0</v>
      </c>
      <c r="DK29" s="190" t="str">
        <f t="shared" si="22"/>
        <v/>
      </c>
      <c r="DL29" s="229">
        <f t="shared" si="23"/>
        <v>0</v>
      </c>
      <c r="DM29" s="89"/>
      <c r="DN29" s="186" t="str">
        <f t="shared" si="61"/>
        <v>Tonga</v>
      </c>
      <c r="DO29" s="17"/>
      <c r="DP29" s="17"/>
      <c r="DQ29" s="17"/>
      <c r="DR29" s="12" t="str">
        <f t="shared" si="62"/>
        <v>Namibia</v>
      </c>
      <c r="DS29" s="17"/>
      <c r="DT29" s="17"/>
      <c r="DU29" s="17"/>
      <c r="DV29" s="189">
        <f t="shared" si="24"/>
        <v>0</v>
      </c>
      <c r="DW29" s="190" t="str">
        <f t="shared" si="25"/>
        <v/>
      </c>
      <c r="DX29" s="229">
        <f t="shared" si="26"/>
        <v>0</v>
      </c>
      <c r="DY29" s="89"/>
      <c r="DZ29" s="186" t="str">
        <f t="shared" si="63"/>
        <v>Tonga</v>
      </c>
      <c r="EA29" s="17"/>
      <c r="EB29" s="17"/>
      <c r="EC29" s="17"/>
      <c r="ED29" s="12" t="str">
        <f t="shared" si="64"/>
        <v>Namibia</v>
      </c>
      <c r="EE29" s="17"/>
      <c r="EF29" s="17"/>
      <c r="EG29" s="17"/>
      <c r="EH29" s="189">
        <f t="shared" si="27"/>
        <v>0</v>
      </c>
      <c r="EI29" s="190" t="str">
        <f t="shared" si="28"/>
        <v/>
      </c>
      <c r="EJ29" s="229">
        <f t="shared" si="29"/>
        <v>0</v>
      </c>
      <c r="EK29" s="89"/>
      <c r="EL29" s="186" t="str">
        <f t="shared" si="65"/>
        <v>Tonga</v>
      </c>
      <c r="EM29" s="17"/>
      <c r="EN29" s="17"/>
      <c r="EO29" s="17"/>
      <c r="EP29" s="12" t="str">
        <f t="shared" si="66"/>
        <v>Namibia</v>
      </c>
      <c r="EQ29" s="17"/>
      <c r="ER29" s="17"/>
      <c r="ES29" s="17"/>
      <c r="ET29" s="189">
        <f t="shared" si="30"/>
        <v>0</v>
      </c>
      <c r="EU29" s="190" t="str">
        <f t="shared" si="31"/>
        <v/>
      </c>
      <c r="EV29" s="229">
        <f t="shared" si="32"/>
        <v>0</v>
      </c>
      <c r="EW29" s="89"/>
      <c r="EX29" s="186" t="str">
        <f t="shared" si="67"/>
        <v>Tonga</v>
      </c>
      <c r="EY29" s="17"/>
      <c r="EZ29" s="17"/>
      <c r="FA29" s="17"/>
      <c r="FB29" s="12" t="str">
        <f t="shared" si="68"/>
        <v>Namibia</v>
      </c>
      <c r="FC29" s="17"/>
      <c r="FD29" s="17"/>
      <c r="FE29" s="17"/>
      <c r="FF29" s="189">
        <f t="shared" si="33"/>
        <v>0</v>
      </c>
      <c r="FG29" s="190" t="str">
        <f t="shared" si="34"/>
        <v/>
      </c>
      <c r="FH29" s="229">
        <f t="shared" si="35"/>
        <v>0</v>
      </c>
      <c r="FI29" s="89"/>
      <c r="FJ29" s="186" t="str">
        <f t="shared" si="69"/>
        <v>Tonga</v>
      </c>
      <c r="FK29" s="17"/>
      <c r="FL29" s="17"/>
      <c r="FM29" s="17"/>
      <c r="FN29" s="12" t="str">
        <f t="shared" si="70"/>
        <v>Namibia</v>
      </c>
      <c r="FO29" s="17"/>
      <c r="FP29" s="17"/>
      <c r="FQ29" s="17"/>
      <c r="FR29" s="189">
        <f t="shared" si="36"/>
        <v>0</v>
      </c>
      <c r="FS29" s="190" t="str">
        <f t="shared" si="37"/>
        <v/>
      </c>
      <c r="FT29" s="229">
        <f t="shared" si="38"/>
        <v>0</v>
      </c>
      <c r="FU29" s="89"/>
      <c r="FV29" s="186" t="str">
        <f t="shared" si="71"/>
        <v>Tonga</v>
      </c>
      <c r="FW29" s="17"/>
      <c r="FX29" s="17"/>
      <c r="FY29" s="17"/>
      <c r="FZ29" s="12" t="str">
        <f t="shared" si="72"/>
        <v>Namibia</v>
      </c>
      <c r="GA29" s="17"/>
      <c r="GB29" s="17"/>
      <c r="GC29" s="17"/>
      <c r="GD29" s="189">
        <f t="shared" si="39"/>
        <v>0</v>
      </c>
      <c r="GE29" s="190" t="str">
        <f t="shared" si="40"/>
        <v/>
      </c>
      <c r="GF29" s="229">
        <f t="shared" si="41"/>
        <v>0</v>
      </c>
      <c r="GG29" s="89"/>
      <c r="GH29" s="186" t="str">
        <f t="shared" si="73"/>
        <v>Tonga</v>
      </c>
      <c r="GI29" s="17"/>
      <c r="GJ29" s="17"/>
      <c r="GK29" s="17"/>
      <c r="GL29" s="12" t="str">
        <f t="shared" si="74"/>
        <v>Namibia</v>
      </c>
      <c r="GM29" s="17"/>
      <c r="GN29" s="17"/>
      <c r="GO29" s="17"/>
      <c r="GP29" s="189">
        <f t="shared" si="42"/>
        <v>0</v>
      </c>
      <c r="GQ29" s="190" t="str">
        <f t="shared" si="43"/>
        <v/>
      </c>
      <c r="GR29" s="229">
        <f t="shared" si="44"/>
        <v>0</v>
      </c>
    </row>
    <row r="30" spans="1:200" s="10" customFormat="1" ht="15" customHeight="1" x14ac:dyDescent="0.25">
      <c r="A30" s="141">
        <v>35</v>
      </c>
      <c r="B30" s="11"/>
      <c r="C30" s="13">
        <f>Tournament!D33</f>
        <v>21</v>
      </c>
      <c r="D30" s="13" t="str">
        <f>Tournament!E33</f>
        <v>A</v>
      </c>
      <c r="E30" s="184">
        <f>Tournament!F33</f>
        <v>42278</v>
      </c>
      <c r="F30" s="185">
        <f>Tournament!G33</f>
        <v>0.69791666666666663</v>
      </c>
      <c r="G30" s="186" t="str">
        <f>Tournament!H33</f>
        <v>Wales</v>
      </c>
      <c r="H30" s="187">
        <f>IF(Tournament!J33&lt;&gt;"",Tournament!J33,"")</f>
        <v>23</v>
      </c>
      <c r="I30" s="188" t="s">
        <v>25</v>
      </c>
      <c r="J30" s="187">
        <f>IF(Tournament!L33&lt;&gt;"",Tournament!L33,"")</f>
        <v>13</v>
      </c>
      <c r="K30" s="12" t="str">
        <f>Tournament!N33</f>
        <v>Fiji</v>
      </c>
      <c r="L30" s="187">
        <f>IF(Tournament!O33&lt;&gt;"",Tournament!O33,"")</f>
        <v>2</v>
      </c>
      <c r="M30" s="188" t="s">
        <v>25</v>
      </c>
      <c r="N30" s="187">
        <f>IF(Tournament!Q33&lt;&gt;"",Tournament!Q33,"")</f>
        <v>1</v>
      </c>
      <c r="O30" s="187"/>
      <c r="P30" s="187"/>
      <c r="Q30" s="187"/>
      <c r="R30" s="187"/>
      <c r="S30" s="14"/>
      <c r="U30" s="89"/>
      <c r="V30" s="186" t="str">
        <f t="shared" si="45"/>
        <v>Wales</v>
      </c>
      <c r="W30" s="17"/>
      <c r="X30" s="17"/>
      <c r="Y30" s="17"/>
      <c r="Z30" s="12" t="str">
        <f t="shared" si="46"/>
        <v>Fiji</v>
      </c>
      <c r="AA30" s="17"/>
      <c r="AB30" s="17"/>
      <c r="AC30" s="17"/>
      <c r="AD30" s="127">
        <f t="shared" si="0"/>
        <v>0</v>
      </c>
      <c r="AE30" s="190" t="str">
        <f t="shared" si="1"/>
        <v/>
      </c>
      <c r="AF30" s="229">
        <f t="shared" si="2"/>
        <v>0</v>
      </c>
      <c r="AG30" s="89"/>
      <c r="AH30" s="186" t="str">
        <f t="shared" si="47"/>
        <v>Wales</v>
      </c>
      <c r="AI30" s="17"/>
      <c r="AJ30" s="17"/>
      <c r="AK30" s="17"/>
      <c r="AL30" s="12" t="str">
        <f t="shared" si="48"/>
        <v>Fiji</v>
      </c>
      <c r="AM30" s="17"/>
      <c r="AN30" s="17"/>
      <c r="AO30" s="17"/>
      <c r="AP30" s="127">
        <f t="shared" si="3"/>
        <v>0</v>
      </c>
      <c r="AQ30" s="190" t="str">
        <f t="shared" si="4"/>
        <v/>
      </c>
      <c r="AR30" s="229">
        <f t="shared" si="5"/>
        <v>0</v>
      </c>
      <c r="AS30" s="89"/>
      <c r="AT30" s="186" t="str">
        <f t="shared" si="49"/>
        <v>Wales</v>
      </c>
      <c r="AU30" s="17"/>
      <c r="AV30" s="17"/>
      <c r="AW30" s="17"/>
      <c r="AX30" s="12" t="str">
        <f t="shared" si="50"/>
        <v>Fiji</v>
      </c>
      <c r="AY30" s="17"/>
      <c r="AZ30" s="17"/>
      <c r="BA30" s="17"/>
      <c r="BB30" s="189">
        <f t="shared" si="6"/>
        <v>0</v>
      </c>
      <c r="BC30" s="190" t="str">
        <f t="shared" si="7"/>
        <v/>
      </c>
      <c r="BD30" s="229">
        <f t="shared" si="8"/>
        <v>0</v>
      </c>
      <c r="BE30" s="89"/>
      <c r="BF30" s="186" t="str">
        <f t="shared" si="51"/>
        <v>Wales</v>
      </c>
      <c r="BG30" s="17"/>
      <c r="BH30" s="17"/>
      <c r="BI30" s="17"/>
      <c r="BJ30" s="12" t="str">
        <f t="shared" si="52"/>
        <v>Fiji</v>
      </c>
      <c r="BK30" s="17"/>
      <c r="BL30" s="17"/>
      <c r="BM30" s="17"/>
      <c r="BN30" s="189">
        <f t="shared" si="9"/>
        <v>0</v>
      </c>
      <c r="BO30" s="190" t="str">
        <f t="shared" si="10"/>
        <v/>
      </c>
      <c r="BP30" s="229">
        <f t="shared" si="11"/>
        <v>0</v>
      </c>
      <c r="BQ30" s="89"/>
      <c r="BR30" s="186" t="str">
        <f t="shared" si="53"/>
        <v>Wales</v>
      </c>
      <c r="BS30" s="17"/>
      <c r="BT30" s="17"/>
      <c r="BU30" s="17"/>
      <c r="BV30" s="12" t="str">
        <f t="shared" si="54"/>
        <v>Fiji</v>
      </c>
      <c r="BW30" s="17"/>
      <c r="BX30" s="17"/>
      <c r="BY30" s="17"/>
      <c r="BZ30" s="189">
        <f t="shared" si="12"/>
        <v>0</v>
      </c>
      <c r="CA30" s="190" t="str">
        <f t="shared" si="13"/>
        <v/>
      </c>
      <c r="CB30" s="229">
        <f t="shared" si="14"/>
        <v>0</v>
      </c>
      <c r="CC30" s="89"/>
      <c r="CD30" s="186" t="str">
        <f t="shared" si="55"/>
        <v>Wales</v>
      </c>
      <c r="CE30" s="17"/>
      <c r="CF30" s="17"/>
      <c r="CG30" s="17"/>
      <c r="CH30" s="12" t="str">
        <f t="shared" si="56"/>
        <v>Fiji</v>
      </c>
      <c r="CI30" s="17"/>
      <c r="CJ30" s="17"/>
      <c r="CK30" s="17"/>
      <c r="CL30" s="189">
        <f t="shared" si="15"/>
        <v>0</v>
      </c>
      <c r="CM30" s="190" t="str">
        <f t="shared" si="16"/>
        <v/>
      </c>
      <c r="CN30" s="229">
        <f t="shared" si="17"/>
        <v>0</v>
      </c>
      <c r="CO30" s="89"/>
      <c r="CP30" s="186" t="str">
        <f t="shared" si="57"/>
        <v>Wales</v>
      </c>
      <c r="CQ30" s="17"/>
      <c r="CR30" s="17"/>
      <c r="CS30" s="17"/>
      <c r="CT30" s="12" t="str">
        <f t="shared" si="58"/>
        <v>Fiji</v>
      </c>
      <c r="CU30" s="17"/>
      <c r="CV30" s="17"/>
      <c r="CW30" s="17"/>
      <c r="CX30" s="189">
        <f t="shared" si="18"/>
        <v>0</v>
      </c>
      <c r="CY30" s="190" t="str">
        <f t="shared" si="19"/>
        <v/>
      </c>
      <c r="CZ30" s="229">
        <f t="shared" si="20"/>
        <v>0</v>
      </c>
      <c r="DA30" s="89"/>
      <c r="DB30" s="186" t="str">
        <f t="shared" si="59"/>
        <v>Wales</v>
      </c>
      <c r="DC30" s="17"/>
      <c r="DD30" s="17"/>
      <c r="DE30" s="17"/>
      <c r="DF30" s="12" t="str">
        <f t="shared" si="60"/>
        <v>Fiji</v>
      </c>
      <c r="DG30" s="17"/>
      <c r="DH30" s="17"/>
      <c r="DI30" s="17"/>
      <c r="DJ30" s="189">
        <f t="shared" si="21"/>
        <v>0</v>
      </c>
      <c r="DK30" s="190" t="str">
        <f t="shared" si="22"/>
        <v/>
      </c>
      <c r="DL30" s="229">
        <f t="shared" si="23"/>
        <v>0</v>
      </c>
      <c r="DM30" s="89"/>
      <c r="DN30" s="186" t="str">
        <f t="shared" si="61"/>
        <v>Wales</v>
      </c>
      <c r="DO30" s="17"/>
      <c r="DP30" s="17"/>
      <c r="DQ30" s="17"/>
      <c r="DR30" s="12" t="str">
        <f t="shared" si="62"/>
        <v>Fiji</v>
      </c>
      <c r="DS30" s="17"/>
      <c r="DT30" s="17"/>
      <c r="DU30" s="17"/>
      <c r="DV30" s="189">
        <f t="shared" si="24"/>
        <v>0</v>
      </c>
      <c r="DW30" s="190" t="str">
        <f t="shared" si="25"/>
        <v/>
      </c>
      <c r="DX30" s="229">
        <f t="shared" si="26"/>
        <v>0</v>
      </c>
      <c r="DY30" s="89"/>
      <c r="DZ30" s="186" t="str">
        <f t="shared" si="63"/>
        <v>Wales</v>
      </c>
      <c r="EA30" s="17"/>
      <c r="EB30" s="17"/>
      <c r="EC30" s="17"/>
      <c r="ED30" s="12" t="str">
        <f t="shared" si="64"/>
        <v>Fiji</v>
      </c>
      <c r="EE30" s="17"/>
      <c r="EF30" s="17"/>
      <c r="EG30" s="17"/>
      <c r="EH30" s="189">
        <f t="shared" si="27"/>
        <v>0</v>
      </c>
      <c r="EI30" s="190" t="str">
        <f t="shared" si="28"/>
        <v/>
      </c>
      <c r="EJ30" s="229">
        <f t="shared" si="29"/>
        <v>0</v>
      </c>
      <c r="EK30" s="89"/>
      <c r="EL30" s="186" t="str">
        <f t="shared" si="65"/>
        <v>Wales</v>
      </c>
      <c r="EM30" s="17"/>
      <c r="EN30" s="17"/>
      <c r="EO30" s="17"/>
      <c r="EP30" s="12" t="str">
        <f t="shared" si="66"/>
        <v>Fiji</v>
      </c>
      <c r="EQ30" s="17"/>
      <c r="ER30" s="17"/>
      <c r="ES30" s="17"/>
      <c r="ET30" s="189">
        <f t="shared" si="30"/>
        <v>0</v>
      </c>
      <c r="EU30" s="190" t="str">
        <f t="shared" si="31"/>
        <v/>
      </c>
      <c r="EV30" s="229">
        <f t="shared" si="32"/>
        <v>0</v>
      </c>
      <c r="EW30" s="89"/>
      <c r="EX30" s="186" t="str">
        <f t="shared" si="67"/>
        <v>Wales</v>
      </c>
      <c r="EY30" s="17"/>
      <c r="EZ30" s="17"/>
      <c r="FA30" s="17"/>
      <c r="FB30" s="12" t="str">
        <f t="shared" si="68"/>
        <v>Fiji</v>
      </c>
      <c r="FC30" s="17"/>
      <c r="FD30" s="17"/>
      <c r="FE30" s="17"/>
      <c r="FF30" s="189">
        <f t="shared" si="33"/>
        <v>0</v>
      </c>
      <c r="FG30" s="190" t="str">
        <f t="shared" si="34"/>
        <v/>
      </c>
      <c r="FH30" s="229">
        <f t="shared" si="35"/>
        <v>0</v>
      </c>
      <c r="FI30" s="89"/>
      <c r="FJ30" s="186" t="str">
        <f t="shared" si="69"/>
        <v>Wales</v>
      </c>
      <c r="FK30" s="17"/>
      <c r="FL30" s="17"/>
      <c r="FM30" s="17"/>
      <c r="FN30" s="12" t="str">
        <f t="shared" si="70"/>
        <v>Fiji</v>
      </c>
      <c r="FO30" s="17"/>
      <c r="FP30" s="17"/>
      <c r="FQ30" s="17"/>
      <c r="FR30" s="189">
        <f t="shared" si="36"/>
        <v>0</v>
      </c>
      <c r="FS30" s="190" t="str">
        <f t="shared" si="37"/>
        <v/>
      </c>
      <c r="FT30" s="229">
        <f t="shared" si="38"/>
        <v>0</v>
      </c>
      <c r="FU30" s="89"/>
      <c r="FV30" s="186" t="str">
        <f t="shared" si="71"/>
        <v>Wales</v>
      </c>
      <c r="FW30" s="17"/>
      <c r="FX30" s="17"/>
      <c r="FY30" s="17"/>
      <c r="FZ30" s="12" t="str">
        <f t="shared" si="72"/>
        <v>Fiji</v>
      </c>
      <c r="GA30" s="17"/>
      <c r="GB30" s="17"/>
      <c r="GC30" s="17"/>
      <c r="GD30" s="189">
        <f t="shared" si="39"/>
        <v>0</v>
      </c>
      <c r="GE30" s="190" t="str">
        <f t="shared" si="40"/>
        <v/>
      </c>
      <c r="GF30" s="229">
        <f t="shared" si="41"/>
        <v>0</v>
      </c>
      <c r="GG30" s="89"/>
      <c r="GH30" s="186" t="str">
        <f t="shared" si="73"/>
        <v>Wales</v>
      </c>
      <c r="GI30" s="17"/>
      <c r="GJ30" s="17"/>
      <c r="GK30" s="17"/>
      <c r="GL30" s="12" t="str">
        <f t="shared" si="74"/>
        <v>Fiji</v>
      </c>
      <c r="GM30" s="17"/>
      <c r="GN30" s="17"/>
      <c r="GO30" s="17"/>
      <c r="GP30" s="189">
        <f t="shared" si="42"/>
        <v>0</v>
      </c>
      <c r="GQ30" s="190" t="str">
        <f t="shared" si="43"/>
        <v/>
      </c>
      <c r="GR30" s="229">
        <f t="shared" si="44"/>
        <v>0</v>
      </c>
    </row>
    <row r="31" spans="1:200" s="10" customFormat="1" ht="15" customHeight="1" x14ac:dyDescent="0.25">
      <c r="A31" s="141">
        <v>36</v>
      </c>
      <c r="B31" s="11"/>
      <c r="C31" s="13">
        <f>Tournament!D34</f>
        <v>22</v>
      </c>
      <c r="D31" s="13" t="str">
        <f>Tournament!E34</f>
        <v>D</v>
      </c>
      <c r="E31" s="184">
        <f>Tournament!F34</f>
        <v>42278</v>
      </c>
      <c r="F31" s="185">
        <f>Tournament!G34</f>
        <v>0.83333333333333337</v>
      </c>
      <c r="G31" s="186" t="str">
        <f>Tournament!H34</f>
        <v>France</v>
      </c>
      <c r="H31" s="187">
        <f>IF(Tournament!J34&lt;&gt;"",Tournament!J34,"")</f>
        <v>41</v>
      </c>
      <c r="I31" s="188" t="s">
        <v>25</v>
      </c>
      <c r="J31" s="187">
        <f>IF(Tournament!L34&lt;&gt;"",Tournament!L34,"")</f>
        <v>18</v>
      </c>
      <c r="K31" s="12" t="str">
        <f>Tournament!N34</f>
        <v>Canada</v>
      </c>
      <c r="L31" s="187">
        <f>IF(Tournament!O34&lt;&gt;"",Tournament!O34,"")</f>
        <v>5</v>
      </c>
      <c r="M31" s="188" t="s">
        <v>25</v>
      </c>
      <c r="N31" s="187">
        <f>IF(Tournament!Q34&lt;&gt;"",Tournament!Q34,"")</f>
        <v>2</v>
      </c>
      <c r="O31" s="187"/>
      <c r="P31" s="187"/>
      <c r="Q31" s="187"/>
      <c r="R31" s="187"/>
      <c r="S31" s="14"/>
      <c r="U31" s="89"/>
      <c r="V31" s="186" t="str">
        <f t="shared" si="45"/>
        <v>France</v>
      </c>
      <c r="W31" s="17"/>
      <c r="X31" s="17"/>
      <c r="Y31" s="17"/>
      <c r="Z31" s="12" t="str">
        <f t="shared" si="46"/>
        <v>Canada</v>
      </c>
      <c r="AA31" s="17"/>
      <c r="AB31" s="17"/>
      <c r="AC31" s="17"/>
      <c r="AD31" s="127">
        <f t="shared" si="0"/>
        <v>0</v>
      </c>
      <c r="AE31" s="190" t="str">
        <f t="shared" si="1"/>
        <v/>
      </c>
      <c r="AF31" s="229">
        <f t="shared" si="2"/>
        <v>0</v>
      </c>
      <c r="AG31" s="89"/>
      <c r="AH31" s="186" t="str">
        <f t="shared" si="47"/>
        <v>France</v>
      </c>
      <c r="AI31" s="17"/>
      <c r="AJ31" s="17"/>
      <c r="AK31" s="17"/>
      <c r="AL31" s="12" t="str">
        <f t="shared" si="48"/>
        <v>Canada</v>
      </c>
      <c r="AM31" s="17"/>
      <c r="AN31" s="17"/>
      <c r="AO31" s="17"/>
      <c r="AP31" s="127">
        <f t="shared" si="3"/>
        <v>0</v>
      </c>
      <c r="AQ31" s="190" t="str">
        <f t="shared" si="4"/>
        <v/>
      </c>
      <c r="AR31" s="229">
        <f t="shared" si="5"/>
        <v>0</v>
      </c>
      <c r="AS31" s="89"/>
      <c r="AT31" s="186" t="str">
        <f t="shared" si="49"/>
        <v>France</v>
      </c>
      <c r="AU31" s="17"/>
      <c r="AV31" s="17"/>
      <c r="AW31" s="17"/>
      <c r="AX31" s="12" t="str">
        <f t="shared" si="50"/>
        <v>Canada</v>
      </c>
      <c r="AY31" s="17"/>
      <c r="AZ31" s="17"/>
      <c r="BA31" s="17"/>
      <c r="BB31" s="189">
        <f t="shared" si="6"/>
        <v>0</v>
      </c>
      <c r="BC31" s="190" t="str">
        <f t="shared" si="7"/>
        <v/>
      </c>
      <c r="BD31" s="229">
        <f t="shared" si="8"/>
        <v>0</v>
      </c>
      <c r="BE31" s="89"/>
      <c r="BF31" s="186" t="str">
        <f t="shared" si="51"/>
        <v>France</v>
      </c>
      <c r="BG31" s="17"/>
      <c r="BH31" s="17"/>
      <c r="BI31" s="17"/>
      <c r="BJ31" s="12" t="str">
        <f t="shared" si="52"/>
        <v>Canada</v>
      </c>
      <c r="BK31" s="17"/>
      <c r="BL31" s="17"/>
      <c r="BM31" s="17"/>
      <c r="BN31" s="189">
        <f t="shared" si="9"/>
        <v>0</v>
      </c>
      <c r="BO31" s="190" t="str">
        <f t="shared" si="10"/>
        <v/>
      </c>
      <c r="BP31" s="229">
        <f t="shared" si="11"/>
        <v>0</v>
      </c>
      <c r="BQ31" s="89"/>
      <c r="BR31" s="186" t="str">
        <f t="shared" si="53"/>
        <v>France</v>
      </c>
      <c r="BS31" s="17"/>
      <c r="BT31" s="17"/>
      <c r="BU31" s="17"/>
      <c r="BV31" s="12" t="str">
        <f t="shared" si="54"/>
        <v>Canada</v>
      </c>
      <c r="BW31" s="17"/>
      <c r="BX31" s="17"/>
      <c r="BY31" s="17"/>
      <c r="BZ31" s="189">
        <f t="shared" si="12"/>
        <v>0</v>
      </c>
      <c r="CA31" s="190" t="str">
        <f t="shared" si="13"/>
        <v/>
      </c>
      <c r="CB31" s="229">
        <f t="shared" si="14"/>
        <v>0</v>
      </c>
      <c r="CC31" s="89"/>
      <c r="CD31" s="186" t="str">
        <f t="shared" si="55"/>
        <v>France</v>
      </c>
      <c r="CE31" s="17"/>
      <c r="CF31" s="17"/>
      <c r="CG31" s="17"/>
      <c r="CH31" s="12" t="str">
        <f t="shared" si="56"/>
        <v>Canada</v>
      </c>
      <c r="CI31" s="17"/>
      <c r="CJ31" s="17"/>
      <c r="CK31" s="17"/>
      <c r="CL31" s="189">
        <f t="shared" si="15"/>
        <v>0</v>
      </c>
      <c r="CM31" s="190" t="str">
        <f t="shared" si="16"/>
        <v/>
      </c>
      <c r="CN31" s="229">
        <f t="shared" si="17"/>
        <v>0</v>
      </c>
      <c r="CO31" s="89"/>
      <c r="CP31" s="186" t="str">
        <f t="shared" si="57"/>
        <v>France</v>
      </c>
      <c r="CQ31" s="17"/>
      <c r="CR31" s="17"/>
      <c r="CS31" s="17"/>
      <c r="CT31" s="12" t="str">
        <f t="shared" si="58"/>
        <v>Canada</v>
      </c>
      <c r="CU31" s="17"/>
      <c r="CV31" s="17"/>
      <c r="CW31" s="17"/>
      <c r="CX31" s="189">
        <f t="shared" si="18"/>
        <v>0</v>
      </c>
      <c r="CY31" s="190" t="str">
        <f t="shared" si="19"/>
        <v/>
      </c>
      <c r="CZ31" s="229">
        <f t="shared" si="20"/>
        <v>0</v>
      </c>
      <c r="DA31" s="89"/>
      <c r="DB31" s="186" t="str">
        <f t="shared" si="59"/>
        <v>France</v>
      </c>
      <c r="DC31" s="17"/>
      <c r="DD31" s="17"/>
      <c r="DE31" s="17"/>
      <c r="DF31" s="12" t="str">
        <f t="shared" si="60"/>
        <v>Canada</v>
      </c>
      <c r="DG31" s="17"/>
      <c r="DH31" s="17"/>
      <c r="DI31" s="17"/>
      <c r="DJ31" s="189">
        <f t="shared" si="21"/>
        <v>0</v>
      </c>
      <c r="DK31" s="190" t="str">
        <f t="shared" si="22"/>
        <v/>
      </c>
      <c r="DL31" s="229">
        <f t="shared" si="23"/>
        <v>0</v>
      </c>
      <c r="DM31" s="89"/>
      <c r="DN31" s="186" t="str">
        <f t="shared" si="61"/>
        <v>France</v>
      </c>
      <c r="DO31" s="17"/>
      <c r="DP31" s="17"/>
      <c r="DQ31" s="17"/>
      <c r="DR31" s="12" t="str">
        <f t="shared" si="62"/>
        <v>Canada</v>
      </c>
      <c r="DS31" s="17"/>
      <c r="DT31" s="17"/>
      <c r="DU31" s="17"/>
      <c r="DV31" s="189">
        <f t="shared" si="24"/>
        <v>0</v>
      </c>
      <c r="DW31" s="190" t="str">
        <f t="shared" si="25"/>
        <v/>
      </c>
      <c r="DX31" s="229">
        <f t="shared" si="26"/>
        <v>0</v>
      </c>
      <c r="DY31" s="89"/>
      <c r="DZ31" s="186" t="str">
        <f t="shared" si="63"/>
        <v>France</v>
      </c>
      <c r="EA31" s="17"/>
      <c r="EB31" s="17"/>
      <c r="EC31" s="17"/>
      <c r="ED31" s="12" t="str">
        <f t="shared" si="64"/>
        <v>Canada</v>
      </c>
      <c r="EE31" s="17"/>
      <c r="EF31" s="17"/>
      <c r="EG31" s="17"/>
      <c r="EH31" s="189">
        <f t="shared" si="27"/>
        <v>0</v>
      </c>
      <c r="EI31" s="190" t="str">
        <f t="shared" si="28"/>
        <v/>
      </c>
      <c r="EJ31" s="229">
        <f t="shared" si="29"/>
        <v>0</v>
      </c>
      <c r="EK31" s="89"/>
      <c r="EL31" s="186" t="str">
        <f t="shared" si="65"/>
        <v>France</v>
      </c>
      <c r="EM31" s="17"/>
      <c r="EN31" s="17"/>
      <c r="EO31" s="17"/>
      <c r="EP31" s="12" t="str">
        <f t="shared" si="66"/>
        <v>Canada</v>
      </c>
      <c r="EQ31" s="17"/>
      <c r="ER31" s="17"/>
      <c r="ES31" s="17"/>
      <c r="ET31" s="189">
        <f t="shared" si="30"/>
        <v>0</v>
      </c>
      <c r="EU31" s="190" t="str">
        <f t="shared" si="31"/>
        <v/>
      </c>
      <c r="EV31" s="229">
        <f t="shared" si="32"/>
        <v>0</v>
      </c>
      <c r="EW31" s="89"/>
      <c r="EX31" s="186" t="str">
        <f t="shared" si="67"/>
        <v>France</v>
      </c>
      <c r="EY31" s="17"/>
      <c r="EZ31" s="17"/>
      <c r="FA31" s="17"/>
      <c r="FB31" s="12" t="str">
        <f t="shared" si="68"/>
        <v>Canada</v>
      </c>
      <c r="FC31" s="17"/>
      <c r="FD31" s="17"/>
      <c r="FE31" s="17"/>
      <c r="FF31" s="189">
        <f t="shared" si="33"/>
        <v>0</v>
      </c>
      <c r="FG31" s="190" t="str">
        <f t="shared" si="34"/>
        <v/>
      </c>
      <c r="FH31" s="229">
        <f t="shared" si="35"/>
        <v>0</v>
      </c>
      <c r="FI31" s="89"/>
      <c r="FJ31" s="186" t="str">
        <f t="shared" si="69"/>
        <v>France</v>
      </c>
      <c r="FK31" s="17"/>
      <c r="FL31" s="17"/>
      <c r="FM31" s="17"/>
      <c r="FN31" s="12" t="str">
        <f t="shared" si="70"/>
        <v>Canada</v>
      </c>
      <c r="FO31" s="17"/>
      <c r="FP31" s="17"/>
      <c r="FQ31" s="17"/>
      <c r="FR31" s="189">
        <f t="shared" si="36"/>
        <v>0</v>
      </c>
      <c r="FS31" s="190" t="str">
        <f t="shared" si="37"/>
        <v/>
      </c>
      <c r="FT31" s="229">
        <f t="shared" si="38"/>
        <v>0</v>
      </c>
      <c r="FU31" s="89"/>
      <c r="FV31" s="186" t="str">
        <f t="shared" si="71"/>
        <v>France</v>
      </c>
      <c r="FW31" s="17"/>
      <c r="FX31" s="17"/>
      <c r="FY31" s="17"/>
      <c r="FZ31" s="12" t="str">
        <f t="shared" si="72"/>
        <v>Canada</v>
      </c>
      <c r="GA31" s="17"/>
      <c r="GB31" s="17"/>
      <c r="GC31" s="17"/>
      <c r="GD31" s="189">
        <f t="shared" si="39"/>
        <v>0</v>
      </c>
      <c r="GE31" s="190" t="str">
        <f t="shared" si="40"/>
        <v/>
      </c>
      <c r="GF31" s="229">
        <f t="shared" si="41"/>
        <v>0</v>
      </c>
      <c r="GG31" s="89"/>
      <c r="GH31" s="186" t="str">
        <f t="shared" si="73"/>
        <v>France</v>
      </c>
      <c r="GI31" s="17"/>
      <c r="GJ31" s="17"/>
      <c r="GK31" s="17"/>
      <c r="GL31" s="12" t="str">
        <f t="shared" si="74"/>
        <v>Canada</v>
      </c>
      <c r="GM31" s="17"/>
      <c r="GN31" s="17"/>
      <c r="GO31" s="17"/>
      <c r="GP31" s="189">
        <f t="shared" si="42"/>
        <v>0</v>
      </c>
      <c r="GQ31" s="190" t="str">
        <f t="shared" si="43"/>
        <v/>
      </c>
      <c r="GR31" s="229">
        <f t="shared" si="44"/>
        <v>0</v>
      </c>
    </row>
    <row r="32" spans="1:200" s="10" customFormat="1" ht="15" customHeight="1" x14ac:dyDescent="0.25">
      <c r="A32" s="141">
        <v>37</v>
      </c>
      <c r="B32" s="11"/>
      <c r="C32" s="13">
        <f>Tournament!D35</f>
        <v>23</v>
      </c>
      <c r="D32" s="13" t="str">
        <f>Tournament!E35</f>
        <v>C</v>
      </c>
      <c r="E32" s="184">
        <f>Tournament!F35</f>
        <v>42279</v>
      </c>
      <c r="F32" s="185">
        <f>Tournament!G35</f>
        <v>0.83333333333333337</v>
      </c>
      <c r="G32" s="186" t="str">
        <f>Tournament!H35</f>
        <v>New Zealand</v>
      </c>
      <c r="H32" s="187">
        <f>IF(Tournament!J35&lt;&gt;"",Tournament!J35,"")</f>
        <v>43</v>
      </c>
      <c r="I32" s="188" t="s">
        <v>25</v>
      </c>
      <c r="J32" s="187">
        <f>IF(Tournament!L35&lt;&gt;"",Tournament!L35,"")</f>
        <v>10</v>
      </c>
      <c r="K32" s="12" t="str">
        <f>Tournament!N35</f>
        <v>Georgia</v>
      </c>
      <c r="L32" s="187">
        <f>IF(Tournament!O35&lt;&gt;"",Tournament!O35,"")</f>
        <v>7</v>
      </c>
      <c r="M32" s="188" t="s">
        <v>25</v>
      </c>
      <c r="N32" s="187">
        <f>IF(Tournament!Q35&lt;&gt;"",Tournament!Q35,"")</f>
        <v>1</v>
      </c>
      <c r="O32" s="187"/>
      <c r="P32" s="187"/>
      <c r="Q32" s="187"/>
      <c r="R32" s="187"/>
      <c r="S32" s="14"/>
      <c r="U32" s="89"/>
      <c r="V32" s="186" t="str">
        <f t="shared" si="45"/>
        <v>New Zealand</v>
      </c>
      <c r="W32" s="17"/>
      <c r="X32" s="17"/>
      <c r="Y32" s="17"/>
      <c r="Z32" s="12" t="str">
        <f t="shared" si="46"/>
        <v>Georgia</v>
      </c>
      <c r="AA32" s="17"/>
      <c r="AB32" s="17"/>
      <c r="AC32" s="17"/>
      <c r="AD32" s="127">
        <f t="shared" si="0"/>
        <v>0</v>
      </c>
      <c r="AE32" s="190" t="str">
        <f t="shared" si="1"/>
        <v/>
      </c>
      <c r="AF32" s="229">
        <f t="shared" si="2"/>
        <v>0</v>
      </c>
      <c r="AG32" s="89"/>
      <c r="AH32" s="186" t="str">
        <f t="shared" si="47"/>
        <v>New Zealand</v>
      </c>
      <c r="AI32" s="17"/>
      <c r="AJ32" s="17"/>
      <c r="AK32" s="17"/>
      <c r="AL32" s="12" t="str">
        <f t="shared" si="48"/>
        <v>Georgia</v>
      </c>
      <c r="AM32" s="17"/>
      <c r="AN32" s="17"/>
      <c r="AO32" s="17"/>
      <c r="AP32" s="127">
        <f t="shared" si="3"/>
        <v>0</v>
      </c>
      <c r="AQ32" s="190" t="str">
        <f t="shared" si="4"/>
        <v/>
      </c>
      <c r="AR32" s="229">
        <f t="shared" si="5"/>
        <v>0</v>
      </c>
      <c r="AS32" s="89"/>
      <c r="AT32" s="186" t="str">
        <f t="shared" si="49"/>
        <v>New Zealand</v>
      </c>
      <c r="AU32" s="17"/>
      <c r="AV32" s="17"/>
      <c r="AW32" s="17"/>
      <c r="AX32" s="12" t="str">
        <f t="shared" si="50"/>
        <v>Georgia</v>
      </c>
      <c r="AY32" s="17"/>
      <c r="AZ32" s="17"/>
      <c r="BA32" s="17"/>
      <c r="BB32" s="189">
        <f t="shared" si="6"/>
        <v>0</v>
      </c>
      <c r="BC32" s="190" t="str">
        <f t="shared" si="7"/>
        <v/>
      </c>
      <c r="BD32" s="229">
        <f t="shared" si="8"/>
        <v>0</v>
      </c>
      <c r="BE32" s="89"/>
      <c r="BF32" s="186" t="str">
        <f t="shared" si="51"/>
        <v>New Zealand</v>
      </c>
      <c r="BG32" s="17"/>
      <c r="BH32" s="17"/>
      <c r="BI32" s="17"/>
      <c r="BJ32" s="12" t="str">
        <f t="shared" si="52"/>
        <v>Georgia</v>
      </c>
      <c r="BK32" s="17"/>
      <c r="BL32" s="17"/>
      <c r="BM32" s="17"/>
      <c r="BN32" s="189">
        <f t="shared" si="9"/>
        <v>0</v>
      </c>
      <c r="BO32" s="190" t="str">
        <f t="shared" si="10"/>
        <v/>
      </c>
      <c r="BP32" s="229">
        <f t="shared" si="11"/>
        <v>0</v>
      </c>
      <c r="BQ32" s="89"/>
      <c r="BR32" s="186" t="str">
        <f t="shared" si="53"/>
        <v>New Zealand</v>
      </c>
      <c r="BS32" s="17"/>
      <c r="BT32" s="17"/>
      <c r="BU32" s="17"/>
      <c r="BV32" s="12" t="str">
        <f t="shared" si="54"/>
        <v>Georgia</v>
      </c>
      <c r="BW32" s="17"/>
      <c r="BX32" s="17"/>
      <c r="BY32" s="17"/>
      <c r="BZ32" s="189">
        <f t="shared" si="12"/>
        <v>0</v>
      </c>
      <c r="CA32" s="190" t="str">
        <f t="shared" si="13"/>
        <v/>
      </c>
      <c r="CB32" s="229">
        <f t="shared" si="14"/>
        <v>0</v>
      </c>
      <c r="CC32" s="89"/>
      <c r="CD32" s="186" t="str">
        <f t="shared" si="55"/>
        <v>New Zealand</v>
      </c>
      <c r="CE32" s="17"/>
      <c r="CF32" s="17"/>
      <c r="CG32" s="17"/>
      <c r="CH32" s="12" t="str">
        <f t="shared" si="56"/>
        <v>Georgia</v>
      </c>
      <c r="CI32" s="17"/>
      <c r="CJ32" s="17"/>
      <c r="CK32" s="17"/>
      <c r="CL32" s="189">
        <f t="shared" si="15"/>
        <v>0</v>
      </c>
      <c r="CM32" s="190" t="str">
        <f t="shared" si="16"/>
        <v/>
      </c>
      <c r="CN32" s="229">
        <f t="shared" si="17"/>
        <v>0</v>
      </c>
      <c r="CO32" s="89"/>
      <c r="CP32" s="186" t="str">
        <f t="shared" si="57"/>
        <v>New Zealand</v>
      </c>
      <c r="CQ32" s="17"/>
      <c r="CR32" s="17"/>
      <c r="CS32" s="17"/>
      <c r="CT32" s="12" t="str">
        <f t="shared" si="58"/>
        <v>Georgia</v>
      </c>
      <c r="CU32" s="17"/>
      <c r="CV32" s="17"/>
      <c r="CW32" s="17"/>
      <c r="CX32" s="189">
        <f t="shared" si="18"/>
        <v>0</v>
      </c>
      <c r="CY32" s="190" t="str">
        <f t="shared" si="19"/>
        <v/>
      </c>
      <c r="CZ32" s="229">
        <f t="shared" si="20"/>
        <v>0</v>
      </c>
      <c r="DA32" s="89"/>
      <c r="DB32" s="186" t="str">
        <f t="shared" si="59"/>
        <v>New Zealand</v>
      </c>
      <c r="DC32" s="17"/>
      <c r="DD32" s="17"/>
      <c r="DE32" s="17"/>
      <c r="DF32" s="12" t="str">
        <f t="shared" si="60"/>
        <v>Georgia</v>
      </c>
      <c r="DG32" s="17"/>
      <c r="DH32" s="17"/>
      <c r="DI32" s="17"/>
      <c r="DJ32" s="189">
        <f t="shared" si="21"/>
        <v>0</v>
      </c>
      <c r="DK32" s="190" t="str">
        <f t="shared" si="22"/>
        <v/>
      </c>
      <c r="DL32" s="229">
        <f t="shared" si="23"/>
        <v>0</v>
      </c>
      <c r="DM32" s="89"/>
      <c r="DN32" s="186" t="str">
        <f t="shared" si="61"/>
        <v>New Zealand</v>
      </c>
      <c r="DO32" s="17"/>
      <c r="DP32" s="17"/>
      <c r="DQ32" s="17"/>
      <c r="DR32" s="12" t="str">
        <f t="shared" si="62"/>
        <v>Georgia</v>
      </c>
      <c r="DS32" s="17"/>
      <c r="DT32" s="17"/>
      <c r="DU32" s="17"/>
      <c r="DV32" s="189">
        <f t="shared" si="24"/>
        <v>0</v>
      </c>
      <c r="DW32" s="190" t="str">
        <f t="shared" si="25"/>
        <v/>
      </c>
      <c r="DX32" s="229">
        <f t="shared" si="26"/>
        <v>0</v>
      </c>
      <c r="DY32" s="89"/>
      <c r="DZ32" s="186" t="str">
        <f t="shared" si="63"/>
        <v>New Zealand</v>
      </c>
      <c r="EA32" s="17"/>
      <c r="EB32" s="17"/>
      <c r="EC32" s="17"/>
      <c r="ED32" s="12" t="str">
        <f t="shared" si="64"/>
        <v>Georgia</v>
      </c>
      <c r="EE32" s="17"/>
      <c r="EF32" s="17"/>
      <c r="EG32" s="17"/>
      <c r="EH32" s="189">
        <f t="shared" si="27"/>
        <v>0</v>
      </c>
      <c r="EI32" s="190" t="str">
        <f t="shared" si="28"/>
        <v/>
      </c>
      <c r="EJ32" s="229">
        <f t="shared" si="29"/>
        <v>0</v>
      </c>
      <c r="EK32" s="89"/>
      <c r="EL32" s="186" t="str">
        <f t="shared" si="65"/>
        <v>New Zealand</v>
      </c>
      <c r="EM32" s="17"/>
      <c r="EN32" s="17"/>
      <c r="EO32" s="17"/>
      <c r="EP32" s="12" t="str">
        <f t="shared" si="66"/>
        <v>Georgia</v>
      </c>
      <c r="EQ32" s="17"/>
      <c r="ER32" s="17"/>
      <c r="ES32" s="17"/>
      <c r="ET32" s="189">
        <f t="shared" si="30"/>
        <v>0</v>
      </c>
      <c r="EU32" s="190" t="str">
        <f t="shared" si="31"/>
        <v/>
      </c>
      <c r="EV32" s="229">
        <f t="shared" si="32"/>
        <v>0</v>
      </c>
      <c r="EW32" s="89"/>
      <c r="EX32" s="186" t="str">
        <f t="shared" si="67"/>
        <v>New Zealand</v>
      </c>
      <c r="EY32" s="17"/>
      <c r="EZ32" s="17"/>
      <c r="FA32" s="17"/>
      <c r="FB32" s="12" t="str">
        <f t="shared" si="68"/>
        <v>Georgia</v>
      </c>
      <c r="FC32" s="17"/>
      <c r="FD32" s="17"/>
      <c r="FE32" s="17"/>
      <c r="FF32" s="189">
        <f t="shared" si="33"/>
        <v>0</v>
      </c>
      <c r="FG32" s="190" t="str">
        <f t="shared" si="34"/>
        <v/>
      </c>
      <c r="FH32" s="229">
        <f t="shared" si="35"/>
        <v>0</v>
      </c>
      <c r="FI32" s="89"/>
      <c r="FJ32" s="186" t="str">
        <f t="shared" si="69"/>
        <v>New Zealand</v>
      </c>
      <c r="FK32" s="17"/>
      <c r="FL32" s="17"/>
      <c r="FM32" s="17"/>
      <c r="FN32" s="12" t="str">
        <f t="shared" si="70"/>
        <v>Georgia</v>
      </c>
      <c r="FO32" s="17"/>
      <c r="FP32" s="17"/>
      <c r="FQ32" s="17"/>
      <c r="FR32" s="189">
        <f t="shared" si="36"/>
        <v>0</v>
      </c>
      <c r="FS32" s="190" t="str">
        <f t="shared" si="37"/>
        <v/>
      </c>
      <c r="FT32" s="229">
        <f t="shared" si="38"/>
        <v>0</v>
      </c>
      <c r="FU32" s="89"/>
      <c r="FV32" s="186" t="str">
        <f t="shared" si="71"/>
        <v>New Zealand</v>
      </c>
      <c r="FW32" s="17"/>
      <c r="FX32" s="17"/>
      <c r="FY32" s="17"/>
      <c r="FZ32" s="12" t="str">
        <f t="shared" si="72"/>
        <v>Georgia</v>
      </c>
      <c r="GA32" s="17"/>
      <c r="GB32" s="17"/>
      <c r="GC32" s="17"/>
      <c r="GD32" s="189">
        <f t="shared" si="39"/>
        <v>0</v>
      </c>
      <c r="GE32" s="190" t="str">
        <f t="shared" si="40"/>
        <v/>
      </c>
      <c r="GF32" s="229">
        <f t="shared" si="41"/>
        <v>0</v>
      </c>
      <c r="GG32" s="89"/>
      <c r="GH32" s="186" t="str">
        <f t="shared" si="73"/>
        <v>New Zealand</v>
      </c>
      <c r="GI32" s="17"/>
      <c r="GJ32" s="17"/>
      <c r="GK32" s="17"/>
      <c r="GL32" s="12" t="str">
        <f t="shared" si="74"/>
        <v>Georgia</v>
      </c>
      <c r="GM32" s="17"/>
      <c r="GN32" s="17"/>
      <c r="GO32" s="17"/>
      <c r="GP32" s="189">
        <f t="shared" si="42"/>
        <v>0</v>
      </c>
      <c r="GQ32" s="190" t="str">
        <f t="shared" si="43"/>
        <v/>
      </c>
      <c r="GR32" s="229">
        <f t="shared" si="44"/>
        <v>0</v>
      </c>
    </row>
    <row r="33" spans="1:200" s="10" customFormat="1" ht="15" customHeight="1" x14ac:dyDescent="0.25">
      <c r="A33" s="141">
        <v>38</v>
      </c>
      <c r="B33" s="11"/>
      <c r="C33" s="13">
        <f>Tournament!D36</f>
        <v>24</v>
      </c>
      <c r="D33" s="13" t="str">
        <f>Tournament!E36</f>
        <v>B</v>
      </c>
      <c r="E33" s="184">
        <f>Tournament!F36</f>
        <v>42280</v>
      </c>
      <c r="F33" s="185">
        <f>Tournament!G36</f>
        <v>0.60416666666666663</v>
      </c>
      <c r="G33" s="186" t="str">
        <f>Tournament!H36</f>
        <v>Samoa</v>
      </c>
      <c r="H33" s="187">
        <f>IF(Tournament!J36&lt;&gt;"",Tournament!J36,"")</f>
        <v>5</v>
      </c>
      <c r="I33" s="188" t="s">
        <v>25</v>
      </c>
      <c r="J33" s="187">
        <f>IF(Tournament!L36&lt;&gt;"",Tournament!L36,"")</f>
        <v>26</v>
      </c>
      <c r="K33" s="12" t="str">
        <f>Tournament!N36</f>
        <v>Japan</v>
      </c>
      <c r="L33" s="187">
        <f>IF(Tournament!O36&lt;&gt;"",Tournament!O36,"")</f>
        <v>0</v>
      </c>
      <c r="M33" s="188" t="s">
        <v>25</v>
      </c>
      <c r="N33" s="187">
        <f>IF(Tournament!Q36&lt;&gt;"",Tournament!Q36,"")</f>
        <v>2</v>
      </c>
      <c r="O33" s="187"/>
      <c r="P33" s="187"/>
      <c r="Q33" s="187"/>
      <c r="R33" s="187"/>
      <c r="S33" s="14"/>
      <c r="U33" s="89"/>
      <c r="V33" s="186" t="str">
        <f t="shared" si="45"/>
        <v>Samoa</v>
      </c>
      <c r="W33" s="17"/>
      <c r="X33" s="17"/>
      <c r="Y33" s="17"/>
      <c r="Z33" s="12" t="str">
        <f t="shared" si="46"/>
        <v>Japan</v>
      </c>
      <c r="AA33" s="17"/>
      <c r="AB33" s="17"/>
      <c r="AC33" s="17"/>
      <c r="AD33" s="127">
        <f t="shared" si="0"/>
        <v>0</v>
      </c>
      <c r="AE33" s="190" t="str">
        <f t="shared" si="1"/>
        <v/>
      </c>
      <c r="AF33" s="229">
        <f t="shared" si="2"/>
        <v>0</v>
      </c>
      <c r="AG33" s="89"/>
      <c r="AH33" s="186" t="str">
        <f t="shared" si="47"/>
        <v>Samoa</v>
      </c>
      <c r="AI33" s="17"/>
      <c r="AJ33" s="17"/>
      <c r="AK33" s="17"/>
      <c r="AL33" s="12" t="str">
        <f t="shared" si="48"/>
        <v>Japan</v>
      </c>
      <c r="AM33" s="17"/>
      <c r="AN33" s="17"/>
      <c r="AO33" s="17"/>
      <c r="AP33" s="127">
        <f t="shared" si="3"/>
        <v>0</v>
      </c>
      <c r="AQ33" s="190" t="str">
        <f t="shared" si="4"/>
        <v/>
      </c>
      <c r="AR33" s="229">
        <f t="shared" si="5"/>
        <v>0</v>
      </c>
      <c r="AS33" s="89"/>
      <c r="AT33" s="186" t="str">
        <f t="shared" si="49"/>
        <v>Samoa</v>
      </c>
      <c r="AU33" s="17"/>
      <c r="AV33" s="17"/>
      <c r="AW33" s="17"/>
      <c r="AX33" s="12" t="str">
        <f t="shared" si="50"/>
        <v>Japan</v>
      </c>
      <c r="AY33" s="17"/>
      <c r="AZ33" s="17"/>
      <c r="BA33" s="17"/>
      <c r="BB33" s="189">
        <f t="shared" si="6"/>
        <v>0</v>
      </c>
      <c r="BC33" s="190" t="str">
        <f t="shared" si="7"/>
        <v/>
      </c>
      <c r="BD33" s="229">
        <f t="shared" si="8"/>
        <v>0</v>
      </c>
      <c r="BE33" s="89"/>
      <c r="BF33" s="186" t="str">
        <f t="shared" si="51"/>
        <v>Samoa</v>
      </c>
      <c r="BG33" s="17"/>
      <c r="BH33" s="17"/>
      <c r="BI33" s="17"/>
      <c r="BJ33" s="12" t="str">
        <f t="shared" si="52"/>
        <v>Japan</v>
      </c>
      <c r="BK33" s="17"/>
      <c r="BL33" s="17"/>
      <c r="BM33" s="17"/>
      <c r="BN33" s="189">
        <f t="shared" si="9"/>
        <v>0</v>
      </c>
      <c r="BO33" s="190" t="str">
        <f t="shared" si="10"/>
        <v/>
      </c>
      <c r="BP33" s="229">
        <f t="shared" si="11"/>
        <v>0</v>
      </c>
      <c r="BQ33" s="89"/>
      <c r="BR33" s="186" t="str">
        <f t="shared" si="53"/>
        <v>Samoa</v>
      </c>
      <c r="BS33" s="17"/>
      <c r="BT33" s="17"/>
      <c r="BU33" s="17"/>
      <c r="BV33" s="12" t="str">
        <f t="shared" si="54"/>
        <v>Japan</v>
      </c>
      <c r="BW33" s="17"/>
      <c r="BX33" s="17"/>
      <c r="BY33" s="17"/>
      <c r="BZ33" s="189">
        <f t="shared" si="12"/>
        <v>0</v>
      </c>
      <c r="CA33" s="190" t="str">
        <f t="shared" si="13"/>
        <v/>
      </c>
      <c r="CB33" s="229">
        <f t="shared" si="14"/>
        <v>0</v>
      </c>
      <c r="CC33" s="89"/>
      <c r="CD33" s="186" t="str">
        <f t="shared" si="55"/>
        <v>Samoa</v>
      </c>
      <c r="CE33" s="17"/>
      <c r="CF33" s="17"/>
      <c r="CG33" s="17"/>
      <c r="CH33" s="12" t="str">
        <f t="shared" si="56"/>
        <v>Japan</v>
      </c>
      <c r="CI33" s="17"/>
      <c r="CJ33" s="17"/>
      <c r="CK33" s="17"/>
      <c r="CL33" s="189">
        <f t="shared" si="15"/>
        <v>0</v>
      </c>
      <c r="CM33" s="190" t="str">
        <f t="shared" si="16"/>
        <v/>
      </c>
      <c r="CN33" s="229">
        <f t="shared" si="17"/>
        <v>0</v>
      </c>
      <c r="CO33" s="89"/>
      <c r="CP33" s="186" t="str">
        <f t="shared" si="57"/>
        <v>Samoa</v>
      </c>
      <c r="CQ33" s="17"/>
      <c r="CR33" s="17"/>
      <c r="CS33" s="17"/>
      <c r="CT33" s="12" t="str">
        <f t="shared" si="58"/>
        <v>Japan</v>
      </c>
      <c r="CU33" s="17"/>
      <c r="CV33" s="17"/>
      <c r="CW33" s="17"/>
      <c r="CX33" s="189">
        <f t="shared" si="18"/>
        <v>0</v>
      </c>
      <c r="CY33" s="190" t="str">
        <f t="shared" si="19"/>
        <v/>
      </c>
      <c r="CZ33" s="229">
        <f t="shared" si="20"/>
        <v>0</v>
      </c>
      <c r="DA33" s="89"/>
      <c r="DB33" s="186" t="str">
        <f t="shared" si="59"/>
        <v>Samoa</v>
      </c>
      <c r="DC33" s="17"/>
      <c r="DD33" s="17"/>
      <c r="DE33" s="17"/>
      <c r="DF33" s="12" t="str">
        <f t="shared" si="60"/>
        <v>Japan</v>
      </c>
      <c r="DG33" s="17"/>
      <c r="DH33" s="17"/>
      <c r="DI33" s="17"/>
      <c r="DJ33" s="189">
        <f t="shared" si="21"/>
        <v>0</v>
      </c>
      <c r="DK33" s="190" t="str">
        <f t="shared" si="22"/>
        <v/>
      </c>
      <c r="DL33" s="229">
        <f t="shared" si="23"/>
        <v>0</v>
      </c>
      <c r="DM33" s="89"/>
      <c r="DN33" s="186" t="str">
        <f t="shared" si="61"/>
        <v>Samoa</v>
      </c>
      <c r="DO33" s="17"/>
      <c r="DP33" s="17"/>
      <c r="DQ33" s="17"/>
      <c r="DR33" s="12" t="str">
        <f t="shared" si="62"/>
        <v>Japan</v>
      </c>
      <c r="DS33" s="17"/>
      <c r="DT33" s="17"/>
      <c r="DU33" s="17"/>
      <c r="DV33" s="189">
        <f t="shared" si="24"/>
        <v>0</v>
      </c>
      <c r="DW33" s="190" t="str">
        <f t="shared" si="25"/>
        <v/>
      </c>
      <c r="DX33" s="229">
        <f t="shared" si="26"/>
        <v>0</v>
      </c>
      <c r="DY33" s="89"/>
      <c r="DZ33" s="186" t="str">
        <f t="shared" si="63"/>
        <v>Samoa</v>
      </c>
      <c r="EA33" s="17"/>
      <c r="EB33" s="17"/>
      <c r="EC33" s="17"/>
      <c r="ED33" s="12" t="str">
        <f t="shared" si="64"/>
        <v>Japan</v>
      </c>
      <c r="EE33" s="17"/>
      <c r="EF33" s="17"/>
      <c r="EG33" s="17"/>
      <c r="EH33" s="189">
        <f t="shared" si="27"/>
        <v>0</v>
      </c>
      <c r="EI33" s="190" t="str">
        <f t="shared" si="28"/>
        <v/>
      </c>
      <c r="EJ33" s="229">
        <f t="shared" si="29"/>
        <v>0</v>
      </c>
      <c r="EK33" s="89"/>
      <c r="EL33" s="186" t="str">
        <f t="shared" si="65"/>
        <v>Samoa</v>
      </c>
      <c r="EM33" s="17"/>
      <c r="EN33" s="17"/>
      <c r="EO33" s="17"/>
      <c r="EP33" s="12" t="str">
        <f t="shared" si="66"/>
        <v>Japan</v>
      </c>
      <c r="EQ33" s="17"/>
      <c r="ER33" s="17"/>
      <c r="ES33" s="17"/>
      <c r="ET33" s="189">
        <f t="shared" si="30"/>
        <v>0</v>
      </c>
      <c r="EU33" s="190" t="str">
        <f t="shared" si="31"/>
        <v/>
      </c>
      <c r="EV33" s="229">
        <f t="shared" si="32"/>
        <v>0</v>
      </c>
      <c r="EW33" s="89"/>
      <c r="EX33" s="186" t="str">
        <f t="shared" si="67"/>
        <v>Samoa</v>
      </c>
      <c r="EY33" s="17"/>
      <c r="EZ33" s="17"/>
      <c r="FA33" s="17"/>
      <c r="FB33" s="12" t="str">
        <f t="shared" si="68"/>
        <v>Japan</v>
      </c>
      <c r="FC33" s="17"/>
      <c r="FD33" s="17"/>
      <c r="FE33" s="17"/>
      <c r="FF33" s="189">
        <f t="shared" si="33"/>
        <v>0</v>
      </c>
      <c r="FG33" s="190" t="str">
        <f t="shared" si="34"/>
        <v/>
      </c>
      <c r="FH33" s="229">
        <f t="shared" si="35"/>
        <v>0</v>
      </c>
      <c r="FI33" s="89"/>
      <c r="FJ33" s="186" t="str">
        <f t="shared" si="69"/>
        <v>Samoa</v>
      </c>
      <c r="FK33" s="17"/>
      <c r="FL33" s="17"/>
      <c r="FM33" s="17"/>
      <c r="FN33" s="12" t="str">
        <f t="shared" si="70"/>
        <v>Japan</v>
      </c>
      <c r="FO33" s="17"/>
      <c r="FP33" s="17"/>
      <c r="FQ33" s="17"/>
      <c r="FR33" s="189">
        <f t="shared" si="36"/>
        <v>0</v>
      </c>
      <c r="FS33" s="190" t="str">
        <f t="shared" si="37"/>
        <v/>
      </c>
      <c r="FT33" s="229">
        <f t="shared" si="38"/>
        <v>0</v>
      </c>
      <c r="FU33" s="89"/>
      <c r="FV33" s="186" t="str">
        <f t="shared" si="71"/>
        <v>Samoa</v>
      </c>
      <c r="FW33" s="17"/>
      <c r="FX33" s="17"/>
      <c r="FY33" s="17"/>
      <c r="FZ33" s="12" t="str">
        <f t="shared" si="72"/>
        <v>Japan</v>
      </c>
      <c r="GA33" s="17"/>
      <c r="GB33" s="17"/>
      <c r="GC33" s="17"/>
      <c r="GD33" s="189">
        <f t="shared" si="39"/>
        <v>0</v>
      </c>
      <c r="GE33" s="190" t="str">
        <f t="shared" si="40"/>
        <v/>
      </c>
      <c r="GF33" s="229">
        <f t="shared" si="41"/>
        <v>0</v>
      </c>
      <c r="GG33" s="89"/>
      <c r="GH33" s="186" t="str">
        <f t="shared" si="73"/>
        <v>Samoa</v>
      </c>
      <c r="GI33" s="17"/>
      <c r="GJ33" s="17"/>
      <c r="GK33" s="17"/>
      <c r="GL33" s="12" t="str">
        <f t="shared" si="74"/>
        <v>Japan</v>
      </c>
      <c r="GM33" s="17"/>
      <c r="GN33" s="17"/>
      <c r="GO33" s="17"/>
      <c r="GP33" s="189">
        <f t="shared" si="42"/>
        <v>0</v>
      </c>
      <c r="GQ33" s="190" t="str">
        <f t="shared" si="43"/>
        <v/>
      </c>
      <c r="GR33" s="229">
        <f t="shared" si="44"/>
        <v>0</v>
      </c>
    </row>
    <row r="34" spans="1:200" s="10" customFormat="1" ht="15" customHeight="1" x14ac:dyDescent="0.25">
      <c r="A34" s="141">
        <v>39</v>
      </c>
      <c r="B34" s="11"/>
      <c r="C34" s="13">
        <f>Tournament!D37</f>
        <v>25</v>
      </c>
      <c r="D34" s="13" t="str">
        <f>Tournament!E37</f>
        <v>B</v>
      </c>
      <c r="E34" s="184">
        <f>Tournament!F37</f>
        <v>42280</v>
      </c>
      <c r="F34" s="185">
        <f>Tournament!G37</f>
        <v>0.69791666666666663</v>
      </c>
      <c r="G34" s="186" t="str">
        <f>Tournament!H37</f>
        <v>South Africa</v>
      </c>
      <c r="H34" s="187">
        <f>IF(Tournament!J37&lt;&gt;"",Tournament!J37,"")</f>
        <v>34</v>
      </c>
      <c r="I34" s="188" t="s">
        <v>25</v>
      </c>
      <c r="J34" s="187">
        <f>IF(Tournament!L37&lt;&gt;"",Tournament!L37,"")</f>
        <v>16</v>
      </c>
      <c r="K34" s="12" t="str">
        <f>Tournament!N37</f>
        <v>Scotland</v>
      </c>
      <c r="L34" s="187">
        <f>IF(Tournament!O37&lt;&gt;"",Tournament!O37,"")</f>
        <v>3</v>
      </c>
      <c r="M34" s="188" t="s">
        <v>25</v>
      </c>
      <c r="N34" s="187">
        <f>IF(Tournament!Q37&lt;&gt;"",Tournament!Q37,"")</f>
        <v>1</v>
      </c>
      <c r="O34" s="187"/>
      <c r="P34" s="187"/>
      <c r="Q34" s="187"/>
      <c r="R34" s="187"/>
      <c r="S34" s="14"/>
      <c r="U34" s="89"/>
      <c r="V34" s="186" t="str">
        <f t="shared" si="45"/>
        <v>South Africa</v>
      </c>
      <c r="W34" s="17"/>
      <c r="X34" s="17"/>
      <c r="Y34" s="17"/>
      <c r="Z34" s="12" t="str">
        <f t="shared" si="46"/>
        <v>Scotland</v>
      </c>
      <c r="AA34" s="17"/>
      <c r="AB34" s="17"/>
      <c r="AC34" s="17"/>
      <c r="AD34" s="127">
        <f t="shared" si="0"/>
        <v>0</v>
      </c>
      <c r="AE34" s="190" t="str">
        <f t="shared" si="1"/>
        <v/>
      </c>
      <c r="AF34" s="229">
        <f t="shared" si="2"/>
        <v>0</v>
      </c>
      <c r="AG34" s="89"/>
      <c r="AH34" s="186" t="str">
        <f t="shared" si="47"/>
        <v>South Africa</v>
      </c>
      <c r="AI34" s="17"/>
      <c r="AJ34" s="17"/>
      <c r="AK34" s="17"/>
      <c r="AL34" s="12" t="str">
        <f t="shared" si="48"/>
        <v>Scotland</v>
      </c>
      <c r="AM34" s="17"/>
      <c r="AN34" s="17"/>
      <c r="AO34" s="17"/>
      <c r="AP34" s="127">
        <f t="shared" si="3"/>
        <v>0</v>
      </c>
      <c r="AQ34" s="190" t="str">
        <f t="shared" si="4"/>
        <v/>
      </c>
      <c r="AR34" s="229">
        <f t="shared" si="5"/>
        <v>0</v>
      </c>
      <c r="AS34" s="89"/>
      <c r="AT34" s="186" t="str">
        <f t="shared" si="49"/>
        <v>South Africa</v>
      </c>
      <c r="AU34" s="17"/>
      <c r="AV34" s="17"/>
      <c r="AW34" s="17"/>
      <c r="AX34" s="12" t="str">
        <f t="shared" si="50"/>
        <v>Scotland</v>
      </c>
      <c r="AY34" s="17"/>
      <c r="AZ34" s="17"/>
      <c r="BA34" s="17"/>
      <c r="BB34" s="189">
        <f t="shared" si="6"/>
        <v>0</v>
      </c>
      <c r="BC34" s="190" t="str">
        <f t="shared" si="7"/>
        <v/>
      </c>
      <c r="BD34" s="229">
        <f t="shared" si="8"/>
        <v>0</v>
      </c>
      <c r="BE34" s="89"/>
      <c r="BF34" s="186" t="str">
        <f t="shared" si="51"/>
        <v>South Africa</v>
      </c>
      <c r="BG34" s="17"/>
      <c r="BH34" s="17"/>
      <c r="BI34" s="17"/>
      <c r="BJ34" s="12" t="str">
        <f t="shared" si="52"/>
        <v>Scotland</v>
      </c>
      <c r="BK34" s="17"/>
      <c r="BL34" s="17"/>
      <c r="BM34" s="17"/>
      <c r="BN34" s="189">
        <f t="shared" si="9"/>
        <v>0</v>
      </c>
      <c r="BO34" s="190" t="str">
        <f t="shared" si="10"/>
        <v/>
      </c>
      <c r="BP34" s="229">
        <f t="shared" si="11"/>
        <v>0</v>
      </c>
      <c r="BQ34" s="89"/>
      <c r="BR34" s="186" t="str">
        <f t="shared" si="53"/>
        <v>South Africa</v>
      </c>
      <c r="BS34" s="17"/>
      <c r="BT34" s="17"/>
      <c r="BU34" s="17"/>
      <c r="BV34" s="12" t="str">
        <f t="shared" si="54"/>
        <v>Scotland</v>
      </c>
      <c r="BW34" s="17"/>
      <c r="BX34" s="17"/>
      <c r="BY34" s="17"/>
      <c r="BZ34" s="189">
        <f t="shared" si="12"/>
        <v>0</v>
      </c>
      <c r="CA34" s="190" t="str">
        <f t="shared" si="13"/>
        <v/>
      </c>
      <c r="CB34" s="229">
        <f t="shared" si="14"/>
        <v>0</v>
      </c>
      <c r="CC34" s="89"/>
      <c r="CD34" s="186" t="str">
        <f t="shared" si="55"/>
        <v>South Africa</v>
      </c>
      <c r="CE34" s="17"/>
      <c r="CF34" s="17"/>
      <c r="CG34" s="17"/>
      <c r="CH34" s="12" t="str">
        <f t="shared" si="56"/>
        <v>Scotland</v>
      </c>
      <c r="CI34" s="17"/>
      <c r="CJ34" s="17"/>
      <c r="CK34" s="17"/>
      <c r="CL34" s="189">
        <f t="shared" si="15"/>
        <v>0</v>
      </c>
      <c r="CM34" s="190" t="str">
        <f t="shared" si="16"/>
        <v/>
      </c>
      <c r="CN34" s="229">
        <f t="shared" si="17"/>
        <v>0</v>
      </c>
      <c r="CO34" s="89"/>
      <c r="CP34" s="186" t="str">
        <f t="shared" si="57"/>
        <v>South Africa</v>
      </c>
      <c r="CQ34" s="17"/>
      <c r="CR34" s="17"/>
      <c r="CS34" s="17"/>
      <c r="CT34" s="12" t="str">
        <f t="shared" si="58"/>
        <v>Scotland</v>
      </c>
      <c r="CU34" s="17"/>
      <c r="CV34" s="17"/>
      <c r="CW34" s="17"/>
      <c r="CX34" s="189">
        <f t="shared" si="18"/>
        <v>0</v>
      </c>
      <c r="CY34" s="190" t="str">
        <f t="shared" si="19"/>
        <v/>
      </c>
      <c r="CZ34" s="229">
        <f t="shared" si="20"/>
        <v>0</v>
      </c>
      <c r="DA34" s="89"/>
      <c r="DB34" s="186" t="str">
        <f t="shared" si="59"/>
        <v>South Africa</v>
      </c>
      <c r="DC34" s="17"/>
      <c r="DD34" s="17"/>
      <c r="DE34" s="17"/>
      <c r="DF34" s="12" t="str">
        <f t="shared" si="60"/>
        <v>Scotland</v>
      </c>
      <c r="DG34" s="17"/>
      <c r="DH34" s="17"/>
      <c r="DI34" s="17"/>
      <c r="DJ34" s="189">
        <f t="shared" si="21"/>
        <v>0</v>
      </c>
      <c r="DK34" s="190" t="str">
        <f t="shared" si="22"/>
        <v/>
      </c>
      <c r="DL34" s="229">
        <f t="shared" si="23"/>
        <v>0</v>
      </c>
      <c r="DM34" s="89"/>
      <c r="DN34" s="186" t="str">
        <f t="shared" si="61"/>
        <v>South Africa</v>
      </c>
      <c r="DO34" s="17"/>
      <c r="DP34" s="17"/>
      <c r="DQ34" s="17"/>
      <c r="DR34" s="12" t="str">
        <f t="shared" si="62"/>
        <v>Scotland</v>
      </c>
      <c r="DS34" s="17"/>
      <c r="DT34" s="17"/>
      <c r="DU34" s="17"/>
      <c r="DV34" s="189">
        <f t="shared" si="24"/>
        <v>0</v>
      </c>
      <c r="DW34" s="190" t="str">
        <f t="shared" si="25"/>
        <v/>
      </c>
      <c r="DX34" s="229">
        <f t="shared" si="26"/>
        <v>0</v>
      </c>
      <c r="DY34" s="89"/>
      <c r="DZ34" s="186" t="str">
        <f t="shared" si="63"/>
        <v>South Africa</v>
      </c>
      <c r="EA34" s="17"/>
      <c r="EB34" s="17"/>
      <c r="EC34" s="17"/>
      <c r="ED34" s="12" t="str">
        <f t="shared" si="64"/>
        <v>Scotland</v>
      </c>
      <c r="EE34" s="17"/>
      <c r="EF34" s="17"/>
      <c r="EG34" s="17"/>
      <c r="EH34" s="189">
        <f t="shared" si="27"/>
        <v>0</v>
      </c>
      <c r="EI34" s="190" t="str">
        <f t="shared" si="28"/>
        <v/>
      </c>
      <c r="EJ34" s="229">
        <f t="shared" si="29"/>
        <v>0</v>
      </c>
      <c r="EK34" s="89"/>
      <c r="EL34" s="186" t="str">
        <f t="shared" si="65"/>
        <v>South Africa</v>
      </c>
      <c r="EM34" s="17"/>
      <c r="EN34" s="17"/>
      <c r="EO34" s="17"/>
      <c r="EP34" s="12" t="str">
        <f t="shared" si="66"/>
        <v>Scotland</v>
      </c>
      <c r="EQ34" s="17"/>
      <c r="ER34" s="17"/>
      <c r="ES34" s="17"/>
      <c r="ET34" s="189">
        <f t="shared" si="30"/>
        <v>0</v>
      </c>
      <c r="EU34" s="190" t="str">
        <f t="shared" si="31"/>
        <v/>
      </c>
      <c r="EV34" s="229">
        <f t="shared" si="32"/>
        <v>0</v>
      </c>
      <c r="EW34" s="89"/>
      <c r="EX34" s="186" t="str">
        <f t="shared" si="67"/>
        <v>South Africa</v>
      </c>
      <c r="EY34" s="17"/>
      <c r="EZ34" s="17"/>
      <c r="FA34" s="17"/>
      <c r="FB34" s="12" t="str">
        <f t="shared" si="68"/>
        <v>Scotland</v>
      </c>
      <c r="FC34" s="17"/>
      <c r="FD34" s="17"/>
      <c r="FE34" s="17"/>
      <c r="FF34" s="189">
        <f t="shared" si="33"/>
        <v>0</v>
      </c>
      <c r="FG34" s="190" t="str">
        <f t="shared" si="34"/>
        <v/>
      </c>
      <c r="FH34" s="229">
        <f t="shared" si="35"/>
        <v>0</v>
      </c>
      <c r="FI34" s="89"/>
      <c r="FJ34" s="186" t="str">
        <f t="shared" si="69"/>
        <v>South Africa</v>
      </c>
      <c r="FK34" s="17"/>
      <c r="FL34" s="17"/>
      <c r="FM34" s="17"/>
      <c r="FN34" s="12" t="str">
        <f t="shared" si="70"/>
        <v>Scotland</v>
      </c>
      <c r="FO34" s="17"/>
      <c r="FP34" s="17"/>
      <c r="FQ34" s="17"/>
      <c r="FR34" s="189">
        <f t="shared" si="36"/>
        <v>0</v>
      </c>
      <c r="FS34" s="190" t="str">
        <f t="shared" si="37"/>
        <v/>
      </c>
      <c r="FT34" s="229">
        <f t="shared" si="38"/>
        <v>0</v>
      </c>
      <c r="FU34" s="89"/>
      <c r="FV34" s="186" t="str">
        <f t="shared" si="71"/>
        <v>South Africa</v>
      </c>
      <c r="FW34" s="17"/>
      <c r="FX34" s="17"/>
      <c r="FY34" s="17"/>
      <c r="FZ34" s="12" t="str">
        <f t="shared" si="72"/>
        <v>Scotland</v>
      </c>
      <c r="GA34" s="17"/>
      <c r="GB34" s="17"/>
      <c r="GC34" s="17"/>
      <c r="GD34" s="189">
        <f t="shared" si="39"/>
        <v>0</v>
      </c>
      <c r="GE34" s="190" t="str">
        <f t="shared" si="40"/>
        <v/>
      </c>
      <c r="GF34" s="229">
        <f t="shared" si="41"/>
        <v>0</v>
      </c>
      <c r="GG34" s="89"/>
      <c r="GH34" s="186" t="str">
        <f t="shared" si="73"/>
        <v>South Africa</v>
      </c>
      <c r="GI34" s="17"/>
      <c r="GJ34" s="17"/>
      <c r="GK34" s="17"/>
      <c r="GL34" s="12" t="str">
        <f t="shared" si="74"/>
        <v>Scotland</v>
      </c>
      <c r="GM34" s="17"/>
      <c r="GN34" s="17"/>
      <c r="GO34" s="17"/>
      <c r="GP34" s="189">
        <f t="shared" si="42"/>
        <v>0</v>
      </c>
      <c r="GQ34" s="190" t="str">
        <f t="shared" si="43"/>
        <v/>
      </c>
      <c r="GR34" s="229">
        <f t="shared" si="44"/>
        <v>0</v>
      </c>
    </row>
    <row r="35" spans="1:200" s="10" customFormat="1" ht="15" customHeight="1" x14ac:dyDescent="0.25">
      <c r="A35" s="141">
        <v>40</v>
      </c>
      <c r="B35" s="11"/>
      <c r="C35" s="13">
        <f>Tournament!D38</f>
        <v>26</v>
      </c>
      <c r="D35" s="13" t="str">
        <f>Tournament!E38</f>
        <v>A</v>
      </c>
      <c r="E35" s="184">
        <f>Tournament!F38</f>
        <v>42280</v>
      </c>
      <c r="F35" s="185">
        <f>Tournament!G38</f>
        <v>0.83333333333333337</v>
      </c>
      <c r="G35" s="186" t="str">
        <f>Tournament!H38</f>
        <v>England</v>
      </c>
      <c r="H35" s="187">
        <f>IF(Tournament!J38&lt;&gt;"",Tournament!J38,"")</f>
        <v>13</v>
      </c>
      <c r="I35" s="188" t="s">
        <v>25</v>
      </c>
      <c r="J35" s="187">
        <f>IF(Tournament!L38&lt;&gt;"",Tournament!L38,"")</f>
        <v>33</v>
      </c>
      <c r="K35" s="12" t="str">
        <f>Tournament!N38</f>
        <v>Australia</v>
      </c>
      <c r="L35" s="187">
        <f>IF(Tournament!O38&lt;&gt;"",Tournament!O38,"")</f>
        <v>1</v>
      </c>
      <c r="M35" s="188" t="s">
        <v>25</v>
      </c>
      <c r="N35" s="187">
        <f>IF(Tournament!Q38&lt;&gt;"",Tournament!Q38,"")</f>
        <v>3</v>
      </c>
      <c r="O35" s="187"/>
      <c r="P35" s="187"/>
      <c r="Q35" s="187"/>
      <c r="R35" s="187"/>
      <c r="S35" s="14"/>
      <c r="U35" s="89"/>
      <c r="V35" s="186" t="str">
        <f t="shared" si="45"/>
        <v>England</v>
      </c>
      <c r="W35" s="17"/>
      <c r="X35" s="17"/>
      <c r="Y35" s="17"/>
      <c r="Z35" s="12" t="str">
        <f t="shared" si="46"/>
        <v>Australia</v>
      </c>
      <c r="AA35" s="17"/>
      <c r="AB35" s="17"/>
      <c r="AC35" s="17"/>
      <c r="AD35" s="127">
        <f t="shared" si="0"/>
        <v>0</v>
      </c>
      <c r="AE35" s="190" t="str">
        <f t="shared" si="1"/>
        <v/>
      </c>
      <c r="AF35" s="229">
        <f t="shared" si="2"/>
        <v>0</v>
      </c>
      <c r="AG35" s="89"/>
      <c r="AH35" s="186" t="str">
        <f t="shared" si="47"/>
        <v>England</v>
      </c>
      <c r="AI35" s="17"/>
      <c r="AJ35" s="17"/>
      <c r="AK35" s="17"/>
      <c r="AL35" s="12" t="str">
        <f t="shared" si="48"/>
        <v>Australia</v>
      </c>
      <c r="AM35" s="17"/>
      <c r="AN35" s="17"/>
      <c r="AO35" s="17"/>
      <c r="AP35" s="127">
        <f t="shared" si="3"/>
        <v>0</v>
      </c>
      <c r="AQ35" s="190" t="str">
        <f t="shared" si="4"/>
        <v/>
      </c>
      <c r="AR35" s="229">
        <f t="shared" si="5"/>
        <v>0</v>
      </c>
      <c r="AS35" s="89"/>
      <c r="AT35" s="186" t="str">
        <f t="shared" si="49"/>
        <v>England</v>
      </c>
      <c r="AU35" s="17"/>
      <c r="AV35" s="17"/>
      <c r="AW35" s="17"/>
      <c r="AX35" s="12" t="str">
        <f t="shared" si="50"/>
        <v>Australia</v>
      </c>
      <c r="AY35" s="17"/>
      <c r="AZ35" s="17"/>
      <c r="BA35" s="17"/>
      <c r="BB35" s="189">
        <f t="shared" si="6"/>
        <v>0</v>
      </c>
      <c r="BC35" s="190" t="str">
        <f t="shared" si="7"/>
        <v/>
      </c>
      <c r="BD35" s="229">
        <f t="shared" si="8"/>
        <v>0</v>
      </c>
      <c r="BE35" s="89"/>
      <c r="BF35" s="186" t="str">
        <f t="shared" si="51"/>
        <v>England</v>
      </c>
      <c r="BG35" s="17"/>
      <c r="BH35" s="17"/>
      <c r="BI35" s="17"/>
      <c r="BJ35" s="12" t="str">
        <f t="shared" si="52"/>
        <v>Australia</v>
      </c>
      <c r="BK35" s="17"/>
      <c r="BL35" s="17"/>
      <c r="BM35" s="17"/>
      <c r="BN35" s="189">
        <f t="shared" si="9"/>
        <v>0</v>
      </c>
      <c r="BO35" s="190" t="str">
        <f t="shared" si="10"/>
        <v/>
      </c>
      <c r="BP35" s="229">
        <f t="shared" si="11"/>
        <v>0</v>
      </c>
      <c r="BQ35" s="89"/>
      <c r="BR35" s="186" t="str">
        <f t="shared" si="53"/>
        <v>England</v>
      </c>
      <c r="BS35" s="17"/>
      <c r="BT35" s="17"/>
      <c r="BU35" s="17"/>
      <c r="BV35" s="12" t="str">
        <f t="shared" si="54"/>
        <v>Australia</v>
      </c>
      <c r="BW35" s="17"/>
      <c r="BX35" s="17"/>
      <c r="BY35" s="17"/>
      <c r="BZ35" s="189">
        <f t="shared" si="12"/>
        <v>0</v>
      </c>
      <c r="CA35" s="190" t="str">
        <f t="shared" si="13"/>
        <v/>
      </c>
      <c r="CB35" s="229">
        <f t="shared" si="14"/>
        <v>0</v>
      </c>
      <c r="CC35" s="89"/>
      <c r="CD35" s="186" t="str">
        <f t="shared" si="55"/>
        <v>England</v>
      </c>
      <c r="CE35" s="17"/>
      <c r="CF35" s="17"/>
      <c r="CG35" s="17"/>
      <c r="CH35" s="12" t="str">
        <f t="shared" si="56"/>
        <v>Australia</v>
      </c>
      <c r="CI35" s="17"/>
      <c r="CJ35" s="17"/>
      <c r="CK35" s="17"/>
      <c r="CL35" s="189">
        <f t="shared" si="15"/>
        <v>0</v>
      </c>
      <c r="CM35" s="190" t="str">
        <f t="shared" si="16"/>
        <v/>
      </c>
      <c r="CN35" s="229">
        <f t="shared" si="17"/>
        <v>0</v>
      </c>
      <c r="CO35" s="89"/>
      <c r="CP35" s="186" t="str">
        <f t="shared" si="57"/>
        <v>England</v>
      </c>
      <c r="CQ35" s="17"/>
      <c r="CR35" s="17"/>
      <c r="CS35" s="17"/>
      <c r="CT35" s="12" t="str">
        <f t="shared" si="58"/>
        <v>Australia</v>
      </c>
      <c r="CU35" s="17"/>
      <c r="CV35" s="17"/>
      <c r="CW35" s="17"/>
      <c r="CX35" s="189">
        <f t="shared" si="18"/>
        <v>0</v>
      </c>
      <c r="CY35" s="190" t="str">
        <f t="shared" si="19"/>
        <v/>
      </c>
      <c r="CZ35" s="229">
        <f t="shared" si="20"/>
        <v>0</v>
      </c>
      <c r="DA35" s="89"/>
      <c r="DB35" s="186" t="str">
        <f t="shared" si="59"/>
        <v>England</v>
      </c>
      <c r="DC35" s="17"/>
      <c r="DD35" s="17"/>
      <c r="DE35" s="17"/>
      <c r="DF35" s="12" t="str">
        <f t="shared" si="60"/>
        <v>Australia</v>
      </c>
      <c r="DG35" s="17"/>
      <c r="DH35" s="17"/>
      <c r="DI35" s="17"/>
      <c r="DJ35" s="189">
        <f t="shared" si="21"/>
        <v>0</v>
      </c>
      <c r="DK35" s="190" t="str">
        <f t="shared" si="22"/>
        <v/>
      </c>
      <c r="DL35" s="229">
        <f t="shared" si="23"/>
        <v>0</v>
      </c>
      <c r="DM35" s="89"/>
      <c r="DN35" s="186" t="str">
        <f t="shared" si="61"/>
        <v>England</v>
      </c>
      <c r="DO35" s="17"/>
      <c r="DP35" s="17"/>
      <c r="DQ35" s="17"/>
      <c r="DR35" s="12" t="str">
        <f t="shared" si="62"/>
        <v>Australia</v>
      </c>
      <c r="DS35" s="17"/>
      <c r="DT35" s="17"/>
      <c r="DU35" s="17"/>
      <c r="DV35" s="189">
        <f t="shared" si="24"/>
        <v>0</v>
      </c>
      <c r="DW35" s="190" t="str">
        <f t="shared" si="25"/>
        <v/>
      </c>
      <c r="DX35" s="229">
        <f t="shared" si="26"/>
        <v>0</v>
      </c>
      <c r="DY35" s="89"/>
      <c r="DZ35" s="186" t="str">
        <f t="shared" si="63"/>
        <v>England</v>
      </c>
      <c r="EA35" s="17"/>
      <c r="EB35" s="17"/>
      <c r="EC35" s="17"/>
      <c r="ED35" s="12" t="str">
        <f t="shared" si="64"/>
        <v>Australia</v>
      </c>
      <c r="EE35" s="17"/>
      <c r="EF35" s="17"/>
      <c r="EG35" s="17"/>
      <c r="EH35" s="189">
        <f t="shared" si="27"/>
        <v>0</v>
      </c>
      <c r="EI35" s="190" t="str">
        <f t="shared" si="28"/>
        <v/>
      </c>
      <c r="EJ35" s="229">
        <f t="shared" si="29"/>
        <v>0</v>
      </c>
      <c r="EK35" s="89"/>
      <c r="EL35" s="186" t="str">
        <f t="shared" si="65"/>
        <v>England</v>
      </c>
      <c r="EM35" s="17"/>
      <c r="EN35" s="17"/>
      <c r="EO35" s="17"/>
      <c r="EP35" s="12" t="str">
        <f t="shared" si="66"/>
        <v>Australia</v>
      </c>
      <c r="EQ35" s="17"/>
      <c r="ER35" s="17"/>
      <c r="ES35" s="17"/>
      <c r="ET35" s="189">
        <f t="shared" si="30"/>
        <v>0</v>
      </c>
      <c r="EU35" s="190" t="str">
        <f t="shared" si="31"/>
        <v/>
      </c>
      <c r="EV35" s="229">
        <f t="shared" si="32"/>
        <v>0</v>
      </c>
      <c r="EW35" s="89"/>
      <c r="EX35" s="186" t="str">
        <f t="shared" si="67"/>
        <v>England</v>
      </c>
      <c r="EY35" s="17"/>
      <c r="EZ35" s="17"/>
      <c r="FA35" s="17"/>
      <c r="FB35" s="12" t="str">
        <f t="shared" si="68"/>
        <v>Australia</v>
      </c>
      <c r="FC35" s="17"/>
      <c r="FD35" s="17"/>
      <c r="FE35" s="17"/>
      <c r="FF35" s="189">
        <f t="shared" si="33"/>
        <v>0</v>
      </c>
      <c r="FG35" s="190" t="str">
        <f t="shared" si="34"/>
        <v/>
      </c>
      <c r="FH35" s="229">
        <f t="shared" si="35"/>
        <v>0</v>
      </c>
      <c r="FI35" s="89"/>
      <c r="FJ35" s="186" t="str">
        <f t="shared" si="69"/>
        <v>England</v>
      </c>
      <c r="FK35" s="17"/>
      <c r="FL35" s="17"/>
      <c r="FM35" s="17"/>
      <c r="FN35" s="12" t="str">
        <f t="shared" si="70"/>
        <v>Australia</v>
      </c>
      <c r="FO35" s="17"/>
      <c r="FP35" s="17"/>
      <c r="FQ35" s="17"/>
      <c r="FR35" s="189">
        <f t="shared" si="36"/>
        <v>0</v>
      </c>
      <c r="FS35" s="190" t="str">
        <f t="shared" si="37"/>
        <v/>
      </c>
      <c r="FT35" s="229">
        <f t="shared" si="38"/>
        <v>0</v>
      </c>
      <c r="FU35" s="89"/>
      <c r="FV35" s="186" t="str">
        <f t="shared" si="71"/>
        <v>England</v>
      </c>
      <c r="FW35" s="17"/>
      <c r="FX35" s="17"/>
      <c r="FY35" s="17"/>
      <c r="FZ35" s="12" t="str">
        <f t="shared" si="72"/>
        <v>Australia</v>
      </c>
      <c r="GA35" s="17"/>
      <c r="GB35" s="17"/>
      <c r="GC35" s="17"/>
      <c r="GD35" s="189">
        <f t="shared" si="39"/>
        <v>0</v>
      </c>
      <c r="GE35" s="190" t="str">
        <f t="shared" si="40"/>
        <v/>
      </c>
      <c r="GF35" s="229">
        <f t="shared" si="41"/>
        <v>0</v>
      </c>
      <c r="GG35" s="89"/>
      <c r="GH35" s="186" t="str">
        <f t="shared" si="73"/>
        <v>England</v>
      </c>
      <c r="GI35" s="17"/>
      <c r="GJ35" s="17"/>
      <c r="GK35" s="17"/>
      <c r="GL35" s="12" t="str">
        <f t="shared" si="74"/>
        <v>Australia</v>
      </c>
      <c r="GM35" s="17"/>
      <c r="GN35" s="17"/>
      <c r="GO35" s="17"/>
      <c r="GP35" s="189">
        <f t="shared" si="42"/>
        <v>0</v>
      </c>
      <c r="GQ35" s="190" t="str">
        <f t="shared" si="43"/>
        <v/>
      </c>
      <c r="GR35" s="229">
        <f t="shared" si="44"/>
        <v>0</v>
      </c>
    </row>
    <row r="36" spans="1:200" s="10" customFormat="1" ht="15" customHeight="1" x14ac:dyDescent="0.25">
      <c r="A36" s="141">
        <v>41</v>
      </c>
      <c r="B36" s="11"/>
      <c r="C36" s="13">
        <f>Tournament!D39</f>
        <v>27</v>
      </c>
      <c r="D36" s="13" t="str">
        <f>Tournament!E39</f>
        <v>C</v>
      </c>
      <c r="E36" s="184">
        <f>Tournament!F39</f>
        <v>42281</v>
      </c>
      <c r="F36" s="185">
        <f>Tournament!G39</f>
        <v>0.60416666666666663</v>
      </c>
      <c r="G36" s="186" t="str">
        <f>Tournament!H39</f>
        <v>Argentina</v>
      </c>
      <c r="H36" s="187">
        <f>IF(Tournament!J39&lt;&gt;"",Tournament!J39,"")</f>
        <v>45</v>
      </c>
      <c r="I36" s="188" t="s">
        <v>25</v>
      </c>
      <c r="J36" s="187">
        <f>IF(Tournament!L39&lt;&gt;"",Tournament!L39,"")</f>
        <v>16</v>
      </c>
      <c r="K36" s="12" t="str">
        <f>Tournament!N39</f>
        <v>Tonga</v>
      </c>
      <c r="L36" s="187">
        <f>IF(Tournament!O39&lt;&gt;"",Tournament!O39,"")</f>
        <v>5</v>
      </c>
      <c r="M36" s="188" t="s">
        <v>25</v>
      </c>
      <c r="N36" s="187">
        <f>IF(Tournament!Q39&lt;&gt;"",Tournament!Q39,"")</f>
        <v>2</v>
      </c>
      <c r="O36" s="187"/>
      <c r="P36" s="187"/>
      <c r="Q36" s="187"/>
      <c r="R36" s="187"/>
      <c r="S36" s="14"/>
      <c r="U36" s="89"/>
      <c r="V36" s="186" t="str">
        <f t="shared" si="45"/>
        <v>Argentina</v>
      </c>
      <c r="W36" s="17"/>
      <c r="X36" s="17"/>
      <c r="Y36" s="17"/>
      <c r="Z36" s="12" t="str">
        <f t="shared" si="46"/>
        <v>Tonga</v>
      </c>
      <c r="AA36" s="17"/>
      <c r="AB36" s="17"/>
      <c r="AC36" s="17"/>
      <c r="AD36" s="127">
        <f t="shared" si="0"/>
        <v>0</v>
      </c>
      <c r="AE36" s="190" t="str">
        <f t="shared" si="1"/>
        <v/>
      </c>
      <c r="AF36" s="229">
        <f t="shared" si="2"/>
        <v>0</v>
      </c>
      <c r="AG36" s="89"/>
      <c r="AH36" s="186" t="str">
        <f t="shared" si="47"/>
        <v>Argentina</v>
      </c>
      <c r="AI36" s="17"/>
      <c r="AJ36" s="17"/>
      <c r="AK36" s="17"/>
      <c r="AL36" s="12" t="str">
        <f t="shared" si="48"/>
        <v>Tonga</v>
      </c>
      <c r="AM36" s="17"/>
      <c r="AN36" s="17"/>
      <c r="AO36" s="17"/>
      <c r="AP36" s="127">
        <f t="shared" si="3"/>
        <v>0</v>
      </c>
      <c r="AQ36" s="190" t="str">
        <f t="shared" si="4"/>
        <v/>
      </c>
      <c r="AR36" s="229">
        <f t="shared" si="5"/>
        <v>0</v>
      </c>
      <c r="AS36" s="89"/>
      <c r="AT36" s="186" t="str">
        <f t="shared" si="49"/>
        <v>Argentina</v>
      </c>
      <c r="AU36" s="17"/>
      <c r="AV36" s="17"/>
      <c r="AW36" s="17"/>
      <c r="AX36" s="12" t="str">
        <f t="shared" si="50"/>
        <v>Tonga</v>
      </c>
      <c r="AY36" s="17"/>
      <c r="AZ36" s="17"/>
      <c r="BA36" s="17"/>
      <c r="BB36" s="189">
        <f t="shared" si="6"/>
        <v>0</v>
      </c>
      <c r="BC36" s="190" t="str">
        <f t="shared" si="7"/>
        <v/>
      </c>
      <c r="BD36" s="229">
        <f t="shared" si="8"/>
        <v>0</v>
      </c>
      <c r="BE36" s="89"/>
      <c r="BF36" s="186" t="str">
        <f t="shared" si="51"/>
        <v>Argentina</v>
      </c>
      <c r="BG36" s="17"/>
      <c r="BH36" s="17"/>
      <c r="BI36" s="17"/>
      <c r="BJ36" s="12" t="str">
        <f t="shared" si="52"/>
        <v>Tonga</v>
      </c>
      <c r="BK36" s="17"/>
      <c r="BL36" s="17"/>
      <c r="BM36" s="17"/>
      <c r="BN36" s="189">
        <f t="shared" si="9"/>
        <v>0</v>
      </c>
      <c r="BO36" s="190" t="str">
        <f t="shared" si="10"/>
        <v/>
      </c>
      <c r="BP36" s="229">
        <f t="shared" si="11"/>
        <v>0</v>
      </c>
      <c r="BQ36" s="89"/>
      <c r="BR36" s="186" t="str">
        <f t="shared" si="53"/>
        <v>Argentina</v>
      </c>
      <c r="BS36" s="17"/>
      <c r="BT36" s="17"/>
      <c r="BU36" s="17"/>
      <c r="BV36" s="12" t="str">
        <f t="shared" si="54"/>
        <v>Tonga</v>
      </c>
      <c r="BW36" s="17"/>
      <c r="BX36" s="17"/>
      <c r="BY36" s="17"/>
      <c r="BZ36" s="189">
        <f t="shared" si="12"/>
        <v>0</v>
      </c>
      <c r="CA36" s="190" t="str">
        <f t="shared" si="13"/>
        <v/>
      </c>
      <c r="CB36" s="229">
        <f t="shared" si="14"/>
        <v>0</v>
      </c>
      <c r="CC36" s="89"/>
      <c r="CD36" s="186" t="str">
        <f t="shared" si="55"/>
        <v>Argentina</v>
      </c>
      <c r="CE36" s="17"/>
      <c r="CF36" s="17"/>
      <c r="CG36" s="17"/>
      <c r="CH36" s="12" t="str">
        <f t="shared" si="56"/>
        <v>Tonga</v>
      </c>
      <c r="CI36" s="17"/>
      <c r="CJ36" s="17"/>
      <c r="CK36" s="17"/>
      <c r="CL36" s="189">
        <f t="shared" si="15"/>
        <v>0</v>
      </c>
      <c r="CM36" s="190" t="str">
        <f t="shared" si="16"/>
        <v/>
      </c>
      <c r="CN36" s="229">
        <f t="shared" si="17"/>
        <v>0</v>
      </c>
      <c r="CO36" s="89"/>
      <c r="CP36" s="186" t="str">
        <f t="shared" si="57"/>
        <v>Argentina</v>
      </c>
      <c r="CQ36" s="17"/>
      <c r="CR36" s="17"/>
      <c r="CS36" s="17"/>
      <c r="CT36" s="12" t="str">
        <f t="shared" si="58"/>
        <v>Tonga</v>
      </c>
      <c r="CU36" s="17"/>
      <c r="CV36" s="17"/>
      <c r="CW36" s="17"/>
      <c r="CX36" s="189">
        <f t="shared" si="18"/>
        <v>0</v>
      </c>
      <c r="CY36" s="190" t="str">
        <f t="shared" si="19"/>
        <v/>
      </c>
      <c r="CZ36" s="229">
        <f t="shared" si="20"/>
        <v>0</v>
      </c>
      <c r="DA36" s="89"/>
      <c r="DB36" s="186" t="str">
        <f t="shared" si="59"/>
        <v>Argentina</v>
      </c>
      <c r="DC36" s="17"/>
      <c r="DD36" s="17"/>
      <c r="DE36" s="17"/>
      <c r="DF36" s="12" t="str">
        <f t="shared" si="60"/>
        <v>Tonga</v>
      </c>
      <c r="DG36" s="17"/>
      <c r="DH36" s="17"/>
      <c r="DI36" s="17"/>
      <c r="DJ36" s="189">
        <f t="shared" si="21"/>
        <v>0</v>
      </c>
      <c r="DK36" s="190" t="str">
        <f t="shared" si="22"/>
        <v/>
      </c>
      <c r="DL36" s="229">
        <f t="shared" si="23"/>
        <v>0</v>
      </c>
      <c r="DM36" s="89"/>
      <c r="DN36" s="186" t="str">
        <f t="shared" si="61"/>
        <v>Argentina</v>
      </c>
      <c r="DO36" s="17"/>
      <c r="DP36" s="17"/>
      <c r="DQ36" s="17"/>
      <c r="DR36" s="12" t="str">
        <f t="shared" si="62"/>
        <v>Tonga</v>
      </c>
      <c r="DS36" s="17"/>
      <c r="DT36" s="17"/>
      <c r="DU36" s="17"/>
      <c r="DV36" s="189">
        <f t="shared" si="24"/>
        <v>0</v>
      </c>
      <c r="DW36" s="190" t="str">
        <f t="shared" si="25"/>
        <v/>
      </c>
      <c r="DX36" s="229">
        <f t="shared" si="26"/>
        <v>0</v>
      </c>
      <c r="DY36" s="89"/>
      <c r="DZ36" s="186" t="str">
        <f t="shared" si="63"/>
        <v>Argentina</v>
      </c>
      <c r="EA36" s="17"/>
      <c r="EB36" s="17"/>
      <c r="EC36" s="17"/>
      <c r="ED36" s="12" t="str">
        <f t="shared" si="64"/>
        <v>Tonga</v>
      </c>
      <c r="EE36" s="17"/>
      <c r="EF36" s="17"/>
      <c r="EG36" s="17"/>
      <c r="EH36" s="189">
        <f t="shared" si="27"/>
        <v>0</v>
      </c>
      <c r="EI36" s="190" t="str">
        <f t="shared" si="28"/>
        <v/>
      </c>
      <c r="EJ36" s="229">
        <f t="shared" si="29"/>
        <v>0</v>
      </c>
      <c r="EK36" s="89"/>
      <c r="EL36" s="186" t="str">
        <f t="shared" si="65"/>
        <v>Argentina</v>
      </c>
      <c r="EM36" s="17"/>
      <c r="EN36" s="17"/>
      <c r="EO36" s="17"/>
      <c r="EP36" s="12" t="str">
        <f t="shared" si="66"/>
        <v>Tonga</v>
      </c>
      <c r="EQ36" s="17"/>
      <c r="ER36" s="17"/>
      <c r="ES36" s="17"/>
      <c r="ET36" s="189">
        <f t="shared" si="30"/>
        <v>0</v>
      </c>
      <c r="EU36" s="190" t="str">
        <f t="shared" si="31"/>
        <v/>
      </c>
      <c r="EV36" s="229">
        <f t="shared" si="32"/>
        <v>0</v>
      </c>
      <c r="EW36" s="89"/>
      <c r="EX36" s="186" t="str">
        <f t="shared" si="67"/>
        <v>Argentina</v>
      </c>
      <c r="EY36" s="17"/>
      <c r="EZ36" s="17"/>
      <c r="FA36" s="17"/>
      <c r="FB36" s="12" t="str">
        <f t="shared" si="68"/>
        <v>Tonga</v>
      </c>
      <c r="FC36" s="17"/>
      <c r="FD36" s="17"/>
      <c r="FE36" s="17"/>
      <c r="FF36" s="189">
        <f t="shared" si="33"/>
        <v>0</v>
      </c>
      <c r="FG36" s="190" t="str">
        <f t="shared" si="34"/>
        <v/>
      </c>
      <c r="FH36" s="229">
        <f t="shared" si="35"/>
        <v>0</v>
      </c>
      <c r="FI36" s="89"/>
      <c r="FJ36" s="186" t="str">
        <f t="shared" si="69"/>
        <v>Argentina</v>
      </c>
      <c r="FK36" s="17"/>
      <c r="FL36" s="17"/>
      <c r="FM36" s="17"/>
      <c r="FN36" s="12" t="str">
        <f t="shared" si="70"/>
        <v>Tonga</v>
      </c>
      <c r="FO36" s="17"/>
      <c r="FP36" s="17"/>
      <c r="FQ36" s="17"/>
      <c r="FR36" s="189">
        <f t="shared" si="36"/>
        <v>0</v>
      </c>
      <c r="FS36" s="190" t="str">
        <f t="shared" si="37"/>
        <v/>
      </c>
      <c r="FT36" s="229">
        <f t="shared" si="38"/>
        <v>0</v>
      </c>
      <c r="FU36" s="89"/>
      <c r="FV36" s="186" t="str">
        <f t="shared" si="71"/>
        <v>Argentina</v>
      </c>
      <c r="FW36" s="17"/>
      <c r="FX36" s="17"/>
      <c r="FY36" s="17"/>
      <c r="FZ36" s="12" t="str">
        <f t="shared" si="72"/>
        <v>Tonga</v>
      </c>
      <c r="GA36" s="17"/>
      <c r="GB36" s="17"/>
      <c r="GC36" s="17"/>
      <c r="GD36" s="189">
        <f t="shared" si="39"/>
        <v>0</v>
      </c>
      <c r="GE36" s="190" t="str">
        <f t="shared" si="40"/>
        <v/>
      </c>
      <c r="GF36" s="229">
        <f t="shared" si="41"/>
        <v>0</v>
      </c>
      <c r="GG36" s="89"/>
      <c r="GH36" s="186" t="str">
        <f t="shared" si="73"/>
        <v>Argentina</v>
      </c>
      <c r="GI36" s="17"/>
      <c r="GJ36" s="17"/>
      <c r="GK36" s="17"/>
      <c r="GL36" s="12" t="str">
        <f t="shared" si="74"/>
        <v>Tonga</v>
      </c>
      <c r="GM36" s="17"/>
      <c r="GN36" s="17"/>
      <c r="GO36" s="17"/>
      <c r="GP36" s="189">
        <f t="shared" si="42"/>
        <v>0</v>
      </c>
      <c r="GQ36" s="190" t="str">
        <f t="shared" si="43"/>
        <v/>
      </c>
      <c r="GR36" s="229">
        <f t="shared" si="44"/>
        <v>0</v>
      </c>
    </row>
    <row r="37" spans="1:200" s="10" customFormat="1" ht="15" customHeight="1" x14ac:dyDescent="0.25">
      <c r="A37" s="141">
        <v>42</v>
      </c>
      <c r="B37" s="11"/>
      <c r="C37" s="13">
        <f>Tournament!D40</f>
        <v>28</v>
      </c>
      <c r="D37" s="13" t="str">
        <f>Tournament!E40</f>
        <v>D</v>
      </c>
      <c r="E37" s="184">
        <f>Tournament!F40</f>
        <v>42281</v>
      </c>
      <c r="F37" s="185">
        <f>Tournament!G40</f>
        <v>0.69791666666666663</v>
      </c>
      <c r="G37" s="186" t="str">
        <f>Tournament!H40</f>
        <v>Ireland</v>
      </c>
      <c r="H37" s="187">
        <f>IF(Tournament!J40&lt;&gt;"",Tournament!J40,"")</f>
        <v>16</v>
      </c>
      <c r="I37" s="188" t="s">
        <v>25</v>
      </c>
      <c r="J37" s="187">
        <f>IF(Tournament!L40&lt;&gt;"",Tournament!L40,"")</f>
        <v>9</v>
      </c>
      <c r="K37" s="12" t="str">
        <f>Tournament!N40</f>
        <v>Italy</v>
      </c>
      <c r="L37" s="187">
        <f>IF(Tournament!O40&lt;&gt;"",Tournament!O40,"")</f>
        <v>1</v>
      </c>
      <c r="M37" s="188" t="s">
        <v>25</v>
      </c>
      <c r="N37" s="187">
        <f>IF(Tournament!Q40&lt;&gt;"",Tournament!Q40,"")</f>
        <v>0</v>
      </c>
      <c r="O37" s="187"/>
      <c r="P37" s="187"/>
      <c r="Q37" s="187"/>
      <c r="R37" s="187"/>
      <c r="S37" s="14"/>
      <c r="U37" s="89"/>
      <c r="V37" s="186" t="str">
        <f t="shared" si="45"/>
        <v>Ireland</v>
      </c>
      <c r="W37" s="17"/>
      <c r="X37" s="17"/>
      <c r="Y37" s="17"/>
      <c r="Z37" s="12" t="str">
        <f t="shared" si="46"/>
        <v>Italy</v>
      </c>
      <c r="AA37" s="17"/>
      <c r="AB37" s="17"/>
      <c r="AC37" s="17"/>
      <c r="AD37" s="127">
        <f t="shared" si="0"/>
        <v>0</v>
      </c>
      <c r="AE37" s="190" t="str">
        <f t="shared" si="1"/>
        <v/>
      </c>
      <c r="AF37" s="229">
        <f t="shared" si="2"/>
        <v>0</v>
      </c>
      <c r="AG37" s="89"/>
      <c r="AH37" s="186" t="str">
        <f t="shared" si="47"/>
        <v>Ireland</v>
      </c>
      <c r="AI37" s="17"/>
      <c r="AJ37" s="17"/>
      <c r="AK37" s="17"/>
      <c r="AL37" s="12" t="str">
        <f t="shared" si="48"/>
        <v>Italy</v>
      </c>
      <c r="AM37" s="17"/>
      <c r="AN37" s="17"/>
      <c r="AO37" s="17"/>
      <c r="AP37" s="127">
        <f t="shared" si="3"/>
        <v>0</v>
      </c>
      <c r="AQ37" s="190" t="str">
        <f t="shared" si="4"/>
        <v/>
      </c>
      <c r="AR37" s="229">
        <f t="shared" si="5"/>
        <v>0</v>
      </c>
      <c r="AS37" s="89"/>
      <c r="AT37" s="186" t="str">
        <f t="shared" si="49"/>
        <v>Ireland</v>
      </c>
      <c r="AU37" s="17"/>
      <c r="AV37" s="17"/>
      <c r="AW37" s="17"/>
      <c r="AX37" s="12" t="str">
        <f t="shared" si="50"/>
        <v>Italy</v>
      </c>
      <c r="AY37" s="17"/>
      <c r="AZ37" s="17"/>
      <c r="BA37" s="17"/>
      <c r="BB37" s="189">
        <f t="shared" si="6"/>
        <v>0</v>
      </c>
      <c r="BC37" s="190" t="str">
        <f t="shared" si="7"/>
        <v/>
      </c>
      <c r="BD37" s="229">
        <f t="shared" si="8"/>
        <v>0</v>
      </c>
      <c r="BE37" s="89"/>
      <c r="BF37" s="186" t="str">
        <f t="shared" si="51"/>
        <v>Ireland</v>
      </c>
      <c r="BG37" s="17"/>
      <c r="BH37" s="17"/>
      <c r="BI37" s="17"/>
      <c r="BJ37" s="12" t="str">
        <f t="shared" si="52"/>
        <v>Italy</v>
      </c>
      <c r="BK37" s="17"/>
      <c r="BL37" s="17"/>
      <c r="BM37" s="17"/>
      <c r="BN37" s="189">
        <f t="shared" si="9"/>
        <v>0</v>
      </c>
      <c r="BO37" s="190" t="str">
        <f t="shared" si="10"/>
        <v/>
      </c>
      <c r="BP37" s="229">
        <f t="shared" si="11"/>
        <v>0</v>
      </c>
      <c r="BQ37" s="89"/>
      <c r="BR37" s="186" t="str">
        <f t="shared" si="53"/>
        <v>Ireland</v>
      </c>
      <c r="BS37" s="17"/>
      <c r="BT37" s="17"/>
      <c r="BU37" s="17"/>
      <c r="BV37" s="12" t="str">
        <f t="shared" si="54"/>
        <v>Italy</v>
      </c>
      <c r="BW37" s="17"/>
      <c r="BX37" s="17"/>
      <c r="BY37" s="17"/>
      <c r="BZ37" s="189">
        <f t="shared" si="12"/>
        <v>0</v>
      </c>
      <c r="CA37" s="190" t="str">
        <f t="shared" si="13"/>
        <v/>
      </c>
      <c r="CB37" s="229">
        <f t="shared" si="14"/>
        <v>0</v>
      </c>
      <c r="CC37" s="89"/>
      <c r="CD37" s="186" t="str">
        <f t="shared" si="55"/>
        <v>Ireland</v>
      </c>
      <c r="CE37" s="17"/>
      <c r="CF37" s="17"/>
      <c r="CG37" s="17"/>
      <c r="CH37" s="12" t="str">
        <f t="shared" si="56"/>
        <v>Italy</v>
      </c>
      <c r="CI37" s="17"/>
      <c r="CJ37" s="17"/>
      <c r="CK37" s="17"/>
      <c r="CL37" s="189">
        <f t="shared" si="15"/>
        <v>0</v>
      </c>
      <c r="CM37" s="190" t="str">
        <f t="shared" si="16"/>
        <v/>
      </c>
      <c r="CN37" s="229">
        <f t="shared" si="17"/>
        <v>0</v>
      </c>
      <c r="CO37" s="89"/>
      <c r="CP37" s="186" t="str">
        <f t="shared" si="57"/>
        <v>Ireland</v>
      </c>
      <c r="CQ37" s="17"/>
      <c r="CR37" s="17"/>
      <c r="CS37" s="17"/>
      <c r="CT37" s="12" t="str">
        <f t="shared" si="58"/>
        <v>Italy</v>
      </c>
      <c r="CU37" s="17"/>
      <c r="CV37" s="17"/>
      <c r="CW37" s="17"/>
      <c r="CX37" s="189">
        <f t="shared" si="18"/>
        <v>0</v>
      </c>
      <c r="CY37" s="190" t="str">
        <f t="shared" si="19"/>
        <v/>
      </c>
      <c r="CZ37" s="229">
        <f t="shared" si="20"/>
        <v>0</v>
      </c>
      <c r="DA37" s="89"/>
      <c r="DB37" s="186" t="str">
        <f t="shared" si="59"/>
        <v>Ireland</v>
      </c>
      <c r="DC37" s="17"/>
      <c r="DD37" s="17"/>
      <c r="DE37" s="17"/>
      <c r="DF37" s="12" t="str">
        <f t="shared" si="60"/>
        <v>Italy</v>
      </c>
      <c r="DG37" s="17"/>
      <c r="DH37" s="17"/>
      <c r="DI37" s="17"/>
      <c r="DJ37" s="189">
        <f t="shared" si="21"/>
        <v>0</v>
      </c>
      <c r="DK37" s="190" t="str">
        <f t="shared" si="22"/>
        <v/>
      </c>
      <c r="DL37" s="229">
        <f t="shared" si="23"/>
        <v>0</v>
      </c>
      <c r="DM37" s="89"/>
      <c r="DN37" s="186" t="str">
        <f t="shared" si="61"/>
        <v>Ireland</v>
      </c>
      <c r="DO37" s="17"/>
      <c r="DP37" s="17"/>
      <c r="DQ37" s="17"/>
      <c r="DR37" s="12" t="str">
        <f t="shared" si="62"/>
        <v>Italy</v>
      </c>
      <c r="DS37" s="17"/>
      <c r="DT37" s="17"/>
      <c r="DU37" s="17"/>
      <c r="DV37" s="189">
        <f t="shared" si="24"/>
        <v>0</v>
      </c>
      <c r="DW37" s="190" t="str">
        <f t="shared" si="25"/>
        <v/>
      </c>
      <c r="DX37" s="229">
        <f t="shared" si="26"/>
        <v>0</v>
      </c>
      <c r="DY37" s="89"/>
      <c r="DZ37" s="186" t="str">
        <f t="shared" si="63"/>
        <v>Ireland</v>
      </c>
      <c r="EA37" s="17"/>
      <c r="EB37" s="17"/>
      <c r="EC37" s="17"/>
      <c r="ED37" s="12" t="str">
        <f t="shared" si="64"/>
        <v>Italy</v>
      </c>
      <c r="EE37" s="17"/>
      <c r="EF37" s="17"/>
      <c r="EG37" s="17"/>
      <c r="EH37" s="189">
        <f t="shared" si="27"/>
        <v>0</v>
      </c>
      <c r="EI37" s="190" t="str">
        <f t="shared" si="28"/>
        <v/>
      </c>
      <c r="EJ37" s="229">
        <f t="shared" si="29"/>
        <v>0</v>
      </c>
      <c r="EK37" s="89"/>
      <c r="EL37" s="186" t="str">
        <f t="shared" si="65"/>
        <v>Ireland</v>
      </c>
      <c r="EM37" s="17"/>
      <c r="EN37" s="17"/>
      <c r="EO37" s="17"/>
      <c r="EP37" s="12" t="str">
        <f t="shared" si="66"/>
        <v>Italy</v>
      </c>
      <c r="EQ37" s="17"/>
      <c r="ER37" s="17"/>
      <c r="ES37" s="17"/>
      <c r="ET37" s="189">
        <f t="shared" si="30"/>
        <v>0</v>
      </c>
      <c r="EU37" s="190" t="str">
        <f t="shared" si="31"/>
        <v/>
      </c>
      <c r="EV37" s="229">
        <f t="shared" si="32"/>
        <v>0</v>
      </c>
      <c r="EW37" s="89"/>
      <c r="EX37" s="186" t="str">
        <f t="shared" si="67"/>
        <v>Ireland</v>
      </c>
      <c r="EY37" s="17"/>
      <c r="EZ37" s="17"/>
      <c r="FA37" s="17"/>
      <c r="FB37" s="12" t="str">
        <f t="shared" si="68"/>
        <v>Italy</v>
      </c>
      <c r="FC37" s="17"/>
      <c r="FD37" s="17"/>
      <c r="FE37" s="17"/>
      <c r="FF37" s="189">
        <f t="shared" si="33"/>
        <v>0</v>
      </c>
      <c r="FG37" s="190" t="str">
        <f t="shared" si="34"/>
        <v/>
      </c>
      <c r="FH37" s="229">
        <f t="shared" si="35"/>
        <v>0</v>
      </c>
      <c r="FI37" s="89"/>
      <c r="FJ37" s="186" t="str">
        <f t="shared" si="69"/>
        <v>Ireland</v>
      </c>
      <c r="FK37" s="17"/>
      <c r="FL37" s="17"/>
      <c r="FM37" s="17"/>
      <c r="FN37" s="12" t="str">
        <f t="shared" si="70"/>
        <v>Italy</v>
      </c>
      <c r="FO37" s="17"/>
      <c r="FP37" s="17"/>
      <c r="FQ37" s="17"/>
      <c r="FR37" s="189">
        <f t="shared" si="36"/>
        <v>0</v>
      </c>
      <c r="FS37" s="190" t="str">
        <f t="shared" si="37"/>
        <v/>
      </c>
      <c r="FT37" s="229">
        <f t="shared" si="38"/>
        <v>0</v>
      </c>
      <c r="FU37" s="89"/>
      <c r="FV37" s="186" t="str">
        <f t="shared" si="71"/>
        <v>Ireland</v>
      </c>
      <c r="FW37" s="17"/>
      <c r="FX37" s="17"/>
      <c r="FY37" s="17"/>
      <c r="FZ37" s="12" t="str">
        <f t="shared" si="72"/>
        <v>Italy</v>
      </c>
      <c r="GA37" s="17"/>
      <c r="GB37" s="17"/>
      <c r="GC37" s="17"/>
      <c r="GD37" s="189">
        <f t="shared" si="39"/>
        <v>0</v>
      </c>
      <c r="GE37" s="190" t="str">
        <f t="shared" si="40"/>
        <v/>
      </c>
      <c r="GF37" s="229">
        <f t="shared" si="41"/>
        <v>0</v>
      </c>
      <c r="GG37" s="89"/>
      <c r="GH37" s="186" t="str">
        <f t="shared" si="73"/>
        <v>Ireland</v>
      </c>
      <c r="GI37" s="17"/>
      <c r="GJ37" s="17"/>
      <c r="GK37" s="17"/>
      <c r="GL37" s="12" t="str">
        <f t="shared" si="74"/>
        <v>Italy</v>
      </c>
      <c r="GM37" s="17"/>
      <c r="GN37" s="17"/>
      <c r="GO37" s="17"/>
      <c r="GP37" s="189">
        <f t="shared" si="42"/>
        <v>0</v>
      </c>
      <c r="GQ37" s="190" t="str">
        <f t="shared" si="43"/>
        <v/>
      </c>
      <c r="GR37" s="229">
        <f t="shared" si="44"/>
        <v>0</v>
      </c>
    </row>
    <row r="38" spans="1:200" s="10" customFormat="1" ht="15" customHeight="1" x14ac:dyDescent="0.25">
      <c r="A38" s="141">
        <v>43</v>
      </c>
      <c r="B38" s="11"/>
      <c r="C38" s="13">
        <f>Tournament!D41</f>
        <v>29</v>
      </c>
      <c r="D38" s="13" t="str">
        <f>Tournament!E41</f>
        <v>D</v>
      </c>
      <c r="E38" s="184">
        <f>Tournament!F41</f>
        <v>42283</v>
      </c>
      <c r="F38" s="185">
        <f>Tournament!G41</f>
        <v>0.69791666666666663</v>
      </c>
      <c r="G38" s="186" t="str">
        <f>Tournament!H41</f>
        <v>Canada</v>
      </c>
      <c r="H38" s="187">
        <f>IF(Tournament!J41&lt;&gt;"",Tournament!J41,"")</f>
        <v>15</v>
      </c>
      <c r="I38" s="188" t="s">
        <v>25</v>
      </c>
      <c r="J38" s="187">
        <f>IF(Tournament!L41&lt;&gt;"",Tournament!L41,"")</f>
        <v>17</v>
      </c>
      <c r="K38" s="12" t="str">
        <f>Tournament!N41</f>
        <v>Romania</v>
      </c>
      <c r="L38" s="187">
        <f>IF(Tournament!O41&lt;&gt;"",Tournament!O41,"")</f>
        <v>2</v>
      </c>
      <c r="M38" s="188" t="s">
        <v>25</v>
      </c>
      <c r="N38" s="187">
        <f>IF(Tournament!Q41&lt;&gt;"",Tournament!Q41,"")</f>
        <v>2</v>
      </c>
      <c r="O38" s="187"/>
      <c r="P38" s="187"/>
      <c r="Q38" s="187"/>
      <c r="R38" s="187"/>
      <c r="S38" s="14"/>
      <c r="U38" s="89"/>
      <c r="V38" s="186" t="str">
        <f t="shared" si="45"/>
        <v>Canada</v>
      </c>
      <c r="W38" s="17"/>
      <c r="X38" s="17"/>
      <c r="Y38" s="17"/>
      <c r="Z38" s="12" t="str">
        <f t="shared" si="46"/>
        <v>Romania</v>
      </c>
      <c r="AA38" s="17"/>
      <c r="AB38" s="17"/>
      <c r="AC38" s="17"/>
      <c r="AD38" s="127">
        <f t="shared" si="0"/>
        <v>0</v>
      </c>
      <c r="AE38" s="190" t="str">
        <f t="shared" si="1"/>
        <v/>
      </c>
      <c r="AF38" s="229">
        <f t="shared" si="2"/>
        <v>0</v>
      </c>
      <c r="AG38" s="89"/>
      <c r="AH38" s="186" t="str">
        <f t="shared" si="47"/>
        <v>Canada</v>
      </c>
      <c r="AI38" s="17"/>
      <c r="AJ38" s="17"/>
      <c r="AK38" s="17"/>
      <c r="AL38" s="12" t="str">
        <f t="shared" si="48"/>
        <v>Romania</v>
      </c>
      <c r="AM38" s="17"/>
      <c r="AN38" s="17"/>
      <c r="AO38" s="17"/>
      <c r="AP38" s="127">
        <f t="shared" si="3"/>
        <v>0</v>
      </c>
      <c r="AQ38" s="190" t="str">
        <f t="shared" si="4"/>
        <v/>
      </c>
      <c r="AR38" s="229">
        <f t="shared" si="5"/>
        <v>0</v>
      </c>
      <c r="AS38" s="89"/>
      <c r="AT38" s="186" t="str">
        <f t="shared" si="49"/>
        <v>Canada</v>
      </c>
      <c r="AU38" s="17"/>
      <c r="AV38" s="17"/>
      <c r="AW38" s="17"/>
      <c r="AX38" s="12" t="str">
        <f t="shared" si="50"/>
        <v>Romania</v>
      </c>
      <c r="AY38" s="17"/>
      <c r="AZ38" s="17"/>
      <c r="BA38" s="17"/>
      <c r="BB38" s="189">
        <f t="shared" si="6"/>
        <v>0</v>
      </c>
      <c r="BC38" s="190" t="str">
        <f t="shared" si="7"/>
        <v/>
      </c>
      <c r="BD38" s="229">
        <f t="shared" si="8"/>
        <v>0</v>
      </c>
      <c r="BE38" s="89"/>
      <c r="BF38" s="186" t="str">
        <f t="shared" si="51"/>
        <v>Canada</v>
      </c>
      <c r="BG38" s="17"/>
      <c r="BH38" s="17"/>
      <c r="BI38" s="17"/>
      <c r="BJ38" s="12" t="str">
        <f t="shared" si="52"/>
        <v>Romania</v>
      </c>
      <c r="BK38" s="17"/>
      <c r="BL38" s="17"/>
      <c r="BM38" s="17"/>
      <c r="BN38" s="189">
        <f t="shared" si="9"/>
        <v>0</v>
      </c>
      <c r="BO38" s="190" t="str">
        <f t="shared" si="10"/>
        <v/>
      </c>
      <c r="BP38" s="229">
        <f t="shared" si="11"/>
        <v>0</v>
      </c>
      <c r="BQ38" s="89"/>
      <c r="BR38" s="186" t="str">
        <f t="shared" si="53"/>
        <v>Canada</v>
      </c>
      <c r="BS38" s="17"/>
      <c r="BT38" s="17"/>
      <c r="BU38" s="17"/>
      <c r="BV38" s="12" t="str">
        <f t="shared" si="54"/>
        <v>Romania</v>
      </c>
      <c r="BW38" s="17"/>
      <c r="BX38" s="17"/>
      <c r="BY38" s="17"/>
      <c r="BZ38" s="189">
        <f t="shared" si="12"/>
        <v>0</v>
      </c>
      <c r="CA38" s="190" t="str">
        <f t="shared" si="13"/>
        <v/>
      </c>
      <c r="CB38" s="229">
        <f t="shared" si="14"/>
        <v>0</v>
      </c>
      <c r="CC38" s="89"/>
      <c r="CD38" s="186" t="str">
        <f t="shared" si="55"/>
        <v>Canada</v>
      </c>
      <c r="CE38" s="17"/>
      <c r="CF38" s="17"/>
      <c r="CG38" s="17"/>
      <c r="CH38" s="12" t="str">
        <f t="shared" si="56"/>
        <v>Romania</v>
      </c>
      <c r="CI38" s="17"/>
      <c r="CJ38" s="17"/>
      <c r="CK38" s="17"/>
      <c r="CL38" s="189">
        <f t="shared" si="15"/>
        <v>0</v>
      </c>
      <c r="CM38" s="190" t="str">
        <f t="shared" si="16"/>
        <v/>
      </c>
      <c r="CN38" s="229">
        <f t="shared" si="17"/>
        <v>0</v>
      </c>
      <c r="CO38" s="89"/>
      <c r="CP38" s="186" t="str">
        <f t="shared" si="57"/>
        <v>Canada</v>
      </c>
      <c r="CQ38" s="17"/>
      <c r="CR38" s="17"/>
      <c r="CS38" s="17"/>
      <c r="CT38" s="12" t="str">
        <f t="shared" si="58"/>
        <v>Romania</v>
      </c>
      <c r="CU38" s="17"/>
      <c r="CV38" s="17"/>
      <c r="CW38" s="17"/>
      <c r="CX38" s="189">
        <f t="shared" si="18"/>
        <v>0</v>
      </c>
      <c r="CY38" s="190" t="str">
        <f t="shared" si="19"/>
        <v/>
      </c>
      <c r="CZ38" s="229">
        <f t="shared" si="20"/>
        <v>0</v>
      </c>
      <c r="DA38" s="89"/>
      <c r="DB38" s="186" t="str">
        <f t="shared" si="59"/>
        <v>Canada</v>
      </c>
      <c r="DC38" s="17"/>
      <c r="DD38" s="17"/>
      <c r="DE38" s="17"/>
      <c r="DF38" s="12" t="str">
        <f t="shared" si="60"/>
        <v>Romania</v>
      </c>
      <c r="DG38" s="17"/>
      <c r="DH38" s="17"/>
      <c r="DI38" s="17"/>
      <c r="DJ38" s="189">
        <f t="shared" si="21"/>
        <v>0</v>
      </c>
      <c r="DK38" s="190" t="str">
        <f t="shared" si="22"/>
        <v/>
      </c>
      <c r="DL38" s="229">
        <f t="shared" si="23"/>
        <v>0</v>
      </c>
      <c r="DM38" s="89"/>
      <c r="DN38" s="186" t="str">
        <f t="shared" si="61"/>
        <v>Canada</v>
      </c>
      <c r="DO38" s="17"/>
      <c r="DP38" s="17"/>
      <c r="DQ38" s="17"/>
      <c r="DR38" s="12" t="str">
        <f t="shared" si="62"/>
        <v>Romania</v>
      </c>
      <c r="DS38" s="17"/>
      <c r="DT38" s="17"/>
      <c r="DU38" s="17"/>
      <c r="DV38" s="189">
        <f t="shared" si="24"/>
        <v>0</v>
      </c>
      <c r="DW38" s="190" t="str">
        <f t="shared" si="25"/>
        <v/>
      </c>
      <c r="DX38" s="229">
        <f t="shared" si="26"/>
        <v>0</v>
      </c>
      <c r="DY38" s="89"/>
      <c r="DZ38" s="186" t="str">
        <f t="shared" si="63"/>
        <v>Canada</v>
      </c>
      <c r="EA38" s="17"/>
      <c r="EB38" s="17"/>
      <c r="EC38" s="17"/>
      <c r="ED38" s="12" t="str">
        <f t="shared" si="64"/>
        <v>Romania</v>
      </c>
      <c r="EE38" s="17"/>
      <c r="EF38" s="17"/>
      <c r="EG38" s="17"/>
      <c r="EH38" s="189">
        <f t="shared" si="27"/>
        <v>0</v>
      </c>
      <c r="EI38" s="190" t="str">
        <f t="shared" si="28"/>
        <v/>
      </c>
      <c r="EJ38" s="229">
        <f t="shared" si="29"/>
        <v>0</v>
      </c>
      <c r="EK38" s="89"/>
      <c r="EL38" s="186" t="str">
        <f t="shared" si="65"/>
        <v>Canada</v>
      </c>
      <c r="EM38" s="17"/>
      <c r="EN38" s="17"/>
      <c r="EO38" s="17"/>
      <c r="EP38" s="12" t="str">
        <f t="shared" si="66"/>
        <v>Romania</v>
      </c>
      <c r="EQ38" s="17"/>
      <c r="ER38" s="17"/>
      <c r="ES38" s="17"/>
      <c r="ET38" s="189">
        <f t="shared" si="30"/>
        <v>0</v>
      </c>
      <c r="EU38" s="190" t="str">
        <f t="shared" si="31"/>
        <v/>
      </c>
      <c r="EV38" s="229">
        <f t="shared" si="32"/>
        <v>0</v>
      </c>
      <c r="EW38" s="89"/>
      <c r="EX38" s="186" t="str">
        <f t="shared" si="67"/>
        <v>Canada</v>
      </c>
      <c r="EY38" s="17"/>
      <c r="EZ38" s="17"/>
      <c r="FA38" s="17"/>
      <c r="FB38" s="12" t="str">
        <f t="shared" si="68"/>
        <v>Romania</v>
      </c>
      <c r="FC38" s="17"/>
      <c r="FD38" s="17"/>
      <c r="FE38" s="17"/>
      <c r="FF38" s="189">
        <f t="shared" si="33"/>
        <v>0</v>
      </c>
      <c r="FG38" s="190" t="str">
        <f t="shared" si="34"/>
        <v/>
      </c>
      <c r="FH38" s="229">
        <f t="shared" si="35"/>
        <v>0</v>
      </c>
      <c r="FI38" s="89"/>
      <c r="FJ38" s="186" t="str">
        <f t="shared" si="69"/>
        <v>Canada</v>
      </c>
      <c r="FK38" s="17"/>
      <c r="FL38" s="17"/>
      <c r="FM38" s="17"/>
      <c r="FN38" s="12" t="str">
        <f t="shared" si="70"/>
        <v>Romania</v>
      </c>
      <c r="FO38" s="17"/>
      <c r="FP38" s="17"/>
      <c r="FQ38" s="17"/>
      <c r="FR38" s="189">
        <f t="shared" si="36"/>
        <v>0</v>
      </c>
      <c r="FS38" s="190" t="str">
        <f t="shared" si="37"/>
        <v/>
      </c>
      <c r="FT38" s="229">
        <f t="shared" si="38"/>
        <v>0</v>
      </c>
      <c r="FU38" s="89"/>
      <c r="FV38" s="186" t="str">
        <f t="shared" si="71"/>
        <v>Canada</v>
      </c>
      <c r="FW38" s="17"/>
      <c r="FX38" s="17"/>
      <c r="FY38" s="17"/>
      <c r="FZ38" s="12" t="str">
        <f t="shared" si="72"/>
        <v>Romania</v>
      </c>
      <c r="GA38" s="17"/>
      <c r="GB38" s="17"/>
      <c r="GC38" s="17"/>
      <c r="GD38" s="189">
        <f t="shared" si="39"/>
        <v>0</v>
      </c>
      <c r="GE38" s="190" t="str">
        <f t="shared" si="40"/>
        <v/>
      </c>
      <c r="GF38" s="229">
        <f t="shared" si="41"/>
        <v>0</v>
      </c>
      <c r="GG38" s="89"/>
      <c r="GH38" s="186" t="str">
        <f t="shared" si="73"/>
        <v>Canada</v>
      </c>
      <c r="GI38" s="17"/>
      <c r="GJ38" s="17"/>
      <c r="GK38" s="17"/>
      <c r="GL38" s="12" t="str">
        <f t="shared" si="74"/>
        <v>Romania</v>
      </c>
      <c r="GM38" s="17"/>
      <c r="GN38" s="17"/>
      <c r="GO38" s="17"/>
      <c r="GP38" s="189">
        <f t="shared" si="42"/>
        <v>0</v>
      </c>
      <c r="GQ38" s="190" t="str">
        <f t="shared" si="43"/>
        <v/>
      </c>
      <c r="GR38" s="229">
        <f t="shared" si="44"/>
        <v>0</v>
      </c>
    </row>
    <row r="39" spans="1:200" s="10" customFormat="1" ht="15" customHeight="1" x14ac:dyDescent="0.25">
      <c r="A39" s="141">
        <v>44</v>
      </c>
      <c r="B39" s="11"/>
      <c r="C39" s="13">
        <f>Tournament!D42</f>
        <v>30</v>
      </c>
      <c r="D39" s="13" t="str">
        <f>Tournament!E42</f>
        <v>A</v>
      </c>
      <c r="E39" s="184">
        <f>Tournament!F42</f>
        <v>42283</v>
      </c>
      <c r="F39" s="185">
        <f>Tournament!G42</f>
        <v>0.83333333333333337</v>
      </c>
      <c r="G39" s="186" t="str">
        <f>Tournament!H42</f>
        <v>Fiji</v>
      </c>
      <c r="H39" s="187">
        <f>IF(Tournament!J42&lt;&gt;"",Tournament!J42,"")</f>
        <v>47</v>
      </c>
      <c r="I39" s="188" t="s">
        <v>25</v>
      </c>
      <c r="J39" s="187">
        <f>IF(Tournament!L42&lt;&gt;"",Tournament!L42,"")</f>
        <v>15</v>
      </c>
      <c r="K39" s="12" t="str">
        <f>Tournament!N42</f>
        <v>Uruguay</v>
      </c>
      <c r="L39" s="187">
        <f>IF(Tournament!O42&lt;&gt;"",Tournament!O42,"")</f>
        <v>7</v>
      </c>
      <c r="M39" s="188" t="s">
        <v>25</v>
      </c>
      <c r="N39" s="187">
        <f>IF(Tournament!Q42&lt;&gt;"",Tournament!Q42,"")</f>
        <v>2</v>
      </c>
      <c r="O39" s="187"/>
      <c r="P39" s="187"/>
      <c r="Q39" s="187"/>
      <c r="R39" s="187"/>
      <c r="S39" s="14"/>
      <c r="U39" s="89"/>
      <c r="V39" s="186" t="str">
        <f t="shared" si="45"/>
        <v>Fiji</v>
      </c>
      <c r="W39" s="17"/>
      <c r="X39" s="17"/>
      <c r="Y39" s="17"/>
      <c r="Z39" s="12" t="str">
        <f t="shared" si="46"/>
        <v>Uruguay</v>
      </c>
      <c r="AA39" s="17"/>
      <c r="AB39" s="17"/>
      <c r="AC39" s="17"/>
      <c r="AD39" s="127">
        <f t="shared" si="0"/>
        <v>0</v>
      </c>
      <c r="AE39" s="190" t="str">
        <f t="shared" si="1"/>
        <v/>
      </c>
      <c r="AF39" s="229">
        <f t="shared" si="2"/>
        <v>0</v>
      </c>
      <c r="AG39" s="89"/>
      <c r="AH39" s="186" t="str">
        <f t="shared" si="47"/>
        <v>Fiji</v>
      </c>
      <c r="AI39" s="17"/>
      <c r="AJ39" s="17"/>
      <c r="AK39" s="17"/>
      <c r="AL39" s="12" t="str">
        <f t="shared" si="48"/>
        <v>Uruguay</v>
      </c>
      <c r="AM39" s="17"/>
      <c r="AN39" s="17"/>
      <c r="AO39" s="17"/>
      <c r="AP39" s="127">
        <f t="shared" si="3"/>
        <v>0</v>
      </c>
      <c r="AQ39" s="190" t="str">
        <f t="shared" si="4"/>
        <v/>
      </c>
      <c r="AR39" s="229">
        <f t="shared" si="5"/>
        <v>0</v>
      </c>
      <c r="AS39" s="89"/>
      <c r="AT39" s="186" t="str">
        <f t="shared" si="49"/>
        <v>Fiji</v>
      </c>
      <c r="AU39" s="17"/>
      <c r="AV39" s="17"/>
      <c r="AW39" s="17"/>
      <c r="AX39" s="12" t="str">
        <f t="shared" si="50"/>
        <v>Uruguay</v>
      </c>
      <c r="AY39" s="17"/>
      <c r="AZ39" s="17"/>
      <c r="BA39" s="17"/>
      <c r="BB39" s="189">
        <f t="shared" si="6"/>
        <v>0</v>
      </c>
      <c r="BC39" s="190" t="str">
        <f t="shared" si="7"/>
        <v/>
      </c>
      <c r="BD39" s="229">
        <f t="shared" si="8"/>
        <v>0</v>
      </c>
      <c r="BE39" s="89"/>
      <c r="BF39" s="186" t="str">
        <f t="shared" si="51"/>
        <v>Fiji</v>
      </c>
      <c r="BG39" s="17"/>
      <c r="BH39" s="17"/>
      <c r="BI39" s="17"/>
      <c r="BJ39" s="12" t="str">
        <f t="shared" si="52"/>
        <v>Uruguay</v>
      </c>
      <c r="BK39" s="17"/>
      <c r="BL39" s="17"/>
      <c r="BM39" s="17"/>
      <c r="BN39" s="189">
        <f t="shared" si="9"/>
        <v>0</v>
      </c>
      <c r="BO39" s="190" t="str">
        <f t="shared" si="10"/>
        <v/>
      </c>
      <c r="BP39" s="229">
        <f t="shared" si="11"/>
        <v>0</v>
      </c>
      <c r="BQ39" s="89"/>
      <c r="BR39" s="186" t="str">
        <f t="shared" si="53"/>
        <v>Fiji</v>
      </c>
      <c r="BS39" s="17"/>
      <c r="BT39" s="17"/>
      <c r="BU39" s="17"/>
      <c r="BV39" s="12" t="str">
        <f t="shared" si="54"/>
        <v>Uruguay</v>
      </c>
      <c r="BW39" s="17"/>
      <c r="BX39" s="17"/>
      <c r="BY39" s="17"/>
      <c r="BZ39" s="189">
        <f t="shared" si="12"/>
        <v>0</v>
      </c>
      <c r="CA39" s="190" t="str">
        <f t="shared" si="13"/>
        <v/>
      </c>
      <c r="CB39" s="229">
        <f t="shared" si="14"/>
        <v>0</v>
      </c>
      <c r="CC39" s="89"/>
      <c r="CD39" s="186" t="str">
        <f t="shared" si="55"/>
        <v>Fiji</v>
      </c>
      <c r="CE39" s="17"/>
      <c r="CF39" s="17"/>
      <c r="CG39" s="17"/>
      <c r="CH39" s="12" t="str">
        <f t="shared" si="56"/>
        <v>Uruguay</v>
      </c>
      <c r="CI39" s="17"/>
      <c r="CJ39" s="17"/>
      <c r="CK39" s="17"/>
      <c r="CL39" s="189">
        <f t="shared" si="15"/>
        <v>0</v>
      </c>
      <c r="CM39" s="190" t="str">
        <f t="shared" si="16"/>
        <v/>
      </c>
      <c r="CN39" s="229">
        <f t="shared" si="17"/>
        <v>0</v>
      </c>
      <c r="CO39" s="89"/>
      <c r="CP39" s="186" t="str">
        <f t="shared" si="57"/>
        <v>Fiji</v>
      </c>
      <c r="CQ39" s="17"/>
      <c r="CR39" s="17"/>
      <c r="CS39" s="17"/>
      <c r="CT39" s="12" t="str">
        <f t="shared" si="58"/>
        <v>Uruguay</v>
      </c>
      <c r="CU39" s="17"/>
      <c r="CV39" s="17"/>
      <c r="CW39" s="17"/>
      <c r="CX39" s="189">
        <f t="shared" si="18"/>
        <v>0</v>
      </c>
      <c r="CY39" s="190" t="str">
        <f t="shared" si="19"/>
        <v/>
      </c>
      <c r="CZ39" s="229">
        <f t="shared" si="20"/>
        <v>0</v>
      </c>
      <c r="DA39" s="89"/>
      <c r="DB39" s="186" t="str">
        <f t="shared" si="59"/>
        <v>Fiji</v>
      </c>
      <c r="DC39" s="17"/>
      <c r="DD39" s="17"/>
      <c r="DE39" s="17"/>
      <c r="DF39" s="12" t="str">
        <f t="shared" si="60"/>
        <v>Uruguay</v>
      </c>
      <c r="DG39" s="17"/>
      <c r="DH39" s="17"/>
      <c r="DI39" s="17"/>
      <c r="DJ39" s="189">
        <f t="shared" si="21"/>
        <v>0</v>
      </c>
      <c r="DK39" s="190" t="str">
        <f t="shared" si="22"/>
        <v/>
      </c>
      <c r="DL39" s="229">
        <f t="shared" si="23"/>
        <v>0</v>
      </c>
      <c r="DM39" s="89"/>
      <c r="DN39" s="186" t="str">
        <f t="shared" si="61"/>
        <v>Fiji</v>
      </c>
      <c r="DO39" s="17"/>
      <c r="DP39" s="17"/>
      <c r="DQ39" s="17"/>
      <c r="DR39" s="12" t="str">
        <f t="shared" si="62"/>
        <v>Uruguay</v>
      </c>
      <c r="DS39" s="17"/>
      <c r="DT39" s="17"/>
      <c r="DU39" s="17"/>
      <c r="DV39" s="189">
        <f t="shared" si="24"/>
        <v>0</v>
      </c>
      <c r="DW39" s="190" t="str">
        <f t="shared" si="25"/>
        <v/>
      </c>
      <c r="DX39" s="229">
        <f t="shared" si="26"/>
        <v>0</v>
      </c>
      <c r="DY39" s="89"/>
      <c r="DZ39" s="186" t="str">
        <f t="shared" si="63"/>
        <v>Fiji</v>
      </c>
      <c r="EA39" s="17"/>
      <c r="EB39" s="17"/>
      <c r="EC39" s="17"/>
      <c r="ED39" s="12" t="str">
        <f t="shared" si="64"/>
        <v>Uruguay</v>
      </c>
      <c r="EE39" s="17"/>
      <c r="EF39" s="17"/>
      <c r="EG39" s="17"/>
      <c r="EH39" s="189">
        <f t="shared" si="27"/>
        <v>0</v>
      </c>
      <c r="EI39" s="190" t="str">
        <f t="shared" si="28"/>
        <v/>
      </c>
      <c r="EJ39" s="229">
        <f t="shared" si="29"/>
        <v>0</v>
      </c>
      <c r="EK39" s="89"/>
      <c r="EL39" s="186" t="str">
        <f t="shared" si="65"/>
        <v>Fiji</v>
      </c>
      <c r="EM39" s="17"/>
      <c r="EN39" s="17"/>
      <c r="EO39" s="17"/>
      <c r="EP39" s="12" t="str">
        <f t="shared" si="66"/>
        <v>Uruguay</v>
      </c>
      <c r="EQ39" s="17"/>
      <c r="ER39" s="17"/>
      <c r="ES39" s="17"/>
      <c r="ET39" s="189">
        <f t="shared" si="30"/>
        <v>0</v>
      </c>
      <c r="EU39" s="190" t="str">
        <f t="shared" si="31"/>
        <v/>
      </c>
      <c r="EV39" s="229">
        <f t="shared" si="32"/>
        <v>0</v>
      </c>
      <c r="EW39" s="89"/>
      <c r="EX39" s="186" t="str">
        <f t="shared" si="67"/>
        <v>Fiji</v>
      </c>
      <c r="EY39" s="17"/>
      <c r="EZ39" s="17"/>
      <c r="FA39" s="17"/>
      <c r="FB39" s="12" t="str">
        <f t="shared" si="68"/>
        <v>Uruguay</v>
      </c>
      <c r="FC39" s="17"/>
      <c r="FD39" s="17"/>
      <c r="FE39" s="17"/>
      <c r="FF39" s="189">
        <f t="shared" si="33"/>
        <v>0</v>
      </c>
      <c r="FG39" s="190" t="str">
        <f t="shared" si="34"/>
        <v/>
      </c>
      <c r="FH39" s="229">
        <f t="shared" si="35"/>
        <v>0</v>
      </c>
      <c r="FI39" s="89"/>
      <c r="FJ39" s="186" t="str">
        <f t="shared" si="69"/>
        <v>Fiji</v>
      </c>
      <c r="FK39" s="17"/>
      <c r="FL39" s="17"/>
      <c r="FM39" s="17"/>
      <c r="FN39" s="12" t="str">
        <f t="shared" si="70"/>
        <v>Uruguay</v>
      </c>
      <c r="FO39" s="17"/>
      <c r="FP39" s="17"/>
      <c r="FQ39" s="17"/>
      <c r="FR39" s="189">
        <f t="shared" si="36"/>
        <v>0</v>
      </c>
      <c r="FS39" s="190" t="str">
        <f t="shared" si="37"/>
        <v/>
      </c>
      <c r="FT39" s="229">
        <f t="shared" si="38"/>
        <v>0</v>
      </c>
      <c r="FU39" s="89"/>
      <c r="FV39" s="186" t="str">
        <f t="shared" si="71"/>
        <v>Fiji</v>
      </c>
      <c r="FW39" s="17"/>
      <c r="FX39" s="17"/>
      <c r="FY39" s="17"/>
      <c r="FZ39" s="12" t="str">
        <f t="shared" si="72"/>
        <v>Uruguay</v>
      </c>
      <c r="GA39" s="17"/>
      <c r="GB39" s="17"/>
      <c r="GC39" s="17"/>
      <c r="GD39" s="189">
        <f t="shared" si="39"/>
        <v>0</v>
      </c>
      <c r="GE39" s="190" t="str">
        <f t="shared" si="40"/>
        <v/>
      </c>
      <c r="GF39" s="229">
        <f t="shared" si="41"/>
        <v>0</v>
      </c>
      <c r="GG39" s="89"/>
      <c r="GH39" s="186" t="str">
        <f t="shared" si="73"/>
        <v>Fiji</v>
      </c>
      <c r="GI39" s="17"/>
      <c r="GJ39" s="17"/>
      <c r="GK39" s="17"/>
      <c r="GL39" s="12" t="str">
        <f t="shared" si="74"/>
        <v>Uruguay</v>
      </c>
      <c r="GM39" s="17"/>
      <c r="GN39" s="17"/>
      <c r="GO39" s="17"/>
      <c r="GP39" s="189">
        <f t="shared" si="42"/>
        <v>0</v>
      </c>
      <c r="GQ39" s="190" t="str">
        <f t="shared" si="43"/>
        <v/>
      </c>
      <c r="GR39" s="229">
        <f t="shared" si="44"/>
        <v>0</v>
      </c>
    </row>
    <row r="40" spans="1:200" s="10" customFormat="1" ht="15" customHeight="1" x14ac:dyDescent="0.25">
      <c r="A40" s="141">
        <v>45</v>
      </c>
      <c r="B40" s="11"/>
      <c r="C40" s="13">
        <f>Tournament!D43</f>
        <v>31</v>
      </c>
      <c r="D40" s="13" t="str">
        <f>Tournament!E43</f>
        <v>B</v>
      </c>
      <c r="E40" s="184">
        <f>Tournament!F43</f>
        <v>42284</v>
      </c>
      <c r="F40" s="185">
        <f>Tournament!G43</f>
        <v>0.69791666666666663</v>
      </c>
      <c r="G40" s="186" t="str">
        <f>Tournament!H43</f>
        <v>South Africa</v>
      </c>
      <c r="H40" s="187">
        <f>IF(Tournament!J43&lt;&gt;"",Tournament!J43,"")</f>
        <v>64</v>
      </c>
      <c r="I40" s="188" t="s">
        <v>25</v>
      </c>
      <c r="J40" s="187">
        <f>IF(Tournament!L43&lt;&gt;"",Tournament!L43,"")</f>
        <v>0</v>
      </c>
      <c r="K40" s="12" t="str">
        <f>Tournament!N43</f>
        <v>USA</v>
      </c>
      <c r="L40" s="187">
        <f>IF(Tournament!O43&lt;&gt;"",Tournament!O43,"")</f>
        <v>10</v>
      </c>
      <c r="M40" s="188" t="s">
        <v>25</v>
      </c>
      <c r="N40" s="187">
        <f>IF(Tournament!Q43&lt;&gt;"",Tournament!Q43,"")</f>
        <v>0</v>
      </c>
      <c r="O40" s="187"/>
      <c r="P40" s="187"/>
      <c r="Q40" s="187"/>
      <c r="R40" s="187"/>
      <c r="S40" s="14"/>
      <c r="U40" s="89"/>
      <c r="V40" s="186" t="str">
        <f t="shared" si="45"/>
        <v>South Africa</v>
      </c>
      <c r="W40" s="17"/>
      <c r="X40" s="17"/>
      <c r="Y40" s="17"/>
      <c r="Z40" s="12" t="str">
        <f t="shared" si="46"/>
        <v>USA</v>
      </c>
      <c r="AA40" s="17"/>
      <c r="AB40" s="17"/>
      <c r="AC40" s="17"/>
      <c r="AD40" s="127">
        <f t="shared" si="0"/>
        <v>0</v>
      </c>
      <c r="AE40" s="190" t="str">
        <f t="shared" si="1"/>
        <v/>
      </c>
      <c r="AF40" s="229">
        <f t="shared" si="2"/>
        <v>0</v>
      </c>
      <c r="AG40" s="89"/>
      <c r="AH40" s="186" t="str">
        <f t="shared" si="47"/>
        <v>South Africa</v>
      </c>
      <c r="AI40" s="17"/>
      <c r="AJ40" s="17"/>
      <c r="AK40" s="17"/>
      <c r="AL40" s="12" t="str">
        <f t="shared" si="48"/>
        <v>USA</v>
      </c>
      <c r="AM40" s="17"/>
      <c r="AN40" s="17"/>
      <c r="AO40" s="17"/>
      <c r="AP40" s="127">
        <f t="shared" si="3"/>
        <v>0</v>
      </c>
      <c r="AQ40" s="190" t="str">
        <f t="shared" si="4"/>
        <v/>
      </c>
      <c r="AR40" s="229">
        <f t="shared" si="5"/>
        <v>0</v>
      </c>
      <c r="AS40" s="89"/>
      <c r="AT40" s="186" t="str">
        <f t="shared" si="49"/>
        <v>South Africa</v>
      </c>
      <c r="AU40" s="17"/>
      <c r="AV40" s="17"/>
      <c r="AW40" s="17"/>
      <c r="AX40" s="12" t="str">
        <f t="shared" si="50"/>
        <v>USA</v>
      </c>
      <c r="AY40" s="17"/>
      <c r="AZ40" s="17"/>
      <c r="BA40" s="17"/>
      <c r="BB40" s="189">
        <f t="shared" si="6"/>
        <v>0</v>
      </c>
      <c r="BC40" s="190" t="str">
        <f t="shared" si="7"/>
        <v/>
      </c>
      <c r="BD40" s="229">
        <f t="shared" si="8"/>
        <v>0</v>
      </c>
      <c r="BE40" s="89"/>
      <c r="BF40" s="186" t="str">
        <f t="shared" si="51"/>
        <v>South Africa</v>
      </c>
      <c r="BG40" s="17"/>
      <c r="BH40" s="17"/>
      <c r="BI40" s="17"/>
      <c r="BJ40" s="12" t="str">
        <f t="shared" si="52"/>
        <v>USA</v>
      </c>
      <c r="BK40" s="17"/>
      <c r="BL40" s="17"/>
      <c r="BM40" s="17"/>
      <c r="BN40" s="189">
        <f t="shared" si="9"/>
        <v>0</v>
      </c>
      <c r="BO40" s="190" t="str">
        <f t="shared" si="10"/>
        <v/>
      </c>
      <c r="BP40" s="229">
        <f t="shared" si="11"/>
        <v>0</v>
      </c>
      <c r="BQ40" s="89"/>
      <c r="BR40" s="186" t="str">
        <f t="shared" si="53"/>
        <v>South Africa</v>
      </c>
      <c r="BS40" s="17"/>
      <c r="BT40" s="17"/>
      <c r="BU40" s="17"/>
      <c r="BV40" s="12" t="str">
        <f t="shared" si="54"/>
        <v>USA</v>
      </c>
      <c r="BW40" s="17"/>
      <c r="BX40" s="17"/>
      <c r="BY40" s="17"/>
      <c r="BZ40" s="189">
        <f t="shared" si="12"/>
        <v>0</v>
      </c>
      <c r="CA40" s="190" t="str">
        <f t="shared" si="13"/>
        <v/>
      </c>
      <c r="CB40" s="229">
        <f t="shared" si="14"/>
        <v>0</v>
      </c>
      <c r="CC40" s="89"/>
      <c r="CD40" s="186" t="str">
        <f t="shared" si="55"/>
        <v>South Africa</v>
      </c>
      <c r="CE40" s="17"/>
      <c r="CF40" s="17"/>
      <c r="CG40" s="17"/>
      <c r="CH40" s="12" t="str">
        <f t="shared" si="56"/>
        <v>USA</v>
      </c>
      <c r="CI40" s="17"/>
      <c r="CJ40" s="17"/>
      <c r="CK40" s="17"/>
      <c r="CL40" s="189">
        <f t="shared" si="15"/>
        <v>0</v>
      </c>
      <c r="CM40" s="190" t="str">
        <f t="shared" si="16"/>
        <v/>
      </c>
      <c r="CN40" s="229">
        <f t="shared" si="17"/>
        <v>0</v>
      </c>
      <c r="CO40" s="89"/>
      <c r="CP40" s="186" t="str">
        <f t="shared" si="57"/>
        <v>South Africa</v>
      </c>
      <c r="CQ40" s="17"/>
      <c r="CR40" s="17"/>
      <c r="CS40" s="17"/>
      <c r="CT40" s="12" t="str">
        <f t="shared" si="58"/>
        <v>USA</v>
      </c>
      <c r="CU40" s="17"/>
      <c r="CV40" s="17"/>
      <c r="CW40" s="17"/>
      <c r="CX40" s="189">
        <f t="shared" si="18"/>
        <v>0</v>
      </c>
      <c r="CY40" s="190" t="str">
        <f t="shared" si="19"/>
        <v/>
      </c>
      <c r="CZ40" s="229">
        <f t="shared" si="20"/>
        <v>0</v>
      </c>
      <c r="DA40" s="89"/>
      <c r="DB40" s="186" t="str">
        <f t="shared" si="59"/>
        <v>South Africa</v>
      </c>
      <c r="DC40" s="17"/>
      <c r="DD40" s="17"/>
      <c r="DE40" s="17"/>
      <c r="DF40" s="12" t="str">
        <f t="shared" si="60"/>
        <v>USA</v>
      </c>
      <c r="DG40" s="17"/>
      <c r="DH40" s="17"/>
      <c r="DI40" s="17"/>
      <c r="DJ40" s="189">
        <f t="shared" si="21"/>
        <v>0</v>
      </c>
      <c r="DK40" s="190" t="str">
        <f t="shared" si="22"/>
        <v/>
      </c>
      <c r="DL40" s="229">
        <f t="shared" si="23"/>
        <v>0</v>
      </c>
      <c r="DM40" s="89"/>
      <c r="DN40" s="186" t="str">
        <f t="shared" si="61"/>
        <v>South Africa</v>
      </c>
      <c r="DO40" s="17"/>
      <c r="DP40" s="17"/>
      <c r="DQ40" s="17"/>
      <c r="DR40" s="12" t="str">
        <f t="shared" si="62"/>
        <v>USA</v>
      </c>
      <c r="DS40" s="17"/>
      <c r="DT40" s="17"/>
      <c r="DU40" s="17"/>
      <c r="DV40" s="189">
        <f t="shared" si="24"/>
        <v>0</v>
      </c>
      <c r="DW40" s="190" t="str">
        <f t="shared" si="25"/>
        <v/>
      </c>
      <c r="DX40" s="229">
        <f t="shared" si="26"/>
        <v>0</v>
      </c>
      <c r="DY40" s="89"/>
      <c r="DZ40" s="186" t="str">
        <f t="shared" si="63"/>
        <v>South Africa</v>
      </c>
      <c r="EA40" s="17"/>
      <c r="EB40" s="17"/>
      <c r="EC40" s="17"/>
      <c r="ED40" s="12" t="str">
        <f t="shared" si="64"/>
        <v>USA</v>
      </c>
      <c r="EE40" s="17"/>
      <c r="EF40" s="17"/>
      <c r="EG40" s="17"/>
      <c r="EH40" s="189">
        <f t="shared" si="27"/>
        <v>0</v>
      </c>
      <c r="EI40" s="190" t="str">
        <f t="shared" si="28"/>
        <v/>
      </c>
      <c r="EJ40" s="229">
        <f t="shared" si="29"/>
        <v>0</v>
      </c>
      <c r="EK40" s="89"/>
      <c r="EL40" s="186" t="str">
        <f t="shared" si="65"/>
        <v>South Africa</v>
      </c>
      <c r="EM40" s="17"/>
      <c r="EN40" s="17"/>
      <c r="EO40" s="17"/>
      <c r="EP40" s="12" t="str">
        <f t="shared" si="66"/>
        <v>USA</v>
      </c>
      <c r="EQ40" s="17"/>
      <c r="ER40" s="17"/>
      <c r="ES40" s="17"/>
      <c r="ET40" s="189">
        <f t="shared" si="30"/>
        <v>0</v>
      </c>
      <c r="EU40" s="190" t="str">
        <f t="shared" si="31"/>
        <v/>
      </c>
      <c r="EV40" s="229">
        <f t="shared" si="32"/>
        <v>0</v>
      </c>
      <c r="EW40" s="89"/>
      <c r="EX40" s="186" t="str">
        <f t="shared" si="67"/>
        <v>South Africa</v>
      </c>
      <c r="EY40" s="17"/>
      <c r="EZ40" s="17"/>
      <c r="FA40" s="17"/>
      <c r="FB40" s="12" t="str">
        <f t="shared" si="68"/>
        <v>USA</v>
      </c>
      <c r="FC40" s="17"/>
      <c r="FD40" s="17"/>
      <c r="FE40" s="17"/>
      <c r="FF40" s="189">
        <f t="shared" si="33"/>
        <v>0</v>
      </c>
      <c r="FG40" s="190" t="str">
        <f t="shared" si="34"/>
        <v/>
      </c>
      <c r="FH40" s="229">
        <f t="shared" si="35"/>
        <v>0</v>
      </c>
      <c r="FI40" s="89"/>
      <c r="FJ40" s="186" t="str">
        <f t="shared" si="69"/>
        <v>South Africa</v>
      </c>
      <c r="FK40" s="17"/>
      <c r="FL40" s="17"/>
      <c r="FM40" s="17"/>
      <c r="FN40" s="12" t="str">
        <f t="shared" si="70"/>
        <v>USA</v>
      </c>
      <c r="FO40" s="17"/>
      <c r="FP40" s="17"/>
      <c r="FQ40" s="17"/>
      <c r="FR40" s="189">
        <f t="shared" si="36"/>
        <v>0</v>
      </c>
      <c r="FS40" s="190" t="str">
        <f t="shared" si="37"/>
        <v/>
      </c>
      <c r="FT40" s="229">
        <f t="shared" si="38"/>
        <v>0</v>
      </c>
      <c r="FU40" s="89"/>
      <c r="FV40" s="186" t="str">
        <f t="shared" si="71"/>
        <v>South Africa</v>
      </c>
      <c r="FW40" s="17"/>
      <c r="FX40" s="17"/>
      <c r="FY40" s="17"/>
      <c r="FZ40" s="12" t="str">
        <f t="shared" si="72"/>
        <v>USA</v>
      </c>
      <c r="GA40" s="17"/>
      <c r="GB40" s="17"/>
      <c r="GC40" s="17"/>
      <c r="GD40" s="189">
        <f t="shared" si="39"/>
        <v>0</v>
      </c>
      <c r="GE40" s="190" t="str">
        <f t="shared" si="40"/>
        <v/>
      </c>
      <c r="GF40" s="229">
        <f t="shared" si="41"/>
        <v>0</v>
      </c>
      <c r="GG40" s="89"/>
      <c r="GH40" s="186" t="str">
        <f t="shared" si="73"/>
        <v>South Africa</v>
      </c>
      <c r="GI40" s="17"/>
      <c r="GJ40" s="17"/>
      <c r="GK40" s="17"/>
      <c r="GL40" s="12" t="str">
        <f t="shared" si="74"/>
        <v>USA</v>
      </c>
      <c r="GM40" s="17"/>
      <c r="GN40" s="17"/>
      <c r="GO40" s="17"/>
      <c r="GP40" s="189">
        <f t="shared" si="42"/>
        <v>0</v>
      </c>
      <c r="GQ40" s="190" t="str">
        <f t="shared" si="43"/>
        <v/>
      </c>
      <c r="GR40" s="229">
        <f t="shared" si="44"/>
        <v>0</v>
      </c>
    </row>
    <row r="41" spans="1:200" s="10" customFormat="1" ht="15" customHeight="1" x14ac:dyDescent="0.25">
      <c r="A41" s="141">
        <v>46</v>
      </c>
      <c r="B41" s="11"/>
      <c r="C41" s="13">
        <f>Tournament!D44</f>
        <v>32</v>
      </c>
      <c r="D41" s="13" t="str">
        <f>Tournament!E44</f>
        <v>C</v>
      </c>
      <c r="E41" s="184">
        <f>Tournament!F44</f>
        <v>42284</v>
      </c>
      <c r="F41" s="185">
        <f>Tournament!G44</f>
        <v>0.83333333333333337</v>
      </c>
      <c r="G41" s="186" t="str">
        <f>Tournament!H44</f>
        <v>Namibia</v>
      </c>
      <c r="H41" s="187">
        <f>IF(Tournament!J44&lt;&gt;"",Tournament!J44,"")</f>
        <v>16</v>
      </c>
      <c r="I41" s="188" t="s">
        <v>25</v>
      </c>
      <c r="J41" s="187">
        <f>IF(Tournament!L44&lt;&gt;"",Tournament!L44,"")</f>
        <v>17</v>
      </c>
      <c r="K41" s="12" t="str">
        <f>Tournament!N44</f>
        <v>Georgia</v>
      </c>
      <c r="L41" s="187">
        <f>IF(Tournament!O44&lt;&gt;"",Tournament!O44,"")</f>
        <v>1</v>
      </c>
      <c r="M41" s="188" t="s">
        <v>25</v>
      </c>
      <c r="N41" s="187">
        <f>IF(Tournament!Q44&lt;&gt;"",Tournament!Q44,"")</f>
        <v>2</v>
      </c>
      <c r="O41" s="187"/>
      <c r="P41" s="187"/>
      <c r="Q41" s="187"/>
      <c r="R41" s="187"/>
      <c r="S41" s="14"/>
      <c r="U41" s="89"/>
      <c r="V41" s="186" t="str">
        <f t="shared" si="45"/>
        <v>Namibia</v>
      </c>
      <c r="W41" s="17"/>
      <c r="X41" s="17"/>
      <c r="Y41" s="17"/>
      <c r="Z41" s="12" t="str">
        <f t="shared" si="46"/>
        <v>Georgia</v>
      </c>
      <c r="AA41" s="17"/>
      <c r="AB41" s="17"/>
      <c r="AC41" s="17"/>
      <c r="AD41" s="127">
        <f t="shared" si="0"/>
        <v>0</v>
      </c>
      <c r="AE41" s="190" t="str">
        <f t="shared" si="1"/>
        <v/>
      </c>
      <c r="AF41" s="229">
        <f t="shared" si="2"/>
        <v>0</v>
      </c>
      <c r="AG41" s="89"/>
      <c r="AH41" s="186" t="str">
        <f t="shared" si="47"/>
        <v>Namibia</v>
      </c>
      <c r="AI41" s="17"/>
      <c r="AJ41" s="17"/>
      <c r="AK41" s="17"/>
      <c r="AL41" s="12" t="str">
        <f t="shared" si="48"/>
        <v>Georgia</v>
      </c>
      <c r="AM41" s="17"/>
      <c r="AN41" s="17"/>
      <c r="AO41" s="17"/>
      <c r="AP41" s="127">
        <f t="shared" si="3"/>
        <v>0</v>
      </c>
      <c r="AQ41" s="190" t="str">
        <f t="shared" si="4"/>
        <v/>
      </c>
      <c r="AR41" s="229">
        <f t="shared" si="5"/>
        <v>0</v>
      </c>
      <c r="AS41" s="89"/>
      <c r="AT41" s="186" t="str">
        <f t="shared" si="49"/>
        <v>Namibia</v>
      </c>
      <c r="AU41" s="17"/>
      <c r="AV41" s="17"/>
      <c r="AW41" s="17"/>
      <c r="AX41" s="12" t="str">
        <f t="shared" si="50"/>
        <v>Georgia</v>
      </c>
      <c r="AY41" s="17"/>
      <c r="AZ41" s="17"/>
      <c r="BA41" s="17"/>
      <c r="BB41" s="189">
        <f t="shared" si="6"/>
        <v>0</v>
      </c>
      <c r="BC41" s="190" t="str">
        <f t="shared" si="7"/>
        <v/>
      </c>
      <c r="BD41" s="229">
        <f t="shared" si="8"/>
        <v>0</v>
      </c>
      <c r="BE41" s="89"/>
      <c r="BF41" s="186" t="str">
        <f t="shared" si="51"/>
        <v>Namibia</v>
      </c>
      <c r="BG41" s="17"/>
      <c r="BH41" s="17"/>
      <c r="BI41" s="17"/>
      <c r="BJ41" s="12" t="str">
        <f t="shared" si="52"/>
        <v>Georgia</v>
      </c>
      <c r="BK41" s="17"/>
      <c r="BL41" s="17"/>
      <c r="BM41" s="17"/>
      <c r="BN41" s="189">
        <f t="shared" si="9"/>
        <v>0</v>
      </c>
      <c r="BO41" s="190" t="str">
        <f t="shared" si="10"/>
        <v/>
      </c>
      <c r="BP41" s="229">
        <f t="shared" si="11"/>
        <v>0</v>
      </c>
      <c r="BQ41" s="89"/>
      <c r="BR41" s="186" t="str">
        <f t="shared" si="53"/>
        <v>Namibia</v>
      </c>
      <c r="BS41" s="17"/>
      <c r="BT41" s="17"/>
      <c r="BU41" s="17"/>
      <c r="BV41" s="12" t="str">
        <f t="shared" si="54"/>
        <v>Georgia</v>
      </c>
      <c r="BW41" s="17"/>
      <c r="BX41" s="17"/>
      <c r="BY41" s="17"/>
      <c r="BZ41" s="189">
        <f t="shared" si="12"/>
        <v>0</v>
      </c>
      <c r="CA41" s="190" t="str">
        <f t="shared" si="13"/>
        <v/>
      </c>
      <c r="CB41" s="229">
        <f t="shared" si="14"/>
        <v>0</v>
      </c>
      <c r="CC41" s="89"/>
      <c r="CD41" s="186" t="str">
        <f t="shared" si="55"/>
        <v>Namibia</v>
      </c>
      <c r="CE41" s="17"/>
      <c r="CF41" s="17"/>
      <c r="CG41" s="17"/>
      <c r="CH41" s="12" t="str">
        <f t="shared" si="56"/>
        <v>Georgia</v>
      </c>
      <c r="CI41" s="17"/>
      <c r="CJ41" s="17"/>
      <c r="CK41" s="17"/>
      <c r="CL41" s="189">
        <f t="shared" si="15"/>
        <v>0</v>
      </c>
      <c r="CM41" s="190" t="str">
        <f t="shared" si="16"/>
        <v/>
      </c>
      <c r="CN41" s="229">
        <f t="shared" si="17"/>
        <v>0</v>
      </c>
      <c r="CO41" s="89"/>
      <c r="CP41" s="186" t="str">
        <f t="shared" si="57"/>
        <v>Namibia</v>
      </c>
      <c r="CQ41" s="17"/>
      <c r="CR41" s="17"/>
      <c r="CS41" s="17"/>
      <c r="CT41" s="12" t="str">
        <f t="shared" si="58"/>
        <v>Georgia</v>
      </c>
      <c r="CU41" s="17"/>
      <c r="CV41" s="17"/>
      <c r="CW41" s="17"/>
      <c r="CX41" s="189">
        <f t="shared" si="18"/>
        <v>0</v>
      </c>
      <c r="CY41" s="190" t="str">
        <f t="shared" si="19"/>
        <v/>
      </c>
      <c r="CZ41" s="229">
        <f t="shared" si="20"/>
        <v>0</v>
      </c>
      <c r="DA41" s="89"/>
      <c r="DB41" s="186" t="str">
        <f t="shared" si="59"/>
        <v>Namibia</v>
      </c>
      <c r="DC41" s="17"/>
      <c r="DD41" s="17"/>
      <c r="DE41" s="17"/>
      <c r="DF41" s="12" t="str">
        <f t="shared" si="60"/>
        <v>Georgia</v>
      </c>
      <c r="DG41" s="17"/>
      <c r="DH41" s="17"/>
      <c r="DI41" s="17"/>
      <c r="DJ41" s="189">
        <f t="shared" si="21"/>
        <v>0</v>
      </c>
      <c r="DK41" s="190" t="str">
        <f t="shared" si="22"/>
        <v/>
      </c>
      <c r="DL41" s="229">
        <f t="shared" si="23"/>
        <v>0</v>
      </c>
      <c r="DM41" s="89"/>
      <c r="DN41" s="186" t="str">
        <f t="shared" si="61"/>
        <v>Namibia</v>
      </c>
      <c r="DO41" s="17"/>
      <c r="DP41" s="17"/>
      <c r="DQ41" s="17"/>
      <c r="DR41" s="12" t="str">
        <f t="shared" si="62"/>
        <v>Georgia</v>
      </c>
      <c r="DS41" s="17"/>
      <c r="DT41" s="17"/>
      <c r="DU41" s="17"/>
      <c r="DV41" s="189">
        <f t="shared" si="24"/>
        <v>0</v>
      </c>
      <c r="DW41" s="190" t="str">
        <f t="shared" si="25"/>
        <v/>
      </c>
      <c r="DX41" s="229">
        <f t="shared" si="26"/>
        <v>0</v>
      </c>
      <c r="DY41" s="89"/>
      <c r="DZ41" s="186" t="str">
        <f t="shared" si="63"/>
        <v>Namibia</v>
      </c>
      <c r="EA41" s="17"/>
      <c r="EB41" s="17"/>
      <c r="EC41" s="17"/>
      <c r="ED41" s="12" t="str">
        <f t="shared" si="64"/>
        <v>Georgia</v>
      </c>
      <c r="EE41" s="17"/>
      <c r="EF41" s="17"/>
      <c r="EG41" s="17"/>
      <c r="EH41" s="189">
        <f t="shared" si="27"/>
        <v>0</v>
      </c>
      <c r="EI41" s="190" t="str">
        <f t="shared" si="28"/>
        <v/>
      </c>
      <c r="EJ41" s="229">
        <f t="shared" si="29"/>
        <v>0</v>
      </c>
      <c r="EK41" s="89"/>
      <c r="EL41" s="186" t="str">
        <f t="shared" si="65"/>
        <v>Namibia</v>
      </c>
      <c r="EM41" s="17"/>
      <c r="EN41" s="17"/>
      <c r="EO41" s="17"/>
      <c r="EP41" s="12" t="str">
        <f t="shared" si="66"/>
        <v>Georgia</v>
      </c>
      <c r="EQ41" s="17"/>
      <c r="ER41" s="17"/>
      <c r="ES41" s="17"/>
      <c r="ET41" s="189">
        <f t="shared" si="30"/>
        <v>0</v>
      </c>
      <c r="EU41" s="190" t="str">
        <f t="shared" si="31"/>
        <v/>
      </c>
      <c r="EV41" s="229">
        <f t="shared" si="32"/>
        <v>0</v>
      </c>
      <c r="EW41" s="89"/>
      <c r="EX41" s="186" t="str">
        <f t="shared" si="67"/>
        <v>Namibia</v>
      </c>
      <c r="EY41" s="17"/>
      <c r="EZ41" s="17"/>
      <c r="FA41" s="17"/>
      <c r="FB41" s="12" t="str">
        <f t="shared" si="68"/>
        <v>Georgia</v>
      </c>
      <c r="FC41" s="17"/>
      <c r="FD41" s="17"/>
      <c r="FE41" s="17"/>
      <c r="FF41" s="189">
        <f t="shared" si="33"/>
        <v>0</v>
      </c>
      <c r="FG41" s="190" t="str">
        <f t="shared" si="34"/>
        <v/>
      </c>
      <c r="FH41" s="229">
        <f t="shared" si="35"/>
        <v>0</v>
      </c>
      <c r="FI41" s="89"/>
      <c r="FJ41" s="186" t="str">
        <f t="shared" si="69"/>
        <v>Namibia</v>
      </c>
      <c r="FK41" s="17"/>
      <c r="FL41" s="17"/>
      <c r="FM41" s="17"/>
      <c r="FN41" s="12" t="str">
        <f t="shared" si="70"/>
        <v>Georgia</v>
      </c>
      <c r="FO41" s="17"/>
      <c r="FP41" s="17"/>
      <c r="FQ41" s="17"/>
      <c r="FR41" s="189">
        <f t="shared" si="36"/>
        <v>0</v>
      </c>
      <c r="FS41" s="190" t="str">
        <f t="shared" si="37"/>
        <v/>
      </c>
      <c r="FT41" s="229">
        <f t="shared" si="38"/>
        <v>0</v>
      </c>
      <c r="FU41" s="89"/>
      <c r="FV41" s="186" t="str">
        <f t="shared" si="71"/>
        <v>Namibia</v>
      </c>
      <c r="FW41" s="17"/>
      <c r="FX41" s="17"/>
      <c r="FY41" s="17"/>
      <c r="FZ41" s="12" t="str">
        <f t="shared" si="72"/>
        <v>Georgia</v>
      </c>
      <c r="GA41" s="17"/>
      <c r="GB41" s="17"/>
      <c r="GC41" s="17"/>
      <c r="GD41" s="189">
        <f t="shared" si="39"/>
        <v>0</v>
      </c>
      <c r="GE41" s="190" t="str">
        <f t="shared" si="40"/>
        <v/>
      </c>
      <c r="GF41" s="229">
        <f t="shared" si="41"/>
        <v>0</v>
      </c>
      <c r="GG41" s="89"/>
      <c r="GH41" s="186" t="str">
        <f t="shared" si="73"/>
        <v>Namibia</v>
      </c>
      <c r="GI41" s="17"/>
      <c r="GJ41" s="17"/>
      <c r="GK41" s="17"/>
      <c r="GL41" s="12" t="str">
        <f t="shared" si="74"/>
        <v>Georgia</v>
      </c>
      <c r="GM41" s="17"/>
      <c r="GN41" s="17"/>
      <c r="GO41" s="17"/>
      <c r="GP41" s="189">
        <f t="shared" si="42"/>
        <v>0</v>
      </c>
      <c r="GQ41" s="190" t="str">
        <f t="shared" si="43"/>
        <v/>
      </c>
      <c r="GR41" s="229">
        <f t="shared" si="44"/>
        <v>0</v>
      </c>
    </row>
    <row r="42" spans="1:200" s="10" customFormat="1" ht="15" customHeight="1" x14ac:dyDescent="0.25">
      <c r="A42" s="141">
        <v>47</v>
      </c>
      <c r="B42" s="11"/>
      <c r="C42" s="13">
        <f>Tournament!D45</f>
        <v>33</v>
      </c>
      <c r="D42" s="13" t="str">
        <f>Tournament!E45</f>
        <v>C</v>
      </c>
      <c r="E42" s="184">
        <f>Tournament!F45</f>
        <v>42286</v>
      </c>
      <c r="F42" s="185">
        <f>Tournament!G45</f>
        <v>0.83333333333333337</v>
      </c>
      <c r="G42" s="186" t="str">
        <f>Tournament!H45</f>
        <v>New Zealand</v>
      </c>
      <c r="H42" s="187">
        <f>IF(Tournament!J45&lt;&gt;"",Tournament!J45,"")</f>
        <v>47</v>
      </c>
      <c r="I42" s="188" t="s">
        <v>25</v>
      </c>
      <c r="J42" s="187">
        <f>IF(Tournament!L45&lt;&gt;"",Tournament!L45,"")</f>
        <v>9</v>
      </c>
      <c r="K42" s="12" t="str">
        <f>Tournament!N45</f>
        <v>Tonga</v>
      </c>
      <c r="L42" s="187">
        <f>IF(Tournament!O45&lt;&gt;"",Tournament!O45,"")</f>
        <v>7</v>
      </c>
      <c r="M42" s="188" t="s">
        <v>25</v>
      </c>
      <c r="N42" s="187">
        <f>IF(Tournament!Q45&lt;&gt;"",Tournament!Q45,"")</f>
        <v>0</v>
      </c>
      <c r="O42" s="187"/>
      <c r="P42" s="187"/>
      <c r="Q42" s="187"/>
      <c r="R42" s="187"/>
      <c r="S42" s="14"/>
      <c r="U42" s="89"/>
      <c r="V42" s="186" t="str">
        <f t="shared" si="45"/>
        <v>New Zealand</v>
      </c>
      <c r="W42" s="17"/>
      <c r="X42" s="17"/>
      <c r="Y42" s="17"/>
      <c r="Z42" s="12" t="str">
        <f t="shared" si="46"/>
        <v>Tonga</v>
      </c>
      <c r="AA42" s="17"/>
      <c r="AB42" s="17"/>
      <c r="AC42" s="17"/>
      <c r="AD42" s="127">
        <f t="shared" si="0"/>
        <v>0</v>
      </c>
      <c r="AE42" s="190" t="str">
        <f t="shared" si="1"/>
        <v/>
      </c>
      <c r="AF42" s="229">
        <f t="shared" si="2"/>
        <v>0</v>
      </c>
      <c r="AG42" s="89"/>
      <c r="AH42" s="186" t="str">
        <f t="shared" si="47"/>
        <v>New Zealand</v>
      </c>
      <c r="AI42" s="17"/>
      <c r="AJ42" s="17"/>
      <c r="AK42" s="17"/>
      <c r="AL42" s="12" t="str">
        <f t="shared" si="48"/>
        <v>Tonga</v>
      </c>
      <c r="AM42" s="17"/>
      <c r="AN42" s="17"/>
      <c r="AO42" s="17"/>
      <c r="AP42" s="127">
        <f t="shared" si="3"/>
        <v>0</v>
      </c>
      <c r="AQ42" s="190" t="str">
        <f t="shared" si="4"/>
        <v/>
      </c>
      <c r="AR42" s="229">
        <f t="shared" si="5"/>
        <v>0</v>
      </c>
      <c r="AS42" s="89"/>
      <c r="AT42" s="186" t="str">
        <f t="shared" si="49"/>
        <v>New Zealand</v>
      </c>
      <c r="AU42" s="17"/>
      <c r="AV42" s="17"/>
      <c r="AW42" s="17"/>
      <c r="AX42" s="12" t="str">
        <f t="shared" si="50"/>
        <v>Tonga</v>
      </c>
      <c r="AY42" s="17"/>
      <c r="AZ42" s="17"/>
      <c r="BA42" s="17"/>
      <c r="BB42" s="189">
        <f t="shared" si="6"/>
        <v>0</v>
      </c>
      <c r="BC42" s="190" t="str">
        <f t="shared" si="7"/>
        <v/>
      </c>
      <c r="BD42" s="229">
        <f t="shared" si="8"/>
        <v>0</v>
      </c>
      <c r="BE42" s="89"/>
      <c r="BF42" s="186" t="str">
        <f t="shared" si="51"/>
        <v>New Zealand</v>
      </c>
      <c r="BG42" s="17"/>
      <c r="BH42" s="17"/>
      <c r="BI42" s="17"/>
      <c r="BJ42" s="12" t="str">
        <f t="shared" si="52"/>
        <v>Tonga</v>
      </c>
      <c r="BK42" s="17"/>
      <c r="BL42" s="17"/>
      <c r="BM42" s="17"/>
      <c r="BN42" s="189">
        <f t="shared" si="9"/>
        <v>0</v>
      </c>
      <c r="BO42" s="190" t="str">
        <f t="shared" si="10"/>
        <v/>
      </c>
      <c r="BP42" s="229">
        <f t="shared" si="11"/>
        <v>0</v>
      </c>
      <c r="BQ42" s="89"/>
      <c r="BR42" s="186" t="str">
        <f t="shared" si="53"/>
        <v>New Zealand</v>
      </c>
      <c r="BS42" s="17"/>
      <c r="BT42" s="17"/>
      <c r="BU42" s="17"/>
      <c r="BV42" s="12" t="str">
        <f t="shared" si="54"/>
        <v>Tonga</v>
      </c>
      <c r="BW42" s="17"/>
      <c r="BX42" s="17"/>
      <c r="BY42" s="17"/>
      <c r="BZ42" s="189">
        <f t="shared" si="12"/>
        <v>0</v>
      </c>
      <c r="CA42" s="190" t="str">
        <f t="shared" si="13"/>
        <v/>
      </c>
      <c r="CB42" s="229">
        <f t="shared" si="14"/>
        <v>0</v>
      </c>
      <c r="CC42" s="89"/>
      <c r="CD42" s="186" t="str">
        <f t="shared" si="55"/>
        <v>New Zealand</v>
      </c>
      <c r="CE42" s="17"/>
      <c r="CF42" s="17"/>
      <c r="CG42" s="17"/>
      <c r="CH42" s="12" t="str">
        <f t="shared" si="56"/>
        <v>Tonga</v>
      </c>
      <c r="CI42" s="17"/>
      <c r="CJ42" s="17"/>
      <c r="CK42" s="17"/>
      <c r="CL42" s="189">
        <f t="shared" si="15"/>
        <v>0</v>
      </c>
      <c r="CM42" s="190" t="str">
        <f t="shared" si="16"/>
        <v/>
      </c>
      <c r="CN42" s="229">
        <f t="shared" si="17"/>
        <v>0</v>
      </c>
      <c r="CO42" s="89"/>
      <c r="CP42" s="186" t="str">
        <f t="shared" si="57"/>
        <v>New Zealand</v>
      </c>
      <c r="CQ42" s="17"/>
      <c r="CR42" s="17"/>
      <c r="CS42" s="17"/>
      <c r="CT42" s="12" t="str">
        <f t="shared" si="58"/>
        <v>Tonga</v>
      </c>
      <c r="CU42" s="17"/>
      <c r="CV42" s="17"/>
      <c r="CW42" s="17"/>
      <c r="CX42" s="189">
        <f t="shared" si="18"/>
        <v>0</v>
      </c>
      <c r="CY42" s="190" t="str">
        <f t="shared" si="19"/>
        <v/>
      </c>
      <c r="CZ42" s="229">
        <f t="shared" si="20"/>
        <v>0</v>
      </c>
      <c r="DA42" s="89"/>
      <c r="DB42" s="186" t="str">
        <f t="shared" si="59"/>
        <v>New Zealand</v>
      </c>
      <c r="DC42" s="17"/>
      <c r="DD42" s="17"/>
      <c r="DE42" s="17"/>
      <c r="DF42" s="12" t="str">
        <f t="shared" si="60"/>
        <v>Tonga</v>
      </c>
      <c r="DG42" s="17"/>
      <c r="DH42" s="17"/>
      <c r="DI42" s="17"/>
      <c r="DJ42" s="189">
        <f t="shared" si="21"/>
        <v>0</v>
      </c>
      <c r="DK42" s="190" t="str">
        <f t="shared" si="22"/>
        <v/>
      </c>
      <c r="DL42" s="229">
        <f t="shared" si="23"/>
        <v>0</v>
      </c>
      <c r="DM42" s="89"/>
      <c r="DN42" s="186" t="str">
        <f t="shared" si="61"/>
        <v>New Zealand</v>
      </c>
      <c r="DO42" s="17"/>
      <c r="DP42" s="17"/>
      <c r="DQ42" s="17"/>
      <c r="DR42" s="12" t="str">
        <f t="shared" si="62"/>
        <v>Tonga</v>
      </c>
      <c r="DS42" s="17"/>
      <c r="DT42" s="17"/>
      <c r="DU42" s="17"/>
      <c r="DV42" s="189">
        <f t="shared" si="24"/>
        <v>0</v>
      </c>
      <c r="DW42" s="190" t="str">
        <f t="shared" si="25"/>
        <v/>
      </c>
      <c r="DX42" s="229">
        <f t="shared" si="26"/>
        <v>0</v>
      </c>
      <c r="DY42" s="89"/>
      <c r="DZ42" s="186" t="str">
        <f t="shared" si="63"/>
        <v>New Zealand</v>
      </c>
      <c r="EA42" s="17"/>
      <c r="EB42" s="17"/>
      <c r="EC42" s="17"/>
      <c r="ED42" s="12" t="str">
        <f t="shared" si="64"/>
        <v>Tonga</v>
      </c>
      <c r="EE42" s="17"/>
      <c r="EF42" s="17"/>
      <c r="EG42" s="17"/>
      <c r="EH42" s="189">
        <f t="shared" si="27"/>
        <v>0</v>
      </c>
      <c r="EI42" s="190" t="str">
        <f t="shared" si="28"/>
        <v/>
      </c>
      <c r="EJ42" s="229">
        <f t="shared" si="29"/>
        <v>0</v>
      </c>
      <c r="EK42" s="89"/>
      <c r="EL42" s="186" t="str">
        <f t="shared" si="65"/>
        <v>New Zealand</v>
      </c>
      <c r="EM42" s="17"/>
      <c r="EN42" s="17"/>
      <c r="EO42" s="17"/>
      <c r="EP42" s="12" t="str">
        <f t="shared" si="66"/>
        <v>Tonga</v>
      </c>
      <c r="EQ42" s="17"/>
      <c r="ER42" s="17"/>
      <c r="ES42" s="17"/>
      <c r="ET42" s="189">
        <f t="shared" si="30"/>
        <v>0</v>
      </c>
      <c r="EU42" s="190" t="str">
        <f t="shared" si="31"/>
        <v/>
      </c>
      <c r="EV42" s="229">
        <f t="shared" si="32"/>
        <v>0</v>
      </c>
      <c r="EW42" s="89"/>
      <c r="EX42" s="186" t="str">
        <f t="shared" si="67"/>
        <v>New Zealand</v>
      </c>
      <c r="EY42" s="17"/>
      <c r="EZ42" s="17"/>
      <c r="FA42" s="17"/>
      <c r="FB42" s="12" t="str">
        <f t="shared" si="68"/>
        <v>Tonga</v>
      </c>
      <c r="FC42" s="17"/>
      <c r="FD42" s="17"/>
      <c r="FE42" s="17"/>
      <c r="FF42" s="189">
        <f t="shared" si="33"/>
        <v>0</v>
      </c>
      <c r="FG42" s="190" t="str">
        <f t="shared" si="34"/>
        <v/>
      </c>
      <c r="FH42" s="229">
        <f t="shared" si="35"/>
        <v>0</v>
      </c>
      <c r="FI42" s="89"/>
      <c r="FJ42" s="186" t="str">
        <f t="shared" si="69"/>
        <v>New Zealand</v>
      </c>
      <c r="FK42" s="17"/>
      <c r="FL42" s="17"/>
      <c r="FM42" s="17"/>
      <c r="FN42" s="12" t="str">
        <f t="shared" si="70"/>
        <v>Tonga</v>
      </c>
      <c r="FO42" s="17"/>
      <c r="FP42" s="17"/>
      <c r="FQ42" s="17"/>
      <c r="FR42" s="189">
        <f t="shared" si="36"/>
        <v>0</v>
      </c>
      <c r="FS42" s="190" t="str">
        <f t="shared" si="37"/>
        <v/>
      </c>
      <c r="FT42" s="229">
        <f t="shared" si="38"/>
        <v>0</v>
      </c>
      <c r="FU42" s="89"/>
      <c r="FV42" s="186" t="str">
        <f t="shared" si="71"/>
        <v>New Zealand</v>
      </c>
      <c r="FW42" s="17"/>
      <c r="FX42" s="17"/>
      <c r="FY42" s="17"/>
      <c r="FZ42" s="12" t="str">
        <f t="shared" si="72"/>
        <v>Tonga</v>
      </c>
      <c r="GA42" s="17"/>
      <c r="GB42" s="17"/>
      <c r="GC42" s="17"/>
      <c r="GD42" s="189">
        <f t="shared" si="39"/>
        <v>0</v>
      </c>
      <c r="GE42" s="190" t="str">
        <f t="shared" si="40"/>
        <v/>
      </c>
      <c r="GF42" s="229">
        <f t="shared" si="41"/>
        <v>0</v>
      </c>
      <c r="GG42" s="89"/>
      <c r="GH42" s="186" t="str">
        <f t="shared" si="73"/>
        <v>New Zealand</v>
      </c>
      <c r="GI42" s="17"/>
      <c r="GJ42" s="17"/>
      <c r="GK42" s="17"/>
      <c r="GL42" s="12" t="str">
        <f t="shared" si="74"/>
        <v>Tonga</v>
      </c>
      <c r="GM42" s="17"/>
      <c r="GN42" s="17"/>
      <c r="GO42" s="17"/>
      <c r="GP42" s="189">
        <f t="shared" si="42"/>
        <v>0</v>
      </c>
      <c r="GQ42" s="190" t="str">
        <f t="shared" si="43"/>
        <v/>
      </c>
      <c r="GR42" s="229">
        <f t="shared" si="44"/>
        <v>0</v>
      </c>
    </row>
    <row r="43" spans="1:200" s="10" customFormat="1" ht="15" customHeight="1" x14ac:dyDescent="0.25">
      <c r="A43" s="141">
        <v>48</v>
      </c>
      <c r="B43" s="11"/>
      <c r="C43" s="13">
        <f>Tournament!D46</f>
        <v>34</v>
      </c>
      <c r="D43" s="13" t="str">
        <f>Tournament!E46</f>
        <v>B</v>
      </c>
      <c r="E43" s="184">
        <f>Tournament!F46</f>
        <v>42287</v>
      </c>
      <c r="F43" s="185">
        <f>Tournament!G46</f>
        <v>0.60416666666666663</v>
      </c>
      <c r="G43" s="186" t="str">
        <f>Tournament!H46</f>
        <v>Samoa</v>
      </c>
      <c r="H43" s="187">
        <f>IF(Tournament!J46&lt;&gt;"",Tournament!J46,"")</f>
        <v>33</v>
      </c>
      <c r="I43" s="188" t="s">
        <v>25</v>
      </c>
      <c r="J43" s="187">
        <f>IF(Tournament!L46&lt;&gt;"",Tournament!L46,"")</f>
        <v>36</v>
      </c>
      <c r="K43" s="12" t="str">
        <f>Tournament!N46</f>
        <v>Scotland</v>
      </c>
      <c r="L43" s="187">
        <f>IF(Tournament!O46&lt;&gt;"",Tournament!O46,"")</f>
        <v>4</v>
      </c>
      <c r="M43" s="188" t="s">
        <v>25</v>
      </c>
      <c r="N43" s="187">
        <f>IF(Tournament!Q46&lt;&gt;"",Tournament!Q46,"")</f>
        <v>3</v>
      </c>
      <c r="O43" s="187"/>
      <c r="P43" s="187"/>
      <c r="Q43" s="187"/>
      <c r="R43" s="187"/>
      <c r="S43" s="14"/>
      <c r="U43" s="89"/>
      <c r="V43" s="186" t="str">
        <f t="shared" si="45"/>
        <v>Samoa</v>
      </c>
      <c r="W43" s="17"/>
      <c r="X43" s="17"/>
      <c r="Y43" s="17"/>
      <c r="Z43" s="12" t="str">
        <f t="shared" si="46"/>
        <v>Scotland</v>
      </c>
      <c r="AA43" s="17"/>
      <c r="AB43" s="17"/>
      <c r="AC43" s="17"/>
      <c r="AD43" s="127">
        <f t="shared" si="0"/>
        <v>0</v>
      </c>
      <c r="AE43" s="190" t="str">
        <f t="shared" si="1"/>
        <v/>
      </c>
      <c r="AF43" s="229">
        <f t="shared" si="2"/>
        <v>0</v>
      </c>
      <c r="AG43" s="89"/>
      <c r="AH43" s="186" t="str">
        <f t="shared" si="47"/>
        <v>Samoa</v>
      </c>
      <c r="AI43" s="17"/>
      <c r="AJ43" s="17"/>
      <c r="AK43" s="17"/>
      <c r="AL43" s="12" t="str">
        <f t="shared" si="48"/>
        <v>Scotland</v>
      </c>
      <c r="AM43" s="17"/>
      <c r="AN43" s="17"/>
      <c r="AO43" s="17"/>
      <c r="AP43" s="127">
        <f t="shared" si="3"/>
        <v>0</v>
      </c>
      <c r="AQ43" s="190" t="str">
        <f t="shared" si="4"/>
        <v/>
      </c>
      <c r="AR43" s="229">
        <f t="shared" si="5"/>
        <v>0</v>
      </c>
      <c r="AS43" s="89"/>
      <c r="AT43" s="186" t="str">
        <f t="shared" si="49"/>
        <v>Samoa</v>
      </c>
      <c r="AU43" s="17"/>
      <c r="AV43" s="17"/>
      <c r="AW43" s="17"/>
      <c r="AX43" s="12" t="str">
        <f t="shared" si="50"/>
        <v>Scotland</v>
      </c>
      <c r="AY43" s="17"/>
      <c r="AZ43" s="17"/>
      <c r="BA43" s="17"/>
      <c r="BB43" s="189">
        <f t="shared" si="6"/>
        <v>0</v>
      </c>
      <c r="BC43" s="190" t="str">
        <f t="shared" si="7"/>
        <v/>
      </c>
      <c r="BD43" s="229">
        <f t="shared" si="8"/>
        <v>0</v>
      </c>
      <c r="BE43" s="89"/>
      <c r="BF43" s="186" t="str">
        <f t="shared" si="51"/>
        <v>Samoa</v>
      </c>
      <c r="BG43" s="17"/>
      <c r="BH43" s="17"/>
      <c r="BI43" s="17"/>
      <c r="BJ43" s="12" t="str">
        <f t="shared" si="52"/>
        <v>Scotland</v>
      </c>
      <c r="BK43" s="17"/>
      <c r="BL43" s="17"/>
      <c r="BM43" s="17"/>
      <c r="BN43" s="189">
        <f t="shared" si="9"/>
        <v>0</v>
      </c>
      <c r="BO43" s="190" t="str">
        <f t="shared" si="10"/>
        <v/>
      </c>
      <c r="BP43" s="229">
        <f t="shared" si="11"/>
        <v>0</v>
      </c>
      <c r="BQ43" s="89"/>
      <c r="BR43" s="186" t="str">
        <f t="shared" si="53"/>
        <v>Samoa</v>
      </c>
      <c r="BS43" s="17"/>
      <c r="BT43" s="17"/>
      <c r="BU43" s="17"/>
      <c r="BV43" s="12" t="str">
        <f t="shared" si="54"/>
        <v>Scotland</v>
      </c>
      <c r="BW43" s="17"/>
      <c r="BX43" s="17"/>
      <c r="BY43" s="17"/>
      <c r="BZ43" s="189">
        <f t="shared" si="12"/>
        <v>0</v>
      </c>
      <c r="CA43" s="190" t="str">
        <f t="shared" si="13"/>
        <v/>
      </c>
      <c r="CB43" s="229">
        <f t="shared" si="14"/>
        <v>0</v>
      </c>
      <c r="CC43" s="89"/>
      <c r="CD43" s="186" t="str">
        <f t="shared" si="55"/>
        <v>Samoa</v>
      </c>
      <c r="CE43" s="17"/>
      <c r="CF43" s="17"/>
      <c r="CG43" s="17"/>
      <c r="CH43" s="12" t="str">
        <f t="shared" si="56"/>
        <v>Scotland</v>
      </c>
      <c r="CI43" s="17"/>
      <c r="CJ43" s="17"/>
      <c r="CK43" s="17"/>
      <c r="CL43" s="189">
        <f t="shared" si="15"/>
        <v>0</v>
      </c>
      <c r="CM43" s="190" t="str">
        <f t="shared" si="16"/>
        <v/>
      </c>
      <c r="CN43" s="229">
        <f t="shared" si="17"/>
        <v>0</v>
      </c>
      <c r="CO43" s="89"/>
      <c r="CP43" s="186" t="str">
        <f t="shared" si="57"/>
        <v>Samoa</v>
      </c>
      <c r="CQ43" s="17"/>
      <c r="CR43" s="17"/>
      <c r="CS43" s="17"/>
      <c r="CT43" s="12" t="str">
        <f t="shared" si="58"/>
        <v>Scotland</v>
      </c>
      <c r="CU43" s="17"/>
      <c r="CV43" s="17"/>
      <c r="CW43" s="17"/>
      <c r="CX43" s="189">
        <f t="shared" si="18"/>
        <v>0</v>
      </c>
      <c r="CY43" s="190" t="str">
        <f t="shared" si="19"/>
        <v/>
      </c>
      <c r="CZ43" s="229">
        <f t="shared" si="20"/>
        <v>0</v>
      </c>
      <c r="DA43" s="89"/>
      <c r="DB43" s="186" t="str">
        <f t="shared" si="59"/>
        <v>Samoa</v>
      </c>
      <c r="DC43" s="17"/>
      <c r="DD43" s="17"/>
      <c r="DE43" s="17"/>
      <c r="DF43" s="12" t="str">
        <f t="shared" si="60"/>
        <v>Scotland</v>
      </c>
      <c r="DG43" s="17"/>
      <c r="DH43" s="17"/>
      <c r="DI43" s="17"/>
      <c r="DJ43" s="189">
        <f t="shared" si="21"/>
        <v>0</v>
      </c>
      <c r="DK43" s="190" t="str">
        <f t="shared" si="22"/>
        <v/>
      </c>
      <c r="DL43" s="229">
        <f t="shared" si="23"/>
        <v>0</v>
      </c>
      <c r="DM43" s="89"/>
      <c r="DN43" s="186" t="str">
        <f t="shared" si="61"/>
        <v>Samoa</v>
      </c>
      <c r="DO43" s="17"/>
      <c r="DP43" s="17"/>
      <c r="DQ43" s="17"/>
      <c r="DR43" s="12" t="str">
        <f t="shared" si="62"/>
        <v>Scotland</v>
      </c>
      <c r="DS43" s="17"/>
      <c r="DT43" s="17"/>
      <c r="DU43" s="17"/>
      <c r="DV43" s="189">
        <f t="shared" si="24"/>
        <v>0</v>
      </c>
      <c r="DW43" s="190" t="str">
        <f t="shared" si="25"/>
        <v/>
      </c>
      <c r="DX43" s="229">
        <f t="shared" si="26"/>
        <v>0</v>
      </c>
      <c r="DY43" s="89"/>
      <c r="DZ43" s="186" t="str">
        <f t="shared" si="63"/>
        <v>Samoa</v>
      </c>
      <c r="EA43" s="17"/>
      <c r="EB43" s="17"/>
      <c r="EC43" s="17"/>
      <c r="ED43" s="12" t="str">
        <f t="shared" si="64"/>
        <v>Scotland</v>
      </c>
      <c r="EE43" s="17"/>
      <c r="EF43" s="17"/>
      <c r="EG43" s="17"/>
      <c r="EH43" s="189">
        <f t="shared" si="27"/>
        <v>0</v>
      </c>
      <c r="EI43" s="190" t="str">
        <f t="shared" si="28"/>
        <v/>
      </c>
      <c r="EJ43" s="229">
        <f t="shared" si="29"/>
        <v>0</v>
      </c>
      <c r="EK43" s="89"/>
      <c r="EL43" s="186" t="str">
        <f t="shared" si="65"/>
        <v>Samoa</v>
      </c>
      <c r="EM43" s="17"/>
      <c r="EN43" s="17"/>
      <c r="EO43" s="17"/>
      <c r="EP43" s="12" t="str">
        <f t="shared" si="66"/>
        <v>Scotland</v>
      </c>
      <c r="EQ43" s="17"/>
      <c r="ER43" s="17"/>
      <c r="ES43" s="17"/>
      <c r="ET43" s="189">
        <f t="shared" si="30"/>
        <v>0</v>
      </c>
      <c r="EU43" s="190" t="str">
        <f t="shared" si="31"/>
        <v/>
      </c>
      <c r="EV43" s="229">
        <f t="shared" si="32"/>
        <v>0</v>
      </c>
      <c r="EW43" s="89"/>
      <c r="EX43" s="186" t="str">
        <f t="shared" si="67"/>
        <v>Samoa</v>
      </c>
      <c r="EY43" s="17"/>
      <c r="EZ43" s="17"/>
      <c r="FA43" s="17"/>
      <c r="FB43" s="12" t="str">
        <f t="shared" si="68"/>
        <v>Scotland</v>
      </c>
      <c r="FC43" s="17"/>
      <c r="FD43" s="17"/>
      <c r="FE43" s="17"/>
      <c r="FF43" s="189">
        <f t="shared" si="33"/>
        <v>0</v>
      </c>
      <c r="FG43" s="190" t="str">
        <f t="shared" si="34"/>
        <v/>
      </c>
      <c r="FH43" s="229">
        <f t="shared" si="35"/>
        <v>0</v>
      </c>
      <c r="FI43" s="89"/>
      <c r="FJ43" s="186" t="str">
        <f t="shared" si="69"/>
        <v>Samoa</v>
      </c>
      <c r="FK43" s="17"/>
      <c r="FL43" s="17"/>
      <c r="FM43" s="17"/>
      <c r="FN43" s="12" t="str">
        <f t="shared" si="70"/>
        <v>Scotland</v>
      </c>
      <c r="FO43" s="17"/>
      <c r="FP43" s="17"/>
      <c r="FQ43" s="17"/>
      <c r="FR43" s="189">
        <f t="shared" si="36"/>
        <v>0</v>
      </c>
      <c r="FS43" s="190" t="str">
        <f t="shared" si="37"/>
        <v/>
      </c>
      <c r="FT43" s="229">
        <f t="shared" si="38"/>
        <v>0</v>
      </c>
      <c r="FU43" s="89"/>
      <c r="FV43" s="186" t="str">
        <f t="shared" si="71"/>
        <v>Samoa</v>
      </c>
      <c r="FW43" s="17"/>
      <c r="FX43" s="17"/>
      <c r="FY43" s="17"/>
      <c r="FZ43" s="12" t="str">
        <f t="shared" si="72"/>
        <v>Scotland</v>
      </c>
      <c r="GA43" s="17"/>
      <c r="GB43" s="17"/>
      <c r="GC43" s="17"/>
      <c r="GD43" s="189">
        <f t="shared" si="39"/>
        <v>0</v>
      </c>
      <c r="GE43" s="190" t="str">
        <f t="shared" si="40"/>
        <v/>
      </c>
      <c r="GF43" s="229">
        <f t="shared" si="41"/>
        <v>0</v>
      </c>
      <c r="GG43" s="89"/>
      <c r="GH43" s="186" t="str">
        <f t="shared" si="73"/>
        <v>Samoa</v>
      </c>
      <c r="GI43" s="17"/>
      <c r="GJ43" s="17"/>
      <c r="GK43" s="17"/>
      <c r="GL43" s="12" t="str">
        <f t="shared" si="74"/>
        <v>Scotland</v>
      </c>
      <c r="GM43" s="17"/>
      <c r="GN43" s="17"/>
      <c r="GO43" s="17"/>
      <c r="GP43" s="189">
        <f t="shared" si="42"/>
        <v>0</v>
      </c>
      <c r="GQ43" s="190" t="str">
        <f t="shared" si="43"/>
        <v/>
      </c>
      <c r="GR43" s="229">
        <f t="shared" si="44"/>
        <v>0</v>
      </c>
    </row>
    <row r="44" spans="1:200" s="10" customFormat="1" ht="15" customHeight="1" x14ac:dyDescent="0.25">
      <c r="A44" s="141">
        <v>49</v>
      </c>
      <c r="B44" s="11"/>
      <c r="C44" s="13">
        <f>Tournament!D47</f>
        <v>35</v>
      </c>
      <c r="D44" s="13" t="str">
        <f>Tournament!E47</f>
        <v>A</v>
      </c>
      <c r="E44" s="184">
        <f>Tournament!F47</f>
        <v>42287</v>
      </c>
      <c r="F44" s="185">
        <f>Tournament!G47</f>
        <v>0.69791666666666663</v>
      </c>
      <c r="G44" s="186" t="str">
        <f>Tournament!H47</f>
        <v>Australia</v>
      </c>
      <c r="H44" s="187">
        <f>IF(Tournament!J47&lt;&gt;"",Tournament!J47,"")</f>
        <v>15</v>
      </c>
      <c r="I44" s="188" t="s">
        <v>25</v>
      </c>
      <c r="J44" s="187">
        <f>IF(Tournament!L47&lt;&gt;"",Tournament!L47,"")</f>
        <v>6</v>
      </c>
      <c r="K44" s="12" t="str">
        <f>Tournament!N47</f>
        <v>Wales</v>
      </c>
      <c r="L44" s="187">
        <f>IF(Tournament!O47&lt;&gt;"",Tournament!O47,"")</f>
        <v>0</v>
      </c>
      <c r="M44" s="188" t="s">
        <v>25</v>
      </c>
      <c r="N44" s="187">
        <f>IF(Tournament!Q47&lt;&gt;"",Tournament!Q47,"")</f>
        <v>0</v>
      </c>
      <c r="O44" s="187"/>
      <c r="P44" s="187"/>
      <c r="Q44" s="187"/>
      <c r="R44" s="187"/>
      <c r="S44" s="14"/>
      <c r="U44" s="89"/>
      <c r="V44" s="186" t="str">
        <f t="shared" si="45"/>
        <v>Australia</v>
      </c>
      <c r="W44" s="17"/>
      <c r="X44" s="17"/>
      <c r="Y44" s="17"/>
      <c r="Z44" s="12" t="str">
        <f t="shared" si="46"/>
        <v>Wales</v>
      </c>
      <c r="AA44" s="17"/>
      <c r="AB44" s="17"/>
      <c r="AC44" s="17"/>
      <c r="AD44" s="127">
        <f t="shared" si="0"/>
        <v>0</v>
      </c>
      <c r="AE44" s="190" t="str">
        <f t="shared" si="1"/>
        <v/>
      </c>
      <c r="AF44" s="229">
        <f t="shared" si="2"/>
        <v>0</v>
      </c>
      <c r="AG44" s="89"/>
      <c r="AH44" s="186" t="str">
        <f t="shared" si="47"/>
        <v>Australia</v>
      </c>
      <c r="AI44" s="17"/>
      <c r="AJ44" s="17"/>
      <c r="AK44" s="17"/>
      <c r="AL44" s="12" t="str">
        <f t="shared" si="48"/>
        <v>Wales</v>
      </c>
      <c r="AM44" s="17"/>
      <c r="AN44" s="17"/>
      <c r="AO44" s="17"/>
      <c r="AP44" s="127">
        <f t="shared" si="3"/>
        <v>0</v>
      </c>
      <c r="AQ44" s="190" t="str">
        <f t="shared" si="4"/>
        <v/>
      </c>
      <c r="AR44" s="229">
        <f t="shared" si="5"/>
        <v>0</v>
      </c>
      <c r="AS44" s="89"/>
      <c r="AT44" s="186" t="str">
        <f t="shared" si="49"/>
        <v>Australia</v>
      </c>
      <c r="AU44" s="17"/>
      <c r="AV44" s="17"/>
      <c r="AW44" s="17"/>
      <c r="AX44" s="12" t="str">
        <f t="shared" si="50"/>
        <v>Wales</v>
      </c>
      <c r="AY44" s="17"/>
      <c r="AZ44" s="17"/>
      <c r="BA44" s="17"/>
      <c r="BB44" s="189">
        <f t="shared" si="6"/>
        <v>0</v>
      </c>
      <c r="BC44" s="190" t="str">
        <f t="shared" si="7"/>
        <v/>
      </c>
      <c r="BD44" s="229">
        <f t="shared" si="8"/>
        <v>0</v>
      </c>
      <c r="BE44" s="89"/>
      <c r="BF44" s="186" t="str">
        <f t="shared" si="51"/>
        <v>Australia</v>
      </c>
      <c r="BG44" s="17"/>
      <c r="BH44" s="17"/>
      <c r="BI44" s="17"/>
      <c r="BJ44" s="12" t="str">
        <f t="shared" si="52"/>
        <v>Wales</v>
      </c>
      <c r="BK44" s="17"/>
      <c r="BL44" s="17"/>
      <c r="BM44" s="17"/>
      <c r="BN44" s="189">
        <f t="shared" si="9"/>
        <v>0</v>
      </c>
      <c r="BO44" s="190" t="str">
        <f t="shared" si="10"/>
        <v/>
      </c>
      <c r="BP44" s="229">
        <f t="shared" si="11"/>
        <v>0</v>
      </c>
      <c r="BQ44" s="89"/>
      <c r="BR44" s="186" t="str">
        <f t="shared" si="53"/>
        <v>Australia</v>
      </c>
      <c r="BS44" s="17"/>
      <c r="BT44" s="17"/>
      <c r="BU44" s="17"/>
      <c r="BV44" s="12" t="str">
        <f t="shared" si="54"/>
        <v>Wales</v>
      </c>
      <c r="BW44" s="17"/>
      <c r="BX44" s="17"/>
      <c r="BY44" s="17"/>
      <c r="BZ44" s="189">
        <f t="shared" si="12"/>
        <v>0</v>
      </c>
      <c r="CA44" s="190" t="str">
        <f t="shared" si="13"/>
        <v/>
      </c>
      <c r="CB44" s="229">
        <f t="shared" si="14"/>
        <v>0</v>
      </c>
      <c r="CC44" s="89"/>
      <c r="CD44" s="186" t="str">
        <f t="shared" si="55"/>
        <v>Australia</v>
      </c>
      <c r="CE44" s="17"/>
      <c r="CF44" s="17"/>
      <c r="CG44" s="17"/>
      <c r="CH44" s="12" t="str">
        <f t="shared" si="56"/>
        <v>Wales</v>
      </c>
      <c r="CI44" s="17"/>
      <c r="CJ44" s="17"/>
      <c r="CK44" s="17"/>
      <c r="CL44" s="189">
        <f t="shared" si="15"/>
        <v>0</v>
      </c>
      <c r="CM44" s="190" t="str">
        <f t="shared" si="16"/>
        <v/>
      </c>
      <c r="CN44" s="229">
        <f t="shared" si="17"/>
        <v>0</v>
      </c>
      <c r="CO44" s="89"/>
      <c r="CP44" s="186" t="str">
        <f t="shared" si="57"/>
        <v>Australia</v>
      </c>
      <c r="CQ44" s="17"/>
      <c r="CR44" s="17"/>
      <c r="CS44" s="17"/>
      <c r="CT44" s="12" t="str">
        <f t="shared" si="58"/>
        <v>Wales</v>
      </c>
      <c r="CU44" s="17"/>
      <c r="CV44" s="17"/>
      <c r="CW44" s="17"/>
      <c r="CX44" s="189">
        <f t="shared" si="18"/>
        <v>0</v>
      </c>
      <c r="CY44" s="190" t="str">
        <f t="shared" si="19"/>
        <v/>
      </c>
      <c r="CZ44" s="229">
        <f t="shared" si="20"/>
        <v>0</v>
      </c>
      <c r="DA44" s="89"/>
      <c r="DB44" s="186" t="str">
        <f t="shared" si="59"/>
        <v>Australia</v>
      </c>
      <c r="DC44" s="17"/>
      <c r="DD44" s="17"/>
      <c r="DE44" s="17"/>
      <c r="DF44" s="12" t="str">
        <f t="shared" si="60"/>
        <v>Wales</v>
      </c>
      <c r="DG44" s="17"/>
      <c r="DH44" s="17"/>
      <c r="DI44" s="17"/>
      <c r="DJ44" s="189">
        <f t="shared" si="21"/>
        <v>0</v>
      </c>
      <c r="DK44" s="190" t="str">
        <f t="shared" si="22"/>
        <v/>
      </c>
      <c r="DL44" s="229">
        <f t="shared" si="23"/>
        <v>0</v>
      </c>
      <c r="DM44" s="89"/>
      <c r="DN44" s="186" t="str">
        <f t="shared" si="61"/>
        <v>Australia</v>
      </c>
      <c r="DO44" s="17"/>
      <c r="DP44" s="17"/>
      <c r="DQ44" s="17"/>
      <c r="DR44" s="12" t="str">
        <f t="shared" si="62"/>
        <v>Wales</v>
      </c>
      <c r="DS44" s="17"/>
      <c r="DT44" s="17"/>
      <c r="DU44" s="17"/>
      <c r="DV44" s="189">
        <f t="shared" si="24"/>
        <v>0</v>
      </c>
      <c r="DW44" s="190" t="str">
        <f t="shared" si="25"/>
        <v/>
      </c>
      <c r="DX44" s="229">
        <f t="shared" si="26"/>
        <v>0</v>
      </c>
      <c r="DY44" s="89"/>
      <c r="DZ44" s="186" t="str">
        <f t="shared" si="63"/>
        <v>Australia</v>
      </c>
      <c r="EA44" s="17"/>
      <c r="EB44" s="17"/>
      <c r="EC44" s="17"/>
      <c r="ED44" s="12" t="str">
        <f t="shared" si="64"/>
        <v>Wales</v>
      </c>
      <c r="EE44" s="17"/>
      <c r="EF44" s="17"/>
      <c r="EG44" s="17"/>
      <c r="EH44" s="189">
        <f t="shared" si="27"/>
        <v>0</v>
      </c>
      <c r="EI44" s="190" t="str">
        <f t="shared" si="28"/>
        <v/>
      </c>
      <c r="EJ44" s="229">
        <f t="shared" si="29"/>
        <v>0</v>
      </c>
      <c r="EK44" s="89"/>
      <c r="EL44" s="186" t="str">
        <f t="shared" si="65"/>
        <v>Australia</v>
      </c>
      <c r="EM44" s="17"/>
      <c r="EN44" s="17"/>
      <c r="EO44" s="17"/>
      <c r="EP44" s="12" t="str">
        <f t="shared" si="66"/>
        <v>Wales</v>
      </c>
      <c r="EQ44" s="17"/>
      <c r="ER44" s="17"/>
      <c r="ES44" s="17"/>
      <c r="ET44" s="189">
        <f t="shared" si="30"/>
        <v>0</v>
      </c>
      <c r="EU44" s="190" t="str">
        <f t="shared" si="31"/>
        <v/>
      </c>
      <c r="EV44" s="229">
        <f t="shared" si="32"/>
        <v>0</v>
      </c>
      <c r="EW44" s="89"/>
      <c r="EX44" s="186" t="str">
        <f t="shared" si="67"/>
        <v>Australia</v>
      </c>
      <c r="EY44" s="17"/>
      <c r="EZ44" s="17"/>
      <c r="FA44" s="17"/>
      <c r="FB44" s="12" t="str">
        <f t="shared" si="68"/>
        <v>Wales</v>
      </c>
      <c r="FC44" s="17"/>
      <c r="FD44" s="17"/>
      <c r="FE44" s="17"/>
      <c r="FF44" s="189">
        <f t="shared" si="33"/>
        <v>0</v>
      </c>
      <c r="FG44" s="190" t="str">
        <f t="shared" si="34"/>
        <v/>
      </c>
      <c r="FH44" s="229">
        <f t="shared" si="35"/>
        <v>0</v>
      </c>
      <c r="FI44" s="89"/>
      <c r="FJ44" s="186" t="str">
        <f t="shared" si="69"/>
        <v>Australia</v>
      </c>
      <c r="FK44" s="17"/>
      <c r="FL44" s="17"/>
      <c r="FM44" s="17"/>
      <c r="FN44" s="12" t="str">
        <f t="shared" si="70"/>
        <v>Wales</v>
      </c>
      <c r="FO44" s="17"/>
      <c r="FP44" s="17"/>
      <c r="FQ44" s="17"/>
      <c r="FR44" s="189">
        <f t="shared" si="36"/>
        <v>0</v>
      </c>
      <c r="FS44" s="190" t="str">
        <f t="shared" si="37"/>
        <v/>
      </c>
      <c r="FT44" s="229">
        <f t="shared" si="38"/>
        <v>0</v>
      </c>
      <c r="FU44" s="89"/>
      <c r="FV44" s="186" t="str">
        <f t="shared" si="71"/>
        <v>Australia</v>
      </c>
      <c r="FW44" s="17"/>
      <c r="FX44" s="17"/>
      <c r="FY44" s="17"/>
      <c r="FZ44" s="12" t="str">
        <f t="shared" si="72"/>
        <v>Wales</v>
      </c>
      <c r="GA44" s="17"/>
      <c r="GB44" s="17"/>
      <c r="GC44" s="17"/>
      <c r="GD44" s="189">
        <f t="shared" si="39"/>
        <v>0</v>
      </c>
      <c r="GE44" s="190" t="str">
        <f t="shared" si="40"/>
        <v/>
      </c>
      <c r="GF44" s="229">
        <f t="shared" si="41"/>
        <v>0</v>
      </c>
      <c r="GG44" s="89"/>
      <c r="GH44" s="186" t="str">
        <f t="shared" si="73"/>
        <v>Australia</v>
      </c>
      <c r="GI44" s="17"/>
      <c r="GJ44" s="17"/>
      <c r="GK44" s="17"/>
      <c r="GL44" s="12" t="str">
        <f t="shared" si="74"/>
        <v>Wales</v>
      </c>
      <c r="GM44" s="17"/>
      <c r="GN44" s="17"/>
      <c r="GO44" s="17"/>
      <c r="GP44" s="189">
        <f t="shared" si="42"/>
        <v>0</v>
      </c>
      <c r="GQ44" s="190" t="str">
        <f t="shared" si="43"/>
        <v/>
      </c>
      <c r="GR44" s="229">
        <f t="shared" si="44"/>
        <v>0</v>
      </c>
    </row>
    <row r="45" spans="1:200" s="10" customFormat="1" ht="15" customHeight="1" x14ac:dyDescent="0.25">
      <c r="A45" s="141">
        <v>50</v>
      </c>
      <c r="B45" s="11"/>
      <c r="C45" s="13">
        <f>Tournament!D48</f>
        <v>36</v>
      </c>
      <c r="D45" s="13" t="str">
        <f>Tournament!E48</f>
        <v>A</v>
      </c>
      <c r="E45" s="184">
        <f>Tournament!F48</f>
        <v>42287</v>
      </c>
      <c r="F45" s="185">
        <f>Tournament!G48</f>
        <v>0.83333333333333337</v>
      </c>
      <c r="G45" s="186" t="str">
        <f>Tournament!H48</f>
        <v>England</v>
      </c>
      <c r="H45" s="187">
        <f>IF(Tournament!J48&lt;&gt;"",Tournament!J48,"")</f>
        <v>60</v>
      </c>
      <c r="I45" s="188" t="s">
        <v>25</v>
      </c>
      <c r="J45" s="187">
        <f>IF(Tournament!L48&lt;&gt;"",Tournament!L48,"")</f>
        <v>3</v>
      </c>
      <c r="K45" s="12" t="str">
        <f>Tournament!N48</f>
        <v>Uruguay</v>
      </c>
      <c r="L45" s="187">
        <f>IF(Tournament!O48&lt;&gt;"",Tournament!O48,"")</f>
        <v>10</v>
      </c>
      <c r="M45" s="188" t="s">
        <v>25</v>
      </c>
      <c r="N45" s="187">
        <f>IF(Tournament!Q48&lt;&gt;"",Tournament!Q48,"")</f>
        <v>0</v>
      </c>
      <c r="O45" s="187"/>
      <c r="P45" s="187"/>
      <c r="Q45" s="187"/>
      <c r="R45" s="187"/>
      <c r="S45" s="14"/>
      <c r="U45" s="89"/>
      <c r="V45" s="186" t="str">
        <f t="shared" si="45"/>
        <v>England</v>
      </c>
      <c r="W45" s="17"/>
      <c r="X45" s="17"/>
      <c r="Y45" s="17"/>
      <c r="Z45" s="12" t="str">
        <f t="shared" si="46"/>
        <v>Uruguay</v>
      </c>
      <c r="AA45" s="17"/>
      <c r="AB45" s="17"/>
      <c r="AC45" s="17"/>
      <c r="AD45" s="127">
        <f t="shared" si="0"/>
        <v>0</v>
      </c>
      <c r="AE45" s="190" t="str">
        <f t="shared" si="1"/>
        <v/>
      </c>
      <c r="AF45" s="229">
        <f t="shared" si="2"/>
        <v>0</v>
      </c>
      <c r="AG45" s="89"/>
      <c r="AH45" s="186" t="str">
        <f t="shared" si="47"/>
        <v>England</v>
      </c>
      <c r="AI45" s="17"/>
      <c r="AJ45" s="17"/>
      <c r="AK45" s="17"/>
      <c r="AL45" s="12" t="str">
        <f t="shared" si="48"/>
        <v>Uruguay</v>
      </c>
      <c r="AM45" s="17"/>
      <c r="AN45" s="17"/>
      <c r="AO45" s="17"/>
      <c r="AP45" s="127">
        <f t="shared" si="3"/>
        <v>0</v>
      </c>
      <c r="AQ45" s="190" t="str">
        <f t="shared" si="4"/>
        <v/>
      </c>
      <c r="AR45" s="229">
        <f t="shared" si="5"/>
        <v>0</v>
      </c>
      <c r="AS45" s="89"/>
      <c r="AT45" s="186" t="str">
        <f t="shared" si="49"/>
        <v>England</v>
      </c>
      <c r="AU45" s="17"/>
      <c r="AV45" s="17"/>
      <c r="AW45" s="17"/>
      <c r="AX45" s="12" t="str">
        <f t="shared" si="50"/>
        <v>Uruguay</v>
      </c>
      <c r="AY45" s="17"/>
      <c r="AZ45" s="17"/>
      <c r="BA45" s="17"/>
      <c r="BB45" s="189">
        <f t="shared" si="6"/>
        <v>0</v>
      </c>
      <c r="BC45" s="190" t="str">
        <f t="shared" si="7"/>
        <v/>
      </c>
      <c r="BD45" s="229">
        <f t="shared" si="8"/>
        <v>0</v>
      </c>
      <c r="BE45" s="89"/>
      <c r="BF45" s="186" t="str">
        <f t="shared" si="51"/>
        <v>England</v>
      </c>
      <c r="BG45" s="17"/>
      <c r="BH45" s="17"/>
      <c r="BI45" s="17"/>
      <c r="BJ45" s="12" t="str">
        <f t="shared" si="52"/>
        <v>Uruguay</v>
      </c>
      <c r="BK45" s="17"/>
      <c r="BL45" s="17"/>
      <c r="BM45" s="17"/>
      <c r="BN45" s="189">
        <f t="shared" si="9"/>
        <v>0</v>
      </c>
      <c r="BO45" s="190" t="str">
        <f t="shared" si="10"/>
        <v/>
      </c>
      <c r="BP45" s="229">
        <f t="shared" si="11"/>
        <v>0</v>
      </c>
      <c r="BQ45" s="89"/>
      <c r="BR45" s="186" t="str">
        <f t="shared" si="53"/>
        <v>England</v>
      </c>
      <c r="BS45" s="17"/>
      <c r="BT45" s="17"/>
      <c r="BU45" s="17"/>
      <c r="BV45" s="12" t="str">
        <f t="shared" si="54"/>
        <v>Uruguay</v>
      </c>
      <c r="BW45" s="17"/>
      <c r="BX45" s="17"/>
      <c r="BY45" s="17"/>
      <c r="BZ45" s="189">
        <f t="shared" si="12"/>
        <v>0</v>
      </c>
      <c r="CA45" s="190" t="str">
        <f t="shared" si="13"/>
        <v/>
      </c>
      <c r="CB45" s="229">
        <f t="shared" si="14"/>
        <v>0</v>
      </c>
      <c r="CC45" s="89"/>
      <c r="CD45" s="186" t="str">
        <f t="shared" si="55"/>
        <v>England</v>
      </c>
      <c r="CE45" s="17"/>
      <c r="CF45" s="17"/>
      <c r="CG45" s="17"/>
      <c r="CH45" s="12" t="str">
        <f t="shared" si="56"/>
        <v>Uruguay</v>
      </c>
      <c r="CI45" s="17"/>
      <c r="CJ45" s="17"/>
      <c r="CK45" s="17"/>
      <c r="CL45" s="189">
        <f t="shared" si="15"/>
        <v>0</v>
      </c>
      <c r="CM45" s="190" t="str">
        <f t="shared" si="16"/>
        <v/>
      </c>
      <c r="CN45" s="229">
        <f t="shared" si="17"/>
        <v>0</v>
      </c>
      <c r="CO45" s="89"/>
      <c r="CP45" s="186" t="str">
        <f t="shared" si="57"/>
        <v>England</v>
      </c>
      <c r="CQ45" s="17"/>
      <c r="CR45" s="17"/>
      <c r="CS45" s="17"/>
      <c r="CT45" s="12" t="str">
        <f t="shared" si="58"/>
        <v>Uruguay</v>
      </c>
      <c r="CU45" s="17"/>
      <c r="CV45" s="17"/>
      <c r="CW45" s="17"/>
      <c r="CX45" s="189">
        <f t="shared" si="18"/>
        <v>0</v>
      </c>
      <c r="CY45" s="190" t="str">
        <f t="shared" si="19"/>
        <v/>
      </c>
      <c r="CZ45" s="229">
        <f t="shared" si="20"/>
        <v>0</v>
      </c>
      <c r="DA45" s="89"/>
      <c r="DB45" s="186" t="str">
        <f t="shared" si="59"/>
        <v>England</v>
      </c>
      <c r="DC45" s="17"/>
      <c r="DD45" s="17"/>
      <c r="DE45" s="17"/>
      <c r="DF45" s="12" t="str">
        <f t="shared" si="60"/>
        <v>Uruguay</v>
      </c>
      <c r="DG45" s="17"/>
      <c r="DH45" s="17"/>
      <c r="DI45" s="17"/>
      <c r="DJ45" s="189">
        <f t="shared" si="21"/>
        <v>0</v>
      </c>
      <c r="DK45" s="190" t="str">
        <f t="shared" si="22"/>
        <v/>
      </c>
      <c r="DL45" s="229">
        <f t="shared" si="23"/>
        <v>0</v>
      </c>
      <c r="DM45" s="89"/>
      <c r="DN45" s="186" t="str">
        <f t="shared" si="61"/>
        <v>England</v>
      </c>
      <c r="DO45" s="17"/>
      <c r="DP45" s="17"/>
      <c r="DQ45" s="17"/>
      <c r="DR45" s="12" t="str">
        <f t="shared" si="62"/>
        <v>Uruguay</v>
      </c>
      <c r="DS45" s="17"/>
      <c r="DT45" s="17"/>
      <c r="DU45" s="17"/>
      <c r="DV45" s="189">
        <f t="shared" si="24"/>
        <v>0</v>
      </c>
      <c r="DW45" s="190" t="str">
        <f t="shared" si="25"/>
        <v/>
      </c>
      <c r="DX45" s="229">
        <f t="shared" si="26"/>
        <v>0</v>
      </c>
      <c r="DY45" s="89"/>
      <c r="DZ45" s="186" t="str">
        <f t="shared" si="63"/>
        <v>England</v>
      </c>
      <c r="EA45" s="17"/>
      <c r="EB45" s="17"/>
      <c r="EC45" s="17"/>
      <c r="ED45" s="12" t="str">
        <f t="shared" si="64"/>
        <v>Uruguay</v>
      </c>
      <c r="EE45" s="17"/>
      <c r="EF45" s="17"/>
      <c r="EG45" s="17"/>
      <c r="EH45" s="189">
        <f t="shared" si="27"/>
        <v>0</v>
      </c>
      <c r="EI45" s="190" t="str">
        <f t="shared" si="28"/>
        <v/>
      </c>
      <c r="EJ45" s="229">
        <f t="shared" si="29"/>
        <v>0</v>
      </c>
      <c r="EK45" s="89"/>
      <c r="EL45" s="186" t="str">
        <f t="shared" si="65"/>
        <v>England</v>
      </c>
      <c r="EM45" s="17"/>
      <c r="EN45" s="17"/>
      <c r="EO45" s="17"/>
      <c r="EP45" s="12" t="str">
        <f t="shared" si="66"/>
        <v>Uruguay</v>
      </c>
      <c r="EQ45" s="17"/>
      <c r="ER45" s="17"/>
      <c r="ES45" s="17"/>
      <c r="ET45" s="189">
        <f t="shared" si="30"/>
        <v>0</v>
      </c>
      <c r="EU45" s="190" t="str">
        <f t="shared" si="31"/>
        <v/>
      </c>
      <c r="EV45" s="229">
        <f t="shared" si="32"/>
        <v>0</v>
      </c>
      <c r="EW45" s="89"/>
      <c r="EX45" s="186" t="str">
        <f t="shared" si="67"/>
        <v>England</v>
      </c>
      <c r="EY45" s="17"/>
      <c r="EZ45" s="17"/>
      <c r="FA45" s="17"/>
      <c r="FB45" s="12" t="str">
        <f t="shared" si="68"/>
        <v>Uruguay</v>
      </c>
      <c r="FC45" s="17"/>
      <c r="FD45" s="17"/>
      <c r="FE45" s="17"/>
      <c r="FF45" s="189">
        <f t="shared" si="33"/>
        <v>0</v>
      </c>
      <c r="FG45" s="190" t="str">
        <f t="shared" si="34"/>
        <v/>
      </c>
      <c r="FH45" s="229">
        <f t="shared" si="35"/>
        <v>0</v>
      </c>
      <c r="FI45" s="89"/>
      <c r="FJ45" s="186" t="str">
        <f t="shared" si="69"/>
        <v>England</v>
      </c>
      <c r="FK45" s="17"/>
      <c r="FL45" s="17"/>
      <c r="FM45" s="17"/>
      <c r="FN45" s="12" t="str">
        <f t="shared" si="70"/>
        <v>Uruguay</v>
      </c>
      <c r="FO45" s="17"/>
      <c r="FP45" s="17"/>
      <c r="FQ45" s="17"/>
      <c r="FR45" s="189">
        <f t="shared" si="36"/>
        <v>0</v>
      </c>
      <c r="FS45" s="190" t="str">
        <f t="shared" si="37"/>
        <v/>
      </c>
      <c r="FT45" s="229">
        <f t="shared" si="38"/>
        <v>0</v>
      </c>
      <c r="FU45" s="89"/>
      <c r="FV45" s="186" t="str">
        <f t="shared" si="71"/>
        <v>England</v>
      </c>
      <c r="FW45" s="17"/>
      <c r="FX45" s="17"/>
      <c r="FY45" s="17"/>
      <c r="FZ45" s="12" t="str">
        <f t="shared" si="72"/>
        <v>Uruguay</v>
      </c>
      <c r="GA45" s="17"/>
      <c r="GB45" s="17"/>
      <c r="GC45" s="17"/>
      <c r="GD45" s="189">
        <f t="shared" si="39"/>
        <v>0</v>
      </c>
      <c r="GE45" s="190" t="str">
        <f t="shared" si="40"/>
        <v/>
      </c>
      <c r="GF45" s="229">
        <f t="shared" si="41"/>
        <v>0</v>
      </c>
      <c r="GG45" s="89"/>
      <c r="GH45" s="186" t="str">
        <f t="shared" si="73"/>
        <v>England</v>
      </c>
      <c r="GI45" s="17"/>
      <c r="GJ45" s="17"/>
      <c r="GK45" s="17"/>
      <c r="GL45" s="12" t="str">
        <f t="shared" si="74"/>
        <v>Uruguay</v>
      </c>
      <c r="GM45" s="17"/>
      <c r="GN45" s="17"/>
      <c r="GO45" s="17"/>
      <c r="GP45" s="189">
        <f t="shared" si="42"/>
        <v>0</v>
      </c>
      <c r="GQ45" s="190" t="str">
        <f t="shared" si="43"/>
        <v/>
      </c>
      <c r="GR45" s="229">
        <f t="shared" si="44"/>
        <v>0</v>
      </c>
    </row>
    <row r="46" spans="1:200" s="10" customFormat="1" ht="15" customHeight="1" x14ac:dyDescent="0.25">
      <c r="A46" s="141">
        <v>51</v>
      </c>
      <c r="B46" s="11"/>
      <c r="C46" s="13">
        <f>Tournament!D49</f>
        <v>37</v>
      </c>
      <c r="D46" s="13" t="str">
        <f>Tournament!E49</f>
        <v>C</v>
      </c>
      <c r="E46" s="184">
        <f>Tournament!F49</f>
        <v>42288</v>
      </c>
      <c r="F46" s="185">
        <f>Tournament!G49</f>
        <v>0.5</v>
      </c>
      <c r="G46" s="186" t="str">
        <f>Tournament!H49</f>
        <v>Argentina</v>
      </c>
      <c r="H46" s="187">
        <f>IF(Tournament!J49&lt;&gt;"",Tournament!J49,"")</f>
        <v>64</v>
      </c>
      <c r="I46" s="188" t="s">
        <v>25</v>
      </c>
      <c r="J46" s="187">
        <f>IF(Tournament!L49&lt;&gt;"",Tournament!L49,"")</f>
        <v>19</v>
      </c>
      <c r="K46" s="12" t="str">
        <f>Tournament!N49</f>
        <v>Namibia</v>
      </c>
      <c r="L46" s="187">
        <f>IF(Tournament!O49&lt;&gt;"",Tournament!O49,"")</f>
        <v>9</v>
      </c>
      <c r="M46" s="188" t="s">
        <v>25</v>
      </c>
      <c r="N46" s="187">
        <f>IF(Tournament!Q49&lt;&gt;"",Tournament!Q49,"")</f>
        <v>3</v>
      </c>
      <c r="O46" s="187"/>
      <c r="P46" s="187"/>
      <c r="Q46" s="187"/>
      <c r="R46" s="187"/>
      <c r="S46" s="14"/>
      <c r="U46" s="89"/>
      <c r="V46" s="186" t="str">
        <f t="shared" si="45"/>
        <v>Argentina</v>
      </c>
      <c r="W46" s="17"/>
      <c r="X46" s="17"/>
      <c r="Y46" s="17"/>
      <c r="Z46" s="12" t="str">
        <f t="shared" si="46"/>
        <v>Namibia</v>
      </c>
      <c r="AA46" s="17"/>
      <c r="AB46" s="17"/>
      <c r="AC46" s="17"/>
      <c r="AD46" s="127">
        <f t="shared" si="0"/>
        <v>0</v>
      </c>
      <c r="AE46" s="190" t="str">
        <f t="shared" si="1"/>
        <v/>
      </c>
      <c r="AF46" s="229">
        <f t="shared" si="2"/>
        <v>0</v>
      </c>
      <c r="AG46" s="89"/>
      <c r="AH46" s="186" t="str">
        <f t="shared" si="47"/>
        <v>Argentina</v>
      </c>
      <c r="AI46" s="17"/>
      <c r="AJ46" s="17"/>
      <c r="AK46" s="17"/>
      <c r="AL46" s="12" t="str">
        <f t="shared" si="48"/>
        <v>Namibia</v>
      </c>
      <c r="AM46" s="17"/>
      <c r="AN46" s="17"/>
      <c r="AO46" s="17"/>
      <c r="AP46" s="127">
        <f t="shared" si="3"/>
        <v>0</v>
      </c>
      <c r="AQ46" s="190" t="str">
        <f t="shared" si="4"/>
        <v/>
      </c>
      <c r="AR46" s="229">
        <f t="shared" si="5"/>
        <v>0</v>
      </c>
      <c r="AS46" s="89"/>
      <c r="AT46" s="186" t="str">
        <f t="shared" si="49"/>
        <v>Argentina</v>
      </c>
      <c r="AU46" s="17"/>
      <c r="AV46" s="17"/>
      <c r="AW46" s="17"/>
      <c r="AX46" s="12" t="str">
        <f t="shared" si="50"/>
        <v>Namibia</v>
      </c>
      <c r="AY46" s="17"/>
      <c r="AZ46" s="17"/>
      <c r="BA46" s="17"/>
      <c r="BB46" s="189">
        <f t="shared" si="6"/>
        <v>0</v>
      </c>
      <c r="BC46" s="190" t="str">
        <f t="shared" si="7"/>
        <v/>
      </c>
      <c r="BD46" s="229">
        <f t="shared" si="8"/>
        <v>0</v>
      </c>
      <c r="BE46" s="89"/>
      <c r="BF46" s="186" t="str">
        <f t="shared" si="51"/>
        <v>Argentina</v>
      </c>
      <c r="BG46" s="17"/>
      <c r="BH46" s="17"/>
      <c r="BI46" s="17"/>
      <c r="BJ46" s="12" t="str">
        <f t="shared" si="52"/>
        <v>Namibia</v>
      </c>
      <c r="BK46" s="17"/>
      <c r="BL46" s="17"/>
      <c r="BM46" s="17"/>
      <c r="BN46" s="189">
        <f t="shared" si="9"/>
        <v>0</v>
      </c>
      <c r="BO46" s="190" t="str">
        <f t="shared" si="10"/>
        <v/>
      </c>
      <c r="BP46" s="229">
        <f t="shared" si="11"/>
        <v>0</v>
      </c>
      <c r="BQ46" s="89"/>
      <c r="BR46" s="186" t="str">
        <f t="shared" si="53"/>
        <v>Argentina</v>
      </c>
      <c r="BS46" s="17"/>
      <c r="BT46" s="17"/>
      <c r="BU46" s="17"/>
      <c r="BV46" s="12" t="str">
        <f t="shared" si="54"/>
        <v>Namibia</v>
      </c>
      <c r="BW46" s="17"/>
      <c r="BX46" s="17"/>
      <c r="BY46" s="17"/>
      <c r="BZ46" s="189">
        <f t="shared" si="12"/>
        <v>0</v>
      </c>
      <c r="CA46" s="190" t="str">
        <f t="shared" si="13"/>
        <v/>
      </c>
      <c r="CB46" s="229">
        <f t="shared" si="14"/>
        <v>0</v>
      </c>
      <c r="CC46" s="89"/>
      <c r="CD46" s="186" t="str">
        <f t="shared" si="55"/>
        <v>Argentina</v>
      </c>
      <c r="CE46" s="17"/>
      <c r="CF46" s="17"/>
      <c r="CG46" s="17"/>
      <c r="CH46" s="12" t="str">
        <f t="shared" si="56"/>
        <v>Namibia</v>
      </c>
      <c r="CI46" s="17"/>
      <c r="CJ46" s="17"/>
      <c r="CK46" s="17"/>
      <c r="CL46" s="189">
        <f t="shared" si="15"/>
        <v>0</v>
      </c>
      <c r="CM46" s="190" t="str">
        <f t="shared" si="16"/>
        <v/>
      </c>
      <c r="CN46" s="229">
        <f t="shared" si="17"/>
        <v>0</v>
      </c>
      <c r="CO46" s="89"/>
      <c r="CP46" s="186" t="str">
        <f t="shared" si="57"/>
        <v>Argentina</v>
      </c>
      <c r="CQ46" s="17"/>
      <c r="CR46" s="17"/>
      <c r="CS46" s="17"/>
      <c r="CT46" s="12" t="str">
        <f t="shared" si="58"/>
        <v>Namibia</v>
      </c>
      <c r="CU46" s="17"/>
      <c r="CV46" s="17"/>
      <c r="CW46" s="17"/>
      <c r="CX46" s="189">
        <f t="shared" si="18"/>
        <v>0</v>
      </c>
      <c r="CY46" s="190" t="str">
        <f t="shared" si="19"/>
        <v/>
      </c>
      <c r="CZ46" s="229">
        <f t="shared" si="20"/>
        <v>0</v>
      </c>
      <c r="DA46" s="89"/>
      <c r="DB46" s="186" t="str">
        <f t="shared" si="59"/>
        <v>Argentina</v>
      </c>
      <c r="DC46" s="17"/>
      <c r="DD46" s="17"/>
      <c r="DE46" s="17"/>
      <c r="DF46" s="12" t="str">
        <f t="shared" si="60"/>
        <v>Namibia</v>
      </c>
      <c r="DG46" s="17"/>
      <c r="DH46" s="17"/>
      <c r="DI46" s="17"/>
      <c r="DJ46" s="189">
        <f t="shared" si="21"/>
        <v>0</v>
      </c>
      <c r="DK46" s="190" t="str">
        <f t="shared" si="22"/>
        <v/>
      </c>
      <c r="DL46" s="229">
        <f t="shared" si="23"/>
        <v>0</v>
      </c>
      <c r="DM46" s="89"/>
      <c r="DN46" s="186" t="str">
        <f t="shared" si="61"/>
        <v>Argentina</v>
      </c>
      <c r="DO46" s="17"/>
      <c r="DP46" s="17"/>
      <c r="DQ46" s="17"/>
      <c r="DR46" s="12" t="str">
        <f t="shared" si="62"/>
        <v>Namibia</v>
      </c>
      <c r="DS46" s="17"/>
      <c r="DT46" s="17"/>
      <c r="DU46" s="17"/>
      <c r="DV46" s="189">
        <f t="shared" si="24"/>
        <v>0</v>
      </c>
      <c r="DW46" s="190" t="str">
        <f t="shared" si="25"/>
        <v/>
      </c>
      <c r="DX46" s="229">
        <f t="shared" si="26"/>
        <v>0</v>
      </c>
      <c r="DY46" s="89"/>
      <c r="DZ46" s="186" t="str">
        <f t="shared" si="63"/>
        <v>Argentina</v>
      </c>
      <c r="EA46" s="17"/>
      <c r="EB46" s="17"/>
      <c r="EC46" s="17"/>
      <c r="ED46" s="12" t="str">
        <f t="shared" si="64"/>
        <v>Namibia</v>
      </c>
      <c r="EE46" s="17"/>
      <c r="EF46" s="17"/>
      <c r="EG46" s="17"/>
      <c r="EH46" s="189">
        <f t="shared" si="27"/>
        <v>0</v>
      </c>
      <c r="EI46" s="190" t="str">
        <f t="shared" si="28"/>
        <v/>
      </c>
      <c r="EJ46" s="229">
        <f t="shared" si="29"/>
        <v>0</v>
      </c>
      <c r="EK46" s="89"/>
      <c r="EL46" s="186" t="str">
        <f t="shared" si="65"/>
        <v>Argentina</v>
      </c>
      <c r="EM46" s="17"/>
      <c r="EN46" s="17"/>
      <c r="EO46" s="17"/>
      <c r="EP46" s="12" t="str">
        <f t="shared" si="66"/>
        <v>Namibia</v>
      </c>
      <c r="EQ46" s="17"/>
      <c r="ER46" s="17"/>
      <c r="ES46" s="17"/>
      <c r="ET46" s="189">
        <f t="shared" si="30"/>
        <v>0</v>
      </c>
      <c r="EU46" s="190" t="str">
        <f t="shared" si="31"/>
        <v/>
      </c>
      <c r="EV46" s="229">
        <f t="shared" si="32"/>
        <v>0</v>
      </c>
      <c r="EW46" s="89"/>
      <c r="EX46" s="186" t="str">
        <f t="shared" si="67"/>
        <v>Argentina</v>
      </c>
      <c r="EY46" s="17"/>
      <c r="EZ46" s="17"/>
      <c r="FA46" s="17"/>
      <c r="FB46" s="12" t="str">
        <f t="shared" si="68"/>
        <v>Namibia</v>
      </c>
      <c r="FC46" s="17"/>
      <c r="FD46" s="17"/>
      <c r="FE46" s="17"/>
      <c r="FF46" s="189">
        <f t="shared" si="33"/>
        <v>0</v>
      </c>
      <c r="FG46" s="190" t="str">
        <f t="shared" si="34"/>
        <v/>
      </c>
      <c r="FH46" s="229">
        <f t="shared" si="35"/>
        <v>0</v>
      </c>
      <c r="FI46" s="89"/>
      <c r="FJ46" s="186" t="str">
        <f t="shared" si="69"/>
        <v>Argentina</v>
      </c>
      <c r="FK46" s="17"/>
      <c r="FL46" s="17"/>
      <c r="FM46" s="17"/>
      <c r="FN46" s="12" t="str">
        <f t="shared" si="70"/>
        <v>Namibia</v>
      </c>
      <c r="FO46" s="17"/>
      <c r="FP46" s="17"/>
      <c r="FQ46" s="17"/>
      <c r="FR46" s="189">
        <f t="shared" si="36"/>
        <v>0</v>
      </c>
      <c r="FS46" s="190" t="str">
        <f t="shared" si="37"/>
        <v/>
      </c>
      <c r="FT46" s="229">
        <f t="shared" si="38"/>
        <v>0</v>
      </c>
      <c r="FU46" s="89"/>
      <c r="FV46" s="186" t="str">
        <f t="shared" si="71"/>
        <v>Argentina</v>
      </c>
      <c r="FW46" s="17"/>
      <c r="FX46" s="17"/>
      <c r="FY46" s="17"/>
      <c r="FZ46" s="12" t="str">
        <f t="shared" si="72"/>
        <v>Namibia</v>
      </c>
      <c r="GA46" s="17"/>
      <c r="GB46" s="17"/>
      <c r="GC46" s="17"/>
      <c r="GD46" s="189">
        <f t="shared" si="39"/>
        <v>0</v>
      </c>
      <c r="GE46" s="190" t="str">
        <f t="shared" si="40"/>
        <v/>
      </c>
      <c r="GF46" s="229">
        <f t="shared" si="41"/>
        <v>0</v>
      </c>
      <c r="GG46" s="89"/>
      <c r="GH46" s="186" t="str">
        <f t="shared" si="73"/>
        <v>Argentina</v>
      </c>
      <c r="GI46" s="17"/>
      <c r="GJ46" s="17"/>
      <c r="GK46" s="17"/>
      <c r="GL46" s="12" t="str">
        <f t="shared" si="74"/>
        <v>Namibia</v>
      </c>
      <c r="GM46" s="17"/>
      <c r="GN46" s="17"/>
      <c r="GO46" s="17"/>
      <c r="GP46" s="189">
        <f t="shared" si="42"/>
        <v>0</v>
      </c>
      <c r="GQ46" s="190" t="str">
        <f t="shared" si="43"/>
        <v/>
      </c>
      <c r="GR46" s="229">
        <f t="shared" si="44"/>
        <v>0</v>
      </c>
    </row>
    <row r="47" spans="1:200" s="10" customFormat="1" ht="15" customHeight="1" x14ac:dyDescent="0.25">
      <c r="A47" s="141">
        <v>52</v>
      </c>
      <c r="B47" s="11"/>
      <c r="C47" s="13">
        <f>Tournament!D50</f>
        <v>38</v>
      </c>
      <c r="D47" s="13" t="str">
        <f>Tournament!E50</f>
        <v>D</v>
      </c>
      <c r="E47" s="184">
        <f>Tournament!F50</f>
        <v>42288</v>
      </c>
      <c r="F47" s="185">
        <f>Tournament!G50</f>
        <v>0.60416666666666663</v>
      </c>
      <c r="G47" s="186" t="str">
        <f>Tournament!H50</f>
        <v>Italy</v>
      </c>
      <c r="H47" s="187">
        <f>IF(Tournament!J50&lt;&gt;"",Tournament!J50,"")</f>
        <v>32</v>
      </c>
      <c r="I47" s="188" t="s">
        <v>25</v>
      </c>
      <c r="J47" s="187">
        <f>IF(Tournament!L50&lt;&gt;"",Tournament!L50,"")</f>
        <v>22</v>
      </c>
      <c r="K47" s="12" t="str">
        <f>Tournament!N50</f>
        <v>Romania</v>
      </c>
      <c r="L47" s="187">
        <f>IF(Tournament!O50&lt;&gt;"",Tournament!O50,"")</f>
        <v>4</v>
      </c>
      <c r="M47" s="188" t="s">
        <v>25</v>
      </c>
      <c r="N47" s="187">
        <f>IF(Tournament!Q50&lt;&gt;"",Tournament!Q50,"")</f>
        <v>3</v>
      </c>
      <c r="O47" s="187"/>
      <c r="P47" s="187"/>
      <c r="Q47" s="187"/>
      <c r="R47" s="187"/>
      <c r="S47" s="14"/>
      <c r="U47" s="89"/>
      <c r="V47" s="186" t="str">
        <f t="shared" si="45"/>
        <v>Italy</v>
      </c>
      <c r="W47" s="17"/>
      <c r="X47" s="17"/>
      <c r="Y47" s="17"/>
      <c r="Z47" s="12" t="str">
        <f t="shared" si="46"/>
        <v>Romania</v>
      </c>
      <c r="AA47" s="17"/>
      <c r="AB47" s="17"/>
      <c r="AC47" s="17"/>
      <c r="AD47" s="127">
        <f t="shared" si="0"/>
        <v>0</v>
      </c>
      <c r="AE47" s="190" t="str">
        <f t="shared" si="1"/>
        <v/>
      </c>
      <c r="AF47" s="229">
        <f t="shared" si="2"/>
        <v>0</v>
      </c>
      <c r="AG47" s="89"/>
      <c r="AH47" s="186" t="str">
        <f t="shared" si="47"/>
        <v>Italy</v>
      </c>
      <c r="AI47" s="17"/>
      <c r="AJ47" s="17"/>
      <c r="AK47" s="17"/>
      <c r="AL47" s="12" t="str">
        <f t="shared" si="48"/>
        <v>Romania</v>
      </c>
      <c r="AM47" s="17"/>
      <c r="AN47" s="17"/>
      <c r="AO47" s="17"/>
      <c r="AP47" s="127">
        <f t="shared" si="3"/>
        <v>0</v>
      </c>
      <c r="AQ47" s="190" t="str">
        <f t="shared" si="4"/>
        <v/>
      </c>
      <c r="AR47" s="229">
        <f t="shared" si="5"/>
        <v>0</v>
      </c>
      <c r="AS47" s="89"/>
      <c r="AT47" s="186" t="str">
        <f t="shared" si="49"/>
        <v>Italy</v>
      </c>
      <c r="AU47" s="17"/>
      <c r="AV47" s="17"/>
      <c r="AW47" s="17"/>
      <c r="AX47" s="12" t="str">
        <f t="shared" si="50"/>
        <v>Romania</v>
      </c>
      <c r="AY47" s="17"/>
      <c r="AZ47" s="17"/>
      <c r="BA47" s="17"/>
      <c r="BB47" s="189">
        <f t="shared" si="6"/>
        <v>0</v>
      </c>
      <c r="BC47" s="190" t="str">
        <f t="shared" si="7"/>
        <v/>
      </c>
      <c r="BD47" s="229">
        <f t="shared" si="8"/>
        <v>0</v>
      </c>
      <c r="BE47" s="89"/>
      <c r="BF47" s="186" t="str">
        <f t="shared" si="51"/>
        <v>Italy</v>
      </c>
      <c r="BG47" s="17"/>
      <c r="BH47" s="17"/>
      <c r="BI47" s="17"/>
      <c r="BJ47" s="12" t="str">
        <f t="shared" si="52"/>
        <v>Romania</v>
      </c>
      <c r="BK47" s="17"/>
      <c r="BL47" s="17"/>
      <c r="BM47" s="17"/>
      <c r="BN47" s="189">
        <f t="shared" si="9"/>
        <v>0</v>
      </c>
      <c r="BO47" s="190" t="str">
        <f t="shared" si="10"/>
        <v/>
      </c>
      <c r="BP47" s="229">
        <f t="shared" si="11"/>
        <v>0</v>
      </c>
      <c r="BQ47" s="89"/>
      <c r="BR47" s="186" t="str">
        <f t="shared" si="53"/>
        <v>Italy</v>
      </c>
      <c r="BS47" s="17"/>
      <c r="BT47" s="17"/>
      <c r="BU47" s="17"/>
      <c r="BV47" s="12" t="str">
        <f t="shared" si="54"/>
        <v>Romania</v>
      </c>
      <c r="BW47" s="17"/>
      <c r="BX47" s="17"/>
      <c r="BY47" s="17"/>
      <c r="BZ47" s="189">
        <f t="shared" si="12"/>
        <v>0</v>
      </c>
      <c r="CA47" s="190" t="str">
        <f t="shared" si="13"/>
        <v/>
      </c>
      <c r="CB47" s="229">
        <f t="shared" si="14"/>
        <v>0</v>
      </c>
      <c r="CC47" s="89"/>
      <c r="CD47" s="186" t="str">
        <f t="shared" si="55"/>
        <v>Italy</v>
      </c>
      <c r="CE47" s="17"/>
      <c r="CF47" s="17"/>
      <c r="CG47" s="17"/>
      <c r="CH47" s="12" t="str">
        <f t="shared" si="56"/>
        <v>Romania</v>
      </c>
      <c r="CI47" s="17"/>
      <c r="CJ47" s="17"/>
      <c r="CK47" s="17"/>
      <c r="CL47" s="189">
        <f t="shared" si="15"/>
        <v>0</v>
      </c>
      <c r="CM47" s="190" t="str">
        <f t="shared" si="16"/>
        <v/>
      </c>
      <c r="CN47" s="229">
        <f t="shared" si="17"/>
        <v>0</v>
      </c>
      <c r="CO47" s="89"/>
      <c r="CP47" s="186" t="str">
        <f t="shared" si="57"/>
        <v>Italy</v>
      </c>
      <c r="CQ47" s="17"/>
      <c r="CR47" s="17"/>
      <c r="CS47" s="17"/>
      <c r="CT47" s="12" t="str">
        <f t="shared" si="58"/>
        <v>Romania</v>
      </c>
      <c r="CU47" s="17"/>
      <c r="CV47" s="17"/>
      <c r="CW47" s="17"/>
      <c r="CX47" s="189">
        <f t="shared" si="18"/>
        <v>0</v>
      </c>
      <c r="CY47" s="190" t="str">
        <f t="shared" si="19"/>
        <v/>
      </c>
      <c r="CZ47" s="229">
        <f t="shared" si="20"/>
        <v>0</v>
      </c>
      <c r="DA47" s="89"/>
      <c r="DB47" s="186" t="str">
        <f t="shared" si="59"/>
        <v>Italy</v>
      </c>
      <c r="DC47" s="17"/>
      <c r="DD47" s="17"/>
      <c r="DE47" s="17"/>
      <c r="DF47" s="12" t="str">
        <f t="shared" si="60"/>
        <v>Romania</v>
      </c>
      <c r="DG47" s="17"/>
      <c r="DH47" s="17"/>
      <c r="DI47" s="17"/>
      <c r="DJ47" s="189">
        <f t="shared" si="21"/>
        <v>0</v>
      </c>
      <c r="DK47" s="190" t="str">
        <f t="shared" si="22"/>
        <v/>
      </c>
      <c r="DL47" s="229">
        <f t="shared" si="23"/>
        <v>0</v>
      </c>
      <c r="DM47" s="89"/>
      <c r="DN47" s="186" t="str">
        <f t="shared" si="61"/>
        <v>Italy</v>
      </c>
      <c r="DO47" s="17"/>
      <c r="DP47" s="17"/>
      <c r="DQ47" s="17"/>
      <c r="DR47" s="12" t="str">
        <f t="shared" si="62"/>
        <v>Romania</v>
      </c>
      <c r="DS47" s="17"/>
      <c r="DT47" s="17"/>
      <c r="DU47" s="17"/>
      <c r="DV47" s="189">
        <f t="shared" si="24"/>
        <v>0</v>
      </c>
      <c r="DW47" s="190" t="str">
        <f t="shared" si="25"/>
        <v/>
      </c>
      <c r="DX47" s="229">
        <f t="shared" si="26"/>
        <v>0</v>
      </c>
      <c r="DY47" s="89"/>
      <c r="DZ47" s="186" t="str">
        <f t="shared" si="63"/>
        <v>Italy</v>
      </c>
      <c r="EA47" s="17"/>
      <c r="EB47" s="17"/>
      <c r="EC47" s="17"/>
      <c r="ED47" s="12" t="str">
        <f t="shared" si="64"/>
        <v>Romania</v>
      </c>
      <c r="EE47" s="17"/>
      <c r="EF47" s="17"/>
      <c r="EG47" s="17"/>
      <c r="EH47" s="189">
        <f t="shared" si="27"/>
        <v>0</v>
      </c>
      <c r="EI47" s="190" t="str">
        <f t="shared" si="28"/>
        <v/>
      </c>
      <c r="EJ47" s="229">
        <f t="shared" si="29"/>
        <v>0</v>
      </c>
      <c r="EK47" s="89"/>
      <c r="EL47" s="186" t="str">
        <f t="shared" si="65"/>
        <v>Italy</v>
      </c>
      <c r="EM47" s="17"/>
      <c r="EN47" s="17"/>
      <c r="EO47" s="17"/>
      <c r="EP47" s="12" t="str">
        <f t="shared" si="66"/>
        <v>Romania</v>
      </c>
      <c r="EQ47" s="17"/>
      <c r="ER47" s="17"/>
      <c r="ES47" s="17"/>
      <c r="ET47" s="189">
        <f t="shared" si="30"/>
        <v>0</v>
      </c>
      <c r="EU47" s="190" t="str">
        <f t="shared" si="31"/>
        <v/>
      </c>
      <c r="EV47" s="229">
        <f t="shared" si="32"/>
        <v>0</v>
      </c>
      <c r="EW47" s="89"/>
      <c r="EX47" s="186" t="str">
        <f t="shared" si="67"/>
        <v>Italy</v>
      </c>
      <c r="EY47" s="17"/>
      <c r="EZ47" s="17"/>
      <c r="FA47" s="17"/>
      <c r="FB47" s="12" t="str">
        <f t="shared" si="68"/>
        <v>Romania</v>
      </c>
      <c r="FC47" s="17"/>
      <c r="FD47" s="17"/>
      <c r="FE47" s="17"/>
      <c r="FF47" s="189">
        <f t="shared" si="33"/>
        <v>0</v>
      </c>
      <c r="FG47" s="190" t="str">
        <f t="shared" si="34"/>
        <v/>
      </c>
      <c r="FH47" s="229">
        <f t="shared" si="35"/>
        <v>0</v>
      </c>
      <c r="FI47" s="89"/>
      <c r="FJ47" s="186" t="str">
        <f t="shared" si="69"/>
        <v>Italy</v>
      </c>
      <c r="FK47" s="17"/>
      <c r="FL47" s="17"/>
      <c r="FM47" s="17"/>
      <c r="FN47" s="12" t="str">
        <f t="shared" si="70"/>
        <v>Romania</v>
      </c>
      <c r="FO47" s="17"/>
      <c r="FP47" s="17"/>
      <c r="FQ47" s="17"/>
      <c r="FR47" s="189">
        <f t="shared" si="36"/>
        <v>0</v>
      </c>
      <c r="FS47" s="190" t="str">
        <f t="shared" si="37"/>
        <v/>
      </c>
      <c r="FT47" s="229">
        <f t="shared" si="38"/>
        <v>0</v>
      </c>
      <c r="FU47" s="89"/>
      <c r="FV47" s="186" t="str">
        <f t="shared" si="71"/>
        <v>Italy</v>
      </c>
      <c r="FW47" s="17"/>
      <c r="FX47" s="17"/>
      <c r="FY47" s="17"/>
      <c r="FZ47" s="12" t="str">
        <f t="shared" si="72"/>
        <v>Romania</v>
      </c>
      <c r="GA47" s="17"/>
      <c r="GB47" s="17"/>
      <c r="GC47" s="17"/>
      <c r="GD47" s="189">
        <f t="shared" si="39"/>
        <v>0</v>
      </c>
      <c r="GE47" s="190" t="str">
        <f t="shared" si="40"/>
        <v/>
      </c>
      <c r="GF47" s="229">
        <f t="shared" si="41"/>
        <v>0</v>
      </c>
      <c r="GG47" s="89"/>
      <c r="GH47" s="186" t="str">
        <f t="shared" si="73"/>
        <v>Italy</v>
      </c>
      <c r="GI47" s="17"/>
      <c r="GJ47" s="17"/>
      <c r="GK47" s="17"/>
      <c r="GL47" s="12" t="str">
        <f t="shared" si="74"/>
        <v>Romania</v>
      </c>
      <c r="GM47" s="17"/>
      <c r="GN47" s="17"/>
      <c r="GO47" s="17"/>
      <c r="GP47" s="189">
        <f t="shared" si="42"/>
        <v>0</v>
      </c>
      <c r="GQ47" s="190" t="str">
        <f t="shared" si="43"/>
        <v/>
      </c>
      <c r="GR47" s="229">
        <f t="shared" si="44"/>
        <v>0</v>
      </c>
    </row>
    <row r="48" spans="1:200" s="10" customFormat="1" ht="15" customHeight="1" x14ac:dyDescent="0.25">
      <c r="A48" s="141">
        <v>53</v>
      </c>
      <c r="B48" s="11"/>
      <c r="C48" s="13">
        <f>Tournament!D51</f>
        <v>39</v>
      </c>
      <c r="D48" s="13" t="str">
        <f>Tournament!E51</f>
        <v>D</v>
      </c>
      <c r="E48" s="184">
        <f>Tournament!F51</f>
        <v>42288</v>
      </c>
      <c r="F48" s="185">
        <f>Tournament!G51</f>
        <v>0.69791666666666663</v>
      </c>
      <c r="G48" s="186" t="str">
        <f>Tournament!H51</f>
        <v>France</v>
      </c>
      <c r="H48" s="187">
        <f>IF(Tournament!J51&lt;&gt;"",Tournament!J51,"")</f>
        <v>9</v>
      </c>
      <c r="I48" s="188" t="s">
        <v>25</v>
      </c>
      <c r="J48" s="187">
        <f>IF(Tournament!L51&lt;&gt;"",Tournament!L51,"")</f>
        <v>24</v>
      </c>
      <c r="K48" s="12" t="str">
        <f>Tournament!N51</f>
        <v>Ireland</v>
      </c>
      <c r="L48" s="187">
        <f>IF(Tournament!O51&lt;&gt;"",Tournament!O51,"")</f>
        <v>0</v>
      </c>
      <c r="M48" s="188" t="s">
        <v>25</v>
      </c>
      <c r="N48" s="187">
        <f>IF(Tournament!Q51&lt;&gt;"",Tournament!Q51,"")</f>
        <v>2</v>
      </c>
      <c r="O48" s="187"/>
      <c r="P48" s="187"/>
      <c r="Q48" s="187"/>
      <c r="R48" s="187"/>
      <c r="S48" s="14"/>
      <c r="U48" s="89"/>
      <c r="V48" s="186" t="str">
        <f t="shared" si="45"/>
        <v>France</v>
      </c>
      <c r="W48" s="17"/>
      <c r="X48" s="17"/>
      <c r="Y48" s="17"/>
      <c r="Z48" s="12" t="str">
        <f t="shared" si="46"/>
        <v>Ireland</v>
      </c>
      <c r="AA48" s="17"/>
      <c r="AB48" s="17"/>
      <c r="AC48" s="17"/>
      <c r="AD48" s="127">
        <f t="shared" si="0"/>
        <v>0</v>
      </c>
      <c r="AE48" s="190" t="str">
        <f t="shared" si="1"/>
        <v/>
      </c>
      <c r="AF48" s="229">
        <f t="shared" si="2"/>
        <v>0</v>
      </c>
      <c r="AG48" s="89"/>
      <c r="AH48" s="186" t="str">
        <f t="shared" si="47"/>
        <v>France</v>
      </c>
      <c r="AI48" s="17"/>
      <c r="AJ48" s="17"/>
      <c r="AK48" s="17"/>
      <c r="AL48" s="12" t="str">
        <f t="shared" si="48"/>
        <v>Ireland</v>
      </c>
      <c r="AM48" s="17"/>
      <c r="AN48" s="17"/>
      <c r="AO48" s="17"/>
      <c r="AP48" s="127">
        <f t="shared" si="3"/>
        <v>0</v>
      </c>
      <c r="AQ48" s="190" t="str">
        <f t="shared" si="4"/>
        <v/>
      </c>
      <c r="AR48" s="229">
        <f t="shared" si="5"/>
        <v>0</v>
      </c>
      <c r="AS48" s="89"/>
      <c r="AT48" s="186" t="str">
        <f t="shared" si="49"/>
        <v>France</v>
      </c>
      <c r="AU48" s="17"/>
      <c r="AV48" s="17"/>
      <c r="AW48" s="17"/>
      <c r="AX48" s="12" t="str">
        <f t="shared" si="50"/>
        <v>Ireland</v>
      </c>
      <c r="AY48" s="17"/>
      <c r="AZ48" s="17"/>
      <c r="BA48" s="17"/>
      <c r="BB48" s="189">
        <f t="shared" si="6"/>
        <v>0</v>
      </c>
      <c r="BC48" s="190" t="str">
        <f t="shared" si="7"/>
        <v/>
      </c>
      <c r="BD48" s="229">
        <f t="shared" si="8"/>
        <v>0</v>
      </c>
      <c r="BE48" s="89"/>
      <c r="BF48" s="186" t="str">
        <f t="shared" si="51"/>
        <v>France</v>
      </c>
      <c r="BG48" s="17"/>
      <c r="BH48" s="17"/>
      <c r="BI48" s="17"/>
      <c r="BJ48" s="12" t="str">
        <f t="shared" si="52"/>
        <v>Ireland</v>
      </c>
      <c r="BK48" s="17"/>
      <c r="BL48" s="17"/>
      <c r="BM48" s="17"/>
      <c r="BN48" s="189">
        <f t="shared" si="9"/>
        <v>0</v>
      </c>
      <c r="BO48" s="190" t="str">
        <f t="shared" si="10"/>
        <v/>
      </c>
      <c r="BP48" s="229">
        <f t="shared" si="11"/>
        <v>0</v>
      </c>
      <c r="BQ48" s="89"/>
      <c r="BR48" s="186" t="str">
        <f t="shared" si="53"/>
        <v>France</v>
      </c>
      <c r="BS48" s="17"/>
      <c r="BT48" s="17"/>
      <c r="BU48" s="17"/>
      <c r="BV48" s="12" t="str">
        <f t="shared" si="54"/>
        <v>Ireland</v>
      </c>
      <c r="BW48" s="17"/>
      <c r="BX48" s="17"/>
      <c r="BY48" s="17"/>
      <c r="BZ48" s="189">
        <f t="shared" si="12"/>
        <v>0</v>
      </c>
      <c r="CA48" s="190" t="str">
        <f t="shared" si="13"/>
        <v/>
      </c>
      <c r="CB48" s="229">
        <f t="shared" si="14"/>
        <v>0</v>
      </c>
      <c r="CC48" s="89"/>
      <c r="CD48" s="186" t="str">
        <f t="shared" si="55"/>
        <v>France</v>
      </c>
      <c r="CE48" s="17"/>
      <c r="CF48" s="17"/>
      <c r="CG48" s="17"/>
      <c r="CH48" s="12" t="str">
        <f t="shared" si="56"/>
        <v>Ireland</v>
      </c>
      <c r="CI48" s="17"/>
      <c r="CJ48" s="17"/>
      <c r="CK48" s="17"/>
      <c r="CL48" s="189">
        <f t="shared" si="15"/>
        <v>0</v>
      </c>
      <c r="CM48" s="190" t="str">
        <f t="shared" si="16"/>
        <v/>
      </c>
      <c r="CN48" s="229">
        <f t="shared" si="17"/>
        <v>0</v>
      </c>
      <c r="CO48" s="89"/>
      <c r="CP48" s="186" t="str">
        <f t="shared" si="57"/>
        <v>France</v>
      </c>
      <c r="CQ48" s="17"/>
      <c r="CR48" s="17"/>
      <c r="CS48" s="17"/>
      <c r="CT48" s="12" t="str">
        <f t="shared" si="58"/>
        <v>Ireland</v>
      </c>
      <c r="CU48" s="17"/>
      <c r="CV48" s="17"/>
      <c r="CW48" s="17"/>
      <c r="CX48" s="189">
        <f t="shared" si="18"/>
        <v>0</v>
      </c>
      <c r="CY48" s="190" t="str">
        <f t="shared" si="19"/>
        <v/>
      </c>
      <c r="CZ48" s="229">
        <f t="shared" si="20"/>
        <v>0</v>
      </c>
      <c r="DA48" s="89"/>
      <c r="DB48" s="186" t="str">
        <f t="shared" si="59"/>
        <v>France</v>
      </c>
      <c r="DC48" s="17"/>
      <c r="DD48" s="17"/>
      <c r="DE48" s="17"/>
      <c r="DF48" s="12" t="str">
        <f t="shared" si="60"/>
        <v>Ireland</v>
      </c>
      <c r="DG48" s="17"/>
      <c r="DH48" s="17"/>
      <c r="DI48" s="17"/>
      <c r="DJ48" s="189">
        <f t="shared" si="21"/>
        <v>0</v>
      </c>
      <c r="DK48" s="190" t="str">
        <f t="shared" si="22"/>
        <v/>
      </c>
      <c r="DL48" s="229">
        <f t="shared" si="23"/>
        <v>0</v>
      </c>
      <c r="DM48" s="89"/>
      <c r="DN48" s="186" t="str">
        <f t="shared" si="61"/>
        <v>France</v>
      </c>
      <c r="DO48" s="17"/>
      <c r="DP48" s="17"/>
      <c r="DQ48" s="17"/>
      <c r="DR48" s="12" t="str">
        <f t="shared" si="62"/>
        <v>Ireland</v>
      </c>
      <c r="DS48" s="17"/>
      <c r="DT48" s="17"/>
      <c r="DU48" s="17"/>
      <c r="DV48" s="189">
        <f t="shared" si="24"/>
        <v>0</v>
      </c>
      <c r="DW48" s="190" t="str">
        <f t="shared" si="25"/>
        <v/>
      </c>
      <c r="DX48" s="229">
        <f t="shared" si="26"/>
        <v>0</v>
      </c>
      <c r="DY48" s="89"/>
      <c r="DZ48" s="186" t="str">
        <f t="shared" si="63"/>
        <v>France</v>
      </c>
      <c r="EA48" s="17"/>
      <c r="EB48" s="17"/>
      <c r="EC48" s="17"/>
      <c r="ED48" s="12" t="str">
        <f t="shared" si="64"/>
        <v>Ireland</v>
      </c>
      <c r="EE48" s="17"/>
      <c r="EF48" s="17"/>
      <c r="EG48" s="17"/>
      <c r="EH48" s="189">
        <f t="shared" si="27"/>
        <v>0</v>
      </c>
      <c r="EI48" s="190" t="str">
        <f t="shared" si="28"/>
        <v/>
      </c>
      <c r="EJ48" s="229">
        <f t="shared" si="29"/>
        <v>0</v>
      </c>
      <c r="EK48" s="89"/>
      <c r="EL48" s="186" t="str">
        <f t="shared" si="65"/>
        <v>France</v>
      </c>
      <c r="EM48" s="17"/>
      <c r="EN48" s="17"/>
      <c r="EO48" s="17"/>
      <c r="EP48" s="12" t="str">
        <f t="shared" si="66"/>
        <v>Ireland</v>
      </c>
      <c r="EQ48" s="17"/>
      <c r="ER48" s="17"/>
      <c r="ES48" s="17"/>
      <c r="ET48" s="189">
        <f t="shared" si="30"/>
        <v>0</v>
      </c>
      <c r="EU48" s="190" t="str">
        <f t="shared" si="31"/>
        <v/>
      </c>
      <c r="EV48" s="229">
        <f t="shared" si="32"/>
        <v>0</v>
      </c>
      <c r="EW48" s="89"/>
      <c r="EX48" s="186" t="str">
        <f t="shared" si="67"/>
        <v>France</v>
      </c>
      <c r="EY48" s="17"/>
      <c r="EZ48" s="17"/>
      <c r="FA48" s="17"/>
      <c r="FB48" s="12" t="str">
        <f t="shared" si="68"/>
        <v>Ireland</v>
      </c>
      <c r="FC48" s="17"/>
      <c r="FD48" s="17"/>
      <c r="FE48" s="17"/>
      <c r="FF48" s="189">
        <f t="shared" si="33"/>
        <v>0</v>
      </c>
      <c r="FG48" s="190" t="str">
        <f t="shared" si="34"/>
        <v/>
      </c>
      <c r="FH48" s="229">
        <f t="shared" si="35"/>
        <v>0</v>
      </c>
      <c r="FI48" s="89"/>
      <c r="FJ48" s="186" t="str">
        <f t="shared" si="69"/>
        <v>France</v>
      </c>
      <c r="FK48" s="17"/>
      <c r="FL48" s="17"/>
      <c r="FM48" s="17"/>
      <c r="FN48" s="12" t="str">
        <f t="shared" si="70"/>
        <v>Ireland</v>
      </c>
      <c r="FO48" s="17"/>
      <c r="FP48" s="17"/>
      <c r="FQ48" s="17"/>
      <c r="FR48" s="189">
        <f t="shared" si="36"/>
        <v>0</v>
      </c>
      <c r="FS48" s="190" t="str">
        <f t="shared" si="37"/>
        <v/>
      </c>
      <c r="FT48" s="229">
        <f t="shared" si="38"/>
        <v>0</v>
      </c>
      <c r="FU48" s="89"/>
      <c r="FV48" s="186" t="str">
        <f t="shared" si="71"/>
        <v>France</v>
      </c>
      <c r="FW48" s="17"/>
      <c r="FX48" s="17"/>
      <c r="FY48" s="17"/>
      <c r="FZ48" s="12" t="str">
        <f t="shared" si="72"/>
        <v>Ireland</v>
      </c>
      <c r="GA48" s="17"/>
      <c r="GB48" s="17"/>
      <c r="GC48" s="17"/>
      <c r="GD48" s="189">
        <f t="shared" si="39"/>
        <v>0</v>
      </c>
      <c r="GE48" s="190" t="str">
        <f t="shared" si="40"/>
        <v/>
      </c>
      <c r="GF48" s="229">
        <f t="shared" si="41"/>
        <v>0</v>
      </c>
      <c r="GG48" s="89"/>
      <c r="GH48" s="186" t="str">
        <f t="shared" si="73"/>
        <v>France</v>
      </c>
      <c r="GI48" s="17"/>
      <c r="GJ48" s="17"/>
      <c r="GK48" s="17"/>
      <c r="GL48" s="12" t="str">
        <f t="shared" si="74"/>
        <v>Ireland</v>
      </c>
      <c r="GM48" s="17"/>
      <c r="GN48" s="17"/>
      <c r="GO48" s="17"/>
      <c r="GP48" s="189">
        <f t="shared" si="42"/>
        <v>0</v>
      </c>
      <c r="GQ48" s="190" t="str">
        <f t="shared" si="43"/>
        <v/>
      </c>
      <c r="GR48" s="229">
        <f t="shared" si="44"/>
        <v>0</v>
      </c>
    </row>
    <row r="49" spans="1:200" s="10" customFormat="1" ht="15" customHeight="1" x14ac:dyDescent="0.25">
      <c r="A49" s="141">
        <v>54</v>
      </c>
      <c r="B49" s="11"/>
      <c r="C49" s="13">
        <f>Tournament!D52</f>
        <v>40</v>
      </c>
      <c r="D49" s="13" t="str">
        <f>Tournament!E52</f>
        <v>B</v>
      </c>
      <c r="E49" s="184">
        <f>Tournament!F52</f>
        <v>42288</v>
      </c>
      <c r="F49" s="185">
        <f>Tournament!G52</f>
        <v>0.83333333333333337</v>
      </c>
      <c r="G49" s="186" t="str">
        <f>Tournament!H52</f>
        <v>USA</v>
      </c>
      <c r="H49" s="187" t="str">
        <f>IF(Tournament!J52&lt;&gt;"",Tournament!J52,"")</f>
        <v/>
      </c>
      <c r="I49" s="188" t="s">
        <v>25</v>
      </c>
      <c r="J49" s="187" t="str">
        <f>IF(Tournament!L52&lt;&gt;"",Tournament!L52,"")</f>
        <v/>
      </c>
      <c r="K49" s="12" t="str">
        <f>Tournament!N52</f>
        <v>Japan</v>
      </c>
      <c r="L49" s="187" t="str">
        <f>IF(Tournament!O52&lt;&gt;"",Tournament!O52,"")</f>
        <v/>
      </c>
      <c r="M49" s="188" t="s">
        <v>25</v>
      </c>
      <c r="N49" s="187" t="str">
        <f>IF(Tournament!Q52&lt;&gt;"",Tournament!Q52,"")</f>
        <v/>
      </c>
      <c r="O49" s="187"/>
      <c r="P49" s="187"/>
      <c r="Q49" s="187"/>
      <c r="R49" s="187"/>
      <c r="S49" s="14"/>
      <c r="U49" s="89"/>
      <c r="V49" s="186" t="str">
        <f t="shared" si="45"/>
        <v>USA</v>
      </c>
      <c r="W49" s="17"/>
      <c r="X49" s="17"/>
      <c r="Y49" s="17"/>
      <c r="Z49" s="12" t="str">
        <f t="shared" si="46"/>
        <v>Japan</v>
      </c>
      <c r="AA49" s="17"/>
      <c r="AB49" s="17"/>
      <c r="AC49" s="17"/>
      <c r="AD49" s="127">
        <f t="shared" si="0"/>
        <v>0</v>
      </c>
      <c r="AE49" s="190" t="str">
        <f t="shared" si="1"/>
        <v/>
      </c>
      <c r="AF49" s="229">
        <f t="shared" si="2"/>
        <v>0</v>
      </c>
      <c r="AG49" s="89"/>
      <c r="AH49" s="186" t="str">
        <f t="shared" si="47"/>
        <v>USA</v>
      </c>
      <c r="AI49" s="17"/>
      <c r="AJ49" s="17"/>
      <c r="AK49" s="17"/>
      <c r="AL49" s="12" t="str">
        <f t="shared" si="48"/>
        <v>Japan</v>
      </c>
      <c r="AM49" s="17"/>
      <c r="AN49" s="17"/>
      <c r="AO49" s="17"/>
      <c r="AP49" s="127">
        <f t="shared" si="3"/>
        <v>0</v>
      </c>
      <c r="AQ49" s="190" t="str">
        <f t="shared" si="4"/>
        <v/>
      </c>
      <c r="AR49" s="229">
        <f t="shared" si="5"/>
        <v>0</v>
      </c>
      <c r="AS49" s="89"/>
      <c r="AT49" s="186" t="str">
        <f t="shared" si="49"/>
        <v>USA</v>
      </c>
      <c r="AU49" s="17"/>
      <c r="AV49" s="17"/>
      <c r="AW49" s="17"/>
      <c r="AX49" s="12" t="str">
        <f t="shared" si="50"/>
        <v>Japan</v>
      </c>
      <c r="AY49" s="17"/>
      <c r="AZ49" s="17"/>
      <c r="BA49" s="17"/>
      <c r="BB49" s="189">
        <f t="shared" si="6"/>
        <v>0</v>
      </c>
      <c r="BC49" s="190" t="str">
        <f t="shared" si="7"/>
        <v/>
      </c>
      <c r="BD49" s="229">
        <f t="shared" si="8"/>
        <v>0</v>
      </c>
      <c r="BE49" s="89"/>
      <c r="BF49" s="186" t="str">
        <f t="shared" si="51"/>
        <v>USA</v>
      </c>
      <c r="BG49" s="17"/>
      <c r="BH49" s="17"/>
      <c r="BI49" s="17"/>
      <c r="BJ49" s="12" t="str">
        <f t="shared" si="52"/>
        <v>Japan</v>
      </c>
      <c r="BK49" s="17"/>
      <c r="BL49" s="17"/>
      <c r="BM49" s="17"/>
      <c r="BN49" s="189">
        <f t="shared" si="9"/>
        <v>0</v>
      </c>
      <c r="BO49" s="190" t="str">
        <f t="shared" si="10"/>
        <v/>
      </c>
      <c r="BP49" s="229">
        <f t="shared" si="11"/>
        <v>0</v>
      </c>
      <c r="BQ49" s="89"/>
      <c r="BR49" s="186" t="str">
        <f t="shared" si="53"/>
        <v>USA</v>
      </c>
      <c r="BS49" s="17"/>
      <c r="BT49" s="17"/>
      <c r="BU49" s="17"/>
      <c r="BV49" s="12" t="str">
        <f t="shared" si="54"/>
        <v>Japan</v>
      </c>
      <c r="BW49" s="17"/>
      <c r="BX49" s="17"/>
      <c r="BY49" s="17"/>
      <c r="BZ49" s="189">
        <f t="shared" si="12"/>
        <v>0</v>
      </c>
      <c r="CA49" s="190" t="str">
        <f t="shared" si="13"/>
        <v/>
      </c>
      <c r="CB49" s="229">
        <f t="shared" si="14"/>
        <v>0</v>
      </c>
      <c r="CC49" s="89"/>
      <c r="CD49" s="186" t="str">
        <f t="shared" si="55"/>
        <v>USA</v>
      </c>
      <c r="CE49" s="17"/>
      <c r="CF49" s="17"/>
      <c r="CG49" s="17"/>
      <c r="CH49" s="12" t="str">
        <f t="shared" si="56"/>
        <v>Japan</v>
      </c>
      <c r="CI49" s="17"/>
      <c r="CJ49" s="17"/>
      <c r="CK49" s="17"/>
      <c r="CL49" s="189">
        <f t="shared" si="15"/>
        <v>0</v>
      </c>
      <c r="CM49" s="190" t="str">
        <f t="shared" si="16"/>
        <v/>
      </c>
      <c r="CN49" s="229">
        <f t="shared" si="17"/>
        <v>0</v>
      </c>
      <c r="CO49" s="89"/>
      <c r="CP49" s="186" t="str">
        <f t="shared" si="57"/>
        <v>USA</v>
      </c>
      <c r="CQ49" s="17"/>
      <c r="CR49" s="17"/>
      <c r="CS49" s="17"/>
      <c r="CT49" s="12" t="str">
        <f t="shared" si="58"/>
        <v>Japan</v>
      </c>
      <c r="CU49" s="17"/>
      <c r="CV49" s="17"/>
      <c r="CW49" s="17"/>
      <c r="CX49" s="189">
        <f t="shared" si="18"/>
        <v>0</v>
      </c>
      <c r="CY49" s="190" t="str">
        <f t="shared" si="19"/>
        <v/>
      </c>
      <c r="CZ49" s="229">
        <f t="shared" si="20"/>
        <v>0</v>
      </c>
      <c r="DA49" s="89"/>
      <c r="DB49" s="186" t="str">
        <f t="shared" si="59"/>
        <v>USA</v>
      </c>
      <c r="DC49" s="17"/>
      <c r="DD49" s="17"/>
      <c r="DE49" s="17"/>
      <c r="DF49" s="12" t="str">
        <f t="shared" si="60"/>
        <v>Japan</v>
      </c>
      <c r="DG49" s="17"/>
      <c r="DH49" s="17"/>
      <c r="DI49" s="17"/>
      <c r="DJ49" s="189">
        <f t="shared" si="21"/>
        <v>0</v>
      </c>
      <c r="DK49" s="190" t="str">
        <f t="shared" si="22"/>
        <v/>
      </c>
      <c r="DL49" s="229">
        <f t="shared" si="23"/>
        <v>0</v>
      </c>
      <c r="DM49" s="89"/>
      <c r="DN49" s="186" t="str">
        <f t="shared" si="61"/>
        <v>USA</v>
      </c>
      <c r="DO49" s="17"/>
      <c r="DP49" s="17"/>
      <c r="DQ49" s="17"/>
      <c r="DR49" s="12" t="str">
        <f t="shared" si="62"/>
        <v>Japan</v>
      </c>
      <c r="DS49" s="17"/>
      <c r="DT49" s="17"/>
      <c r="DU49" s="17"/>
      <c r="DV49" s="189">
        <f t="shared" si="24"/>
        <v>0</v>
      </c>
      <c r="DW49" s="190" t="str">
        <f t="shared" si="25"/>
        <v/>
      </c>
      <c r="DX49" s="229">
        <f t="shared" si="26"/>
        <v>0</v>
      </c>
      <c r="DY49" s="89"/>
      <c r="DZ49" s="186" t="str">
        <f t="shared" si="63"/>
        <v>USA</v>
      </c>
      <c r="EA49" s="17"/>
      <c r="EB49" s="17"/>
      <c r="EC49" s="17"/>
      <c r="ED49" s="12" t="str">
        <f t="shared" si="64"/>
        <v>Japan</v>
      </c>
      <c r="EE49" s="17"/>
      <c r="EF49" s="17"/>
      <c r="EG49" s="17"/>
      <c r="EH49" s="189">
        <f t="shared" si="27"/>
        <v>0</v>
      </c>
      <c r="EI49" s="190" t="str">
        <f t="shared" si="28"/>
        <v/>
      </c>
      <c r="EJ49" s="229">
        <f t="shared" si="29"/>
        <v>0</v>
      </c>
      <c r="EK49" s="89"/>
      <c r="EL49" s="186" t="str">
        <f t="shared" si="65"/>
        <v>USA</v>
      </c>
      <c r="EM49" s="17"/>
      <c r="EN49" s="17"/>
      <c r="EO49" s="17"/>
      <c r="EP49" s="12" t="str">
        <f t="shared" si="66"/>
        <v>Japan</v>
      </c>
      <c r="EQ49" s="17"/>
      <c r="ER49" s="17"/>
      <c r="ES49" s="17"/>
      <c r="ET49" s="189">
        <f t="shared" si="30"/>
        <v>0</v>
      </c>
      <c r="EU49" s="190" t="str">
        <f t="shared" si="31"/>
        <v/>
      </c>
      <c r="EV49" s="229">
        <f t="shared" si="32"/>
        <v>0</v>
      </c>
      <c r="EW49" s="89"/>
      <c r="EX49" s="186" t="str">
        <f t="shared" si="67"/>
        <v>USA</v>
      </c>
      <c r="EY49" s="17"/>
      <c r="EZ49" s="17"/>
      <c r="FA49" s="17"/>
      <c r="FB49" s="12" t="str">
        <f t="shared" si="68"/>
        <v>Japan</v>
      </c>
      <c r="FC49" s="17"/>
      <c r="FD49" s="17"/>
      <c r="FE49" s="17"/>
      <c r="FF49" s="189">
        <f t="shared" si="33"/>
        <v>0</v>
      </c>
      <c r="FG49" s="190" t="str">
        <f t="shared" si="34"/>
        <v/>
      </c>
      <c r="FH49" s="229">
        <f t="shared" si="35"/>
        <v>0</v>
      </c>
      <c r="FI49" s="89"/>
      <c r="FJ49" s="186" t="str">
        <f t="shared" si="69"/>
        <v>USA</v>
      </c>
      <c r="FK49" s="17"/>
      <c r="FL49" s="17"/>
      <c r="FM49" s="17"/>
      <c r="FN49" s="12" t="str">
        <f t="shared" si="70"/>
        <v>Japan</v>
      </c>
      <c r="FO49" s="17"/>
      <c r="FP49" s="17"/>
      <c r="FQ49" s="17"/>
      <c r="FR49" s="189">
        <f t="shared" si="36"/>
        <v>0</v>
      </c>
      <c r="FS49" s="190" t="str">
        <f t="shared" si="37"/>
        <v/>
      </c>
      <c r="FT49" s="229">
        <f t="shared" si="38"/>
        <v>0</v>
      </c>
      <c r="FU49" s="89"/>
      <c r="FV49" s="186" t="str">
        <f t="shared" si="71"/>
        <v>USA</v>
      </c>
      <c r="FW49" s="17"/>
      <c r="FX49" s="17"/>
      <c r="FY49" s="17"/>
      <c r="FZ49" s="12" t="str">
        <f t="shared" si="72"/>
        <v>Japan</v>
      </c>
      <c r="GA49" s="17"/>
      <c r="GB49" s="17"/>
      <c r="GC49" s="17"/>
      <c r="GD49" s="189">
        <f t="shared" si="39"/>
        <v>0</v>
      </c>
      <c r="GE49" s="190" t="str">
        <f t="shared" si="40"/>
        <v/>
      </c>
      <c r="GF49" s="229">
        <f t="shared" si="41"/>
        <v>0</v>
      </c>
      <c r="GG49" s="89"/>
      <c r="GH49" s="186" t="str">
        <f t="shared" si="73"/>
        <v>USA</v>
      </c>
      <c r="GI49" s="17"/>
      <c r="GJ49" s="17"/>
      <c r="GK49" s="17"/>
      <c r="GL49" s="12" t="str">
        <f t="shared" si="74"/>
        <v>Japan</v>
      </c>
      <c r="GM49" s="17"/>
      <c r="GN49" s="17"/>
      <c r="GO49" s="17"/>
      <c r="GP49" s="189">
        <f t="shared" si="42"/>
        <v>0</v>
      </c>
      <c r="GQ49" s="190" t="str">
        <f t="shared" si="43"/>
        <v/>
      </c>
      <c r="GR49" s="229">
        <f t="shared" si="44"/>
        <v>0</v>
      </c>
    </row>
    <row r="50" spans="1:200" s="10" customFormat="1" ht="15" customHeight="1" x14ac:dyDescent="0.25">
      <c r="A50" s="141"/>
      <c r="B50" s="11"/>
      <c r="C50" s="13"/>
      <c r="D50" s="13"/>
      <c r="E50" s="184"/>
      <c r="F50" s="185"/>
      <c r="G50" s="186"/>
      <c r="H50" s="187"/>
      <c r="I50" s="187"/>
      <c r="J50" s="187"/>
      <c r="K50" s="12"/>
      <c r="S50" s="14"/>
      <c r="U50" s="89"/>
      <c r="V50" s="66"/>
      <c r="W50" s="17"/>
      <c r="X50" s="17"/>
      <c r="Y50" s="17"/>
      <c r="Z50" s="66"/>
      <c r="AA50" s="66"/>
      <c r="AB50" s="66"/>
      <c r="AC50" s="66"/>
      <c r="AD50" s="244">
        <f>SUM(AF10:AF49)</f>
        <v>0</v>
      </c>
      <c r="AE50" s="13"/>
      <c r="AF50" s="14"/>
      <c r="AG50" s="89"/>
      <c r="AH50" s="66"/>
      <c r="AI50" s="17"/>
      <c r="AJ50" s="17"/>
      <c r="AK50" s="17"/>
      <c r="AL50" s="66"/>
      <c r="AM50" s="66"/>
      <c r="AN50" s="66"/>
      <c r="AO50" s="66"/>
      <c r="AP50" s="244">
        <f>SUM(AR10:AR49)</f>
        <v>0</v>
      </c>
      <c r="AQ50" s="13"/>
      <c r="AR50" s="14"/>
      <c r="AS50" s="89"/>
      <c r="AT50" s="66"/>
      <c r="AU50" s="17"/>
      <c r="AV50" s="17"/>
      <c r="AW50" s="17"/>
      <c r="AX50" s="66"/>
      <c r="AY50" s="66"/>
      <c r="AZ50" s="66"/>
      <c r="BA50" s="66"/>
      <c r="BB50" s="225">
        <f>SUM(BD10:BD49)</f>
        <v>0</v>
      </c>
      <c r="BC50" s="13"/>
      <c r="BD50" s="14"/>
      <c r="BE50" s="89"/>
      <c r="BF50" s="66"/>
      <c r="BG50" s="17"/>
      <c r="BH50" s="17"/>
      <c r="BI50" s="17"/>
      <c r="BJ50" s="66"/>
      <c r="BK50" s="66"/>
      <c r="BL50" s="66"/>
      <c r="BM50" s="66"/>
      <c r="BN50" s="225">
        <f>SUM(BP10:BP49)</f>
        <v>0</v>
      </c>
      <c r="BO50" s="13"/>
      <c r="BP50" s="14"/>
      <c r="BQ50" s="89"/>
      <c r="BR50" s="66"/>
      <c r="BS50" s="17"/>
      <c r="BT50" s="17"/>
      <c r="BU50" s="17"/>
      <c r="BV50" s="66"/>
      <c r="BW50" s="66"/>
      <c r="BX50" s="66"/>
      <c r="BY50" s="66"/>
      <c r="BZ50" s="225">
        <f>SUM(CB10:CB49)</f>
        <v>0</v>
      </c>
      <c r="CA50" s="13"/>
      <c r="CB50" s="14"/>
      <c r="CC50" s="89"/>
      <c r="CD50" s="66"/>
      <c r="CE50" s="17"/>
      <c r="CF50" s="17"/>
      <c r="CG50" s="17"/>
      <c r="CH50" s="66"/>
      <c r="CI50" s="66"/>
      <c r="CJ50" s="66"/>
      <c r="CK50" s="66"/>
      <c r="CL50" s="225">
        <f>SUM(CN10:CN49)</f>
        <v>0</v>
      </c>
      <c r="CM50" s="13"/>
      <c r="CN50" s="14"/>
      <c r="CO50" s="89"/>
      <c r="CP50" s="66"/>
      <c r="CQ50" s="17"/>
      <c r="CR50" s="17"/>
      <c r="CS50" s="17"/>
      <c r="CT50" s="66"/>
      <c r="CU50" s="66"/>
      <c r="CV50" s="66"/>
      <c r="CW50" s="66"/>
      <c r="CX50" s="225">
        <f>SUM(CZ10:CZ49)</f>
        <v>0</v>
      </c>
      <c r="CY50" s="13"/>
      <c r="CZ50" s="14"/>
      <c r="DA50" s="89"/>
      <c r="DB50" s="66"/>
      <c r="DC50" s="17"/>
      <c r="DD50" s="17"/>
      <c r="DE50" s="17"/>
      <c r="DF50" s="66"/>
      <c r="DG50" s="66"/>
      <c r="DH50" s="66"/>
      <c r="DI50" s="66"/>
      <c r="DJ50" s="225">
        <f>SUM(DL10:DL49)</f>
        <v>0</v>
      </c>
      <c r="DK50" s="13"/>
      <c r="DL50" s="14"/>
      <c r="DM50" s="89"/>
      <c r="DN50" s="66"/>
      <c r="DO50" s="17"/>
      <c r="DP50" s="17"/>
      <c r="DQ50" s="17"/>
      <c r="DR50" s="66"/>
      <c r="DS50" s="66"/>
      <c r="DT50" s="66"/>
      <c r="DU50" s="66"/>
      <c r="DV50" s="225">
        <f>SUM(DX10:DX49)</f>
        <v>0</v>
      </c>
      <c r="DW50" s="13"/>
      <c r="DX50" s="14"/>
      <c r="DY50" s="89"/>
      <c r="DZ50" s="66"/>
      <c r="EA50" s="17"/>
      <c r="EB50" s="17"/>
      <c r="EC50" s="17"/>
      <c r="ED50" s="66"/>
      <c r="EE50" s="66"/>
      <c r="EF50" s="66"/>
      <c r="EG50" s="66"/>
      <c r="EH50" s="225">
        <f>SUM(EJ10:EJ49)</f>
        <v>0</v>
      </c>
      <c r="EI50" s="13"/>
      <c r="EJ50" s="14"/>
      <c r="EK50" s="89"/>
      <c r="EL50" s="66"/>
      <c r="EM50" s="17"/>
      <c r="EN50" s="17"/>
      <c r="EO50" s="17"/>
      <c r="EP50" s="66"/>
      <c r="EQ50" s="66"/>
      <c r="ER50" s="66"/>
      <c r="ES50" s="66"/>
      <c r="ET50" s="225">
        <f>SUM(EV10:EV49)</f>
        <v>0</v>
      </c>
      <c r="EU50" s="13"/>
      <c r="EV50" s="14"/>
      <c r="EW50" s="89"/>
      <c r="EX50" s="66"/>
      <c r="EY50" s="17"/>
      <c r="EZ50" s="17"/>
      <c r="FA50" s="17"/>
      <c r="FB50" s="66"/>
      <c r="FC50" s="66"/>
      <c r="FD50" s="66"/>
      <c r="FE50" s="66"/>
      <c r="FF50" s="225">
        <f>SUM(FH10:FH49)</f>
        <v>0</v>
      </c>
      <c r="FG50" s="13"/>
      <c r="FH50" s="14"/>
      <c r="FI50" s="89"/>
      <c r="FJ50" s="66"/>
      <c r="FK50" s="17"/>
      <c r="FL50" s="17"/>
      <c r="FM50" s="17"/>
      <c r="FN50" s="66"/>
      <c r="FO50" s="66"/>
      <c r="FP50" s="66"/>
      <c r="FQ50" s="66"/>
      <c r="FR50" s="225">
        <f>SUM(FT10:FT49)</f>
        <v>0</v>
      </c>
      <c r="FS50" s="13"/>
      <c r="FT50" s="14"/>
      <c r="FU50" s="89"/>
      <c r="FV50" s="66"/>
      <c r="FW50" s="17"/>
      <c r="FX50" s="17"/>
      <c r="FY50" s="17"/>
      <c r="FZ50" s="66"/>
      <c r="GA50" s="66"/>
      <c r="GB50" s="66"/>
      <c r="GC50" s="66"/>
      <c r="GD50" s="225">
        <f>SUM(GF10:GF49)</f>
        <v>0</v>
      </c>
      <c r="GE50" s="13"/>
      <c r="GF50" s="14"/>
      <c r="GG50" s="89"/>
      <c r="GH50" s="66"/>
      <c r="GI50" s="17"/>
      <c r="GJ50" s="17"/>
      <c r="GK50" s="17"/>
      <c r="GL50" s="66"/>
      <c r="GM50" s="66"/>
      <c r="GN50" s="66"/>
      <c r="GO50" s="66"/>
      <c r="GP50" s="225">
        <f>SUM(GR10:GR49)</f>
        <v>0</v>
      </c>
      <c r="GQ50" s="13"/>
      <c r="GR50" s="14"/>
    </row>
    <row r="51" spans="1:200" s="10" customFormat="1" ht="15" customHeight="1" x14ac:dyDescent="0.25">
      <c r="A51" s="141"/>
      <c r="B51" s="191" t="s">
        <v>132</v>
      </c>
      <c r="C51" s="192"/>
      <c r="D51" s="192"/>
      <c r="E51" s="192"/>
      <c r="F51" s="192"/>
      <c r="G51" s="192"/>
      <c r="H51" s="192"/>
      <c r="I51" s="192"/>
      <c r="J51" s="192"/>
      <c r="K51" s="192"/>
      <c r="L51" s="192"/>
      <c r="M51" s="192"/>
      <c r="N51" s="192"/>
      <c r="O51" s="192"/>
      <c r="P51" s="192"/>
      <c r="Q51" s="192"/>
      <c r="R51" s="192"/>
      <c r="S51" s="193"/>
      <c r="U51" s="274"/>
      <c r="V51" s="275"/>
      <c r="W51" s="275"/>
      <c r="X51" s="275"/>
      <c r="Y51" s="275"/>
      <c r="Z51" s="275"/>
      <c r="AA51" s="275"/>
      <c r="AB51" s="275"/>
      <c r="AC51" s="275"/>
      <c r="AD51" s="275"/>
      <c r="AE51" s="275"/>
      <c r="AF51" s="276"/>
      <c r="AG51" s="274"/>
      <c r="AH51" s="275"/>
      <c r="AI51" s="275"/>
      <c r="AJ51" s="275"/>
      <c r="AK51" s="275"/>
      <c r="AL51" s="275"/>
      <c r="AM51" s="275"/>
      <c r="AN51" s="275"/>
      <c r="AO51" s="275"/>
      <c r="AP51" s="275"/>
      <c r="AQ51" s="275"/>
      <c r="AR51" s="276"/>
      <c r="AS51" s="274"/>
      <c r="AT51" s="275"/>
      <c r="AU51" s="275"/>
      <c r="AV51" s="275"/>
      <c r="AW51" s="275"/>
      <c r="AX51" s="275"/>
      <c r="AY51" s="275"/>
      <c r="AZ51" s="275"/>
      <c r="BA51" s="275"/>
      <c r="BB51" s="275"/>
      <c r="BC51" s="275"/>
      <c r="BD51" s="276"/>
      <c r="BE51" s="274"/>
      <c r="BF51" s="275"/>
      <c r="BG51" s="275"/>
      <c r="BH51" s="275"/>
      <c r="BI51" s="275"/>
      <c r="BJ51" s="275"/>
      <c r="BK51" s="275"/>
      <c r="BL51" s="275"/>
      <c r="BM51" s="275"/>
      <c r="BN51" s="275"/>
      <c r="BO51" s="275"/>
      <c r="BP51" s="276"/>
      <c r="BQ51" s="274"/>
      <c r="BR51" s="275"/>
      <c r="BS51" s="275"/>
      <c r="BT51" s="275"/>
      <c r="BU51" s="275"/>
      <c r="BV51" s="275"/>
      <c r="BW51" s="275"/>
      <c r="BX51" s="275"/>
      <c r="BY51" s="275"/>
      <c r="BZ51" s="275"/>
      <c r="CA51" s="275"/>
      <c r="CB51" s="276"/>
      <c r="CC51" s="274"/>
      <c r="CD51" s="275"/>
      <c r="CE51" s="275"/>
      <c r="CF51" s="275"/>
      <c r="CG51" s="275"/>
      <c r="CH51" s="275"/>
      <c r="CI51" s="275"/>
      <c r="CJ51" s="275"/>
      <c r="CK51" s="275"/>
      <c r="CL51" s="275"/>
      <c r="CM51" s="275"/>
      <c r="CN51" s="276"/>
      <c r="CO51" s="274"/>
      <c r="CP51" s="275"/>
      <c r="CQ51" s="275"/>
      <c r="CR51" s="275"/>
      <c r="CS51" s="275"/>
      <c r="CT51" s="275"/>
      <c r="CU51" s="275"/>
      <c r="CV51" s="275"/>
      <c r="CW51" s="275"/>
      <c r="CX51" s="275"/>
      <c r="CY51" s="275"/>
      <c r="CZ51" s="276"/>
      <c r="DA51" s="274"/>
      <c r="DB51" s="275"/>
      <c r="DC51" s="275"/>
      <c r="DD51" s="275"/>
      <c r="DE51" s="275"/>
      <c r="DF51" s="275"/>
      <c r="DG51" s="275"/>
      <c r="DH51" s="275"/>
      <c r="DI51" s="275"/>
      <c r="DJ51" s="275"/>
      <c r="DK51" s="275"/>
      <c r="DL51" s="276"/>
      <c r="DM51" s="274"/>
      <c r="DN51" s="275"/>
      <c r="DO51" s="275"/>
      <c r="DP51" s="275"/>
      <c r="DQ51" s="275"/>
      <c r="DR51" s="275"/>
      <c r="DS51" s="275"/>
      <c r="DT51" s="275"/>
      <c r="DU51" s="275"/>
      <c r="DV51" s="275"/>
      <c r="DW51" s="275"/>
      <c r="DX51" s="276"/>
      <c r="DY51" s="274"/>
      <c r="DZ51" s="275"/>
      <c r="EA51" s="275"/>
      <c r="EB51" s="275"/>
      <c r="EC51" s="275"/>
      <c r="ED51" s="275"/>
      <c r="EE51" s="275"/>
      <c r="EF51" s="275"/>
      <c r="EG51" s="275"/>
      <c r="EH51" s="275"/>
      <c r="EI51" s="275"/>
      <c r="EJ51" s="276"/>
      <c r="EK51" s="274"/>
      <c r="EL51" s="275"/>
      <c r="EM51" s="275"/>
      <c r="EN51" s="275"/>
      <c r="EO51" s="275"/>
      <c r="EP51" s="275"/>
      <c r="EQ51" s="275"/>
      <c r="ER51" s="275"/>
      <c r="ES51" s="275"/>
      <c r="ET51" s="275"/>
      <c r="EU51" s="275"/>
      <c r="EV51" s="276"/>
      <c r="EW51" s="274"/>
      <c r="EX51" s="275"/>
      <c r="EY51" s="275"/>
      <c r="EZ51" s="275"/>
      <c r="FA51" s="275"/>
      <c r="FB51" s="275"/>
      <c r="FC51" s="275"/>
      <c r="FD51" s="275"/>
      <c r="FE51" s="275"/>
      <c r="FF51" s="275"/>
      <c r="FG51" s="275"/>
      <c r="FH51" s="276"/>
      <c r="FI51" s="274"/>
      <c r="FJ51" s="275"/>
      <c r="FK51" s="275"/>
      <c r="FL51" s="275"/>
      <c r="FM51" s="275"/>
      <c r="FN51" s="275"/>
      <c r="FO51" s="275"/>
      <c r="FP51" s="275"/>
      <c r="FQ51" s="275"/>
      <c r="FR51" s="275"/>
      <c r="FS51" s="275"/>
      <c r="FT51" s="276"/>
      <c r="FU51" s="274"/>
      <c r="FV51" s="275"/>
      <c r="FW51" s="275"/>
      <c r="FX51" s="275"/>
      <c r="FY51" s="275"/>
      <c r="FZ51" s="275"/>
      <c r="GA51" s="275"/>
      <c r="GB51" s="275"/>
      <c r="GC51" s="275"/>
      <c r="GD51" s="275"/>
      <c r="GE51" s="275"/>
      <c r="GF51" s="276"/>
      <c r="GG51" s="274"/>
      <c r="GH51" s="275"/>
      <c r="GI51" s="275"/>
      <c r="GJ51" s="275"/>
      <c r="GK51" s="275"/>
      <c r="GL51" s="275"/>
      <c r="GM51" s="275"/>
      <c r="GN51" s="275"/>
      <c r="GO51" s="275"/>
      <c r="GP51" s="275"/>
      <c r="GQ51" s="275"/>
      <c r="GR51" s="276"/>
    </row>
    <row r="52" spans="1:200" s="10" customFormat="1" ht="15" customHeight="1" x14ac:dyDescent="0.25">
      <c r="A52" s="141"/>
      <c r="B52" s="11"/>
      <c r="S52" s="14"/>
      <c r="U52" s="89"/>
      <c r="V52" s="66"/>
      <c r="W52" s="17"/>
      <c r="X52" s="17"/>
      <c r="Y52" s="17"/>
      <c r="Z52" s="66"/>
      <c r="AA52" s="66"/>
      <c r="AB52" s="66"/>
      <c r="AC52" s="66"/>
      <c r="AD52" s="243"/>
      <c r="AE52" s="13"/>
      <c r="AF52" s="14"/>
      <c r="AG52" s="89"/>
      <c r="AH52" s="66"/>
      <c r="AI52" s="17"/>
      <c r="AJ52" s="17"/>
      <c r="AK52" s="17"/>
      <c r="AL52" s="66"/>
      <c r="AM52" s="66"/>
      <c r="AN52" s="66"/>
      <c r="AO52" s="66"/>
      <c r="AP52" s="243"/>
      <c r="AQ52" s="13"/>
      <c r="AR52" s="14"/>
      <c r="AS52" s="89"/>
      <c r="AT52" s="66"/>
      <c r="AU52" s="17"/>
      <c r="AV52" s="17"/>
      <c r="AW52" s="17"/>
      <c r="AX52" s="66"/>
      <c r="AY52" s="66"/>
      <c r="AZ52" s="66"/>
      <c r="BA52" s="66"/>
      <c r="BB52" s="66"/>
      <c r="BC52" s="13"/>
      <c r="BD52" s="14"/>
      <c r="BE52" s="89"/>
      <c r="BF52" s="66"/>
      <c r="BG52" s="17"/>
      <c r="BH52" s="17"/>
      <c r="BI52" s="17"/>
      <c r="BJ52" s="66"/>
      <c r="BK52" s="66"/>
      <c r="BL52" s="66"/>
      <c r="BM52" s="66"/>
      <c r="BN52" s="66"/>
      <c r="BO52" s="13"/>
      <c r="BP52" s="14"/>
      <c r="BQ52" s="89"/>
      <c r="BR52" s="66"/>
      <c r="BS52" s="17"/>
      <c r="BT52" s="17"/>
      <c r="BU52" s="17"/>
      <c r="BV52" s="66"/>
      <c r="BW52" s="66"/>
      <c r="BX52" s="66"/>
      <c r="BY52" s="66"/>
      <c r="BZ52" s="66"/>
      <c r="CA52" s="13"/>
      <c r="CB52" s="14"/>
      <c r="CC52" s="89"/>
      <c r="CD52" s="66"/>
      <c r="CE52" s="17"/>
      <c r="CF52" s="17"/>
      <c r="CG52" s="17"/>
      <c r="CH52" s="66"/>
      <c r="CI52" s="66"/>
      <c r="CJ52" s="66"/>
      <c r="CK52" s="66"/>
      <c r="CL52" s="66"/>
      <c r="CM52" s="13"/>
      <c r="CN52" s="14"/>
      <c r="CO52" s="89"/>
      <c r="CP52" s="66"/>
      <c r="CQ52" s="17"/>
      <c r="CR52" s="17"/>
      <c r="CS52" s="17"/>
      <c r="CT52" s="66"/>
      <c r="CU52" s="66"/>
      <c r="CV52" s="66"/>
      <c r="CW52" s="66"/>
      <c r="CX52" s="66"/>
      <c r="CY52" s="13"/>
      <c r="CZ52" s="14"/>
      <c r="DA52" s="89"/>
      <c r="DB52" s="66"/>
      <c r="DC52" s="17"/>
      <c r="DD52" s="17"/>
      <c r="DE52" s="17"/>
      <c r="DF52" s="66"/>
      <c r="DG52" s="66"/>
      <c r="DH52" s="66"/>
      <c r="DI52" s="66"/>
      <c r="DJ52" s="66"/>
      <c r="DK52" s="13"/>
      <c r="DL52" s="14"/>
      <c r="DM52" s="89"/>
      <c r="DN52" s="66"/>
      <c r="DO52" s="17"/>
      <c r="DP52" s="17"/>
      <c r="DQ52" s="17"/>
      <c r="DR52" s="66"/>
      <c r="DS52" s="66"/>
      <c r="DT52" s="66"/>
      <c r="DU52" s="66"/>
      <c r="DV52" s="66"/>
      <c r="DW52" s="13"/>
      <c r="DX52" s="14"/>
      <c r="DY52" s="89"/>
      <c r="DZ52" s="66"/>
      <c r="EA52" s="17"/>
      <c r="EB52" s="17"/>
      <c r="EC52" s="17"/>
      <c r="ED52" s="66"/>
      <c r="EE52" s="66"/>
      <c r="EF52" s="66"/>
      <c r="EG52" s="66"/>
      <c r="EH52" s="66"/>
      <c r="EI52" s="13"/>
      <c r="EJ52" s="14"/>
      <c r="EK52" s="89"/>
      <c r="EL52" s="66"/>
      <c r="EM52" s="17"/>
      <c r="EN52" s="17"/>
      <c r="EO52" s="17"/>
      <c r="EP52" s="66"/>
      <c r="EQ52" s="66"/>
      <c r="ER52" s="66"/>
      <c r="ES52" s="66"/>
      <c r="ET52" s="66"/>
      <c r="EU52" s="13"/>
      <c r="EV52" s="14"/>
      <c r="EW52" s="89"/>
      <c r="EX52" s="66"/>
      <c r="EY52" s="17"/>
      <c r="EZ52" s="17"/>
      <c r="FA52" s="17"/>
      <c r="FB52" s="66"/>
      <c r="FC52" s="66"/>
      <c r="FD52" s="66"/>
      <c r="FE52" s="66"/>
      <c r="FF52" s="66"/>
      <c r="FG52" s="13"/>
      <c r="FH52" s="14"/>
      <c r="FI52" s="89"/>
      <c r="FJ52" s="66"/>
      <c r="FK52" s="17"/>
      <c r="FL52" s="17"/>
      <c r="FM52" s="17"/>
      <c r="FN52" s="66"/>
      <c r="FO52" s="66"/>
      <c r="FP52" s="66"/>
      <c r="FQ52" s="66"/>
      <c r="FR52" s="66"/>
      <c r="FS52" s="13"/>
      <c r="FT52" s="14"/>
      <c r="FU52" s="89"/>
      <c r="FV52" s="66"/>
      <c r="FW52" s="17"/>
      <c r="FX52" s="17"/>
      <c r="FY52" s="17"/>
      <c r="FZ52" s="66"/>
      <c r="GA52" s="66"/>
      <c r="GB52" s="66"/>
      <c r="GC52" s="66"/>
      <c r="GD52" s="66"/>
      <c r="GE52" s="13"/>
      <c r="GF52" s="14"/>
      <c r="GG52" s="89"/>
      <c r="GH52" s="66"/>
      <c r="GI52" s="17"/>
      <c r="GJ52" s="17"/>
      <c r="GK52" s="17"/>
      <c r="GL52" s="66"/>
      <c r="GM52" s="66"/>
      <c r="GN52" s="66"/>
      <c r="GO52" s="66"/>
      <c r="GP52" s="66"/>
      <c r="GQ52" s="13"/>
      <c r="GR52" s="14"/>
    </row>
    <row r="53" spans="1:200" s="10" customFormat="1" ht="15" customHeight="1" x14ac:dyDescent="0.25">
      <c r="A53" s="141"/>
      <c r="B53" s="11"/>
      <c r="G53" s="194" t="s">
        <v>140</v>
      </c>
      <c r="H53" s="272" t="s">
        <v>8</v>
      </c>
      <c r="I53" s="273"/>
      <c r="J53" s="273"/>
      <c r="K53" s="194" t="s">
        <v>141</v>
      </c>
      <c r="S53" s="14"/>
      <c r="U53" s="89"/>
      <c r="V53" s="194" t="s">
        <v>140</v>
      </c>
      <c r="W53" s="272" t="s">
        <v>8</v>
      </c>
      <c r="X53" s="273"/>
      <c r="Y53" s="273"/>
      <c r="Z53" s="194" t="s">
        <v>141</v>
      </c>
      <c r="AA53" s="66"/>
      <c r="AB53" s="66"/>
      <c r="AC53" s="66"/>
      <c r="AD53" s="244">
        <f ca="1">SUM(AF54:AF57)</f>
        <v>0</v>
      </c>
      <c r="AE53" s="13"/>
      <c r="AF53" s="14"/>
      <c r="AG53" s="89"/>
      <c r="AH53" s="194" t="s">
        <v>140</v>
      </c>
      <c r="AI53" s="272" t="s">
        <v>8</v>
      </c>
      <c r="AJ53" s="273"/>
      <c r="AK53" s="273"/>
      <c r="AL53" s="194" t="s">
        <v>141</v>
      </c>
      <c r="AM53" s="66"/>
      <c r="AN53" s="66"/>
      <c r="AO53" s="66"/>
      <c r="AP53" s="244">
        <f ca="1">SUM(AR54:AR57)</f>
        <v>0</v>
      </c>
      <c r="AQ53" s="13"/>
      <c r="AR53" s="14"/>
      <c r="AS53" s="89"/>
      <c r="AT53" s="194" t="s">
        <v>140</v>
      </c>
      <c r="AU53" s="272" t="s">
        <v>8</v>
      </c>
      <c r="AV53" s="273"/>
      <c r="AW53" s="273"/>
      <c r="AX53" s="194" t="s">
        <v>141</v>
      </c>
      <c r="AY53" s="66"/>
      <c r="AZ53" s="66"/>
      <c r="BA53" s="66"/>
      <c r="BB53" s="225">
        <f ca="1">SUM(BD54:BD57)</f>
        <v>0</v>
      </c>
      <c r="BC53" s="13"/>
      <c r="BD53" s="14"/>
      <c r="BE53" s="89"/>
      <c r="BF53" s="194" t="s">
        <v>140</v>
      </c>
      <c r="BG53" s="272" t="s">
        <v>8</v>
      </c>
      <c r="BH53" s="273"/>
      <c r="BI53" s="273"/>
      <c r="BJ53" s="194" t="s">
        <v>141</v>
      </c>
      <c r="BK53" s="66"/>
      <c r="BL53" s="66"/>
      <c r="BM53" s="66"/>
      <c r="BN53" s="225">
        <f ca="1">SUM(BP54:BP57)</f>
        <v>0</v>
      </c>
      <c r="BO53" s="13"/>
      <c r="BP53" s="14"/>
      <c r="BQ53" s="89"/>
      <c r="BR53" s="194" t="s">
        <v>140</v>
      </c>
      <c r="BS53" s="272" t="s">
        <v>8</v>
      </c>
      <c r="BT53" s="273"/>
      <c r="BU53" s="273"/>
      <c r="BV53" s="194" t="s">
        <v>141</v>
      </c>
      <c r="BW53" s="66"/>
      <c r="BX53" s="66"/>
      <c r="BY53" s="66"/>
      <c r="BZ53" s="225">
        <f ca="1">SUM(CB54:CB57)</f>
        <v>0</v>
      </c>
      <c r="CA53" s="13"/>
      <c r="CB53" s="14"/>
      <c r="CC53" s="89"/>
      <c r="CD53" s="194" t="s">
        <v>140</v>
      </c>
      <c r="CE53" s="272" t="s">
        <v>8</v>
      </c>
      <c r="CF53" s="273"/>
      <c r="CG53" s="273"/>
      <c r="CH53" s="194" t="s">
        <v>141</v>
      </c>
      <c r="CI53" s="66"/>
      <c r="CJ53" s="66"/>
      <c r="CK53" s="66"/>
      <c r="CL53" s="225">
        <f ca="1">SUM(CN54:CN57)</f>
        <v>0</v>
      </c>
      <c r="CM53" s="13"/>
      <c r="CN53" s="14"/>
      <c r="CO53" s="89"/>
      <c r="CP53" s="194" t="s">
        <v>140</v>
      </c>
      <c r="CQ53" s="272" t="s">
        <v>8</v>
      </c>
      <c r="CR53" s="273"/>
      <c r="CS53" s="273"/>
      <c r="CT53" s="194" t="s">
        <v>141</v>
      </c>
      <c r="CU53" s="66"/>
      <c r="CV53" s="66"/>
      <c r="CW53" s="66"/>
      <c r="CX53" s="225">
        <f ca="1">SUM(CZ54:CZ57)</f>
        <v>0</v>
      </c>
      <c r="CY53" s="13"/>
      <c r="CZ53" s="14"/>
      <c r="DA53" s="89"/>
      <c r="DB53" s="194" t="s">
        <v>140</v>
      </c>
      <c r="DC53" s="272" t="s">
        <v>8</v>
      </c>
      <c r="DD53" s="273"/>
      <c r="DE53" s="273"/>
      <c r="DF53" s="194" t="s">
        <v>141</v>
      </c>
      <c r="DG53" s="66"/>
      <c r="DH53" s="66"/>
      <c r="DI53" s="66"/>
      <c r="DJ53" s="225">
        <f ca="1">SUM(DL54:DL57)</f>
        <v>0</v>
      </c>
      <c r="DK53" s="13"/>
      <c r="DL53" s="14"/>
      <c r="DM53" s="89"/>
      <c r="DN53" s="194" t="s">
        <v>140</v>
      </c>
      <c r="DO53" s="272" t="s">
        <v>8</v>
      </c>
      <c r="DP53" s="273"/>
      <c r="DQ53" s="273"/>
      <c r="DR53" s="194" t="s">
        <v>141</v>
      </c>
      <c r="DS53" s="66"/>
      <c r="DT53" s="66"/>
      <c r="DU53" s="66"/>
      <c r="DV53" s="225">
        <f ca="1">SUM(DX54:DX57)</f>
        <v>0</v>
      </c>
      <c r="DW53" s="13"/>
      <c r="DX53" s="14"/>
      <c r="DY53" s="89"/>
      <c r="DZ53" s="194" t="s">
        <v>140</v>
      </c>
      <c r="EA53" s="272" t="s">
        <v>8</v>
      </c>
      <c r="EB53" s="273"/>
      <c r="EC53" s="273"/>
      <c r="ED53" s="194" t="s">
        <v>141</v>
      </c>
      <c r="EE53" s="66"/>
      <c r="EF53" s="66"/>
      <c r="EG53" s="66"/>
      <c r="EH53" s="225">
        <f ca="1">SUM(EJ54:EJ57)</f>
        <v>0</v>
      </c>
      <c r="EI53" s="13"/>
      <c r="EJ53" s="14"/>
      <c r="EK53" s="89"/>
      <c r="EL53" s="194" t="s">
        <v>140</v>
      </c>
      <c r="EM53" s="272" t="s">
        <v>8</v>
      </c>
      <c r="EN53" s="273"/>
      <c r="EO53" s="273"/>
      <c r="EP53" s="194" t="s">
        <v>141</v>
      </c>
      <c r="EQ53" s="66"/>
      <c r="ER53" s="66"/>
      <c r="ES53" s="66"/>
      <c r="ET53" s="225">
        <f ca="1">SUM(EV54:EV57)</f>
        <v>0</v>
      </c>
      <c r="EU53" s="13"/>
      <c r="EV53" s="14"/>
      <c r="EW53" s="89"/>
      <c r="EX53" s="194" t="s">
        <v>140</v>
      </c>
      <c r="EY53" s="272" t="s">
        <v>8</v>
      </c>
      <c r="EZ53" s="273"/>
      <c r="FA53" s="273"/>
      <c r="FB53" s="194" t="s">
        <v>141</v>
      </c>
      <c r="FC53" s="66"/>
      <c r="FD53" s="66"/>
      <c r="FE53" s="66"/>
      <c r="FF53" s="225">
        <f ca="1">SUM(FH54:FH57)</f>
        <v>0</v>
      </c>
      <c r="FG53" s="13"/>
      <c r="FH53" s="14"/>
      <c r="FI53" s="89"/>
      <c r="FJ53" s="194" t="s">
        <v>140</v>
      </c>
      <c r="FK53" s="272" t="s">
        <v>8</v>
      </c>
      <c r="FL53" s="273"/>
      <c r="FM53" s="273"/>
      <c r="FN53" s="194" t="s">
        <v>141</v>
      </c>
      <c r="FO53" s="66"/>
      <c r="FP53" s="66"/>
      <c r="FQ53" s="66"/>
      <c r="FR53" s="225">
        <f ca="1">SUM(FT54:FT57)</f>
        <v>0</v>
      </c>
      <c r="FS53" s="13"/>
      <c r="FT53" s="14"/>
      <c r="FU53" s="89"/>
      <c r="FV53" s="194" t="s">
        <v>140</v>
      </c>
      <c r="FW53" s="272" t="s">
        <v>8</v>
      </c>
      <c r="FX53" s="273"/>
      <c r="FY53" s="273"/>
      <c r="FZ53" s="194" t="s">
        <v>141</v>
      </c>
      <c r="GA53" s="66"/>
      <c r="GB53" s="66"/>
      <c r="GC53" s="66"/>
      <c r="GD53" s="225">
        <f ca="1">SUM(GF54:GF57)</f>
        <v>0</v>
      </c>
      <c r="GE53" s="13"/>
      <c r="GF53" s="14"/>
      <c r="GG53" s="89"/>
      <c r="GH53" s="194" t="s">
        <v>140</v>
      </c>
      <c r="GI53" s="272" t="s">
        <v>8</v>
      </c>
      <c r="GJ53" s="273"/>
      <c r="GK53" s="273"/>
      <c r="GL53" s="194" t="s">
        <v>141</v>
      </c>
      <c r="GM53" s="66"/>
      <c r="GN53" s="66"/>
      <c r="GO53" s="66"/>
      <c r="GP53" s="225">
        <f ca="1">SUM(GR54:GR57)</f>
        <v>0</v>
      </c>
      <c r="GQ53" s="13"/>
      <c r="GR53" s="14"/>
    </row>
    <row r="54" spans="1:200" s="10" customFormat="1" ht="15" customHeight="1" x14ac:dyDescent="0.25">
      <c r="A54" s="141"/>
      <c r="B54" s="11"/>
      <c r="G54" s="195" t="str">
        <f>Tournament!AD12</f>
        <v>Australia</v>
      </c>
      <c r="H54" s="277" t="s">
        <v>22</v>
      </c>
      <c r="I54" s="278"/>
      <c r="J54" s="278"/>
      <c r="K54" s="195" t="str">
        <f>Tournament!AD13</f>
        <v>Wales</v>
      </c>
      <c r="S54" s="14"/>
      <c r="U54" s="228">
        <v>0</v>
      </c>
      <c r="V54" s="227" t="str">
        <f ca="1">VLOOKUP(1,OFFSET('Dummy Table'!$EH$4:$EI$8,0,U54),2,FALSE)</f>
        <v>Uruguay</v>
      </c>
      <c r="W54" s="281" t="s">
        <v>22</v>
      </c>
      <c r="X54" s="281"/>
      <c r="Y54" s="281"/>
      <c r="Z54" s="227" t="str">
        <f ca="1">VLOOKUP(2,OFFSET('Dummy Table'!$EH$4:$EI$8,0,U54),2,FALSE)</f>
        <v>Fiji</v>
      </c>
      <c r="AA54" s="66"/>
      <c r="AB54" s="66"/>
      <c r="AC54" s="66"/>
      <c r="AD54" s="243"/>
      <c r="AE54" s="13"/>
      <c r="AF54" s="229">
        <f ca="1">IF(SUM(Tournament!$AG$12:$AG$16)=20,IF(AND(V54=$G54,Z54=$K54),Bonu1,IF(AND(V54=$G54,Z54&lt;&gt;$K54),Bonu2,IF(AND(V54&lt;&gt;$G54,Z54=$K54),Bonu3,IF(AND(V54=$K54,Z54=$G54),Bonu4,IF(OR(V54=$K54,Z54=$G54),Bonu5,0))))),0)</f>
        <v>0</v>
      </c>
      <c r="AG54" s="228">
        <f>U54+137</f>
        <v>137</v>
      </c>
      <c r="AH54" s="227" t="str">
        <f ca="1">VLOOKUP(1,OFFSET('Dummy Table'!$EH$4:$EI$8,0,AG54),2,FALSE)</f>
        <v>Uruguay</v>
      </c>
      <c r="AI54" s="277" t="s">
        <v>22</v>
      </c>
      <c r="AJ54" s="278"/>
      <c r="AK54" s="278"/>
      <c r="AL54" s="227" t="str">
        <f ca="1">VLOOKUP(2,OFFSET('Dummy Table'!$EH$4:$EI$8,0,AG54),2,FALSE)</f>
        <v>Fiji</v>
      </c>
      <c r="AM54" s="66"/>
      <c r="AN54" s="66"/>
      <c r="AO54" s="66"/>
      <c r="AP54" s="243"/>
      <c r="AQ54" s="13"/>
      <c r="AR54" s="229">
        <f ca="1">IF(SUM(Tournament!$AG$12:$AG$16)=20,IF(AND(AH54=$G54,AL54=$K54),Bonu1,IF(AND(AH54=$G54,AL54&lt;&gt;$K54),Bonu2,IF(AND(AH54&lt;&gt;$G54,AL54=$K54),Bonu3,IF(AND(AH54=$K54,AL54=$G54),Bonu4,IF(OR(AH54=$K54,AL54=$G54),Bonu5,0))))),0)</f>
        <v>0</v>
      </c>
      <c r="AS54" s="228">
        <f>AG54+137</f>
        <v>274</v>
      </c>
      <c r="AT54" s="227" t="str">
        <f ca="1">VLOOKUP(1,OFFSET('Dummy Table'!$EH$4:$EI$8,0,AS54),2,FALSE)</f>
        <v>Uruguay</v>
      </c>
      <c r="AU54" s="277" t="s">
        <v>22</v>
      </c>
      <c r="AV54" s="278"/>
      <c r="AW54" s="278"/>
      <c r="AX54" s="227" t="str">
        <f ca="1">VLOOKUP(2,OFFSET('Dummy Table'!$EH$4:$EI$8,0,AS54),2,FALSE)</f>
        <v>Fiji</v>
      </c>
      <c r="AY54" s="66"/>
      <c r="AZ54" s="66"/>
      <c r="BA54" s="66"/>
      <c r="BB54" s="66"/>
      <c r="BC54" s="13"/>
      <c r="BD54" s="229">
        <f ca="1">IF(SUM(Tournament!$AG$12:$AG$16)=20,IF(AND(AT54=$G54,AX54=$K54),Bonu1,IF(AND(AT54=$G54,AX54&lt;&gt;$K54),Bonu2,IF(AND(AT54&lt;&gt;$G54,AX54=$K54),Bonu3,IF(AND(AT54=$K54,AX54=$G54),Bonu4,IF(OR(AT54=$K54,AX54=$G54),Bonu5,0))))),0)</f>
        <v>0</v>
      </c>
      <c r="BE54" s="228">
        <f>AS54+137</f>
        <v>411</v>
      </c>
      <c r="BF54" s="227" t="str">
        <f ca="1">VLOOKUP(1,OFFSET('Dummy Table'!$EH$4:$EI$8,0,BE54),2,FALSE)</f>
        <v>Uruguay</v>
      </c>
      <c r="BG54" s="277" t="s">
        <v>22</v>
      </c>
      <c r="BH54" s="278"/>
      <c r="BI54" s="278"/>
      <c r="BJ54" s="227" t="str">
        <f ca="1">VLOOKUP(2,OFFSET('Dummy Table'!$EH$4:$EI$8,0,BE54),2,FALSE)</f>
        <v>Fiji</v>
      </c>
      <c r="BK54" s="66"/>
      <c r="BL54" s="66"/>
      <c r="BM54" s="66"/>
      <c r="BN54" s="66"/>
      <c r="BO54" s="13"/>
      <c r="BP54" s="229">
        <f ca="1">IF(SUM(Tournament!$AG$12:$AG$16)=20,IF(AND(BF54=$G54,BJ54=$K54),Bonu1,IF(AND(BF54=$G54,BJ54&lt;&gt;$K54),Bonu2,IF(AND(BF54&lt;&gt;$G54,BJ54=$K54),Bonu3,IF(AND(BF54=$K54,BJ54=$G54),Bonu4,IF(OR(BF54=$K54,BJ54=$G54),Bonu5,0))))),0)</f>
        <v>0</v>
      </c>
      <c r="BQ54" s="228">
        <f>BE54+137</f>
        <v>548</v>
      </c>
      <c r="BR54" s="227" t="str">
        <f ca="1">VLOOKUP(1,OFFSET('Dummy Table'!$EH$4:$EI$8,0,BQ54),2,FALSE)</f>
        <v>Uruguay</v>
      </c>
      <c r="BS54" s="277" t="s">
        <v>22</v>
      </c>
      <c r="BT54" s="278"/>
      <c r="BU54" s="278"/>
      <c r="BV54" s="227" t="str">
        <f ca="1">VLOOKUP(2,OFFSET('Dummy Table'!$EH$4:$EI$8,0,BQ54),2,FALSE)</f>
        <v>Fiji</v>
      </c>
      <c r="BW54" s="66"/>
      <c r="BX54" s="66"/>
      <c r="BY54" s="66"/>
      <c r="BZ54" s="66"/>
      <c r="CA54" s="13"/>
      <c r="CB54" s="229">
        <f ca="1">IF(SUM(Tournament!$AG$12:$AG$16)=20,IF(AND(BR54=$G54,BV54=$K54),Bonu1,IF(AND(BR54=$G54,BV54&lt;&gt;$K54),Bonu2,IF(AND(BR54&lt;&gt;$G54,BV54=$K54),Bonu3,IF(AND(BR54=$K54,BV54=$G54),Bonu4,IF(OR(BR54=$K54,BV54=$G54),Bonu5,0))))),0)</f>
        <v>0</v>
      </c>
      <c r="CC54" s="228">
        <f>BQ54+137</f>
        <v>685</v>
      </c>
      <c r="CD54" s="227" t="str">
        <f ca="1">VLOOKUP(1,OFFSET('Dummy Table'!$EH$4:$EI$8,0,CC54),2,FALSE)</f>
        <v>Uruguay</v>
      </c>
      <c r="CE54" s="277" t="s">
        <v>22</v>
      </c>
      <c r="CF54" s="278"/>
      <c r="CG54" s="278"/>
      <c r="CH54" s="227" t="str">
        <f ca="1">VLOOKUP(2,OFFSET('Dummy Table'!$EH$4:$EI$8,0,CC54),2,FALSE)</f>
        <v>Fiji</v>
      </c>
      <c r="CI54" s="66"/>
      <c r="CJ54" s="66"/>
      <c r="CK54" s="66"/>
      <c r="CL54" s="66"/>
      <c r="CM54" s="13"/>
      <c r="CN54" s="229">
        <f ca="1">IF(SUM(Tournament!$AG$12:$AG$16)=20,IF(AND(CD54=$G54,CH54=$K54),Bonu1,IF(AND(CD54=$G54,CH54&lt;&gt;$K54),Bonu2,IF(AND(CD54&lt;&gt;$G54,CH54=$K54),Bonu3,IF(AND(CD54=$K54,CH54=$G54),Bonu4,IF(OR(CD54=$K54,CH54=$G54),Bonu5,0))))),0)</f>
        <v>0</v>
      </c>
      <c r="CO54" s="228">
        <f>CC54+137</f>
        <v>822</v>
      </c>
      <c r="CP54" s="227" t="str">
        <f ca="1">VLOOKUP(1,OFFSET('Dummy Table'!$EH$4:$EI$8,0,CO54),2,FALSE)</f>
        <v>Uruguay</v>
      </c>
      <c r="CQ54" s="277" t="s">
        <v>22</v>
      </c>
      <c r="CR54" s="278"/>
      <c r="CS54" s="278"/>
      <c r="CT54" s="227" t="str">
        <f ca="1">VLOOKUP(2,OFFSET('Dummy Table'!$EH$4:$EI$8,0,CO54),2,FALSE)</f>
        <v>Fiji</v>
      </c>
      <c r="CU54" s="66"/>
      <c r="CV54" s="66"/>
      <c r="CW54" s="66"/>
      <c r="CX54" s="66"/>
      <c r="CY54" s="13"/>
      <c r="CZ54" s="229">
        <f ca="1">IF(SUM(Tournament!$AG$12:$AG$16)=20,IF(AND(CP54=$G54,CT54=$K54),Bonu1,IF(AND(CP54=$G54,CT54&lt;&gt;$K54),Bonu2,IF(AND(CP54&lt;&gt;$G54,CT54=$K54),Bonu3,IF(AND(CP54=$K54,CT54=$G54),Bonu4,IF(OR(CP54=$K54,CT54=$G54),Bonu5,0))))),0)</f>
        <v>0</v>
      </c>
      <c r="DA54" s="228">
        <f>CO54+137</f>
        <v>959</v>
      </c>
      <c r="DB54" s="227" t="str">
        <f ca="1">VLOOKUP(1,OFFSET('Dummy Table'!$EH$4:$EI$8,0,DA54),2,FALSE)</f>
        <v>Uruguay</v>
      </c>
      <c r="DC54" s="277" t="s">
        <v>22</v>
      </c>
      <c r="DD54" s="278"/>
      <c r="DE54" s="278"/>
      <c r="DF54" s="227" t="str">
        <f ca="1">VLOOKUP(2,OFFSET('Dummy Table'!$EH$4:$EI$8,0,DA54),2,FALSE)</f>
        <v>Fiji</v>
      </c>
      <c r="DG54" s="66"/>
      <c r="DH54" s="66"/>
      <c r="DI54" s="66"/>
      <c r="DJ54" s="66"/>
      <c r="DK54" s="13"/>
      <c r="DL54" s="229">
        <f ca="1">IF(SUM(Tournament!$AG$12:$AG$16)=20,IF(AND(DB54=$G54,DF54=$K54),Bonu1,IF(AND(DB54=$G54,DF54&lt;&gt;$K54),Bonu2,IF(AND(DB54&lt;&gt;$G54,DF54=$K54),Bonu3,IF(AND(DB54=$K54,DF54=$G54),Bonu4,IF(OR(DB54=$K54,DF54=$G54),Bonu5,0))))),0)</f>
        <v>0</v>
      </c>
      <c r="DM54" s="228">
        <f>DA54+137</f>
        <v>1096</v>
      </c>
      <c r="DN54" s="227" t="str">
        <f ca="1">VLOOKUP(1,OFFSET('Dummy Table'!$EH$4:$EI$8,0,DM54),2,FALSE)</f>
        <v>Uruguay</v>
      </c>
      <c r="DO54" s="277" t="s">
        <v>22</v>
      </c>
      <c r="DP54" s="278"/>
      <c r="DQ54" s="278"/>
      <c r="DR54" s="227" t="str">
        <f ca="1">VLOOKUP(2,OFFSET('Dummy Table'!$EH$4:$EI$8,0,DM54),2,FALSE)</f>
        <v>Fiji</v>
      </c>
      <c r="DS54" s="66"/>
      <c r="DT54" s="66"/>
      <c r="DU54" s="66"/>
      <c r="DV54" s="66"/>
      <c r="DW54" s="13"/>
      <c r="DX54" s="229">
        <f ca="1">IF(SUM(Tournament!$AG$12:$AG$16)=20,IF(AND(DN54=$G54,DR54=$K54),Bonu1,IF(AND(DN54=$G54,DR54&lt;&gt;$K54),Bonu2,IF(AND(DN54&lt;&gt;$G54,DR54=$K54),Bonu3,IF(AND(DN54=$K54,DR54=$G54),Bonu4,IF(OR(DN54=$K54,DR54=$G54),Bonu5,0))))),0)</f>
        <v>0</v>
      </c>
      <c r="DY54" s="228">
        <f>DM54+137</f>
        <v>1233</v>
      </c>
      <c r="DZ54" s="227" t="str">
        <f ca="1">VLOOKUP(1,OFFSET('Dummy Table'!$EH$4:$EI$8,0,DY54),2,FALSE)</f>
        <v>Uruguay</v>
      </c>
      <c r="EA54" s="277" t="s">
        <v>22</v>
      </c>
      <c r="EB54" s="278"/>
      <c r="EC54" s="278"/>
      <c r="ED54" s="227" t="str">
        <f ca="1">VLOOKUP(2,OFFSET('Dummy Table'!$EH$4:$EI$8,0,DY54),2,FALSE)</f>
        <v>Fiji</v>
      </c>
      <c r="EE54" s="66"/>
      <c r="EF54" s="66"/>
      <c r="EG54" s="66"/>
      <c r="EH54" s="66"/>
      <c r="EI54" s="13"/>
      <c r="EJ54" s="229">
        <f ca="1">IF(SUM(Tournament!$AG$12:$AG$16)=20,IF(AND(DZ54=$G54,ED54=$K54),Bonu1,IF(AND(DZ54=$G54,ED54&lt;&gt;$K54),Bonu2,IF(AND(DZ54&lt;&gt;$G54,ED54=$K54),Bonu3,IF(AND(DZ54=$K54,ED54=$G54),Bonu4,IF(OR(DZ54=$K54,ED54=$G54),Bonu5,0))))),0)</f>
        <v>0</v>
      </c>
      <c r="EK54" s="228">
        <f>DY54+137</f>
        <v>1370</v>
      </c>
      <c r="EL54" s="227" t="str">
        <f ca="1">VLOOKUP(1,OFFSET('Dummy Table'!$EH$4:$EI$8,0,EK54),2,FALSE)</f>
        <v>Uruguay</v>
      </c>
      <c r="EM54" s="277" t="s">
        <v>22</v>
      </c>
      <c r="EN54" s="278"/>
      <c r="EO54" s="278"/>
      <c r="EP54" s="227" t="str">
        <f ca="1">VLOOKUP(2,OFFSET('Dummy Table'!$EH$4:$EI$8,0,EK54),2,FALSE)</f>
        <v>Fiji</v>
      </c>
      <c r="EQ54" s="66"/>
      <c r="ER54" s="66"/>
      <c r="ES54" s="66"/>
      <c r="ET54" s="66"/>
      <c r="EU54" s="13"/>
      <c r="EV54" s="229">
        <f ca="1">IF(SUM(Tournament!$AG$12:$AG$16)=20,IF(AND(EL54=$G54,EP54=$K54),Bonu1,IF(AND(EL54=$G54,EP54&lt;&gt;$K54),Bonu2,IF(AND(EL54&lt;&gt;$G54,EP54=$K54),Bonu3,IF(AND(EL54=$K54,EP54=$G54),Bonu4,IF(OR(EL54=$K54,EP54=$G54),Bonu5,0))))),0)</f>
        <v>0</v>
      </c>
      <c r="EW54" s="228">
        <f>EK54+137</f>
        <v>1507</v>
      </c>
      <c r="EX54" s="227" t="str">
        <f ca="1">VLOOKUP(1,OFFSET('Dummy Table'!$EH$4:$EI$8,0,EW54),2,FALSE)</f>
        <v>Uruguay</v>
      </c>
      <c r="EY54" s="277" t="s">
        <v>22</v>
      </c>
      <c r="EZ54" s="278"/>
      <c r="FA54" s="278"/>
      <c r="FB54" s="227" t="str">
        <f ca="1">VLOOKUP(2,OFFSET('Dummy Table'!$EH$4:$EI$8,0,EW54),2,FALSE)</f>
        <v>Fiji</v>
      </c>
      <c r="FC54" s="66"/>
      <c r="FD54" s="66"/>
      <c r="FE54" s="66"/>
      <c r="FF54" s="66"/>
      <c r="FG54" s="13"/>
      <c r="FH54" s="229">
        <f ca="1">IF(SUM(Tournament!$AG$12:$AG$16)=20,IF(AND(EX54=$G54,FB54=$K54),Bonu1,IF(AND(EX54=$G54,FB54&lt;&gt;$K54),Bonu2,IF(AND(EX54&lt;&gt;$G54,FB54=$K54),Bonu3,IF(AND(EX54=$K54,FB54=$G54),Bonu4,IF(OR(EX54=$K54,FB54=$G54),Bonu5,0))))),0)</f>
        <v>0</v>
      </c>
      <c r="FI54" s="228">
        <f>EW54+137</f>
        <v>1644</v>
      </c>
      <c r="FJ54" s="227" t="str">
        <f ca="1">VLOOKUP(1,OFFSET('Dummy Table'!$EH$4:$EI$8,0,FI54),2,FALSE)</f>
        <v>Uruguay</v>
      </c>
      <c r="FK54" s="277" t="s">
        <v>22</v>
      </c>
      <c r="FL54" s="278"/>
      <c r="FM54" s="278"/>
      <c r="FN54" s="227" t="str">
        <f ca="1">VLOOKUP(2,OFFSET('Dummy Table'!$EH$4:$EI$8,0,FI54),2,FALSE)</f>
        <v>Fiji</v>
      </c>
      <c r="FO54" s="66"/>
      <c r="FP54" s="66"/>
      <c r="FQ54" s="66"/>
      <c r="FR54" s="66"/>
      <c r="FS54" s="13"/>
      <c r="FT54" s="229">
        <f ca="1">IF(SUM(Tournament!$AG$12:$AG$16)=20,IF(AND(FJ54=$G54,FN54=$K54),Bonu1,IF(AND(FJ54=$G54,FN54&lt;&gt;$K54),Bonu2,IF(AND(FJ54&lt;&gt;$G54,FN54=$K54),Bonu3,IF(AND(FJ54=$K54,FN54=$G54),Bonu4,IF(OR(FJ54=$K54,FN54=$G54),Bonu5,0))))),0)</f>
        <v>0</v>
      </c>
      <c r="FU54" s="228">
        <f>FI54+137</f>
        <v>1781</v>
      </c>
      <c r="FV54" s="227" t="str">
        <f ca="1">VLOOKUP(1,OFFSET('Dummy Table'!$EH$4:$EI$8,0,FU54),2,FALSE)</f>
        <v>Uruguay</v>
      </c>
      <c r="FW54" s="277" t="s">
        <v>22</v>
      </c>
      <c r="FX54" s="278"/>
      <c r="FY54" s="278"/>
      <c r="FZ54" s="227" t="str">
        <f ca="1">VLOOKUP(2,OFFSET('Dummy Table'!$EH$4:$EI$8,0,FU54),2,FALSE)</f>
        <v>Fiji</v>
      </c>
      <c r="GA54" s="66"/>
      <c r="GB54" s="66"/>
      <c r="GC54" s="66"/>
      <c r="GD54" s="66"/>
      <c r="GE54" s="13"/>
      <c r="GF54" s="229">
        <f ca="1">IF(SUM(Tournament!$AG$12:$AG$16)=20,IF(AND(FV54=$G54,FZ54=$K54),Bonu1,IF(AND(FV54=$G54,FZ54&lt;&gt;$K54),Bonu2,IF(AND(FV54&lt;&gt;$G54,FZ54=$K54),Bonu3,IF(AND(FV54=$K54,FZ54=$G54),Bonu4,IF(OR(FV54=$K54,FZ54=$G54),Bonu5,0))))),0)</f>
        <v>0</v>
      </c>
      <c r="GG54" s="228">
        <f>FU54+137</f>
        <v>1918</v>
      </c>
      <c r="GH54" s="227" t="str">
        <f ca="1">VLOOKUP(1,OFFSET('Dummy Table'!$EH$4:$EI$8,0,GG54),2,FALSE)</f>
        <v>Uruguay</v>
      </c>
      <c r="GI54" s="277" t="s">
        <v>22</v>
      </c>
      <c r="GJ54" s="278"/>
      <c r="GK54" s="278"/>
      <c r="GL54" s="227" t="str">
        <f ca="1">VLOOKUP(2,OFFSET('Dummy Table'!$EH$4:$EI$8,0,GG54),2,FALSE)</f>
        <v>Fiji</v>
      </c>
      <c r="GM54" s="66"/>
      <c r="GN54" s="66"/>
      <c r="GO54" s="66"/>
      <c r="GP54" s="66"/>
      <c r="GQ54" s="13"/>
      <c r="GR54" s="229">
        <f ca="1">IF(SUM(Tournament!$AG$12:$AG$16)=20,IF(AND(GH54=$G54,GL54=$K54),Bonu1,IF(AND(GH54=$G54,GL54&lt;&gt;$K54),Bonu2,IF(AND(GH54&lt;&gt;$G54,GL54=$K54),Bonu3,IF(AND(GH54=$K54,GL54=$G54),Bonu4,IF(OR(GH54=$K54,GL54=$G54),Bonu5,0))))),0)</f>
        <v>0</v>
      </c>
    </row>
    <row r="55" spans="1:200" s="10" customFormat="1" ht="15" customHeight="1" x14ac:dyDescent="0.25">
      <c r="A55" s="141"/>
      <c r="B55" s="11"/>
      <c r="G55" s="195" t="str">
        <f>Tournament!AD19</f>
        <v>South Africa</v>
      </c>
      <c r="H55" s="277" t="s">
        <v>9</v>
      </c>
      <c r="I55" s="278"/>
      <c r="J55" s="278"/>
      <c r="K55" s="195" t="str">
        <f>Tournament!AD20</f>
        <v>Scotland</v>
      </c>
      <c r="S55" s="14"/>
      <c r="U55" s="228">
        <v>0</v>
      </c>
      <c r="V55" s="227" t="str">
        <f ca="1">VLOOKUP(1,OFFSET('Dummy Table'!$EH$11:$EI$15,0,U55),2,FALSE)</f>
        <v>USA</v>
      </c>
      <c r="W55" s="281" t="s">
        <v>9</v>
      </c>
      <c r="X55" s="281"/>
      <c r="Y55" s="281"/>
      <c r="Z55" s="227" t="str">
        <f ca="1">VLOOKUP(2,OFFSET('Dummy Table'!$EH$11:$EI$15,0,U55),2,FALSE)</f>
        <v>Japan</v>
      </c>
      <c r="AA55" s="66"/>
      <c r="AB55" s="66"/>
      <c r="AC55" s="66"/>
      <c r="AD55" s="243"/>
      <c r="AE55" s="13"/>
      <c r="AF55" s="229">
        <f>IF(SUM(Tournament!$AG$19:$AG$23)=20,IF(AND(V55=$G55,Z55=$K55),Bonu1,IF(AND(V55=$G55,Z55&lt;&gt;$K55),Bonu2,IF(AND(V55&lt;&gt;$G55,Z55=$K55),Bonu3,IF(AND(V55=$K55,Z55=$G55),Bonu4,IF(OR(V55=$K55,Z55=$G55),Bonu5,0))))),0)</f>
        <v>0</v>
      </c>
      <c r="AG55" s="228">
        <f t="shared" ref="AG55:AG57" si="75">U55+137</f>
        <v>137</v>
      </c>
      <c r="AH55" s="227" t="str">
        <f ca="1">VLOOKUP(1,OFFSET('Dummy Table'!$EH$11:$EI$15,0,AG55),2,FALSE)</f>
        <v>USA</v>
      </c>
      <c r="AI55" s="277" t="s">
        <v>9</v>
      </c>
      <c r="AJ55" s="278"/>
      <c r="AK55" s="278"/>
      <c r="AL55" s="227" t="str">
        <f ca="1">VLOOKUP(2,OFFSET('Dummy Table'!$EH$11:$EI$15,0,AG55),2,FALSE)</f>
        <v>Japan</v>
      </c>
      <c r="AM55" s="66"/>
      <c r="AN55" s="66"/>
      <c r="AO55" s="66"/>
      <c r="AP55" s="243"/>
      <c r="AQ55" s="13"/>
      <c r="AR55" s="229">
        <f>IF(SUM(Tournament!$AG$19:$AG$23)=20,IF(AND(AH55=$G55,AL55=$K55),Bonu1,IF(AND(AH55=$G55,AL55&lt;&gt;$K55),Bonu2,IF(AND(AH55&lt;&gt;$G55,AL55=$K55),Bonu3,IF(AND(AH55=$K55,AL55=$G55),Bonu4,IF(OR(AH55=$K55,AL55=$G55),Bonu5,0))))),0)</f>
        <v>0</v>
      </c>
      <c r="AS55" s="228">
        <f t="shared" ref="AS55:AS57" si="76">AG55+137</f>
        <v>274</v>
      </c>
      <c r="AT55" s="227" t="str">
        <f ca="1">VLOOKUP(1,OFFSET('Dummy Table'!$EH$11:$EI$15,0,AS55),2,FALSE)</f>
        <v>USA</v>
      </c>
      <c r="AU55" s="277" t="s">
        <v>9</v>
      </c>
      <c r="AV55" s="278"/>
      <c r="AW55" s="278"/>
      <c r="AX55" s="227" t="str">
        <f ca="1">VLOOKUP(2,OFFSET('Dummy Table'!$EH$11:$EI$15,0,AS55),2,FALSE)</f>
        <v>Japan</v>
      </c>
      <c r="AY55" s="66"/>
      <c r="AZ55" s="66"/>
      <c r="BA55" s="66"/>
      <c r="BB55" s="66"/>
      <c r="BC55" s="13"/>
      <c r="BD55" s="229">
        <f>IF(SUM(Tournament!$AG$19:$AG$23)=20,IF(AND(AT55=$G55,AX55=$K55),Bonu1,IF(AND(AT55=$G55,AX55&lt;&gt;$K55),Bonu2,IF(AND(AT55&lt;&gt;$G55,AX55=$K55),Bonu3,IF(AND(AT55=$K55,AX55=$G55),Bonu4,IF(OR(AT55=$K55,AX55=$G55),Bonu5,0))))),0)</f>
        <v>0</v>
      </c>
      <c r="BE55" s="228">
        <f t="shared" ref="BE55:BE57" si="77">AS55+137</f>
        <v>411</v>
      </c>
      <c r="BF55" s="227" t="str">
        <f ca="1">VLOOKUP(1,OFFSET('Dummy Table'!$EH$11:$EI$15,0,BE55),2,FALSE)</f>
        <v>USA</v>
      </c>
      <c r="BG55" s="277" t="s">
        <v>9</v>
      </c>
      <c r="BH55" s="278"/>
      <c r="BI55" s="278"/>
      <c r="BJ55" s="227" t="str">
        <f ca="1">VLOOKUP(2,OFFSET('Dummy Table'!$EH$11:$EI$15,0,BE55),2,FALSE)</f>
        <v>Japan</v>
      </c>
      <c r="BK55" s="66"/>
      <c r="BL55" s="66"/>
      <c r="BM55" s="66"/>
      <c r="BN55" s="66"/>
      <c r="BO55" s="13"/>
      <c r="BP55" s="229">
        <f>IF(SUM(Tournament!$AG$19:$AG$23)=20,IF(AND(BF55=$G55,BJ55=$K55),Bonu1,IF(AND(BF55=$G55,BJ55&lt;&gt;$K55),Bonu2,IF(AND(BF55&lt;&gt;$G55,BJ55=$K55),Bonu3,IF(AND(BF55=$K55,BJ55=$G55),Bonu4,IF(OR(BF55=$K55,BJ55=$G55),Bonu5,0))))),0)</f>
        <v>0</v>
      </c>
      <c r="BQ55" s="228">
        <f t="shared" ref="BQ55:BQ57" si="78">BE55+137</f>
        <v>548</v>
      </c>
      <c r="BR55" s="227" t="str">
        <f ca="1">VLOOKUP(1,OFFSET('Dummy Table'!$EH$11:$EI$15,0,BQ55),2,FALSE)</f>
        <v>USA</v>
      </c>
      <c r="BS55" s="277" t="s">
        <v>9</v>
      </c>
      <c r="BT55" s="278"/>
      <c r="BU55" s="278"/>
      <c r="BV55" s="227" t="str">
        <f ca="1">VLOOKUP(2,OFFSET('Dummy Table'!$EH$11:$EI$15,0,BQ55),2,FALSE)</f>
        <v>Japan</v>
      </c>
      <c r="BW55" s="66"/>
      <c r="BX55" s="66"/>
      <c r="BY55" s="66"/>
      <c r="BZ55" s="66"/>
      <c r="CA55" s="13"/>
      <c r="CB55" s="229">
        <f>IF(SUM(Tournament!$AG$19:$AG$23)=20,IF(AND(BR55=$G55,BV55=$K55),Bonu1,IF(AND(BR55=$G55,BV55&lt;&gt;$K55),Bonu2,IF(AND(BR55&lt;&gt;$G55,BV55=$K55),Bonu3,IF(AND(BR55=$K55,BV55=$G55),Bonu4,IF(OR(BR55=$K55,BV55=$G55),Bonu5,0))))),0)</f>
        <v>0</v>
      </c>
      <c r="CC55" s="228">
        <f t="shared" ref="CC55:CC57" si="79">BQ55+137</f>
        <v>685</v>
      </c>
      <c r="CD55" s="227" t="str">
        <f ca="1">VLOOKUP(1,OFFSET('Dummy Table'!$EH$11:$EI$15,0,CC55),2,FALSE)</f>
        <v>USA</v>
      </c>
      <c r="CE55" s="277" t="s">
        <v>9</v>
      </c>
      <c r="CF55" s="278"/>
      <c r="CG55" s="278"/>
      <c r="CH55" s="227" t="str">
        <f ca="1">VLOOKUP(2,OFFSET('Dummy Table'!$EH$11:$EI$15,0,CC55),2,FALSE)</f>
        <v>Japan</v>
      </c>
      <c r="CI55" s="66"/>
      <c r="CJ55" s="66"/>
      <c r="CK55" s="66"/>
      <c r="CL55" s="66"/>
      <c r="CM55" s="13"/>
      <c r="CN55" s="229">
        <f>IF(SUM(Tournament!$AG$19:$AG$23)=20,IF(AND(CD55=$G55,CH55=$K55),Bonu1,IF(AND(CD55=$G55,CH55&lt;&gt;$K55),Bonu2,IF(AND(CD55&lt;&gt;$G55,CH55=$K55),Bonu3,IF(AND(CD55=$K55,CH55=$G55),Bonu4,IF(OR(CD55=$K55,CH55=$G55),Bonu5,0))))),0)</f>
        <v>0</v>
      </c>
      <c r="CO55" s="228">
        <f t="shared" ref="CO55:CO57" si="80">CC55+137</f>
        <v>822</v>
      </c>
      <c r="CP55" s="227" t="str">
        <f ca="1">VLOOKUP(1,OFFSET('Dummy Table'!$EH$11:$EI$15,0,CO55),2,FALSE)</f>
        <v>USA</v>
      </c>
      <c r="CQ55" s="277" t="s">
        <v>9</v>
      </c>
      <c r="CR55" s="278"/>
      <c r="CS55" s="278"/>
      <c r="CT55" s="227" t="str">
        <f ca="1">VLOOKUP(2,OFFSET('Dummy Table'!$EH$11:$EI$15,0,CO55),2,FALSE)</f>
        <v>Japan</v>
      </c>
      <c r="CU55" s="66"/>
      <c r="CV55" s="66"/>
      <c r="CW55" s="66"/>
      <c r="CX55" s="66"/>
      <c r="CY55" s="13"/>
      <c r="CZ55" s="229">
        <f>IF(SUM(Tournament!$AG$19:$AG$23)=20,IF(AND(CP55=$G55,CT55=$K55),Bonu1,IF(AND(CP55=$G55,CT55&lt;&gt;$K55),Bonu2,IF(AND(CP55&lt;&gt;$G55,CT55=$K55),Bonu3,IF(AND(CP55=$K55,CT55=$G55),Bonu4,IF(OR(CP55=$K55,CT55=$G55),Bonu5,0))))),0)</f>
        <v>0</v>
      </c>
      <c r="DA55" s="228">
        <f t="shared" ref="DA55:DA57" si="81">CO55+137</f>
        <v>959</v>
      </c>
      <c r="DB55" s="227" t="str">
        <f ca="1">VLOOKUP(1,OFFSET('Dummy Table'!$EH$11:$EI$15,0,DA55),2,FALSE)</f>
        <v>USA</v>
      </c>
      <c r="DC55" s="277" t="s">
        <v>9</v>
      </c>
      <c r="DD55" s="278"/>
      <c r="DE55" s="278"/>
      <c r="DF55" s="227" t="str">
        <f ca="1">VLOOKUP(2,OFFSET('Dummy Table'!$EH$11:$EI$15,0,DA55),2,FALSE)</f>
        <v>Japan</v>
      </c>
      <c r="DG55" s="66"/>
      <c r="DH55" s="66"/>
      <c r="DI55" s="66"/>
      <c r="DJ55" s="66"/>
      <c r="DK55" s="13"/>
      <c r="DL55" s="229">
        <f>IF(SUM(Tournament!$AG$19:$AG$23)=20,IF(AND(DB55=$G55,DF55=$K55),Bonu1,IF(AND(DB55=$G55,DF55&lt;&gt;$K55),Bonu2,IF(AND(DB55&lt;&gt;$G55,DF55=$K55),Bonu3,IF(AND(DB55=$K55,DF55=$G55),Bonu4,IF(OR(DB55=$K55,DF55=$G55),Bonu5,0))))),0)</f>
        <v>0</v>
      </c>
      <c r="DM55" s="228">
        <f t="shared" ref="DM55:DM57" si="82">DA55+137</f>
        <v>1096</v>
      </c>
      <c r="DN55" s="227" t="str">
        <f ca="1">VLOOKUP(1,OFFSET('Dummy Table'!$EH$11:$EI$15,0,DM55),2,FALSE)</f>
        <v>USA</v>
      </c>
      <c r="DO55" s="277" t="s">
        <v>9</v>
      </c>
      <c r="DP55" s="278"/>
      <c r="DQ55" s="278"/>
      <c r="DR55" s="227" t="str">
        <f ca="1">VLOOKUP(2,OFFSET('Dummy Table'!$EH$11:$EI$15,0,DM55),2,FALSE)</f>
        <v>Japan</v>
      </c>
      <c r="DS55" s="66"/>
      <c r="DT55" s="66"/>
      <c r="DU55" s="66"/>
      <c r="DV55" s="66"/>
      <c r="DW55" s="13"/>
      <c r="DX55" s="229">
        <f>IF(SUM(Tournament!$AG$19:$AG$23)=20,IF(AND(DN55=$G55,DR55=$K55),Bonu1,IF(AND(DN55=$G55,DR55&lt;&gt;$K55),Bonu2,IF(AND(DN55&lt;&gt;$G55,DR55=$K55),Bonu3,IF(AND(DN55=$K55,DR55=$G55),Bonu4,IF(OR(DN55=$K55,DR55=$G55),Bonu5,0))))),0)</f>
        <v>0</v>
      </c>
      <c r="DY55" s="228">
        <f t="shared" ref="DY55:DY57" si="83">DM55+137</f>
        <v>1233</v>
      </c>
      <c r="DZ55" s="227" t="str">
        <f ca="1">VLOOKUP(1,OFFSET('Dummy Table'!$EH$11:$EI$15,0,DY55),2,FALSE)</f>
        <v>USA</v>
      </c>
      <c r="EA55" s="277" t="s">
        <v>9</v>
      </c>
      <c r="EB55" s="278"/>
      <c r="EC55" s="278"/>
      <c r="ED55" s="227" t="str">
        <f ca="1">VLOOKUP(2,OFFSET('Dummy Table'!$EH$11:$EI$15,0,DY55),2,FALSE)</f>
        <v>Japan</v>
      </c>
      <c r="EE55" s="66"/>
      <c r="EF55" s="66"/>
      <c r="EG55" s="66"/>
      <c r="EH55" s="66"/>
      <c r="EI55" s="13"/>
      <c r="EJ55" s="229">
        <f>IF(SUM(Tournament!$AG$19:$AG$23)=20,IF(AND(DZ55=$G55,ED55=$K55),Bonu1,IF(AND(DZ55=$G55,ED55&lt;&gt;$K55),Bonu2,IF(AND(DZ55&lt;&gt;$G55,ED55=$K55),Bonu3,IF(AND(DZ55=$K55,ED55=$G55),Bonu4,IF(OR(DZ55=$K55,ED55=$G55),Bonu5,0))))),0)</f>
        <v>0</v>
      </c>
      <c r="EK55" s="228">
        <f t="shared" ref="EK55:EK57" si="84">DY55+137</f>
        <v>1370</v>
      </c>
      <c r="EL55" s="227" t="str">
        <f ca="1">VLOOKUP(1,OFFSET('Dummy Table'!$EH$11:$EI$15,0,EK55),2,FALSE)</f>
        <v>USA</v>
      </c>
      <c r="EM55" s="277" t="s">
        <v>9</v>
      </c>
      <c r="EN55" s="278"/>
      <c r="EO55" s="278"/>
      <c r="EP55" s="227" t="str">
        <f ca="1">VLOOKUP(2,OFFSET('Dummy Table'!$EH$11:$EI$15,0,EK55),2,FALSE)</f>
        <v>Japan</v>
      </c>
      <c r="EQ55" s="66"/>
      <c r="ER55" s="66"/>
      <c r="ES55" s="66"/>
      <c r="ET55" s="66"/>
      <c r="EU55" s="13"/>
      <c r="EV55" s="229">
        <f>IF(SUM(Tournament!$AG$19:$AG$23)=20,IF(AND(EL55=$G55,EP55=$K55),Bonu1,IF(AND(EL55=$G55,EP55&lt;&gt;$K55),Bonu2,IF(AND(EL55&lt;&gt;$G55,EP55=$K55),Bonu3,IF(AND(EL55=$K55,EP55=$G55),Bonu4,IF(OR(EL55=$K55,EP55=$G55),Bonu5,0))))),0)</f>
        <v>0</v>
      </c>
      <c r="EW55" s="228">
        <f t="shared" ref="EW55:EW57" si="85">EK55+137</f>
        <v>1507</v>
      </c>
      <c r="EX55" s="227" t="str">
        <f ca="1">VLOOKUP(1,OFFSET('Dummy Table'!$EH$11:$EI$15,0,EW55),2,FALSE)</f>
        <v>USA</v>
      </c>
      <c r="EY55" s="277" t="s">
        <v>9</v>
      </c>
      <c r="EZ55" s="278"/>
      <c r="FA55" s="278"/>
      <c r="FB55" s="227" t="str">
        <f ca="1">VLOOKUP(2,OFFSET('Dummy Table'!$EH$11:$EI$15,0,EW55),2,FALSE)</f>
        <v>Japan</v>
      </c>
      <c r="FC55" s="66"/>
      <c r="FD55" s="66"/>
      <c r="FE55" s="66"/>
      <c r="FF55" s="66"/>
      <c r="FG55" s="13"/>
      <c r="FH55" s="229">
        <f>IF(SUM(Tournament!$AG$19:$AG$23)=20,IF(AND(EX55=$G55,FB55=$K55),Bonu1,IF(AND(EX55=$G55,FB55&lt;&gt;$K55),Bonu2,IF(AND(EX55&lt;&gt;$G55,FB55=$K55),Bonu3,IF(AND(EX55=$K55,FB55=$G55),Bonu4,IF(OR(EX55=$K55,FB55=$G55),Bonu5,0))))),0)</f>
        <v>0</v>
      </c>
      <c r="FI55" s="228">
        <f t="shared" ref="FI55:FI57" si="86">EW55+137</f>
        <v>1644</v>
      </c>
      <c r="FJ55" s="227" t="str">
        <f ca="1">VLOOKUP(1,OFFSET('Dummy Table'!$EH$11:$EI$15,0,FI55),2,FALSE)</f>
        <v>USA</v>
      </c>
      <c r="FK55" s="277" t="s">
        <v>9</v>
      </c>
      <c r="FL55" s="278"/>
      <c r="FM55" s="278"/>
      <c r="FN55" s="227" t="str">
        <f ca="1">VLOOKUP(2,OFFSET('Dummy Table'!$EH$11:$EI$15,0,FI55),2,FALSE)</f>
        <v>Japan</v>
      </c>
      <c r="FO55" s="66"/>
      <c r="FP55" s="66"/>
      <c r="FQ55" s="66"/>
      <c r="FR55" s="66"/>
      <c r="FS55" s="13"/>
      <c r="FT55" s="229">
        <f>IF(SUM(Tournament!$AG$19:$AG$23)=20,IF(AND(FJ55=$G55,FN55=$K55),Bonu1,IF(AND(FJ55=$G55,FN55&lt;&gt;$K55),Bonu2,IF(AND(FJ55&lt;&gt;$G55,FN55=$K55),Bonu3,IF(AND(FJ55=$K55,FN55=$G55),Bonu4,IF(OR(FJ55=$K55,FN55=$G55),Bonu5,0))))),0)</f>
        <v>0</v>
      </c>
      <c r="FU55" s="228">
        <f t="shared" ref="FU55:FU57" si="87">FI55+137</f>
        <v>1781</v>
      </c>
      <c r="FV55" s="227" t="str">
        <f ca="1">VLOOKUP(1,OFFSET('Dummy Table'!$EH$11:$EI$15,0,FU55),2,FALSE)</f>
        <v>USA</v>
      </c>
      <c r="FW55" s="277" t="s">
        <v>9</v>
      </c>
      <c r="FX55" s="278"/>
      <c r="FY55" s="278"/>
      <c r="FZ55" s="227" t="str">
        <f ca="1">VLOOKUP(2,OFFSET('Dummy Table'!$EH$11:$EI$15,0,FU55),2,FALSE)</f>
        <v>Japan</v>
      </c>
      <c r="GA55" s="66"/>
      <c r="GB55" s="66"/>
      <c r="GC55" s="66"/>
      <c r="GD55" s="66"/>
      <c r="GE55" s="13"/>
      <c r="GF55" s="229">
        <f>IF(SUM(Tournament!$AG$19:$AG$23)=20,IF(AND(FV55=$G55,FZ55=$K55),Bonu1,IF(AND(FV55=$G55,FZ55&lt;&gt;$K55),Bonu2,IF(AND(FV55&lt;&gt;$G55,FZ55=$K55),Bonu3,IF(AND(FV55=$K55,FZ55=$G55),Bonu4,IF(OR(FV55=$K55,FZ55=$G55),Bonu5,0))))),0)</f>
        <v>0</v>
      </c>
      <c r="GG55" s="228">
        <f t="shared" ref="GG55:GG57" si="88">FU55+137</f>
        <v>1918</v>
      </c>
      <c r="GH55" s="227" t="str">
        <f ca="1">VLOOKUP(1,OFFSET('Dummy Table'!$EH$11:$EI$15,0,GG55),2,FALSE)</f>
        <v>USA</v>
      </c>
      <c r="GI55" s="277" t="s">
        <v>9</v>
      </c>
      <c r="GJ55" s="278"/>
      <c r="GK55" s="278"/>
      <c r="GL55" s="227" t="str">
        <f ca="1">VLOOKUP(2,OFFSET('Dummy Table'!$EH$11:$EI$15,0,GG55),2,FALSE)</f>
        <v>Japan</v>
      </c>
      <c r="GM55" s="66"/>
      <c r="GN55" s="66"/>
      <c r="GO55" s="66"/>
      <c r="GP55" s="66"/>
      <c r="GQ55" s="13"/>
      <c r="GR55" s="229">
        <f>IF(SUM(Tournament!$AG$19:$AG$23)=20,IF(AND(GH55=$G55,GL55=$K55),Bonu1,IF(AND(GH55=$G55,GL55&lt;&gt;$K55),Bonu2,IF(AND(GH55&lt;&gt;$G55,GL55=$K55),Bonu3,IF(AND(GH55=$K55,GL55=$G55),Bonu4,IF(OR(GH55=$K55,GL55=$G55),Bonu5,0))))),0)</f>
        <v>0</v>
      </c>
    </row>
    <row r="56" spans="1:200" s="10" customFormat="1" ht="15" customHeight="1" x14ac:dyDescent="0.25">
      <c r="A56" s="141"/>
      <c r="B56" s="11"/>
      <c r="G56" s="195" t="str">
        <f>Tournament!AD26</f>
        <v>New Zealand</v>
      </c>
      <c r="H56" s="277" t="s">
        <v>10</v>
      </c>
      <c r="I56" s="278"/>
      <c r="J56" s="278"/>
      <c r="K56" s="195" t="str">
        <f>Tournament!AD27</f>
        <v>Argentina</v>
      </c>
      <c r="S56" s="14"/>
      <c r="U56" s="228">
        <v>0</v>
      </c>
      <c r="V56" s="227" t="str">
        <f ca="1">VLOOKUP(1,OFFSET('Dummy Table'!$EH$18:$EI$22,0,U56),2,FALSE)</f>
        <v>Namibia</v>
      </c>
      <c r="W56" s="281" t="s">
        <v>10</v>
      </c>
      <c r="X56" s="281"/>
      <c r="Y56" s="281"/>
      <c r="Z56" s="227" t="str">
        <f ca="1">VLOOKUP(2,OFFSET('Dummy Table'!$EH$18:$EI$22,0,U56),2,FALSE)</f>
        <v>Georgia</v>
      </c>
      <c r="AA56" s="66"/>
      <c r="AB56" s="66"/>
      <c r="AC56" s="66"/>
      <c r="AD56" s="243"/>
      <c r="AE56" s="13"/>
      <c r="AF56" s="229">
        <f ca="1">IF(SUM(Tournament!$AG$26:$AG$30)=20,IF(AND(V56=$G56,Z56=$K56),Bonu1,IF(AND(V56=$G56,Z56&lt;&gt;$K56),Bonu2,IF(AND(V56&lt;&gt;$G56,Z56=$K56),Bonu3,IF(AND(V56=$K56,Z56=$G56),Bonu4,IF(OR(V56=$K56,Z56=$G56),Bonu5,0))))),0)</f>
        <v>0</v>
      </c>
      <c r="AG56" s="228">
        <f t="shared" si="75"/>
        <v>137</v>
      </c>
      <c r="AH56" s="227" t="str">
        <f ca="1">VLOOKUP(1,OFFSET('Dummy Table'!$EH$18:$EI$22,0,AG56),2,FALSE)</f>
        <v>Namibia</v>
      </c>
      <c r="AI56" s="277" t="s">
        <v>10</v>
      </c>
      <c r="AJ56" s="278"/>
      <c r="AK56" s="278"/>
      <c r="AL56" s="227" t="str">
        <f ca="1">VLOOKUP(2,OFFSET('Dummy Table'!$EH$18:$EI$22,0,AG56),2,FALSE)</f>
        <v>Georgia</v>
      </c>
      <c r="AM56" s="66"/>
      <c r="AN56" s="66"/>
      <c r="AO56" s="66"/>
      <c r="AP56" s="243"/>
      <c r="AQ56" s="13"/>
      <c r="AR56" s="229">
        <f ca="1">IF(SUM(Tournament!$AG$26:$AG$30)=20,IF(AND(AH56=$G56,AL56=$K56),Bonu1,IF(AND(AH56=$G56,AL56&lt;&gt;$K56),Bonu2,IF(AND(AH56&lt;&gt;$G56,AL56=$K56),Bonu3,IF(AND(AH56=$K56,AL56=$G56),Bonu4,IF(OR(AH56=$K56,AL56=$G56),Bonu5,0))))),0)</f>
        <v>0</v>
      </c>
      <c r="AS56" s="228">
        <f t="shared" si="76"/>
        <v>274</v>
      </c>
      <c r="AT56" s="227" t="str">
        <f ca="1">VLOOKUP(1,OFFSET('Dummy Table'!$EH$18:$EI$22,0,AS56),2,FALSE)</f>
        <v>Namibia</v>
      </c>
      <c r="AU56" s="277" t="s">
        <v>10</v>
      </c>
      <c r="AV56" s="278"/>
      <c r="AW56" s="278"/>
      <c r="AX56" s="227" t="str">
        <f ca="1">VLOOKUP(2,OFFSET('Dummy Table'!$EH$18:$EI$22,0,AS56),2,FALSE)</f>
        <v>Georgia</v>
      </c>
      <c r="AY56" s="66"/>
      <c r="AZ56" s="66"/>
      <c r="BA56" s="66"/>
      <c r="BB56" s="66"/>
      <c r="BC56" s="13"/>
      <c r="BD56" s="229">
        <f ca="1">IF(SUM(Tournament!$AG$26:$AG$30)=20,IF(AND(AT56=$G56,AX56=$K56),Bonu1,IF(AND(AT56=$G56,AX56&lt;&gt;$K56),Bonu2,IF(AND(AT56&lt;&gt;$G56,AX56=$K56),Bonu3,IF(AND(AT56=$K56,AX56=$G56),Bonu4,IF(OR(AT56=$K56,AX56=$G56),Bonu5,0))))),0)</f>
        <v>0</v>
      </c>
      <c r="BE56" s="228">
        <f t="shared" si="77"/>
        <v>411</v>
      </c>
      <c r="BF56" s="227" t="str">
        <f ca="1">VLOOKUP(1,OFFSET('Dummy Table'!$EH$18:$EI$22,0,BE56),2,FALSE)</f>
        <v>Namibia</v>
      </c>
      <c r="BG56" s="277" t="s">
        <v>10</v>
      </c>
      <c r="BH56" s="278"/>
      <c r="BI56" s="278"/>
      <c r="BJ56" s="227" t="str">
        <f ca="1">VLOOKUP(2,OFFSET('Dummy Table'!$EH$18:$EI$22,0,BE56),2,FALSE)</f>
        <v>Georgia</v>
      </c>
      <c r="BK56" s="66"/>
      <c r="BL56" s="66"/>
      <c r="BM56" s="66"/>
      <c r="BN56" s="66"/>
      <c r="BO56" s="13"/>
      <c r="BP56" s="229">
        <f ca="1">IF(SUM(Tournament!$AG$26:$AG$30)=20,IF(AND(BF56=$G56,BJ56=$K56),Bonu1,IF(AND(BF56=$G56,BJ56&lt;&gt;$K56),Bonu2,IF(AND(BF56&lt;&gt;$G56,BJ56=$K56),Bonu3,IF(AND(BF56=$K56,BJ56=$G56),Bonu4,IF(OR(BF56=$K56,BJ56=$G56),Bonu5,0))))),0)</f>
        <v>0</v>
      </c>
      <c r="BQ56" s="228">
        <f t="shared" si="78"/>
        <v>548</v>
      </c>
      <c r="BR56" s="227" t="str">
        <f ca="1">VLOOKUP(1,OFFSET('Dummy Table'!$EH$18:$EI$22,0,BQ56),2,FALSE)</f>
        <v>Namibia</v>
      </c>
      <c r="BS56" s="277" t="s">
        <v>10</v>
      </c>
      <c r="BT56" s="278"/>
      <c r="BU56" s="278"/>
      <c r="BV56" s="227" t="str">
        <f ca="1">VLOOKUP(2,OFFSET('Dummy Table'!$EH$18:$EI$22,0,BQ56),2,FALSE)</f>
        <v>Georgia</v>
      </c>
      <c r="BW56" s="66"/>
      <c r="BX56" s="66"/>
      <c r="BY56" s="66"/>
      <c r="BZ56" s="66"/>
      <c r="CA56" s="13"/>
      <c r="CB56" s="229">
        <f ca="1">IF(SUM(Tournament!$AG$26:$AG$30)=20,IF(AND(BR56=$G56,BV56=$K56),Bonu1,IF(AND(BR56=$G56,BV56&lt;&gt;$K56),Bonu2,IF(AND(BR56&lt;&gt;$G56,BV56=$K56),Bonu3,IF(AND(BR56=$K56,BV56=$G56),Bonu4,IF(OR(BR56=$K56,BV56=$G56),Bonu5,0))))),0)</f>
        <v>0</v>
      </c>
      <c r="CC56" s="228">
        <f t="shared" si="79"/>
        <v>685</v>
      </c>
      <c r="CD56" s="227" t="str">
        <f ca="1">VLOOKUP(1,OFFSET('Dummy Table'!$EH$18:$EI$22,0,CC56),2,FALSE)</f>
        <v>Namibia</v>
      </c>
      <c r="CE56" s="277" t="s">
        <v>10</v>
      </c>
      <c r="CF56" s="278"/>
      <c r="CG56" s="278"/>
      <c r="CH56" s="227" t="str">
        <f ca="1">VLOOKUP(2,OFFSET('Dummy Table'!$EH$18:$EI$22,0,CC56),2,FALSE)</f>
        <v>Georgia</v>
      </c>
      <c r="CI56" s="66"/>
      <c r="CJ56" s="66"/>
      <c r="CK56" s="66"/>
      <c r="CL56" s="66"/>
      <c r="CM56" s="13"/>
      <c r="CN56" s="229">
        <f ca="1">IF(SUM(Tournament!$AG$26:$AG$30)=20,IF(AND(CD56=$G56,CH56=$K56),Bonu1,IF(AND(CD56=$G56,CH56&lt;&gt;$K56),Bonu2,IF(AND(CD56&lt;&gt;$G56,CH56=$K56),Bonu3,IF(AND(CD56=$K56,CH56=$G56),Bonu4,IF(OR(CD56=$K56,CH56=$G56),Bonu5,0))))),0)</f>
        <v>0</v>
      </c>
      <c r="CO56" s="228">
        <f t="shared" si="80"/>
        <v>822</v>
      </c>
      <c r="CP56" s="227" t="str">
        <f ca="1">VLOOKUP(1,OFFSET('Dummy Table'!$EH$18:$EI$22,0,CO56),2,FALSE)</f>
        <v>Namibia</v>
      </c>
      <c r="CQ56" s="277" t="s">
        <v>10</v>
      </c>
      <c r="CR56" s="278"/>
      <c r="CS56" s="278"/>
      <c r="CT56" s="227" t="str">
        <f ca="1">VLOOKUP(2,OFFSET('Dummy Table'!$EH$18:$EI$22,0,CO56),2,FALSE)</f>
        <v>Georgia</v>
      </c>
      <c r="CU56" s="66"/>
      <c r="CV56" s="66"/>
      <c r="CW56" s="66"/>
      <c r="CX56" s="66"/>
      <c r="CY56" s="13"/>
      <c r="CZ56" s="229">
        <f ca="1">IF(SUM(Tournament!$AG$26:$AG$30)=20,IF(AND(CP56=$G56,CT56=$K56),Bonu1,IF(AND(CP56=$G56,CT56&lt;&gt;$K56),Bonu2,IF(AND(CP56&lt;&gt;$G56,CT56=$K56),Bonu3,IF(AND(CP56=$K56,CT56=$G56),Bonu4,IF(OR(CP56=$K56,CT56=$G56),Bonu5,0))))),0)</f>
        <v>0</v>
      </c>
      <c r="DA56" s="228">
        <f t="shared" si="81"/>
        <v>959</v>
      </c>
      <c r="DB56" s="227" t="str">
        <f ca="1">VLOOKUP(1,OFFSET('Dummy Table'!$EH$18:$EI$22,0,DA56),2,FALSE)</f>
        <v>Namibia</v>
      </c>
      <c r="DC56" s="277" t="s">
        <v>10</v>
      </c>
      <c r="DD56" s="278"/>
      <c r="DE56" s="278"/>
      <c r="DF56" s="227" t="str">
        <f ca="1">VLOOKUP(2,OFFSET('Dummy Table'!$EH$18:$EI$22,0,DA56),2,FALSE)</f>
        <v>Georgia</v>
      </c>
      <c r="DG56" s="66"/>
      <c r="DH56" s="66"/>
      <c r="DI56" s="66"/>
      <c r="DJ56" s="66"/>
      <c r="DK56" s="13"/>
      <c r="DL56" s="229">
        <f ca="1">IF(SUM(Tournament!$AG$26:$AG$30)=20,IF(AND(DB56=$G56,DF56=$K56),Bonu1,IF(AND(DB56=$G56,DF56&lt;&gt;$K56),Bonu2,IF(AND(DB56&lt;&gt;$G56,DF56=$K56),Bonu3,IF(AND(DB56=$K56,DF56=$G56),Bonu4,IF(OR(DB56=$K56,DF56=$G56),Bonu5,0))))),0)</f>
        <v>0</v>
      </c>
      <c r="DM56" s="228">
        <f t="shared" si="82"/>
        <v>1096</v>
      </c>
      <c r="DN56" s="227" t="str">
        <f ca="1">VLOOKUP(1,OFFSET('Dummy Table'!$EH$18:$EI$22,0,DM56),2,FALSE)</f>
        <v>Namibia</v>
      </c>
      <c r="DO56" s="277" t="s">
        <v>10</v>
      </c>
      <c r="DP56" s="278"/>
      <c r="DQ56" s="278"/>
      <c r="DR56" s="227" t="str">
        <f ca="1">VLOOKUP(2,OFFSET('Dummy Table'!$EH$18:$EI$22,0,DM56),2,FALSE)</f>
        <v>Georgia</v>
      </c>
      <c r="DS56" s="66"/>
      <c r="DT56" s="66"/>
      <c r="DU56" s="66"/>
      <c r="DV56" s="66"/>
      <c r="DW56" s="13"/>
      <c r="DX56" s="229">
        <f ca="1">IF(SUM(Tournament!$AG$26:$AG$30)=20,IF(AND(DN56=$G56,DR56=$K56),Bonu1,IF(AND(DN56=$G56,DR56&lt;&gt;$K56),Bonu2,IF(AND(DN56&lt;&gt;$G56,DR56=$K56),Bonu3,IF(AND(DN56=$K56,DR56=$G56),Bonu4,IF(OR(DN56=$K56,DR56=$G56),Bonu5,0))))),0)</f>
        <v>0</v>
      </c>
      <c r="DY56" s="228">
        <f t="shared" si="83"/>
        <v>1233</v>
      </c>
      <c r="DZ56" s="227" t="str">
        <f ca="1">VLOOKUP(1,OFFSET('Dummy Table'!$EH$18:$EI$22,0,DY56),2,FALSE)</f>
        <v>Namibia</v>
      </c>
      <c r="EA56" s="277" t="s">
        <v>10</v>
      </c>
      <c r="EB56" s="278"/>
      <c r="EC56" s="278"/>
      <c r="ED56" s="227" t="str">
        <f ca="1">VLOOKUP(2,OFFSET('Dummy Table'!$EH$18:$EI$22,0,DY56),2,FALSE)</f>
        <v>Georgia</v>
      </c>
      <c r="EE56" s="66"/>
      <c r="EF56" s="66"/>
      <c r="EG56" s="66"/>
      <c r="EH56" s="66"/>
      <c r="EI56" s="13"/>
      <c r="EJ56" s="229">
        <f ca="1">IF(SUM(Tournament!$AG$26:$AG$30)=20,IF(AND(DZ56=$G56,ED56=$K56),Bonu1,IF(AND(DZ56=$G56,ED56&lt;&gt;$K56),Bonu2,IF(AND(DZ56&lt;&gt;$G56,ED56=$K56),Bonu3,IF(AND(DZ56=$K56,ED56=$G56),Bonu4,IF(OR(DZ56=$K56,ED56=$G56),Bonu5,0))))),0)</f>
        <v>0</v>
      </c>
      <c r="EK56" s="228">
        <f t="shared" si="84"/>
        <v>1370</v>
      </c>
      <c r="EL56" s="227" t="str">
        <f ca="1">VLOOKUP(1,OFFSET('Dummy Table'!$EH$18:$EI$22,0,EK56),2,FALSE)</f>
        <v>Namibia</v>
      </c>
      <c r="EM56" s="277" t="s">
        <v>10</v>
      </c>
      <c r="EN56" s="278"/>
      <c r="EO56" s="278"/>
      <c r="EP56" s="227" t="str">
        <f ca="1">VLOOKUP(2,OFFSET('Dummy Table'!$EH$18:$EI$22,0,EK56),2,FALSE)</f>
        <v>Georgia</v>
      </c>
      <c r="EQ56" s="66"/>
      <c r="ER56" s="66"/>
      <c r="ES56" s="66"/>
      <c r="ET56" s="66"/>
      <c r="EU56" s="13"/>
      <c r="EV56" s="229">
        <f ca="1">IF(SUM(Tournament!$AG$26:$AG$30)=20,IF(AND(EL56=$G56,EP56=$K56),Bonu1,IF(AND(EL56=$G56,EP56&lt;&gt;$K56),Bonu2,IF(AND(EL56&lt;&gt;$G56,EP56=$K56),Bonu3,IF(AND(EL56=$K56,EP56=$G56),Bonu4,IF(OR(EL56=$K56,EP56=$G56),Bonu5,0))))),0)</f>
        <v>0</v>
      </c>
      <c r="EW56" s="228">
        <f t="shared" si="85"/>
        <v>1507</v>
      </c>
      <c r="EX56" s="227" t="str">
        <f ca="1">VLOOKUP(1,OFFSET('Dummy Table'!$EH$18:$EI$22,0,EW56),2,FALSE)</f>
        <v>Namibia</v>
      </c>
      <c r="EY56" s="277" t="s">
        <v>10</v>
      </c>
      <c r="EZ56" s="278"/>
      <c r="FA56" s="278"/>
      <c r="FB56" s="227" t="str">
        <f ca="1">VLOOKUP(2,OFFSET('Dummy Table'!$EH$18:$EI$22,0,EW56),2,FALSE)</f>
        <v>Georgia</v>
      </c>
      <c r="FC56" s="66"/>
      <c r="FD56" s="66"/>
      <c r="FE56" s="66"/>
      <c r="FF56" s="66"/>
      <c r="FG56" s="13"/>
      <c r="FH56" s="229">
        <f ca="1">IF(SUM(Tournament!$AG$26:$AG$30)=20,IF(AND(EX56=$G56,FB56=$K56),Bonu1,IF(AND(EX56=$G56,FB56&lt;&gt;$K56),Bonu2,IF(AND(EX56&lt;&gt;$G56,FB56=$K56),Bonu3,IF(AND(EX56=$K56,FB56=$G56),Bonu4,IF(OR(EX56=$K56,FB56=$G56),Bonu5,0))))),0)</f>
        <v>0</v>
      </c>
      <c r="FI56" s="228">
        <f t="shared" si="86"/>
        <v>1644</v>
      </c>
      <c r="FJ56" s="227" t="str">
        <f ca="1">VLOOKUP(1,OFFSET('Dummy Table'!$EH$18:$EI$22,0,FI56),2,FALSE)</f>
        <v>Namibia</v>
      </c>
      <c r="FK56" s="277" t="s">
        <v>10</v>
      </c>
      <c r="FL56" s="278"/>
      <c r="FM56" s="278"/>
      <c r="FN56" s="227" t="str">
        <f ca="1">VLOOKUP(2,OFFSET('Dummy Table'!$EH$18:$EI$22,0,FI56),2,FALSE)</f>
        <v>Georgia</v>
      </c>
      <c r="FO56" s="66"/>
      <c r="FP56" s="66"/>
      <c r="FQ56" s="66"/>
      <c r="FR56" s="66"/>
      <c r="FS56" s="13"/>
      <c r="FT56" s="229">
        <f ca="1">IF(SUM(Tournament!$AG$26:$AG$30)=20,IF(AND(FJ56=$G56,FN56=$K56),Bonu1,IF(AND(FJ56=$G56,FN56&lt;&gt;$K56),Bonu2,IF(AND(FJ56&lt;&gt;$G56,FN56=$K56),Bonu3,IF(AND(FJ56=$K56,FN56=$G56),Bonu4,IF(OR(FJ56=$K56,FN56=$G56),Bonu5,0))))),0)</f>
        <v>0</v>
      </c>
      <c r="FU56" s="228">
        <f t="shared" si="87"/>
        <v>1781</v>
      </c>
      <c r="FV56" s="227" t="str">
        <f ca="1">VLOOKUP(1,OFFSET('Dummy Table'!$EH$18:$EI$22,0,FU56),2,FALSE)</f>
        <v>Namibia</v>
      </c>
      <c r="FW56" s="277" t="s">
        <v>10</v>
      </c>
      <c r="FX56" s="278"/>
      <c r="FY56" s="278"/>
      <c r="FZ56" s="227" t="str">
        <f ca="1">VLOOKUP(2,OFFSET('Dummy Table'!$EH$18:$EI$22,0,FU56),2,FALSE)</f>
        <v>Georgia</v>
      </c>
      <c r="GA56" s="66"/>
      <c r="GB56" s="66"/>
      <c r="GC56" s="66"/>
      <c r="GD56" s="66"/>
      <c r="GE56" s="13"/>
      <c r="GF56" s="229">
        <f ca="1">IF(SUM(Tournament!$AG$26:$AG$30)=20,IF(AND(FV56=$G56,FZ56=$K56),Bonu1,IF(AND(FV56=$G56,FZ56&lt;&gt;$K56),Bonu2,IF(AND(FV56&lt;&gt;$G56,FZ56=$K56),Bonu3,IF(AND(FV56=$K56,FZ56=$G56),Bonu4,IF(OR(FV56=$K56,FZ56=$G56),Bonu5,0))))),0)</f>
        <v>0</v>
      </c>
      <c r="GG56" s="228">
        <f t="shared" si="88"/>
        <v>1918</v>
      </c>
      <c r="GH56" s="227" t="str">
        <f ca="1">VLOOKUP(1,OFFSET('Dummy Table'!$EH$18:$EI$22,0,GG56),2,FALSE)</f>
        <v>Namibia</v>
      </c>
      <c r="GI56" s="277" t="s">
        <v>10</v>
      </c>
      <c r="GJ56" s="278"/>
      <c r="GK56" s="278"/>
      <c r="GL56" s="227" t="str">
        <f ca="1">VLOOKUP(2,OFFSET('Dummy Table'!$EH$18:$EI$22,0,GG56),2,FALSE)</f>
        <v>Georgia</v>
      </c>
      <c r="GM56" s="66"/>
      <c r="GN56" s="66"/>
      <c r="GO56" s="66"/>
      <c r="GP56" s="66"/>
      <c r="GQ56" s="13"/>
      <c r="GR56" s="229">
        <f ca="1">IF(SUM(Tournament!$AG$26:$AG$30)=20,IF(AND(GH56=$G56,GL56=$K56),Bonu1,IF(AND(GH56=$G56,GL56&lt;&gt;$K56),Bonu2,IF(AND(GH56&lt;&gt;$G56,GL56=$K56),Bonu3,IF(AND(GH56=$K56,GL56=$G56),Bonu4,IF(OR(GH56=$K56,GL56=$G56),Bonu5,0))))),0)</f>
        <v>0</v>
      </c>
    </row>
    <row r="57" spans="1:200" s="10" customFormat="1" ht="15" customHeight="1" x14ac:dyDescent="0.25">
      <c r="A57" s="141"/>
      <c r="B57" s="11"/>
      <c r="G57" s="195" t="str">
        <f>Tournament!AD33</f>
        <v>Ireland</v>
      </c>
      <c r="H57" s="277" t="s">
        <v>20</v>
      </c>
      <c r="I57" s="278"/>
      <c r="J57" s="278"/>
      <c r="K57" s="195" t="str">
        <f>Tournament!AD34</f>
        <v>France</v>
      </c>
      <c r="S57" s="14"/>
      <c r="U57" s="228">
        <v>0</v>
      </c>
      <c r="V57" s="227" t="str">
        <f ca="1">VLOOKUP(1,OFFSET('Dummy Table'!$EH$25:$EI$29,0,U57),2,FALSE)</f>
        <v>Canada</v>
      </c>
      <c r="W57" s="281" t="s">
        <v>20</v>
      </c>
      <c r="X57" s="281"/>
      <c r="Y57" s="281"/>
      <c r="Z57" s="227" t="str">
        <f ca="1">VLOOKUP(2,OFFSET('Dummy Table'!$EH$25:$EI$29,0,U57),2,FALSE)</f>
        <v>Romania</v>
      </c>
      <c r="AA57" s="66"/>
      <c r="AB57" s="66"/>
      <c r="AC57" s="66"/>
      <c r="AD57" s="243"/>
      <c r="AE57" s="13"/>
      <c r="AF57" s="229">
        <f ca="1">IF(SUM(Tournament!$AG$33:$AG$37)=20,IF(AND(V57=$G57,Z57=$K57),Bonu1,IF(AND(V57=$G57,Z57&lt;&gt;$K57),Bonu2,IF(AND(V57&lt;&gt;$G57,Z57=$K57),Bonu3,IF(AND(V57=$K57,Z57=$G57),Bonu4,IF(OR(V57=$K57,Z57=$G57),Bonu5,0))))),0)</f>
        <v>0</v>
      </c>
      <c r="AG57" s="228">
        <f t="shared" si="75"/>
        <v>137</v>
      </c>
      <c r="AH57" s="227" t="str">
        <f ca="1">VLOOKUP(1,OFFSET('Dummy Table'!$EH$25:$EI$29,0,AG57),2,FALSE)</f>
        <v>Canada</v>
      </c>
      <c r="AI57" s="277" t="s">
        <v>20</v>
      </c>
      <c r="AJ57" s="278"/>
      <c r="AK57" s="278"/>
      <c r="AL57" s="227" t="str">
        <f ca="1">VLOOKUP(2,OFFSET('Dummy Table'!$EH$25:$EI$29,0,AG57),2,FALSE)</f>
        <v>Romania</v>
      </c>
      <c r="AM57" s="66"/>
      <c r="AN57" s="66"/>
      <c r="AO57" s="66"/>
      <c r="AP57" s="243"/>
      <c r="AQ57" s="13"/>
      <c r="AR57" s="229">
        <f ca="1">IF(SUM(Tournament!$AG$33:$AG$37)=20,IF(AND(AH57=$G57,AL57=$K57),Bonu1,IF(AND(AH57=$G57,AL57&lt;&gt;$K57),Bonu2,IF(AND(AH57&lt;&gt;$G57,AL57=$K57),Bonu3,IF(AND(AH57=$K57,AL57=$G57),Bonu4,IF(OR(AH57=$K57,AL57=$G57),Bonu5,0))))),0)</f>
        <v>0</v>
      </c>
      <c r="AS57" s="228">
        <f t="shared" si="76"/>
        <v>274</v>
      </c>
      <c r="AT57" s="227" t="str">
        <f ca="1">VLOOKUP(1,OFFSET('Dummy Table'!$EH$25:$EI$29,0,AS57),2,FALSE)</f>
        <v>Canada</v>
      </c>
      <c r="AU57" s="277" t="s">
        <v>20</v>
      </c>
      <c r="AV57" s="278"/>
      <c r="AW57" s="278"/>
      <c r="AX57" s="227" t="str">
        <f ca="1">VLOOKUP(2,OFFSET('Dummy Table'!$EH$25:$EI$29,0,AS57),2,FALSE)</f>
        <v>Romania</v>
      </c>
      <c r="AY57" s="66"/>
      <c r="AZ57" s="66"/>
      <c r="BA57" s="66"/>
      <c r="BB57" s="66"/>
      <c r="BC57" s="13"/>
      <c r="BD57" s="229">
        <f ca="1">IF(SUM(Tournament!$AG$33:$AG$37)=20,IF(AND(AT57=$G57,AX57=$K57),Bonu1,IF(AND(AT57=$G57,AX57&lt;&gt;$K57),Bonu2,IF(AND(AT57&lt;&gt;$G57,AX57=$K57),Bonu3,IF(AND(AT57=$K57,AX57=$G57),Bonu4,IF(OR(AT57=$K57,AX57=$G57),Bonu5,0))))),0)</f>
        <v>0</v>
      </c>
      <c r="BE57" s="228">
        <f t="shared" si="77"/>
        <v>411</v>
      </c>
      <c r="BF57" s="227" t="str">
        <f ca="1">VLOOKUP(1,OFFSET('Dummy Table'!$EH$25:$EI$29,0,BE57),2,FALSE)</f>
        <v>Canada</v>
      </c>
      <c r="BG57" s="277" t="s">
        <v>20</v>
      </c>
      <c r="BH57" s="278"/>
      <c r="BI57" s="278"/>
      <c r="BJ57" s="227" t="str">
        <f ca="1">VLOOKUP(2,OFFSET('Dummy Table'!$EH$25:$EI$29,0,BE57),2,FALSE)</f>
        <v>Romania</v>
      </c>
      <c r="BK57" s="66"/>
      <c r="BL57" s="66"/>
      <c r="BM57" s="66"/>
      <c r="BN57" s="66"/>
      <c r="BO57" s="13"/>
      <c r="BP57" s="229">
        <f ca="1">IF(SUM(Tournament!$AG$33:$AG$37)=20,IF(AND(BF57=$G57,BJ57=$K57),Bonu1,IF(AND(BF57=$G57,BJ57&lt;&gt;$K57),Bonu2,IF(AND(BF57&lt;&gt;$G57,BJ57=$K57),Bonu3,IF(AND(BF57=$K57,BJ57=$G57),Bonu4,IF(OR(BF57=$K57,BJ57=$G57),Bonu5,0))))),0)</f>
        <v>0</v>
      </c>
      <c r="BQ57" s="228">
        <f t="shared" si="78"/>
        <v>548</v>
      </c>
      <c r="BR57" s="227" t="str">
        <f ca="1">VLOOKUP(1,OFFSET('Dummy Table'!$EH$25:$EI$29,0,BQ57),2,FALSE)</f>
        <v>Canada</v>
      </c>
      <c r="BS57" s="277" t="s">
        <v>20</v>
      </c>
      <c r="BT57" s="278"/>
      <c r="BU57" s="278"/>
      <c r="BV57" s="227" t="str">
        <f ca="1">VLOOKUP(2,OFFSET('Dummy Table'!$EH$25:$EI$29,0,BQ57),2,FALSE)</f>
        <v>Romania</v>
      </c>
      <c r="BW57" s="66"/>
      <c r="BX57" s="66"/>
      <c r="BY57" s="66"/>
      <c r="BZ57" s="66"/>
      <c r="CA57" s="13"/>
      <c r="CB57" s="229">
        <f ca="1">IF(SUM(Tournament!$AG$33:$AG$37)=20,IF(AND(BR57=$G57,BV57=$K57),Bonu1,IF(AND(BR57=$G57,BV57&lt;&gt;$K57),Bonu2,IF(AND(BR57&lt;&gt;$G57,BV57=$K57),Bonu3,IF(AND(BR57=$K57,BV57=$G57),Bonu4,IF(OR(BR57=$K57,BV57=$G57),Bonu5,0))))),0)</f>
        <v>0</v>
      </c>
      <c r="CC57" s="228">
        <f t="shared" si="79"/>
        <v>685</v>
      </c>
      <c r="CD57" s="227" t="str">
        <f ca="1">VLOOKUP(1,OFFSET('Dummy Table'!$EH$25:$EI$29,0,CC57),2,FALSE)</f>
        <v>Canada</v>
      </c>
      <c r="CE57" s="277" t="s">
        <v>20</v>
      </c>
      <c r="CF57" s="278"/>
      <c r="CG57" s="278"/>
      <c r="CH57" s="227" t="str">
        <f ca="1">VLOOKUP(2,OFFSET('Dummy Table'!$EH$25:$EI$29,0,CC57),2,FALSE)</f>
        <v>Romania</v>
      </c>
      <c r="CI57" s="66"/>
      <c r="CJ57" s="66"/>
      <c r="CK57" s="66"/>
      <c r="CL57" s="66"/>
      <c r="CM57" s="13"/>
      <c r="CN57" s="229">
        <f ca="1">IF(SUM(Tournament!$AG$33:$AG$37)=20,IF(AND(CD57=$G57,CH57=$K57),Bonu1,IF(AND(CD57=$G57,CH57&lt;&gt;$K57),Bonu2,IF(AND(CD57&lt;&gt;$G57,CH57=$K57),Bonu3,IF(AND(CD57=$K57,CH57=$G57),Bonu4,IF(OR(CD57=$K57,CH57=$G57),Bonu5,0))))),0)</f>
        <v>0</v>
      </c>
      <c r="CO57" s="228">
        <f t="shared" si="80"/>
        <v>822</v>
      </c>
      <c r="CP57" s="227" t="str">
        <f ca="1">VLOOKUP(1,OFFSET('Dummy Table'!$EH$25:$EI$29,0,CO57),2,FALSE)</f>
        <v>Canada</v>
      </c>
      <c r="CQ57" s="277" t="s">
        <v>20</v>
      </c>
      <c r="CR57" s="278"/>
      <c r="CS57" s="278"/>
      <c r="CT57" s="227" t="str">
        <f ca="1">VLOOKUP(2,OFFSET('Dummy Table'!$EH$25:$EI$29,0,CO57),2,FALSE)</f>
        <v>Romania</v>
      </c>
      <c r="CU57" s="66"/>
      <c r="CV57" s="66"/>
      <c r="CW57" s="66"/>
      <c r="CX57" s="66"/>
      <c r="CY57" s="13"/>
      <c r="CZ57" s="229">
        <f ca="1">IF(SUM(Tournament!$AG$33:$AG$37)=20,IF(AND(CP57=$G57,CT57=$K57),Bonu1,IF(AND(CP57=$G57,CT57&lt;&gt;$K57),Bonu2,IF(AND(CP57&lt;&gt;$G57,CT57=$K57),Bonu3,IF(AND(CP57=$K57,CT57=$G57),Bonu4,IF(OR(CP57=$K57,CT57=$G57),Bonu5,0))))),0)</f>
        <v>0</v>
      </c>
      <c r="DA57" s="228">
        <f t="shared" si="81"/>
        <v>959</v>
      </c>
      <c r="DB57" s="227" t="str">
        <f ca="1">VLOOKUP(1,OFFSET('Dummy Table'!$EH$25:$EI$29,0,DA57),2,FALSE)</f>
        <v>Canada</v>
      </c>
      <c r="DC57" s="277" t="s">
        <v>20</v>
      </c>
      <c r="DD57" s="278"/>
      <c r="DE57" s="278"/>
      <c r="DF57" s="227" t="str">
        <f ca="1">VLOOKUP(2,OFFSET('Dummy Table'!$EH$25:$EI$29,0,DA57),2,FALSE)</f>
        <v>Romania</v>
      </c>
      <c r="DG57" s="66"/>
      <c r="DH57" s="66"/>
      <c r="DI57" s="66"/>
      <c r="DJ57" s="66"/>
      <c r="DK57" s="13"/>
      <c r="DL57" s="229">
        <f ca="1">IF(SUM(Tournament!$AG$33:$AG$37)=20,IF(AND(DB57=$G57,DF57=$K57),Bonu1,IF(AND(DB57=$G57,DF57&lt;&gt;$K57),Bonu2,IF(AND(DB57&lt;&gt;$G57,DF57=$K57),Bonu3,IF(AND(DB57=$K57,DF57=$G57),Bonu4,IF(OR(DB57=$K57,DF57=$G57),Bonu5,0))))),0)</f>
        <v>0</v>
      </c>
      <c r="DM57" s="228">
        <f t="shared" si="82"/>
        <v>1096</v>
      </c>
      <c r="DN57" s="227" t="str">
        <f ca="1">VLOOKUP(1,OFFSET('Dummy Table'!$EH$25:$EI$29,0,DM57),2,FALSE)</f>
        <v>Canada</v>
      </c>
      <c r="DO57" s="277" t="s">
        <v>20</v>
      </c>
      <c r="DP57" s="278"/>
      <c r="DQ57" s="278"/>
      <c r="DR57" s="227" t="str">
        <f ca="1">VLOOKUP(2,OFFSET('Dummy Table'!$EH$25:$EI$29,0,DM57),2,FALSE)</f>
        <v>Romania</v>
      </c>
      <c r="DS57" s="66"/>
      <c r="DT57" s="66"/>
      <c r="DU57" s="66"/>
      <c r="DV57" s="66"/>
      <c r="DW57" s="13"/>
      <c r="DX57" s="229">
        <f ca="1">IF(SUM(Tournament!$AG$33:$AG$37)=20,IF(AND(DN57=$G57,DR57=$K57),Bonu1,IF(AND(DN57=$G57,DR57&lt;&gt;$K57),Bonu2,IF(AND(DN57&lt;&gt;$G57,DR57=$K57),Bonu3,IF(AND(DN57=$K57,DR57=$G57),Bonu4,IF(OR(DN57=$K57,DR57=$G57),Bonu5,0))))),0)</f>
        <v>0</v>
      </c>
      <c r="DY57" s="228">
        <f t="shared" si="83"/>
        <v>1233</v>
      </c>
      <c r="DZ57" s="227" t="str">
        <f ca="1">VLOOKUP(1,OFFSET('Dummy Table'!$EH$25:$EI$29,0,DY57),2,FALSE)</f>
        <v>Canada</v>
      </c>
      <c r="EA57" s="277" t="s">
        <v>20</v>
      </c>
      <c r="EB57" s="278"/>
      <c r="EC57" s="278"/>
      <c r="ED57" s="227" t="str">
        <f ca="1">VLOOKUP(2,OFFSET('Dummy Table'!$EH$25:$EI$29,0,DY57),2,FALSE)</f>
        <v>Romania</v>
      </c>
      <c r="EE57" s="66"/>
      <c r="EF57" s="66"/>
      <c r="EG57" s="66"/>
      <c r="EH57" s="66"/>
      <c r="EI57" s="13"/>
      <c r="EJ57" s="229">
        <f ca="1">IF(SUM(Tournament!$AG$33:$AG$37)=20,IF(AND(DZ57=$G57,ED57=$K57),Bonu1,IF(AND(DZ57=$G57,ED57&lt;&gt;$K57),Bonu2,IF(AND(DZ57&lt;&gt;$G57,ED57=$K57),Bonu3,IF(AND(DZ57=$K57,ED57=$G57),Bonu4,IF(OR(DZ57=$K57,ED57=$G57),Bonu5,0))))),0)</f>
        <v>0</v>
      </c>
      <c r="EK57" s="228">
        <f t="shared" si="84"/>
        <v>1370</v>
      </c>
      <c r="EL57" s="227" t="str">
        <f ca="1">VLOOKUP(1,OFFSET('Dummy Table'!$EH$25:$EI$29,0,EK57),2,FALSE)</f>
        <v>Canada</v>
      </c>
      <c r="EM57" s="277" t="s">
        <v>20</v>
      </c>
      <c r="EN57" s="278"/>
      <c r="EO57" s="278"/>
      <c r="EP57" s="227" t="str">
        <f ca="1">VLOOKUP(2,OFFSET('Dummy Table'!$EH$25:$EI$29,0,EK57),2,FALSE)</f>
        <v>Romania</v>
      </c>
      <c r="EQ57" s="66"/>
      <c r="ER57" s="66"/>
      <c r="ES57" s="66"/>
      <c r="ET57" s="66"/>
      <c r="EU57" s="13"/>
      <c r="EV57" s="229">
        <f ca="1">IF(SUM(Tournament!$AG$33:$AG$37)=20,IF(AND(EL57=$G57,EP57=$K57),Bonu1,IF(AND(EL57=$G57,EP57&lt;&gt;$K57),Bonu2,IF(AND(EL57&lt;&gt;$G57,EP57=$K57),Bonu3,IF(AND(EL57=$K57,EP57=$G57),Bonu4,IF(OR(EL57=$K57,EP57=$G57),Bonu5,0))))),0)</f>
        <v>0</v>
      </c>
      <c r="EW57" s="228">
        <f t="shared" si="85"/>
        <v>1507</v>
      </c>
      <c r="EX57" s="227" t="str">
        <f ca="1">VLOOKUP(1,OFFSET('Dummy Table'!$EH$25:$EI$29,0,EW57),2,FALSE)</f>
        <v>Canada</v>
      </c>
      <c r="EY57" s="277" t="s">
        <v>20</v>
      </c>
      <c r="EZ57" s="278"/>
      <c r="FA57" s="278"/>
      <c r="FB57" s="227" t="str">
        <f ca="1">VLOOKUP(2,OFFSET('Dummy Table'!$EH$25:$EI$29,0,EW57),2,FALSE)</f>
        <v>Romania</v>
      </c>
      <c r="FC57" s="66"/>
      <c r="FD57" s="66"/>
      <c r="FE57" s="66"/>
      <c r="FF57" s="66"/>
      <c r="FG57" s="13"/>
      <c r="FH57" s="229">
        <f ca="1">IF(SUM(Tournament!$AG$33:$AG$37)=20,IF(AND(EX57=$G57,FB57=$K57),Bonu1,IF(AND(EX57=$G57,FB57&lt;&gt;$K57),Bonu2,IF(AND(EX57&lt;&gt;$G57,FB57=$K57),Bonu3,IF(AND(EX57=$K57,FB57=$G57),Bonu4,IF(OR(EX57=$K57,FB57=$G57),Bonu5,0))))),0)</f>
        <v>0</v>
      </c>
      <c r="FI57" s="228">
        <f t="shared" si="86"/>
        <v>1644</v>
      </c>
      <c r="FJ57" s="227" t="str">
        <f ca="1">VLOOKUP(1,OFFSET('Dummy Table'!$EH$25:$EI$29,0,FI57),2,FALSE)</f>
        <v>Canada</v>
      </c>
      <c r="FK57" s="277" t="s">
        <v>20</v>
      </c>
      <c r="FL57" s="278"/>
      <c r="FM57" s="278"/>
      <c r="FN57" s="227" t="str">
        <f ca="1">VLOOKUP(2,OFFSET('Dummy Table'!$EH$25:$EI$29,0,FI57),2,FALSE)</f>
        <v>Romania</v>
      </c>
      <c r="FO57" s="66"/>
      <c r="FP57" s="66"/>
      <c r="FQ57" s="66"/>
      <c r="FR57" s="66"/>
      <c r="FS57" s="13"/>
      <c r="FT57" s="229">
        <f ca="1">IF(SUM(Tournament!$AG$33:$AG$37)=20,IF(AND(FJ57=$G57,FN57=$K57),Bonu1,IF(AND(FJ57=$G57,FN57&lt;&gt;$K57),Bonu2,IF(AND(FJ57&lt;&gt;$G57,FN57=$K57),Bonu3,IF(AND(FJ57=$K57,FN57=$G57),Bonu4,IF(OR(FJ57=$K57,FN57=$G57),Bonu5,0))))),0)</f>
        <v>0</v>
      </c>
      <c r="FU57" s="228">
        <f t="shared" si="87"/>
        <v>1781</v>
      </c>
      <c r="FV57" s="227" t="str">
        <f ca="1">VLOOKUP(1,OFFSET('Dummy Table'!$EH$25:$EI$29,0,FU57),2,FALSE)</f>
        <v>Canada</v>
      </c>
      <c r="FW57" s="277" t="s">
        <v>20</v>
      </c>
      <c r="FX57" s="278"/>
      <c r="FY57" s="278"/>
      <c r="FZ57" s="227" t="str">
        <f ca="1">VLOOKUP(2,OFFSET('Dummy Table'!$EH$25:$EI$29,0,FU57),2,FALSE)</f>
        <v>Romania</v>
      </c>
      <c r="GA57" s="66"/>
      <c r="GB57" s="66"/>
      <c r="GC57" s="66"/>
      <c r="GD57" s="66"/>
      <c r="GE57" s="13"/>
      <c r="GF57" s="229">
        <f ca="1">IF(SUM(Tournament!$AG$33:$AG$37)=20,IF(AND(FV57=$G57,FZ57=$K57),Bonu1,IF(AND(FV57=$G57,FZ57&lt;&gt;$K57),Bonu2,IF(AND(FV57&lt;&gt;$G57,FZ57=$K57),Bonu3,IF(AND(FV57=$K57,FZ57=$G57),Bonu4,IF(OR(FV57=$K57,FZ57=$G57),Bonu5,0))))),0)</f>
        <v>0</v>
      </c>
      <c r="GG57" s="228">
        <f t="shared" si="88"/>
        <v>1918</v>
      </c>
      <c r="GH57" s="227" t="str">
        <f ca="1">VLOOKUP(1,OFFSET('Dummy Table'!$EH$25:$EI$29,0,GG57),2,FALSE)</f>
        <v>Canada</v>
      </c>
      <c r="GI57" s="277" t="s">
        <v>20</v>
      </c>
      <c r="GJ57" s="278"/>
      <c r="GK57" s="278"/>
      <c r="GL57" s="227" t="str">
        <f ca="1">VLOOKUP(2,OFFSET('Dummy Table'!$EH$25:$EI$29,0,GG57),2,FALSE)</f>
        <v>Romania</v>
      </c>
      <c r="GM57" s="66"/>
      <c r="GN57" s="66"/>
      <c r="GO57" s="66"/>
      <c r="GP57" s="66"/>
      <c r="GQ57" s="13"/>
      <c r="GR57" s="229">
        <f ca="1">IF(SUM(Tournament!$AG$33:$AG$37)=20,IF(AND(GH57=$G57,GL57=$K57),Bonu1,IF(AND(GH57=$G57,GL57&lt;&gt;$K57),Bonu2,IF(AND(GH57&lt;&gt;$G57,GL57=$K57),Bonu3,IF(AND(GH57=$K57,GL57=$G57),Bonu4,IF(OR(GH57=$K57,GL57=$G57),Bonu5,0))))),0)</f>
        <v>0</v>
      </c>
    </row>
    <row r="58" spans="1:200" s="10" customFormat="1" ht="15" customHeight="1" x14ac:dyDescent="0.25">
      <c r="A58" s="141"/>
      <c r="B58" s="11"/>
      <c r="S58" s="14"/>
      <c r="U58" s="89"/>
      <c r="V58" s="66"/>
      <c r="W58" s="17"/>
      <c r="X58" s="17"/>
      <c r="Y58" s="17"/>
      <c r="Z58" s="66"/>
      <c r="AA58" s="66"/>
      <c r="AB58" s="66"/>
      <c r="AC58" s="66"/>
      <c r="AD58" s="243"/>
      <c r="AE58" s="13"/>
      <c r="AF58" s="14"/>
      <c r="AG58" s="89"/>
      <c r="AH58" s="66"/>
      <c r="AI58" s="17"/>
      <c r="AJ58" s="17"/>
      <c r="AK58" s="17"/>
      <c r="AL58" s="66"/>
      <c r="AM58" s="66"/>
      <c r="AN58" s="66"/>
      <c r="AO58" s="66"/>
      <c r="AP58" s="243"/>
      <c r="AQ58" s="13"/>
      <c r="AR58" s="14"/>
      <c r="AS58" s="89"/>
      <c r="AT58" s="66"/>
      <c r="AU58" s="17"/>
      <c r="AV58" s="17"/>
      <c r="AW58" s="17"/>
      <c r="AX58" s="66"/>
      <c r="AY58" s="66"/>
      <c r="AZ58" s="66"/>
      <c r="BA58" s="66"/>
      <c r="BB58" s="66"/>
      <c r="BC58" s="13"/>
      <c r="BD58" s="14"/>
      <c r="BE58" s="89"/>
      <c r="BF58" s="66"/>
      <c r="BG58" s="17"/>
      <c r="BH58" s="17"/>
      <c r="BI58" s="17"/>
      <c r="BJ58" s="66"/>
      <c r="BK58" s="66"/>
      <c r="BL58" s="66"/>
      <c r="BM58" s="66"/>
      <c r="BN58" s="66"/>
      <c r="BO58" s="13"/>
      <c r="BP58" s="14"/>
      <c r="BQ58" s="89"/>
      <c r="BR58" s="66"/>
      <c r="BS58" s="17"/>
      <c r="BT58" s="17"/>
      <c r="BU58" s="17"/>
      <c r="BV58" s="66"/>
      <c r="BW58" s="66"/>
      <c r="BX58" s="66"/>
      <c r="BY58" s="66"/>
      <c r="BZ58" s="66"/>
      <c r="CA58" s="13"/>
      <c r="CB58" s="14"/>
      <c r="CC58" s="89"/>
      <c r="CD58" s="66"/>
      <c r="CE58" s="17"/>
      <c r="CF58" s="17"/>
      <c r="CG58" s="17"/>
      <c r="CH58" s="66"/>
      <c r="CI58" s="66"/>
      <c r="CJ58" s="66"/>
      <c r="CK58" s="66"/>
      <c r="CL58" s="66"/>
      <c r="CM58" s="13"/>
      <c r="CN58" s="14"/>
      <c r="CO58" s="89"/>
      <c r="CP58" s="66"/>
      <c r="CQ58" s="17"/>
      <c r="CR58" s="17"/>
      <c r="CS58" s="17"/>
      <c r="CT58" s="66"/>
      <c r="CU58" s="66"/>
      <c r="CV58" s="66"/>
      <c r="CW58" s="66"/>
      <c r="CX58" s="66"/>
      <c r="CY58" s="13"/>
      <c r="CZ58" s="14"/>
      <c r="DA58" s="89"/>
      <c r="DB58" s="66"/>
      <c r="DC58" s="17"/>
      <c r="DD58" s="17"/>
      <c r="DE58" s="17"/>
      <c r="DF58" s="66"/>
      <c r="DG58" s="66"/>
      <c r="DH58" s="66"/>
      <c r="DI58" s="66"/>
      <c r="DJ58" s="66"/>
      <c r="DK58" s="13"/>
      <c r="DL58" s="14"/>
      <c r="DM58" s="89"/>
      <c r="DN58" s="66"/>
      <c r="DO58" s="17"/>
      <c r="DP58" s="17"/>
      <c r="DQ58" s="17"/>
      <c r="DR58" s="66"/>
      <c r="DS58" s="66"/>
      <c r="DT58" s="66"/>
      <c r="DU58" s="66"/>
      <c r="DV58" s="66"/>
      <c r="DW58" s="13"/>
      <c r="DX58" s="14"/>
      <c r="DY58" s="89"/>
      <c r="DZ58" s="66"/>
      <c r="EA58" s="17"/>
      <c r="EB58" s="17"/>
      <c r="EC58" s="17"/>
      <c r="ED58" s="66"/>
      <c r="EE58" s="66"/>
      <c r="EF58" s="66"/>
      <c r="EG58" s="66"/>
      <c r="EH58" s="66"/>
      <c r="EI58" s="13"/>
      <c r="EJ58" s="14"/>
      <c r="EK58" s="89"/>
      <c r="EL58" s="66"/>
      <c r="EM58" s="17"/>
      <c r="EN58" s="17"/>
      <c r="EO58" s="17"/>
      <c r="EP58" s="66"/>
      <c r="EQ58" s="66"/>
      <c r="ER58" s="66"/>
      <c r="ES58" s="66"/>
      <c r="ET58" s="66"/>
      <c r="EU58" s="13"/>
      <c r="EV58" s="14"/>
      <c r="EW58" s="89"/>
      <c r="EX58" s="66"/>
      <c r="EY58" s="17"/>
      <c r="EZ58" s="17"/>
      <c r="FA58" s="17"/>
      <c r="FB58" s="66"/>
      <c r="FC58" s="66"/>
      <c r="FD58" s="66"/>
      <c r="FE58" s="66"/>
      <c r="FF58" s="66"/>
      <c r="FG58" s="13"/>
      <c r="FH58" s="14"/>
      <c r="FI58" s="89"/>
      <c r="FJ58" s="66"/>
      <c r="FK58" s="17"/>
      <c r="FL58" s="17"/>
      <c r="FM58" s="17"/>
      <c r="FN58" s="66"/>
      <c r="FO58" s="66"/>
      <c r="FP58" s="66"/>
      <c r="FQ58" s="66"/>
      <c r="FR58" s="66"/>
      <c r="FS58" s="13"/>
      <c r="FT58" s="14"/>
      <c r="FU58" s="89"/>
      <c r="FV58" s="66"/>
      <c r="FW58" s="17"/>
      <c r="FX58" s="17"/>
      <c r="FY58" s="17"/>
      <c r="FZ58" s="66"/>
      <c r="GA58" s="66"/>
      <c r="GB58" s="66"/>
      <c r="GC58" s="66"/>
      <c r="GD58" s="66"/>
      <c r="GE58" s="13"/>
      <c r="GF58" s="14"/>
      <c r="GG58" s="89"/>
      <c r="GH58" s="66"/>
      <c r="GI58" s="17"/>
      <c r="GJ58" s="17"/>
      <c r="GK58" s="17"/>
      <c r="GL58" s="66"/>
      <c r="GM58" s="66"/>
      <c r="GN58" s="66"/>
      <c r="GO58" s="66"/>
      <c r="GP58" s="66"/>
      <c r="GQ58" s="13"/>
      <c r="GR58" s="14"/>
    </row>
    <row r="59" spans="1:200" s="10" customFormat="1" ht="15" customHeight="1" x14ac:dyDescent="0.25">
      <c r="A59" s="141"/>
      <c r="B59" s="11"/>
      <c r="H59" s="280" t="s">
        <v>12</v>
      </c>
      <c r="I59" s="280"/>
      <c r="J59" s="280"/>
      <c r="L59" s="240" t="str">
        <f>IF(SUMPRODUCT((H60:H67&lt;&gt;"")*(H60:H67=J60:J67)*1)&lt;&gt;0,"Winner","")</f>
        <v/>
      </c>
      <c r="M59" s="211"/>
      <c r="N59" s="211"/>
      <c r="O59" s="211"/>
      <c r="P59" s="211"/>
      <c r="Q59" s="211"/>
      <c r="S59" s="14"/>
      <c r="U59" s="89"/>
      <c r="V59" s="66"/>
      <c r="W59" s="17"/>
      <c r="X59" s="17"/>
      <c r="Y59" s="17"/>
      <c r="Z59" s="66"/>
      <c r="AA59" s="66" t="str">
        <f>IF(SUMPRODUCT((W60:W67&lt;&gt;"")*(W60:W67=Y60:Y67)*1)&lt;&gt;0,"Winner","")</f>
        <v/>
      </c>
      <c r="AB59" s="66"/>
      <c r="AC59" s="66"/>
      <c r="AD59" s="243">
        <f>SUM(AD60:AD67)</f>
        <v>0</v>
      </c>
      <c r="AE59" s="13"/>
      <c r="AF59" s="14"/>
      <c r="AG59" s="89"/>
      <c r="AH59" s="66"/>
      <c r="AI59" s="17"/>
      <c r="AJ59" s="17"/>
      <c r="AK59" s="17"/>
      <c r="AL59" s="66"/>
      <c r="AM59" s="66" t="str">
        <f>IF(SUMPRODUCT((AI60:AI67&lt;&gt;"")*(AI60:AI67=AK60:AK67)*1)&lt;&gt;0,"Winner","")</f>
        <v/>
      </c>
      <c r="AN59" s="66"/>
      <c r="AO59" s="66"/>
      <c r="AP59" s="243">
        <f>SUM(AP60:AP67)</f>
        <v>0</v>
      </c>
      <c r="AQ59" s="13"/>
      <c r="AR59" s="14"/>
      <c r="AS59" s="89"/>
      <c r="AT59" s="66"/>
      <c r="AU59" s="17"/>
      <c r="AV59" s="17"/>
      <c r="AW59" s="17"/>
      <c r="AX59" s="66"/>
      <c r="AY59" s="66" t="str">
        <f>IF(SUMPRODUCT((AU60:AU67&lt;&gt;"")*(AU60:AU67=AW60:AW67)*1)&lt;&gt;0,"Winner","")</f>
        <v/>
      </c>
      <c r="AZ59" s="66"/>
      <c r="BA59" s="66"/>
      <c r="BB59" s="66">
        <f>SUM(BB60:BB67)</f>
        <v>0</v>
      </c>
      <c r="BC59" s="13"/>
      <c r="BD59" s="14"/>
      <c r="BE59" s="89"/>
      <c r="BF59" s="66"/>
      <c r="BG59" s="17"/>
      <c r="BH59" s="17"/>
      <c r="BI59" s="17"/>
      <c r="BJ59" s="66"/>
      <c r="BK59" s="66" t="str">
        <f>IF(SUMPRODUCT((BG60:BG67&lt;&gt;"")*(BG60:BG67=BI60:BI67)*1)&lt;&gt;0,"Winner","")</f>
        <v/>
      </c>
      <c r="BL59" s="66"/>
      <c r="BM59" s="66"/>
      <c r="BN59" s="66">
        <f>SUM(BN60:BN67)</f>
        <v>0</v>
      </c>
      <c r="BO59" s="13"/>
      <c r="BP59" s="14"/>
      <c r="BQ59" s="89"/>
      <c r="BR59" s="66"/>
      <c r="BS59" s="17"/>
      <c r="BT59" s="17"/>
      <c r="BU59" s="17"/>
      <c r="BV59" s="66"/>
      <c r="BW59" s="66" t="str">
        <f>IF(SUMPRODUCT((BS60:BS67&lt;&gt;"")*(BS60:BS67=BU60:BU67)*1)&lt;&gt;0,"Winner","")</f>
        <v/>
      </c>
      <c r="BX59" s="66"/>
      <c r="BY59" s="66"/>
      <c r="BZ59" s="66">
        <f>SUM(BZ60:BZ67)</f>
        <v>0</v>
      </c>
      <c r="CA59" s="13"/>
      <c r="CB59" s="14"/>
      <c r="CC59" s="89"/>
      <c r="CD59" s="66"/>
      <c r="CE59" s="17"/>
      <c r="CF59" s="17"/>
      <c r="CG59" s="17"/>
      <c r="CH59" s="66"/>
      <c r="CI59" s="66" t="str">
        <f>IF(SUMPRODUCT((CE60:CE67&lt;&gt;"")*(CE60:CE67=CG60:CG67)*1)&lt;&gt;0,"Winner","")</f>
        <v/>
      </c>
      <c r="CJ59" s="66"/>
      <c r="CK59" s="66"/>
      <c r="CL59" s="66">
        <f>SUM(CL60:CL67)</f>
        <v>0</v>
      </c>
      <c r="CM59" s="13"/>
      <c r="CN59" s="14"/>
      <c r="CO59" s="89"/>
      <c r="CP59" s="66"/>
      <c r="CQ59" s="17"/>
      <c r="CR59" s="17"/>
      <c r="CS59" s="17"/>
      <c r="CT59" s="66"/>
      <c r="CU59" s="66" t="str">
        <f>IF(SUMPRODUCT((CQ60:CQ67&lt;&gt;"")*(CQ60:CQ67=CS60:CS67)*1)&lt;&gt;0,"Winner","")</f>
        <v/>
      </c>
      <c r="CV59" s="66"/>
      <c r="CW59" s="66"/>
      <c r="CX59" s="66">
        <f>SUM(CX60:CX67)</f>
        <v>0</v>
      </c>
      <c r="CY59" s="13"/>
      <c r="CZ59" s="14"/>
      <c r="DA59" s="89"/>
      <c r="DB59" s="66"/>
      <c r="DC59" s="17"/>
      <c r="DD59" s="17"/>
      <c r="DE59" s="17"/>
      <c r="DF59" s="66"/>
      <c r="DG59" s="66" t="str">
        <f>IF(SUMPRODUCT((DC60:DC67&lt;&gt;"")*(DC60:DC67=DE60:DE67)*1)&lt;&gt;0,"Winner","")</f>
        <v/>
      </c>
      <c r="DH59" s="66"/>
      <c r="DI59" s="66"/>
      <c r="DJ59" s="66">
        <f>SUM(DJ60:DJ67)</f>
        <v>0</v>
      </c>
      <c r="DK59" s="13"/>
      <c r="DL59" s="14"/>
      <c r="DM59" s="89"/>
      <c r="DN59" s="66"/>
      <c r="DO59" s="17"/>
      <c r="DP59" s="17"/>
      <c r="DQ59" s="17"/>
      <c r="DR59" s="66"/>
      <c r="DS59" s="66" t="str">
        <f>IF(SUMPRODUCT((DO60:DO67&lt;&gt;"")*(DO60:DO67=DQ60:DQ67)*1)&lt;&gt;0,"Winner","")</f>
        <v/>
      </c>
      <c r="DT59" s="66"/>
      <c r="DU59" s="66"/>
      <c r="DV59" s="66">
        <f>SUM(DV60:DV67)</f>
        <v>0</v>
      </c>
      <c r="DW59" s="13"/>
      <c r="DX59" s="14"/>
      <c r="DY59" s="89"/>
      <c r="DZ59" s="66"/>
      <c r="EA59" s="17"/>
      <c r="EB59" s="17"/>
      <c r="EC59" s="17"/>
      <c r="ED59" s="66"/>
      <c r="EE59" s="66" t="str">
        <f>IF(SUMPRODUCT((EA60:EA67&lt;&gt;"")*(EA60:EA67=EC60:EC67)*1)&lt;&gt;0,"Winner","")</f>
        <v/>
      </c>
      <c r="EF59" s="66"/>
      <c r="EG59" s="66"/>
      <c r="EH59" s="66">
        <f>SUM(EH60:EH67)</f>
        <v>0</v>
      </c>
      <c r="EI59" s="13"/>
      <c r="EJ59" s="14"/>
      <c r="EK59" s="89"/>
      <c r="EL59" s="66"/>
      <c r="EM59" s="17"/>
      <c r="EN59" s="17"/>
      <c r="EO59" s="17"/>
      <c r="EP59" s="66"/>
      <c r="EQ59" s="66" t="str">
        <f>IF(SUMPRODUCT((EM60:EM67&lt;&gt;"")*(EM60:EM67=EO60:EO67)*1)&lt;&gt;0,"Winner","")</f>
        <v/>
      </c>
      <c r="ER59" s="66"/>
      <c r="ES59" s="66"/>
      <c r="ET59" s="66">
        <f>SUM(ET60:ET67)</f>
        <v>0</v>
      </c>
      <c r="EU59" s="13"/>
      <c r="EV59" s="14"/>
      <c r="EW59" s="89"/>
      <c r="EX59" s="66"/>
      <c r="EY59" s="17"/>
      <c r="EZ59" s="17"/>
      <c r="FA59" s="17"/>
      <c r="FB59" s="66"/>
      <c r="FC59" s="66" t="str">
        <f>IF(SUMPRODUCT((EY60:EY67&lt;&gt;"")*(EY60:EY67=FA60:FA67)*1)&lt;&gt;0,"Winner","")</f>
        <v/>
      </c>
      <c r="FD59" s="66"/>
      <c r="FE59" s="66"/>
      <c r="FF59" s="66">
        <f>SUM(FF60:FF67)</f>
        <v>0</v>
      </c>
      <c r="FG59" s="13"/>
      <c r="FH59" s="14"/>
      <c r="FI59" s="89"/>
      <c r="FJ59" s="66"/>
      <c r="FK59" s="17"/>
      <c r="FL59" s="17"/>
      <c r="FM59" s="17"/>
      <c r="FN59" s="66"/>
      <c r="FO59" s="66" t="str">
        <f>IF(SUMPRODUCT((FK60:FK67&lt;&gt;"")*(FK60:FK67=FM60:FM67)*1)&lt;&gt;0,"Winner","")</f>
        <v/>
      </c>
      <c r="FP59" s="66"/>
      <c r="FQ59" s="66"/>
      <c r="FR59" s="66">
        <f>SUM(FR60:FR67)</f>
        <v>0</v>
      </c>
      <c r="FS59" s="13"/>
      <c r="FT59" s="14"/>
      <c r="FU59" s="89"/>
      <c r="FV59" s="66"/>
      <c r="FW59" s="17"/>
      <c r="FX59" s="17"/>
      <c r="FY59" s="17"/>
      <c r="FZ59" s="66"/>
      <c r="GA59" s="66" t="str">
        <f>IF(SUMPRODUCT((FW60:FW67&lt;&gt;"")*(FW60:FW67=FY60:FY67)*1)&lt;&gt;0,"Winner","")</f>
        <v/>
      </c>
      <c r="GB59" s="66"/>
      <c r="GC59" s="66"/>
      <c r="GD59" s="66">
        <f>SUM(GD60:GD67)</f>
        <v>0</v>
      </c>
      <c r="GE59" s="13"/>
      <c r="GF59" s="14"/>
      <c r="GG59" s="89"/>
      <c r="GH59" s="66"/>
      <c r="GI59" s="17"/>
      <c r="GJ59" s="17"/>
      <c r="GK59" s="17"/>
      <c r="GL59" s="66"/>
      <c r="GM59" s="66" t="str">
        <f>IF(SUMPRODUCT((GI60:GI67&lt;&gt;"")*(GI60:GI67=GK60:GK67)*1)&lt;&gt;0,"Winner","")</f>
        <v/>
      </c>
      <c r="GN59" s="66"/>
      <c r="GO59" s="66"/>
      <c r="GP59" s="66">
        <f>SUM(GP60:GP67)</f>
        <v>0</v>
      </c>
      <c r="GQ59" s="13"/>
      <c r="GR59" s="14"/>
    </row>
    <row r="60" spans="1:200" s="10" customFormat="1" ht="15" customHeight="1" x14ac:dyDescent="0.25">
      <c r="A60" s="141">
        <v>66</v>
      </c>
      <c r="B60" s="11"/>
      <c r="C60" s="13">
        <v>41</v>
      </c>
      <c r="D60" s="13" t="s">
        <v>100</v>
      </c>
      <c r="E60" s="184"/>
      <c r="F60" s="185"/>
      <c r="G60" s="186" t="str">
        <f>Tournament!H58</f>
        <v>Winner Pool B</v>
      </c>
      <c r="H60" s="187">
        <f>IF(AND(Tournament!I58&lt;&gt;"",Tournament!I59&lt;&gt;""),IF(TriesSet=1,Tournament!I58,Tournament!I58+Tournament!J58),"")</f>
        <v>1</v>
      </c>
      <c r="I60" s="187" t="s">
        <v>25</v>
      </c>
      <c r="J60" s="187">
        <f>IF(AND(Tournament!I58&lt;&gt;"",Tournament!I59&lt;&gt;""),IF(TriesSet=1,Tournament!I59,Tournament!I59+Tournament!J59),"")</f>
        <v>2</v>
      </c>
      <c r="K60" s="196" t="str">
        <f>Tournament!H59</f>
        <v>Wales</v>
      </c>
      <c r="L60" s="10" t="str">
        <f>IF(AND(H60&lt;&gt;"",J60&lt;&gt;""),IF(H60=J60,IF(AND(Tournament!J58&lt;&gt;"",Tournament!J59&lt;&gt;""),IF(Tournament!J58&gt;Tournament!J59,G60,K60),""),""),"")</f>
        <v/>
      </c>
      <c r="S60" s="197">
        <f>Setup!A20</f>
        <v>0</v>
      </c>
      <c r="T60" s="198"/>
      <c r="U60" s="199"/>
      <c r="V60" s="200" t="str">
        <f ca="1">IF(Setup!$A$20=1,$G60,V55)</f>
        <v>USA</v>
      </c>
      <c r="W60" s="17"/>
      <c r="X60" s="17"/>
      <c r="Y60" s="17"/>
      <c r="Z60" s="201" t="str">
        <f ca="1">IF(Setup!$A$20=1,$K60,Z54)</f>
        <v>Fiji</v>
      </c>
      <c r="AA60" s="271"/>
      <c r="AB60" s="271"/>
      <c r="AC60" s="271"/>
      <c r="AD60" s="202">
        <f>IF(AE60=Quar1,1,0)</f>
        <v>0</v>
      </c>
      <c r="AE60" s="203" t="str">
        <f>IFERROR(IF(Setup!$A$20=1,IF(AND($H60&lt;&gt;"",$J60&lt;&gt;"",W60&lt;&gt;"",Y60&lt;&gt;""),IF(AND($H60=W60,$J60=Y60),Quar1,IF(($H60-$J60)=(W60-Y60),Quar2,IF(AND(($H60&gt;$J60),(W60&gt;Y60),ABS(ABS($H60-$J60)-ABS(W60-Y60))&lt;=ScoreMarginKO),Quar3,IF(AND(($H60&gt;$J60),(W60&gt;Y60)),Quar4,IF(AND(($J60&gt;$H60),(Y60&gt;W60),ABS(ABS($J60-$H60)-ABS(Y60-W60))&lt;=ScoreMarginKO),Quar3,IF(AND(($J60&gt;$H60),(Y60&gt;W60)),Quar4,0)))))),""),IF(AND($H60&lt;&gt;"",$J60&lt;&gt;"",W60&lt;&gt;"",Y60&lt;&gt;""),IF(AND(V60=$G60,$K60=Z60),IF(AND($H60=W60,$J60=Y60),Quar1,IF(($H60-$J60)=(W60-Y60),Quar2,IF(OR(AND(($J60&gt;$H60),(Y60&gt;W60),ABS(ABS($H60-$J60)-ABS(W60-Y60))&lt;=ScoreMarginKO),AND(($J60&lt;$H60),(Y60&lt;W60),ABS(ABS($H60-$J60)-ABS(W60-Y60))&lt;=ScoreMarginKO)),Quar3,IF(OR(AND(($J60&gt;$H60),(Y60&gt;W60)),AND(($J60&lt;$H60),(Y60&lt;W60))),Quar4,0)))),0),"")),0)</f>
        <v/>
      </c>
      <c r="AF60" s="230">
        <f ca="1">IF(V60&lt;&gt;"Winner Pool B",IF(Setup!$A$20=0,IF(AND(V60=$G60,Z60=$K60),Bonu6,0),""),0)</f>
        <v>0</v>
      </c>
      <c r="AG60" s="199"/>
      <c r="AH60" s="200" t="str">
        <f ca="1">IF(Setup!$A$20=1,$G60,AH55)</f>
        <v>USA</v>
      </c>
      <c r="AI60" s="17"/>
      <c r="AJ60" s="17"/>
      <c r="AK60" s="17"/>
      <c r="AL60" s="201" t="str">
        <f ca="1">IF(Setup!$A$20=1,$K60,AL54)</f>
        <v>Fiji</v>
      </c>
      <c r="AM60" s="271"/>
      <c r="AN60" s="271"/>
      <c r="AO60" s="271"/>
      <c r="AP60" s="202">
        <f>IF(AQ60=Quar1,1,0)</f>
        <v>0</v>
      </c>
      <c r="AQ60" s="203" t="str">
        <f>IFERROR(IF(Setup!$A$20=1,IF(AND($H60&lt;&gt;"",$J60&lt;&gt;"",AI60&lt;&gt;"",AK60&lt;&gt;""),IF(AND($H60=AI60,$J60=AK60),Quar1,IF(($H60-$J60)=(AI60-AK60),Quar2,IF(AND(($H60&gt;$J60),(AI60&gt;AK60),ABS(ABS($H60-$J60)-ABS(AI60-AK60))&lt;=ScoreMarginKO),Quar3,IF(AND(($H60&gt;$J60),(AI60&gt;AK60)),Quar4,IF(AND(($J60&gt;$H60),(AK60&gt;AI60),ABS(ABS($J60-$H60)-ABS(AK60-AI60))&lt;=ScoreMarginKO),Quar3,IF(AND(($J60&gt;$H60),(AK60&gt;AI60)),Quar4,0)))))),""),IF(AND($H60&lt;&gt;"",$J60&lt;&gt;"",AI60&lt;&gt;"",AK60&lt;&gt;""),IF(AND(AH60=$G60,$K60=AL60),IF(AND($H60=AI60,$J60=AK60),Quar1,IF(($H60-$J60)=(AI60-AK60),Quar2,IF(OR(AND(($J60&gt;$H60),(AK60&gt;AI60),ABS(ABS($H60-$J60)-ABS(AI60-AK60))&lt;=ScoreMarginKO),AND(($J60&lt;$H60),(AK60&lt;AI60),ABS(ABS($H60-$J60)-ABS(AI60-AK60))&lt;=ScoreMarginKO)),Quar3,IF(OR(AND(($J60&gt;$H60),(AK60&gt;AI60)),AND(($J60&lt;$H60),(AK60&lt;AI60))),Quar4,0)))),0),"")),0)</f>
        <v/>
      </c>
      <c r="AR60" s="230">
        <f ca="1">IF(AH60&lt;&gt;"Winner Pool B",IF(Setup!$A$20=0,IF(AND(AH60=$G60,AL60=$K60),Bonu6,0),""),0)</f>
        <v>0</v>
      </c>
      <c r="AS60" s="199"/>
      <c r="AT60" s="200" t="str">
        <f ca="1">IF(Setup!$A$20=1,$G60,AT55)</f>
        <v>USA</v>
      </c>
      <c r="AU60" s="17"/>
      <c r="AV60" s="17"/>
      <c r="AW60" s="17"/>
      <c r="AX60" s="201" t="str">
        <f ca="1">IF(Setup!$A$20=1,$K60,AX54)</f>
        <v>Fiji</v>
      </c>
      <c r="AY60" s="271"/>
      <c r="AZ60" s="271"/>
      <c r="BA60" s="271"/>
      <c r="BB60" s="202">
        <f>IF(BC60=Quar1,1,0)</f>
        <v>0</v>
      </c>
      <c r="BC60" s="203" t="str">
        <f>IFERROR(IF(Setup!$A$20=1,IF(AND($H60&lt;&gt;"",$J60&lt;&gt;"",AU60&lt;&gt;"",AW60&lt;&gt;""),IF(AND($H60=AU60,$J60=AW60),Quar1,IF(($H60-$J60)=(AU60-AW60),Quar2,IF(AND(($H60&gt;$J60),(AU60&gt;AW60),ABS(ABS($H60-$J60)-ABS(AU60-AW60))&lt;=ScoreMarginKO),Quar3,IF(AND(($H60&gt;$J60),(AU60&gt;AW60)),Quar4,IF(AND(($J60&gt;$H60),(AW60&gt;AU60),ABS(ABS($J60-$H60)-ABS(AW60-AU60))&lt;=ScoreMarginKO),Quar3,IF(AND(($J60&gt;$H60),(AW60&gt;AU60)),Quar4,0)))))),""),IF(AND($H60&lt;&gt;"",$J60&lt;&gt;"",AU60&lt;&gt;"",AW60&lt;&gt;""),IF(AND(AT60=$G60,$K60=AX60),IF(AND($H60=AU60,$J60=AW60),Quar1,IF(($H60-$J60)=(AU60-AW60),Quar2,IF(OR(AND(($J60&gt;$H60),(AW60&gt;AU60),ABS(ABS($H60-$J60)-ABS(AU60-AW60))&lt;=ScoreMarginKO),AND(($J60&lt;$H60),(AW60&lt;AU60),ABS(ABS($H60-$J60)-ABS(AU60-AW60))&lt;=ScoreMarginKO)),Quar3,IF(OR(AND(($J60&gt;$H60),(AW60&gt;AU60)),AND(($J60&lt;$H60),(AW60&lt;AU60))),Quar4,0)))),0),"")),0)</f>
        <v/>
      </c>
      <c r="BD60" s="230">
        <f ca="1">IF(AT60&lt;&gt;"Winner Pool B",IF(Setup!$A$20=0,IF(AND(AT60=$G60,AX60=$K60),Bonu6,0),""),0)</f>
        <v>0</v>
      </c>
      <c r="BE60" s="199"/>
      <c r="BF60" s="200" t="str">
        <f ca="1">IF(Setup!$A$20=1,$G60,BF55)</f>
        <v>USA</v>
      </c>
      <c r="BG60" s="17"/>
      <c r="BH60" s="17"/>
      <c r="BI60" s="17"/>
      <c r="BJ60" s="201" t="str">
        <f ca="1">IF(Setup!$A$20=1,$K60,BJ54)</f>
        <v>Fiji</v>
      </c>
      <c r="BK60" s="271"/>
      <c r="BL60" s="271"/>
      <c r="BM60" s="271"/>
      <c r="BN60" s="202">
        <f>IF(BO60=Quar1,1,0)</f>
        <v>0</v>
      </c>
      <c r="BO60" s="203" t="str">
        <f>IFERROR(IF(Setup!$A$20=1,IF(AND($H60&lt;&gt;"",$J60&lt;&gt;"",BG60&lt;&gt;"",BI60&lt;&gt;""),IF(AND($H60=BG60,$J60=BI60),Quar1,IF(($H60-$J60)=(BG60-BI60),Quar2,IF(AND(($H60&gt;$J60),(BG60&gt;BI60),ABS(ABS($H60-$J60)-ABS(BG60-BI60))&lt;=ScoreMarginKO),Quar3,IF(AND(($H60&gt;$J60),(BG60&gt;BI60)),Quar4,IF(AND(($J60&gt;$H60),(BI60&gt;BG60),ABS(ABS($J60-$H60)-ABS(BI60-BG60))&lt;=ScoreMarginKO),Quar3,IF(AND(($J60&gt;$H60),(BI60&gt;BG60)),Quar4,0)))))),""),IF(AND($H60&lt;&gt;"",$J60&lt;&gt;"",BG60&lt;&gt;"",BI60&lt;&gt;""),IF(AND(BF60=$G60,$K60=BJ60),IF(AND($H60=BG60,$J60=BI60),Quar1,IF(($H60-$J60)=(BG60-BI60),Quar2,IF(OR(AND(($J60&gt;$H60),(BI60&gt;BG60),ABS(ABS($H60-$J60)-ABS(BG60-BI60))&lt;=ScoreMarginKO),AND(($J60&lt;$H60),(BI60&lt;BG60),ABS(ABS($H60-$J60)-ABS(BG60-BI60))&lt;=ScoreMarginKO)),Quar3,IF(OR(AND(($J60&gt;$H60),(BI60&gt;BG60)),AND(($J60&lt;$H60),(BI60&lt;BG60))),Quar4,0)))),0),"")),0)</f>
        <v/>
      </c>
      <c r="BP60" s="230">
        <f ca="1">IF(BF60&lt;&gt;"Winner Pool B",IF(Setup!$A$20=0,IF(AND(BF60=$G60,BJ60=$K60),Bonu6,0),""),0)</f>
        <v>0</v>
      </c>
      <c r="BQ60" s="199"/>
      <c r="BR60" s="200" t="str">
        <f ca="1">IF(Setup!$A$20=1,$G60,BR55)</f>
        <v>USA</v>
      </c>
      <c r="BS60" s="17"/>
      <c r="BT60" s="17"/>
      <c r="BU60" s="17"/>
      <c r="BV60" s="201" t="str">
        <f ca="1">IF(Setup!$A$20=1,$K60,BV54)</f>
        <v>Fiji</v>
      </c>
      <c r="BW60" s="271"/>
      <c r="BX60" s="271"/>
      <c r="BY60" s="271"/>
      <c r="BZ60" s="202">
        <f>IF(CA60=Quar1,1,0)</f>
        <v>0</v>
      </c>
      <c r="CA60" s="203" t="str">
        <f>IFERROR(IF(Setup!$A$20=1,IF(AND($H60&lt;&gt;"",$J60&lt;&gt;"",BS60&lt;&gt;"",BU60&lt;&gt;""),IF(AND($H60=BS60,$J60=BU60),Quar1,IF(($H60-$J60)=(BS60-BU60),Quar2,IF(AND(($H60&gt;$J60),(BS60&gt;BU60),ABS(ABS($H60-$J60)-ABS(BS60-BU60))&lt;=ScoreMarginKO),Quar3,IF(AND(($H60&gt;$J60),(BS60&gt;BU60)),Quar4,IF(AND(($J60&gt;$H60),(BU60&gt;BS60),ABS(ABS($J60-$H60)-ABS(BU60-BS60))&lt;=ScoreMarginKO),Quar3,IF(AND(($J60&gt;$H60),(BU60&gt;BS60)),Quar4,0)))))),""),IF(AND($H60&lt;&gt;"",$J60&lt;&gt;"",BS60&lt;&gt;"",BU60&lt;&gt;""),IF(AND(BR60=$G60,$K60=BV60),IF(AND($H60=BS60,$J60=BU60),Quar1,IF(($H60-$J60)=(BS60-BU60),Quar2,IF(OR(AND(($J60&gt;$H60),(BU60&gt;BS60),ABS(ABS($H60-$J60)-ABS(BS60-BU60))&lt;=ScoreMarginKO),AND(($J60&lt;$H60),(BU60&lt;BS60),ABS(ABS($H60-$J60)-ABS(BS60-BU60))&lt;=ScoreMarginKO)),Quar3,IF(OR(AND(($J60&gt;$H60),(BU60&gt;BS60)),AND(($J60&lt;$H60),(BU60&lt;BS60))),Quar4,0)))),0),"")),0)</f>
        <v/>
      </c>
      <c r="CB60" s="230">
        <f ca="1">IF(BR60&lt;&gt;"Winner Pool B",IF(Setup!$A$20=0,IF(AND(BR60=$G60,BV60=$K60),Bonu6,0),""),0)</f>
        <v>0</v>
      </c>
      <c r="CC60" s="199"/>
      <c r="CD60" s="200" t="str">
        <f ca="1">IF(Setup!$A$20=1,$G60,CD55)</f>
        <v>USA</v>
      </c>
      <c r="CE60" s="17"/>
      <c r="CF60" s="17"/>
      <c r="CG60" s="17"/>
      <c r="CH60" s="201" t="str">
        <f ca="1">IF(Setup!$A$20=1,$K60,CH54)</f>
        <v>Fiji</v>
      </c>
      <c r="CI60" s="271"/>
      <c r="CJ60" s="271"/>
      <c r="CK60" s="271"/>
      <c r="CL60" s="202">
        <f>IF(CM60=Quar1,1,0)</f>
        <v>0</v>
      </c>
      <c r="CM60" s="203" t="str">
        <f>IFERROR(IF(Setup!$A$20=1,IF(AND($H60&lt;&gt;"",$J60&lt;&gt;"",CE60&lt;&gt;"",CG60&lt;&gt;""),IF(AND($H60=CE60,$J60=CG60),Quar1,IF(($H60-$J60)=(CE60-CG60),Quar2,IF(AND(($H60&gt;$J60),(CE60&gt;CG60),ABS(ABS($H60-$J60)-ABS(CE60-CG60))&lt;=ScoreMarginKO),Quar3,IF(AND(($H60&gt;$J60),(CE60&gt;CG60)),Quar4,IF(AND(($J60&gt;$H60),(CG60&gt;CE60),ABS(ABS($J60-$H60)-ABS(CG60-CE60))&lt;=ScoreMarginKO),Quar3,IF(AND(($J60&gt;$H60),(CG60&gt;CE60)),Quar4,0)))))),""),IF(AND($H60&lt;&gt;"",$J60&lt;&gt;"",CE60&lt;&gt;"",CG60&lt;&gt;""),IF(AND(CD60=$G60,$K60=CH60),IF(AND($H60=CE60,$J60=CG60),Quar1,IF(($H60-$J60)=(CE60-CG60),Quar2,IF(OR(AND(($J60&gt;$H60),(CG60&gt;CE60),ABS(ABS($H60-$J60)-ABS(CE60-CG60))&lt;=ScoreMarginKO),AND(($J60&lt;$H60),(CG60&lt;CE60),ABS(ABS($H60-$J60)-ABS(CE60-CG60))&lt;=ScoreMarginKO)),Quar3,IF(OR(AND(($J60&gt;$H60),(CG60&gt;CE60)),AND(($J60&lt;$H60),(CG60&lt;CE60))),Quar4,0)))),0),"")),0)</f>
        <v/>
      </c>
      <c r="CN60" s="230">
        <f ca="1">IF(CD60&lt;&gt;"Winner Pool B",IF(Setup!$A$20=0,IF(AND(CD60=$G60,CH60=$K60),Bonu6,0),""),0)</f>
        <v>0</v>
      </c>
      <c r="CO60" s="199"/>
      <c r="CP60" s="200" t="str">
        <f ca="1">IF(Setup!$A$20=1,$G60,CP55)</f>
        <v>USA</v>
      </c>
      <c r="CQ60" s="17"/>
      <c r="CR60" s="17"/>
      <c r="CS60" s="17"/>
      <c r="CT60" s="201" t="str">
        <f ca="1">IF(Setup!$A$20=1,$K60,CT54)</f>
        <v>Fiji</v>
      </c>
      <c r="CU60" s="271"/>
      <c r="CV60" s="271"/>
      <c r="CW60" s="271"/>
      <c r="CX60" s="202">
        <f>IF(CY60=Quar1,1,0)</f>
        <v>0</v>
      </c>
      <c r="CY60" s="203" t="str">
        <f>IFERROR(IF(Setup!$A$20=1,IF(AND($H60&lt;&gt;"",$J60&lt;&gt;"",CQ60&lt;&gt;"",CS60&lt;&gt;""),IF(AND($H60=CQ60,$J60=CS60),Quar1,IF(($H60-$J60)=(CQ60-CS60),Quar2,IF(AND(($H60&gt;$J60),(CQ60&gt;CS60),ABS(ABS($H60-$J60)-ABS(CQ60-CS60))&lt;=ScoreMarginKO),Quar3,IF(AND(($H60&gt;$J60),(CQ60&gt;CS60)),Quar4,IF(AND(($J60&gt;$H60),(CS60&gt;CQ60),ABS(ABS($J60-$H60)-ABS(CS60-CQ60))&lt;=ScoreMarginKO),Quar3,IF(AND(($J60&gt;$H60),(CS60&gt;CQ60)),Quar4,0)))))),""),IF(AND($H60&lt;&gt;"",$J60&lt;&gt;"",CQ60&lt;&gt;"",CS60&lt;&gt;""),IF(AND(CP60=$G60,$K60=CT60),IF(AND($H60=CQ60,$J60=CS60),Quar1,IF(($H60-$J60)=(CQ60-CS60),Quar2,IF(OR(AND(($J60&gt;$H60),(CS60&gt;CQ60),ABS(ABS($H60-$J60)-ABS(CQ60-CS60))&lt;=ScoreMarginKO),AND(($J60&lt;$H60),(CS60&lt;CQ60),ABS(ABS($H60-$J60)-ABS(CQ60-CS60))&lt;=ScoreMarginKO)),Quar3,IF(OR(AND(($J60&gt;$H60),(CS60&gt;CQ60)),AND(($J60&lt;$H60),(CS60&lt;CQ60))),Quar4,0)))),0),"")),0)</f>
        <v/>
      </c>
      <c r="CZ60" s="230">
        <f ca="1">IF(CP60&lt;&gt;"Winner Pool B",IF(Setup!$A$20=0,IF(AND(CP60=$G60,CT60=$K60),Bonu6,0),""),0)</f>
        <v>0</v>
      </c>
      <c r="DA60" s="199"/>
      <c r="DB60" s="200" t="str">
        <f ca="1">IF(Setup!$A$20=1,$G60,DB55)</f>
        <v>USA</v>
      </c>
      <c r="DC60" s="17"/>
      <c r="DD60" s="17"/>
      <c r="DE60" s="17"/>
      <c r="DF60" s="201" t="str">
        <f ca="1">IF(Setup!$A$20=1,$K60,DF54)</f>
        <v>Fiji</v>
      </c>
      <c r="DG60" s="271"/>
      <c r="DH60" s="271"/>
      <c r="DI60" s="271"/>
      <c r="DJ60" s="202">
        <f>IF(DK60=Quar1,1,0)</f>
        <v>0</v>
      </c>
      <c r="DK60" s="203" t="str">
        <f>IFERROR(IF(Setup!$A$20=1,IF(AND($H60&lt;&gt;"",$J60&lt;&gt;"",DC60&lt;&gt;"",DE60&lt;&gt;""),IF(AND($H60=DC60,$J60=DE60),Quar1,IF(($H60-$J60)=(DC60-DE60),Quar2,IF(AND(($H60&gt;$J60),(DC60&gt;DE60),ABS(ABS($H60-$J60)-ABS(DC60-DE60))&lt;=ScoreMarginKO),Quar3,IF(AND(($H60&gt;$J60),(DC60&gt;DE60)),Quar4,IF(AND(($J60&gt;$H60),(DE60&gt;DC60),ABS(ABS($J60-$H60)-ABS(DE60-DC60))&lt;=ScoreMarginKO),Quar3,IF(AND(($J60&gt;$H60),(DE60&gt;DC60)),Quar4,0)))))),""),IF(AND($H60&lt;&gt;"",$J60&lt;&gt;"",DC60&lt;&gt;"",DE60&lt;&gt;""),IF(AND(DB60=$G60,$K60=DF60),IF(AND($H60=DC60,$J60=DE60),Quar1,IF(($H60-$J60)=(DC60-DE60),Quar2,IF(OR(AND(($J60&gt;$H60),(DE60&gt;DC60),ABS(ABS($H60-$J60)-ABS(DC60-DE60))&lt;=ScoreMarginKO),AND(($J60&lt;$H60),(DE60&lt;DC60),ABS(ABS($H60-$J60)-ABS(DC60-DE60))&lt;=ScoreMarginKO)),Quar3,IF(OR(AND(($J60&gt;$H60),(DE60&gt;DC60)),AND(($J60&lt;$H60),(DE60&lt;DC60))),Quar4,0)))),0),"")),0)</f>
        <v/>
      </c>
      <c r="DL60" s="230">
        <f ca="1">IF(DB60&lt;&gt;"Winner Pool B",IF(Setup!$A$20=0,IF(AND(DB60=$G60,DF60=$K60),Bonu6,0),""),0)</f>
        <v>0</v>
      </c>
      <c r="DM60" s="199"/>
      <c r="DN60" s="200" t="str">
        <f ca="1">IF(Setup!$A$20=1,$G60,DN55)</f>
        <v>USA</v>
      </c>
      <c r="DO60" s="17"/>
      <c r="DP60" s="17"/>
      <c r="DQ60" s="17"/>
      <c r="DR60" s="201" t="str">
        <f ca="1">IF(Setup!$A$20=1,$K60,DR54)</f>
        <v>Fiji</v>
      </c>
      <c r="DS60" s="271"/>
      <c r="DT60" s="271"/>
      <c r="DU60" s="271"/>
      <c r="DV60" s="202">
        <f>IF(DW60=Quar1,1,0)</f>
        <v>0</v>
      </c>
      <c r="DW60" s="203" t="str">
        <f>IFERROR(IF(Setup!$A$20=1,IF(AND($H60&lt;&gt;"",$J60&lt;&gt;"",DO60&lt;&gt;"",DQ60&lt;&gt;""),IF(AND($H60=DO60,$J60=DQ60),Quar1,IF(($H60-$J60)=(DO60-DQ60),Quar2,IF(AND(($H60&gt;$J60),(DO60&gt;DQ60),ABS(ABS($H60-$J60)-ABS(DO60-DQ60))&lt;=ScoreMarginKO),Quar3,IF(AND(($H60&gt;$J60),(DO60&gt;DQ60)),Quar4,IF(AND(($J60&gt;$H60),(DQ60&gt;DO60),ABS(ABS($J60-$H60)-ABS(DQ60-DO60))&lt;=ScoreMarginKO),Quar3,IF(AND(($J60&gt;$H60),(DQ60&gt;DO60)),Quar4,0)))))),""),IF(AND($H60&lt;&gt;"",$J60&lt;&gt;"",DO60&lt;&gt;"",DQ60&lt;&gt;""),IF(AND(DN60=$G60,$K60=DR60),IF(AND($H60=DO60,$J60=DQ60),Quar1,IF(($H60-$J60)=(DO60-DQ60),Quar2,IF(OR(AND(($J60&gt;$H60),(DQ60&gt;DO60),ABS(ABS($H60-$J60)-ABS(DO60-DQ60))&lt;=ScoreMarginKO),AND(($J60&lt;$H60),(DQ60&lt;DO60),ABS(ABS($H60-$J60)-ABS(DO60-DQ60))&lt;=ScoreMarginKO)),Quar3,IF(OR(AND(($J60&gt;$H60),(DQ60&gt;DO60)),AND(($J60&lt;$H60),(DQ60&lt;DO60))),Quar4,0)))),0),"")),0)</f>
        <v/>
      </c>
      <c r="DX60" s="230">
        <f ca="1">IF(DN60&lt;&gt;"Winner Pool B",IF(Setup!$A$20=0,IF(AND(DN60=$G60,DR60=$K60),Bonu6,0),""),0)</f>
        <v>0</v>
      </c>
      <c r="DY60" s="199"/>
      <c r="DZ60" s="200" t="str">
        <f ca="1">IF(Setup!$A$20=1,$G60,DZ55)</f>
        <v>USA</v>
      </c>
      <c r="EA60" s="17"/>
      <c r="EB60" s="17"/>
      <c r="EC60" s="17"/>
      <c r="ED60" s="201" t="str">
        <f ca="1">IF(Setup!$A$20=1,$K60,ED54)</f>
        <v>Fiji</v>
      </c>
      <c r="EE60" s="271"/>
      <c r="EF60" s="271"/>
      <c r="EG60" s="271"/>
      <c r="EH60" s="202">
        <f>IF(EI60=Quar1,1,0)</f>
        <v>0</v>
      </c>
      <c r="EI60" s="203" t="str">
        <f>IFERROR(IF(Setup!$A$20=1,IF(AND($H60&lt;&gt;"",$J60&lt;&gt;"",EA60&lt;&gt;"",EC60&lt;&gt;""),IF(AND($H60=EA60,$J60=EC60),Quar1,IF(($H60-$J60)=(EA60-EC60),Quar2,IF(AND(($H60&gt;$J60),(EA60&gt;EC60),ABS(ABS($H60-$J60)-ABS(EA60-EC60))&lt;=ScoreMarginKO),Quar3,IF(AND(($H60&gt;$J60),(EA60&gt;EC60)),Quar4,IF(AND(($J60&gt;$H60),(EC60&gt;EA60),ABS(ABS($J60-$H60)-ABS(EC60-EA60))&lt;=ScoreMarginKO),Quar3,IF(AND(($J60&gt;$H60),(EC60&gt;EA60)),Quar4,0)))))),""),IF(AND($H60&lt;&gt;"",$J60&lt;&gt;"",EA60&lt;&gt;"",EC60&lt;&gt;""),IF(AND(DZ60=$G60,$K60=ED60),IF(AND($H60=EA60,$J60=EC60),Quar1,IF(($H60-$J60)=(EA60-EC60),Quar2,IF(OR(AND(($J60&gt;$H60),(EC60&gt;EA60),ABS(ABS($H60-$J60)-ABS(EA60-EC60))&lt;=ScoreMarginKO),AND(($J60&lt;$H60),(EC60&lt;EA60),ABS(ABS($H60-$J60)-ABS(EA60-EC60))&lt;=ScoreMarginKO)),Quar3,IF(OR(AND(($J60&gt;$H60),(EC60&gt;EA60)),AND(($J60&lt;$H60),(EC60&lt;EA60))),Quar4,0)))),0),"")),0)</f>
        <v/>
      </c>
      <c r="EJ60" s="230">
        <f ca="1">IF(DZ60&lt;&gt;"Winner Pool B",IF(Setup!$A$20=0,IF(AND(DZ60=$G60,ED60=$K60),Bonu6,0),""),0)</f>
        <v>0</v>
      </c>
      <c r="EK60" s="199"/>
      <c r="EL60" s="200" t="str">
        <f ca="1">IF(Setup!$A$20=1,$G60,EL55)</f>
        <v>USA</v>
      </c>
      <c r="EM60" s="17"/>
      <c r="EN60" s="17"/>
      <c r="EO60" s="17"/>
      <c r="EP60" s="201" t="str">
        <f ca="1">IF(Setup!$A$20=1,$K60,EP54)</f>
        <v>Fiji</v>
      </c>
      <c r="EQ60" s="271"/>
      <c r="ER60" s="271"/>
      <c r="ES60" s="271"/>
      <c r="ET60" s="202">
        <f>IF(EU60=Quar1,1,0)</f>
        <v>0</v>
      </c>
      <c r="EU60" s="203" t="str">
        <f>IFERROR(IF(Setup!$A$20=1,IF(AND($H60&lt;&gt;"",$J60&lt;&gt;"",EM60&lt;&gt;"",EO60&lt;&gt;""),IF(AND($H60=EM60,$J60=EO60),Quar1,IF(($H60-$J60)=(EM60-EO60),Quar2,IF(AND(($H60&gt;$J60),(EM60&gt;EO60),ABS(ABS($H60-$J60)-ABS(EM60-EO60))&lt;=ScoreMarginKO),Quar3,IF(AND(($H60&gt;$J60),(EM60&gt;EO60)),Quar4,IF(AND(($J60&gt;$H60),(EO60&gt;EM60),ABS(ABS($J60-$H60)-ABS(EO60-EM60))&lt;=ScoreMarginKO),Quar3,IF(AND(($J60&gt;$H60),(EO60&gt;EM60)),Quar4,0)))))),""),IF(AND($H60&lt;&gt;"",$J60&lt;&gt;"",EM60&lt;&gt;"",EO60&lt;&gt;""),IF(AND(EL60=$G60,$K60=EP60),IF(AND($H60=EM60,$J60=EO60),Quar1,IF(($H60-$J60)=(EM60-EO60),Quar2,IF(OR(AND(($J60&gt;$H60),(EO60&gt;EM60),ABS(ABS($H60-$J60)-ABS(EM60-EO60))&lt;=ScoreMarginKO),AND(($J60&lt;$H60),(EO60&lt;EM60),ABS(ABS($H60-$J60)-ABS(EM60-EO60))&lt;=ScoreMarginKO)),Quar3,IF(OR(AND(($J60&gt;$H60),(EO60&gt;EM60)),AND(($J60&lt;$H60),(EO60&lt;EM60))),Quar4,0)))),0),"")),0)</f>
        <v/>
      </c>
      <c r="EV60" s="230">
        <f ca="1">IF(EL60&lt;&gt;"Winner Pool B",IF(Setup!$A$20=0,IF(AND(EL60=$G60,EP60=$K60),Bonu6,0),""),0)</f>
        <v>0</v>
      </c>
      <c r="EW60" s="199"/>
      <c r="EX60" s="200" t="str">
        <f ca="1">IF(Setup!$A$20=1,$G60,EX55)</f>
        <v>USA</v>
      </c>
      <c r="EY60" s="17"/>
      <c r="EZ60" s="17"/>
      <c r="FA60" s="17"/>
      <c r="FB60" s="201" t="str">
        <f ca="1">IF(Setup!$A$20=1,$K60,FB54)</f>
        <v>Fiji</v>
      </c>
      <c r="FC60" s="271"/>
      <c r="FD60" s="271"/>
      <c r="FE60" s="271"/>
      <c r="FF60" s="202">
        <f>IF(FG60=Quar1,1,0)</f>
        <v>0</v>
      </c>
      <c r="FG60" s="203" t="str">
        <f>IFERROR(IF(Setup!$A$20=1,IF(AND($H60&lt;&gt;"",$J60&lt;&gt;"",EY60&lt;&gt;"",FA60&lt;&gt;""),IF(AND($H60=EY60,$J60=FA60),Quar1,IF(($H60-$J60)=(EY60-FA60),Quar2,IF(AND(($H60&gt;$J60),(EY60&gt;FA60),ABS(ABS($H60-$J60)-ABS(EY60-FA60))&lt;=ScoreMarginKO),Quar3,IF(AND(($H60&gt;$J60),(EY60&gt;FA60)),Quar4,IF(AND(($J60&gt;$H60),(FA60&gt;EY60),ABS(ABS($J60-$H60)-ABS(FA60-EY60))&lt;=ScoreMarginKO),Quar3,IF(AND(($J60&gt;$H60),(FA60&gt;EY60)),Quar4,0)))))),""),IF(AND($H60&lt;&gt;"",$J60&lt;&gt;"",EY60&lt;&gt;"",FA60&lt;&gt;""),IF(AND(EX60=$G60,$K60=FB60),IF(AND($H60=EY60,$J60=FA60),Quar1,IF(($H60-$J60)=(EY60-FA60),Quar2,IF(OR(AND(($J60&gt;$H60),(FA60&gt;EY60),ABS(ABS($H60-$J60)-ABS(EY60-FA60))&lt;=ScoreMarginKO),AND(($J60&lt;$H60),(FA60&lt;EY60),ABS(ABS($H60-$J60)-ABS(EY60-FA60))&lt;=ScoreMarginKO)),Quar3,IF(OR(AND(($J60&gt;$H60),(FA60&gt;EY60)),AND(($J60&lt;$H60),(FA60&lt;EY60))),Quar4,0)))),0),"")),0)</f>
        <v/>
      </c>
      <c r="FH60" s="230">
        <f ca="1">IF(EX60&lt;&gt;"Winner Pool B",IF(Setup!$A$20=0,IF(AND(EX60=$G60,FB60=$K60),Bonu6,0),""),0)</f>
        <v>0</v>
      </c>
      <c r="FI60" s="199"/>
      <c r="FJ60" s="200" t="str">
        <f ca="1">IF(Setup!$A$20=1,$G60,FJ55)</f>
        <v>USA</v>
      </c>
      <c r="FK60" s="17"/>
      <c r="FL60" s="17"/>
      <c r="FM60" s="17"/>
      <c r="FN60" s="201" t="str">
        <f ca="1">IF(Setup!$A$20=1,$K60,FN54)</f>
        <v>Fiji</v>
      </c>
      <c r="FO60" s="271"/>
      <c r="FP60" s="271"/>
      <c r="FQ60" s="271"/>
      <c r="FR60" s="202">
        <f>IF(FS60=Quar1,1,0)</f>
        <v>0</v>
      </c>
      <c r="FS60" s="203" t="str">
        <f>IFERROR(IF(Setup!$A$20=1,IF(AND($H60&lt;&gt;"",$J60&lt;&gt;"",FK60&lt;&gt;"",FM60&lt;&gt;""),IF(AND($H60=FK60,$J60=FM60),Quar1,IF(($H60-$J60)=(FK60-FM60),Quar2,IF(AND(($H60&gt;$J60),(FK60&gt;FM60),ABS(ABS($H60-$J60)-ABS(FK60-FM60))&lt;=ScoreMarginKO),Quar3,IF(AND(($H60&gt;$J60),(FK60&gt;FM60)),Quar4,IF(AND(($J60&gt;$H60),(FM60&gt;FK60),ABS(ABS($J60-$H60)-ABS(FM60-FK60))&lt;=ScoreMarginKO),Quar3,IF(AND(($J60&gt;$H60),(FM60&gt;FK60)),Quar4,0)))))),""),IF(AND($H60&lt;&gt;"",$J60&lt;&gt;"",FK60&lt;&gt;"",FM60&lt;&gt;""),IF(AND(FJ60=$G60,$K60=FN60),IF(AND($H60=FK60,$J60=FM60),Quar1,IF(($H60-$J60)=(FK60-FM60),Quar2,IF(OR(AND(($J60&gt;$H60),(FM60&gt;FK60),ABS(ABS($H60-$J60)-ABS(FK60-FM60))&lt;=ScoreMarginKO),AND(($J60&lt;$H60),(FM60&lt;FK60),ABS(ABS($H60-$J60)-ABS(FK60-FM60))&lt;=ScoreMarginKO)),Quar3,IF(OR(AND(($J60&gt;$H60),(FM60&gt;FK60)),AND(($J60&lt;$H60),(FM60&lt;FK60))),Quar4,0)))),0),"")),0)</f>
        <v/>
      </c>
      <c r="FT60" s="230">
        <f ca="1">IF(FJ60&lt;&gt;"Winner Pool B",IF(Setup!$A$20=0,IF(AND(FJ60=$G60,FN60=$K60),Bonu6,0),""),0)</f>
        <v>0</v>
      </c>
      <c r="FU60" s="199"/>
      <c r="FV60" s="200" t="str">
        <f ca="1">IF(Setup!$A$20=1,$G60,FV55)</f>
        <v>USA</v>
      </c>
      <c r="FW60" s="17"/>
      <c r="FX60" s="17"/>
      <c r="FY60" s="17"/>
      <c r="FZ60" s="201" t="str">
        <f ca="1">IF(Setup!$A$20=1,$K60,FZ54)</f>
        <v>Fiji</v>
      </c>
      <c r="GA60" s="271"/>
      <c r="GB60" s="271"/>
      <c r="GC60" s="271"/>
      <c r="GD60" s="202">
        <f>IF(GE60=Quar1,1,0)</f>
        <v>0</v>
      </c>
      <c r="GE60" s="203" t="str">
        <f>IFERROR(IF(Setup!$A$20=1,IF(AND($H60&lt;&gt;"",$J60&lt;&gt;"",FW60&lt;&gt;"",FY60&lt;&gt;""),IF(AND($H60=FW60,$J60=FY60),Quar1,IF(($H60-$J60)=(FW60-FY60),Quar2,IF(AND(($H60&gt;$J60),(FW60&gt;FY60),ABS(ABS($H60-$J60)-ABS(FW60-FY60))&lt;=ScoreMarginKO),Quar3,IF(AND(($H60&gt;$J60),(FW60&gt;FY60)),Quar4,IF(AND(($J60&gt;$H60),(FY60&gt;FW60),ABS(ABS($J60-$H60)-ABS(FY60-FW60))&lt;=ScoreMarginKO),Quar3,IF(AND(($J60&gt;$H60),(FY60&gt;FW60)),Quar4,0)))))),""),IF(AND($H60&lt;&gt;"",$J60&lt;&gt;"",FW60&lt;&gt;"",FY60&lt;&gt;""),IF(AND(FV60=$G60,$K60=FZ60),IF(AND($H60=FW60,$J60=FY60),Quar1,IF(($H60-$J60)=(FW60-FY60),Quar2,IF(OR(AND(($J60&gt;$H60),(FY60&gt;FW60),ABS(ABS($H60-$J60)-ABS(FW60-FY60))&lt;=ScoreMarginKO),AND(($J60&lt;$H60),(FY60&lt;FW60),ABS(ABS($H60-$J60)-ABS(FW60-FY60))&lt;=ScoreMarginKO)),Quar3,IF(OR(AND(($J60&gt;$H60),(FY60&gt;FW60)),AND(($J60&lt;$H60),(FY60&lt;FW60))),Quar4,0)))),0),"")),0)</f>
        <v/>
      </c>
      <c r="GF60" s="230">
        <f ca="1">IF(FV60&lt;&gt;"Winner Pool B",IF(Setup!$A$20=0,IF(AND(FV60=$G60,FZ60=$K60),Bonu6,0),""),0)</f>
        <v>0</v>
      </c>
      <c r="GG60" s="199"/>
      <c r="GH60" s="200" t="str">
        <f ca="1">IF(Setup!$A$20=1,$G60,GH55)</f>
        <v>USA</v>
      </c>
      <c r="GI60" s="17"/>
      <c r="GJ60" s="17"/>
      <c r="GK60" s="17"/>
      <c r="GL60" s="201" t="str">
        <f ca="1">IF(Setup!$A$20=1,$K60,GL54)</f>
        <v>Fiji</v>
      </c>
      <c r="GM60" s="271"/>
      <c r="GN60" s="271"/>
      <c r="GO60" s="271"/>
      <c r="GP60" s="202">
        <f>IF(GQ60=Quar1,1,0)</f>
        <v>0</v>
      </c>
      <c r="GQ60" s="203" t="str">
        <f>IFERROR(IF(Setup!$A$20=1,IF(AND($H60&lt;&gt;"",$J60&lt;&gt;"",GI60&lt;&gt;"",GK60&lt;&gt;""),IF(AND($H60=GI60,$J60=GK60),Quar1,IF(($H60-$J60)=(GI60-GK60),Quar2,IF(AND(($H60&gt;$J60),(GI60&gt;GK60),ABS(ABS($H60-$J60)-ABS(GI60-GK60))&lt;=ScoreMarginKO),Quar3,IF(AND(($H60&gt;$J60),(GI60&gt;GK60)),Quar4,IF(AND(($J60&gt;$H60),(GK60&gt;GI60),ABS(ABS($J60-$H60)-ABS(GK60-GI60))&lt;=ScoreMarginKO),Quar3,IF(AND(($J60&gt;$H60),(GK60&gt;GI60)),Quar4,0)))))),""),IF(AND($H60&lt;&gt;"",$J60&lt;&gt;"",GI60&lt;&gt;"",GK60&lt;&gt;""),IF(AND(GH60=$G60,$K60=GL60),IF(AND($H60=GI60,$J60=GK60),Quar1,IF(($H60-$J60)=(GI60-GK60),Quar2,IF(OR(AND(($J60&gt;$H60),(GK60&gt;GI60),ABS(ABS($H60-$J60)-ABS(GI60-GK60))&lt;=ScoreMarginKO),AND(($J60&lt;$H60),(GK60&lt;GI60),ABS(ABS($H60-$J60)-ABS(GI60-GK60))&lt;=ScoreMarginKO)),Quar3,IF(OR(AND(($J60&gt;$H60),(GK60&gt;GI60)),AND(($J60&lt;$H60),(GK60&lt;GI60))),Quar4,0)))),0),"")),0)</f>
        <v/>
      </c>
      <c r="GR60" s="230">
        <f ca="1">IF(GH60&lt;&gt;"Winner Pool B",IF(Setup!$A$20=0,IF(AND(GH60=$G60,GL60=$K60),Bonu6,0),""),0)</f>
        <v>0</v>
      </c>
    </row>
    <row r="61" spans="1:200" s="10" customFormat="1" ht="15" customHeight="1" x14ac:dyDescent="0.25">
      <c r="A61" s="141">
        <v>67</v>
      </c>
      <c r="B61" s="11"/>
      <c r="C61" s="13">
        <v>42</v>
      </c>
      <c r="D61" s="13" t="s">
        <v>100</v>
      </c>
      <c r="E61" s="184"/>
      <c r="F61" s="185"/>
      <c r="G61" s="186" t="str">
        <f>Tournament!H64</f>
        <v>New Zealand</v>
      </c>
      <c r="H61" s="187">
        <f>IF(AND(Tournament!I64&lt;&gt;"",Tournament!I65&lt;&gt;""),IF(TriesSet=1,Tournament!I64,Tournament!I64+Tournament!J64),"")</f>
        <v>1</v>
      </c>
      <c r="I61" s="187" t="s">
        <v>25</v>
      </c>
      <c r="J61" s="187">
        <f>IF(AND(Tournament!I64&lt;&gt;"",Tournament!I65&lt;&gt;""),IF(TriesSet=1,Tournament!I65,Tournament!I65+Tournament!J65),"")</f>
        <v>3</v>
      </c>
      <c r="K61" s="196" t="str">
        <f>Tournament!H65</f>
        <v>France</v>
      </c>
      <c r="L61" s="10" t="str">
        <f>IF(AND(H61&lt;&gt;"",J61&lt;&gt;""),IF(H61=J61,IF(AND(Tournament!J64&lt;&gt;"",Tournament!J65&lt;&gt;""),IF(Tournament!J64&gt;Tournament!J65,G61,'All Players'!K61),""),""),"")</f>
        <v/>
      </c>
      <c r="S61" s="14"/>
      <c r="T61" s="198"/>
      <c r="U61" s="199"/>
      <c r="V61" s="200" t="str">
        <f ca="1">IF(Setup!$A$20=1,$G61,V56)</f>
        <v>Namibia</v>
      </c>
      <c r="W61" s="17"/>
      <c r="X61" s="17"/>
      <c r="Y61" s="17"/>
      <c r="Z61" s="201" t="str">
        <f ca="1">IF(Setup!$A$20=1,$K61,Z57)</f>
        <v>Romania</v>
      </c>
      <c r="AA61" s="271"/>
      <c r="AB61" s="271"/>
      <c r="AC61" s="271"/>
      <c r="AD61" s="202">
        <f>IF(AE61=Quar1,1,0)</f>
        <v>0</v>
      </c>
      <c r="AE61" s="203" t="str">
        <f>IFERROR(IF(Setup!$A$20=1,IF(AND($H61&lt;&gt;"",$J61&lt;&gt;"",W61&lt;&gt;"",Y61&lt;&gt;""),IF(AND($H61=W61,$J61=Y61),Quar1,IF(($H61-$J61)=(W61-Y61),Quar2,IF(AND(($H61&gt;$J61),(W61&gt;Y61),ABS(ABS($H61-$J61)-ABS(W61-Y61))&lt;=ScoreMarginKO),Quar3,IF(AND(($H61&gt;$J61),(W61&gt;Y61)),Quar4,IF(AND(($J61&gt;$H61),(Y61&gt;W61),ABS(ABS($J61-$H61)-ABS(Y61-W61))&lt;=ScoreMarginKO),Quar3,IF(AND(($J61&gt;$H61),(Y61&gt;W61)),Quar4,0)))))),""),IF(AND($H61&lt;&gt;"",$J61&lt;&gt;"",W61&lt;&gt;"",Y61&lt;&gt;""),IF(AND(V61=$G61,$K61=Z61),IF(AND($H61=W61,$J61=Y61),Quar1,IF(($H61-$J61)=(W61-Y61),Quar2,IF(OR(AND(($J61&gt;$H61),(Y61&gt;W61),ABS(ABS($H61-$J61)-ABS(W61-Y61))&lt;=ScoreMarginKO),AND(($J61&lt;$H61),(Y61&lt;W61),ABS(ABS($H61-$J61)-ABS(W61-Y61))&lt;=ScoreMarginKO)),Quar3,IF(OR(AND(($J61&gt;$H61),(Y61&gt;W61)),AND(($J61&lt;$H61),(Y61&lt;W61))),Quar4,0)))),0),"")),0)</f>
        <v/>
      </c>
      <c r="AF61" s="230">
        <f ca="1">IF(V61&lt;&gt;"Winner Pool C",IF(Setup!$A$20=0,IF(AND(V61=$G61,Z61=$K61),Bonu6,0),""),0)</f>
        <v>0</v>
      </c>
      <c r="AG61" s="199"/>
      <c r="AH61" s="200" t="str">
        <f ca="1">IF(Setup!$A$20=1,$G61,AH56)</f>
        <v>Namibia</v>
      </c>
      <c r="AI61" s="17"/>
      <c r="AJ61" s="17"/>
      <c r="AK61" s="17"/>
      <c r="AL61" s="201" t="str">
        <f ca="1">IF(Setup!$A$20=1,$K61,AL57)</f>
        <v>Romania</v>
      </c>
      <c r="AM61" s="271"/>
      <c r="AN61" s="271"/>
      <c r="AO61" s="271"/>
      <c r="AP61" s="202">
        <f>IF(AQ61=Quar1,1,0)</f>
        <v>0</v>
      </c>
      <c r="AQ61" s="203" t="str">
        <f>IFERROR(IF(Setup!$A$20=1,IF(AND($H61&lt;&gt;"",$J61&lt;&gt;"",AI61&lt;&gt;"",AK61&lt;&gt;""),IF(AND($H61=AI61,$J61=AK61),Quar1,IF(($H61-$J61)=(AI61-AK61),Quar2,IF(AND(($H61&gt;$J61),(AI61&gt;AK61),ABS(ABS($H61-$J61)-ABS(AI61-AK61))&lt;=ScoreMarginKO),Quar3,IF(AND(($H61&gt;$J61),(AI61&gt;AK61)),Quar4,IF(AND(($J61&gt;$H61),(AK61&gt;AI61),ABS(ABS($J61-$H61)-ABS(AK61-AI61))&lt;=ScoreMarginKO),Quar3,IF(AND(($J61&gt;$H61),(AK61&gt;AI61)),Quar4,0)))))),""),IF(AND($H61&lt;&gt;"",$J61&lt;&gt;"",AI61&lt;&gt;"",AK61&lt;&gt;""),IF(AND(AH61=$G61,$K61=AL61),IF(AND($H61=AI61,$J61=AK61),Quar1,IF(($H61-$J61)=(AI61-AK61),Quar2,IF(OR(AND(($J61&gt;$H61),(AK61&gt;AI61),ABS(ABS($H61-$J61)-ABS(AI61-AK61))&lt;=ScoreMarginKO),AND(($J61&lt;$H61),(AK61&lt;AI61),ABS(ABS($H61-$J61)-ABS(AI61-AK61))&lt;=ScoreMarginKO)),Quar3,IF(OR(AND(($J61&gt;$H61),(AK61&gt;AI61)),AND(($J61&lt;$H61),(AK61&lt;AI61))),Quar4,0)))),0),"")),0)</f>
        <v/>
      </c>
      <c r="AR61" s="230">
        <f ca="1">IF(AH61&lt;&gt;"Winner Pool C",IF(Setup!$A$20=0,IF(AND(AH61=$G61,AL61=$K61),Bonu6,0),""),0)</f>
        <v>0</v>
      </c>
      <c r="AS61" s="199"/>
      <c r="AT61" s="200" t="str">
        <f ca="1">IF(Setup!$A$20=1,$G61,AT56)</f>
        <v>Namibia</v>
      </c>
      <c r="AU61" s="17"/>
      <c r="AV61" s="17"/>
      <c r="AW61" s="17"/>
      <c r="AX61" s="201" t="str">
        <f ca="1">IF(Setup!$A$20=1,$K61,AX57)</f>
        <v>Romania</v>
      </c>
      <c r="AY61" s="271"/>
      <c r="AZ61" s="271"/>
      <c r="BA61" s="271"/>
      <c r="BB61" s="202">
        <f>IF(BC61=Quar1,1,0)</f>
        <v>0</v>
      </c>
      <c r="BC61" s="203" t="str">
        <f>IFERROR(IF(Setup!$A$20=1,IF(AND($H61&lt;&gt;"",$J61&lt;&gt;"",AU61&lt;&gt;"",AW61&lt;&gt;""),IF(AND($H61=AU61,$J61=AW61),Quar1,IF(($H61-$J61)=(AU61-AW61),Quar2,IF(AND(($H61&gt;$J61),(AU61&gt;AW61),ABS(ABS($H61-$J61)-ABS(AU61-AW61))&lt;=ScoreMarginKO),Quar3,IF(AND(($H61&gt;$J61),(AU61&gt;AW61)),Quar4,IF(AND(($J61&gt;$H61),(AW61&gt;AU61),ABS(ABS($J61-$H61)-ABS(AW61-AU61))&lt;=ScoreMarginKO),Quar3,IF(AND(($J61&gt;$H61),(AW61&gt;AU61)),Quar4,0)))))),""),IF(AND($H61&lt;&gt;"",$J61&lt;&gt;"",AU61&lt;&gt;"",AW61&lt;&gt;""),IF(AND(AT61=$G61,$K61=AX61),IF(AND($H61=AU61,$J61=AW61),Quar1,IF(($H61-$J61)=(AU61-AW61),Quar2,IF(OR(AND(($J61&gt;$H61),(AW61&gt;AU61),ABS(ABS($H61-$J61)-ABS(AU61-AW61))&lt;=ScoreMarginKO),AND(($J61&lt;$H61),(AW61&lt;AU61),ABS(ABS($H61-$J61)-ABS(AU61-AW61))&lt;=ScoreMarginKO)),Quar3,IF(OR(AND(($J61&gt;$H61),(AW61&gt;AU61)),AND(($J61&lt;$H61),(AW61&lt;AU61))),Quar4,0)))),0),"")),0)</f>
        <v/>
      </c>
      <c r="BD61" s="230">
        <f ca="1">IF(AT61&lt;&gt;"Winner Pool C",IF(Setup!$A$20=0,IF(AND(AT61=$G61,AX61=$K61),Bonu6,0),""),0)</f>
        <v>0</v>
      </c>
      <c r="BE61" s="199"/>
      <c r="BF61" s="200" t="str">
        <f ca="1">IF(Setup!$A$20=1,$G61,BF56)</f>
        <v>Namibia</v>
      </c>
      <c r="BG61" s="17"/>
      <c r="BH61" s="17"/>
      <c r="BI61" s="17"/>
      <c r="BJ61" s="201" t="str">
        <f ca="1">IF(Setup!$A$20=1,$K61,BJ57)</f>
        <v>Romania</v>
      </c>
      <c r="BK61" s="271"/>
      <c r="BL61" s="271"/>
      <c r="BM61" s="271"/>
      <c r="BN61" s="202">
        <f>IF(BO61=Quar1,1,0)</f>
        <v>0</v>
      </c>
      <c r="BO61" s="203" t="str">
        <f>IFERROR(IF(Setup!$A$20=1,IF(AND($H61&lt;&gt;"",$J61&lt;&gt;"",BG61&lt;&gt;"",BI61&lt;&gt;""),IF(AND($H61=BG61,$J61=BI61),Quar1,IF(($H61-$J61)=(BG61-BI61),Quar2,IF(AND(($H61&gt;$J61),(BG61&gt;BI61),ABS(ABS($H61-$J61)-ABS(BG61-BI61))&lt;=ScoreMarginKO),Quar3,IF(AND(($H61&gt;$J61),(BG61&gt;BI61)),Quar4,IF(AND(($J61&gt;$H61),(BI61&gt;BG61),ABS(ABS($J61-$H61)-ABS(BI61-BG61))&lt;=ScoreMarginKO),Quar3,IF(AND(($J61&gt;$H61),(BI61&gt;BG61)),Quar4,0)))))),""),IF(AND($H61&lt;&gt;"",$J61&lt;&gt;"",BG61&lt;&gt;"",BI61&lt;&gt;""),IF(AND(BF61=$G61,$K61=BJ61),IF(AND($H61=BG61,$J61=BI61),Quar1,IF(($H61-$J61)=(BG61-BI61),Quar2,IF(OR(AND(($J61&gt;$H61),(BI61&gt;BG61),ABS(ABS($H61-$J61)-ABS(BG61-BI61))&lt;=ScoreMarginKO),AND(($J61&lt;$H61),(BI61&lt;BG61),ABS(ABS($H61-$J61)-ABS(BG61-BI61))&lt;=ScoreMarginKO)),Quar3,IF(OR(AND(($J61&gt;$H61),(BI61&gt;BG61)),AND(($J61&lt;$H61),(BI61&lt;BG61))),Quar4,0)))),0),"")),0)</f>
        <v/>
      </c>
      <c r="BP61" s="230">
        <f ca="1">IF(BF61&lt;&gt;"Winner Pool C",IF(Setup!$A$20=0,IF(AND(BF61=$G61,BJ61=$K61),Bonu6,0),""),0)</f>
        <v>0</v>
      </c>
      <c r="BQ61" s="199"/>
      <c r="BR61" s="200" t="str">
        <f ca="1">IF(Setup!$A$20=1,$G61,BR56)</f>
        <v>Namibia</v>
      </c>
      <c r="BS61" s="17"/>
      <c r="BT61" s="17"/>
      <c r="BU61" s="17"/>
      <c r="BV61" s="201" t="str">
        <f ca="1">IF(Setup!$A$20=1,$K61,BV57)</f>
        <v>Romania</v>
      </c>
      <c r="BW61" s="271"/>
      <c r="BX61" s="271"/>
      <c r="BY61" s="271"/>
      <c r="BZ61" s="202">
        <f>IF(CA61=Quar1,1,0)</f>
        <v>0</v>
      </c>
      <c r="CA61" s="203" t="str">
        <f>IFERROR(IF(Setup!$A$20=1,IF(AND($H61&lt;&gt;"",$J61&lt;&gt;"",BS61&lt;&gt;"",BU61&lt;&gt;""),IF(AND($H61=BS61,$J61=BU61),Quar1,IF(($H61-$J61)=(BS61-BU61),Quar2,IF(AND(($H61&gt;$J61),(BS61&gt;BU61),ABS(ABS($H61-$J61)-ABS(BS61-BU61))&lt;=ScoreMarginKO),Quar3,IF(AND(($H61&gt;$J61),(BS61&gt;BU61)),Quar4,IF(AND(($J61&gt;$H61),(BU61&gt;BS61),ABS(ABS($J61-$H61)-ABS(BU61-BS61))&lt;=ScoreMarginKO),Quar3,IF(AND(($J61&gt;$H61),(BU61&gt;BS61)),Quar4,0)))))),""),IF(AND($H61&lt;&gt;"",$J61&lt;&gt;"",BS61&lt;&gt;"",BU61&lt;&gt;""),IF(AND(BR61=$G61,$K61=BV61),IF(AND($H61=BS61,$J61=BU61),Quar1,IF(($H61-$J61)=(BS61-BU61),Quar2,IF(OR(AND(($J61&gt;$H61),(BU61&gt;BS61),ABS(ABS($H61-$J61)-ABS(BS61-BU61))&lt;=ScoreMarginKO),AND(($J61&lt;$H61),(BU61&lt;BS61),ABS(ABS($H61-$J61)-ABS(BS61-BU61))&lt;=ScoreMarginKO)),Quar3,IF(OR(AND(($J61&gt;$H61),(BU61&gt;BS61)),AND(($J61&lt;$H61),(BU61&lt;BS61))),Quar4,0)))),0),"")),0)</f>
        <v/>
      </c>
      <c r="CB61" s="230">
        <f ca="1">IF(BR61&lt;&gt;"Winner Pool C",IF(Setup!$A$20=0,IF(AND(BR61=$G61,BV61=$K61),Bonu6,0),""),0)</f>
        <v>0</v>
      </c>
      <c r="CC61" s="199"/>
      <c r="CD61" s="200" t="str">
        <f ca="1">IF(Setup!$A$20=1,$G61,CD56)</f>
        <v>Namibia</v>
      </c>
      <c r="CE61" s="17"/>
      <c r="CF61" s="17"/>
      <c r="CG61" s="17"/>
      <c r="CH61" s="201" t="str">
        <f ca="1">IF(Setup!$A$20=1,$K61,CH57)</f>
        <v>Romania</v>
      </c>
      <c r="CI61" s="271"/>
      <c r="CJ61" s="271"/>
      <c r="CK61" s="271"/>
      <c r="CL61" s="202">
        <f>IF(CM61=Quar1,1,0)</f>
        <v>0</v>
      </c>
      <c r="CM61" s="203" t="str">
        <f>IFERROR(IF(Setup!$A$20=1,IF(AND($H61&lt;&gt;"",$J61&lt;&gt;"",CE61&lt;&gt;"",CG61&lt;&gt;""),IF(AND($H61=CE61,$J61=CG61),Quar1,IF(($H61-$J61)=(CE61-CG61),Quar2,IF(AND(($H61&gt;$J61),(CE61&gt;CG61),ABS(ABS($H61-$J61)-ABS(CE61-CG61))&lt;=ScoreMarginKO),Quar3,IF(AND(($H61&gt;$J61),(CE61&gt;CG61)),Quar4,IF(AND(($J61&gt;$H61),(CG61&gt;CE61),ABS(ABS($J61-$H61)-ABS(CG61-CE61))&lt;=ScoreMarginKO),Quar3,IF(AND(($J61&gt;$H61),(CG61&gt;CE61)),Quar4,0)))))),""),IF(AND($H61&lt;&gt;"",$J61&lt;&gt;"",CE61&lt;&gt;"",CG61&lt;&gt;""),IF(AND(CD61=$G61,$K61=CH61),IF(AND($H61=CE61,$J61=CG61),Quar1,IF(($H61-$J61)=(CE61-CG61),Quar2,IF(OR(AND(($J61&gt;$H61),(CG61&gt;CE61),ABS(ABS($H61-$J61)-ABS(CE61-CG61))&lt;=ScoreMarginKO),AND(($J61&lt;$H61),(CG61&lt;CE61),ABS(ABS($H61-$J61)-ABS(CE61-CG61))&lt;=ScoreMarginKO)),Quar3,IF(OR(AND(($J61&gt;$H61),(CG61&gt;CE61)),AND(($J61&lt;$H61),(CG61&lt;CE61))),Quar4,0)))),0),"")),0)</f>
        <v/>
      </c>
      <c r="CN61" s="230">
        <f ca="1">IF(CD61&lt;&gt;"Winner Pool C",IF(Setup!$A$20=0,IF(AND(CD61=$G61,CH61=$K61),Bonu6,0),""),0)</f>
        <v>0</v>
      </c>
      <c r="CO61" s="199"/>
      <c r="CP61" s="200" t="str">
        <f ca="1">IF(Setup!$A$20=1,$G61,CP56)</f>
        <v>Namibia</v>
      </c>
      <c r="CQ61" s="17"/>
      <c r="CR61" s="17"/>
      <c r="CS61" s="17"/>
      <c r="CT61" s="201" t="str">
        <f ca="1">IF(Setup!$A$20=1,$K61,CT57)</f>
        <v>Romania</v>
      </c>
      <c r="CU61" s="271"/>
      <c r="CV61" s="271"/>
      <c r="CW61" s="271"/>
      <c r="CX61" s="202">
        <f>IF(CY61=Quar1,1,0)</f>
        <v>0</v>
      </c>
      <c r="CY61" s="203" t="str">
        <f>IFERROR(IF(Setup!$A$20=1,IF(AND($H61&lt;&gt;"",$J61&lt;&gt;"",CQ61&lt;&gt;"",CS61&lt;&gt;""),IF(AND($H61=CQ61,$J61=CS61),Quar1,IF(($H61-$J61)=(CQ61-CS61),Quar2,IF(AND(($H61&gt;$J61),(CQ61&gt;CS61),ABS(ABS($H61-$J61)-ABS(CQ61-CS61))&lt;=ScoreMarginKO),Quar3,IF(AND(($H61&gt;$J61),(CQ61&gt;CS61)),Quar4,IF(AND(($J61&gt;$H61),(CS61&gt;CQ61),ABS(ABS($J61-$H61)-ABS(CS61-CQ61))&lt;=ScoreMarginKO),Quar3,IF(AND(($J61&gt;$H61),(CS61&gt;CQ61)),Quar4,0)))))),""),IF(AND($H61&lt;&gt;"",$J61&lt;&gt;"",CQ61&lt;&gt;"",CS61&lt;&gt;""),IF(AND(CP61=$G61,$K61=CT61),IF(AND($H61=CQ61,$J61=CS61),Quar1,IF(($H61-$J61)=(CQ61-CS61),Quar2,IF(OR(AND(($J61&gt;$H61),(CS61&gt;CQ61),ABS(ABS($H61-$J61)-ABS(CQ61-CS61))&lt;=ScoreMarginKO),AND(($J61&lt;$H61),(CS61&lt;CQ61),ABS(ABS($H61-$J61)-ABS(CQ61-CS61))&lt;=ScoreMarginKO)),Quar3,IF(OR(AND(($J61&gt;$H61),(CS61&gt;CQ61)),AND(($J61&lt;$H61),(CS61&lt;CQ61))),Quar4,0)))),0),"")),0)</f>
        <v/>
      </c>
      <c r="CZ61" s="230">
        <f ca="1">IF(CP61&lt;&gt;"Winner Pool C",IF(Setup!$A$20=0,IF(AND(CP61=$G61,CT61=$K61),Bonu6,0),""),0)</f>
        <v>0</v>
      </c>
      <c r="DA61" s="199"/>
      <c r="DB61" s="200" t="str">
        <f ca="1">IF(Setup!$A$20=1,$G61,DB56)</f>
        <v>Namibia</v>
      </c>
      <c r="DC61" s="17"/>
      <c r="DD61" s="17"/>
      <c r="DE61" s="17"/>
      <c r="DF61" s="201" t="str">
        <f ca="1">IF(Setup!$A$20=1,$K61,DF57)</f>
        <v>Romania</v>
      </c>
      <c r="DG61" s="271"/>
      <c r="DH61" s="271"/>
      <c r="DI61" s="271"/>
      <c r="DJ61" s="202">
        <f>IF(DK61=Quar1,1,0)</f>
        <v>0</v>
      </c>
      <c r="DK61" s="203" t="str">
        <f>IFERROR(IF(Setup!$A$20=1,IF(AND($H61&lt;&gt;"",$J61&lt;&gt;"",DC61&lt;&gt;"",DE61&lt;&gt;""),IF(AND($H61=DC61,$J61=DE61),Quar1,IF(($H61-$J61)=(DC61-DE61),Quar2,IF(AND(($H61&gt;$J61),(DC61&gt;DE61),ABS(ABS($H61-$J61)-ABS(DC61-DE61))&lt;=ScoreMarginKO),Quar3,IF(AND(($H61&gt;$J61),(DC61&gt;DE61)),Quar4,IF(AND(($J61&gt;$H61),(DE61&gt;DC61),ABS(ABS($J61-$H61)-ABS(DE61-DC61))&lt;=ScoreMarginKO),Quar3,IF(AND(($J61&gt;$H61),(DE61&gt;DC61)),Quar4,0)))))),""),IF(AND($H61&lt;&gt;"",$J61&lt;&gt;"",DC61&lt;&gt;"",DE61&lt;&gt;""),IF(AND(DB61=$G61,$K61=DF61),IF(AND($H61=DC61,$J61=DE61),Quar1,IF(($H61-$J61)=(DC61-DE61),Quar2,IF(OR(AND(($J61&gt;$H61),(DE61&gt;DC61),ABS(ABS($H61-$J61)-ABS(DC61-DE61))&lt;=ScoreMarginKO),AND(($J61&lt;$H61),(DE61&lt;DC61),ABS(ABS($H61-$J61)-ABS(DC61-DE61))&lt;=ScoreMarginKO)),Quar3,IF(OR(AND(($J61&gt;$H61),(DE61&gt;DC61)),AND(($J61&lt;$H61),(DE61&lt;DC61))),Quar4,0)))),0),"")),0)</f>
        <v/>
      </c>
      <c r="DL61" s="230">
        <f ca="1">IF(DB61&lt;&gt;"Winner Pool C",IF(Setup!$A$20=0,IF(AND(DB61=$G61,DF61=$K61),Bonu6,0),""),0)</f>
        <v>0</v>
      </c>
      <c r="DM61" s="199"/>
      <c r="DN61" s="200" t="str">
        <f ca="1">IF(Setup!$A$20=1,$G61,DN56)</f>
        <v>Namibia</v>
      </c>
      <c r="DO61" s="17"/>
      <c r="DP61" s="17"/>
      <c r="DQ61" s="17"/>
      <c r="DR61" s="201" t="str">
        <f ca="1">IF(Setup!$A$20=1,$K61,DR57)</f>
        <v>Romania</v>
      </c>
      <c r="DS61" s="271"/>
      <c r="DT61" s="271"/>
      <c r="DU61" s="271"/>
      <c r="DV61" s="202">
        <f>IF(DW61=Quar1,1,0)</f>
        <v>0</v>
      </c>
      <c r="DW61" s="203" t="str">
        <f>IFERROR(IF(Setup!$A$20=1,IF(AND($H61&lt;&gt;"",$J61&lt;&gt;"",DO61&lt;&gt;"",DQ61&lt;&gt;""),IF(AND($H61=DO61,$J61=DQ61),Quar1,IF(($H61-$J61)=(DO61-DQ61),Quar2,IF(AND(($H61&gt;$J61),(DO61&gt;DQ61),ABS(ABS($H61-$J61)-ABS(DO61-DQ61))&lt;=ScoreMarginKO),Quar3,IF(AND(($H61&gt;$J61),(DO61&gt;DQ61)),Quar4,IF(AND(($J61&gt;$H61),(DQ61&gt;DO61),ABS(ABS($J61-$H61)-ABS(DQ61-DO61))&lt;=ScoreMarginKO),Quar3,IF(AND(($J61&gt;$H61),(DQ61&gt;DO61)),Quar4,0)))))),""),IF(AND($H61&lt;&gt;"",$J61&lt;&gt;"",DO61&lt;&gt;"",DQ61&lt;&gt;""),IF(AND(DN61=$G61,$K61=DR61),IF(AND($H61=DO61,$J61=DQ61),Quar1,IF(($H61-$J61)=(DO61-DQ61),Quar2,IF(OR(AND(($J61&gt;$H61),(DQ61&gt;DO61),ABS(ABS($H61-$J61)-ABS(DO61-DQ61))&lt;=ScoreMarginKO),AND(($J61&lt;$H61),(DQ61&lt;DO61),ABS(ABS($H61-$J61)-ABS(DO61-DQ61))&lt;=ScoreMarginKO)),Quar3,IF(OR(AND(($J61&gt;$H61),(DQ61&gt;DO61)),AND(($J61&lt;$H61),(DQ61&lt;DO61))),Quar4,0)))),0),"")),0)</f>
        <v/>
      </c>
      <c r="DX61" s="230">
        <f ca="1">IF(DN61&lt;&gt;"Winner Pool C",IF(Setup!$A$20=0,IF(AND(DN61=$G61,DR61=$K61),Bonu6,0),""),0)</f>
        <v>0</v>
      </c>
      <c r="DY61" s="199"/>
      <c r="DZ61" s="200" t="str">
        <f ca="1">IF(Setup!$A$20=1,$G61,DZ56)</f>
        <v>Namibia</v>
      </c>
      <c r="EA61" s="17"/>
      <c r="EB61" s="17"/>
      <c r="EC61" s="17"/>
      <c r="ED61" s="201" t="str">
        <f ca="1">IF(Setup!$A$20=1,$K61,ED57)</f>
        <v>Romania</v>
      </c>
      <c r="EE61" s="271"/>
      <c r="EF61" s="271"/>
      <c r="EG61" s="271"/>
      <c r="EH61" s="202">
        <f>IF(EI61=Quar1,1,0)</f>
        <v>0</v>
      </c>
      <c r="EI61" s="203" t="str">
        <f>IFERROR(IF(Setup!$A$20=1,IF(AND($H61&lt;&gt;"",$J61&lt;&gt;"",EA61&lt;&gt;"",EC61&lt;&gt;""),IF(AND($H61=EA61,$J61=EC61),Quar1,IF(($H61-$J61)=(EA61-EC61),Quar2,IF(AND(($H61&gt;$J61),(EA61&gt;EC61),ABS(ABS($H61-$J61)-ABS(EA61-EC61))&lt;=ScoreMarginKO),Quar3,IF(AND(($H61&gt;$J61),(EA61&gt;EC61)),Quar4,IF(AND(($J61&gt;$H61),(EC61&gt;EA61),ABS(ABS($J61-$H61)-ABS(EC61-EA61))&lt;=ScoreMarginKO),Quar3,IF(AND(($J61&gt;$H61),(EC61&gt;EA61)),Quar4,0)))))),""),IF(AND($H61&lt;&gt;"",$J61&lt;&gt;"",EA61&lt;&gt;"",EC61&lt;&gt;""),IF(AND(DZ61=$G61,$K61=ED61),IF(AND($H61=EA61,$J61=EC61),Quar1,IF(($H61-$J61)=(EA61-EC61),Quar2,IF(OR(AND(($J61&gt;$H61),(EC61&gt;EA61),ABS(ABS($H61-$J61)-ABS(EA61-EC61))&lt;=ScoreMarginKO),AND(($J61&lt;$H61),(EC61&lt;EA61),ABS(ABS($H61-$J61)-ABS(EA61-EC61))&lt;=ScoreMarginKO)),Quar3,IF(OR(AND(($J61&gt;$H61),(EC61&gt;EA61)),AND(($J61&lt;$H61),(EC61&lt;EA61))),Quar4,0)))),0),"")),0)</f>
        <v/>
      </c>
      <c r="EJ61" s="230">
        <f ca="1">IF(DZ61&lt;&gt;"Winner Pool C",IF(Setup!$A$20=0,IF(AND(DZ61=$G61,ED61=$K61),Bonu6,0),""),0)</f>
        <v>0</v>
      </c>
      <c r="EK61" s="199"/>
      <c r="EL61" s="200" t="str">
        <f ca="1">IF(Setup!$A$20=1,$G61,EL56)</f>
        <v>Namibia</v>
      </c>
      <c r="EM61" s="17"/>
      <c r="EN61" s="17"/>
      <c r="EO61" s="17"/>
      <c r="EP61" s="201" t="str">
        <f ca="1">IF(Setup!$A$20=1,$K61,EP57)</f>
        <v>Romania</v>
      </c>
      <c r="EQ61" s="271"/>
      <c r="ER61" s="271"/>
      <c r="ES61" s="271"/>
      <c r="ET61" s="202">
        <f>IF(EU61=Quar1,1,0)</f>
        <v>0</v>
      </c>
      <c r="EU61" s="203" t="str">
        <f>IFERROR(IF(Setup!$A$20=1,IF(AND($H61&lt;&gt;"",$J61&lt;&gt;"",EM61&lt;&gt;"",EO61&lt;&gt;""),IF(AND($H61=EM61,$J61=EO61),Quar1,IF(($H61-$J61)=(EM61-EO61),Quar2,IF(AND(($H61&gt;$J61),(EM61&gt;EO61),ABS(ABS($H61-$J61)-ABS(EM61-EO61))&lt;=ScoreMarginKO),Quar3,IF(AND(($H61&gt;$J61),(EM61&gt;EO61)),Quar4,IF(AND(($J61&gt;$H61),(EO61&gt;EM61),ABS(ABS($J61-$H61)-ABS(EO61-EM61))&lt;=ScoreMarginKO),Quar3,IF(AND(($J61&gt;$H61),(EO61&gt;EM61)),Quar4,0)))))),""),IF(AND($H61&lt;&gt;"",$J61&lt;&gt;"",EM61&lt;&gt;"",EO61&lt;&gt;""),IF(AND(EL61=$G61,$K61=EP61),IF(AND($H61=EM61,$J61=EO61),Quar1,IF(($H61-$J61)=(EM61-EO61),Quar2,IF(OR(AND(($J61&gt;$H61),(EO61&gt;EM61),ABS(ABS($H61-$J61)-ABS(EM61-EO61))&lt;=ScoreMarginKO),AND(($J61&lt;$H61),(EO61&lt;EM61),ABS(ABS($H61-$J61)-ABS(EM61-EO61))&lt;=ScoreMarginKO)),Quar3,IF(OR(AND(($J61&gt;$H61),(EO61&gt;EM61)),AND(($J61&lt;$H61),(EO61&lt;EM61))),Quar4,0)))),0),"")),0)</f>
        <v/>
      </c>
      <c r="EV61" s="230">
        <f ca="1">IF(EL61&lt;&gt;"Winner Pool C",IF(Setup!$A$20=0,IF(AND(EL61=$G61,EP61=$K61),Bonu6,0),""),0)</f>
        <v>0</v>
      </c>
      <c r="EW61" s="199"/>
      <c r="EX61" s="200" t="str">
        <f ca="1">IF(Setup!$A$20=1,$G61,EX56)</f>
        <v>Namibia</v>
      </c>
      <c r="EY61" s="17"/>
      <c r="EZ61" s="17"/>
      <c r="FA61" s="17"/>
      <c r="FB61" s="201" t="str">
        <f ca="1">IF(Setup!$A$20=1,$K61,FB57)</f>
        <v>Romania</v>
      </c>
      <c r="FC61" s="271"/>
      <c r="FD61" s="271"/>
      <c r="FE61" s="271"/>
      <c r="FF61" s="202">
        <f>IF(FG61=Quar1,1,0)</f>
        <v>0</v>
      </c>
      <c r="FG61" s="203" t="str">
        <f>IFERROR(IF(Setup!$A$20=1,IF(AND($H61&lt;&gt;"",$J61&lt;&gt;"",EY61&lt;&gt;"",FA61&lt;&gt;""),IF(AND($H61=EY61,$J61=FA61),Quar1,IF(($H61-$J61)=(EY61-FA61),Quar2,IF(AND(($H61&gt;$J61),(EY61&gt;FA61),ABS(ABS($H61-$J61)-ABS(EY61-FA61))&lt;=ScoreMarginKO),Quar3,IF(AND(($H61&gt;$J61),(EY61&gt;FA61)),Quar4,IF(AND(($J61&gt;$H61),(FA61&gt;EY61),ABS(ABS($J61-$H61)-ABS(FA61-EY61))&lt;=ScoreMarginKO),Quar3,IF(AND(($J61&gt;$H61),(FA61&gt;EY61)),Quar4,0)))))),""),IF(AND($H61&lt;&gt;"",$J61&lt;&gt;"",EY61&lt;&gt;"",FA61&lt;&gt;""),IF(AND(EX61=$G61,$K61=FB61),IF(AND($H61=EY61,$J61=FA61),Quar1,IF(($H61-$J61)=(EY61-FA61),Quar2,IF(OR(AND(($J61&gt;$H61),(FA61&gt;EY61),ABS(ABS($H61-$J61)-ABS(EY61-FA61))&lt;=ScoreMarginKO),AND(($J61&lt;$H61),(FA61&lt;EY61),ABS(ABS($H61-$J61)-ABS(EY61-FA61))&lt;=ScoreMarginKO)),Quar3,IF(OR(AND(($J61&gt;$H61),(FA61&gt;EY61)),AND(($J61&lt;$H61),(FA61&lt;EY61))),Quar4,0)))),0),"")),0)</f>
        <v/>
      </c>
      <c r="FH61" s="230">
        <f ca="1">IF(EX61&lt;&gt;"Winner Pool C",IF(Setup!$A$20=0,IF(AND(EX61=$G61,FB61=$K61),Bonu6,0),""),0)</f>
        <v>0</v>
      </c>
      <c r="FI61" s="199"/>
      <c r="FJ61" s="200" t="str">
        <f ca="1">IF(Setup!$A$20=1,$G61,FJ56)</f>
        <v>Namibia</v>
      </c>
      <c r="FK61" s="17"/>
      <c r="FL61" s="17"/>
      <c r="FM61" s="17"/>
      <c r="FN61" s="201" t="str">
        <f ca="1">IF(Setup!$A$20=1,$K61,FN57)</f>
        <v>Romania</v>
      </c>
      <c r="FO61" s="271"/>
      <c r="FP61" s="271"/>
      <c r="FQ61" s="271"/>
      <c r="FR61" s="202">
        <f>IF(FS61=Quar1,1,0)</f>
        <v>0</v>
      </c>
      <c r="FS61" s="203" t="str">
        <f>IFERROR(IF(Setup!$A$20=1,IF(AND($H61&lt;&gt;"",$J61&lt;&gt;"",FK61&lt;&gt;"",FM61&lt;&gt;""),IF(AND($H61=FK61,$J61=FM61),Quar1,IF(($H61-$J61)=(FK61-FM61),Quar2,IF(AND(($H61&gt;$J61),(FK61&gt;FM61),ABS(ABS($H61-$J61)-ABS(FK61-FM61))&lt;=ScoreMarginKO),Quar3,IF(AND(($H61&gt;$J61),(FK61&gt;FM61)),Quar4,IF(AND(($J61&gt;$H61),(FM61&gt;FK61),ABS(ABS($J61-$H61)-ABS(FM61-FK61))&lt;=ScoreMarginKO),Quar3,IF(AND(($J61&gt;$H61),(FM61&gt;FK61)),Quar4,0)))))),""),IF(AND($H61&lt;&gt;"",$J61&lt;&gt;"",FK61&lt;&gt;"",FM61&lt;&gt;""),IF(AND(FJ61=$G61,$K61=FN61),IF(AND($H61=FK61,$J61=FM61),Quar1,IF(($H61-$J61)=(FK61-FM61),Quar2,IF(OR(AND(($J61&gt;$H61),(FM61&gt;FK61),ABS(ABS($H61-$J61)-ABS(FK61-FM61))&lt;=ScoreMarginKO),AND(($J61&lt;$H61),(FM61&lt;FK61),ABS(ABS($H61-$J61)-ABS(FK61-FM61))&lt;=ScoreMarginKO)),Quar3,IF(OR(AND(($J61&gt;$H61),(FM61&gt;FK61)),AND(($J61&lt;$H61),(FM61&lt;FK61))),Quar4,0)))),0),"")),0)</f>
        <v/>
      </c>
      <c r="FT61" s="230">
        <f ca="1">IF(FJ61&lt;&gt;"Winner Pool C",IF(Setup!$A$20=0,IF(AND(FJ61=$G61,FN61=$K61),Bonu6,0),""),0)</f>
        <v>0</v>
      </c>
      <c r="FU61" s="199"/>
      <c r="FV61" s="200" t="str">
        <f ca="1">IF(Setup!$A$20=1,$G61,FV56)</f>
        <v>Namibia</v>
      </c>
      <c r="FW61" s="17"/>
      <c r="FX61" s="17"/>
      <c r="FY61" s="17"/>
      <c r="FZ61" s="201" t="str">
        <f ca="1">IF(Setup!$A$20=1,$K61,FZ57)</f>
        <v>Romania</v>
      </c>
      <c r="GA61" s="271"/>
      <c r="GB61" s="271"/>
      <c r="GC61" s="271"/>
      <c r="GD61" s="202">
        <f>IF(GE61=Quar1,1,0)</f>
        <v>0</v>
      </c>
      <c r="GE61" s="203" t="str">
        <f>IFERROR(IF(Setup!$A$20=1,IF(AND($H61&lt;&gt;"",$J61&lt;&gt;"",FW61&lt;&gt;"",FY61&lt;&gt;""),IF(AND($H61=FW61,$J61=FY61),Quar1,IF(($H61-$J61)=(FW61-FY61),Quar2,IF(AND(($H61&gt;$J61),(FW61&gt;FY61),ABS(ABS($H61-$J61)-ABS(FW61-FY61))&lt;=ScoreMarginKO),Quar3,IF(AND(($H61&gt;$J61),(FW61&gt;FY61)),Quar4,IF(AND(($J61&gt;$H61),(FY61&gt;FW61),ABS(ABS($J61-$H61)-ABS(FY61-FW61))&lt;=ScoreMarginKO),Quar3,IF(AND(($J61&gt;$H61),(FY61&gt;FW61)),Quar4,0)))))),""),IF(AND($H61&lt;&gt;"",$J61&lt;&gt;"",FW61&lt;&gt;"",FY61&lt;&gt;""),IF(AND(FV61=$G61,$K61=FZ61),IF(AND($H61=FW61,$J61=FY61),Quar1,IF(($H61-$J61)=(FW61-FY61),Quar2,IF(OR(AND(($J61&gt;$H61),(FY61&gt;FW61),ABS(ABS($H61-$J61)-ABS(FW61-FY61))&lt;=ScoreMarginKO),AND(($J61&lt;$H61),(FY61&lt;FW61),ABS(ABS($H61-$J61)-ABS(FW61-FY61))&lt;=ScoreMarginKO)),Quar3,IF(OR(AND(($J61&gt;$H61),(FY61&gt;FW61)),AND(($J61&lt;$H61),(FY61&lt;FW61))),Quar4,0)))),0),"")),0)</f>
        <v/>
      </c>
      <c r="GF61" s="230">
        <f ca="1">IF(FV61&lt;&gt;"Winner Pool C",IF(Setup!$A$20=0,IF(AND(FV61=$G61,FZ61=$K61),Bonu6,0),""),0)</f>
        <v>0</v>
      </c>
      <c r="GG61" s="199"/>
      <c r="GH61" s="200" t="str">
        <f ca="1">IF(Setup!$A$20=1,$G61,GH56)</f>
        <v>Namibia</v>
      </c>
      <c r="GI61" s="17"/>
      <c r="GJ61" s="17"/>
      <c r="GK61" s="17"/>
      <c r="GL61" s="201" t="str">
        <f ca="1">IF(Setup!$A$20=1,$K61,GL57)</f>
        <v>Romania</v>
      </c>
      <c r="GM61" s="271"/>
      <c r="GN61" s="271"/>
      <c r="GO61" s="271"/>
      <c r="GP61" s="202">
        <f>IF(GQ61=Quar1,1,0)</f>
        <v>0</v>
      </c>
      <c r="GQ61" s="203" t="str">
        <f>IFERROR(IF(Setup!$A$20=1,IF(AND($H61&lt;&gt;"",$J61&lt;&gt;"",GI61&lt;&gt;"",GK61&lt;&gt;""),IF(AND($H61=GI61,$J61=GK61),Quar1,IF(($H61-$J61)=(GI61-GK61),Quar2,IF(AND(($H61&gt;$J61),(GI61&gt;GK61),ABS(ABS($H61-$J61)-ABS(GI61-GK61))&lt;=ScoreMarginKO),Quar3,IF(AND(($H61&gt;$J61),(GI61&gt;GK61)),Quar4,IF(AND(($J61&gt;$H61),(GK61&gt;GI61),ABS(ABS($J61-$H61)-ABS(GK61-GI61))&lt;=ScoreMarginKO),Quar3,IF(AND(($J61&gt;$H61),(GK61&gt;GI61)),Quar4,0)))))),""),IF(AND($H61&lt;&gt;"",$J61&lt;&gt;"",GI61&lt;&gt;"",GK61&lt;&gt;""),IF(AND(GH61=$G61,$K61=GL61),IF(AND($H61=GI61,$J61=GK61),Quar1,IF(($H61-$J61)=(GI61-GK61),Quar2,IF(OR(AND(($J61&gt;$H61),(GK61&gt;GI61),ABS(ABS($H61-$J61)-ABS(GI61-GK61))&lt;=ScoreMarginKO),AND(($J61&lt;$H61),(GK61&lt;GI61),ABS(ABS($H61-$J61)-ABS(GI61-GK61))&lt;=ScoreMarginKO)),Quar3,IF(OR(AND(($J61&gt;$H61),(GK61&gt;GI61)),AND(($J61&lt;$H61),(GK61&lt;GI61))),Quar4,0)))),0),"")),0)</f>
        <v/>
      </c>
      <c r="GR61" s="230">
        <f ca="1">IF(GH61&lt;&gt;"Winner Pool C",IF(Setup!$A$20=0,IF(AND(GH61=$G61,GL61=$K61),Bonu6,0),""),0)</f>
        <v>0</v>
      </c>
    </row>
    <row r="62" spans="1:200" s="10" customFormat="1" ht="15" customHeight="1" x14ac:dyDescent="0.25">
      <c r="A62" s="141">
        <v>68</v>
      </c>
      <c r="B62" s="11"/>
      <c r="C62" s="13">
        <v>43</v>
      </c>
      <c r="D62" s="13" t="s">
        <v>100</v>
      </c>
      <c r="E62" s="184"/>
      <c r="F62" s="185"/>
      <c r="G62" s="186" t="str">
        <f>Tournament!H70</f>
        <v>Ireland</v>
      </c>
      <c r="H62" s="187">
        <f>IF(AND(Tournament!I70&lt;&gt;"",Tournament!I71&lt;&gt;""),IF(TriesSet=1,Tournament!I70,Tournament!I70+Tournament!J70),"")</f>
        <v>1</v>
      </c>
      <c r="I62" s="187" t="s">
        <v>25</v>
      </c>
      <c r="J62" s="187">
        <f>IF(AND(Tournament!I70&lt;&gt;"",Tournament!I71&lt;&gt;""),IF(TriesSet=1,Tournament!I71,Tournament!I71+Tournament!J71),"")</f>
        <v>6</v>
      </c>
      <c r="K62" s="196" t="str">
        <f>Tournament!H71</f>
        <v>Argentina</v>
      </c>
      <c r="L62" s="10" t="str">
        <f>IF(AND(H62&lt;&gt;"",J62&lt;&gt;""),IF(H62=J62,IF(AND(Tournament!J70&lt;&gt;"",Tournament!J71&lt;&gt;""),IF(Tournament!J70&gt;Tournament!J71,G62,'All Players'!K62),""),""),"")</f>
        <v/>
      </c>
      <c r="S62" s="14"/>
      <c r="T62" s="198"/>
      <c r="U62" s="199"/>
      <c r="V62" s="200" t="str">
        <f ca="1">IF(Setup!$A$20=1,$G62,V57)</f>
        <v>Canada</v>
      </c>
      <c r="W62" s="17"/>
      <c r="X62" s="17"/>
      <c r="Y62" s="17"/>
      <c r="Z62" s="201" t="str">
        <f ca="1">IF(Setup!$A$20=1,$K62,Z56)</f>
        <v>Georgia</v>
      </c>
      <c r="AA62" s="271"/>
      <c r="AB62" s="271"/>
      <c r="AC62" s="271"/>
      <c r="AD62" s="202">
        <f>IF(AE62=Quar1,1,0)</f>
        <v>0</v>
      </c>
      <c r="AE62" s="203" t="str">
        <f>IFERROR(IF(Setup!$A$20=1,IF(AND($H62&lt;&gt;"",$J62&lt;&gt;"",W62&lt;&gt;"",Y62&lt;&gt;""),IF(AND($H62=W62,$J62=Y62),Quar1,IF(($H62-$J62)=(W62-Y62),Quar2,IF(AND(($H62&gt;$J62),(W62&gt;Y62),ABS(ABS($H62-$J62)-ABS(W62-Y62))&lt;=ScoreMarginKO),Quar3,IF(AND(($H62&gt;$J62),(W62&gt;Y62)),Quar4,IF(AND(($J62&gt;$H62),(Y62&gt;W62),ABS(ABS($J62-$H62)-ABS(Y62-W62))&lt;=ScoreMarginKO),Quar3,IF(AND(($J62&gt;$H62),(Y62&gt;W62)),Quar4,0)))))),""),IF(AND($H62&lt;&gt;"",$J62&lt;&gt;"",W62&lt;&gt;"",Y62&lt;&gt;""),IF(AND(V62=$G62,$K62=Z62),IF(AND($H62=W62,$J62=Y62),Quar1,IF(($H62-$J62)=(W62-Y62),Quar2,IF(OR(AND(($J62&gt;$H62),(Y62&gt;W62),ABS(ABS($H62-$J62)-ABS(W62-Y62))&lt;=ScoreMarginKO),AND(($J62&lt;$H62),(Y62&lt;W62),ABS(ABS($H62-$J62)-ABS(W62-Y62))&lt;=ScoreMarginKO)),Quar3,IF(OR(AND(($J62&gt;$H62),(Y62&gt;W62)),AND(($J62&lt;$H62),(Y62&lt;W62))),Quar4,0)))),0),"")),0)</f>
        <v/>
      </c>
      <c r="AF62" s="230">
        <f ca="1">IF(V62&lt;&gt;"Winner Pool D",IF(Setup!$A$20=0,IF(AND(V62=$G62,Z62=$K62),Bonu6,0),""),0)</f>
        <v>0</v>
      </c>
      <c r="AG62" s="199"/>
      <c r="AH62" s="200" t="str">
        <f ca="1">IF(Setup!$A$20=1,$G62,AH57)</f>
        <v>Canada</v>
      </c>
      <c r="AI62" s="17"/>
      <c r="AJ62" s="17"/>
      <c r="AK62" s="17"/>
      <c r="AL62" s="201" t="str">
        <f ca="1">IF(Setup!$A$20=1,$K62,AL56)</f>
        <v>Georgia</v>
      </c>
      <c r="AM62" s="271"/>
      <c r="AN62" s="271"/>
      <c r="AO62" s="271"/>
      <c r="AP62" s="202">
        <f>IF(AQ62=Quar1,1,0)</f>
        <v>0</v>
      </c>
      <c r="AQ62" s="203" t="str">
        <f>IFERROR(IF(Setup!$A$20=1,IF(AND($H62&lt;&gt;"",$J62&lt;&gt;"",AI62&lt;&gt;"",AK62&lt;&gt;""),IF(AND($H62=AI62,$J62=AK62),Quar1,IF(($H62-$J62)=(AI62-AK62),Quar2,IF(AND(($H62&gt;$J62),(AI62&gt;AK62),ABS(ABS($H62-$J62)-ABS(AI62-AK62))&lt;=ScoreMarginKO),Quar3,IF(AND(($H62&gt;$J62),(AI62&gt;AK62)),Quar4,IF(AND(($J62&gt;$H62),(AK62&gt;AI62),ABS(ABS($J62-$H62)-ABS(AK62-AI62))&lt;=ScoreMarginKO),Quar3,IF(AND(($J62&gt;$H62),(AK62&gt;AI62)),Quar4,0)))))),""),IF(AND($H62&lt;&gt;"",$J62&lt;&gt;"",AI62&lt;&gt;"",AK62&lt;&gt;""),IF(AND(AH62=$G62,$K62=AL62),IF(AND($H62=AI62,$J62=AK62),Quar1,IF(($H62-$J62)=(AI62-AK62),Quar2,IF(OR(AND(($J62&gt;$H62),(AK62&gt;AI62),ABS(ABS($H62-$J62)-ABS(AI62-AK62))&lt;=ScoreMarginKO),AND(($J62&lt;$H62),(AK62&lt;AI62),ABS(ABS($H62-$J62)-ABS(AI62-AK62))&lt;=ScoreMarginKO)),Quar3,IF(OR(AND(($J62&gt;$H62),(AK62&gt;AI62)),AND(($J62&lt;$H62),(AK62&lt;AI62))),Quar4,0)))),0),"")),0)</f>
        <v/>
      </c>
      <c r="AR62" s="230">
        <f ca="1">IF(AH62&lt;&gt;"Winner Pool D",IF(Setup!$A$20=0,IF(AND(AH62=$G62,AL62=$K62),Bonu6,0),""),0)</f>
        <v>0</v>
      </c>
      <c r="AS62" s="199"/>
      <c r="AT62" s="200" t="str">
        <f ca="1">IF(Setup!$A$20=1,$G62,AT57)</f>
        <v>Canada</v>
      </c>
      <c r="AU62" s="17"/>
      <c r="AV62" s="17"/>
      <c r="AW62" s="17"/>
      <c r="AX62" s="201" t="str">
        <f ca="1">IF(Setup!$A$20=1,$K62,AX56)</f>
        <v>Georgia</v>
      </c>
      <c r="AY62" s="271"/>
      <c r="AZ62" s="271"/>
      <c r="BA62" s="271"/>
      <c r="BB62" s="202">
        <f>IF(BC62=Quar1,1,0)</f>
        <v>0</v>
      </c>
      <c r="BC62" s="203" t="str">
        <f>IFERROR(IF(Setup!$A$20=1,IF(AND($H62&lt;&gt;"",$J62&lt;&gt;"",AU62&lt;&gt;"",AW62&lt;&gt;""),IF(AND($H62=AU62,$J62=AW62),Quar1,IF(($H62-$J62)=(AU62-AW62),Quar2,IF(AND(($H62&gt;$J62),(AU62&gt;AW62),ABS(ABS($H62-$J62)-ABS(AU62-AW62))&lt;=ScoreMarginKO),Quar3,IF(AND(($H62&gt;$J62),(AU62&gt;AW62)),Quar4,IF(AND(($J62&gt;$H62),(AW62&gt;AU62),ABS(ABS($J62-$H62)-ABS(AW62-AU62))&lt;=ScoreMarginKO),Quar3,IF(AND(($J62&gt;$H62),(AW62&gt;AU62)),Quar4,0)))))),""),IF(AND($H62&lt;&gt;"",$J62&lt;&gt;"",AU62&lt;&gt;"",AW62&lt;&gt;""),IF(AND(AT62=$G62,$K62=AX62),IF(AND($H62=AU62,$J62=AW62),Quar1,IF(($H62-$J62)=(AU62-AW62),Quar2,IF(OR(AND(($J62&gt;$H62),(AW62&gt;AU62),ABS(ABS($H62-$J62)-ABS(AU62-AW62))&lt;=ScoreMarginKO),AND(($J62&lt;$H62),(AW62&lt;AU62),ABS(ABS($H62-$J62)-ABS(AU62-AW62))&lt;=ScoreMarginKO)),Quar3,IF(OR(AND(($J62&gt;$H62),(AW62&gt;AU62)),AND(($J62&lt;$H62),(AW62&lt;AU62))),Quar4,0)))),0),"")),0)</f>
        <v/>
      </c>
      <c r="BD62" s="230">
        <f ca="1">IF(AT62&lt;&gt;"Winner Pool D",IF(Setup!$A$20=0,IF(AND(AT62=$G62,AX62=$K62),Bonu6,0),""),0)</f>
        <v>0</v>
      </c>
      <c r="BE62" s="199"/>
      <c r="BF62" s="200" t="str">
        <f ca="1">IF(Setup!$A$20=1,$G62,BF57)</f>
        <v>Canada</v>
      </c>
      <c r="BG62" s="17"/>
      <c r="BH62" s="17"/>
      <c r="BI62" s="17"/>
      <c r="BJ62" s="201" t="str">
        <f ca="1">IF(Setup!$A$20=1,$K62,BJ56)</f>
        <v>Georgia</v>
      </c>
      <c r="BK62" s="271"/>
      <c r="BL62" s="271"/>
      <c r="BM62" s="271"/>
      <c r="BN62" s="202">
        <f>IF(BO62=Quar1,1,0)</f>
        <v>0</v>
      </c>
      <c r="BO62" s="203" t="str">
        <f>IFERROR(IF(Setup!$A$20=1,IF(AND($H62&lt;&gt;"",$J62&lt;&gt;"",BG62&lt;&gt;"",BI62&lt;&gt;""),IF(AND($H62=BG62,$J62=BI62),Quar1,IF(($H62-$J62)=(BG62-BI62),Quar2,IF(AND(($H62&gt;$J62),(BG62&gt;BI62),ABS(ABS($H62-$J62)-ABS(BG62-BI62))&lt;=ScoreMarginKO),Quar3,IF(AND(($H62&gt;$J62),(BG62&gt;BI62)),Quar4,IF(AND(($J62&gt;$H62),(BI62&gt;BG62),ABS(ABS($J62-$H62)-ABS(BI62-BG62))&lt;=ScoreMarginKO),Quar3,IF(AND(($J62&gt;$H62),(BI62&gt;BG62)),Quar4,0)))))),""),IF(AND($H62&lt;&gt;"",$J62&lt;&gt;"",BG62&lt;&gt;"",BI62&lt;&gt;""),IF(AND(BF62=$G62,$K62=BJ62),IF(AND($H62=BG62,$J62=BI62),Quar1,IF(($H62-$J62)=(BG62-BI62),Quar2,IF(OR(AND(($J62&gt;$H62),(BI62&gt;BG62),ABS(ABS($H62-$J62)-ABS(BG62-BI62))&lt;=ScoreMarginKO),AND(($J62&lt;$H62),(BI62&lt;BG62),ABS(ABS($H62-$J62)-ABS(BG62-BI62))&lt;=ScoreMarginKO)),Quar3,IF(OR(AND(($J62&gt;$H62),(BI62&gt;BG62)),AND(($J62&lt;$H62),(BI62&lt;BG62))),Quar4,0)))),0),"")),0)</f>
        <v/>
      </c>
      <c r="BP62" s="230">
        <f ca="1">IF(BF62&lt;&gt;"Winner Pool D",IF(Setup!$A$20=0,IF(AND(BF62=$G62,BJ62=$K62),Bonu6,0),""),0)</f>
        <v>0</v>
      </c>
      <c r="BQ62" s="199"/>
      <c r="BR62" s="200" t="str">
        <f ca="1">IF(Setup!$A$20=1,$G62,BR57)</f>
        <v>Canada</v>
      </c>
      <c r="BS62" s="17"/>
      <c r="BT62" s="17"/>
      <c r="BU62" s="17"/>
      <c r="BV62" s="201" t="str">
        <f ca="1">IF(Setup!$A$20=1,$K62,BV56)</f>
        <v>Georgia</v>
      </c>
      <c r="BW62" s="271"/>
      <c r="BX62" s="271"/>
      <c r="BY62" s="271"/>
      <c r="BZ62" s="202">
        <f>IF(CA62=Quar1,1,0)</f>
        <v>0</v>
      </c>
      <c r="CA62" s="203" t="str">
        <f>IFERROR(IF(Setup!$A$20=1,IF(AND($H62&lt;&gt;"",$J62&lt;&gt;"",BS62&lt;&gt;"",BU62&lt;&gt;""),IF(AND($H62=BS62,$J62=BU62),Quar1,IF(($H62-$J62)=(BS62-BU62),Quar2,IF(AND(($H62&gt;$J62),(BS62&gt;BU62),ABS(ABS($H62-$J62)-ABS(BS62-BU62))&lt;=ScoreMarginKO),Quar3,IF(AND(($H62&gt;$J62),(BS62&gt;BU62)),Quar4,IF(AND(($J62&gt;$H62),(BU62&gt;BS62),ABS(ABS($J62-$H62)-ABS(BU62-BS62))&lt;=ScoreMarginKO),Quar3,IF(AND(($J62&gt;$H62),(BU62&gt;BS62)),Quar4,0)))))),""),IF(AND($H62&lt;&gt;"",$J62&lt;&gt;"",BS62&lt;&gt;"",BU62&lt;&gt;""),IF(AND(BR62=$G62,$K62=BV62),IF(AND($H62=BS62,$J62=BU62),Quar1,IF(($H62-$J62)=(BS62-BU62),Quar2,IF(OR(AND(($J62&gt;$H62),(BU62&gt;BS62),ABS(ABS($H62-$J62)-ABS(BS62-BU62))&lt;=ScoreMarginKO),AND(($J62&lt;$H62),(BU62&lt;BS62),ABS(ABS($H62-$J62)-ABS(BS62-BU62))&lt;=ScoreMarginKO)),Quar3,IF(OR(AND(($J62&gt;$H62),(BU62&gt;BS62)),AND(($J62&lt;$H62),(BU62&lt;BS62))),Quar4,0)))),0),"")),0)</f>
        <v/>
      </c>
      <c r="CB62" s="230">
        <f ca="1">IF(BR62&lt;&gt;"Winner Pool D",IF(Setup!$A$20=0,IF(AND(BR62=$G62,BV62=$K62),Bonu6,0),""),0)</f>
        <v>0</v>
      </c>
      <c r="CC62" s="199"/>
      <c r="CD62" s="200" t="str">
        <f ca="1">IF(Setup!$A$20=1,$G62,CD57)</f>
        <v>Canada</v>
      </c>
      <c r="CE62" s="17"/>
      <c r="CF62" s="17"/>
      <c r="CG62" s="17"/>
      <c r="CH62" s="201" t="str">
        <f ca="1">IF(Setup!$A$20=1,$K62,CH56)</f>
        <v>Georgia</v>
      </c>
      <c r="CI62" s="271"/>
      <c r="CJ62" s="271"/>
      <c r="CK62" s="271"/>
      <c r="CL62" s="202">
        <f>IF(CM62=Quar1,1,0)</f>
        <v>0</v>
      </c>
      <c r="CM62" s="203" t="str">
        <f>IFERROR(IF(Setup!$A$20=1,IF(AND($H62&lt;&gt;"",$J62&lt;&gt;"",CE62&lt;&gt;"",CG62&lt;&gt;""),IF(AND($H62=CE62,$J62=CG62),Quar1,IF(($H62-$J62)=(CE62-CG62),Quar2,IF(AND(($H62&gt;$J62),(CE62&gt;CG62),ABS(ABS($H62-$J62)-ABS(CE62-CG62))&lt;=ScoreMarginKO),Quar3,IF(AND(($H62&gt;$J62),(CE62&gt;CG62)),Quar4,IF(AND(($J62&gt;$H62),(CG62&gt;CE62),ABS(ABS($J62-$H62)-ABS(CG62-CE62))&lt;=ScoreMarginKO),Quar3,IF(AND(($J62&gt;$H62),(CG62&gt;CE62)),Quar4,0)))))),""),IF(AND($H62&lt;&gt;"",$J62&lt;&gt;"",CE62&lt;&gt;"",CG62&lt;&gt;""),IF(AND(CD62=$G62,$K62=CH62),IF(AND($H62=CE62,$J62=CG62),Quar1,IF(($H62-$J62)=(CE62-CG62),Quar2,IF(OR(AND(($J62&gt;$H62),(CG62&gt;CE62),ABS(ABS($H62-$J62)-ABS(CE62-CG62))&lt;=ScoreMarginKO),AND(($J62&lt;$H62),(CG62&lt;CE62),ABS(ABS($H62-$J62)-ABS(CE62-CG62))&lt;=ScoreMarginKO)),Quar3,IF(OR(AND(($J62&gt;$H62),(CG62&gt;CE62)),AND(($J62&lt;$H62),(CG62&lt;CE62))),Quar4,0)))),0),"")),0)</f>
        <v/>
      </c>
      <c r="CN62" s="230">
        <f ca="1">IF(CD62&lt;&gt;"Winner Pool D",IF(Setup!$A$20=0,IF(AND(CD62=$G62,CH62=$K62),Bonu6,0),""),0)</f>
        <v>0</v>
      </c>
      <c r="CO62" s="199"/>
      <c r="CP62" s="200" t="str">
        <f ca="1">IF(Setup!$A$20=1,$G62,CP57)</f>
        <v>Canada</v>
      </c>
      <c r="CQ62" s="17"/>
      <c r="CR62" s="17"/>
      <c r="CS62" s="17"/>
      <c r="CT62" s="201" t="str">
        <f ca="1">IF(Setup!$A$20=1,$K62,CT56)</f>
        <v>Georgia</v>
      </c>
      <c r="CU62" s="271"/>
      <c r="CV62" s="271"/>
      <c r="CW62" s="271"/>
      <c r="CX62" s="202">
        <f>IF(CY62=Quar1,1,0)</f>
        <v>0</v>
      </c>
      <c r="CY62" s="203" t="str">
        <f>IFERROR(IF(Setup!$A$20=1,IF(AND($H62&lt;&gt;"",$J62&lt;&gt;"",CQ62&lt;&gt;"",CS62&lt;&gt;""),IF(AND($H62=CQ62,$J62=CS62),Quar1,IF(($H62-$J62)=(CQ62-CS62),Quar2,IF(AND(($H62&gt;$J62),(CQ62&gt;CS62),ABS(ABS($H62-$J62)-ABS(CQ62-CS62))&lt;=ScoreMarginKO),Quar3,IF(AND(($H62&gt;$J62),(CQ62&gt;CS62)),Quar4,IF(AND(($J62&gt;$H62),(CS62&gt;CQ62),ABS(ABS($J62-$H62)-ABS(CS62-CQ62))&lt;=ScoreMarginKO),Quar3,IF(AND(($J62&gt;$H62),(CS62&gt;CQ62)),Quar4,0)))))),""),IF(AND($H62&lt;&gt;"",$J62&lt;&gt;"",CQ62&lt;&gt;"",CS62&lt;&gt;""),IF(AND(CP62=$G62,$K62=CT62),IF(AND($H62=CQ62,$J62=CS62),Quar1,IF(($H62-$J62)=(CQ62-CS62),Quar2,IF(OR(AND(($J62&gt;$H62),(CS62&gt;CQ62),ABS(ABS($H62-$J62)-ABS(CQ62-CS62))&lt;=ScoreMarginKO),AND(($J62&lt;$H62),(CS62&lt;CQ62),ABS(ABS($H62-$J62)-ABS(CQ62-CS62))&lt;=ScoreMarginKO)),Quar3,IF(OR(AND(($J62&gt;$H62),(CS62&gt;CQ62)),AND(($J62&lt;$H62),(CS62&lt;CQ62))),Quar4,0)))),0),"")),0)</f>
        <v/>
      </c>
      <c r="CZ62" s="230">
        <f ca="1">IF(CP62&lt;&gt;"Winner Pool D",IF(Setup!$A$20=0,IF(AND(CP62=$G62,CT62=$K62),Bonu6,0),""),0)</f>
        <v>0</v>
      </c>
      <c r="DA62" s="199"/>
      <c r="DB62" s="200" t="str">
        <f ca="1">IF(Setup!$A$20=1,$G62,DB57)</f>
        <v>Canada</v>
      </c>
      <c r="DC62" s="17"/>
      <c r="DD62" s="17"/>
      <c r="DE62" s="17"/>
      <c r="DF62" s="201" t="str">
        <f ca="1">IF(Setup!$A$20=1,$K62,DF56)</f>
        <v>Georgia</v>
      </c>
      <c r="DG62" s="271"/>
      <c r="DH62" s="271"/>
      <c r="DI62" s="271"/>
      <c r="DJ62" s="202">
        <f>IF(DK62=Quar1,1,0)</f>
        <v>0</v>
      </c>
      <c r="DK62" s="203" t="str">
        <f>IFERROR(IF(Setup!$A$20=1,IF(AND($H62&lt;&gt;"",$J62&lt;&gt;"",DC62&lt;&gt;"",DE62&lt;&gt;""),IF(AND($H62=DC62,$J62=DE62),Quar1,IF(($H62-$J62)=(DC62-DE62),Quar2,IF(AND(($H62&gt;$J62),(DC62&gt;DE62),ABS(ABS($H62-$J62)-ABS(DC62-DE62))&lt;=ScoreMarginKO),Quar3,IF(AND(($H62&gt;$J62),(DC62&gt;DE62)),Quar4,IF(AND(($J62&gt;$H62),(DE62&gt;DC62),ABS(ABS($J62-$H62)-ABS(DE62-DC62))&lt;=ScoreMarginKO),Quar3,IF(AND(($J62&gt;$H62),(DE62&gt;DC62)),Quar4,0)))))),""),IF(AND($H62&lt;&gt;"",$J62&lt;&gt;"",DC62&lt;&gt;"",DE62&lt;&gt;""),IF(AND(DB62=$G62,$K62=DF62),IF(AND($H62=DC62,$J62=DE62),Quar1,IF(($H62-$J62)=(DC62-DE62),Quar2,IF(OR(AND(($J62&gt;$H62),(DE62&gt;DC62),ABS(ABS($H62-$J62)-ABS(DC62-DE62))&lt;=ScoreMarginKO),AND(($J62&lt;$H62),(DE62&lt;DC62),ABS(ABS($H62-$J62)-ABS(DC62-DE62))&lt;=ScoreMarginKO)),Quar3,IF(OR(AND(($J62&gt;$H62),(DE62&gt;DC62)),AND(($J62&lt;$H62),(DE62&lt;DC62))),Quar4,0)))),0),"")),0)</f>
        <v/>
      </c>
      <c r="DL62" s="230">
        <f ca="1">IF(DB62&lt;&gt;"Winner Pool D",IF(Setup!$A$20=0,IF(AND(DB62=$G62,DF62=$K62),Bonu6,0),""),0)</f>
        <v>0</v>
      </c>
      <c r="DM62" s="199"/>
      <c r="DN62" s="200" t="str">
        <f ca="1">IF(Setup!$A$20=1,$G62,DN57)</f>
        <v>Canada</v>
      </c>
      <c r="DO62" s="17"/>
      <c r="DP62" s="17"/>
      <c r="DQ62" s="17"/>
      <c r="DR62" s="201" t="str">
        <f ca="1">IF(Setup!$A$20=1,$K62,DR56)</f>
        <v>Georgia</v>
      </c>
      <c r="DS62" s="271"/>
      <c r="DT62" s="271"/>
      <c r="DU62" s="271"/>
      <c r="DV62" s="202">
        <f>IF(DW62=Quar1,1,0)</f>
        <v>0</v>
      </c>
      <c r="DW62" s="203" t="str">
        <f>IFERROR(IF(Setup!$A$20=1,IF(AND($H62&lt;&gt;"",$J62&lt;&gt;"",DO62&lt;&gt;"",DQ62&lt;&gt;""),IF(AND($H62=DO62,$J62=DQ62),Quar1,IF(($H62-$J62)=(DO62-DQ62),Quar2,IF(AND(($H62&gt;$J62),(DO62&gt;DQ62),ABS(ABS($H62-$J62)-ABS(DO62-DQ62))&lt;=ScoreMarginKO),Quar3,IF(AND(($H62&gt;$J62),(DO62&gt;DQ62)),Quar4,IF(AND(($J62&gt;$H62),(DQ62&gt;DO62),ABS(ABS($J62-$H62)-ABS(DQ62-DO62))&lt;=ScoreMarginKO),Quar3,IF(AND(($J62&gt;$H62),(DQ62&gt;DO62)),Quar4,0)))))),""),IF(AND($H62&lt;&gt;"",$J62&lt;&gt;"",DO62&lt;&gt;"",DQ62&lt;&gt;""),IF(AND(DN62=$G62,$K62=DR62),IF(AND($H62=DO62,$J62=DQ62),Quar1,IF(($H62-$J62)=(DO62-DQ62),Quar2,IF(OR(AND(($J62&gt;$H62),(DQ62&gt;DO62),ABS(ABS($H62-$J62)-ABS(DO62-DQ62))&lt;=ScoreMarginKO),AND(($J62&lt;$H62),(DQ62&lt;DO62),ABS(ABS($H62-$J62)-ABS(DO62-DQ62))&lt;=ScoreMarginKO)),Quar3,IF(OR(AND(($J62&gt;$H62),(DQ62&gt;DO62)),AND(($J62&lt;$H62),(DQ62&lt;DO62))),Quar4,0)))),0),"")),0)</f>
        <v/>
      </c>
      <c r="DX62" s="230">
        <f ca="1">IF(DN62&lt;&gt;"Winner Pool D",IF(Setup!$A$20=0,IF(AND(DN62=$G62,DR62=$K62),Bonu6,0),""),0)</f>
        <v>0</v>
      </c>
      <c r="DY62" s="199"/>
      <c r="DZ62" s="200" t="str">
        <f ca="1">IF(Setup!$A$20=1,$G62,DZ57)</f>
        <v>Canada</v>
      </c>
      <c r="EA62" s="17"/>
      <c r="EB62" s="17"/>
      <c r="EC62" s="17"/>
      <c r="ED62" s="201" t="str">
        <f ca="1">IF(Setup!$A$20=1,$K62,ED56)</f>
        <v>Georgia</v>
      </c>
      <c r="EE62" s="271"/>
      <c r="EF62" s="271"/>
      <c r="EG62" s="271"/>
      <c r="EH62" s="202">
        <f>IF(EI62=Quar1,1,0)</f>
        <v>0</v>
      </c>
      <c r="EI62" s="203" t="str">
        <f>IFERROR(IF(Setup!$A$20=1,IF(AND($H62&lt;&gt;"",$J62&lt;&gt;"",EA62&lt;&gt;"",EC62&lt;&gt;""),IF(AND($H62=EA62,$J62=EC62),Quar1,IF(($H62-$J62)=(EA62-EC62),Quar2,IF(AND(($H62&gt;$J62),(EA62&gt;EC62),ABS(ABS($H62-$J62)-ABS(EA62-EC62))&lt;=ScoreMarginKO),Quar3,IF(AND(($H62&gt;$J62),(EA62&gt;EC62)),Quar4,IF(AND(($J62&gt;$H62),(EC62&gt;EA62),ABS(ABS($J62-$H62)-ABS(EC62-EA62))&lt;=ScoreMarginKO),Quar3,IF(AND(($J62&gt;$H62),(EC62&gt;EA62)),Quar4,0)))))),""),IF(AND($H62&lt;&gt;"",$J62&lt;&gt;"",EA62&lt;&gt;"",EC62&lt;&gt;""),IF(AND(DZ62=$G62,$K62=ED62),IF(AND($H62=EA62,$J62=EC62),Quar1,IF(($H62-$J62)=(EA62-EC62),Quar2,IF(OR(AND(($J62&gt;$H62),(EC62&gt;EA62),ABS(ABS($H62-$J62)-ABS(EA62-EC62))&lt;=ScoreMarginKO),AND(($J62&lt;$H62),(EC62&lt;EA62),ABS(ABS($H62-$J62)-ABS(EA62-EC62))&lt;=ScoreMarginKO)),Quar3,IF(OR(AND(($J62&gt;$H62),(EC62&gt;EA62)),AND(($J62&lt;$H62),(EC62&lt;EA62))),Quar4,0)))),0),"")),0)</f>
        <v/>
      </c>
      <c r="EJ62" s="230">
        <f ca="1">IF(DZ62&lt;&gt;"Winner Pool D",IF(Setup!$A$20=0,IF(AND(DZ62=$G62,ED62=$K62),Bonu6,0),""),0)</f>
        <v>0</v>
      </c>
      <c r="EK62" s="199"/>
      <c r="EL62" s="200" t="str">
        <f ca="1">IF(Setup!$A$20=1,$G62,EL57)</f>
        <v>Canada</v>
      </c>
      <c r="EM62" s="17"/>
      <c r="EN62" s="17"/>
      <c r="EO62" s="17"/>
      <c r="EP62" s="201" t="str">
        <f ca="1">IF(Setup!$A$20=1,$K62,EP56)</f>
        <v>Georgia</v>
      </c>
      <c r="EQ62" s="271"/>
      <c r="ER62" s="271"/>
      <c r="ES62" s="271"/>
      <c r="ET62" s="202">
        <f>IF(EU62=Quar1,1,0)</f>
        <v>0</v>
      </c>
      <c r="EU62" s="203" t="str">
        <f>IFERROR(IF(Setup!$A$20=1,IF(AND($H62&lt;&gt;"",$J62&lt;&gt;"",EM62&lt;&gt;"",EO62&lt;&gt;""),IF(AND($H62=EM62,$J62=EO62),Quar1,IF(($H62-$J62)=(EM62-EO62),Quar2,IF(AND(($H62&gt;$J62),(EM62&gt;EO62),ABS(ABS($H62-$J62)-ABS(EM62-EO62))&lt;=ScoreMarginKO),Quar3,IF(AND(($H62&gt;$J62),(EM62&gt;EO62)),Quar4,IF(AND(($J62&gt;$H62),(EO62&gt;EM62),ABS(ABS($J62-$H62)-ABS(EO62-EM62))&lt;=ScoreMarginKO),Quar3,IF(AND(($J62&gt;$H62),(EO62&gt;EM62)),Quar4,0)))))),""),IF(AND($H62&lt;&gt;"",$J62&lt;&gt;"",EM62&lt;&gt;"",EO62&lt;&gt;""),IF(AND(EL62=$G62,$K62=EP62),IF(AND($H62=EM62,$J62=EO62),Quar1,IF(($H62-$J62)=(EM62-EO62),Quar2,IF(OR(AND(($J62&gt;$H62),(EO62&gt;EM62),ABS(ABS($H62-$J62)-ABS(EM62-EO62))&lt;=ScoreMarginKO),AND(($J62&lt;$H62),(EO62&lt;EM62),ABS(ABS($H62-$J62)-ABS(EM62-EO62))&lt;=ScoreMarginKO)),Quar3,IF(OR(AND(($J62&gt;$H62),(EO62&gt;EM62)),AND(($J62&lt;$H62),(EO62&lt;EM62))),Quar4,0)))),0),"")),0)</f>
        <v/>
      </c>
      <c r="EV62" s="230">
        <f ca="1">IF(EL62&lt;&gt;"Winner Pool D",IF(Setup!$A$20=0,IF(AND(EL62=$G62,EP62=$K62),Bonu6,0),""),0)</f>
        <v>0</v>
      </c>
      <c r="EW62" s="199"/>
      <c r="EX62" s="200" t="str">
        <f ca="1">IF(Setup!$A$20=1,$G62,EX57)</f>
        <v>Canada</v>
      </c>
      <c r="EY62" s="17"/>
      <c r="EZ62" s="17"/>
      <c r="FA62" s="17"/>
      <c r="FB62" s="201" t="str">
        <f ca="1">IF(Setup!$A$20=1,$K62,FB56)</f>
        <v>Georgia</v>
      </c>
      <c r="FC62" s="271"/>
      <c r="FD62" s="271"/>
      <c r="FE62" s="271"/>
      <c r="FF62" s="202">
        <f>IF(FG62=Quar1,1,0)</f>
        <v>0</v>
      </c>
      <c r="FG62" s="203" t="str">
        <f>IFERROR(IF(Setup!$A$20=1,IF(AND($H62&lt;&gt;"",$J62&lt;&gt;"",EY62&lt;&gt;"",FA62&lt;&gt;""),IF(AND($H62=EY62,$J62=FA62),Quar1,IF(($H62-$J62)=(EY62-FA62),Quar2,IF(AND(($H62&gt;$J62),(EY62&gt;FA62),ABS(ABS($H62-$J62)-ABS(EY62-FA62))&lt;=ScoreMarginKO),Quar3,IF(AND(($H62&gt;$J62),(EY62&gt;FA62)),Quar4,IF(AND(($J62&gt;$H62),(FA62&gt;EY62),ABS(ABS($J62-$H62)-ABS(FA62-EY62))&lt;=ScoreMarginKO),Quar3,IF(AND(($J62&gt;$H62),(FA62&gt;EY62)),Quar4,0)))))),""),IF(AND($H62&lt;&gt;"",$J62&lt;&gt;"",EY62&lt;&gt;"",FA62&lt;&gt;""),IF(AND(EX62=$G62,$K62=FB62),IF(AND($H62=EY62,$J62=FA62),Quar1,IF(($H62-$J62)=(EY62-FA62),Quar2,IF(OR(AND(($J62&gt;$H62),(FA62&gt;EY62),ABS(ABS($H62-$J62)-ABS(EY62-FA62))&lt;=ScoreMarginKO),AND(($J62&lt;$H62),(FA62&lt;EY62),ABS(ABS($H62-$J62)-ABS(EY62-FA62))&lt;=ScoreMarginKO)),Quar3,IF(OR(AND(($J62&gt;$H62),(FA62&gt;EY62)),AND(($J62&lt;$H62),(FA62&lt;EY62))),Quar4,0)))),0),"")),0)</f>
        <v/>
      </c>
      <c r="FH62" s="230">
        <f ca="1">IF(EX62&lt;&gt;"Winner Pool D",IF(Setup!$A$20=0,IF(AND(EX62=$G62,FB62=$K62),Bonu6,0),""),0)</f>
        <v>0</v>
      </c>
      <c r="FI62" s="199"/>
      <c r="FJ62" s="200" t="str">
        <f ca="1">IF(Setup!$A$20=1,$G62,FJ57)</f>
        <v>Canada</v>
      </c>
      <c r="FK62" s="17"/>
      <c r="FL62" s="17"/>
      <c r="FM62" s="17"/>
      <c r="FN62" s="201" t="str">
        <f ca="1">IF(Setup!$A$20=1,$K62,FN56)</f>
        <v>Georgia</v>
      </c>
      <c r="FO62" s="271"/>
      <c r="FP62" s="271"/>
      <c r="FQ62" s="271"/>
      <c r="FR62" s="202">
        <f>IF(FS62=Quar1,1,0)</f>
        <v>0</v>
      </c>
      <c r="FS62" s="203" t="str">
        <f>IFERROR(IF(Setup!$A$20=1,IF(AND($H62&lt;&gt;"",$J62&lt;&gt;"",FK62&lt;&gt;"",FM62&lt;&gt;""),IF(AND($H62=FK62,$J62=FM62),Quar1,IF(($H62-$J62)=(FK62-FM62),Quar2,IF(AND(($H62&gt;$J62),(FK62&gt;FM62),ABS(ABS($H62-$J62)-ABS(FK62-FM62))&lt;=ScoreMarginKO),Quar3,IF(AND(($H62&gt;$J62),(FK62&gt;FM62)),Quar4,IF(AND(($J62&gt;$H62),(FM62&gt;FK62),ABS(ABS($J62-$H62)-ABS(FM62-FK62))&lt;=ScoreMarginKO),Quar3,IF(AND(($J62&gt;$H62),(FM62&gt;FK62)),Quar4,0)))))),""),IF(AND($H62&lt;&gt;"",$J62&lt;&gt;"",FK62&lt;&gt;"",FM62&lt;&gt;""),IF(AND(FJ62=$G62,$K62=FN62),IF(AND($H62=FK62,$J62=FM62),Quar1,IF(($H62-$J62)=(FK62-FM62),Quar2,IF(OR(AND(($J62&gt;$H62),(FM62&gt;FK62),ABS(ABS($H62-$J62)-ABS(FK62-FM62))&lt;=ScoreMarginKO),AND(($J62&lt;$H62),(FM62&lt;FK62),ABS(ABS($H62-$J62)-ABS(FK62-FM62))&lt;=ScoreMarginKO)),Quar3,IF(OR(AND(($J62&gt;$H62),(FM62&gt;FK62)),AND(($J62&lt;$H62),(FM62&lt;FK62))),Quar4,0)))),0),"")),0)</f>
        <v/>
      </c>
      <c r="FT62" s="230">
        <f ca="1">IF(FJ62&lt;&gt;"Winner Pool D",IF(Setup!$A$20=0,IF(AND(FJ62=$G62,FN62=$K62),Bonu6,0),""),0)</f>
        <v>0</v>
      </c>
      <c r="FU62" s="199"/>
      <c r="FV62" s="200" t="str">
        <f ca="1">IF(Setup!$A$20=1,$G62,FV57)</f>
        <v>Canada</v>
      </c>
      <c r="FW62" s="17"/>
      <c r="FX62" s="17"/>
      <c r="FY62" s="17"/>
      <c r="FZ62" s="201" t="str">
        <f ca="1">IF(Setup!$A$20=1,$K62,FZ56)</f>
        <v>Georgia</v>
      </c>
      <c r="GA62" s="271"/>
      <c r="GB62" s="271"/>
      <c r="GC62" s="271"/>
      <c r="GD62" s="202">
        <f>IF(GE62=Quar1,1,0)</f>
        <v>0</v>
      </c>
      <c r="GE62" s="203" t="str">
        <f>IFERROR(IF(Setup!$A$20=1,IF(AND($H62&lt;&gt;"",$J62&lt;&gt;"",FW62&lt;&gt;"",FY62&lt;&gt;""),IF(AND($H62=FW62,$J62=FY62),Quar1,IF(($H62-$J62)=(FW62-FY62),Quar2,IF(AND(($H62&gt;$J62),(FW62&gt;FY62),ABS(ABS($H62-$J62)-ABS(FW62-FY62))&lt;=ScoreMarginKO),Quar3,IF(AND(($H62&gt;$J62),(FW62&gt;FY62)),Quar4,IF(AND(($J62&gt;$H62),(FY62&gt;FW62),ABS(ABS($J62-$H62)-ABS(FY62-FW62))&lt;=ScoreMarginKO),Quar3,IF(AND(($J62&gt;$H62),(FY62&gt;FW62)),Quar4,0)))))),""),IF(AND($H62&lt;&gt;"",$J62&lt;&gt;"",FW62&lt;&gt;"",FY62&lt;&gt;""),IF(AND(FV62=$G62,$K62=FZ62),IF(AND($H62=FW62,$J62=FY62),Quar1,IF(($H62-$J62)=(FW62-FY62),Quar2,IF(OR(AND(($J62&gt;$H62),(FY62&gt;FW62),ABS(ABS($H62-$J62)-ABS(FW62-FY62))&lt;=ScoreMarginKO),AND(($J62&lt;$H62),(FY62&lt;FW62),ABS(ABS($H62-$J62)-ABS(FW62-FY62))&lt;=ScoreMarginKO)),Quar3,IF(OR(AND(($J62&gt;$H62),(FY62&gt;FW62)),AND(($J62&lt;$H62),(FY62&lt;FW62))),Quar4,0)))),0),"")),0)</f>
        <v/>
      </c>
      <c r="GF62" s="230">
        <f ca="1">IF(FV62&lt;&gt;"Winner Pool D",IF(Setup!$A$20=0,IF(AND(FV62=$G62,FZ62=$K62),Bonu6,0),""),0)</f>
        <v>0</v>
      </c>
      <c r="GG62" s="199"/>
      <c r="GH62" s="200" t="str">
        <f ca="1">IF(Setup!$A$20=1,$G62,GH57)</f>
        <v>Canada</v>
      </c>
      <c r="GI62" s="17"/>
      <c r="GJ62" s="17"/>
      <c r="GK62" s="17"/>
      <c r="GL62" s="201" t="str">
        <f ca="1">IF(Setup!$A$20=1,$K62,GL56)</f>
        <v>Georgia</v>
      </c>
      <c r="GM62" s="271"/>
      <c r="GN62" s="271"/>
      <c r="GO62" s="271"/>
      <c r="GP62" s="202">
        <f>IF(GQ62=Quar1,1,0)</f>
        <v>0</v>
      </c>
      <c r="GQ62" s="203" t="str">
        <f>IFERROR(IF(Setup!$A$20=1,IF(AND($H62&lt;&gt;"",$J62&lt;&gt;"",GI62&lt;&gt;"",GK62&lt;&gt;""),IF(AND($H62=GI62,$J62=GK62),Quar1,IF(($H62-$J62)=(GI62-GK62),Quar2,IF(AND(($H62&gt;$J62),(GI62&gt;GK62),ABS(ABS($H62-$J62)-ABS(GI62-GK62))&lt;=ScoreMarginKO),Quar3,IF(AND(($H62&gt;$J62),(GI62&gt;GK62)),Quar4,IF(AND(($J62&gt;$H62),(GK62&gt;GI62),ABS(ABS($J62-$H62)-ABS(GK62-GI62))&lt;=ScoreMarginKO),Quar3,IF(AND(($J62&gt;$H62),(GK62&gt;GI62)),Quar4,0)))))),""),IF(AND($H62&lt;&gt;"",$J62&lt;&gt;"",GI62&lt;&gt;"",GK62&lt;&gt;""),IF(AND(GH62=$G62,$K62=GL62),IF(AND($H62=GI62,$J62=GK62),Quar1,IF(($H62-$J62)=(GI62-GK62),Quar2,IF(OR(AND(($J62&gt;$H62),(GK62&gt;GI62),ABS(ABS($H62-$J62)-ABS(GI62-GK62))&lt;=ScoreMarginKO),AND(($J62&lt;$H62),(GK62&lt;GI62),ABS(ABS($H62-$J62)-ABS(GI62-GK62))&lt;=ScoreMarginKO)),Quar3,IF(OR(AND(($J62&gt;$H62),(GK62&gt;GI62)),AND(($J62&lt;$H62),(GK62&lt;GI62))),Quar4,0)))),0),"")),0)</f>
        <v/>
      </c>
      <c r="GR62" s="230">
        <f ca="1">IF(GH62&lt;&gt;"Winner Pool D",IF(Setup!$A$20=0,IF(AND(GH62=$G62,GL62=$K62),Bonu6,0),""),0)</f>
        <v>0</v>
      </c>
    </row>
    <row r="63" spans="1:200" s="10" customFormat="1" ht="15" customHeight="1" x14ac:dyDescent="0.25">
      <c r="A63" s="141">
        <v>69</v>
      </c>
      <c r="B63" s="11"/>
      <c r="C63" s="13">
        <v>44</v>
      </c>
      <c r="D63" s="13" t="str">
        <f t="shared" ref="D63" si="89">D62</f>
        <v>QF</v>
      </c>
      <c r="E63" s="184"/>
      <c r="F63" s="185"/>
      <c r="G63" s="186" t="str">
        <f>Tournament!H76</f>
        <v>Australia</v>
      </c>
      <c r="H63" s="187">
        <f>IF(AND(Tournament!I76&lt;&gt;"",Tournament!I77&lt;&gt;""),IF(TriesSet=1,Tournament!I76,Tournament!I76+Tournament!J76),"")</f>
        <v>6</v>
      </c>
      <c r="I63" s="187" t="s">
        <v>25</v>
      </c>
      <c r="J63" s="187">
        <f>IF(AND(Tournament!I76&lt;&gt;"",Tournament!I77&lt;&gt;""),IF(TriesSet=1,Tournament!I77,Tournament!I77+Tournament!J77),"")</f>
        <v>1</v>
      </c>
      <c r="K63" s="196" t="str">
        <f>Tournament!H77</f>
        <v>Runner Up Pool B</v>
      </c>
      <c r="L63" s="10" t="str">
        <f>IF(AND(H63&lt;&gt;"",J63&lt;&gt;""),IF(H63=J63,IF(AND(Tournament!J76&lt;&gt;"",Tournament!J77&lt;&gt;""),IF(Tournament!J76&gt;Tournament!J77,G63,'All Players'!K63),""),""),"")</f>
        <v/>
      </c>
      <c r="S63" s="14"/>
      <c r="T63" s="198"/>
      <c r="U63" s="199"/>
      <c r="V63" s="200" t="str">
        <f ca="1">IF(Setup!$A$20=1,$G63,V54)</f>
        <v>Uruguay</v>
      </c>
      <c r="W63" s="17"/>
      <c r="X63" s="17"/>
      <c r="Y63" s="17"/>
      <c r="Z63" s="201" t="str">
        <f ca="1">IF(Setup!$A$20=1,$K63,Z55)</f>
        <v>Japan</v>
      </c>
      <c r="AA63" s="271"/>
      <c r="AB63" s="271"/>
      <c r="AC63" s="271"/>
      <c r="AD63" s="202">
        <f>IF(AE63=Quar1,1,0)</f>
        <v>0</v>
      </c>
      <c r="AE63" s="203" t="str">
        <f>IFERROR(IF(Setup!$A$20=1,IF(AND($H63&lt;&gt;"",$J63&lt;&gt;"",W63&lt;&gt;"",Y63&lt;&gt;""),IF(AND($H63=W63,$J63=Y63),Quar1,IF(($H63-$J63)=(W63-Y63),Quar2,IF(AND(($H63&gt;$J63),(W63&gt;Y63),ABS(ABS($H63-$J63)-ABS(W63-Y63))&lt;=ScoreMarginKO),Quar3,IF(AND(($H63&gt;$J63),(W63&gt;Y63)),Quar4,IF(AND(($J63&gt;$H63),(Y63&gt;W63),ABS(ABS($J63-$H63)-ABS(Y63-W63))&lt;=ScoreMarginKO),Quar3,IF(AND(($J63&gt;$H63),(Y63&gt;W63)),Quar4,0)))))),""),IF(AND($H63&lt;&gt;"",$J63&lt;&gt;"",W63&lt;&gt;"",Y63&lt;&gt;""),IF(AND(V63=$G63,$K63=Z63),IF(AND($H63=W63,$J63=Y63),Quar1,IF(($H63-$J63)=(W63-Y63),Quar2,IF(OR(AND(($J63&gt;$H63),(Y63&gt;W63),ABS(ABS($H63-$J63)-ABS(W63-Y63))&lt;=ScoreMarginKO),AND(($J63&lt;$H63),(Y63&lt;W63),ABS(ABS($H63-$J63)-ABS(W63-Y63))&lt;=ScoreMarginKO)),Quar3,IF(OR(AND(($J63&gt;$H63),(Y63&gt;W63)),AND(($J63&lt;$H63),(Y63&lt;W63))),Quar4,0)))),0),"")),0)</f>
        <v/>
      </c>
      <c r="AF63" s="230">
        <f ca="1">IF(V63&lt;&gt;"Winner Pool A",IF(Setup!$A$20=0,IF(AND(V63=$G63,Z63=$K63),Bonu6,0),""),0)</f>
        <v>0</v>
      </c>
      <c r="AG63" s="199"/>
      <c r="AH63" s="200" t="str">
        <f ca="1">IF(Setup!$A$20=1,$G63,AH54)</f>
        <v>Uruguay</v>
      </c>
      <c r="AI63" s="17"/>
      <c r="AJ63" s="17"/>
      <c r="AK63" s="17"/>
      <c r="AL63" s="201" t="str">
        <f ca="1">IF(Setup!$A$20=1,$K63,AL55)</f>
        <v>Japan</v>
      </c>
      <c r="AM63" s="271"/>
      <c r="AN63" s="271"/>
      <c r="AO63" s="271"/>
      <c r="AP63" s="202">
        <f>IF(AQ63=Quar1,1,0)</f>
        <v>0</v>
      </c>
      <c r="AQ63" s="203" t="str">
        <f>IFERROR(IF(Setup!$A$20=1,IF(AND($H63&lt;&gt;"",$J63&lt;&gt;"",AI63&lt;&gt;"",AK63&lt;&gt;""),IF(AND($H63=AI63,$J63=AK63),Quar1,IF(($H63-$J63)=(AI63-AK63),Quar2,IF(AND(($H63&gt;$J63),(AI63&gt;AK63),ABS(ABS($H63-$J63)-ABS(AI63-AK63))&lt;=ScoreMarginKO),Quar3,IF(AND(($H63&gt;$J63),(AI63&gt;AK63)),Quar4,IF(AND(($J63&gt;$H63),(AK63&gt;AI63),ABS(ABS($J63-$H63)-ABS(AK63-AI63))&lt;=ScoreMarginKO),Quar3,IF(AND(($J63&gt;$H63),(AK63&gt;AI63)),Quar4,0)))))),""),IF(AND($H63&lt;&gt;"",$J63&lt;&gt;"",AI63&lt;&gt;"",AK63&lt;&gt;""),IF(AND(AH63=$G63,$K63=AL63),IF(AND($H63=AI63,$J63=AK63),Quar1,IF(($H63-$J63)=(AI63-AK63),Quar2,IF(OR(AND(($J63&gt;$H63),(AK63&gt;AI63),ABS(ABS($H63-$J63)-ABS(AI63-AK63))&lt;=ScoreMarginKO),AND(($J63&lt;$H63),(AK63&lt;AI63),ABS(ABS($H63-$J63)-ABS(AI63-AK63))&lt;=ScoreMarginKO)),Quar3,IF(OR(AND(($J63&gt;$H63),(AK63&gt;AI63)),AND(($J63&lt;$H63),(AK63&lt;AI63))),Quar4,0)))),0),"")),0)</f>
        <v/>
      </c>
      <c r="AR63" s="230">
        <f ca="1">IF(AH63&lt;&gt;"Winner Pool A",IF(Setup!$A$20=0,IF(AND(AH63=$G63,AL63=$K63),Bonu6,0),""),0)</f>
        <v>0</v>
      </c>
      <c r="AS63" s="199"/>
      <c r="AT63" s="200" t="str">
        <f ca="1">IF(Setup!$A$20=1,$G63,AT54)</f>
        <v>Uruguay</v>
      </c>
      <c r="AU63" s="17"/>
      <c r="AV63" s="17"/>
      <c r="AW63" s="17"/>
      <c r="AX63" s="201" t="str">
        <f ca="1">IF(Setup!$A$20=1,$K63,AX55)</f>
        <v>Japan</v>
      </c>
      <c r="AY63" s="271"/>
      <c r="AZ63" s="271"/>
      <c r="BA63" s="271"/>
      <c r="BB63" s="202">
        <f>IF(BC63=Quar1,1,0)</f>
        <v>0</v>
      </c>
      <c r="BC63" s="203" t="str">
        <f>IFERROR(IF(Setup!$A$20=1,IF(AND($H63&lt;&gt;"",$J63&lt;&gt;"",AU63&lt;&gt;"",AW63&lt;&gt;""),IF(AND($H63=AU63,$J63=AW63),Quar1,IF(($H63-$J63)=(AU63-AW63),Quar2,IF(AND(($H63&gt;$J63),(AU63&gt;AW63),ABS(ABS($H63-$J63)-ABS(AU63-AW63))&lt;=ScoreMarginKO),Quar3,IF(AND(($H63&gt;$J63),(AU63&gt;AW63)),Quar4,IF(AND(($J63&gt;$H63),(AW63&gt;AU63),ABS(ABS($J63-$H63)-ABS(AW63-AU63))&lt;=ScoreMarginKO),Quar3,IF(AND(($J63&gt;$H63),(AW63&gt;AU63)),Quar4,0)))))),""),IF(AND($H63&lt;&gt;"",$J63&lt;&gt;"",AU63&lt;&gt;"",AW63&lt;&gt;""),IF(AND(AT63=$G63,$K63=AX63),IF(AND($H63=AU63,$J63=AW63),Quar1,IF(($H63-$J63)=(AU63-AW63),Quar2,IF(OR(AND(($J63&gt;$H63),(AW63&gt;AU63),ABS(ABS($H63-$J63)-ABS(AU63-AW63))&lt;=ScoreMarginKO),AND(($J63&lt;$H63),(AW63&lt;AU63),ABS(ABS($H63-$J63)-ABS(AU63-AW63))&lt;=ScoreMarginKO)),Quar3,IF(OR(AND(($J63&gt;$H63),(AW63&gt;AU63)),AND(($J63&lt;$H63),(AW63&lt;AU63))),Quar4,0)))),0),"")),0)</f>
        <v/>
      </c>
      <c r="BD63" s="230">
        <f ca="1">IF(AT63&lt;&gt;"Winner Pool A",IF(Setup!$A$20=0,IF(AND(AT63=$G63,AX63=$K63),Bonu6,0),""),0)</f>
        <v>0</v>
      </c>
      <c r="BE63" s="199"/>
      <c r="BF63" s="200" t="str">
        <f ca="1">IF(Setup!$A$20=1,$G63,BF54)</f>
        <v>Uruguay</v>
      </c>
      <c r="BG63" s="17"/>
      <c r="BH63" s="17"/>
      <c r="BI63" s="17"/>
      <c r="BJ63" s="201" t="str">
        <f ca="1">IF(Setup!$A$20=1,$K63,BJ55)</f>
        <v>Japan</v>
      </c>
      <c r="BK63" s="271"/>
      <c r="BL63" s="271"/>
      <c r="BM63" s="271"/>
      <c r="BN63" s="202">
        <f>IF(BO63=Quar1,1,0)</f>
        <v>0</v>
      </c>
      <c r="BO63" s="203" t="str">
        <f>IFERROR(IF(Setup!$A$20=1,IF(AND($H63&lt;&gt;"",$J63&lt;&gt;"",BG63&lt;&gt;"",BI63&lt;&gt;""),IF(AND($H63=BG63,$J63=BI63),Quar1,IF(($H63-$J63)=(BG63-BI63),Quar2,IF(AND(($H63&gt;$J63),(BG63&gt;BI63),ABS(ABS($H63-$J63)-ABS(BG63-BI63))&lt;=ScoreMarginKO),Quar3,IF(AND(($H63&gt;$J63),(BG63&gt;BI63)),Quar4,IF(AND(($J63&gt;$H63),(BI63&gt;BG63),ABS(ABS($J63-$H63)-ABS(BI63-BG63))&lt;=ScoreMarginKO),Quar3,IF(AND(($J63&gt;$H63),(BI63&gt;BG63)),Quar4,0)))))),""),IF(AND($H63&lt;&gt;"",$J63&lt;&gt;"",BG63&lt;&gt;"",BI63&lt;&gt;""),IF(AND(BF63=$G63,$K63=BJ63),IF(AND($H63=BG63,$J63=BI63),Quar1,IF(($H63-$J63)=(BG63-BI63),Quar2,IF(OR(AND(($J63&gt;$H63),(BI63&gt;BG63),ABS(ABS($H63-$J63)-ABS(BG63-BI63))&lt;=ScoreMarginKO),AND(($J63&lt;$H63),(BI63&lt;BG63),ABS(ABS($H63-$J63)-ABS(BG63-BI63))&lt;=ScoreMarginKO)),Quar3,IF(OR(AND(($J63&gt;$H63),(BI63&gt;BG63)),AND(($J63&lt;$H63),(BI63&lt;BG63))),Quar4,0)))),0),"")),0)</f>
        <v/>
      </c>
      <c r="BP63" s="230">
        <f ca="1">IF(BF63&lt;&gt;"Winner Pool A",IF(Setup!$A$20=0,IF(AND(BF63=$G63,BJ63=$K63),Bonu6,0),""),0)</f>
        <v>0</v>
      </c>
      <c r="BQ63" s="199"/>
      <c r="BR63" s="200" t="str">
        <f ca="1">IF(Setup!$A$20=1,$G63,BR54)</f>
        <v>Uruguay</v>
      </c>
      <c r="BS63" s="17"/>
      <c r="BT63" s="17"/>
      <c r="BU63" s="17"/>
      <c r="BV63" s="201" t="str">
        <f ca="1">IF(Setup!$A$20=1,$K63,BV55)</f>
        <v>Japan</v>
      </c>
      <c r="BW63" s="271"/>
      <c r="BX63" s="271"/>
      <c r="BY63" s="271"/>
      <c r="BZ63" s="202">
        <f>IF(CA63=Quar1,1,0)</f>
        <v>0</v>
      </c>
      <c r="CA63" s="203" t="str">
        <f>IFERROR(IF(Setup!$A$20=1,IF(AND($H63&lt;&gt;"",$J63&lt;&gt;"",BS63&lt;&gt;"",BU63&lt;&gt;""),IF(AND($H63=BS63,$J63=BU63),Quar1,IF(($H63-$J63)=(BS63-BU63),Quar2,IF(AND(($H63&gt;$J63),(BS63&gt;BU63),ABS(ABS($H63-$J63)-ABS(BS63-BU63))&lt;=ScoreMarginKO),Quar3,IF(AND(($H63&gt;$J63),(BS63&gt;BU63)),Quar4,IF(AND(($J63&gt;$H63),(BU63&gt;BS63),ABS(ABS($J63-$H63)-ABS(BU63-BS63))&lt;=ScoreMarginKO),Quar3,IF(AND(($J63&gt;$H63),(BU63&gt;BS63)),Quar4,0)))))),""),IF(AND($H63&lt;&gt;"",$J63&lt;&gt;"",BS63&lt;&gt;"",BU63&lt;&gt;""),IF(AND(BR63=$G63,$K63=BV63),IF(AND($H63=BS63,$J63=BU63),Quar1,IF(($H63-$J63)=(BS63-BU63),Quar2,IF(OR(AND(($J63&gt;$H63),(BU63&gt;BS63),ABS(ABS($H63-$J63)-ABS(BS63-BU63))&lt;=ScoreMarginKO),AND(($J63&lt;$H63),(BU63&lt;BS63),ABS(ABS($H63-$J63)-ABS(BS63-BU63))&lt;=ScoreMarginKO)),Quar3,IF(OR(AND(($J63&gt;$H63),(BU63&gt;BS63)),AND(($J63&lt;$H63),(BU63&lt;BS63))),Quar4,0)))),0),"")),0)</f>
        <v/>
      </c>
      <c r="CB63" s="230">
        <f ca="1">IF(BR63&lt;&gt;"Winner Pool A",IF(Setup!$A$20=0,IF(AND(BR63=$G63,BV63=$K63),Bonu6,0),""),0)</f>
        <v>0</v>
      </c>
      <c r="CC63" s="199"/>
      <c r="CD63" s="200" t="str">
        <f ca="1">IF(Setup!$A$20=1,$G63,CD54)</f>
        <v>Uruguay</v>
      </c>
      <c r="CE63" s="17"/>
      <c r="CF63" s="17"/>
      <c r="CG63" s="17"/>
      <c r="CH63" s="201" t="str">
        <f ca="1">IF(Setup!$A$20=1,$K63,CH55)</f>
        <v>Japan</v>
      </c>
      <c r="CI63" s="271"/>
      <c r="CJ63" s="271"/>
      <c r="CK63" s="271"/>
      <c r="CL63" s="202">
        <f>IF(CM63=Quar1,1,0)</f>
        <v>0</v>
      </c>
      <c r="CM63" s="203" t="str">
        <f>IFERROR(IF(Setup!$A$20=1,IF(AND($H63&lt;&gt;"",$J63&lt;&gt;"",CE63&lt;&gt;"",CG63&lt;&gt;""),IF(AND($H63=CE63,$J63=CG63),Quar1,IF(($H63-$J63)=(CE63-CG63),Quar2,IF(AND(($H63&gt;$J63),(CE63&gt;CG63),ABS(ABS($H63-$J63)-ABS(CE63-CG63))&lt;=ScoreMarginKO),Quar3,IF(AND(($H63&gt;$J63),(CE63&gt;CG63)),Quar4,IF(AND(($J63&gt;$H63),(CG63&gt;CE63),ABS(ABS($J63-$H63)-ABS(CG63-CE63))&lt;=ScoreMarginKO),Quar3,IF(AND(($J63&gt;$H63),(CG63&gt;CE63)),Quar4,0)))))),""),IF(AND($H63&lt;&gt;"",$J63&lt;&gt;"",CE63&lt;&gt;"",CG63&lt;&gt;""),IF(AND(CD63=$G63,$K63=CH63),IF(AND($H63=CE63,$J63=CG63),Quar1,IF(($H63-$J63)=(CE63-CG63),Quar2,IF(OR(AND(($J63&gt;$H63),(CG63&gt;CE63),ABS(ABS($H63-$J63)-ABS(CE63-CG63))&lt;=ScoreMarginKO),AND(($J63&lt;$H63),(CG63&lt;CE63),ABS(ABS($H63-$J63)-ABS(CE63-CG63))&lt;=ScoreMarginKO)),Quar3,IF(OR(AND(($J63&gt;$H63),(CG63&gt;CE63)),AND(($J63&lt;$H63),(CG63&lt;CE63))),Quar4,0)))),0),"")),0)</f>
        <v/>
      </c>
      <c r="CN63" s="230">
        <f ca="1">IF(CD63&lt;&gt;"Winner Pool A",IF(Setup!$A$20=0,IF(AND(CD63=$G63,CH63=$K63),Bonu6,0),""),0)</f>
        <v>0</v>
      </c>
      <c r="CO63" s="199"/>
      <c r="CP63" s="200" t="str">
        <f ca="1">IF(Setup!$A$20=1,$G63,CP54)</f>
        <v>Uruguay</v>
      </c>
      <c r="CQ63" s="17"/>
      <c r="CR63" s="17"/>
      <c r="CS63" s="17"/>
      <c r="CT63" s="201" t="str">
        <f ca="1">IF(Setup!$A$20=1,$K63,CT55)</f>
        <v>Japan</v>
      </c>
      <c r="CU63" s="271"/>
      <c r="CV63" s="271"/>
      <c r="CW63" s="271"/>
      <c r="CX63" s="202">
        <f>IF(CY63=Quar1,1,0)</f>
        <v>0</v>
      </c>
      <c r="CY63" s="203" t="str">
        <f>IFERROR(IF(Setup!$A$20=1,IF(AND($H63&lt;&gt;"",$J63&lt;&gt;"",CQ63&lt;&gt;"",CS63&lt;&gt;""),IF(AND($H63=CQ63,$J63=CS63),Quar1,IF(($H63-$J63)=(CQ63-CS63),Quar2,IF(AND(($H63&gt;$J63),(CQ63&gt;CS63),ABS(ABS($H63-$J63)-ABS(CQ63-CS63))&lt;=ScoreMarginKO),Quar3,IF(AND(($H63&gt;$J63),(CQ63&gt;CS63)),Quar4,IF(AND(($J63&gt;$H63),(CS63&gt;CQ63),ABS(ABS($J63-$H63)-ABS(CS63-CQ63))&lt;=ScoreMarginKO),Quar3,IF(AND(($J63&gt;$H63),(CS63&gt;CQ63)),Quar4,0)))))),""),IF(AND($H63&lt;&gt;"",$J63&lt;&gt;"",CQ63&lt;&gt;"",CS63&lt;&gt;""),IF(AND(CP63=$G63,$K63=CT63),IF(AND($H63=CQ63,$J63=CS63),Quar1,IF(($H63-$J63)=(CQ63-CS63),Quar2,IF(OR(AND(($J63&gt;$H63),(CS63&gt;CQ63),ABS(ABS($H63-$J63)-ABS(CQ63-CS63))&lt;=ScoreMarginKO),AND(($J63&lt;$H63),(CS63&lt;CQ63),ABS(ABS($H63-$J63)-ABS(CQ63-CS63))&lt;=ScoreMarginKO)),Quar3,IF(OR(AND(($J63&gt;$H63),(CS63&gt;CQ63)),AND(($J63&lt;$H63),(CS63&lt;CQ63))),Quar4,0)))),0),"")),0)</f>
        <v/>
      </c>
      <c r="CZ63" s="230">
        <f ca="1">IF(CP63&lt;&gt;"Winner Pool A",IF(Setup!$A$20=0,IF(AND(CP63=$G63,CT63=$K63),Bonu6,0),""),0)</f>
        <v>0</v>
      </c>
      <c r="DA63" s="199"/>
      <c r="DB63" s="200" t="str">
        <f ca="1">IF(Setup!$A$20=1,$G63,DB54)</f>
        <v>Uruguay</v>
      </c>
      <c r="DC63" s="17"/>
      <c r="DD63" s="17"/>
      <c r="DE63" s="17"/>
      <c r="DF63" s="201" t="str">
        <f ca="1">IF(Setup!$A$20=1,$K63,DF55)</f>
        <v>Japan</v>
      </c>
      <c r="DG63" s="271"/>
      <c r="DH63" s="271"/>
      <c r="DI63" s="271"/>
      <c r="DJ63" s="202">
        <f>IF(DK63=Quar1,1,0)</f>
        <v>0</v>
      </c>
      <c r="DK63" s="203" t="str">
        <f>IFERROR(IF(Setup!$A$20=1,IF(AND($H63&lt;&gt;"",$J63&lt;&gt;"",DC63&lt;&gt;"",DE63&lt;&gt;""),IF(AND($H63=DC63,$J63=DE63),Quar1,IF(($H63-$J63)=(DC63-DE63),Quar2,IF(AND(($H63&gt;$J63),(DC63&gt;DE63),ABS(ABS($H63-$J63)-ABS(DC63-DE63))&lt;=ScoreMarginKO),Quar3,IF(AND(($H63&gt;$J63),(DC63&gt;DE63)),Quar4,IF(AND(($J63&gt;$H63),(DE63&gt;DC63),ABS(ABS($J63-$H63)-ABS(DE63-DC63))&lt;=ScoreMarginKO),Quar3,IF(AND(($J63&gt;$H63),(DE63&gt;DC63)),Quar4,0)))))),""),IF(AND($H63&lt;&gt;"",$J63&lt;&gt;"",DC63&lt;&gt;"",DE63&lt;&gt;""),IF(AND(DB63=$G63,$K63=DF63),IF(AND($H63=DC63,$J63=DE63),Quar1,IF(($H63-$J63)=(DC63-DE63),Quar2,IF(OR(AND(($J63&gt;$H63),(DE63&gt;DC63),ABS(ABS($H63-$J63)-ABS(DC63-DE63))&lt;=ScoreMarginKO),AND(($J63&lt;$H63),(DE63&lt;DC63),ABS(ABS($H63-$J63)-ABS(DC63-DE63))&lt;=ScoreMarginKO)),Quar3,IF(OR(AND(($J63&gt;$H63),(DE63&gt;DC63)),AND(($J63&lt;$H63),(DE63&lt;DC63))),Quar4,0)))),0),"")),0)</f>
        <v/>
      </c>
      <c r="DL63" s="230">
        <f ca="1">IF(DB63&lt;&gt;"Winner Pool A",IF(Setup!$A$20=0,IF(AND(DB63=$G63,DF63=$K63),Bonu6,0),""),0)</f>
        <v>0</v>
      </c>
      <c r="DM63" s="199"/>
      <c r="DN63" s="200" t="str">
        <f ca="1">IF(Setup!$A$20=1,$G63,DN54)</f>
        <v>Uruguay</v>
      </c>
      <c r="DO63" s="17"/>
      <c r="DP63" s="17"/>
      <c r="DQ63" s="17"/>
      <c r="DR63" s="201" t="str">
        <f ca="1">IF(Setup!$A$20=1,$K63,DR55)</f>
        <v>Japan</v>
      </c>
      <c r="DS63" s="271"/>
      <c r="DT63" s="271"/>
      <c r="DU63" s="271"/>
      <c r="DV63" s="202">
        <f>IF(DW63=Quar1,1,0)</f>
        <v>0</v>
      </c>
      <c r="DW63" s="203" t="str">
        <f>IFERROR(IF(Setup!$A$20=1,IF(AND($H63&lt;&gt;"",$J63&lt;&gt;"",DO63&lt;&gt;"",DQ63&lt;&gt;""),IF(AND($H63=DO63,$J63=DQ63),Quar1,IF(($H63-$J63)=(DO63-DQ63),Quar2,IF(AND(($H63&gt;$J63),(DO63&gt;DQ63),ABS(ABS($H63-$J63)-ABS(DO63-DQ63))&lt;=ScoreMarginKO),Quar3,IF(AND(($H63&gt;$J63),(DO63&gt;DQ63)),Quar4,IF(AND(($J63&gt;$H63),(DQ63&gt;DO63),ABS(ABS($J63-$H63)-ABS(DQ63-DO63))&lt;=ScoreMarginKO),Quar3,IF(AND(($J63&gt;$H63),(DQ63&gt;DO63)),Quar4,0)))))),""),IF(AND($H63&lt;&gt;"",$J63&lt;&gt;"",DO63&lt;&gt;"",DQ63&lt;&gt;""),IF(AND(DN63=$G63,$K63=DR63),IF(AND($H63=DO63,$J63=DQ63),Quar1,IF(($H63-$J63)=(DO63-DQ63),Quar2,IF(OR(AND(($J63&gt;$H63),(DQ63&gt;DO63),ABS(ABS($H63-$J63)-ABS(DO63-DQ63))&lt;=ScoreMarginKO),AND(($J63&lt;$H63),(DQ63&lt;DO63),ABS(ABS($H63-$J63)-ABS(DO63-DQ63))&lt;=ScoreMarginKO)),Quar3,IF(OR(AND(($J63&gt;$H63),(DQ63&gt;DO63)),AND(($J63&lt;$H63),(DQ63&lt;DO63))),Quar4,0)))),0),"")),0)</f>
        <v/>
      </c>
      <c r="DX63" s="230">
        <f ca="1">IF(DN63&lt;&gt;"Winner Pool A",IF(Setup!$A$20=0,IF(AND(DN63=$G63,DR63=$K63),Bonu6,0),""),0)</f>
        <v>0</v>
      </c>
      <c r="DY63" s="199"/>
      <c r="DZ63" s="200" t="str">
        <f ca="1">IF(Setup!$A$20=1,$G63,DZ54)</f>
        <v>Uruguay</v>
      </c>
      <c r="EA63" s="17"/>
      <c r="EB63" s="17"/>
      <c r="EC63" s="17"/>
      <c r="ED63" s="201" t="str">
        <f ca="1">IF(Setup!$A$20=1,$K63,ED55)</f>
        <v>Japan</v>
      </c>
      <c r="EE63" s="271"/>
      <c r="EF63" s="271"/>
      <c r="EG63" s="271"/>
      <c r="EH63" s="202">
        <f>IF(EI63=Quar1,1,0)</f>
        <v>0</v>
      </c>
      <c r="EI63" s="203" t="str">
        <f>IFERROR(IF(Setup!$A$20=1,IF(AND($H63&lt;&gt;"",$J63&lt;&gt;"",EA63&lt;&gt;"",EC63&lt;&gt;""),IF(AND($H63=EA63,$J63=EC63),Quar1,IF(($H63-$J63)=(EA63-EC63),Quar2,IF(AND(($H63&gt;$J63),(EA63&gt;EC63),ABS(ABS($H63-$J63)-ABS(EA63-EC63))&lt;=ScoreMarginKO),Quar3,IF(AND(($H63&gt;$J63),(EA63&gt;EC63)),Quar4,IF(AND(($J63&gt;$H63),(EC63&gt;EA63),ABS(ABS($J63-$H63)-ABS(EC63-EA63))&lt;=ScoreMarginKO),Quar3,IF(AND(($J63&gt;$H63),(EC63&gt;EA63)),Quar4,0)))))),""),IF(AND($H63&lt;&gt;"",$J63&lt;&gt;"",EA63&lt;&gt;"",EC63&lt;&gt;""),IF(AND(DZ63=$G63,$K63=ED63),IF(AND($H63=EA63,$J63=EC63),Quar1,IF(($H63-$J63)=(EA63-EC63),Quar2,IF(OR(AND(($J63&gt;$H63),(EC63&gt;EA63),ABS(ABS($H63-$J63)-ABS(EA63-EC63))&lt;=ScoreMarginKO),AND(($J63&lt;$H63),(EC63&lt;EA63),ABS(ABS($H63-$J63)-ABS(EA63-EC63))&lt;=ScoreMarginKO)),Quar3,IF(OR(AND(($J63&gt;$H63),(EC63&gt;EA63)),AND(($J63&lt;$H63),(EC63&lt;EA63))),Quar4,0)))),0),"")),0)</f>
        <v/>
      </c>
      <c r="EJ63" s="230">
        <f ca="1">IF(DZ63&lt;&gt;"Winner Pool A",IF(Setup!$A$20=0,IF(AND(DZ63=$G63,ED63=$K63),Bonu6,0),""),0)</f>
        <v>0</v>
      </c>
      <c r="EK63" s="199"/>
      <c r="EL63" s="200" t="str">
        <f ca="1">IF(Setup!$A$20=1,$G63,EL54)</f>
        <v>Uruguay</v>
      </c>
      <c r="EM63" s="17"/>
      <c r="EN63" s="17"/>
      <c r="EO63" s="17"/>
      <c r="EP63" s="201" t="str">
        <f ca="1">IF(Setup!$A$20=1,$K63,EP55)</f>
        <v>Japan</v>
      </c>
      <c r="EQ63" s="271"/>
      <c r="ER63" s="271"/>
      <c r="ES63" s="271"/>
      <c r="ET63" s="202">
        <f>IF(EU63=Quar1,1,0)</f>
        <v>0</v>
      </c>
      <c r="EU63" s="203" t="str">
        <f>IFERROR(IF(Setup!$A$20=1,IF(AND($H63&lt;&gt;"",$J63&lt;&gt;"",EM63&lt;&gt;"",EO63&lt;&gt;""),IF(AND($H63=EM63,$J63=EO63),Quar1,IF(($H63-$J63)=(EM63-EO63),Quar2,IF(AND(($H63&gt;$J63),(EM63&gt;EO63),ABS(ABS($H63-$J63)-ABS(EM63-EO63))&lt;=ScoreMarginKO),Quar3,IF(AND(($H63&gt;$J63),(EM63&gt;EO63)),Quar4,IF(AND(($J63&gt;$H63),(EO63&gt;EM63),ABS(ABS($J63-$H63)-ABS(EO63-EM63))&lt;=ScoreMarginKO),Quar3,IF(AND(($J63&gt;$H63),(EO63&gt;EM63)),Quar4,0)))))),""),IF(AND($H63&lt;&gt;"",$J63&lt;&gt;"",EM63&lt;&gt;"",EO63&lt;&gt;""),IF(AND(EL63=$G63,$K63=EP63),IF(AND($H63=EM63,$J63=EO63),Quar1,IF(($H63-$J63)=(EM63-EO63),Quar2,IF(OR(AND(($J63&gt;$H63),(EO63&gt;EM63),ABS(ABS($H63-$J63)-ABS(EM63-EO63))&lt;=ScoreMarginKO),AND(($J63&lt;$H63),(EO63&lt;EM63),ABS(ABS($H63-$J63)-ABS(EM63-EO63))&lt;=ScoreMarginKO)),Quar3,IF(OR(AND(($J63&gt;$H63),(EO63&gt;EM63)),AND(($J63&lt;$H63),(EO63&lt;EM63))),Quar4,0)))),0),"")),0)</f>
        <v/>
      </c>
      <c r="EV63" s="230">
        <f ca="1">IF(EL63&lt;&gt;"Winner Pool A",IF(Setup!$A$20=0,IF(AND(EL63=$G63,EP63=$K63),Bonu6,0),""),0)</f>
        <v>0</v>
      </c>
      <c r="EW63" s="199"/>
      <c r="EX63" s="200" t="str">
        <f ca="1">IF(Setup!$A$20=1,$G63,EX54)</f>
        <v>Uruguay</v>
      </c>
      <c r="EY63" s="17"/>
      <c r="EZ63" s="17"/>
      <c r="FA63" s="17"/>
      <c r="FB63" s="201" t="str">
        <f ca="1">IF(Setup!$A$20=1,$K63,FB55)</f>
        <v>Japan</v>
      </c>
      <c r="FC63" s="271"/>
      <c r="FD63" s="271"/>
      <c r="FE63" s="271"/>
      <c r="FF63" s="202">
        <f>IF(FG63=Quar1,1,0)</f>
        <v>0</v>
      </c>
      <c r="FG63" s="203" t="str">
        <f>IFERROR(IF(Setup!$A$20=1,IF(AND($H63&lt;&gt;"",$J63&lt;&gt;"",EY63&lt;&gt;"",FA63&lt;&gt;""),IF(AND($H63=EY63,$J63=FA63),Quar1,IF(($H63-$J63)=(EY63-FA63),Quar2,IF(AND(($H63&gt;$J63),(EY63&gt;FA63),ABS(ABS($H63-$J63)-ABS(EY63-FA63))&lt;=ScoreMarginKO),Quar3,IF(AND(($H63&gt;$J63),(EY63&gt;FA63)),Quar4,IF(AND(($J63&gt;$H63),(FA63&gt;EY63),ABS(ABS($J63-$H63)-ABS(FA63-EY63))&lt;=ScoreMarginKO),Quar3,IF(AND(($J63&gt;$H63),(FA63&gt;EY63)),Quar4,0)))))),""),IF(AND($H63&lt;&gt;"",$J63&lt;&gt;"",EY63&lt;&gt;"",FA63&lt;&gt;""),IF(AND(EX63=$G63,$K63=FB63),IF(AND($H63=EY63,$J63=FA63),Quar1,IF(($H63-$J63)=(EY63-FA63),Quar2,IF(OR(AND(($J63&gt;$H63),(FA63&gt;EY63),ABS(ABS($H63-$J63)-ABS(EY63-FA63))&lt;=ScoreMarginKO),AND(($J63&lt;$H63),(FA63&lt;EY63),ABS(ABS($H63-$J63)-ABS(EY63-FA63))&lt;=ScoreMarginKO)),Quar3,IF(OR(AND(($J63&gt;$H63),(FA63&gt;EY63)),AND(($J63&lt;$H63),(FA63&lt;EY63))),Quar4,0)))),0),"")),0)</f>
        <v/>
      </c>
      <c r="FH63" s="230">
        <f ca="1">IF(EX63&lt;&gt;"Winner Pool A",IF(Setup!$A$20=0,IF(AND(EX63=$G63,FB63=$K63),Bonu6,0),""),0)</f>
        <v>0</v>
      </c>
      <c r="FI63" s="199"/>
      <c r="FJ63" s="200" t="str">
        <f ca="1">IF(Setup!$A$20=1,$G63,FJ54)</f>
        <v>Uruguay</v>
      </c>
      <c r="FK63" s="17"/>
      <c r="FL63" s="17"/>
      <c r="FM63" s="17"/>
      <c r="FN63" s="201" t="str">
        <f ca="1">IF(Setup!$A$20=1,$K63,FN55)</f>
        <v>Japan</v>
      </c>
      <c r="FO63" s="271"/>
      <c r="FP63" s="271"/>
      <c r="FQ63" s="271"/>
      <c r="FR63" s="202">
        <f>IF(FS63=Quar1,1,0)</f>
        <v>0</v>
      </c>
      <c r="FS63" s="203" t="str">
        <f>IFERROR(IF(Setup!$A$20=1,IF(AND($H63&lt;&gt;"",$J63&lt;&gt;"",FK63&lt;&gt;"",FM63&lt;&gt;""),IF(AND($H63=FK63,$J63=FM63),Quar1,IF(($H63-$J63)=(FK63-FM63),Quar2,IF(AND(($H63&gt;$J63),(FK63&gt;FM63),ABS(ABS($H63-$J63)-ABS(FK63-FM63))&lt;=ScoreMarginKO),Quar3,IF(AND(($H63&gt;$J63),(FK63&gt;FM63)),Quar4,IF(AND(($J63&gt;$H63),(FM63&gt;FK63),ABS(ABS($J63-$H63)-ABS(FM63-FK63))&lt;=ScoreMarginKO),Quar3,IF(AND(($J63&gt;$H63),(FM63&gt;FK63)),Quar4,0)))))),""),IF(AND($H63&lt;&gt;"",$J63&lt;&gt;"",FK63&lt;&gt;"",FM63&lt;&gt;""),IF(AND(FJ63=$G63,$K63=FN63),IF(AND($H63=FK63,$J63=FM63),Quar1,IF(($H63-$J63)=(FK63-FM63),Quar2,IF(OR(AND(($J63&gt;$H63),(FM63&gt;FK63),ABS(ABS($H63-$J63)-ABS(FK63-FM63))&lt;=ScoreMarginKO),AND(($J63&lt;$H63),(FM63&lt;FK63),ABS(ABS($H63-$J63)-ABS(FK63-FM63))&lt;=ScoreMarginKO)),Quar3,IF(OR(AND(($J63&gt;$H63),(FM63&gt;FK63)),AND(($J63&lt;$H63),(FM63&lt;FK63))),Quar4,0)))),0),"")),0)</f>
        <v/>
      </c>
      <c r="FT63" s="230">
        <f ca="1">IF(FJ63&lt;&gt;"Winner Pool A",IF(Setup!$A$20=0,IF(AND(FJ63=$G63,FN63=$K63),Bonu6,0),""),0)</f>
        <v>0</v>
      </c>
      <c r="FU63" s="199"/>
      <c r="FV63" s="200" t="str">
        <f ca="1">IF(Setup!$A$20=1,$G63,FV54)</f>
        <v>Uruguay</v>
      </c>
      <c r="FW63" s="17"/>
      <c r="FX63" s="17"/>
      <c r="FY63" s="17"/>
      <c r="FZ63" s="201" t="str">
        <f ca="1">IF(Setup!$A$20=1,$K63,FZ55)</f>
        <v>Japan</v>
      </c>
      <c r="GA63" s="271"/>
      <c r="GB63" s="271"/>
      <c r="GC63" s="271"/>
      <c r="GD63" s="202">
        <f>IF(GE63=Quar1,1,0)</f>
        <v>0</v>
      </c>
      <c r="GE63" s="203" t="str">
        <f>IFERROR(IF(Setup!$A$20=1,IF(AND($H63&lt;&gt;"",$J63&lt;&gt;"",FW63&lt;&gt;"",FY63&lt;&gt;""),IF(AND($H63=FW63,$J63=FY63),Quar1,IF(($H63-$J63)=(FW63-FY63),Quar2,IF(AND(($H63&gt;$J63),(FW63&gt;FY63),ABS(ABS($H63-$J63)-ABS(FW63-FY63))&lt;=ScoreMarginKO),Quar3,IF(AND(($H63&gt;$J63),(FW63&gt;FY63)),Quar4,IF(AND(($J63&gt;$H63),(FY63&gt;FW63),ABS(ABS($J63-$H63)-ABS(FY63-FW63))&lt;=ScoreMarginKO),Quar3,IF(AND(($J63&gt;$H63),(FY63&gt;FW63)),Quar4,0)))))),""),IF(AND($H63&lt;&gt;"",$J63&lt;&gt;"",FW63&lt;&gt;"",FY63&lt;&gt;""),IF(AND(FV63=$G63,$K63=FZ63),IF(AND($H63=FW63,$J63=FY63),Quar1,IF(($H63-$J63)=(FW63-FY63),Quar2,IF(OR(AND(($J63&gt;$H63),(FY63&gt;FW63),ABS(ABS($H63-$J63)-ABS(FW63-FY63))&lt;=ScoreMarginKO),AND(($J63&lt;$H63),(FY63&lt;FW63),ABS(ABS($H63-$J63)-ABS(FW63-FY63))&lt;=ScoreMarginKO)),Quar3,IF(OR(AND(($J63&gt;$H63),(FY63&gt;FW63)),AND(($J63&lt;$H63),(FY63&lt;FW63))),Quar4,0)))),0),"")),0)</f>
        <v/>
      </c>
      <c r="GF63" s="230">
        <f ca="1">IF(FV63&lt;&gt;"Winner Pool A",IF(Setup!$A$20=0,IF(AND(FV63=$G63,FZ63=$K63),Bonu6,0),""),0)</f>
        <v>0</v>
      </c>
      <c r="GG63" s="199"/>
      <c r="GH63" s="200" t="str">
        <f ca="1">IF(Setup!$A$20=1,$G63,GH54)</f>
        <v>Uruguay</v>
      </c>
      <c r="GI63" s="17"/>
      <c r="GJ63" s="17"/>
      <c r="GK63" s="17"/>
      <c r="GL63" s="201" t="str">
        <f ca="1">IF(Setup!$A$20=1,$K63,GL55)</f>
        <v>Japan</v>
      </c>
      <c r="GM63" s="271"/>
      <c r="GN63" s="271"/>
      <c r="GO63" s="271"/>
      <c r="GP63" s="202">
        <f>IF(GQ63=Quar1,1,0)</f>
        <v>0</v>
      </c>
      <c r="GQ63" s="203" t="str">
        <f>IFERROR(IF(Setup!$A$20=1,IF(AND($H63&lt;&gt;"",$J63&lt;&gt;"",GI63&lt;&gt;"",GK63&lt;&gt;""),IF(AND($H63=GI63,$J63=GK63),Quar1,IF(($H63-$J63)=(GI63-GK63),Quar2,IF(AND(($H63&gt;$J63),(GI63&gt;GK63),ABS(ABS($H63-$J63)-ABS(GI63-GK63))&lt;=ScoreMarginKO),Quar3,IF(AND(($H63&gt;$J63),(GI63&gt;GK63)),Quar4,IF(AND(($J63&gt;$H63),(GK63&gt;GI63),ABS(ABS($J63-$H63)-ABS(GK63-GI63))&lt;=ScoreMarginKO),Quar3,IF(AND(($J63&gt;$H63),(GK63&gt;GI63)),Quar4,0)))))),""),IF(AND($H63&lt;&gt;"",$J63&lt;&gt;"",GI63&lt;&gt;"",GK63&lt;&gt;""),IF(AND(GH63=$G63,$K63=GL63),IF(AND($H63=GI63,$J63=GK63),Quar1,IF(($H63-$J63)=(GI63-GK63),Quar2,IF(OR(AND(($J63&gt;$H63),(GK63&gt;GI63),ABS(ABS($H63-$J63)-ABS(GI63-GK63))&lt;=ScoreMarginKO),AND(($J63&lt;$H63),(GK63&lt;GI63),ABS(ABS($H63-$J63)-ABS(GI63-GK63))&lt;=ScoreMarginKO)),Quar3,IF(OR(AND(($J63&gt;$H63),(GK63&gt;GI63)),AND(($J63&lt;$H63),(GK63&lt;GI63))),Quar4,0)))),0),"")),0)</f>
        <v/>
      </c>
      <c r="GR63" s="230">
        <f ca="1">IF(GH63&lt;&gt;"Winner Pool A",IF(Setup!$A$20=0,IF(AND(GH63=$G63,GL63=$K63),Bonu6,0),""),0)</f>
        <v>0</v>
      </c>
    </row>
    <row r="64" spans="1:200" s="10" customFormat="1" ht="15" customHeight="1" x14ac:dyDescent="0.25">
      <c r="A64" s="141">
        <v>70</v>
      </c>
      <c r="B64" s="11"/>
      <c r="C64" s="13">
        <v>45</v>
      </c>
      <c r="D64" s="13" t="s">
        <v>101</v>
      </c>
      <c r="E64" s="184"/>
      <c r="F64" s="185"/>
      <c r="G64" s="186" t="str">
        <f>Tournament!N61</f>
        <v>Wales</v>
      </c>
      <c r="H64" s="187" t="str">
        <f>IF(AND(Tournament!O61&lt;&gt;"",Tournament!O62&lt;&gt;""),IF(TriesSet=1,Tournament!O61,Tournament!O61+Tournament!P61),"")</f>
        <v/>
      </c>
      <c r="I64" s="187" t="s">
        <v>25</v>
      </c>
      <c r="J64" s="187" t="str">
        <f>IF(AND(Tournament!O61&lt;&gt;"",Tournament!O62&lt;&gt;""),IF(TriesSet=1,Tournament!O62,Tournament!O62+Tournament!P62),"")</f>
        <v/>
      </c>
      <c r="K64" s="196" t="str">
        <f>Tournament!N62</f>
        <v>France</v>
      </c>
      <c r="L64" s="10" t="str">
        <f>IF(AND(H64&lt;&gt;"",J64&lt;&gt;""),IF(H64=J64,IIF(AND(Tournament!J61&lt;&gt;"",Tournament!J62&lt;&gt;""),F(Tournament!P61&gt;Tournament!P62,G64,'All Players'!K64),""),""),"")</f>
        <v/>
      </c>
      <c r="S64" s="14"/>
      <c r="T64" s="198"/>
      <c r="U64" s="199"/>
      <c r="V64" s="200" t="str">
        <f>IF(Setup!$A$20=1,$G64,IF(AND(W60&lt;&gt;"",Y60&lt;&gt;""),IF(W60&gt;Y60,V60,IF(W60&lt;Y60,Z60,AA60)),"Match 41 Winner"))</f>
        <v>Match 41 Winner</v>
      </c>
      <c r="W64" s="17"/>
      <c r="X64" s="17"/>
      <c r="Y64" s="17"/>
      <c r="Z64" s="201" t="str">
        <f>IF(Setup!$A$20=1,$K64,IF(AND(W61&lt;&gt;"",Y61&lt;&gt;""),IF(W61&gt;Y61,V61,IF(W61&lt;Y61,Z61,AA61)),"Match 42 Winner"))</f>
        <v>Match 42 Winner</v>
      </c>
      <c r="AA64" s="271"/>
      <c r="AB64" s="271"/>
      <c r="AC64" s="271"/>
      <c r="AD64" s="202">
        <f>IF(AE64=Semi1,1,0)</f>
        <v>0</v>
      </c>
      <c r="AE64" s="203" t="str">
        <f>IFERROR(IF(Setup!$A$20=1,IF(AND($H64&lt;&gt;"",$J64&lt;&gt;"",W64&lt;&gt;"",Y64&lt;&gt;""),IF(AND($H64=W64,$J64=Y64),Semi1,IF(($H64-$J64)=(W64-Y64),Semi2,IF(AND(($H64&gt;$J64),(W64&gt;Y64),ABS(ABS($H64-$J64)-ABS(W64-Y64))&lt;=ScoreMarginKO),Semi3,IF(AND(($H64&gt;$J64),(W64&gt;Y64)),Semi4,IF(AND(($J64&gt;$H64),(Y64&gt;W64),ABS(ABS($J64-$H64)-ABS(Y64-W64))&lt;=ScoreMarginKO),Semi3,IF(AND(($J64&gt;$H64),(Y64&gt;W64)),Semi4,0)))))),""),IF(AND($H64&lt;&gt;"",$J64&lt;&gt;"",W64&lt;&gt;"",Y64&lt;&gt;""),IF(AND(V64=$G64,$K64=Z64),IF(AND($H64=W64,$J64=Y64),Semi1,IF(($H64-$J64)=(W64-Y64),Semi2,IF(OR(AND(($J64&gt;$H64),(Y64&gt;W64),ABS(ABS($H64-$J64)-ABS(W64-Y64))&lt;=ScoreMarginKO),AND(($J64&lt;$H64),(Y64&lt;W64),ABS(ABS($H64-$J64)-ABS(W64-Y64))&lt;=ScoreMarginKO)),Semi3,IF(OR(AND(($J64&gt;$H64),(Y64&gt;W64)),AND(($J64&lt;$H64),(Y64&lt;W64))),Semi4,0)))),0),"")),0)</f>
        <v/>
      </c>
      <c r="AF64" s="230">
        <f>IF(V64&lt;&gt;"Match 41 Winner",IF(Setup!$A$20=0,IF(AND(V64=$G64,Z64=$K64),Bonu6,0),""),0)</f>
        <v>0</v>
      </c>
      <c r="AG64" s="199"/>
      <c r="AH64" s="200" t="str">
        <f>IF(Setup!$A$20=1,$G64,IF(AND(AI60&lt;&gt;"",AK60&lt;&gt;""),IF(AI60&gt;AK60,AH60,IF(AI60&lt;AK60,AL60,AM60)),"Match 41 Winner"))</f>
        <v>Match 41 Winner</v>
      </c>
      <c r="AI64" s="17"/>
      <c r="AJ64" s="17"/>
      <c r="AK64" s="17"/>
      <c r="AL64" s="201" t="str">
        <f>IF(Setup!$A$20=1,$K64,IF(AND(AI61&lt;&gt;"",AK61&lt;&gt;""),IF(AI61&gt;AK61,AH61,IF(AI61&lt;AK61,AL61,AM61)),"Match 42 Winner"))</f>
        <v>Match 42 Winner</v>
      </c>
      <c r="AM64" s="271"/>
      <c r="AN64" s="271"/>
      <c r="AO64" s="271"/>
      <c r="AP64" s="202">
        <f>IF(AQ64=Semi1,1,0)</f>
        <v>0</v>
      </c>
      <c r="AQ64" s="203" t="str">
        <f>IFERROR(IF(Setup!$A$20=1,IF(AND($H64&lt;&gt;"",$J64&lt;&gt;"",AI64&lt;&gt;"",AK64&lt;&gt;""),IF(AND($H64=AI64,$J64=AK64),Semi1,IF(($H64-$J64)=(AI64-AK64),Semi2,IF(AND(($H64&gt;$J64),(AI64&gt;AK64),ABS(ABS($H64-$J64)-ABS(AI64-AK64))&lt;=ScoreMarginKO),Semi3,IF(AND(($H64&gt;$J64),(AI64&gt;AK64)),Semi4,IF(AND(($J64&gt;$H64),(AK64&gt;AI64),ABS(ABS($J64-$H64)-ABS(AK64-AI64))&lt;=ScoreMarginKO),Semi3,IF(AND(($J64&gt;$H64),(AK64&gt;AI64)),Semi4,0)))))),""),IF(AND($H64&lt;&gt;"",$J64&lt;&gt;"",AI64&lt;&gt;"",AK64&lt;&gt;""),IF(AND(AH64=$G64,$K64=AL64),IF(AND($H64=AI64,$J64=AK64),Semi1,IF(($H64-$J64)=(AI64-AK64),Semi2,IF(OR(AND(($J64&gt;$H64),(AK64&gt;AI64),ABS(ABS($H64-$J64)-ABS(AI64-AK64))&lt;=ScoreMarginKO),AND(($J64&lt;$H64),(AK64&lt;AI64),ABS(ABS($H64-$J64)-ABS(AI64-AK64))&lt;=ScoreMarginKO)),Semi3,IF(OR(AND(($J64&gt;$H64),(AK64&gt;AI64)),AND(($J64&lt;$H64),(AK64&lt;AI64))),Semi4,0)))),0),"")),0)</f>
        <v/>
      </c>
      <c r="AR64" s="230">
        <f>IF(AH64&lt;&gt;"Match 41 Winner",IF(Setup!$A$20=0,IF(AND(AH64=$G64,AL64=$K64),Bonu6,0),""),0)</f>
        <v>0</v>
      </c>
      <c r="AS64" s="199"/>
      <c r="AT64" s="200" t="str">
        <f>IF(Setup!$A$20=1,$G64,IF(AND(AU60&lt;&gt;"",AW60&lt;&gt;""),IF(AU60&gt;AW60,AT60,IF(AU60&lt;AW60,AX60,AY60)),"Match 41 Winner"))</f>
        <v>Match 41 Winner</v>
      </c>
      <c r="AU64" s="17"/>
      <c r="AV64" s="17"/>
      <c r="AW64" s="17"/>
      <c r="AX64" s="201" t="str">
        <f>IF(Setup!$A$20=1,$K64,IF(AND(AU61&lt;&gt;"",AW61&lt;&gt;""),IF(AU61&gt;AW61,AT61,IF(AU61&lt;AW61,AX61,AY61)),"Match 42 Winner"))</f>
        <v>Match 42 Winner</v>
      </c>
      <c r="AY64" s="271"/>
      <c r="AZ64" s="271"/>
      <c r="BA64" s="271"/>
      <c r="BB64" s="202">
        <f>IF(BC64=Semi1,1,0)</f>
        <v>0</v>
      </c>
      <c r="BC64" s="203" t="str">
        <f>IFERROR(IF(Setup!$A$20=1,IF(AND($H64&lt;&gt;"",$J64&lt;&gt;"",AU64&lt;&gt;"",AW64&lt;&gt;""),IF(AND($H64=AU64,$J64=AW64),Semi1,IF(($H64-$J64)=(AU64-AW64),Semi2,IF(AND(($H64&gt;$J64),(AU64&gt;AW64),ABS(ABS($H64-$J64)-ABS(AU64-AW64))&lt;=ScoreMarginKO),Semi3,IF(AND(($H64&gt;$J64),(AU64&gt;AW64)),Semi4,IF(AND(($J64&gt;$H64),(AW64&gt;AU64),ABS(ABS($J64-$H64)-ABS(AW64-AU64))&lt;=ScoreMarginKO),Semi3,IF(AND(($J64&gt;$H64),(AW64&gt;AU64)),Semi4,0)))))),""),IF(AND($H64&lt;&gt;"",$J64&lt;&gt;"",AU64&lt;&gt;"",AW64&lt;&gt;""),IF(AND(AT64=$G64,$K64=AX64),IF(AND($H64=AU64,$J64=AW64),Semi1,IF(($H64-$J64)=(AU64-AW64),Semi2,IF(OR(AND(($J64&gt;$H64),(AW64&gt;AU64),ABS(ABS($H64-$J64)-ABS(AU64-AW64))&lt;=ScoreMarginKO),AND(($J64&lt;$H64),(AW64&lt;AU64),ABS(ABS($H64-$J64)-ABS(AU64-AW64))&lt;=ScoreMarginKO)),Semi3,IF(OR(AND(($J64&gt;$H64),(AW64&gt;AU64)),AND(($J64&lt;$H64),(AW64&lt;AU64))),Semi4,0)))),0),"")),0)</f>
        <v/>
      </c>
      <c r="BD64" s="230">
        <f>IF(AT64&lt;&gt;"Match 41 Winner",IF(Setup!$A$20=0,IF(AND(AT64=$G64,AX64=$K64),Bonu6,0),""),0)</f>
        <v>0</v>
      </c>
      <c r="BE64" s="199"/>
      <c r="BF64" s="200" t="str">
        <f>IF(Setup!$A$20=1,$G64,IF(AND(BG60&lt;&gt;"",BI60&lt;&gt;""),IF(BG60&gt;BI60,BF60,IF(BG60&lt;BI60,BJ60,BK60)),"Match 41 Winner"))</f>
        <v>Match 41 Winner</v>
      </c>
      <c r="BG64" s="17"/>
      <c r="BH64" s="17"/>
      <c r="BI64" s="17"/>
      <c r="BJ64" s="201" t="str">
        <f>IF(Setup!$A$20=1,$K64,IF(AND(BG61&lt;&gt;"",BI61&lt;&gt;""),IF(BG61&gt;BI61,BF61,IF(BG61&lt;BI61,BJ61,BK61)),"Match 42 Winner"))</f>
        <v>Match 42 Winner</v>
      </c>
      <c r="BK64" s="271"/>
      <c r="BL64" s="271"/>
      <c r="BM64" s="271"/>
      <c r="BN64" s="202">
        <f>IF(BO64=Semi1,1,0)</f>
        <v>0</v>
      </c>
      <c r="BO64" s="203" t="str">
        <f>IFERROR(IF(Setup!$A$20=1,IF(AND($H64&lt;&gt;"",$J64&lt;&gt;"",BG64&lt;&gt;"",BI64&lt;&gt;""),IF(AND($H64=BG64,$J64=BI64),Semi1,IF(($H64-$J64)=(BG64-BI64),Semi2,IF(AND(($H64&gt;$J64),(BG64&gt;BI64),ABS(ABS($H64-$J64)-ABS(BG64-BI64))&lt;=ScoreMarginKO),Semi3,IF(AND(($H64&gt;$J64),(BG64&gt;BI64)),Semi4,IF(AND(($J64&gt;$H64),(BI64&gt;BG64),ABS(ABS($J64-$H64)-ABS(BI64-BG64))&lt;=ScoreMarginKO),Semi3,IF(AND(($J64&gt;$H64),(BI64&gt;BG64)),Semi4,0)))))),""),IF(AND($H64&lt;&gt;"",$J64&lt;&gt;"",BG64&lt;&gt;"",BI64&lt;&gt;""),IF(AND(BF64=$G64,$K64=BJ64),IF(AND($H64=BG64,$J64=BI64),Semi1,IF(($H64-$J64)=(BG64-BI64),Semi2,IF(OR(AND(($J64&gt;$H64),(BI64&gt;BG64),ABS(ABS($H64-$J64)-ABS(BG64-BI64))&lt;=ScoreMarginKO),AND(($J64&lt;$H64),(BI64&lt;BG64),ABS(ABS($H64-$J64)-ABS(BG64-BI64))&lt;=ScoreMarginKO)),Semi3,IF(OR(AND(($J64&gt;$H64),(BI64&gt;BG64)),AND(($J64&lt;$H64),(BI64&lt;BG64))),Semi4,0)))),0),"")),0)</f>
        <v/>
      </c>
      <c r="BP64" s="230">
        <f>IF(BF64&lt;&gt;"Match 41 Winner",IF(Setup!$A$20=0,IF(AND(BF64=$G64,BJ64=$K64),Bonu6,0),""),0)</f>
        <v>0</v>
      </c>
      <c r="BQ64" s="199"/>
      <c r="BR64" s="200" t="str">
        <f>IF(Setup!$A$20=1,$G64,IF(AND(BS60&lt;&gt;"",BU60&lt;&gt;""),IF(BS60&gt;BU60,BR60,IF(BS60&lt;BU60,BV60,BW60)),"Match 41 Winner"))</f>
        <v>Match 41 Winner</v>
      </c>
      <c r="BS64" s="17"/>
      <c r="BT64" s="17"/>
      <c r="BU64" s="17"/>
      <c r="BV64" s="201" t="str">
        <f>IF(Setup!$A$20=1,$K64,IF(AND(BS61&lt;&gt;"",BU61&lt;&gt;""),IF(BS61&gt;BU61,BR61,IF(BS61&lt;BU61,BV61,BW61)),"Match 42 Winner"))</f>
        <v>Match 42 Winner</v>
      </c>
      <c r="BW64" s="271"/>
      <c r="BX64" s="271"/>
      <c r="BY64" s="271"/>
      <c r="BZ64" s="202">
        <f>IF(CA64=Semi1,1,0)</f>
        <v>0</v>
      </c>
      <c r="CA64" s="203" t="str">
        <f>IFERROR(IF(Setup!$A$20=1,IF(AND($H64&lt;&gt;"",$J64&lt;&gt;"",BS64&lt;&gt;"",BU64&lt;&gt;""),IF(AND($H64=BS64,$J64=BU64),Semi1,IF(($H64-$J64)=(BS64-BU64),Semi2,IF(AND(($H64&gt;$J64),(BS64&gt;BU64),ABS(ABS($H64-$J64)-ABS(BS64-BU64))&lt;=ScoreMarginKO),Semi3,IF(AND(($H64&gt;$J64),(BS64&gt;BU64)),Semi4,IF(AND(($J64&gt;$H64),(BU64&gt;BS64),ABS(ABS($J64-$H64)-ABS(BU64-BS64))&lt;=ScoreMarginKO),Semi3,IF(AND(($J64&gt;$H64),(BU64&gt;BS64)),Semi4,0)))))),""),IF(AND($H64&lt;&gt;"",$J64&lt;&gt;"",BS64&lt;&gt;"",BU64&lt;&gt;""),IF(AND(BR64=$G64,$K64=BV64),IF(AND($H64=BS64,$J64=BU64),Semi1,IF(($H64-$J64)=(BS64-BU64),Semi2,IF(OR(AND(($J64&gt;$H64),(BU64&gt;BS64),ABS(ABS($H64-$J64)-ABS(BS64-BU64))&lt;=ScoreMarginKO),AND(($J64&lt;$H64),(BU64&lt;BS64),ABS(ABS($H64-$J64)-ABS(BS64-BU64))&lt;=ScoreMarginKO)),Semi3,IF(OR(AND(($J64&gt;$H64),(BU64&gt;BS64)),AND(($J64&lt;$H64),(BU64&lt;BS64))),Semi4,0)))),0),"")),0)</f>
        <v/>
      </c>
      <c r="CB64" s="230">
        <f>IF(BR64&lt;&gt;"Match 41 Winner",IF(Setup!$A$20=0,IF(AND(BR64=$G64,BV64=$K64),Bonu6,0),""),0)</f>
        <v>0</v>
      </c>
      <c r="CC64" s="199"/>
      <c r="CD64" s="200" t="str">
        <f>IF(Setup!$A$20=1,$G64,IF(AND(CE60&lt;&gt;"",CG60&lt;&gt;""),IF(CE60&gt;CG60,CD60,IF(CE60&lt;CG60,CH60,CI60)),"Match 41 Winner"))</f>
        <v>Match 41 Winner</v>
      </c>
      <c r="CE64" s="17"/>
      <c r="CF64" s="17"/>
      <c r="CG64" s="17"/>
      <c r="CH64" s="201" t="str">
        <f>IF(Setup!$A$20=1,$K64,IF(AND(CE61&lt;&gt;"",CG61&lt;&gt;""),IF(CE61&gt;CG61,CD61,IF(CE61&lt;CG61,CH61,CI61)),"Match 42 Winner"))</f>
        <v>Match 42 Winner</v>
      </c>
      <c r="CI64" s="271"/>
      <c r="CJ64" s="271"/>
      <c r="CK64" s="271"/>
      <c r="CL64" s="202">
        <f>IF(CM64=Semi1,1,0)</f>
        <v>0</v>
      </c>
      <c r="CM64" s="203" t="str">
        <f>IFERROR(IF(Setup!$A$20=1,IF(AND($H64&lt;&gt;"",$J64&lt;&gt;"",CE64&lt;&gt;"",CG64&lt;&gt;""),IF(AND($H64=CE64,$J64=CG64),Semi1,IF(($H64-$J64)=(CE64-CG64),Semi2,IF(AND(($H64&gt;$J64),(CE64&gt;CG64),ABS(ABS($H64-$J64)-ABS(CE64-CG64))&lt;=ScoreMarginKO),Semi3,IF(AND(($H64&gt;$J64),(CE64&gt;CG64)),Semi4,IF(AND(($J64&gt;$H64),(CG64&gt;CE64),ABS(ABS($J64-$H64)-ABS(CG64-CE64))&lt;=ScoreMarginKO),Semi3,IF(AND(($J64&gt;$H64),(CG64&gt;CE64)),Semi4,0)))))),""),IF(AND($H64&lt;&gt;"",$J64&lt;&gt;"",CE64&lt;&gt;"",CG64&lt;&gt;""),IF(AND(CD64=$G64,$K64=CH64),IF(AND($H64=CE64,$J64=CG64),Semi1,IF(($H64-$J64)=(CE64-CG64),Semi2,IF(OR(AND(($J64&gt;$H64),(CG64&gt;CE64),ABS(ABS($H64-$J64)-ABS(CE64-CG64))&lt;=ScoreMarginKO),AND(($J64&lt;$H64),(CG64&lt;CE64),ABS(ABS($H64-$J64)-ABS(CE64-CG64))&lt;=ScoreMarginKO)),Semi3,IF(OR(AND(($J64&gt;$H64),(CG64&gt;CE64)),AND(($J64&lt;$H64),(CG64&lt;CE64))),Semi4,0)))),0),"")),0)</f>
        <v/>
      </c>
      <c r="CN64" s="230">
        <f>IF(CD64&lt;&gt;"Match 41 Winner",IF(Setup!$A$20=0,IF(AND(CD64=$G64,CH64=$K64),Bonu6,0),""),0)</f>
        <v>0</v>
      </c>
      <c r="CO64" s="199"/>
      <c r="CP64" s="200" t="str">
        <f>IF(Setup!$A$20=1,$G64,IF(AND(CQ60&lt;&gt;"",CS60&lt;&gt;""),IF(CQ60&gt;CS60,CP60,IF(CQ60&lt;CS60,CT60,CU60)),"Match 41 Winner"))</f>
        <v>Match 41 Winner</v>
      </c>
      <c r="CQ64" s="17"/>
      <c r="CR64" s="17"/>
      <c r="CS64" s="17"/>
      <c r="CT64" s="201" t="str">
        <f>IF(Setup!$A$20=1,$K64,IF(AND(CQ61&lt;&gt;"",CS61&lt;&gt;""),IF(CQ61&gt;CS61,CP61,IF(CQ61&lt;CS61,CT61,CU61)),"Match 42 Winner"))</f>
        <v>Match 42 Winner</v>
      </c>
      <c r="CU64" s="271"/>
      <c r="CV64" s="271"/>
      <c r="CW64" s="271"/>
      <c r="CX64" s="202">
        <f>IF(CY64=Semi1,1,0)</f>
        <v>0</v>
      </c>
      <c r="CY64" s="203" t="str">
        <f>IFERROR(IF(Setup!$A$20=1,IF(AND($H64&lt;&gt;"",$J64&lt;&gt;"",CQ64&lt;&gt;"",CS64&lt;&gt;""),IF(AND($H64=CQ64,$J64=CS64),Semi1,IF(($H64-$J64)=(CQ64-CS64),Semi2,IF(AND(($H64&gt;$J64),(CQ64&gt;CS64),ABS(ABS($H64-$J64)-ABS(CQ64-CS64))&lt;=ScoreMarginKO),Semi3,IF(AND(($H64&gt;$J64),(CQ64&gt;CS64)),Semi4,IF(AND(($J64&gt;$H64),(CS64&gt;CQ64),ABS(ABS($J64-$H64)-ABS(CS64-CQ64))&lt;=ScoreMarginKO),Semi3,IF(AND(($J64&gt;$H64),(CS64&gt;CQ64)),Semi4,0)))))),""),IF(AND($H64&lt;&gt;"",$J64&lt;&gt;"",CQ64&lt;&gt;"",CS64&lt;&gt;""),IF(AND(CP64=$G64,$K64=CT64),IF(AND($H64=CQ64,$J64=CS64),Semi1,IF(($H64-$J64)=(CQ64-CS64),Semi2,IF(OR(AND(($J64&gt;$H64),(CS64&gt;CQ64),ABS(ABS($H64-$J64)-ABS(CQ64-CS64))&lt;=ScoreMarginKO),AND(($J64&lt;$H64),(CS64&lt;CQ64),ABS(ABS($H64-$J64)-ABS(CQ64-CS64))&lt;=ScoreMarginKO)),Semi3,IF(OR(AND(($J64&gt;$H64),(CS64&gt;CQ64)),AND(($J64&lt;$H64),(CS64&lt;CQ64))),Semi4,0)))),0),"")),0)</f>
        <v/>
      </c>
      <c r="CZ64" s="230">
        <f>IF(CP64&lt;&gt;"Match 41 Winner",IF(Setup!$A$20=0,IF(AND(CP64=$G64,CT64=$K64),Bonu6,0),""),0)</f>
        <v>0</v>
      </c>
      <c r="DA64" s="199"/>
      <c r="DB64" s="200" t="str">
        <f>IF(Setup!$A$20=1,$G64,IF(AND(DC60&lt;&gt;"",DE60&lt;&gt;""),IF(DC60&gt;DE60,DB60,IF(DC60&lt;DE60,DF60,DG60)),"Match 41 Winner"))</f>
        <v>Match 41 Winner</v>
      </c>
      <c r="DC64" s="17"/>
      <c r="DD64" s="17"/>
      <c r="DE64" s="17"/>
      <c r="DF64" s="201" t="str">
        <f>IF(Setup!$A$20=1,$K64,IF(AND(DC61&lt;&gt;"",DE61&lt;&gt;""),IF(DC61&gt;DE61,DB61,IF(DC61&lt;DE61,DF61,DG61)),"Match 42 Winner"))</f>
        <v>Match 42 Winner</v>
      </c>
      <c r="DG64" s="271"/>
      <c r="DH64" s="271"/>
      <c r="DI64" s="271"/>
      <c r="DJ64" s="202">
        <f>IF(DK64=Semi1,1,0)</f>
        <v>0</v>
      </c>
      <c r="DK64" s="203" t="str">
        <f>IFERROR(IF(Setup!$A$20=1,IF(AND($H64&lt;&gt;"",$J64&lt;&gt;"",DC64&lt;&gt;"",DE64&lt;&gt;""),IF(AND($H64=DC64,$J64=DE64),Semi1,IF(($H64-$J64)=(DC64-DE64),Semi2,IF(AND(($H64&gt;$J64),(DC64&gt;DE64),ABS(ABS($H64-$J64)-ABS(DC64-DE64))&lt;=ScoreMarginKO),Semi3,IF(AND(($H64&gt;$J64),(DC64&gt;DE64)),Semi4,IF(AND(($J64&gt;$H64),(DE64&gt;DC64),ABS(ABS($J64-$H64)-ABS(DE64-DC64))&lt;=ScoreMarginKO),Semi3,IF(AND(($J64&gt;$H64),(DE64&gt;DC64)),Semi4,0)))))),""),IF(AND($H64&lt;&gt;"",$J64&lt;&gt;"",DC64&lt;&gt;"",DE64&lt;&gt;""),IF(AND(DB64=$G64,$K64=DF64),IF(AND($H64=DC64,$J64=DE64),Semi1,IF(($H64-$J64)=(DC64-DE64),Semi2,IF(OR(AND(($J64&gt;$H64),(DE64&gt;DC64),ABS(ABS($H64-$J64)-ABS(DC64-DE64))&lt;=ScoreMarginKO),AND(($J64&lt;$H64),(DE64&lt;DC64),ABS(ABS($H64-$J64)-ABS(DC64-DE64))&lt;=ScoreMarginKO)),Semi3,IF(OR(AND(($J64&gt;$H64),(DE64&gt;DC64)),AND(($J64&lt;$H64),(DE64&lt;DC64))),Semi4,0)))),0),"")),0)</f>
        <v/>
      </c>
      <c r="DL64" s="230">
        <f>IF(DB64&lt;&gt;"Match 41 Winner",IF(Setup!$A$20=0,IF(AND(DB64=$G64,DF64=$K64),Bonu6,0),""),0)</f>
        <v>0</v>
      </c>
      <c r="DM64" s="199"/>
      <c r="DN64" s="200" t="str">
        <f>IF(Setup!$A$20=1,$G64,IF(AND(DO60&lt;&gt;"",DQ60&lt;&gt;""),IF(DO60&gt;DQ60,DN60,IF(DO60&lt;DQ60,DR60,DS60)),"Match 41 Winner"))</f>
        <v>Match 41 Winner</v>
      </c>
      <c r="DO64" s="17"/>
      <c r="DP64" s="17"/>
      <c r="DQ64" s="17"/>
      <c r="DR64" s="201" t="str">
        <f>IF(Setup!$A$20=1,$K64,IF(AND(DO61&lt;&gt;"",DQ61&lt;&gt;""),IF(DO61&gt;DQ61,DN61,IF(DO61&lt;DQ61,DR61,DS61)),"Match 42 Winner"))</f>
        <v>Match 42 Winner</v>
      </c>
      <c r="DS64" s="271"/>
      <c r="DT64" s="271"/>
      <c r="DU64" s="271"/>
      <c r="DV64" s="202">
        <f>IF(DW64=Semi1,1,0)</f>
        <v>0</v>
      </c>
      <c r="DW64" s="203" t="str">
        <f>IFERROR(IF(Setup!$A$20=1,IF(AND($H64&lt;&gt;"",$J64&lt;&gt;"",DO64&lt;&gt;"",DQ64&lt;&gt;""),IF(AND($H64=DO64,$J64=DQ64),Semi1,IF(($H64-$J64)=(DO64-DQ64),Semi2,IF(AND(($H64&gt;$J64),(DO64&gt;DQ64),ABS(ABS($H64-$J64)-ABS(DO64-DQ64))&lt;=ScoreMarginKO),Semi3,IF(AND(($H64&gt;$J64),(DO64&gt;DQ64)),Semi4,IF(AND(($J64&gt;$H64),(DQ64&gt;DO64),ABS(ABS($J64-$H64)-ABS(DQ64-DO64))&lt;=ScoreMarginKO),Semi3,IF(AND(($J64&gt;$H64),(DQ64&gt;DO64)),Semi4,0)))))),""),IF(AND($H64&lt;&gt;"",$J64&lt;&gt;"",DO64&lt;&gt;"",DQ64&lt;&gt;""),IF(AND(DN64=$G64,$K64=DR64),IF(AND($H64=DO64,$J64=DQ64),Semi1,IF(($H64-$J64)=(DO64-DQ64),Semi2,IF(OR(AND(($J64&gt;$H64),(DQ64&gt;DO64),ABS(ABS($H64-$J64)-ABS(DO64-DQ64))&lt;=ScoreMarginKO),AND(($J64&lt;$H64),(DQ64&lt;DO64),ABS(ABS($H64-$J64)-ABS(DO64-DQ64))&lt;=ScoreMarginKO)),Semi3,IF(OR(AND(($J64&gt;$H64),(DQ64&gt;DO64)),AND(($J64&lt;$H64),(DQ64&lt;DO64))),Semi4,0)))),0),"")),0)</f>
        <v/>
      </c>
      <c r="DX64" s="230">
        <f>IF(DN64&lt;&gt;"Match 41 Winner",IF(Setup!$A$20=0,IF(AND(DN64=$G64,DR64=$K64),Bonu6,0),""),0)</f>
        <v>0</v>
      </c>
      <c r="DY64" s="199"/>
      <c r="DZ64" s="200" t="str">
        <f>IF(Setup!$A$20=1,$G64,IF(AND(EA60&lt;&gt;"",EC60&lt;&gt;""),IF(EA60&gt;EC60,DZ60,IF(EA60&lt;EC60,ED60,EE60)),"Match 41 Winner"))</f>
        <v>Match 41 Winner</v>
      </c>
      <c r="EA64" s="17"/>
      <c r="EB64" s="17"/>
      <c r="EC64" s="17"/>
      <c r="ED64" s="201" t="str">
        <f>IF(Setup!$A$20=1,$K64,IF(AND(EA61&lt;&gt;"",EC61&lt;&gt;""),IF(EA61&gt;EC61,DZ61,IF(EA61&lt;EC61,ED61,EE61)),"Match 42 Winner"))</f>
        <v>Match 42 Winner</v>
      </c>
      <c r="EE64" s="271"/>
      <c r="EF64" s="271"/>
      <c r="EG64" s="271"/>
      <c r="EH64" s="202">
        <f>IF(EI64=Semi1,1,0)</f>
        <v>0</v>
      </c>
      <c r="EI64" s="203" t="str">
        <f>IFERROR(IF(Setup!$A$20=1,IF(AND($H64&lt;&gt;"",$J64&lt;&gt;"",EA64&lt;&gt;"",EC64&lt;&gt;""),IF(AND($H64=EA64,$J64=EC64),Semi1,IF(($H64-$J64)=(EA64-EC64),Semi2,IF(AND(($H64&gt;$J64),(EA64&gt;EC64),ABS(ABS($H64-$J64)-ABS(EA64-EC64))&lt;=ScoreMarginKO),Semi3,IF(AND(($H64&gt;$J64),(EA64&gt;EC64)),Semi4,IF(AND(($J64&gt;$H64),(EC64&gt;EA64),ABS(ABS($J64-$H64)-ABS(EC64-EA64))&lt;=ScoreMarginKO),Semi3,IF(AND(($J64&gt;$H64),(EC64&gt;EA64)),Semi4,0)))))),""),IF(AND($H64&lt;&gt;"",$J64&lt;&gt;"",EA64&lt;&gt;"",EC64&lt;&gt;""),IF(AND(DZ64=$G64,$K64=ED64),IF(AND($H64=EA64,$J64=EC64),Semi1,IF(($H64-$J64)=(EA64-EC64),Semi2,IF(OR(AND(($J64&gt;$H64),(EC64&gt;EA64),ABS(ABS($H64-$J64)-ABS(EA64-EC64))&lt;=ScoreMarginKO),AND(($J64&lt;$H64),(EC64&lt;EA64),ABS(ABS($H64-$J64)-ABS(EA64-EC64))&lt;=ScoreMarginKO)),Semi3,IF(OR(AND(($J64&gt;$H64),(EC64&gt;EA64)),AND(($J64&lt;$H64),(EC64&lt;EA64))),Semi4,0)))),0),"")),0)</f>
        <v/>
      </c>
      <c r="EJ64" s="230">
        <f>IF(DZ64&lt;&gt;"Match 41 Winner",IF(Setup!$A$20=0,IF(AND(DZ64=$G64,ED64=$K64),Bonu6,0),""),0)</f>
        <v>0</v>
      </c>
      <c r="EK64" s="199"/>
      <c r="EL64" s="200" t="str">
        <f>IF(Setup!$A$20=1,$G64,IF(AND(EM60&lt;&gt;"",EO60&lt;&gt;""),IF(EM60&gt;EO60,EL60,IF(EM60&lt;EO60,EP60,EQ60)),"Match 41 Winner"))</f>
        <v>Match 41 Winner</v>
      </c>
      <c r="EM64" s="17"/>
      <c r="EN64" s="17"/>
      <c r="EO64" s="17"/>
      <c r="EP64" s="201" t="str">
        <f>IF(Setup!$A$20=1,$K64,IF(AND(EM61&lt;&gt;"",EO61&lt;&gt;""),IF(EM61&gt;EO61,EL61,IF(EM61&lt;EO61,EP61,EQ61)),"Match 42 Winner"))</f>
        <v>Match 42 Winner</v>
      </c>
      <c r="EQ64" s="271"/>
      <c r="ER64" s="271"/>
      <c r="ES64" s="271"/>
      <c r="ET64" s="202">
        <f>IF(EU64=Semi1,1,0)</f>
        <v>0</v>
      </c>
      <c r="EU64" s="203" t="str">
        <f>IFERROR(IF(Setup!$A$20=1,IF(AND($H64&lt;&gt;"",$J64&lt;&gt;"",EM64&lt;&gt;"",EO64&lt;&gt;""),IF(AND($H64=EM64,$J64=EO64),Semi1,IF(($H64-$J64)=(EM64-EO64),Semi2,IF(AND(($H64&gt;$J64),(EM64&gt;EO64),ABS(ABS($H64-$J64)-ABS(EM64-EO64))&lt;=ScoreMarginKO),Semi3,IF(AND(($H64&gt;$J64),(EM64&gt;EO64)),Semi4,IF(AND(($J64&gt;$H64),(EO64&gt;EM64),ABS(ABS($J64-$H64)-ABS(EO64-EM64))&lt;=ScoreMarginKO),Semi3,IF(AND(($J64&gt;$H64),(EO64&gt;EM64)),Semi4,0)))))),""),IF(AND($H64&lt;&gt;"",$J64&lt;&gt;"",EM64&lt;&gt;"",EO64&lt;&gt;""),IF(AND(EL64=$G64,$K64=EP64),IF(AND($H64=EM64,$J64=EO64),Semi1,IF(($H64-$J64)=(EM64-EO64),Semi2,IF(OR(AND(($J64&gt;$H64),(EO64&gt;EM64),ABS(ABS($H64-$J64)-ABS(EM64-EO64))&lt;=ScoreMarginKO),AND(($J64&lt;$H64),(EO64&lt;EM64),ABS(ABS($H64-$J64)-ABS(EM64-EO64))&lt;=ScoreMarginKO)),Semi3,IF(OR(AND(($J64&gt;$H64),(EO64&gt;EM64)),AND(($J64&lt;$H64),(EO64&lt;EM64))),Semi4,0)))),0),"")),0)</f>
        <v/>
      </c>
      <c r="EV64" s="230">
        <f>IF(EL64&lt;&gt;"Match 41 Winner",IF(Setup!$A$20=0,IF(AND(EL64=$G64,EP64=$K64),Bonu6,0),""),0)</f>
        <v>0</v>
      </c>
      <c r="EW64" s="199"/>
      <c r="EX64" s="200" t="str">
        <f>IF(Setup!$A$20=1,$G64,IF(AND(EY60&lt;&gt;"",FA60&lt;&gt;""),IF(EY60&gt;FA60,EX60,IF(EY60&lt;FA60,FB60,FC60)),"Match 41 Winner"))</f>
        <v>Match 41 Winner</v>
      </c>
      <c r="EY64" s="17"/>
      <c r="EZ64" s="17"/>
      <c r="FA64" s="17"/>
      <c r="FB64" s="201" t="str">
        <f>IF(Setup!$A$20=1,$K64,IF(AND(EY61&lt;&gt;"",FA61&lt;&gt;""),IF(EY61&gt;FA61,EX61,IF(EY61&lt;FA61,FB61,FC61)),"Match 42 Winner"))</f>
        <v>Match 42 Winner</v>
      </c>
      <c r="FC64" s="271"/>
      <c r="FD64" s="271"/>
      <c r="FE64" s="271"/>
      <c r="FF64" s="202">
        <f>IF(FG64=Semi1,1,0)</f>
        <v>0</v>
      </c>
      <c r="FG64" s="203" t="str">
        <f>IFERROR(IF(Setup!$A$20=1,IF(AND($H64&lt;&gt;"",$J64&lt;&gt;"",EY64&lt;&gt;"",FA64&lt;&gt;""),IF(AND($H64=EY64,$J64=FA64),Semi1,IF(($H64-$J64)=(EY64-FA64),Semi2,IF(AND(($H64&gt;$J64),(EY64&gt;FA64),ABS(ABS($H64-$J64)-ABS(EY64-FA64))&lt;=ScoreMarginKO),Semi3,IF(AND(($H64&gt;$J64),(EY64&gt;FA64)),Semi4,IF(AND(($J64&gt;$H64),(FA64&gt;EY64),ABS(ABS($J64-$H64)-ABS(FA64-EY64))&lt;=ScoreMarginKO),Semi3,IF(AND(($J64&gt;$H64),(FA64&gt;EY64)),Semi4,0)))))),""),IF(AND($H64&lt;&gt;"",$J64&lt;&gt;"",EY64&lt;&gt;"",FA64&lt;&gt;""),IF(AND(EX64=$G64,$K64=FB64),IF(AND($H64=EY64,$J64=FA64),Semi1,IF(($H64-$J64)=(EY64-FA64),Semi2,IF(OR(AND(($J64&gt;$H64),(FA64&gt;EY64),ABS(ABS($H64-$J64)-ABS(EY64-FA64))&lt;=ScoreMarginKO),AND(($J64&lt;$H64),(FA64&lt;EY64),ABS(ABS($H64-$J64)-ABS(EY64-FA64))&lt;=ScoreMarginKO)),Semi3,IF(OR(AND(($J64&gt;$H64),(FA64&gt;EY64)),AND(($J64&lt;$H64),(FA64&lt;EY64))),Semi4,0)))),0),"")),0)</f>
        <v/>
      </c>
      <c r="FH64" s="230">
        <f>IF(EX64&lt;&gt;"Match 41 Winner",IF(Setup!$A$20=0,IF(AND(EX64=$G64,FB64=$K64),Bonu6,0),""),0)</f>
        <v>0</v>
      </c>
      <c r="FI64" s="199"/>
      <c r="FJ64" s="200" t="str">
        <f>IF(Setup!$A$20=1,$G64,IF(AND(FK60&lt;&gt;"",FM60&lt;&gt;""),IF(FK60&gt;FM60,FJ60,IF(FK60&lt;FM60,FN60,FO60)),"Match 41 Winner"))</f>
        <v>Match 41 Winner</v>
      </c>
      <c r="FK64" s="17"/>
      <c r="FL64" s="17"/>
      <c r="FM64" s="17"/>
      <c r="FN64" s="201" t="str">
        <f>IF(Setup!$A$20=1,$K64,IF(AND(FK61&lt;&gt;"",FM61&lt;&gt;""),IF(FK61&gt;FM61,FJ61,IF(FK61&lt;FM61,FN61,FO61)),"Match 42 Winner"))</f>
        <v>Match 42 Winner</v>
      </c>
      <c r="FO64" s="271"/>
      <c r="FP64" s="271"/>
      <c r="FQ64" s="271"/>
      <c r="FR64" s="202">
        <f>IF(FS64=Semi1,1,0)</f>
        <v>0</v>
      </c>
      <c r="FS64" s="203" t="str">
        <f>IFERROR(IF(Setup!$A$20=1,IF(AND($H64&lt;&gt;"",$J64&lt;&gt;"",FK64&lt;&gt;"",FM64&lt;&gt;""),IF(AND($H64=FK64,$J64=FM64),Semi1,IF(($H64-$J64)=(FK64-FM64),Semi2,IF(AND(($H64&gt;$J64),(FK64&gt;FM64),ABS(ABS($H64-$J64)-ABS(FK64-FM64))&lt;=ScoreMarginKO),Semi3,IF(AND(($H64&gt;$J64),(FK64&gt;FM64)),Semi4,IF(AND(($J64&gt;$H64),(FM64&gt;FK64),ABS(ABS($J64-$H64)-ABS(FM64-FK64))&lt;=ScoreMarginKO),Semi3,IF(AND(($J64&gt;$H64),(FM64&gt;FK64)),Semi4,0)))))),""),IF(AND($H64&lt;&gt;"",$J64&lt;&gt;"",FK64&lt;&gt;"",FM64&lt;&gt;""),IF(AND(FJ64=$G64,$K64=FN64),IF(AND($H64=FK64,$J64=FM64),Semi1,IF(($H64-$J64)=(FK64-FM64),Semi2,IF(OR(AND(($J64&gt;$H64),(FM64&gt;FK64),ABS(ABS($H64-$J64)-ABS(FK64-FM64))&lt;=ScoreMarginKO),AND(($J64&lt;$H64),(FM64&lt;FK64),ABS(ABS($H64-$J64)-ABS(FK64-FM64))&lt;=ScoreMarginKO)),Semi3,IF(OR(AND(($J64&gt;$H64),(FM64&gt;FK64)),AND(($J64&lt;$H64),(FM64&lt;FK64))),Semi4,0)))),0),"")),0)</f>
        <v/>
      </c>
      <c r="FT64" s="230">
        <f>IF(FJ64&lt;&gt;"Match 41 Winner",IF(Setup!$A$20=0,IF(AND(FJ64=$G64,FN64=$K64),Bonu6,0),""),0)</f>
        <v>0</v>
      </c>
      <c r="FU64" s="199"/>
      <c r="FV64" s="200" t="str">
        <f>IF(Setup!$A$20=1,$G64,IF(AND(FW60&lt;&gt;"",FY60&lt;&gt;""),IF(FW60&gt;FY60,FV60,IF(FW60&lt;FY60,FZ60,GA60)),"Match 41 Winner"))</f>
        <v>Match 41 Winner</v>
      </c>
      <c r="FW64" s="17"/>
      <c r="FX64" s="17"/>
      <c r="FY64" s="17"/>
      <c r="FZ64" s="201" t="str">
        <f>IF(Setup!$A$20=1,$K64,IF(AND(FW61&lt;&gt;"",FY61&lt;&gt;""),IF(FW61&gt;FY61,FV61,IF(FW61&lt;FY61,FZ61,GA61)),"Match 42 Winner"))</f>
        <v>Match 42 Winner</v>
      </c>
      <c r="GA64" s="271"/>
      <c r="GB64" s="271"/>
      <c r="GC64" s="271"/>
      <c r="GD64" s="202">
        <f>IF(GE64=Semi1,1,0)</f>
        <v>0</v>
      </c>
      <c r="GE64" s="203" t="str">
        <f>IFERROR(IF(Setup!$A$20=1,IF(AND($H64&lt;&gt;"",$J64&lt;&gt;"",FW64&lt;&gt;"",FY64&lt;&gt;""),IF(AND($H64=FW64,$J64=FY64),Semi1,IF(($H64-$J64)=(FW64-FY64),Semi2,IF(AND(($H64&gt;$J64),(FW64&gt;FY64),ABS(ABS($H64-$J64)-ABS(FW64-FY64))&lt;=ScoreMarginKO),Semi3,IF(AND(($H64&gt;$J64),(FW64&gt;FY64)),Semi4,IF(AND(($J64&gt;$H64),(FY64&gt;FW64),ABS(ABS($J64-$H64)-ABS(FY64-FW64))&lt;=ScoreMarginKO),Semi3,IF(AND(($J64&gt;$H64),(FY64&gt;FW64)),Semi4,0)))))),""),IF(AND($H64&lt;&gt;"",$J64&lt;&gt;"",FW64&lt;&gt;"",FY64&lt;&gt;""),IF(AND(FV64=$G64,$K64=FZ64),IF(AND($H64=FW64,$J64=FY64),Semi1,IF(($H64-$J64)=(FW64-FY64),Semi2,IF(OR(AND(($J64&gt;$H64),(FY64&gt;FW64),ABS(ABS($H64-$J64)-ABS(FW64-FY64))&lt;=ScoreMarginKO),AND(($J64&lt;$H64),(FY64&lt;FW64),ABS(ABS($H64-$J64)-ABS(FW64-FY64))&lt;=ScoreMarginKO)),Semi3,IF(OR(AND(($J64&gt;$H64),(FY64&gt;FW64)),AND(($J64&lt;$H64),(FY64&lt;FW64))),Semi4,0)))),0),"")),0)</f>
        <v/>
      </c>
      <c r="GF64" s="230">
        <f>IF(FV64&lt;&gt;"Match 41 Winner",IF(Setup!$A$20=0,IF(AND(FV64=$G64,FZ64=$K64),Bonu6,0),""),0)</f>
        <v>0</v>
      </c>
      <c r="GG64" s="199"/>
      <c r="GH64" s="200" t="str">
        <f>IF(Setup!$A$20=1,$G64,IF(AND(GI60&lt;&gt;"",GK60&lt;&gt;""),IF(GI60&gt;GK60,GH60,IF(GI60&lt;GK60,GL60,GM60)),"Match 41 Winner"))</f>
        <v>Match 41 Winner</v>
      </c>
      <c r="GI64" s="17"/>
      <c r="GJ64" s="17"/>
      <c r="GK64" s="17"/>
      <c r="GL64" s="201" t="str">
        <f>IF(Setup!$A$20=1,$K64,IF(AND(GI61&lt;&gt;"",GK61&lt;&gt;""),IF(GI61&gt;GK61,GH61,IF(GI61&lt;GK61,GL61,GM61)),"Match 42 Winner"))</f>
        <v>Match 42 Winner</v>
      </c>
      <c r="GM64" s="271"/>
      <c r="GN64" s="271"/>
      <c r="GO64" s="271"/>
      <c r="GP64" s="202">
        <f>IF(GQ64=Semi1,1,0)</f>
        <v>0</v>
      </c>
      <c r="GQ64" s="203" t="str">
        <f>IFERROR(IF(Setup!$A$20=1,IF(AND($H64&lt;&gt;"",$J64&lt;&gt;"",GI64&lt;&gt;"",GK64&lt;&gt;""),IF(AND($H64=GI64,$J64=GK64),Semi1,IF(($H64-$J64)=(GI64-GK64),Semi2,IF(AND(($H64&gt;$J64),(GI64&gt;GK64),ABS(ABS($H64-$J64)-ABS(GI64-GK64))&lt;=ScoreMarginKO),Semi3,IF(AND(($H64&gt;$J64),(GI64&gt;GK64)),Semi4,IF(AND(($J64&gt;$H64),(GK64&gt;GI64),ABS(ABS($J64-$H64)-ABS(GK64-GI64))&lt;=ScoreMarginKO),Semi3,IF(AND(($J64&gt;$H64),(GK64&gt;GI64)),Semi4,0)))))),""),IF(AND($H64&lt;&gt;"",$J64&lt;&gt;"",GI64&lt;&gt;"",GK64&lt;&gt;""),IF(AND(GH64=$G64,$K64=GL64),IF(AND($H64=GI64,$J64=GK64),Semi1,IF(($H64-$J64)=(GI64-GK64),Semi2,IF(OR(AND(($J64&gt;$H64),(GK64&gt;GI64),ABS(ABS($H64-$J64)-ABS(GI64-GK64))&lt;=ScoreMarginKO),AND(($J64&lt;$H64),(GK64&lt;GI64),ABS(ABS($H64-$J64)-ABS(GI64-GK64))&lt;=ScoreMarginKO)),Semi3,IF(OR(AND(($J64&gt;$H64),(GK64&gt;GI64)),AND(($J64&lt;$H64),(GK64&lt;GI64))),Semi4,0)))),0),"")),0)</f>
        <v/>
      </c>
      <c r="GR64" s="230">
        <f>IF(GH64&lt;&gt;"Match 41 Winner",IF(Setup!$A$20=0,IF(AND(GH64=$G64,GL64=$K64),Bonu6,0),""),0)</f>
        <v>0</v>
      </c>
    </row>
    <row r="65" spans="1:200" s="10" customFormat="1" ht="15" customHeight="1" x14ac:dyDescent="0.25">
      <c r="A65" s="141">
        <v>71</v>
      </c>
      <c r="B65" s="11"/>
      <c r="C65" s="13">
        <v>46</v>
      </c>
      <c r="D65" s="13" t="s">
        <v>101</v>
      </c>
      <c r="E65" s="184"/>
      <c r="F65" s="185"/>
      <c r="G65" s="186" t="str">
        <f>Tournament!N73</f>
        <v>Argentina</v>
      </c>
      <c r="H65" s="187" t="str">
        <f>IF(AND(Tournament!O73&lt;&gt;"",Tournament!O74&lt;&gt;""),IF(TriesSet=1,Tournament!O73,Tournament!O73+Tournament!P73),"")</f>
        <v/>
      </c>
      <c r="I65" s="187" t="s">
        <v>25</v>
      </c>
      <c r="J65" s="187" t="str">
        <f>IF(AND(Tournament!O73&lt;&gt;"",Tournament!O74&lt;&gt;""),IF(TriesSet=1,Tournament!O74,Tournament!O74+Tournament!P74),"")</f>
        <v/>
      </c>
      <c r="K65" s="196" t="str">
        <f>Tournament!N74</f>
        <v>Australia</v>
      </c>
      <c r="L65" s="10" t="str">
        <f>IF(AND(H65&lt;&gt;"",J65&lt;&gt;""),IF(H65=J65,IF(AND(Tournament!J73&lt;&gt;"",Tournament!J74&lt;&gt;""),IF(Tournament!P73&gt;Tournament!P74,G65,'All Players'!K65),""),""),"")</f>
        <v/>
      </c>
      <c r="S65" s="14"/>
      <c r="T65" s="198"/>
      <c r="U65" s="199"/>
      <c r="V65" s="200" t="str">
        <f>IF(Setup!$A$20=1,$G65,IF(AND(W62&lt;&gt;"",Y62&lt;&gt;""),IF(W62&gt;Y62,V62,IF(W62&lt;Y62,Z62,AA62)),"Match 43 Winner"))</f>
        <v>Match 43 Winner</v>
      </c>
      <c r="W65" s="17"/>
      <c r="X65" s="17"/>
      <c r="Y65" s="17"/>
      <c r="Z65" s="201" t="str">
        <f>IF(Setup!$A$20=1,$K65,IF(AND(W63&lt;&gt;"",Y63&lt;&gt;""),IF(W63&gt;Y63,V63,IF(W63&lt;Y63,Z63,AA63)),"Match 44 Winner"))</f>
        <v>Match 44 Winner</v>
      </c>
      <c r="AA65" s="271"/>
      <c r="AB65" s="271"/>
      <c r="AC65" s="271"/>
      <c r="AD65" s="202">
        <f>IF(AE65=Semi1,1,0)</f>
        <v>0</v>
      </c>
      <c r="AE65" s="203" t="str">
        <f>IFERROR(IF(Setup!$A$20=1,IF(AND($H65&lt;&gt;"",$J65&lt;&gt;"",W65&lt;&gt;"",Y65&lt;&gt;""),IF(AND($H65=W65,$J65=Y65),Semi1,IF(($H65-$J65)=(W65-Y65),Semi2,IF(AND(($H65&gt;$J65),(W65&gt;Y65),ABS(ABS($H65-$J65)-ABS(W65-Y65))&lt;=ScoreMarginKO),Semi3,IF(AND(($H65&gt;$J65),(W65&gt;Y65)),Semi4,IF(AND(($J65&gt;$H65),(Y65&gt;W65),ABS(ABS($J65-$H65)-ABS(Y65-W65))&lt;=ScoreMarginKO),Semi3,IF(AND(($J65&gt;$H65),(Y65&gt;W65)),Semi4,0)))))),""),IF(AND($H65&lt;&gt;"",$J65&lt;&gt;"",W65&lt;&gt;"",Y65&lt;&gt;""),IF(AND(V65=$G65,$K65=Z65),IF(AND($H65=W65,$J65=Y65),Semi1,IF(($H65-$J65)=(W65-Y65),Semi2,IF(OR(AND(($J65&gt;$H65),(Y65&gt;W65),ABS(ABS($H65-$J65)-ABS(W65-Y65))&lt;=ScoreMarginKO),AND(($J65&lt;$H65),(Y65&lt;W65),ABS(ABS($H65-$J65)-ABS(W65-Y65))&lt;=ScoreMarginKO)),Semi3,IF(OR(AND(($J65&gt;$H65),(Y65&gt;W65)),AND(($J65&lt;$H65),(Y65&lt;W65))),Semi4,0)))),0),"")),0)</f>
        <v/>
      </c>
      <c r="AF65" s="230">
        <f>IF(V65&lt;&gt;"Match 43 Winner",IF(Setup!$A$20=0,IF(AND(V65=$G65,Z65=$K65),Bonu6,0),""),0)</f>
        <v>0</v>
      </c>
      <c r="AG65" s="199"/>
      <c r="AH65" s="200" t="str">
        <f>IF(Setup!$A$20=1,$G65,IF(AND(AI62&lt;&gt;"",AK62&lt;&gt;""),IF(AI62&gt;AK62,AH62,IF(AI62&lt;AK62,AL62,AM62)),"Match 43 Winner"))</f>
        <v>Match 43 Winner</v>
      </c>
      <c r="AI65" s="17"/>
      <c r="AJ65" s="17"/>
      <c r="AK65" s="17"/>
      <c r="AL65" s="201" t="str">
        <f>IF(Setup!$A$20=1,$K65,IF(AND(AI63&lt;&gt;"",AK63&lt;&gt;""),IF(AI63&gt;AK63,AH63,IF(AI63&lt;AK63,AL63,AM63)),"Match 44 Winner"))</f>
        <v>Match 44 Winner</v>
      </c>
      <c r="AM65" s="271"/>
      <c r="AN65" s="271"/>
      <c r="AO65" s="271"/>
      <c r="AP65" s="202">
        <f>IF(AQ65=Semi1,1,0)</f>
        <v>0</v>
      </c>
      <c r="AQ65" s="203" t="str">
        <f>IFERROR(IF(Setup!$A$20=1,IF(AND($H65&lt;&gt;"",$J65&lt;&gt;"",AI65&lt;&gt;"",AK65&lt;&gt;""),IF(AND($H65=AI65,$J65=AK65),Semi1,IF(($H65-$J65)=(AI65-AK65),Semi2,IF(AND(($H65&gt;$J65),(AI65&gt;AK65),ABS(ABS($H65-$J65)-ABS(AI65-AK65))&lt;=ScoreMarginKO),Semi3,IF(AND(($H65&gt;$J65),(AI65&gt;AK65)),Semi4,IF(AND(($J65&gt;$H65),(AK65&gt;AI65),ABS(ABS($J65-$H65)-ABS(AK65-AI65))&lt;=ScoreMarginKO),Semi3,IF(AND(($J65&gt;$H65),(AK65&gt;AI65)),Semi4,0)))))),""),IF(AND($H65&lt;&gt;"",$J65&lt;&gt;"",AI65&lt;&gt;"",AK65&lt;&gt;""),IF(AND(AH65=$G65,$K65=AL65),IF(AND($H65=AI65,$J65=AK65),Semi1,IF(($H65-$J65)=(AI65-AK65),Semi2,IF(OR(AND(($J65&gt;$H65),(AK65&gt;AI65),ABS(ABS($H65-$J65)-ABS(AI65-AK65))&lt;=ScoreMarginKO),AND(($J65&lt;$H65),(AK65&lt;AI65),ABS(ABS($H65-$J65)-ABS(AI65-AK65))&lt;=ScoreMarginKO)),Semi3,IF(OR(AND(($J65&gt;$H65),(AK65&gt;AI65)),AND(($J65&lt;$H65),(AK65&lt;AI65))),Semi4,0)))),0),"")),0)</f>
        <v/>
      </c>
      <c r="AR65" s="230">
        <f>IF(AH65&lt;&gt;"Match 43 Winner",IF(Setup!$A$20=0,IF(AND(AH65=$G65,AL65=$K65),Bonu6,0),""),0)</f>
        <v>0</v>
      </c>
      <c r="AS65" s="199"/>
      <c r="AT65" s="200" t="str">
        <f>IF(Setup!$A$20=1,$G65,IF(AND(AU62&lt;&gt;"",AW62&lt;&gt;""),IF(AU62&gt;AW62,AT62,IF(AU62&lt;AW62,AX62,AY62)),"Match 43 Winner"))</f>
        <v>Match 43 Winner</v>
      </c>
      <c r="AU65" s="17"/>
      <c r="AV65" s="17"/>
      <c r="AW65" s="17"/>
      <c r="AX65" s="201" t="str">
        <f>IF(Setup!$A$20=1,$K65,IF(AND(AU63&lt;&gt;"",AW63&lt;&gt;""),IF(AU63&gt;AW63,AT63,IF(AU63&lt;AW63,AX63,AY63)),"Match 44 Winner"))</f>
        <v>Match 44 Winner</v>
      </c>
      <c r="AY65" s="271"/>
      <c r="AZ65" s="271"/>
      <c r="BA65" s="271"/>
      <c r="BB65" s="202">
        <f>IF(BC65=Semi1,1,0)</f>
        <v>0</v>
      </c>
      <c r="BC65" s="203" t="str">
        <f>IFERROR(IF(Setup!$A$20=1,IF(AND($H65&lt;&gt;"",$J65&lt;&gt;"",AU65&lt;&gt;"",AW65&lt;&gt;""),IF(AND($H65=AU65,$J65=AW65),Semi1,IF(($H65-$J65)=(AU65-AW65),Semi2,IF(AND(($H65&gt;$J65),(AU65&gt;AW65),ABS(ABS($H65-$J65)-ABS(AU65-AW65))&lt;=ScoreMarginKO),Semi3,IF(AND(($H65&gt;$J65),(AU65&gt;AW65)),Semi4,IF(AND(($J65&gt;$H65),(AW65&gt;AU65),ABS(ABS($J65-$H65)-ABS(AW65-AU65))&lt;=ScoreMarginKO),Semi3,IF(AND(($J65&gt;$H65),(AW65&gt;AU65)),Semi4,0)))))),""),IF(AND($H65&lt;&gt;"",$J65&lt;&gt;"",AU65&lt;&gt;"",AW65&lt;&gt;""),IF(AND(AT65=$G65,$K65=AX65),IF(AND($H65=AU65,$J65=AW65),Semi1,IF(($H65-$J65)=(AU65-AW65),Semi2,IF(OR(AND(($J65&gt;$H65),(AW65&gt;AU65),ABS(ABS($H65-$J65)-ABS(AU65-AW65))&lt;=ScoreMarginKO),AND(($J65&lt;$H65),(AW65&lt;AU65),ABS(ABS($H65-$J65)-ABS(AU65-AW65))&lt;=ScoreMarginKO)),Semi3,IF(OR(AND(($J65&gt;$H65),(AW65&gt;AU65)),AND(($J65&lt;$H65),(AW65&lt;AU65))),Semi4,0)))),0),"")),0)</f>
        <v/>
      </c>
      <c r="BD65" s="230">
        <f>IF(AT65&lt;&gt;"Match 43 Winner",IF(Setup!$A$20=0,IF(AND(AT65=$G65,AX65=$K65),Bonu6,0),""),0)</f>
        <v>0</v>
      </c>
      <c r="BE65" s="199"/>
      <c r="BF65" s="200" t="str">
        <f>IF(Setup!$A$20=1,$G65,IF(AND(BG62&lt;&gt;"",BI62&lt;&gt;""),IF(BG62&gt;BI62,BF62,IF(BG62&lt;BI62,BJ62,BK62)),"Match 43 Winner"))</f>
        <v>Match 43 Winner</v>
      </c>
      <c r="BG65" s="17"/>
      <c r="BH65" s="17"/>
      <c r="BI65" s="17"/>
      <c r="BJ65" s="201" t="str">
        <f>IF(Setup!$A$20=1,$K65,IF(AND(BG63&lt;&gt;"",BI63&lt;&gt;""),IF(BG63&gt;BI63,BF63,IF(BG63&lt;BI63,BJ63,BK63)),"Match 44 Winner"))</f>
        <v>Match 44 Winner</v>
      </c>
      <c r="BK65" s="271"/>
      <c r="BL65" s="271"/>
      <c r="BM65" s="271"/>
      <c r="BN65" s="202">
        <f>IF(BO65=Semi1,1,0)</f>
        <v>0</v>
      </c>
      <c r="BO65" s="203" t="str">
        <f>IFERROR(IF(Setup!$A$20=1,IF(AND($H65&lt;&gt;"",$J65&lt;&gt;"",BG65&lt;&gt;"",BI65&lt;&gt;""),IF(AND($H65=BG65,$J65=BI65),Semi1,IF(($H65-$J65)=(BG65-BI65),Semi2,IF(AND(($H65&gt;$J65),(BG65&gt;BI65),ABS(ABS($H65-$J65)-ABS(BG65-BI65))&lt;=ScoreMarginKO),Semi3,IF(AND(($H65&gt;$J65),(BG65&gt;BI65)),Semi4,IF(AND(($J65&gt;$H65),(BI65&gt;BG65),ABS(ABS($J65-$H65)-ABS(BI65-BG65))&lt;=ScoreMarginKO),Semi3,IF(AND(($J65&gt;$H65),(BI65&gt;BG65)),Semi4,0)))))),""),IF(AND($H65&lt;&gt;"",$J65&lt;&gt;"",BG65&lt;&gt;"",BI65&lt;&gt;""),IF(AND(BF65=$G65,$K65=BJ65),IF(AND($H65=BG65,$J65=BI65),Semi1,IF(($H65-$J65)=(BG65-BI65),Semi2,IF(OR(AND(($J65&gt;$H65),(BI65&gt;BG65),ABS(ABS($H65-$J65)-ABS(BG65-BI65))&lt;=ScoreMarginKO),AND(($J65&lt;$H65),(BI65&lt;BG65),ABS(ABS($H65-$J65)-ABS(BG65-BI65))&lt;=ScoreMarginKO)),Semi3,IF(OR(AND(($J65&gt;$H65),(BI65&gt;BG65)),AND(($J65&lt;$H65),(BI65&lt;BG65))),Semi4,0)))),0),"")),0)</f>
        <v/>
      </c>
      <c r="BP65" s="230">
        <f>IF(BF65&lt;&gt;"Match 43 Winner",IF(Setup!$A$20=0,IF(AND(BF65=$G65,BJ65=$K65),Bonu6,0),""),0)</f>
        <v>0</v>
      </c>
      <c r="BQ65" s="199"/>
      <c r="BR65" s="200" t="str">
        <f>IF(Setup!$A$20=1,$G65,IF(AND(BS62&lt;&gt;"",BU62&lt;&gt;""),IF(BS62&gt;BU62,BR62,IF(BS62&lt;BU62,BV62,BW62)),"Match 43 Winner"))</f>
        <v>Match 43 Winner</v>
      </c>
      <c r="BS65" s="17"/>
      <c r="BT65" s="17"/>
      <c r="BU65" s="17"/>
      <c r="BV65" s="201" t="str">
        <f>IF(Setup!$A$20=1,$K65,IF(AND(BS63&lt;&gt;"",BU63&lt;&gt;""),IF(BS63&gt;BU63,BR63,IF(BS63&lt;BU63,BV63,BW63)),"Match 44 Winner"))</f>
        <v>Match 44 Winner</v>
      </c>
      <c r="BW65" s="271"/>
      <c r="BX65" s="271"/>
      <c r="BY65" s="271"/>
      <c r="BZ65" s="202">
        <f>IF(CA65=Semi1,1,0)</f>
        <v>0</v>
      </c>
      <c r="CA65" s="203" t="str">
        <f>IFERROR(IF(Setup!$A$20=1,IF(AND($H65&lt;&gt;"",$J65&lt;&gt;"",BS65&lt;&gt;"",BU65&lt;&gt;""),IF(AND($H65=BS65,$J65=BU65),Semi1,IF(($H65-$J65)=(BS65-BU65),Semi2,IF(AND(($H65&gt;$J65),(BS65&gt;BU65),ABS(ABS($H65-$J65)-ABS(BS65-BU65))&lt;=ScoreMarginKO),Semi3,IF(AND(($H65&gt;$J65),(BS65&gt;BU65)),Semi4,IF(AND(($J65&gt;$H65),(BU65&gt;BS65),ABS(ABS($J65-$H65)-ABS(BU65-BS65))&lt;=ScoreMarginKO),Semi3,IF(AND(($J65&gt;$H65),(BU65&gt;BS65)),Semi4,0)))))),""),IF(AND($H65&lt;&gt;"",$J65&lt;&gt;"",BS65&lt;&gt;"",BU65&lt;&gt;""),IF(AND(BR65=$G65,$K65=BV65),IF(AND($H65=BS65,$J65=BU65),Semi1,IF(($H65-$J65)=(BS65-BU65),Semi2,IF(OR(AND(($J65&gt;$H65),(BU65&gt;BS65),ABS(ABS($H65-$J65)-ABS(BS65-BU65))&lt;=ScoreMarginKO),AND(($J65&lt;$H65),(BU65&lt;BS65),ABS(ABS($H65-$J65)-ABS(BS65-BU65))&lt;=ScoreMarginKO)),Semi3,IF(OR(AND(($J65&gt;$H65),(BU65&gt;BS65)),AND(($J65&lt;$H65),(BU65&lt;BS65))),Semi4,0)))),0),"")),0)</f>
        <v/>
      </c>
      <c r="CB65" s="230">
        <f>IF(BR65&lt;&gt;"Match 43 Winner",IF(Setup!$A$20=0,IF(AND(BR65=$G65,BV65=$K65),Bonu6,0),""),0)</f>
        <v>0</v>
      </c>
      <c r="CC65" s="199"/>
      <c r="CD65" s="200" t="str">
        <f>IF(Setup!$A$20=1,$G65,IF(AND(CE62&lt;&gt;"",CG62&lt;&gt;""),IF(CE62&gt;CG62,CD62,IF(CE62&lt;CG62,CH62,CI62)),"Match 43 Winner"))</f>
        <v>Match 43 Winner</v>
      </c>
      <c r="CE65" s="17"/>
      <c r="CF65" s="17"/>
      <c r="CG65" s="17"/>
      <c r="CH65" s="201" t="str">
        <f>IF(Setup!$A$20=1,$K65,IF(AND(CE63&lt;&gt;"",CG63&lt;&gt;""),IF(CE63&gt;CG63,CD63,IF(CE63&lt;CG63,CH63,CI63)),"Match 44 Winner"))</f>
        <v>Match 44 Winner</v>
      </c>
      <c r="CI65" s="271"/>
      <c r="CJ65" s="271"/>
      <c r="CK65" s="271"/>
      <c r="CL65" s="202">
        <f>IF(CM65=Semi1,1,0)</f>
        <v>0</v>
      </c>
      <c r="CM65" s="203" t="str">
        <f>IFERROR(IF(Setup!$A$20=1,IF(AND($H65&lt;&gt;"",$J65&lt;&gt;"",CE65&lt;&gt;"",CG65&lt;&gt;""),IF(AND($H65=CE65,$J65=CG65),Semi1,IF(($H65-$J65)=(CE65-CG65),Semi2,IF(AND(($H65&gt;$J65),(CE65&gt;CG65),ABS(ABS($H65-$J65)-ABS(CE65-CG65))&lt;=ScoreMarginKO),Semi3,IF(AND(($H65&gt;$J65),(CE65&gt;CG65)),Semi4,IF(AND(($J65&gt;$H65),(CG65&gt;CE65),ABS(ABS($J65-$H65)-ABS(CG65-CE65))&lt;=ScoreMarginKO),Semi3,IF(AND(($J65&gt;$H65),(CG65&gt;CE65)),Semi4,0)))))),""),IF(AND($H65&lt;&gt;"",$J65&lt;&gt;"",CE65&lt;&gt;"",CG65&lt;&gt;""),IF(AND(CD65=$G65,$K65=CH65),IF(AND($H65=CE65,$J65=CG65),Semi1,IF(($H65-$J65)=(CE65-CG65),Semi2,IF(OR(AND(($J65&gt;$H65),(CG65&gt;CE65),ABS(ABS($H65-$J65)-ABS(CE65-CG65))&lt;=ScoreMarginKO),AND(($J65&lt;$H65),(CG65&lt;CE65),ABS(ABS($H65-$J65)-ABS(CE65-CG65))&lt;=ScoreMarginKO)),Semi3,IF(OR(AND(($J65&gt;$H65),(CG65&gt;CE65)),AND(($J65&lt;$H65),(CG65&lt;CE65))),Semi4,0)))),0),"")),0)</f>
        <v/>
      </c>
      <c r="CN65" s="230">
        <f>IF(CD65&lt;&gt;"Match 43 Winner",IF(Setup!$A$20=0,IF(AND(CD65=$G65,CH65=$K65),Bonu6,0),""),0)</f>
        <v>0</v>
      </c>
      <c r="CO65" s="199"/>
      <c r="CP65" s="200" t="str">
        <f>IF(Setup!$A$20=1,$G65,IF(AND(CQ62&lt;&gt;"",CS62&lt;&gt;""),IF(CQ62&gt;CS62,CP62,IF(CQ62&lt;CS62,CT62,CU62)),"Match 43 Winner"))</f>
        <v>Match 43 Winner</v>
      </c>
      <c r="CQ65" s="17"/>
      <c r="CR65" s="17"/>
      <c r="CS65" s="17"/>
      <c r="CT65" s="201" t="str">
        <f>IF(Setup!$A$20=1,$K65,IF(AND(CQ63&lt;&gt;"",CS63&lt;&gt;""),IF(CQ63&gt;CS63,CP63,IF(CQ63&lt;CS63,CT63,CU63)),"Match 44 Winner"))</f>
        <v>Match 44 Winner</v>
      </c>
      <c r="CU65" s="271"/>
      <c r="CV65" s="271"/>
      <c r="CW65" s="271"/>
      <c r="CX65" s="202">
        <f>IF(CY65=Semi1,1,0)</f>
        <v>0</v>
      </c>
      <c r="CY65" s="203" t="str">
        <f>IFERROR(IF(Setup!$A$20=1,IF(AND($H65&lt;&gt;"",$J65&lt;&gt;"",CQ65&lt;&gt;"",CS65&lt;&gt;""),IF(AND($H65=CQ65,$J65=CS65),Semi1,IF(($H65-$J65)=(CQ65-CS65),Semi2,IF(AND(($H65&gt;$J65),(CQ65&gt;CS65),ABS(ABS($H65-$J65)-ABS(CQ65-CS65))&lt;=ScoreMarginKO),Semi3,IF(AND(($H65&gt;$J65),(CQ65&gt;CS65)),Semi4,IF(AND(($J65&gt;$H65),(CS65&gt;CQ65),ABS(ABS($J65-$H65)-ABS(CS65-CQ65))&lt;=ScoreMarginKO),Semi3,IF(AND(($J65&gt;$H65),(CS65&gt;CQ65)),Semi4,0)))))),""),IF(AND($H65&lt;&gt;"",$J65&lt;&gt;"",CQ65&lt;&gt;"",CS65&lt;&gt;""),IF(AND(CP65=$G65,$K65=CT65),IF(AND($H65=CQ65,$J65=CS65),Semi1,IF(($H65-$J65)=(CQ65-CS65),Semi2,IF(OR(AND(($J65&gt;$H65),(CS65&gt;CQ65),ABS(ABS($H65-$J65)-ABS(CQ65-CS65))&lt;=ScoreMarginKO),AND(($J65&lt;$H65),(CS65&lt;CQ65),ABS(ABS($H65-$J65)-ABS(CQ65-CS65))&lt;=ScoreMarginKO)),Semi3,IF(OR(AND(($J65&gt;$H65),(CS65&gt;CQ65)),AND(($J65&lt;$H65),(CS65&lt;CQ65))),Semi4,0)))),0),"")),0)</f>
        <v/>
      </c>
      <c r="CZ65" s="230">
        <f>IF(CP65&lt;&gt;"Match 43 Winner",IF(Setup!$A$20=0,IF(AND(CP65=$G65,CT65=$K65),Bonu6,0),""),0)</f>
        <v>0</v>
      </c>
      <c r="DA65" s="199"/>
      <c r="DB65" s="200" t="str">
        <f>IF(Setup!$A$20=1,$G65,IF(AND(DC62&lt;&gt;"",DE62&lt;&gt;""),IF(DC62&gt;DE62,DB62,IF(DC62&lt;DE62,DF62,DG62)),"Match 43 Winner"))</f>
        <v>Match 43 Winner</v>
      </c>
      <c r="DC65" s="17"/>
      <c r="DD65" s="17"/>
      <c r="DE65" s="17"/>
      <c r="DF65" s="201" t="str">
        <f>IF(Setup!$A$20=1,$K65,IF(AND(DC63&lt;&gt;"",DE63&lt;&gt;""),IF(DC63&gt;DE63,DB63,IF(DC63&lt;DE63,DF63,DG63)),"Match 44 Winner"))</f>
        <v>Match 44 Winner</v>
      </c>
      <c r="DG65" s="271"/>
      <c r="DH65" s="271"/>
      <c r="DI65" s="271"/>
      <c r="DJ65" s="202">
        <f>IF(DK65=Semi1,1,0)</f>
        <v>0</v>
      </c>
      <c r="DK65" s="203" t="str">
        <f>IFERROR(IF(Setup!$A$20=1,IF(AND($H65&lt;&gt;"",$J65&lt;&gt;"",DC65&lt;&gt;"",DE65&lt;&gt;""),IF(AND($H65=DC65,$J65=DE65),Semi1,IF(($H65-$J65)=(DC65-DE65),Semi2,IF(AND(($H65&gt;$J65),(DC65&gt;DE65),ABS(ABS($H65-$J65)-ABS(DC65-DE65))&lt;=ScoreMarginKO),Semi3,IF(AND(($H65&gt;$J65),(DC65&gt;DE65)),Semi4,IF(AND(($J65&gt;$H65),(DE65&gt;DC65),ABS(ABS($J65-$H65)-ABS(DE65-DC65))&lt;=ScoreMarginKO),Semi3,IF(AND(($J65&gt;$H65),(DE65&gt;DC65)),Semi4,0)))))),""),IF(AND($H65&lt;&gt;"",$J65&lt;&gt;"",DC65&lt;&gt;"",DE65&lt;&gt;""),IF(AND(DB65=$G65,$K65=DF65),IF(AND($H65=DC65,$J65=DE65),Semi1,IF(($H65-$J65)=(DC65-DE65),Semi2,IF(OR(AND(($J65&gt;$H65),(DE65&gt;DC65),ABS(ABS($H65-$J65)-ABS(DC65-DE65))&lt;=ScoreMarginKO),AND(($J65&lt;$H65),(DE65&lt;DC65),ABS(ABS($H65-$J65)-ABS(DC65-DE65))&lt;=ScoreMarginKO)),Semi3,IF(OR(AND(($J65&gt;$H65),(DE65&gt;DC65)),AND(($J65&lt;$H65),(DE65&lt;DC65))),Semi4,0)))),0),"")),0)</f>
        <v/>
      </c>
      <c r="DL65" s="230">
        <f>IF(DB65&lt;&gt;"Match 43 Winner",IF(Setup!$A$20=0,IF(AND(DB65=$G65,DF65=$K65),Bonu6,0),""),0)</f>
        <v>0</v>
      </c>
      <c r="DM65" s="199"/>
      <c r="DN65" s="200" t="str">
        <f>IF(Setup!$A$20=1,$G65,IF(AND(DO62&lt;&gt;"",DQ62&lt;&gt;""),IF(DO62&gt;DQ62,DN62,IF(DO62&lt;DQ62,DR62,DS62)),"Match 43 Winner"))</f>
        <v>Match 43 Winner</v>
      </c>
      <c r="DO65" s="17"/>
      <c r="DP65" s="17"/>
      <c r="DQ65" s="17"/>
      <c r="DR65" s="201" t="str">
        <f>IF(Setup!$A$20=1,$K65,IF(AND(DO63&lt;&gt;"",DQ63&lt;&gt;""),IF(DO63&gt;DQ63,DN63,IF(DO63&lt;DQ63,DR63,DS63)),"Match 44 Winner"))</f>
        <v>Match 44 Winner</v>
      </c>
      <c r="DS65" s="271"/>
      <c r="DT65" s="271"/>
      <c r="DU65" s="271"/>
      <c r="DV65" s="202">
        <f>IF(DW65=Semi1,1,0)</f>
        <v>0</v>
      </c>
      <c r="DW65" s="203" t="str">
        <f>IFERROR(IF(Setup!$A$20=1,IF(AND($H65&lt;&gt;"",$J65&lt;&gt;"",DO65&lt;&gt;"",DQ65&lt;&gt;""),IF(AND($H65=DO65,$J65=DQ65),Semi1,IF(($H65-$J65)=(DO65-DQ65),Semi2,IF(AND(($H65&gt;$J65),(DO65&gt;DQ65),ABS(ABS($H65-$J65)-ABS(DO65-DQ65))&lt;=ScoreMarginKO),Semi3,IF(AND(($H65&gt;$J65),(DO65&gt;DQ65)),Semi4,IF(AND(($J65&gt;$H65),(DQ65&gt;DO65),ABS(ABS($J65-$H65)-ABS(DQ65-DO65))&lt;=ScoreMarginKO),Semi3,IF(AND(($J65&gt;$H65),(DQ65&gt;DO65)),Semi4,0)))))),""),IF(AND($H65&lt;&gt;"",$J65&lt;&gt;"",DO65&lt;&gt;"",DQ65&lt;&gt;""),IF(AND(DN65=$G65,$K65=DR65),IF(AND($H65=DO65,$J65=DQ65),Semi1,IF(($H65-$J65)=(DO65-DQ65),Semi2,IF(OR(AND(($J65&gt;$H65),(DQ65&gt;DO65),ABS(ABS($H65-$J65)-ABS(DO65-DQ65))&lt;=ScoreMarginKO),AND(($J65&lt;$H65),(DQ65&lt;DO65),ABS(ABS($H65-$J65)-ABS(DO65-DQ65))&lt;=ScoreMarginKO)),Semi3,IF(OR(AND(($J65&gt;$H65),(DQ65&gt;DO65)),AND(($J65&lt;$H65),(DQ65&lt;DO65))),Semi4,0)))),0),"")),0)</f>
        <v/>
      </c>
      <c r="DX65" s="230">
        <f>IF(DN65&lt;&gt;"Match 43 Winner",IF(Setup!$A$20=0,IF(AND(DN65=$G65,DR65=$K65),Bonu6,0),""),0)</f>
        <v>0</v>
      </c>
      <c r="DY65" s="199"/>
      <c r="DZ65" s="200" t="str">
        <f>IF(Setup!$A$20=1,$G65,IF(AND(EA62&lt;&gt;"",EC62&lt;&gt;""),IF(EA62&gt;EC62,DZ62,IF(EA62&lt;EC62,ED62,EE62)),"Match 43 Winner"))</f>
        <v>Match 43 Winner</v>
      </c>
      <c r="EA65" s="17"/>
      <c r="EB65" s="17"/>
      <c r="EC65" s="17"/>
      <c r="ED65" s="201" t="str">
        <f>IF(Setup!$A$20=1,$K65,IF(AND(EA63&lt;&gt;"",EC63&lt;&gt;""),IF(EA63&gt;EC63,DZ63,IF(EA63&lt;EC63,ED63,EE63)),"Match 44 Winner"))</f>
        <v>Match 44 Winner</v>
      </c>
      <c r="EE65" s="271"/>
      <c r="EF65" s="271"/>
      <c r="EG65" s="271"/>
      <c r="EH65" s="202">
        <f>IF(EI65=Semi1,1,0)</f>
        <v>0</v>
      </c>
      <c r="EI65" s="203" t="str">
        <f>IFERROR(IF(Setup!$A$20=1,IF(AND($H65&lt;&gt;"",$J65&lt;&gt;"",EA65&lt;&gt;"",EC65&lt;&gt;""),IF(AND($H65=EA65,$J65=EC65),Semi1,IF(($H65-$J65)=(EA65-EC65),Semi2,IF(AND(($H65&gt;$J65),(EA65&gt;EC65),ABS(ABS($H65-$J65)-ABS(EA65-EC65))&lt;=ScoreMarginKO),Semi3,IF(AND(($H65&gt;$J65),(EA65&gt;EC65)),Semi4,IF(AND(($J65&gt;$H65),(EC65&gt;EA65),ABS(ABS($J65-$H65)-ABS(EC65-EA65))&lt;=ScoreMarginKO),Semi3,IF(AND(($J65&gt;$H65),(EC65&gt;EA65)),Semi4,0)))))),""),IF(AND($H65&lt;&gt;"",$J65&lt;&gt;"",EA65&lt;&gt;"",EC65&lt;&gt;""),IF(AND(DZ65=$G65,$K65=ED65),IF(AND($H65=EA65,$J65=EC65),Semi1,IF(($H65-$J65)=(EA65-EC65),Semi2,IF(OR(AND(($J65&gt;$H65),(EC65&gt;EA65),ABS(ABS($H65-$J65)-ABS(EA65-EC65))&lt;=ScoreMarginKO),AND(($J65&lt;$H65),(EC65&lt;EA65),ABS(ABS($H65-$J65)-ABS(EA65-EC65))&lt;=ScoreMarginKO)),Semi3,IF(OR(AND(($J65&gt;$H65),(EC65&gt;EA65)),AND(($J65&lt;$H65),(EC65&lt;EA65))),Semi4,0)))),0),"")),0)</f>
        <v/>
      </c>
      <c r="EJ65" s="230">
        <f>IF(DZ65&lt;&gt;"Match 43 Winner",IF(Setup!$A$20=0,IF(AND(DZ65=$G65,ED65=$K65),Bonu6,0),""),0)</f>
        <v>0</v>
      </c>
      <c r="EK65" s="199"/>
      <c r="EL65" s="200" t="str">
        <f>IF(Setup!$A$20=1,$G65,IF(AND(EM62&lt;&gt;"",EO62&lt;&gt;""),IF(EM62&gt;EO62,EL62,IF(EM62&lt;EO62,EP62,EQ62)),"Match 43 Winner"))</f>
        <v>Match 43 Winner</v>
      </c>
      <c r="EM65" s="17"/>
      <c r="EN65" s="17"/>
      <c r="EO65" s="17"/>
      <c r="EP65" s="201" t="str">
        <f>IF(Setup!$A$20=1,$K65,IF(AND(EM63&lt;&gt;"",EO63&lt;&gt;""),IF(EM63&gt;EO63,EL63,IF(EM63&lt;EO63,EP63,EQ63)),"Match 44 Winner"))</f>
        <v>Match 44 Winner</v>
      </c>
      <c r="EQ65" s="271"/>
      <c r="ER65" s="271"/>
      <c r="ES65" s="271"/>
      <c r="ET65" s="202">
        <f>IF(EU65=Semi1,1,0)</f>
        <v>0</v>
      </c>
      <c r="EU65" s="203" t="str">
        <f>IFERROR(IF(Setup!$A$20=1,IF(AND($H65&lt;&gt;"",$J65&lt;&gt;"",EM65&lt;&gt;"",EO65&lt;&gt;""),IF(AND($H65=EM65,$J65=EO65),Semi1,IF(($H65-$J65)=(EM65-EO65),Semi2,IF(AND(($H65&gt;$J65),(EM65&gt;EO65),ABS(ABS($H65-$J65)-ABS(EM65-EO65))&lt;=ScoreMarginKO),Semi3,IF(AND(($H65&gt;$J65),(EM65&gt;EO65)),Semi4,IF(AND(($J65&gt;$H65),(EO65&gt;EM65),ABS(ABS($J65-$H65)-ABS(EO65-EM65))&lt;=ScoreMarginKO),Semi3,IF(AND(($J65&gt;$H65),(EO65&gt;EM65)),Semi4,0)))))),""),IF(AND($H65&lt;&gt;"",$J65&lt;&gt;"",EM65&lt;&gt;"",EO65&lt;&gt;""),IF(AND(EL65=$G65,$K65=EP65),IF(AND($H65=EM65,$J65=EO65),Semi1,IF(($H65-$J65)=(EM65-EO65),Semi2,IF(OR(AND(($J65&gt;$H65),(EO65&gt;EM65),ABS(ABS($H65-$J65)-ABS(EM65-EO65))&lt;=ScoreMarginKO),AND(($J65&lt;$H65),(EO65&lt;EM65),ABS(ABS($H65-$J65)-ABS(EM65-EO65))&lt;=ScoreMarginKO)),Semi3,IF(OR(AND(($J65&gt;$H65),(EO65&gt;EM65)),AND(($J65&lt;$H65),(EO65&lt;EM65))),Semi4,0)))),0),"")),0)</f>
        <v/>
      </c>
      <c r="EV65" s="230">
        <f>IF(EL65&lt;&gt;"Match 43 Winner",IF(Setup!$A$20=0,IF(AND(EL65=$G65,EP65=$K65),Bonu6,0),""),0)</f>
        <v>0</v>
      </c>
      <c r="EW65" s="199"/>
      <c r="EX65" s="200" t="str">
        <f>IF(Setup!$A$20=1,$G65,IF(AND(EY62&lt;&gt;"",FA62&lt;&gt;""),IF(EY62&gt;FA62,EX62,IF(EY62&lt;FA62,FB62,FC62)),"Match 43 Winner"))</f>
        <v>Match 43 Winner</v>
      </c>
      <c r="EY65" s="17"/>
      <c r="EZ65" s="17"/>
      <c r="FA65" s="17"/>
      <c r="FB65" s="201" t="str">
        <f>IF(Setup!$A$20=1,$K65,IF(AND(EY63&lt;&gt;"",FA63&lt;&gt;""),IF(EY63&gt;FA63,EX63,IF(EY63&lt;FA63,FB63,FC63)),"Match 44 Winner"))</f>
        <v>Match 44 Winner</v>
      </c>
      <c r="FC65" s="271"/>
      <c r="FD65" s="271"/>
      <c r="FE65" s="271"/>
      <c r="FF65" s="202">
        <f>IF(FG65=Semi1,1,0)</f>
        <v>0</v>
      </c>
      <c r="FG65" s="203" t="str">
        <f>IFERROR(IF(Setup!$A$20=1,IF(AND($H65&lt;&gt;"",$J65&lt;&gt;"",EY65&lt;&gt;"",FA65&lt;&gt;""),IF(AND($H65=EY65,$J65=FA65),Semi1,IF(($H65-$J65)=(EY65-FA65),Semi2,IF(AND(($H65&gt;$J65),(EY65&gt;FA65),ABS(ABS($H65-$J65)-ABS(EY65-FA65))&lt;=ScoreMarginKO),Semi3,IF(AND(($H65&gt;$J65),(EY65&gt;FA65)),Semi4,IF(AND(($J65&gt;$H65),(FA65&gt;EY65),ABS(ABS($J65-$H65)-ABS(FA65-EY65))&lt;=ScoreMarginKO),Semi3,IF(AND(($J65&gt;$H65),(FA65&gt;EY65)),Semi4,0)))))),""),IF(AND($H65&lt;&gt;"",$J65&lt;&gt;"",EY65&lt;&gt;"",FA65&lt;&gt;""),IF(AND(EX65=$G65,$K65=FB65),IF(AND($H65=EY65,$J65=FA65),Semi1,IF(($H65-$J65)=(EY65-FA65),Semi2,IF(OR(AND(($J65&gt;$H65),(FA65&gt;EY65),ABS(ABS($H65-$J65)-ABS(EY65-FA65))&lt;=ScoreMarginKO),AND(($J65&lt;$H65),(FA65&lt;EY65),ABS(ABS($H65-$J65)-ABS(EY65-FA65))&lt;=ScoreMarginKO)),Semi3,IF(OR(AND(($J65&gt;$H65),(FA65&gt;EY65)),AND(($J65&lt;$H65),(FA65&lt;EY65))),Semi4,0)))),0),"")),0)</f>
        <v/>
      </c>
      <c r="FH65" s="230">
        <f>IF(EX65&lt;&gt;"Match 43 Winner",IF(Setup!$A$20=0,IF(AND(EX65=$G65,FB65=$K65),Bonu6,0),""),0)</f>
        <v>0</v>
      </c>
      <c r="FI65" s="199"/>
      <c r="FJ65" s="200" t="str">
        <f>IF(Setup!$A$20=1,$G65,IF(AND(FK62&lt;&gt;"",FM62&lt;&gt;""),IF(FK62&gt;FM62,FJ62,IF(FK62&lt;FM62,FN62,FO62)),"Match 43 Winner"))</f>
        <v>Match 43 Winner</v>
      </c>
      <c r="FK65" s="17"/>
      <c r="FL65" s="17"/>
      <c r="FM65" s="17"/>
      <c r="FN65" s="201" t="str">
        <f>IF(Setup!$A$20=1,$K65,IF(AND(FK63&lt;&gt;"",FM63&lt;&gt;""),IF(FK63&gt;FM63,FJ63,IF(FK63&lt;FM63,FN63,FO63)),"Match 44 Winner"))</f>
        <v>Match 44 Winner</v>
      </c>
      <c r="FO65" s="271"/>
      <c r="FP65" s="271"/>
      <c r="FQ65" s="271"/>
      <c r="FR65" s="202">
        <f>IF(FS65=Semi1,1,0)</f>
        <v>0</v>
      </c>
      <c r="FS65" s="203" t="str">
        <f>IFERROR(IF(Setup!$A$20=1,IF(AND($H65&lt;&gt;"",$J65&lt;&gt;"",FK65&lt;&gt;"",FM65&lt;&gt;""),IF(AND($H65=FK65,$J65=FM65),Semi1,IF(($H65-$J65)=(FK65-FM65),Semi2,IF(AND(($H65&gt;$J65),(FK65&gt;FM65),ABS(ABS($H65-$J65)-ABS(FK65-FM65))&lt;=ScoreMarginKO),Semi3,IF(AND(($H65&gt;$J65),(FK65&gt;FM65)),Semi4,IF(AND(($J65&gt;$H65),(FM65&gt;FK65),ABS(ABS($J65-$H65)-ABS(FM65-FK65))&lt;=ScoreMarginKO),Semi3,IF(AND(($J65&gt;$H65),(FM65&gt;FK65)),Semi4,0)))))),""),IF(AND($H65&lt;&gt;"",$J65&lt;&gt;"",FK65&lt;&gt;"",FM65&lt;&gt;""),IF(AND(FJ65=$G65,$K65=FN65),IF(AND($H65=FK65,$J65=FM65),Semi1,IF(($H65-$J65)=(FK65-FM65),Semi2,IF(OR(AND(($J65&gt;$H65),(FM65&gt;FK65),ABS(ABS($H65-$J65)-ABS(FK65-FM65))&lt;=ScoreMarginKO),AND(($J65&lt;$H65),(FM65&lt;FK65),ABS(ABS($H65-$J65)-ABS(FK65-FM65))&lt;=ScoreMarginKO)),Semi3,IF(OR(AND(($J65&gt;$H65),(FM65&gt;FK65)),AND(($J65&lt;$H65),(FM65&lt;FK65))),Semi4,0)))),0),"")),0)</f>
        <v/>
      </c>
      <c r="FT65" s="230">
        <f>IF(FJ65&lt;&gt;"Match 43 Winner",IF(Setup!$A$20=0,IF(AND(FJ65=$G65,FN65=$K65),Bonu6,0),""),0)</f>
        <v>0</v>
      </c>
      <c r="FU65" s="199"/>
      <c r="FV65" s="200" t="str">
        <f>IF(Setup!$A$20=1,$G65,IF(AND(FW62&lt;&gt;"",FY62&lt;&gt;""),IF(FW62&gt;FY62,FV62,IF(FW62&lt;FY62,FZ62,GA62)),"Match 43 Winner"))</f>
        <v>Match 43 Winner</v>
      </c>
      <c r="FW65" s="17"/>
      <c r="FX65" s="17"/>
      <c r="FY65" s="17"/>
      <c r="FZ65" s="201" t="str">
        <f>IF(Setup!$A$20=1,$K65,IF(AND(FW63&lt;&gt;"",FY63&lt;&gt;""),IF(FW63&gt;FY63,FV63,IF(FW63&lt;FY63,FZ63,GA63)),"Match 44 Winner"))</f>
        <v>Match 44 Winner</v>
      </c>
      <c r="GA65" s="271"/>
      <c r="GB65" s="271"/>
      <c r="GC65" s="271"/>
      <c r="GD65" s="202">
        <f>IF(GE65=Semi1,1,0)</f>
        <v>0</v>
      </c>
      <c r="GE65" s="203" t="str">
        <f>IFERROR(IF(Setup!$A$20=1,IF(AND($H65&lt;&gt;"",$J65&lt;&gt;"",FW65&lt;&gt;"",FY65&lt;&gt;""),IF(AND($H65=FW65,$J65=FY65),Semi1,IF(($H65-$J65)=(FW65-FY65),Semi2,IF(AND(($H65&gt;$J65),(FW65&gt;FY65),ABS(ABS($H65-$J65)-ABS(FW65-FY65))&lt;=ScoreMarginKO),Semi3,IF(AND(($H65&gt;$J65),(FW65&gt;FY65)),Semi4,IF(AND(($J65&gt;$H65),(FY65&gt;FW65),ABS(ABS($J65-$H65)-ABS(FY65-FW65))&lt;=ScoreMarginKO),Semi3,IF(AND(($J65&gt;$H65),(FY65&gt;FW65)),Semi4,0)))))),""),IF(AND($H65&lt;&gt;"",$J65&lt;&gt;"",FW65&lt;&gt;"",FY65&lt;&gt;""),IF(AND(FV65=$G65,$K65=FZ65),IF(AND($H65=FW65,$J65=FY65),Semi1,IF(($H65-$J65)=(FW65-FY65),Semi2,IF(OR(AND(($J65&gt;$H65),(FY65&gt;FW65),ABS(ABS($H65-$J65)-ABS(FW65-FY65))&lt;=ScoreMarginKO),AND(($J65&lt;$H65),(FY65&lt;FW65),ABS(ABS($H65-$J65)-ABS(FW65-FY65))&lt;=ScoreMarginKO)),Semi3,IF(OR(AND(($J65&gt;$H65),(FY65&gt;FW65)),AND(($J65&lt;$H65),(FY65&lt;FW65))),Semi4,0)))),0),"")),0)</f>
        <v/>
      </c>
      <c r="GF65" s="230">
        <f>IF(FV65&lt;&gt;"Match 43 Winner",IF(Setup!$A$20=0,IF(AND(FV65=$G65,FZ65=$K65),Bonu6,0),""),0)</f>
        <v>0</v>
      </c>
      <c r="GG65" s="199"/>
      <c r="GH65" s="200" t="str">
        <f>IF(Setup!$A$20=1,$G65,IF(AND(GI62&lt;&gt;"",GK62&lt;&gt;""),IF(GI62&gt;GK62,GH62,IF(GI62&lt;GK62,GL62,GM62)),"Match 43 Winner"))</f>
        <v>Match 43 Winner</v>
      </c>
      <c r="GI65" s="17"/>
      <c r="GJ65" s="17"/>
      <c r="GK65" s="17"/>
      <c r="GL65" s="201" t="str">
        <f>IF(Setup!$A$20=1,$K65,IF(AND(GI63&lt;&gt;"",GK63&lt;&gt;""),IF(GI63&gt;GK63,GH63,IF(GI63&lt;GK63,GL63,GM63)),"Match 44 Winner"))</f>
        <v>Match 44 Winner</v>
      </c>
      <c r="GM65" s="271"/>
      <c r="GN65" s="271"/>
      <c r="GO65" s="271"/>
      <c r="GP65" s="202">
        <f>IF(GQ65=Semi1,1,0)</f>
        <v>0</v>
      </c>
      <c r="GQ65" s="203" t="str">
        <f>IFERROR(IF(Setup!$A$20=1,IF(AND($H65&lt;&gt;"",$J65&lt;&gt;"",GI65&lt;&gt;"",GK65&lt;&gt;""),IF(AND($H65=GI65,$J65=GK65),Semi1,IF(($H65-$J65)=(GI65-GK65),Semi2,IF(AND(($H65&gt;$J65),(GI65&gt;GK65),ABS(ABS($H65-$J65)-ABS(GI65-GK65))&lt;=ScoreMarginKO),Semi3,IF(AND(($H65&gt;$J65),(GI65&gt;GK65)),Semi4,IF(AND(($J65&gt;$H65),(GK65&gt;GI65),ABS(ABS($J65-$H65)-ABS(GK65-GI65))&lt;=ScoreMarginKO),Semi3,IF(AND(($J65&gt;$H65),(GK65&gt;GI65)),Semi4,0)))))),""),IF(AND($H65&lt;&gt;"",$J65&lt;&gt;"",GI65&lt;&gt;"",GK65&lt;&gt;""),IF(AND(GH65=$G65,$K65=GL65),IF(AND($H65=GI65,$J65=GK65),Semi1,IF(($H65-$J65)=(GI65-GK65),Semi2,IF(OR(AND(($J65&gt;$H65),(GK65&gt;GI65),ABS(ABS($H65-$J65)-ABS(GI65-GK65))&lt;=ScoreMarginKO),AND(($J65&lt;$H65),(GK65&lt;GI65),ABS(ABS($H65-$J65)-ABS(GI65-GK65))&lt;=ScoreMarginKO)),Semi3,IF(OR(AND(($J65&gt;$H65),(GK65&gt;GI65)),AND(($J65&lt;$H65),(GK65&lt;GI65))),Semi4,0)))),0),"")),0)</f>
        <v/>
      </c>
      <c r="GR65" s="230">
        <f>IF(GH65&lt;&gt;"Match 43 Winner",IF(Setup!$A$20=0,IF(AND(GH65=$G65,GL65=$K65),Bonu6,0),""),0)</f>
        <v>0</v>
      </c>
    </row>
    <row r="66" spans="1:200" s="10" customFormat="1" ht="15" customHeight="1" x14ac:dyDescent="0.25">
      <c r="A66" s="141">
        <v>72</v>
      </c>
      <c r="B66" s="11"/>
      <c r="C66" s="13">
        <v>47</v>
      </c>
      <c r="D66" s="13" t="s">
        <v>102</v>
      </c>
      <c r="E66" s="184"/>
      <c r="F66" s="185"/>
      <c r="G66" s="186" t="str">
        <f>Tournament!S75</f>
        <v>Match 45 Loser</v>
      </c>
      <c r="H66" s="187" t="str">
        <f>IF(AND(Tournament!Y75&lt;&gt;"",Tournament!Y76&lt;&gt;""),IF(TriesSet=1,Tournament!Y75,Tournament!Y75+Tournament!Z75),"")</f>
        <v/>
      </c>
      <c r="I66" s="187" t="s">
        <v>25</v>
      </c>
      <c r="J66" s="187" t="str">
        <f>IF(AND(Tournament!Y75&lt;&gt;"",Tournament!Y76&lt;&gt;""),IF(TriesSet=1,Tournament!Y76,Tournament!Y76+Tournament!Z76),"")</f>
        <v/>
      </c>
      <c r="K66" s="196" t="str">
        <f>Tournament!S76</f>
        <v>Match 46 Loser</v>
      </c>
      <c r="L66" s="10" t="str">
        <f>IF(AND(H66&lt;&gt;"",J66&lt;&gt;""),IF(H66=J66,IF(AND(Tournament!J75&lt;&gt;"",Tournament!J76&lt;&gt;""),IF(Tournament!Z75&gt;Tournament!Z76,G66,'All Players'!K66),""),""),"")</f>
        <v/>
      </c>
      <c r="S66" s="14"/>
      <c r="T66" s="198"/>
      <c r="U66" s="199"/>
      <c r="V66" s="200" t="str">
        <f>IF(Setup!$A$20=1,$G66,IF(AND(W64&lt;&gt;"",Y64&lt;&gt;""),IF(W64&lt;Y64,V64,IF(W64&gt;Y64,Z64,AA64)),"Match 45 Loser"))</f>
        <v>Match 45 Loser</v>
      </c>
      <c r="W66" s="17"/>
      <c r="X66" s="17"/>
      <c r="Y66" s="17"/>
      <c r="Z66" s="201" t="str">
        <f>IF(Setup!$A$20=1,$K66,IF(AND(W65&lt;&gt;"",Y65&lt;&gt;""),IF(W65&lt;Y65,V65,IF(W65&gt;Y65,Z65,AA65)),"Match 46 Loser"))</f>
        <v>Match 46 Loser</v>
      </c>
      <c r="AA66" s="271"/>
      <c r="AB66" s="271"/>
      <c r="AC66" s="271"/>
      <c r="AD66" s="202">
        <f>IF(AE66=thir1,1,0)</f>
        <v>0</v>
      </c>
      <c r="AE66" s="203" t="str">
        <f>IFERROR(IF(Setup!$A$20=1,IF(AND($H66&lt;&gt;"",$J66&lt;&gt;"",W66&lt;&gt;"",Y66&lt;&gt;""),IF(AND($H66=W66,$J66=Y66),thir1,IF(($H66-$J66)=(W66-Y66),thir2,IF(AND(($H66&gt;$J66),(W66&gt;Y66),ABS(ABS($H66-$J66)-ABS(W66-Y66))&lt;=ScoreMarginKO),thir3,IF(AND(($H66&gt;$J66),(W66&gt;Y66)),thir4,IF(AND(($J66&gt;$H66),(Y66&gt;W66),ABS(ABS($J66-$H66)-ABS(Y66-W66))&lt;=ScoreMarginKO),thir3,IF(AND(($J66&gt;$H66),(Y66&gt;W66)),thir4,0)))))),""),IF(AND($H66&lt;&gt;"",$J66&lt;&gt;"",W66&lt;&gt;"",Y66&lt;&gt;""),IF(AND(V66=$G66,$K66=Z66),IF(AND($H66=W66,$J66=Y66),thir1,IF(($H66-$J66)=(W66-Y66),thir2,IF(OR(AND(($J66&gt;$H66),(Y66&gt;W66),ABS(ABS($H66-$J66)-ABS(W66-Y66))&lt;=ScoreMarginKO),AND(($J66&lt;$H66),(Y66&lt;W66),ABS(ABS($H66-$J66)-ABS(W66-Y66))&lt;=ScoreMarginKO)),thir3,IF(OR(AND(($J66&gt;$H66),(Y66&gt;W66)),AND(($J66&lt;$H66),(Y66&lt;W66))),thir4,0)))),0),"")),0)</f>
        <v/>
      </c>
      <c r="AF66" s="230">
        <f>IF(V66&lt;&gt;"Match 45 Loser",IF(Setup!$A$20=0,IF(AND(V66=$G66,Z66=$K66),Bonu6,0),""),0)</f>
        <v>0</v>
      </c>
      <c r="AG66" s="199"/>
      <c r="AH66" s="200" t="str">
        <f>IF(Setup!$A$20=1,$G66,IF(AND(AI64&lt;&gt;"",AK64&lt;&gt;""),IF(AI64&lt;AK64,AH64,IF(AI64&gt;AK64,AL64,AM64)),"Match 45 Loser"))</f>
        <v>Match 45 Loser</v>
      </c>
      <c r="AI66" s="17"/>
      <c r="AJ66" s="17"/>
      <c r="AK66" s="17"/>
      <c r="AL66" s="201" t="str">
        <f>IF(Setup!$A$20=1,$K66,IF(AND(AI65&lt;&gt;"",AK65&lt;&gt;""),IF(AI65&lt;AK65,AH65,IF(AI65&gt;AK65,AL65,AM65)),"Match 46 Loser"))</f>
        <v>Match 46 Loser</v>
      </c>
      <c r="AM66" s="271"/>
      <c r="AN66" s="271"/>
      <c r="AO66" s="271"/>
      <c r="AP66" s="202">
        <f>IF(AQ66=thir1,1,0)</f>
        <v>0</v>
      </c>
      <c r="AQ66" s="203" t="str">
        <f>IFERROR(IF(Setup!$A$20=1,IF(AND($H66&lt;&gt;"",$J66&lt;&gt;"",AI66&lt;&gt;"",AK66&lt;&gt;""),IF(AND($H66=AI66,$J66=AK66),thir1,IF(($H66-$J66)=(AI66-AK66),thir2,IF(AND(($H66&gt;$J66),(AI66&gt;AK66),ABS(ABS($H66-$J66)-ABS(AI66-AK66))&lt;=ScoreMarginKO),thir3,IF(AND(($H66&gt;$J66),(AI66&gt;AK66)),thir4,IF(AND(($J66&gt;$H66),(AK66&gt;AI66),ABS(ABS($J66-$H66)-ABS(AK66-AI66))&lt;=ScoreMarginKO),thir3,IF(AND(($J66&gt;$H66),(AK66&gt;AI66)),thir4,0)))))),""),IF(AND($H66&lt;&gt;"",$J66&lt;&gt;"",AI66&lt;&gt;"",AK66&lt;&gt;""),IF(AND(AH66=$G66,$K66=AL66),IF(AND($H66=AI66,$J66=AK66),thir1,IF(($H66-$J66)=(AI66-AK66),thir2,IF(OR(AND(($J66&gt;$H66),(AK66&gt;AI66),ABS(ABS($H66-$J66)-ABS(AI66-AK66))&lt;=ScoreMarginKO),AND(($J66&lt;$H66),(AK66&lt;AI66),ABS(ABS($H66-$J66)-ABS(AI66-AK66))&lt;=ScoreMarginKO)),thir3,IF(OR(AND(($J66&gt;$H66),(AK66&gt;AI66)),AND(($J66&lt;$H66),(AK66&lt;AI66))),thir4,0)))),0),"")),0)</f>
        <v/>
      </c>
      <c r="AR66" s="230">
        <f>IF(AH66&lt;&gt;"Match 45 Loser",IF(Setup!$A$20=0,IF(AND(AH66=$G66,AL66=$K66),Bonu6,0),""),0)</f>
        <v>0</v>
      </c>
      <c r="AS66" s="199"/>
      <c r="AT66" s="200" t="str">
        <f>IF(Setup!$A$20=1,$G66,IF(AND(AU64&lt;&gt;"",AW64&lt;&gt;""),IF(AU64&lt;AW64,AT64,IF(AU64&gt;AW64,AX64,AY64)),"Match 45 Loser"))</f>
        <v>Match 45 Loser</v>
      </c>
      <c r="AU66" s="17"/>
      <c r="AV66" s="17"/>
      <c r="AW66" s="17"/>
      <c r="AX66" s="201" t="str">
        <f>IF(Setup!$A$20=1,$K66,IF(AND(AU65&lt;&gt;"",AW65&lt;&gt;""),IF(AU65&lt;AW65,AT65,IF(AU65&gt;AW65,AX65,AY65)),"Match 46 Loser"))</f>
        <v>Match 46 Loser</v>
      </c>
      <c r="AY66" s="271"/>
      <c r="AZ66" s="271"/>
      <c r="BA66" s="271"/>
      <c r="BB66" s="202">
        <f>IF(BC66=thir1,1,0)</f>
        <v>0</v>
      </c>
      <c r="BC66" s="203" t="str">
        <f>IFERROR(IF(Setup!$A$20=1,IF(AND($H66&lt;&gt;"",$J66&lt;&gt;"",AU66&lt;&gt;"",AW66&lt;&gt;""),IF(AND($H66=AU66,$J66=AW66),thir1,IF(($H66-$J66)=(AU66-AW66),thir2,IF(AND(($H66&gt;$J66),(AU66&gt;AW66),ABS(ABS($H66-$J66)-ABS(AU66-AW66))&lt;=ScoreMarginKO),thir3,IF(AND(($H66&gt;$J66),(AU66&gt;AW66)),thir4,IF(AND(($J66&gt;$H66),(AW66&gt;AU66),ABS(ABS($J66-$H66)-ABS(AW66-AU66))&lt;=ScoreMarginKO),thir3,IF(AND(($J66&gt;$H66),(AW66&gt;AU66)),thir4,0)))))),""),IF(AND($H66&lt;&gt;"",$J66&lt;&gt;"",AU66&lt;&gt;"",AW66&lt;&gt;""),IF(AND(AT66=$G66,$K66=AX66),IF(AND($H66=AU66,$J66=AW66),thir1,IF(($H66-$J66)=(AU66-AW66),thir2,IF(OR(AND(($J66&gt;$H66),(AW66&gt;AU66),ABS(ABS($H66-$J66)-ABS(AU66-AW66))&lt;=ScoreMarginKO),AND(($J66&lt;$H66),(AW66&lt;AU66),ABS(ABS($H66-$J66)-ABS(AU66-AW66))&lt;=ScoreMarginKO)),thir3,IF(OR(AND(($J66&gt;$H66),(AW66&gt;AU66)),AND(($J66&lt;$H66),(AW66&lt;AU66))),thir4,0)))),0),"")),0)</f>
        <v/>
      </c>
      <c r="BD66" s="230">
        <f>IF(AT66&lt;&gt;"Match 45 Loser",IF(Setup!$A$20=0,IF(AND(AT66=$G66,AX66=$K66),Bonu6,0),""),0)</f>
        <v>0</v>
      </c>
      <c r="BE66" s="199"/>
      <c r="BF66" s="200" t="str">
        <f>IF(Setup!$A$20=1,$G66,IF(AND(BG64&lt;&gt;"",BI64&lt;&gt;""),IF(BG64&lt;BI64,BF64,IF(BG64&gt;BI64,BJ64,BK64)),"Match 45 Loser"))</f>
        <v>Match 45 Loser</v>
      </c>
      <c r="BG66" s="17"/>
      <c r="BH66" s="17"/>
      <c r="BI66" s="17"/>
      <c r="BJ66" s="201" t="str">
        <f>IF(Setup!$A$20=1,$K66,IF(AND(BG65&lt;&gt;"",BI65&lt;&gt;""),IF(BG65&lt;BI65,BF65,IF(BG65&gt;BI65,BJ65,BK65)),"Match 46 Loser"))</f>
        <v>Match 46 Loser</v>
      </c>
      <c r="BK66" s="271"/>
      <c r="BL66" s="271"/>
      <c r="BM66" s="271"/>
      <c r="BN66" s="202">
        <f>IF(BO66=thir1,1,0)</f>
        <v>0</v>
      </c>
      <c r="BO66" s="203" t="str">
        <f>IFERROR(IF(Setup!$A$20=1,IF(AND($H66&lt;&gt;"",$J66&lt;&gt;"",BG66&lt;&gt;"",BI66&lt;&gt;""),IF(AND($H66=BG66,$J66=BI66),thir1,IF(($H66-$J66)=(BG66-BI66),thir2,IF(AND(($H66&gt;$J66),(BG66&gt;BI66),ABS(ABS($H66-$J66)-ABS(BG66-BI66))&lt;=ScoreMarginKO),thir3,IF(AND(($H66&gt;$J66),(BG66&gt;BI66)),thir4,IF(AND(($J66&gt;$H66),(BI66&gt;BG66),ABS(ABS($J66-$H66)-ABS(BI66-BG66))&lt;=ScoreMarginKO),thir3,IF(AND(($J66&gt;$H66),(BI66&gt;BG66)),thir4,0)))))),""),IF(AND($H66&lt;&gt;"",$J66&lt;&gt;"",BG66&lt;&gt;"",BI66&lt;&gt;""),IF(AND(BF66=$G66,$K66=BJ66),IF(AND($H66=BG66,$J66=BI66),thir1,IF(($H66-$J66)=(BG66-BI66),thir2,IF(OR(AND(($J66&gt;$H66),(BI66&gt;BG66),ABS(ABS($H66-$J66)-ABS(BG66-BI66))&lt;=ScoreMarginKO),AND(($J66&lt;$H66),(BI66&lt;BG66),ABS(ABS($H66-$J66)-ABS(BG66-BI66))&lt;=ScoreMarginKO)),thir3,IF(OR(AND(($J66&gt;$H66),(BI66&gt;BG66)),AND(($J66&lt;$H66),(BI66&lt;BG66))),thir4,0)))),0),"")),0)</f>
        <v/>
      </c>
      <c r="BP66" s="230">
        <f>IF(BF66&lt;&gt;"Match 45 Loser",IF(Setup!$A$20=0,IF(AND(BF66=$G66,BJ66=$K66),Bonu6,0),""),0)</f>
        <v>0</v>
      </c>
      <c r="BQ66" s="199"/>
      <c r="BR66" s="200" t="str">
        <f>IF(Setup!$A$20=1,$G66,IF(AND(BS64&lt;&gt;"",BU64&lt;&gt;""),IF(BS64&lt;BU64,BR64,IF(BS64&gt;BU64,BV64,BW64)),"Match 45 Loser"))</f>
        <v>Match 45 Loser</v>
      </c>
      <c r="BS66" s="17"/>
      <c r="BT66" s="17"/>
      <c r="BU66" s="17"/>
      <c r="BV66" s="201" t="str">
        <f>IF(Setup!$A$20=1,$K66,IF(AND(BS65&lt;&gt;"",BU65&lt;&gt;""),IF(BS65&lt;BU65,BR65,IF(BS65&gt;BU65,BV65,BW65)),"Match 46 Loser"))</f>
        <v>Match 46 Loser</v>
      </c>
      <c r="BW66" s="271"/>
      <c r="BX66" s="271"/>
      <c r="BY66" s="271"/>
      <c r="BZ66" s="202">
        <f>IF(CA66=thir1,1,0)</f>
        <v>0</v>
      </c>
      <c r="CA66" s="203" t="str">
        <f>IFERROR(IF(Setup!$A$20=1,IF(AND($H66&lt;&gt;"",$J66&lt;&gt;"",BS66&lt;&gt;"",BU66&lt;&gt;""),IF(AND($H66=BS66,$J66=BU66),thir1,IF(($H66-$J66)=(BS66-BU66),thir2,IF(AND(($H66&gt;$J66),(BS66&gt;BU66),ABS(ABS($H66-$J66)-ABS(BS66-BU66))&lt;=ScoreMarginKO),thir3,IF(AND(($H66&gt;$J66),(BS66&gt;BU66)),thir4,IF(AND(($J66&gt;$H66),(BU66&gt;BS66),ABS(ABS($J66-$H66)-ABS(BU66-BS66))&lt;=ScoreMarginKO),thir3,IF(AND(($J66&gt;$H66),(BU66&gt;BS66)),thir4,0)))))),""),IF(AND($H66&lt;&gt;"",$J66&lt;&gt;"",BS66&lt;&gt;"",BU66&lt;&gt;""),IF(AND(BR66=$G66,$K66=BV66),IF(AND($H66=BS66,$J66=BU66),thir1,IF(($H66-$J66)=(BS66-BU66),thir2,IF(OR(AND(($J66&gt;$H66),(BU66&gt;BS66),ABS(ABS($H66-$J66)-ABS(BS66-BU66))&lt;=ScoreMarginKO),AND(($J66&lt;$H66),(BU66&lt;BS66),ABS(ABS($H66-$J66)-ABS(BS66-BU66))&lt;=ScoreMarginKO)),thir3,IF(OR(AND(($J66&gt;$H66),(BU66&gt;BS66)),AND(($J66&lt;$H66),(BU66&lt;BS66))),thir4,0)))),0),"")),0)</f>
        <v/>
      </c>
      <c r="CB66" s="230">
        <f>IF(BR66&lt;&gt;"Match 45 Loser",IF(Setup!$A$20=0,IF(AND(BR66=$G66,BV66=$K66),Bonu6,0),""),0)</f>
        <v>0</v>
      </c>
      <c r="CC66" s="199"/>
      <c r="CD66" s="200" t="str">
        <f>IF(Setup!$A$20=1,$G66,IF(AND(CE64&lt;&gt;"",CG64&lt;&gt;""),IF(CE64&lt;CG64,CD64,IF(CE64&gt;CG64,CH64,CI64)),"Match 45 Loser"))</f>
        <v>Match 45 Loser</v>
      </c>
      <c r="CE66" s="17"/>
      <c r="CF66" s="17"/>
      <c r="CG66" s="17"/>
      <c r="CH66" s="201" t="str">
        <f>IF(Setup!$A$20=1,$K66,IF(AND(CE65&lt;&gt;"",CG65&lt;&gt;""),IF(CE65&lt;CG65,CD65,IF(CE65&gt;CG65,CH65,CI65)),"Match 46 Loser"))</f>
        <v>Match 46 Loser</v>
      </c>
      <c r="CI66" s="271"/>
      <c r="CJ66" s="271"/>
      <c r="CK66" s="271"/>
      <c r="CL66" s="202">
        <f>IF(CM66=thir1,1,0)</f>
        <v>0</v>
      </c>
      <c r="CM66" s="203" t="str">
        <f>IFERROR(IF(Setup!$A$20=1,IF(AND($H66&lt;&gt;"",$J66&lt;&gt;"",CE66&lt;&gt;"",CG66&lt;&gt;""),IF(AND($H66=CE66,$J66=CG66),thir1,IF(($H66-$J66)=(CE66-CG66),thir2,IF(AND(($H66&gt;$J66),(CE66&gt;CG66),ABS(ABS($H66-$J66)-ABS(CE66-CG66))&lt;=ScoreMarginKO),thir3,IF(AND(($H66&gt;$J66),(CE66&gt;CG66)),thir4,IF(AND(($J66&gt;$H66),(CG66&gt;CE66),ABS(ABS($J66-$H66)-ABS(CG66-CE66))&lt;=ScoreMarginKO),thir3,IF(AND(($J66&gt;$H66),(CG66&gt;CE66)),thir4,0)))))),""),IF(AND($H66&lt;&gt;"",$J66&lt;&gt;"",CE66&lt;&gt;"",CG66&lt;&gt;""),IF(AND(CD66=$G66,$K66=CH66),IF(AND($H66=CE66,$J66=CG66),thir1,IF(($H66-$J66)=(CE66-CG66),thir2,IF(OR(AND(($J66&gt;$H66),(CG66&gt;CE66),ABS(ABS($H66-$J66)-ABS(CE66-CG66))&lt;=ScoreMarginKO),AND(($J66&lt;$H66),(CG66&lt;CE66),ABS(ABS($H66-$J66)-ABS(CE66-CG66))&lt;=ScoreMarginKO)),thir3,IF(OR(AND(($J66&gt;$H66),(CG66&gt;CE66)),AND(($J66&lt;$H66),(CG66&lt;CE66))),thir4,0)))),0),"")),0)</f>
        <v/>
      </c>
      <c r="CN66" s="230">
        <f>IF(CD66&lt;&gt;"Match 45 Loser",IF(Setup!$A$20=0,IF(AND(CD66=$G66,CH66=$K66),Bonu6,0),""),0)</f>
        <v>0</v>
      </c>
      <c r="CO66" s="199"/>
      <c r="CP66" s="200" t="str">
        <f>IF(Setup!$A$20=1,$G66,IF(AND(CQ64&lt;&gt;"",CS64&lt;&gt;""),IF(CQ64&lt;CS64,CP64,IF(CQ64&gt;CS64,CT64,CU64)),"Match 45 Loser"))</f>
        <v>Match 45 Loser</v>
      </c>
      <c r="CQ66" s="17"/>
      <c r="CR66" s="17"/>
      <c r="CS66" s="17"/>
      <c r="CT66" s="201" t="str">
        <f>IF(Setup!$A$20=1,$K66,IF(AND(CQ65&lt;&gt;"",CS65&lt;&gt;""),IF(CQ65&lt;CS65,CP65,IF(CQ65&gt;CS65,CT65,CU65)),"Match 46 Loser"))</f>
        <v>Match 46 Loser</v>
      </c>
      <c r="CU66" s="271"/>
      <c r="CV66" s="271"/>
      <c r="CW66" s="271"/>
      <c r="CX66" s="202">
        <f>IF(CY66=thir1,1,0)</f>
        <v>0</v>
      </c>
      <c r="CY66" s="203" t="str">
        <f>IFERROR(IF(Setup!$A$20=1,IF(AND($H66&lt;&gt;"",$J66&lt;&gt;"",CQ66&lt;&gt;"",CS66&lt;&gt;""),IF(AND($H66=CQ66,$J66=CS66),thir1,IF(($H66-$J66)=(CQ66-CS66),thir2,IF(AND(($H66&gt;$J66),(CQ66&gt;CS66),ABS(ABS($H66-$J66)-ABS(CQ66-CS66))&lt;=ScoreMarginKO),thir3,IF(AND(($H66&gt;$J66),(CQ66&gt;CS66)),thir4,IF(AND(($J66&gt;$H66),(CS66&gt;CQ66),ABS(ABS($J66-$H66)-ABS(CS66-CQ66))&lt;=ScoreMarginKO),thir3,IF(AND(($J66&gt;$H66),(CS66&gt;CQ66)),thir4,0)))))),""),IF(AND($H66&lt;&gt;"",$J66&lt;&gt;"",CQ66&lt;&gt;"",CS66&lt;&gt;""),IF(AND(CP66=$G66,$K66=CT66),IF(AND($H66=CQ66,$J66=CS66),thir1,IF(($H66-$J66)=(CQ66-CS66),thir2,IF(OR(AND(($J66&gt;$H66),(CS66&gt;CQ66),ABS(ABS($H66-$J66)-ABS(CQ66-CS66))&lt;=ScoreMarginKO),AND(($J66&lt;$H66),(CS66&lt;CQ66),ABS(ABS($H66-$J66)-ABS(CQ66-CS66))&lt;=ScoreMarginKO)),thir3,IF(OR(AND(($J66&gt;$H66),(CS66&gt;CQ66)),AND(($J66&lt;$H66),(CS66&lt;CQ66))),thir4,0)))),0),"")),0)</f>
        <v/>
      </c>
      <c r="CZ66" s="230">
        <f>IF(CP66&lt;&gt;"Match 45 Loser",IF(Setup!$A$20=0,IF(AND(CP66=$G66,CT66=$K66),Bonu6,0),""),0)</f>
        <v>0</v>
      </c>
      <c r="DA66" s="199"/>
      <c r="DB66" s="200" t="str">
        <f>IF(Setup!$A$20=1,$G66,IF(AND(DC64&lt;&gt;"",DE64&lt;&gt;""),IF(DC64&lt;DE64,DB64,IF(DC64&gt;DE64,DF64,DG64)),"Match 45 Loser"))</f>
        <v>Match 45 Loser</v>
      </c>
      <c r="DC66" s="17"/>
      <c r="DD66" s="17"/>
      <c r="DE66" s="17"/>
      <c r="DF66" s="201" t="str">
        <f>IF(Setup!$A$20=1,$K66,IF(AND(DC65&lt;&gt;"",DE65&lt;&gt;""),IF(DC65&lt;DE65,DB65,IF(DC65&gt;DE65,DF65,DG65)),"Match 46 Loser"))</f>
        <v>Match 46 Loser</v>
      </c>
      <c r="DG66" s="271"/>
      <c r="DH66" s="271"/>
      <c r="DI66" s="271"/>
      <c r="DJ66" s="202">
        <f>IF(DK66=thir1,1,0)</f>
        <v>0</v>
      </c>
      <c r="DK66" s="203" t="str">
        <f>IFERROR(IF(Setup!$A$20=1,IF(AND($H66&lt;&gt;"",$J66&lt;&gt;"",DC66&lt;&gt;"",DE66&lt;&gt;""),IF(AND($H66=DC66,$J66=DE66),thir1,IF(($H66-$J66)=(DC66-DE66),thir2,IF(AND(($H66&gt;$J66),(DC66&gt;DE66),ABS(ABS($H66-$J66)-ABS(DC66-DE66))&lt;=ScoreMarginKO),thir3,IF(AND(($H66&gt;$J66),(DC66&gt;DE66)),thir4,IF(AND(($J66&gt;$H66),(DE66&gt;DC66),ABS(ABS($J66-$H66)-ABS(DE66-DC66))&lt;=ScoreMarginKO),thir3,IF(AND(($J66&gt;$H66),(DE66&gt;DC66)),thir4,0)))))),""),IF(AND($H66&lt;&gt;"",$J66&lt;&gt;"",DC66&lt;&gt;"",DE66&lt;&gt;""),IF(AND(DB66=$G66,$K66=DF66),IF(AND($H66=DC66,$J66=DE66),thir1,IF(($H66-$J66)=(DC66-DE66),thir2,IF(OR(AND(($J66&gt;$H66),(DE66&gt;DC66),ABS(ABS($H66-$J66)-ABS(DC66-DE66))&lt;=ScoreMarginKO),AND(($J66&lt;$H66),(DE66&lt;DC66),ABS(ABS($H66-$J66)-ABS(DC66-DE66))&lt;=ScoreMarginKO)),thir3,IF(OR(AND(($J66&gt;$H66),(DE66&gt;DC66)),AND(($J66&lt;$H66),(DE66&lt;DC66))),thir4,0)))),0),"")),0)</f>
        <v/>
      </c>
      <c r="DL66" s="230">
        <f>IF(DB66&lt;&gt;"Match 45 Loser",IF(Setup!$A$20=0,IF(AND(DB66=$G66,DF66=$K66),Bonu6,0),""),0)</f>
        <v>0</v>
      </c>
      <c r="DM66" s="199"/>
      <c r="DN66" s="200" t="str">
        <f>IF(Setup!$A$20=1,$G66,IF(AND(DO64&lt;&gt;"",DQ64&lt;&gt;""),IF(DO64&lt;DQ64,DN64,IF(DO64&gt;DQ64,DR64,DS64)),"Match 45 Loser"))</f>
        <v>Match 45 Loser</v>
      </c>
      <c r="DO66" s="17"/>
      <c r="DP66" s="17"/>
      <c r="DQ66" s="17"/>
      <c r="DR66" s="201" t="str">
        <f>IF(Setup!$A$20=1,$K66,IF(AND(DO65&lt;&gt;"",DQ65&lt;&gt;""),IF(DO65&lt;DQ65,DN65,IF(DO65&gt;DQ65,DR65,DS65)),"Match 46 Loser"))</f>
        <v>Match 46 Loser</v>
      </c>
      <c r="DS66" s="271"/>
      <c r="DT66" s="271"/>
      <c r="DU66" s="271"/>
      <c r="DV66" s="202">
        <f>IF(DW66=thir1,1,0)</f>
        <v>0</v>
      </c>
      <c r="DW66" s="203" t="str">
        <f>IFERROR(IF(Setup!$A$20=1,IF(AND($H66&lt;&gt;"",$J66&lt;&gt;"",DO66&lt;&gt;"",DQ66&lt;&gt;""),IF(AND($H66=DO66,$J66=DQ66),thir1,IF(($H66-$J66)=(DO66-DQ66),thir2,IF(AND(($H66&gt;$J66),(DO66&gt;DQ66),ABS(ABS($H66-$J66)-ABS(DO66-DQ66))&lt;=ScoreMarginKO),thir3,IF(AND(($H66&gt;$J66),(DO66&gt;DQ66)),thir4,IF(AND(($J66&gt;$H66),(DQ66&gt;DO66),ABS(ABS($J66-$H66)-ABS(DQ66-DO66))&lt;=ScoreMarginKO),thir3,IF(AND(($J66&gt;$H66),(DQ66&gt;DO66)),thir4,0)))))),""),IF(AND($H66&lt;&gt;"",$J66&lt;&gt;"",DO66&lt;&gt;"",DQ66&lt;&gt;""),IF(AND(DN66=$G66,$K66=DR66),IF(AND($H66=DO66,$J66=DQ66),thir1,IF(($H66-$J66)=(DO66-DQ66),thir2,IF(OR(AND(($J66&gt;$H66),(DQ66&gt;DO66),ABS(ABS($H66-$J66)-ABS(DO66-DQ66))&lt;=ScoreMarginKO),AND(($J66&lt;$H66),(DQ66&lt;DO66),ABS(ABS($H66-$J66)-ABS(DO66-DQ66))&lt;=ScoreMarginKO)),thir3,IF(OR(AND(($J66&gt;$H66),(DQ66&gt;DO66)),AND(($J66&lt;$H66),(DQ66&lt;DO66))),thir4,0)))),0),"")),0)</f>
        <v/>
      </c>
      <c r="DX66" s="230">
        <f>IF(DN66&lt;&gt;"Match 45 Loser",IF(Setup!$A$20=0,IF(AND(DN66=$G66,DR66=$K66),Bonu6,0),""),0)</f>
        <v>0</v>
      </c>
      <c r="DY66" s="199"/>
      <c r="DZ66" s="200" t="str">
        <f>IF(Setup!$A$20=1,$G66,IF(AND(EA64&lt;&gt;"",EC64&lt;&gt;""),IF(EA64&lt;EC64,DZ64,IF(EA64&gt;EC64,ED64,EE64)),"Match 45 Loser"))</f>
        <v>Match 45 Loser</v>
      </c>
      <c r="EA66" s="17"/>
      <c r="EB66" s="17"/>
      <c r="EC66" s="17"/>
      <c r="ED66" s="201" t="str">
        <f>IF(Setup!$A$20=1,$K66,IF(AND(EA65&lt;&gt;"",EC65&lt;&gt;""),IF(EA65&lt;EC65,DZ65,IF(EA65&gt;EC65,ED65,EE65)),"Match 46 Loser"))</f>
        <v>Match 46 Loser</v>
      </c>
      <c r="EE66" s="271"/>
      <c r="EF66" s="271"/>
      <c r="EG66" s="271"/>
      <c r="EH66" s="202">
        <f>IF(EI66=thir1,1,0)</f>
        <v>0</v>
      </c>
      <c r="EI66" s="203" t="str">
        <f>IFERROR(IF(Setup!$A$20=1,IF(AND($H66&lt;&gt;"",$J66&lt;&gt;"",EA66&lt;&gt;"",EC66&lt;&gt;""),IF(AND($H66=EA66,$J66=EC66),thir1,IF(($H66-$J66)=(EA66-EC66),thir2,IF(AND(($H66&gt;$J66),(EA66&gt;EC66),ABS(ABS($H66-$J66)-ABS(EA66-EC66))&lt;=ScoreMarginKO),thir3,IF(AND(($H66&gt;$J66),(EA66&gt;EC66)),thir4,IF(AND(($J66&gt;$H66),(EC66&gt;EA66),ABS(ABS($J66-$H66)-ABS(EC66-EA66))&lt;=ScoreMarginKO),thir3,IF(AND(($J66&gt;$H66),(EC66&gt;EA66)),thir4,0)))))),""),IF(AND($H66&lt;&gt;"",$J66&lt;&gt;"",EA66&lt;&gt;"",EC66&lt;&gt;""),IF(AND(DZ66=$G66,$K66=ED66),IF(AND($H66=EA66,$J66=EC66),thir1,IF(($H66-$J66)=(EA66-EC66),thir2,IF(OR(AND(($J66&gt;$H66),(EC66&gt;EA66),ABS(ABS($H66-$J66)-ABS(EA66-EC66))&lt;=ScoreMarginKO),AND(($J66&lt;$H66),(EC66&lt;EA66),ABS(ABS($H66-$J66)-ABS(EA66-EC66))&lt;=ScoreMarginKO)),thir3,IF(OR(AND(($J66&gt;$H66),(EC66&gt;EA66)),AND(($J66&lt;$H66),(EC66&lt;EA66))),thir4,0)))),0),"")),0)</f>
        <v/>
      </c>
      <c r="EJ66" s="230">
        <f>IF(DZ66&lt;&gt;"Match 45 Loser",IF(Setup!$A$20=0,IF(AND(DZ66=$G66,ED66=$K66),Bonu6,0),""),0)</f>
        <v>0</v>
      </c>
      <c r="EK66" s="199"/>
      <c r="EL66" s="200" t="str">
        <f>IF(Setup!$A$20=1,$G66,IF(AND(EM64&lt;&gt;"",EO64&lt;&gt;""),IF(EM64&lt;EO64,EL64,IF(EM64&gt;EO64,EP64,EQ64)),"Match 45 Loser"))</f>
        <v>Match 45 Loser</v>
      </c>
      <c r="EM66" s="17"/>
      <c r="EN66" s="17"/>
      <c r="EO66" s="17"/>
      <c r="EP66" s="201" t="str">
        <f>IF(Setup!$A$20=1,$K66,IF(AND(EM65&lt;&gt;"",EO65&lt;&gt;""),IF(EM65&lt;EO65,EL65,IF(EM65&gt;EO65,EP65,EQ65)),"Match 46 Loser"))</f>
        <v>Match 46 Loser</v>
      </c>
      <c r="EQ66" s="271"/>
      <c r="ER66" s="271"/>
      <c r="ES66" s="271"/>
      <c r="ET66" s="202">
        <f>IF(EU66=thir1,1,0)</f>
        <v>0</v>
      </c>
      <c r="EU66" s="203" t="str">
        <f>IFERROR(IF(Setup!$A$20=1,IF(AND($H66&lt;&gt;"",$J66&lt;&gt;"",EM66&lt;&gt;"",EO66&lt;&gt;""),IF(AND($H66=EM66,$J66=EO66),thir1,IF(($H66-$J66)=(EM66-EO66),thir2,IF(AND(($H66&gt;$J66),(EM66&gt;EO66),ABS(ABS($H66-$J66)-ABS(EM66-EO66))&lt;=ScoreMarginKO),thir3,IF(AND(($H66&gt;$J66),(EM66&gt;EO66)),thir4,IF(AND(($J66&gt;$H66),(EO66&gt;EM66),ABS(ABS($J66-$H66)-ABS(EO66-EM66))&lt;=ScoreMarginKO),thir3,IF(AND(($J66&gt;$H66),(EO66&gt;EM66)),thir4,0)))))),""),IF(AND($H66&lt;&gt;"",$J66&lt;&gt;"",EM66&lt;&gt;"",EO66&lt;&gt;""),IF(AND(EL66=$G66,$K66=EP66),IF(AND($H66=EM66,$J66=EO66),thir1,IF(($H66-$J66)=(EM66-EO66),thir2,IF(OR(AND(($J66&gt;$H66),(EO66&gt;EM66),ABS(ABS($H66-$J66)-ABS(EM66-EO66))&lt;=ScoreMarginKO),AND(($J66&lt;$H66),(EO66&lt;EM66),ABS(ABS($H66-$J66)-ABS(EM66-EO66))&lt;=ScoreMarginKO)),thir3,IF(OR(AND(($J66&gt;$H66),(EO66&gt;EM66)),AND(($J66&lt;$H66),(EO66&lt;EM66))),thir4,0)))),0),"")),0)</f>
        <v/>
      </c>
      <c r="EV66" s="230">
        <f>IF(EL66&lt;&gt;"Match 45 Loser",IF(Setup!$A$20=0,IF(AND(EL66=$G66,EP66=$K66),Bonu6,0),""),0)</f>
        <v>0</v>
      </c>
      <c r="EW66" s="199"/>
      <c r="EX66" s="200" t="str">
        <f>IF(Setup!$A$20=1,$G66,IF(AND(EY64&lt;&gt;"",FA64&lt;&gt;""),IF(EY64&lt;FA64,EX64,IF(EY64&gt;FA64,FB64,FC64)),"Match 45 Loser"))</f>
        <v>Match 45 Loser</v>
      </c>
      <c r="EY66" s="17"/>
      <c r="EZ66" s="17"/>
      <c r="FA66" s="17"/>
      <c r="FB66" s="201" t="str">
        <f>IF(Setup!$A$20=1,$K66,IF(AND(EY65&lt;&gt;"",FA65&lt;&gt;""),IF(EY65&lt;FA65,EX65,IF(EY65&gt;FA65,FB65,FC65)),"Match 46 Loser"))</f>
        <v>Match 46 Loser</v>
      </c>
      <c r="FC66" s="271"/>
      <c r="FD66" s="271"/>
      <c r="FE66" s="271"/>
      <c r="FF66" s="202">
        <f>IF(FG66=thir1,1,0)</f>
        <v>0</v>
      </c>
      <c r="FG66" s="203" t="str">
        <f>IFERROR(IF(Setup!$A$20=1,IF(AND($H66&lt;&gt;"",$J66&lt;&gt;"",EY66&lt;&gt;"",FA66&lt;&gt;""),IF(AND($H66=EY66,$J66=FA66),thir1,IF(($H66-$J66)=(EY66-FA66),thir2,IF(AND(($H66&gt;$J66),(EY66&gt;FA66),ABS(ABS($H66-$J66)-ABS(EY66-FA66))&lt;=ScoreMarginKO),thir3,IF(AND(($H66&gt;$J66),(EY66&gt;FA66)),thir4,IF(AND(($J66&gt;$H66),(FA66&gt;EY66),ABS(ABS($J66-$H66)-ABS(FA66-EY66))&lt;=ScoreMarginKO),thir3,IF(AND(($J66&gt;$H66),(FA66&gt;EY66)),thir4,0)))))),""),IF(AND($H66&lt;&gt;"",$J66&lt;&gt;"",EY66&lt;&gt;"",FA66&lt;&gt;""),IF(AND(EX66=$G66,$K66=FB66),IF(AND($H66=EY66,$J66=FA66),thir1,IF(($H66-$J66)=(EY66-FA66),thir2,IF(OR(AND(($J66&gt;$H66),(FA66&gt;EY66),ABS(ABS($H66-$J66)-ABS(EY66-FA66))&lt;=ScoreMarginKO),AND(($J66&lt;$H66),(FA66&lt;EY66),ABS(ABS($H66-$J66)-ABS(EY66-FA66))&lt;=ScoreMarginKO)),thir3,IF(OR(AND(($J66&gt;$H66),(FA66&gt;EY66)),AND(($J66&lt;$H66),(FA66&lt;EY66))),thir4,0)))),0),"")),0)</f>
        <v/>
      </c>
      <c r="FH66" s="230">
        <f>IF(EX66&lt;&gt;"Match 45 Loser",IF(Setup!$A$20=0,IF(AND(EX66=$G66,FB66=$K66),Bonu6,0),""),0)</f>
        <v>0</v>
      </c>
      <c r="FI66" s="199"/>
      <c r="FJ66" s="200" t="str">
        <f>IF(Setup!$A$20=1,$G66,IF(AND(FK64&lt;&gt;"",FM64&lt;&gt;""),IF(FK64&lt;FM64,FJ64,IF(FK64&gt;FM64,FN64,FO64)),"Match 45 Loser"))</f>
        <v>Match 45 Loser</v>
      </c>
      <c r="FK66" s="17"/>
      <c r="FL66" s="17"/>
      <c r="FM66" s="17"/>
      <c r="FN66" s="201" t="str">
        <f>IF(Setup!$A$20=1,$K66,IF(AND(FK65&lt;&gt;"",FM65&lt;&gt;""),IF(FK65&lt;FM65,FJ65,IF(FK65&gt;FM65,FN65,FO65)),"Match 46 Loser"))</f>
        <v>Match 46 Loser</v>
      </c>
      <c r="FO66" s="271"/>
      <c r="FP66" s="271"/>
      <c r="FQ66" s="271"/>
      <c r="FR66" s="202">
        <f>IF(FS66=thir1,1,0)</f>
        <v>0</v>
      </c>
      <c r="FS66" s="203" t="str">
        <f>IFERROR(IF(Setup!$A$20=1,IF(AND($H66&lt;&gt;"",$J66&lt;&gt;"",FK66&lt;&gt;"",FM66&lt;&gt;""),IF(AND($H66=FK66,$J66=FM66),thir1,IF(($H66-$J66)=(FK66-FM66),thir2,IF(AND(($H66&gt;$J66),(FK66&gt;FM66),ABS(ABS($H66-$J66)-ABS(FK66-FM66))&lt;=ScoreMarginKO),thir3,IF(AND(($H66&gt;$J66),(FK66&gt;FM66)),thir4,IF(AND(($J66&gt;$H66),(FM66&gt;FK66),ABS(ABS($J66-$H66)-ABS(FM66-FK66))&lt;=ScoreMarginKO),thir3,IF(AND(($J66&gt;$H66),(FM66&gt;FK66)),thir4,0)))))),""),IF(AND($H66&lt;&gt;"",$J66&lt;&gt;"",FK66&lt;&gt;"",FM66&lt;&gt;""),IF(AND(FJ66=$G66,$K66=FN66),IF(AND($H66=FK66,$J66=FM66),thir1,IF(($H66-$J66)=(FK66-FM66),thir2,IF(OR(AND(($J66&gt;$H66),(FM66&gt;FK66),ABS(ABS($H66-$J66)-ABS(FK66-FM66))&lt;=ScoreMarginKO),AND(($J66&lt;$H66),(FM66&lt;FK66),ABS(ABS($H66-$J66)-ABS(FK66-FM66))&lt;=ScoreMarginKO)),thir3,IF(OR(AND(($J66&gt;$H66),(FM66&gt;FK66)),AND(($J66&lt;$H66),(FM66&lt;FK66))),thir4,0)))),0),"")),0)</f>
        <v/>
      </c>
      <c r="FT66" s="230">
        <f>IF(FJ66&lt;&gt;"Match 45 Loser",IF(Setup!$A$20=0,IF(AND(FJ66=$G66,FN66=$K66),Bonu6,0),""),0)</f>
        <v>0</v>
      </c>
      <c r="FU66" s="199"/>
      <c r="FV66" s="200" t="str">
        <f>IF(Setup!$A$20=1,$G66,IF(AND(FW64&lt;&gt;"",FY64&lt;&gt;""),IF(FW64&lt;FY64,FV64,IF(FW64&gt;FY64,FZ64,GA64)),"Match 45 Loser"))</f>
        <v>Match 45 Loser</v>
      </c>
      <c r="FW66" s="17"/>
      <c r="FX66" s="17"/>
      <c r="FY66" s="17"/>
      <c r="FZ66" s="201" t="str">
        <f>IF(Setup!$A$20=1,$K66,IF(AND(FW65&lt;&gt;"",FY65&lt;&gt;""),IF(FW65&lt;FY65,FV65,IF(FW65&gt;FY65,FZ65,GA65)),"Match 46 Loser"))</f>
        <v>Match 46 Loser</v>
      </c>
      <c r="GA66" s="271"/>
      <c r="GB66" s="271"/>
      <c r="GC66" s="271"/>
      <c r="GD66" s="202">
        <f>IF(GE66=thir1,1,0)</f>
        <v>0</v>
      </c>
      <c r="GE66" s="203" t="str">
        <f>IFERROR(IF(Setup!$A$20=1,IF(AND($H66&lt;&gt;"",$J66&lt;&gt;"",FW66&lt;&gt;"",FY66&lt;&gt;""),IF(AND($H66=FW66,$J66=FY66),thir1,IF(($H66-$J66)=(FW66-FY66),thir2,IF(AND(($H66&gt;$J66),(FW66&gt;FY66),ABS(ABS($H66-$J66)-ABS(FW66-FY66))&lt;=ScoreMarginKO),thir3,IF(AND(($H66&gt;$J66),(FW66&gt;FY66)),thir4,IF(AND(($J66&gt;$H66),(FY66&gt;FW66),ABS(ABS($J66-$H66)-ABS(FY66-FW66))&lt;=ScoreMarginKO),thir3,IF(AND(($J66&gt;$H66),(FY66&gt;FW66)),thir4,0)))))),""),IF(AND($H66&lt;&gt;"",$J66&lt;&gt;"",FW66&lt;&gt;"",FY66&lt;&gt;""),IF(AND(FV66=$G66,$K66=FZ66),IF(AND($H66=FW66,$J66=FY66),thir1,IF(($H66-$J66)=(FW66-FY66),thir2,IF(OR(AND(($J66&gt;$H66),(FY66&gt;FW66),ABS(ABS($H66-$J66)-ABS(FW66-FY66))&lt;=ScoreMarginKO),AND(($J66&lt;$H66),(FY66&lt;FW66),ABS(ABS($H66-$J66)-ABS(FW66-FY66))&lt;=ScoreMarginKO)),thir3,IF(OR(AND(($J66&gt;$H66),(FY66&gt;FW66)),AND(($J66&lt;$H66),(FY66&lt;FW66))),thir4,0)))),0),"")),0)</f>
        <v/>
      </c>
      <c r="GF66" s="230">
        <f>IF(FV66&lt;&gt;"Match 45 Loser",IF(Setup!$A$20=0,IF(AND(FV66=$G66,FZ66=$K66),Bonu6,0),""),0)</f>
        <v>0</v>
      </c>
      <c r="GG66" s="199"/>
      <c r="GH66" s="200" t="str">
        <f>IF(Setup!$A$20=1,$G66,IF(AND(GI64&lt;&gt;"",GK64&lt;&gt;""),IF(GI64&lt;GK64,GH64,IF(GI64&gt;GK64,GL64,GM64)),"Match 45 Loser"))</f>
        <v>Match 45 Loser</v>
      </c>
      <c r="GI66" s="17"/>
      <c r="GJ66" s="17"/>
      <c r="GK66" s="17"/>
      <c r="GL66" s="201" t="str">
        <f>IF(Setup!$A$20=1,$K66,IF(AND(GI65&lt;&gt;"",GK65&lt;&gt;""),IF(GI65&lt;GK65,GH65,IF(GI65&gt;GK65,GL65,GM65)),"Match 46 Loser"))</f>
        <v>Match 46 Loser</v>
      </c>
      <c r="GM66" s="271"/>
      <c r="GN66" s="271"/>
      <c r="GO66" s="271"/>
      <c r="GP66" s="202">
        <f>IF(GQ66=thir1,1,0)</f>
        <v>0</v>
      </c>
      <c r="GQ66" s="203" t="str">
        <f>IFERROR(IF(Setup!$A$20=1,IF(AND($H66&lt;&gt;"",$J66&lt;&gt;"",GI66&lt;&gt;"",GK66&lt;&gt;""),IF(AND($H66=GI66,$J66=GK66),thir1,IF(($H66-$J66)=(GI66-GK66),thir2,IF(AND(($H66&gt;$J66),(GI66&gt;GK66),ABS(ABS($H66-$J66)-ABS(GI66-GK66))&lt;=ScoreMarginKO),thir3,IF(AND(($H66&gt;$J66),(GI66&gt;GK66)),thir4,IF(AND(($J66&gt;$H66),(GK66&gt;GI66),ABS(ABS($J66-$H66)-ABS(GK66-GI66))&lt;=ScoreMarginKO),thir3,IF(AND(($J66&gt;$H66),(GK66&gt;GI66)),thir4,0)))))),""),IF(AND($H66&lt;&gt;"",$J66&lt;&gt;"",GI66&lt;&gt;"",GK66&lt;&gt;""),IF(AND(GH66=$G66,$K66=GL66),IF(AND($H66=GI66,$J66=GK66),thir1,IF(($H66-$J66)=(GI66-GK66),thir2,IF(OR(AND(($J66&gt;$H66),(GK66&gt;GI66),ABS(ABS($H66-$J66)-ABS(GI66-GK66))&lt;=ScoreMarginKO),AND(($J66&lt;$H66),(GK66&lt;GI66),ABS(ABS($H66-$J66)-ABS(GI66-GK66))&lt;=ScoreMarginKO)),thir3,IF(OR(AND(($J66&gt;$H66),(GK66&gt;GI66)),AND(($J66&lt;$H66),(GK66&lt;GI66))),thir4,0)))),0),"")),0)</f>
        <v/>
      </c>
      <c r="GR66" s="230">
        <f>IF(GH66&lt;&gt;"Match 45 Loser",IF(Setup!$A$20=0,IF(AND(GH66=$G66,GL66=$K66),Bonu6,0),""),0)</f>
        <v>0</v>
      </c>
    </row>
    <row r="67" spans="1:200" s="10" customFormat="1" ht="15" customHeight="1" x14ac:dyDescent="0.25">
      <c r="A67" s="141">
        <v>73</v>
      </c>
      <c r="B67" s="11"/>
      <c r="C67" s="13">
        <v>48</v>
      </c>
      <c r="D67" s="13" t="s">
        <v>103</v>
      </c>
      <c r="E67" s="184"/>
      <c r="F67" s="185"/>
      <c r="G67" s="186" t="str">
        <f>Tournament!S67</f>
        <v>Match 45 Winner</v>
      </c>
      <c r="H67" s="187" t="str">
        <f>IF(AND(Tournament!Y67&lt;&gt;"",Tournament!Y68&lt;&gt;""),IF(TriesSet=1,Tournament!Y67,Tournament!Y67+Tournament!Z67),"")</f>
        <v/>
      </c>
      <c r="I67" s="187" t="s">
        <v>25</v>
      </c>
      <c r="J67" s="187" t="str">
        <f>IF(AND(Tournament!Y67&lt;&gt;"",Tournament!Y68&lt;&gt;""),IF(TriesSet=1,Tournament!Y68,Tournament!Y68+Tournament!Z68),"")</f>
        <v/>
      </c>
      <c r="K67" s="196" t="str">
        <f>Tournament!S68</f>
        <v>Match 46 Winner</v>
      </c>
      <c r="L67" s="10" t="str">
        <f>IF(AND(H67&lt;&gt;"",J67&lt;&gt;""),IF(H67=J67,IF(AND(Tournament!J67&lt;&gt;"",Tournament!J68&lt;&gt;""),IF(Tournament!Z67&gt;Tournament!Z68,G67,'All Players'!K67),""),""),"")</f>
        <v/>
      </c>
      <c r="S67" s="14"/>
      <c r="T67" s="198"/>
      <c r="U67" s="199"/>
      <c r="V67" s="200" t="str">
        <f>IF(Setup!$A$20=1,$G67,IF(AND(W64&lt;&gt;"",Y64&lt;&gt;""),IF(W64&gt;Y64,V64,IF(W64&lt;Y64,Z64,AA64)),"Match 45 Winner"))</f>
        <v>Match 45 Winner</v>
      </c>
      <c r="W67" s="17"/>
      <c r="X67" s="17"/>
      <c r="Y67" s="17"/>
      <c r="Z67" s="201" t="str">
        <f>IF(Setup!$A$20=1,$K67,IF(AND(W65&lt;&gt;"",Y65&lt;&gt;""),IF(W65&gt;Y65,V65,IF(W65&lt;Y65,Z65,AA65)),"Match 46 Winner"))</f>
        <v>Match 46 Winner</v>
      </c>
      <c r="AA67" s="271"/>
      <c r="AB67" s="271"/>
      <c r="AC67" s="271"/>
      <c r="AD67" s="202">
        <f>IF(AE67=Fina1,1,0)</f>
        <v>0</v>
      </c>
      <c r="AE67" s="203" t="str">
        <f>IFERROR(IF(Setup!$A$20=1,IF(AND($H67&lt;&gt;"",$J67&lt;&gt;"",W67&lt;&gt;"",Y67&lt;&gt;""),IF(AND($H67=W67,$J67=Y67),Fina1,IF(($H67-$J67)=(W67-Y67),Fina2,IF(AND(($H67&gt;$J67),(W67&gt;Y67),ABS(ABS($H67-$J67)-ABS(W67-Y67))&lt;=ScoreMarginKO),Fina3,IF(AND(($H67&gt;$J67),(W67&gt;Y67)),Fina4,IF(AND(($J67&gt;$H67),(Y67&gt;W67),ABS(ABS($J67-$H67)-ABS(Y67-W67))&lt;=ScoreMarginKO),Fina3,IF(AND(($J67&gt;$H67),(Y67&gt;W67)),Fina4,0)))))),""),IF(AND($H67&lt;&gt;"",$J67&lt;&gt;"",W67&lt;&gt;"",Y67&lt;&gt;""),IF(AND(V67=$G67,$K67=Z67),IF(AND($H67=W67,$J67=Y67),Fina1,IF(($H67-$J67)=(W67-Y67),Fina2,IF(OR(AND(($J67&gt;$H67),(Y67&gt;W67),ABS(ABS($H67-$J67)-ABS(W67-Y67))&lt;=ScoreMarginKO),AND(($J67&lt;$H67),(Y67&lt;W67),ABS(ABS($H67-$J67)-ABS(W67-Y67))&lt;=ScoreMarginKO)),Fina3,IF(OR(AND(($J67&gt;$H67),(Y67&gt;W67)),AND(($J67&lt;$H67),(Y67&lt;W67))),Fina4,0)))),0),"")),0)</f>
        <v/>
      </c>
      <c r="AF67" s="230">
        <f>IF(V67&lt;&gt;"Match 45 Winner",IF(Setup!$A$20=0,IF(AND(V67=$G67,Z67=$K67),Bonu6,0),""),0)</f>
        <v>0</v>
      </c>
      <c r="AG67" s="199"/>
      <c r="AH67" s="200" t="str">
        <f>IF(Setup!$A$20=1,$G67,IF(AND(AI64&lt;&gt;"",AK64&lt;&gt;""),IF(AI64&gt;AK64,AH64,IF(AI64&lt;AK64,AL64,AM64)),"Match 45 Winner"))</f>
        <v>Match 45 Winner</v>
      </c>
      <c r="AI67" s="17"/>
      <c r="AJ67" s="17"/>
      <c r="AK67" s="17"/>
      <c r="AL67" s="201" t="str">
        <f>IF(Setup!$A$20=1,$K67,IF(AND(AI65&lt;&gt;"",AK65&lt;&gt;""),IF(AI65&gt;AK65,AH65,IF(AI65&lt;AK65,AL65,AM65)),"Match 46 Winner"))</f>
        <v>Match 46 Winner</v>
      </c>
      <c r="AM67" s="271"/>
      <c r="AN67" s="271"/>
      <c r="AO67" s="271"/>
      <c r="AP67" s="202">
        <f>IF(AQ67=Fina1,1,0)</f>
        <v>0</v>
      </c>
      <c r="AQ67" s="203" t="str">
        <f>IFERROR(IF(Setup!$A$20=1,IF(AND($H67&lt;&gt;"",$J67&lt;&gt;"",AI67&lt;&gt;"",AK67&lt;&gt;""),IF(AND($H67=AI67,$J67=AK67),Fina1,IF(($H67-$J67)=(AI67-AK67),Fina2,IF(AND(($H67&gt;$J67),(AI67&gt;AK67),ABS(ABS($H67-$J67)-ABS(AI67-AK67))&lt;=ScoreMarginKO),Fina3,IF(AND(($H67&gt;$J67),(AI67&gt;AK67)),Fina4,IF(AND(($J67&gt;$H67),(AK67&gt;AI67),ABS(ABS($J67-$H67)-ABS(AK67-AI67))&lt;=ScoreMarginKO),Fina3,IF(AND(($J67&gt;$H67),(AK67&gt;AI67)),Fina4,0)))))),""),IF(AND($H67&lt;&gt;"",$J67&lt;&gt;"",AI67&lt;&gt;"",AK67&lt;&gt;""),IF(AND(AH67=$G67,$K67=AL67),IF(AND($H67=AI67,$J67=AK67),Fina1,IF(($H67-$J67)=(AI67-AK67),Fina2,IF(OR(AND(($J67&gt;$H67),(AK67&gt;AI67),ABS(ABS($H67-$J67)-ABS(AI67-AK67))&lt;=ScoreMarginKO),AND(($J67&lt;$H67),(AK67&lt;AI67),ABS(ABS($H67-$J67)-ABS(AI67-AK67))&lt;=ScoreMarginKO)),Fina3,IF(OR(AND(($J67&gt;$H67),(AK67&gt;AI67)),AND(($J67&lt;$H67),(AK67&lt;AI67))),Fina4,0)))),0),"")),0)</f>
        <v/>
      </c>
      <c r="AR67" s="230">
        <f>IF(AH67&lt;&gt;"Match 45 Winner",IF(Setup!$A$20=0,IF(AND(AH67=$G67,AL67=$K67),Bonu6,0),""),0)</f>
        <v>0</v>
      </c>
      <c r="AS67" s="199"/>
      <c r="AT67" s="200" t="str">
        <f>IF(Setup!$A$20=1,$G67,IF(AND(AU64&lt;&gt;"",AW64&lt;&gt;""),IF(AU64&gt;AW64,AT64,IF(AU64&lt;AW64,AX64,AY64)),"Match 45 Winner"))</f>
        <v>Match 45 Winner</v>
      </c>
      <c r="AU67" s="17"/>
      <c r="AV67" s="17"/>
      <c r="AW67" s="17"/>
      <c r="AX67" s="201" t="str">
        <f>IF(Setup!$A$20=1,$K67,IF(AND(AU65&lt;&gt;"",AW65&lt;&gt;""),IF(AU65&gt;AW65,AT65,IF(AU65&lt;AW65,AX65,AY65)),"Match 46 Winner"))</f>
        <v>Match 46 Winner</v>
      </c>
      <c r="AY67" s="271"/>
      <c r="AZ67" s="271"/>
      <c r="BA67" s="271"/>
      <c r="BB67" s="202">
        <f>IF(BC67=Fina1,1,0)</f>
        <v>0</v>
      </c>
      <c r="BC67" s="203" t="str">
        <f>IFERROR(IF(Setup!$A$20=1,IF(AND($H67&lt;&gt;"",$J67&lt;&gt;"",AU67&lt;&gt;"",AW67&lt;&gt;""),IF(AND($H67=AU67,$J67=AW67),Fina1,IF(($H67-$J67)=(AU67-AW67),Fina2,IF(AND(($H67&gt;$J67),(AU67&gt;AW67),ABS(ABS($H67-$J67)-ABS(AU67-AW67))&lt;=ScoreMarginKO),Fina3,IF(AND(($H67&gt;$J67),(AU67&gt;AW67)),Fina4,IF(AND(($J67&gt;$H67),(AW67&gt;AU67),ABS(ABS($J67-$H67)-ABS(AW67-AU67))&lt;=ScoreMarginKO),Fina3,IF(AND(($J67&gt;$H67),(AW67&gt;AU67)),Fina4,0)))))),""),IF(AND($H67&lt;&gt;"",$J67&lt;&gt;"",AU67&lt;&gt;"",AW67&lt;&gt;""),IF(AND(AT67=$G67,$K67=AX67),IF(AND($H67=AU67,$J67=AW67),Fina1,IF(($H67-$J67)=(AU67-AW67),Fina2,IF(OR(AND(($J67&gt;$H67),(AW67&gt;AU67),ABS(ABS($H67-$J67)-ABS(AU67-AW67))&lt;=ScoreMarginKO),AND(($J67&lt;$H67),(AW67&lt;AU67),ABS(ABS($H67-$J67)-ABS(AU67-AW67))&lt;=ScoreMarginKO)),Fina3,IF(OR(AND(($J67&gt;$H67),(AW67&gt;AU67)),AND(($J67&lt;$H67),(AW67&lt;AU67))),Fina4,0)))),0),"")),0)</f>
        <v/>
      </c>
      <c r="BD67" s="230">
        <f>IF(AT67&lt;&gt;"Match 45 Winner",IF(Setup!$A$20=0,IF(AND(AT67=$G67,AX67=$K67),Bonu6,0),""),0)</f>
        <v>0</v>
      </c>
      <c r="BE67" s="199"/>
      <c r="BF67" s="200" t="str">
        <f>IF(Setup!$A$20=1,$G67,IF(AND(BG64&lt;&gt;"",BI64&lt;&gt;""),IF(BG64&gt;BI64,BF64,IF(BG64&lt;BI64,BJ64,BK64)),"Match 45 Winner"))</f>
        <v>Match 45 Winner</v>
      </c>
      <c r="BG67" s="17"/>
      <c r="BH67" s="17"/>
      <c r="BI67" s="17"/>
      <c r="BJ67" s="201" t="str">
        <f>IF(Setup!$A$20=1,$K67,IF(AND(BG65&lt;&gt;"",BI65&lt;&gt;""),IF(BG65&gt;BI65,BF65,IF(BG65&lt;BI65,BJ65,BK65)),"Match 46 Winner"))</f>
        <v>Match 46 Winner</v>
      </c>
      <c r="BK67" s="271"/>
      <c r="BL67" s="271"/>
      <c r="BM67" s="271"/>
      <c r="BN67" s="202">
        <f>IF(BO67=Fina1,1,0)</f>
        <v>0</v>
      </c>
      <c r="BO67" s="203" t="str">
        <f>IFERROR(IF(Setup!$A$20=1,IF(AND($H67&lt;&gt;"",$J67&lt;&gt;"",BG67&lt;&gt;"",BI67&lt;&gt;""),IF(AND($H67=BG67,$J67=BI67),Fina1,IF(($H67-$J67)=(BG67-BI67),Fina2,IF(AND(($H67&gt;$J67),(BG67&gt;BI67),ABS(ABS($H67-$J67)-ABS(BG67-BI67))&lt;=ScoreMarginKO),Fina3,IF(AND(($H67&gt;$J67),(BG67&gt;BI67)),Fina4,IF(AND(($J67&gt;$H67),(BI67&gt;BG67),ABS(ABS($J67-$H67)-ABS(BI67-BG67))&lt;=ScoreMarginKO),Fina3,IF(AND(($J67&gt;$H67),(BI67&gt;BG67)),Fina4,0)))))),""),IF(AND($H67&lt;&gt;"",$J67&lt;&gt;"",BG67&lt;&gt;"",BI67&lt;&gt;""),IF(AND(BF67=$G67,$K67=BJ67),IF(AND($H67=BG67,$J67=BI67),Fina1,IF(($H67-$J67)=(BG67-BI67),Fina2,IF(OR(AND(($J67&gt;$H67),(BI67&gt;BG67),ABS(ABS($H67-$J67)-ABS(BG67-BI67))&lt;=ScoreMarginKO),AND(($J67&lt;$H67),(BI67&lt;BG67),ABS(ABS($H67-$J67)-ABS(BG67-BI67))&lt;=ScoreMarginKO)),Fina3,IF(OR(AND(($J67&gt;$H67),(BI67&gt;BG67)),AND(($J67&lt;$H67),(BI67&lt;BG67))),Fina4,0)))),0),"")),0)</f>
        <v/>
      </c>
      <c r="BP67" s="230">
        <f>IF(BF67&lt;&gt;"Match 45 Winner",IF(Setup!$A$20=0,IF(AND(BF67=$G67,BJ67=$K67),Bonu6,0),""),0)</f>
        <v>0</v>
      </c>
      <c r="BQ67" s="199"/>
      <c r="BR67" s="200" t="str">
        <f>IF(Setup!$A$20=1,$G67,IF(AND(BS64&lt;&gt;"",BU64&lt;&gt;""),IF(BS64&gt;BU64,BR64,IF(BS64&lt;BU64,BV64,BW64)),"Match 45 Winner"))</f>
        <v>Match 45 Winner</v>
      </c>
      <c r="BS67" s="17"/>
      <c r="BT67" s="17"/>
      <c r="BU67" s="17"/>
      <c r="BV67" s="201" t="str">
        <f>IF(Setup!$A$20=1,$K67,IF(AND(BS65&lt;&gt;"",BU65&lt;&gt;""),IF(BS65&gt;BU65,BR65,IF(BS65&lt;BU65,BV65,BW65)),"Match 46 Winner"))</f>
        <v>Match 46 Winner</v>
      </c>
      <c r="BW67" s="271"/>
      <c r="BX67" s="271"/>
      <c r="BY67" s="271"/>
      <c r="BZ67" s="202">
        <f>IF(CA67=Fina1,1,0)</f>
        <v>0</v>
      </c>
      <c r="CA67" s="203" t="str">
        <f>IFERROR(IF(Setup!$A$20=1,IF(AND($H67&lt;&gt;"",$J67&lt;&gt;"",BS67&lt;&gt;"",BU67&lt;&gt;""),IF(AND($H67=BS67,$J67=BU67),Fina1,IF(($H67-$J67)=(BS67-BU67),Fina2,IF(AND(($H67&gt;$J67),(BS67&gt;BU67),ABS(ABS($H67-$J67)-ABS(BS67-BU67))&lt;=ScoreMarginKO),Fina3,IF(AND(($H67&gt;$J67),(BS67&gt;BU67)),Fina4,IF(AND(($J67&gt;$H67),(BU67&gt;BS67),ABS(ABS($J67-$H67)-ABS(BU67-BS67))&lt;=ScoreMarginKO),Fina3,IF(AND(($J67&gt;$H67),(BU67&gt;BS67)),Fina4,0)))))),""),IF(AND($H67&lt;&gt;"",$J67&lt;&gt;"",BS67&lt;&gt;"",BU67&lt;&gt;""),IF(AND(BR67=$G67,$K67=BV67),IF(AND($H67=BS67,$J67=BU67),Fina1,IF(($H67-$J67)=(BS67-BU67),Fina2,IF(OR(AND(($J67&gt;$H67),(BU67&gt;BS67),ABS(ABS($H67-$J67)-ABS(BS67-BU67))&lt;=ScoreMarginKO),AND(($J67&lt;$H67),(BU67&lt;BS67),ABS(ABS($H67-$J67)-ABS(BS67-BU67))&lt;=ScoreMarginKO)),Fina3,IF(OR(AND(($J67&gt;$H67),(BU67&gt;BS67)),AND(($J67&lt;$H67),(BU67&lt;BS67))),Fina4,0)))),0),"")),0)</f>
        <v/>
      </c>
      <c r="CB67" s="230">
        <f>IF(BR67&lt;&gt;"Match 45 Winner",IF(Setup!$A$20=0,IF(AND(BR67=$G67,BV67=$K67),Bonu6,0),""),0)</f>
        <v>0</v>
      </c>
      <c r="CC67" s="199"/>
      <c r="CD67" s="200" t="str">
        <f>IF(Setup!$A$20=1,$G67,IF(AND(CE64&lt;&gt;"",CG64&lt;&gt;""),IF(CE64&gt;CG64,CD64,IF(CE64&lt;CG64,CH64,CI64)),"Match 45 Winner"))</f>
        <v>Match 45 Winner</v>
      </c>
      <c r="CE67" s="17"/>
      <c r="CF67" s="17"/>
      <c r="CG67" s="17"/>
      <c r="CH67" s="201" t="str">
        <f>IF(Setup!$A$20=1,$K67,IF(AND(CE65&lt;&gt;"",CG65&lt;&gt;""),IF(CE65&gt;CG65,CD65,IF(CE65&lt;CG65,CH65,CI65)),"Match 46 Winner"))</f>
        <v>Match 46 Winner</v>
      </c>
      <c r="CI67" s="271"/>
      <c r="CJ67" s="271"/>
      <c r="CK67" s="271"/>
      <c r="CL67" s="202">
        <f>IF(CM67=Fina1,1,0)</f>
        <v>0</v>
      </c>
      <c r="CM67" s="203" t="str">
        <f>IFERROR(IF(Setup!$A$20=1,IF(AND($H67&lt;&gt;"",$J67&lt;&gt;"",CE67&lt;&gt;"",CG67&lt;&gt;""),IF(AND($H67=CE67,$J67=CG67),Fina1,IF(($H67-$J67)=(CE67-CG67),Fina2,IF(AND(($H67&gt;$J67),(CE67&gt;CG67),ABS(ABS($H67-$J67)-ABS(CE67-CG67))&lt;=ScoreMarginKO),Fina3,IF(AND(($H67&gt;$J67),(CE67&gt;CG67)),Fina4,IF(AND(($J67&gt;$H67),(CG67&gt;CE67),ABS(ABS($J67-$H67)-ABS(CG67-CE67))&lt;=ScoreMarginKO),Fina3,IF(AND(($J67&gt;$H67),(CG67&gt;CE67)),Fina4,0)))))),""),IF(AND($H67&lt;&gt;"",$J67&lt;&gt;"",CE67&lt;&gt;"",CG67&lt;&gt;""),IF(AND(CD67=$G67,$K67=CH67),IF(AND($H67=CE67,$J67=CG67),Fina1,IF(($H67-$J67)=(CE67-CG67),Fina2,IF(OR(AND(($J67&gt;$H67),(CG67&gt;CE67),ABS(ABS($H67-$J67)-ABS(CE67-CG67))&lt;=ScoreMarginKO),AND(($J67&lt;$H67),(CG67&lt;CE67),ABS(ABS($H67-$J67)-ABS(CE67-CG67))&lt;=ScoreMarginKO)),Fina3,IF(OR(AND(($J67&gt;$H67),(CG67&gt;CE67)),AND(($J67&lt;$H67),(CG67&lt;CE67))),Fina4,0)))),0),"")),0)</f>
        <v/>
      </c>
      <c r="CN67" s="230">
        <f>IF(CD67&lt;&gt;"Match 45 Winner",IF(Setup!$A$20=0,IF(AND(CD67=$G67,CH67=$K67),Bonu6,0),""),0)</f>
        <v>0</v>
      </c>
      <c r="CO67" s="199"/>
      <c r="CP67" s="200" t="str">
        <f>IF(Setup!$A$20=1,$G67,IF(AND(CQ64&lt;&gt;"",CS64&lt;&gt;""),IF(CQ64&gt;CS64,CP64,IF(CQ64&lt;CS64,CT64,CU64)),"Match 45 Winner"))</f>
        <v>Match 45 Winner</v>
      </c>
      <c r="CQ67" s="17"/>
      <c r="CR67" s="17"/>
      <c r="CS67" s="17"/>
      <c r="CT67" s="201" t="str">
        <f>IF(Setup!$A$20=1,$K67,IF(AND(CQ65&lt;&gt;"",CS65&lt;&gt;""),IF(CQ65&gt;CS65,CP65,IF(CQ65&lt;CS65,CT65,CU65)),"Match 46 Winner"))</f>
        <v>Match 46 Winner</v>
      </c>
      <c r="CU67" s="271"/>
      <c r="CV67" s="271"/>
      <c r="CW67" s="271"/>
      <c r="CX67" s="202">
        <f>IF(CY67=Fina1,1,0)</f>
        <v>0</v>
      </c>
      <c r="CY67" s="203" t="str">
        <f>IFERROR(IF(Setup!$A$20=1,IF(AND($H67&lt;&gt;"",$J67&lt;&gt;"",CQ67&lt;&gt;"",CS67&lt;&gt;""),IF(AND($H67=CQ67,$J67=CS67),Fina1,IF(($H67-$J67)=(CQ67-CS67),Fina2,IF(AND(($H67&gt;$J67),(CQ67&gt;CS67),ABS(ABS($H67-$J67)-ABS(CQ67-CS67))&lt;=ScoreMarginKO),Fina3,IF(AND(($H67&gt;$J67),(CQ67&gt;CS67)),Fina4,IF(AND(($J67&gt;$H67),(CS67&gt;CQ67),ABS(ABS($J67-$H67)-ABS(CS67-CQ67))&lt;=ScoreMarginKO),Fina3,IF(AND(($J67&gt;$H67),(CS67&gt;CQ67)),Fina4,0)))))),""),IF(AND($H67&lt;&gt;"",$J67&lt;&gt;"",CQ67&lt;&gt;"",CS67&lt;&gt;""),IF(AND(CP67=$G67,$K67=CT67),IF(AND($H67=CQ67,$J67=CS67),Fina1,IF(($H67-$J67)=(CQ67-CS67),Fina2,IF(OR(AND(($J67&gt;$H67),(CS67&gt;CQ67),ABS(ABS($H67-$J67)-ABS(CQ67-CS67))&lt;=ScoreMarginKO),AND(($J67&lt;$H67),(CS67&lt;CQ67),ABS(ABS($H67-$J67)-ABS(CQ67-CS67))&lt;=ScoreMarginKO)),Fina3,IF(OR(AND(($J67&gt;$H67),(CS67&gt;CQ67)),AND(($J67&lt;$H67),(CS67&lt;CQ67))),Fina4,0)))),0),"")),0)</f>
        <v/>
      </c>
      <c r="CZ67" s="230">
        <f>IF(CP67&lt;&gt;"Match 45 Winner",IF(Setup!$A$20=0,IF(AND(CP67=$G67,CT67=$K67),Bonu6,0),""),0)</f>
        <v>0</v>
      </c>
      <c r="DA67" s="199"/>
      <c r="DB67" s="200" t="str">
        <f>IF(Setup!$A$20=1,$G67,IF(AND(DC64&lt;&gt;"",DE64&lt;&gt;""),IF(DC64&gt;DE64,DB64,IF(DC64&lt;DE64,DF64,DG64)),"Match 45 Winner"))</f>
        <v>Match 45 Winner</v>
      </c>
      <c r="DC67" s="17"/>
      <c r="DD67" s="17"/>
      <c r="DE67" s="17"/>
      <c r="DF67" s="201" t="str">
        <f>IF(Setup!$A$20=1,$K67,IF(AND(DC65&lt;&gt;"",DE65&lt;&gt;""),IF(DC65&gt;DE65,DB65,IF(DC65&lt;DE65,DF65,DG65)),"Match 46 Winner"))</f>
        <v>Match 46 Winner</v>
      </c>
      <c r="DG67" s="271"/>
      <c r="DH67" s="271"/>
      <c r="DI67" s="271"/>
      <c r="DJ67" s="202">
        <f>IF(DK67=Fina1,1,0)</f>
        <v>0</v>
      </c>
      <c r="DK67" s="203" t="str">
        <f>IFERROR(IF(Setup!$A$20=1,IF(AND($H67&lt;&gt;"",$J67&lt;&gt;"",DC67&lt;&gt;"",DE67&lt;&gt;""),IF(AND($H67=DC67,$J67=DE67),Fina1,IF(($H67-$J67)=(DC67-DE67),Fina2,IF(AND(($H67&gt;$J67),(DC67&gt;DE67),ABS(ABS($H67-$J67)-ABS(DC67-DE67))&lt;=ScoreMarginKO),Fina3,IF(AND(($H67&gt;$J67),(DC67&gt;DE67)),Fina4,IF(AND(($J67&gt;$H67),(DE67&gt;DC67),ABS(ABS($J67-$H67)-ABS(DE67-DC67))&lt;=ScoreMarginKO),Fina3,IF(AND(($J67&gt;$H67),(DE67&gt;DC67)),Fina4,0)))))),""),IF(AND($H67&lt;&gt;"",$J67&lt;&gt;"",DC67&lt;&gt;"",DE67&lt;&gt;""),IF(AND(DB67=$G67,$K67=DF67),IF(AND($H67=DC67,$J67=DE67),Fina1,IF(($H67-$J67)=(DC67-DE67),Fina2,IF(OR(AND(($J67&gt;$H67),(DE67&gt;DC67),ABS(ABS($H67-$J67)-ABS(DC67-DE67))&lt;=ScoreMarginKO),AND(($J67&lt;$H67),(DE67&lt;DC67),ABS(ABS($H67-$J67)-ABS(DC67-DE67))&lt;=ScoreMarginKO)),Fina3,IF(OR(AND(($J67&gt;$H67),(DE67&gt;DC67)),AND(($J67&lt;$H67),(DE67&lt;DC67))),Fina4,0)))),0),"")),0)</f>
        <v/>
      </c>
      <c r="DL67" s="230">
        <f>IF(DB67&lt;&gt;"Match 45 Winner",IF(Setup!$A$20=0,IF(AND(DB67=$G67,DF67=$K67),Bonu6,0),""),0)</f>
        <v>0</v>
      </c>
      <c r="DM67" s="199"/>
      <c r="DN67" s="200" t="str">
        <f>IF(Setup!$A$20=1,$G67,IF(AND(DO64&lt;&gt;"",DQ64&lt;&gt;""),IF(DO64&gt;DQ64,DN64,IF(DO64&lt;DQ64,DR64,DS64)),"Match 45 Winner"))</f>
        <v>Match 45 Winner</v>
      </c>
      <c r="DO67" s="17"/>
      <c r="DP67" s="17"/>
      <c r="DQ67" s="17"/>
      <c r="DR67" s="201" t="str">
        <f>IF(Setup!$A$20=1,$K67,IF(AND(DO65&lt;&gt;"",DQ65&lt;&gt;""),IF(DO65&gt;DQ65,DN65,IF(DO65&lt;DQ65,DR65,DS65)),"Match 46 Winner"))</f>
        <v>Match 46 Winner</v>
      </c>
      <c r="DS67" s="271"/>
      <c r="DT67" s="271"/>
      <c r="DU67" s="271"/>
      <c r="DV67" s="202">
        <f>IF(DW67=Fina1,1,0)</f>
        <v>0</v>
      </c>
      <c r="DW67" s="203" t="str">
        <f>IFERROR(IF(Setup!$A$20=1,IF(AND($H67&lt;&gt;"",$J67&lt;&gt;"",DO67&lt;&gt;"",DQ67&lt;&gt;""),IF(AND($H67=DO67,$J67=DQ67),Fina1,IF(($H67-$J67)=(DO67-DQ67),Fina2,IF(AND(($H67&gt;$J67),(DO67&gt;DQ67),ABS(ABS($H67-$J67)-ABS(DO67-DQ67))&lt;=ScoreMarginKO),Fina3,IF(AND(($H67&gt;$J67),(DO67&gt;DQ67)),Fina4,IF(AND(($J67&gt;$H67),(DQ67&gt;DO67),ABS(ABS($J67-$H67)-ABS(DQ67-DO67))&lt;=ScoreMarginKO),Fina3,IF(AND(($J67&gt;$H67),(DQ67&gt;DO67)),Fina4,0)))))),""),IF(AND($H67&lt;&gt;"",$J67&lt;&gt;"",DO67&lt;&gt;"",DQ67&lt;&gt;""),IF(AND(DN67=$G67,$K67=DR67),IF(AND($H67=DO67,$J67=DQ67),Fina1,IF(($H67-$J67)=(DO67-DQ67),Fina2,IF(OR(AND(($J67&gt;$H67),(DQ67&gt;DO67),ABS(ABS($H67-$J67)-ABS(DO67-DQ67))&lt;=ScoreMarginKO),AND(($J67&lt;$H67),(DQ67&lt;DO67),ABS(ABS($H67-$J67)-ABS(DO67-DQ67))&lt;=ScoreMarginKO)),Fina3,IF(OR(AND(($J67&gt;$H67),(DQ67&gt;DO67)),AND(($J67&lt;$H67),(DQ67&lt;DO67))),Fina4,0)))),0),"")),0)</f>
        <v/>
      </c>
      <c r="DX67" s="230">
        <f>IF(DN67&lt;&gt;"Match 45 Winner",IF(Setup!$A$20=0,IF(AND(DN67=$G67,DR67=$K67),Bonu6,0),""),0)</f>
        <v>0</v>
      </c>
      <c r="DY67" s="199"/>
      <c r="DZ67" s="200" t="str">
        <f>IF(Setup!$A$20=1,$G67,IF(AND(EA64&lt;&gt;"",EC64&lt;&gt;""),IF(EA64&gt;EC64,DZ64,IF(EA64&lt;EC64,ED64,EE64)),"Match 45 Winner"))</f>
        <v>Match 45 Winner</v>
      </c>
      <c r="EA67" s="17"/>
      <c r="EB67" s="17"/>
      <c r="EC67" s="17"/>
      <c r="ED67" s="201" t="str">
        <f>IF(Setup!$A$20=1,$K67,IF(AND(EA65&lt;&gt;"",EC65&lt;&gt;""),IF(EA65&gt;EC65,DZ65,IF(EA65&lt;EC65,ED65,EE65)),"Match 46 Winner"))</f>
        <v>Match 46 Winner</v>
      </c>
      <c r="EE67" s="271"/>
      <c r="EF67" s="271"/>
      <c r="EG67" s="271"/>
      <c r="EH67" s="202">
        <f>IF(EI67=Fina1,1,0)</f>
        <v>0</v>
      </c>
      <c r="EI67" s="203" t="str">
        <f>IFERROR(IF(Setup!$A$20=1,IF(AND($H67&lt;&gt;"",$J67&lt;&gt;"",EA67&lt;&gt;"",EC67&lt;&gt;""),IF(AND($H67=EA67,$J67=EC67),Fina1,IF(($H67-$J67)=(EA67-EC67),Fina2,IF(AND(($H67&gt;$J67),(EA67&gt;EC67),ABS(ABS($H67-$J67)-ABS(EA67-EC67))&lt;=ScoreMarginKO),Fina3,IF(AND(($H67&gt;$J67),(EA67&gt;EC67)),Fina4,IF(AND(($J67&gt;$H67),(EC67&gt;EA67),ABS(ABS($J67-$H67)-ABS(EC67-EA67))&lt;=ScoreMarginKO),Fina3,IF(AND(($J67&gt;$H67),(EC67&gt;EA67)),Fina4,0)))))),""),IF(AND($H67&lt;&gt;"",$J67&lt;&gt;"",EA67&lt;&gt;"",EC67&lt;&gt;""),IF(AND(DZ67=$G67,$K67=ED67),IF(AND($H67=EA67,$J67=EC67),Fina1,IF(($H67-$J67)=(EA67-EC67),Fina2,IF(OR(AND(($J67&gt;$H67),(EC67&gt;EA67),ABS(ABS($H67-$J67)-ABS(EA67-EC67))&lt;=ScoreMarginKO),AND(($J67&lt;$H67),(EC67&lt;EA67),ABS(ABS($H67-$J67)-ABS(EA67-EC67))&lt;=ScoreMarginKO)),Fina3,IF(OR(AND(($J67&gt;$H67),(EC67&gt;EA67)),AND(($J67&lt;$H67),(EC67&lt;EA67))),Fina4,0)))),0),"")),0)</f>
        <v/>
      </c>
      <c r="EJ67" s="230">
        <f>IF(DZ67&lt;&gt;"Match 45 Winner",IF(Setup!$A$20=0,IF(AND(DZ67=$G67,ED67=$K67),Bonu6,0),""),0)</f>
        <v>0</v>
      </c>
      <c r="EK67" s="199"/>
      <c r="EL67" s="200" t="str">
        <f>IF(Setup!$A$20=1,$G67,IF(AND(EM64&lt;&gt;"",EO64&lt;&gt;""),IF(EM64&gt;EO64,EL64,IF(EM64&lt;EO64,EP64,EQ64)),"Match 45 Winner"))</f>
        <v>Match 45 Winner</v>
      </c>
      <c r="EM67" s="17"/>
      <c r="EN67" s="17"/>
      <c r="EO67" s="17"/>
      <c r="EP67" s="201" t="str">
        <f>IF(Setup!$A$20=1,$K67,IF(AND(EM65&lt;&gt;"",EO65&lt;&gt;""),IF(EM65&gt;EO65,EL65,IF(EM65&lt;EO65,EP65,EQ65)),"Match 46 Winner"))</f>
        <v>Match 46 Winner</v>
      </c>
      <c r="EQ67" s="271"/>
      <c r="ER67" s="271"/>
      <c r="ES67" s="271"/>
      <c r="ET67" s="202">
        <f>IF(EU67=Fina1,1,0)</f>
        <v>0</v>
      </c>
      <c r="EU67" s="203" t="str">
        <f>IFERROR(IF(Setup!$A$20=1,IF(AND($H67&lt;&gt;"",$J67&lt;&gt;"",EM67&lt;&gt;"",EO67&lt;&gt;""),IF(AND($H67=EM67,$J67=EO67),Fina1,IF(($H67-$J67)=(EM67-EO67),Fina2,IF(AND(($H67&gt;$J67),(EM67&gt;EO67),ABS(ABS($H67-$J67)-ABS(EM67-EO67))&lt;=ScoreMarginKO),Fina3,IF(AND(($H67&gt;$J67),(EM67&gt;EO67)),Fina4,IF(AND(($J67&gt;$H67),(EO67&gt;EM67),ABS(ABS($J67-$H67)-ABS(EO67-EM67))&lt;=ScoreMarginKO),Fina3,IF(AND(($J67&gt;$H67),(EO67&gt;EM67)),Fina4,0)))))),""),IF(AND($H67&lt;&gt;"",$J67&lt;&gt;"",EM67&lt;&gt;"",EO67&lt;&gt;""),IF(AND(EL67=$G67,$K67=EP67),IF(AND($H67=EM67,$J67=EO67),Fina1,IF(($H67-$J67)=(EM67-EO67),Fina2,IF(OR(AND(($J67&gt;$H67),(EO67&gt;EM67),ABS(ABS($H67-$J67)-ABS(EM67-EO67))&lt;=ScoreMarginKO),AND(($J67&lt;$H67),(EO67&lt;EM67),ABS(ABS($H67-$J67)-ABS(EM67-EO67))&lt;=ScoreMarginKO)),Fina3,IF(OR(AND(($J67&gt;$H67),(EO67&gt;EM67)),AND(($J67&lt;$H67),(EO67&lt;EM67))),Fina4,0)))),0),"")),0)</f>
        <v/>
      </c>
      <c r="EV67" s="230">
        <f>IF(EL67&lt;&gt;"Match 45 Winner",IF(Setup!$A$20=0,IF(AND(EL67=$G67,EP67=$K67),Bonu6,0),""),0)</f>
        <v>0</v>
      </c>
      <c r="EW67" s="199"/>
      <c r="EX67" s="200" t="str">
        <f>IF(Setup!$A$20=1,$G67,IF(AND(EY64&lt;&gt;"",FA64&lt;&gt;""),IF(EY64&gt;FA64,EX64,IF(EY64&lt;FA64,FB64,FC64)),"Match 45 Winner"))</f>
        <v>Match 45 Winner</v>
      </c>
      <c r="EY67" s="17"/>
      <c r="EZ67" s="17"/>
      <c r="FA67" s="17"/>
      <c r="FB67" s="201" t="str">
        <f>IF(Setup!$A$20=1,$K67,IF(AND(EY65&lt;&gt;"",FA65&lt;&gt;""),IF(EY65&gt;FA65,EX65,IF(EY65&lt;FA65,FB65,FC65)),"Match 46 Winner"))</f>
        <v>Match 46 Winner</v>
      </c>
      <c r="FC67" s="271"/>
      <c r="FD67" s="271"/>
      <c r="FE67" s="271"/>
      <c r="FF67" s="202">
        <f>IF(FG67=Fina1,1,0)</f>
        <v>0</v>
      </c>
      <c r="FG67" s="203" t="str">
        <f>IFERROR(IF(Setup!$A$20=1,IF(AND($H67&lt;&gt;"",$J67&lt;&gt;"",EY67&lt;&gt;"",FA67&lt;&gt;""),IF(AND($H67=EY67,$J67=FA67),Fina1,IF(($H67-$J67)=(EY67-FA67),Fina2,IF(AND(($H67&gt;$J67),(EY67&gt;FA67),ABS(ABS($H67-$J67)-ABS(EY67-FA67))&lt;=ScoreMarginKO),Fina3,IF(AND(($H67&gt;$J67),(EY67&gt;FA67)),Fina4,IF(AND(($J67&gt;$H67),(FA67&gt;EY67),ABS(ABS($J67-$H67)-ABS(FA67-EY67))&lt;=ScoreMarginKO),Fina3,IF(AND(($J67&gt;$H67),(FA67&gt;EY67)),Fina4,0)))))),""),IF(AND($H67&lt;&gt;"",$J67&lt;&gt;"",EY67&lt;&gt;"",FA67&lt;&gt;""),IF(AND(EX67=$G67,$K67=FB67),IF(AND($H67=EY67,$J67=FA67),Fina1,IF(($H67-$J67)=(EY67-FA67),Fina2,IF(OR(AND(($J67&gt;$H67),(FA67&gt;EY67),ABS(ABS($H67-$J67)-ABS(EY67-FA67))&lt;=ScoreMarginKO),AND(($J67&lt;$H67),(FA67&lt;EY67),ABS(ABS($H67-$J67)-ABS(EY67-FA67))&lt;=ScoreMarginKO)),Fina3,IF(OR(AND(($J67&gt;$H67),(FA67&gt;EY67)),AND(($J67&lt;$H67),(FA67&lt;EY67))),Fina4,0)))),0),"")),0)</f>
        <v/>
      </c>
      <c r="FH67" s="230">
        <f>IF(EX67&lt;&gt;"Match 45 Winner",IF(Setup!$A$20=0,IF(AND(EX67=$G67,FB67=$K67),Bonu6,0),""),0)</f>
        <v>0</v>
      </c>
      <c r="FI67" s="199"/>
      <c r="FJ67" s="200" t="str">
        <f>IF(Setup!$A$20=1,$G67,IF(AND(FK64&lt;&gt;"",FM64&lt;&gt;""),IF(FK64&gt;FM64,FJ64,IF(FK64&lt;FM64,FN64,FO64)),"Match 45 Winner"))</f>
        <v>Match 45 Winner</v>
      </c>
      <c r="FK67" s="17"/>
      <c r="FL67" s="17"/>
      <c r="FM67" s="17"/>
      <c r="FN67" s="201" t="str">
        <f>IF(Setup!$A$20=1,$K67,IF(AND(FK65&lt;&gt;"",FM65&lt;&gt;""),IF(FK65&gt;FM65,FJ65,IF(FK65&lt;FM65,FN65,FO65)),"Match 46 Winner"))</f>
        <v>Match 46 Winner</v>
      </c>
      <c r="FO67" s="271"/>
      <c r="FP67" s="271"/>
      <c r="FQ67" s="271"/>
      <c r="FR67" s="202">
        <f>IF(FS67=Fina1,1,0)</f>
        <v>0</v>
      </c>
      <c r="FS67" s="203" t="str">
        <f>IFERROR(IF(Setup!$A$20=1,IF(AND($H67&lt;&gt;"",$J67&lt;&gt;"",FK67&lt;&gt;"",FM67&lt;&gt;""),IF(AND($H67=FK67,$J67=FM67),Fina1,IF(($H67-$J67)=(FK67-FM67),Fina2,IF(AND(($H67&gt;$J67),(FK67&gt;FM67),ABS(ABS($H67-$J67)-ABS(FK67-FM67))&lt;=ScoreMarginKO),Fina3,IF(AND(($H67&gt;$J67),(FK67&gt;FM67)),Fina4,IF(AND(($J67&gt;$H67),(FM67&gt;FK67),ABS(ABS($J67-$H67)-ABS(FM67-FK67))&lt;=ScoreMarginKO),Fina3,IF(AND(($J67&gt;$H67),(FM67&gt;FK67)),Fina4,0)))))),""),IF(AND($H67&lt;&gt;"",$J67&lt;&gt;"",FK67&lt;&gt;"",FM67&lt;&gt;""),IF(AND(FJ67=$G67,$K67=FN67),IF(AND($H67=FK67,$J67=FM67),Fina1,IF(($H67-$J67)=(FK67-FM67),Fina2,IF(OR(AND(($J67&gt;$H67),(FM67&gt;FK67),ABS(ABS($H67-$J67)-ABS(FK67-FM67))&lt;=ScoreMarginKO),AND(($J67&lt;$H67),(FM67&lt;FK67),ABS(ABS($H67-$J67)-ABS(FK67-FM67))&lt;=ScoreMarginKO)),Fina3,IF(OR(AND(($J67&gt;$H67),(FM67&gt;FK67)),AND(($J67&lt;$H67),(FM67&lt;FK67))),Fina4,0)))),0),"")),0)</f>
        <v/>
      </c>
      <c r="FT67" s="230">
        <f>IF(FJ67&lt;&gt;"Match 45 Winner",IF(Setup!$A$20=0,IF(AND(FJ67=$G67,FN67=$K67),Bonu6,0),""),0)</f>
        <v>0</v>
      </c>
      <c r="FU67" s="199"/>
      <c r="FV67" s="200" t="str">
        <f>IF(Setup!$A$20=1,$G67,IF(AND(FW64&lt;&gt;"",FY64&lt;&gt;""),IF(FW64&gt;FY64,FV64,IF(FW64&lt;FY64,FZ64,GA64)),"Match 45 Winner"))</f>
        <v>Match 45 Winner</v>
      </c>
      <c r="FW67" s="17"/>
      <c r="FX67" s="17"/>
      <c r="FY67" s="17"/>
      <c r="FZ67" s="201" t="str">
        <f>IF(Setup!$A$20=1,$K67,IF(AND(FW65&lt;&gt;"",FY65&lt;&gt;""),IF(FW65&gt;FY65,FV65,IF(FW65&lt;FY65,FZ65,GA65)),"Match 46 Winner"))</f>
        <v>Match 46 Winner</v>
      </c>
      <c r="GA67" s="271"/>
      <c r="GB67" s="271"/>
      <c r="GC67" s="271"/>
      <c r="GD67" s="202">
        <f>IF(GE67=Fina1,1,0)</f>
        <v>0</v>
      </c>
      <c r="GE67" s="203" t="str">
        <f>IFERROR(IF(Setup!$A$20=1,IF(AND($H67&lt;&gt;"",$J67&lt;&gt;"",FW67&lt;&gt;"",FY67&lt;&gt;""),IF(AND($H67=FW67,$J67=FY67),Fina1,IF(($H67-$J67)=(FW67-FY67),Fina2,IF(AND(($H67&gt;$J67),(FW67&gt;FY67),ABS(ABS($H67-$J67)-ABS(FW67-FY67))&lt;=ScoreMarginKO),Fina3,IF(AND(($H67&gt;$J67),(FW67&gt;FY67)),Fina4,IF(AND(($J67&gt;$H67),(FY67&gt;FW67),ABS(ABS($J67-$H67)-ABS(FY67-FW67))&lt;=ScoreMarginKO),Fina3,IF(AND(($J67&gt;$H67),(FY67&gt;FW67)),Fina4,0)))))),""),IF(AND($H67&lt;&gt;"",$J67&lt;&gt;"",FW67&lt;&gt;"",FY67&lt;&gt;""),IF(AND(FV67=$G67,$K67=FZ67),IF(AND($H67=FW67,$J67=FY67),Fina1,IF(($H67-$J67)=(FW67-FY67),Fina2,IF(OR(AND(($J67&gt;$H67),(FY67&gt;FW67),ABS(ABS($H67-$J67)-ABS(FW67-FY67))&lt;=ScoreMarginKO),AND(($J67&lt;$H67),(FY67&lt;FW67),ABS(ABS($H67-$J67)-ABS(FW67-FY67))&lt;=ScoreMarginKO)),Fina3,IF(OR(AND(($J67&gt;$H67),(FY67&gt;FW67)),AND(($J67&lt;$H67),(FY67&lt;FW67))),Fina4,0)))),0),"")),0)</f>
        <v/>
      </c>
      <c r="GF67" s="230">
        <f>IF(FV67&lt;&gt;"Match 45 Winner",IF(Setup!$A$20=0,IF(AND(FV67=$G67,FZ67=$K67),Bonu6,0),""),0)</f>
        <v>0</v>
      </c>
      <c r="GG67" s="199"/>
      <c r="GH67" s="200" t="str">
        <f>IF(Setup!$A$20=1,$G67,IF(AND(GI64&lt;&gt;"",GK64&lt;&gt;""),IF(GI64&gt;GK64,GH64,IF(GI64&lt;GK64,GL64,GM64)),"Match 45 Winner"))</f>
        <v>Match 45 Winner</v>
      </c>
      <c r="GI67" s="17"/>
      <c r="GJ67" s="17"/>
      <c r="GK67" s="17"/>
      <c r="GL67" s="201" t="str">
        <f>IF(Setup!$A$20=1,$K67,IF(AND(GI65&lt;&gt;"",GK65&lt;&gt;""),IF(GI65&gt;GK65,GH65,IF(GI65&lt;GK65,GL65,GM65)),"Match 46 Winner"))</f>
        <v>Match 46 Winner</v>
      </c>
      <c r="GM67" s="271"/>
      <c r="GN67" s="271"/>
      <c r="GO67" s="271"/>
      <c r="GP67" s="202">
        <f>IF(GQ67=Fina1,1,0)</f>
        <v>0</v>
      </c>
      <c r="GQ67" s="203" t="str">
        <f>IFERROR(IF(Setup!$A$20=1,IF(AND($H67&lt;&gt;"",$J67&lt;&gt;"",GI67&lt;&gt;"",GK67&lt;&gt;""),IF(AND($H67=GI67,$J67=GK67),Fina1,IF(($H67-$J67)=(GI67-GK67),Fina2,IF(AND(($H67&gt;$J67),(GI67&gt;GK67),ABS(ABS($H67-$J67)-ABS(GI67-GK67))&lt;=ScoreMarginKO),Fina3,IF(AND(($H67&gt;$J67),(GI67&gt;GK67)),Fina4,IF(AND(($J67&gt;$H67),(GK67&gt;GI67),ABS(ABS($J67-$H67)-ABS(GK67-GI67))&lt;=ScoreMarginKO),Fina3,IF(AND(($J67&gt;$H67),(GK67&gt;GI67)),Fina4,0)))))),""),IF(AND($H67&lt;&gt;"",$J67&lt;&gt;"",GI67&lt;&gt;"",GK67&lt;&gt;""),IF(AND(GH67=$G67,$K67=GL67),IF(AND($H67=GI67,$J67=GK67),Fina1,IF(($H67-$J67)=(GI67-GK67),Fina2,IF(OR(AND(($J67&gt;$H67),(GK67&gt;GI67),ABS(ABS($H67-$J67)-ABS(GI67-GK67))&lt;=ScoreMarginKO),AND(($J67&lt;$H67),(GK67&lt;GI67),ABS(ABS($H67-$J67)-ABS(GI67-GK67))&lt;=ScoreMarginKO)),Fina3,IF(OR(AND(($J67&gt;$H67),(GK67&gt;GI67)),AND(($J67&lt;$H67),(GK67&lt;GI67))),Fina4,0)))),0),"")),0)</f>
        <v/>
      </c>
      <c r="GR67" s="230">
        <f>IF(GH67&lt;&gt;"Match 45 Winner",IF(Setup!$A$20=0,IF(AND(GH67=$G67,GL67=$K67),Bonu6,0),""),0)</f>
        <v>0</v>
      </c>
    </row>
    <row r="68" spans="1:200" s="10" customFormat="1" ht="15" customHeight="1" x14ac:dyDescent="0.25">
      <c r="A68" s="141"/>
      <c r="B68" s="20"/>
      <c r="C68" s="21"/>
      <c r="D68" s="21"/>
      <c r="E68" s="21"/>
      <c r="F68" s="21"/>
      <c r="G68" s="21"/>
      <c r="H68" s="21"/>
      <c r="I68" s="204"/>
      <c r="J68" s="21"/>
      <c r="K68" s="21"/>
      <c r="L68" s="21"/>
      <c r="M68" s="21"/>
      <c r="N68" s="21"/>
      <c r="O68" s="21"/>
      <c r="P68" s="21"/>
      <c r="Q68" s="204"/>
      <c r="R68" s="21"/>
      <c r="S68" s="22"/>
      <c r="T68" s="12"/>
      <c r="U68" s="205"/>
      <c r="V68" s="116"/>
      <c r="W68" s="116"/>
      <c r="X68" s="116"/>
      <c r="Y68" s="116"/>
      <c r="Z68" s="116"/>
      <c r="AA68" s="116"/>
      <c r="AB68" s="116"/>
      <c r="AC68" s="116"/>
      <c r="AD68" s="245">
        <f ca="1">SUM(AF60:AF67)</f>
        <v>0</v>
      </c>
      <c r="AE68" s="116"/>
      <c r="AF68" s="207"/>
      <c r="AG68" s="205"/>
      <c r="AH68" s="116"/>
      <c r="AI68" s="116"/>
      <c r="AJ68" s="116"/>
      <c r="AK68" s="116"/>
      <c r="AL68" s="116"/>
      <c r="AM68" s="116"/>
      <c r="AN68" s="116"/>
      <c r="AO68" s="116"/>
      <c r="AP68" s="245">
        <f ca="1">SUM(AR60:AR67)</f>
        <v>0</v>
      </c>
      <c r="AQ68" s="206"/>
      <c r="AR68" s="207"/>
      <c r="AS68" s="205"/>
      <c r="AT68" s="116"/>
      <c r="AU68" s="116"/>
      <c r="AV68" s="116"/>
      <c r="AW68" s="116"/>
      <c r="AX68" s="116"/>
      <c r="AY68" s="116"/>
      <c r="AZ68" s="116"/>
      <c r="BA68" s="116"/>
      <c r="BB68" s="116">
        <f ca="1">SUM(BD60:BD67)</f>
        <v>0</v>
      </c>
      <c r="BC68" s="206"/>
      <c r="BD68" s="207"/>
      <c r="BE68" s="205"/>
      <c r="BF68" s="116"/>
      <c r="BG68" s="116"/>
      <c r="BH68" s="116"/>
      <c r="BI68" s="116"/>
      <c r="BJ68" s="116"/>
      <c r="BK68" s="116"/>
      <c r="BL68" s="116"/>
      <c r="BM68" s="116"/>
      <c r="BN68" s="116">
        <f ca="1">SUM(BP60:BP67)</f>
        <v>0</v>
      </c>
      <c r="BO68" s="206"/>
      <c r="BP68" s="207"/>
      <c r="BQ68" s="205"/>
      <c r="BR68" s="116"/>
      <c r="BS68" s="116"/>
      <c r="BT68" s="116"/>
      <c r="BU68" s="116"/>
      <c r="BV68" s="116"/>
      <c r="BW68" s="116"/>
      <c r="BX68" s="116"/>
      <c r="BY68" s="116"/>
      <c r="BZ68" s="116">
        <f ca="1">SUM(CB60:CB67)</f>
        <v>0</v>
      </c>
      <c r="CA68" s="206"/>
      <c r="CB68" s="207"/>
      <c r="CC68" s="205"/>
      <c r="CD68" s="116"/>
      <c r="CE68" s="116"/>
      <c r="CF68" s="116"/>
      <c r="CG68" s="116"/>
      <c r="CH68" s="116"/>
      <c r="CI68" s="116"/>
      <c r="CJ68" s="116"/>
      <c r="CK68" s="116"/>
      <c r="CL68" s="116">
        <f ca="1">SUM(CN60:CN67)</f>
        <v>0</v>
      </c>
      <c r="CM68" s="206"/>
      <c r="CN68" s="207"/>
      <c r="CO68" s="205"/>
      <c r="CP68" s="116"/>
      <c r="CQ68" s="116"/>
      <c r="CR68" s="116"/>
      <c r="CS68" s="116"/>
      <c r="CT68" s="116"/>
      <c r="CU68" s="116"/>
      <c r="CV68" s="116"/>
      <c r="CW68" s="116"/>
      <c r="CX68" s="116">
        <f ca="1">SUM(CZ60:CZ67)</f>
        <v>0</v>
      </c>
      <c r="CY68" s="206"/>
      <c r="CZ68" s="207"/>
      <c r="DA68" s="205"/>
      <c r="DB68" s="116"/>
      <c r="DC68" s="116"/>
      <c r="DD68" s="116"/>
      <c r="DE68" s="116"/>
      <c r="DF68" s="116"/>
      <c r="DG68" s="116"/>
      <c r="DH68" s="116"/>
      <c r="DI68" s="116"/>
      <c r="DJ68" s="116">
        <f ca="1">SUM(DL60:DL67)</f>
        <v>0</v>
      </c>
      <c r="DK68" s="206"/>
      <c r="DL68" s="207"/>
      <c r="DM68" s="205"/>
      <c r="DN68" s="116"/>
      <c r="DO68" s="116"/>
      <c r="DP68" s="116"/>
      <c r="DQ68" s="116"/>
      <c r="DR68" s="116"/>
      <c r="DS68" s="116"/>
      <c r="DT68" s="116"/>
      <c r="DU68" s="116"/>
      <c r="DV68" s="116">
        <f ca="1">SUM(DX60:DX67)</f>
        <v>0</v>
      </c>
      <c r="DW68" s="206"/>
      <c r="DX68" s="207"/>
      <c r="DY68" s="205"/>
      <c r="DZ68" s="116"/>
      <c r="EA68" s="116"/>
      <c r="EB68" s="116"/>
      <c r="EC68" s="116"/>
      <c r="ED68" s="116"/>
      <c r="EE68" s="116"/>
      <c r="EF68" s="116"/>
      <c r="EG68" s="116"/>
      <c r="EH68" s="116">
        <f ca="1">SUM(EJ60:EJ67)</f>
        <v>0</v>
      </c>
      <c r="EI68" s="206"/>
      <c r="EJ68" s="207"/>
      <c r="EK68" s="205"/>
      <c r="EL68" s="116"/>
      <c r="EM68" s="116"/>
      <c r="EN68" s="116"/>
      <c r="EO68" s="116"/>
      <c r="EP68" s="116"/>
      <c r="EQ68" s="116"/>
      <c r="ER68" s="116"/>
      <c r="ES68" s="116"/>
      <c r="ET68" s="116">
        <f ca="1">SUM(EV60:EV67)</f>
        <v>0</v>
      </c>
      <c r="EU68" s="206"/>
      <c r="EV68" s="207"/>
      <c r="EW68" s="205"/>
      <c r="EX68" s="116"/>
      <c r="EY68" s="116"/>
      <c r="EZ68" s="116"/>
      <c r="FA68" s="116"/>
      <c r="FB68" s="116"/>
      <c r="FC68" s="116"/>
      <c r="FD68" s="116"/>
      <c r="FE68" s="116"/>
      <c r="FF68" s="116">
        <f ca="1">SUM(FH60:FH67)</f>
        <v>0</v>
      </c>
      <c r="FG68" s="206"/>
      <c r="FH68" s="207"/>
      <c r="FI68" s="205"/>
      <c r="FJ68" s="116"/>
      <c r="FK68" s="116"/>
      <c r="FL68" s="116"/>
      <c r="FM68" s="116"/>
      <c r="FN68" s="116"/>
      <c r="FO68" s="116"/>
      <c r="FP68" s="116"/>
      <c r="FQ68" s="116"/>
      <c r="FR68" s="116">
        <f ca="1">SUM(FT60:FT67)</f>
        <v>0</v>
      </c>
      <c r="FS68" s="206"/>
      <c r="FT68" s="207"/>
      <c r="FU68" s="205"/>
      <c r="FV68" s="116"/>
      <c r="FW68" s="116"/>
      <c r="FX68" s="116"/>
      <c r="FY68" s="116"/>
      <c r="FZ68" s="116"/>
      <c r="GA68" s="116"/>
      <c r="GB68" s="116"/>
      <c r="GC68" s="116"/>
      <c r="GD68" s="116">
        <f ca="1">SUM(GF60:GF67)</f>
        <v>0</v>
      </c>
      <c r="GE68" s="206"/>
      <c r="GF68" s="207"/>
      <c r="GG68" s="205"/>
      <c r="GH68" s="116"/>
      <c r="GI68" s="116"/>
      <c r="GJ68" s="116"/>
      <c r="GK68" s="116"/>
      <c r="GL68" s="116"/>
      <c r="GM68" s="116"/>
      <c r="GN68" s="116"/>
      <c r="GO68" s="116"/>
      <c r="GP68" s="116">
        <f ca="1">SUM(GR60:GR67)</f>
        <v>0</v>
      </c>
      <c r="GQ68" s="206"/>
      <c r="GR68" s="207"/>
    </row>
    <row r="69" spans="1:200" s="10" customFormat="1" ht="15" customHeight="1" x14ac:dyDescent="0.25">
      <c r="A69" s="141"/>
      <c r="B69" s="10" t="s">
        <v>185</v>
      </c>
      <c r="L69" s="12"/>
      <c r="AF69" s="141"/>
      <c r="AR69" s="141"/>
      <c r="BD69" s="141"/>
      <c r="BP69" s="141"/>
      <c r="CB69" s="141"/>
      <c r="CN69" s="141"/>
      <c r="CZ69" s="141"/>
      <c r="DL69" s="141"/>
      <c r="DX69" s="141"/>
      <c r="EJ69" s="141"/>
      <c r="EV69" s="141"/>
      <c r="FH69" s="141"/>
      <c r="FT69" s="141"/>
      <c r="GF69" s="141"/>
      <c r="GR69" s="141"/>
    </row>
    <row r="70" spans="1:200" s="10" customFormat="1" ht="15" customHeight="1" x14ac:dyDescent="0.25">
      <c r="A70" s="141"/>
      <c r="L70" s="12"/>
      <c r="AF70" s="141"/>
      <c r="AR70" s="141"/>
      <c r="BD70" s="141"/>
      <c r="BP70" s="141"/>
      <c r="CB70" s="141"/>
      <c r="CN70" s="141"/>
      <c r="CZ70" s="141"/>
      <c r="DL70" s="141"/>
      <c r="DX70" s="141"/>
      <c r="EJ70" s="141"/>
      <c r="EV70" s="141"/>
      <c r="FH70" s="141"/>
      <c r="FT70" s="141"/>
      <c r="GF70" s="141"/>
      <c r="GR70" s="141"/>
    </row>
    <row r="71" spans="1:200" s="10" customFormat="1" ht="15" customHeight="1" x14ac:dyDescent="0.25">
      <c r="A71" s="141"/>
      <c r="L71" s="12"/>
      <c r="AF71" s="141"/>
      <c r="AR71" s="141"/>
      <c r="BD71" s="141"/>
      <c r="BP71" s="141"/>
      <c r="CB71" s="141"/>
      <c r="CN71" s="141"/>
      <c r="CZ71" s="141"/>
      <c r="DL71" s="141"/>
      <c r="DX71" s="141"/>
      <c r="EJ71" s="141"/>
      <c r="EV71" s="141"/>
      <c r="FH71" s="141"/>
      <c r="FT71" s="141"/>
      <c r="GF71" s="141"/>
      <c r="GR71" s="141"/>
    </row>
    <row r="72" spans="1:200" s="10" customFormat="1" ht="15" customHeight="1" x14ac:dyDescent="0.25">
      <c r="A72" s="141"/>
      <c r="L72" s="12"/>
      <c r="AF72" s="141"/>
      <c r="AR72" s="141"/>
      <c r="BD72" s="141"/>
      <c r="BP72" s="141"/>
      <c r="CB72" s="141"/>
      <c r="CN72" s="141"/>
      <c r="CZ72" s="141"/>
      <c r="DL72" s="141"/>
      <c r="DX72" s="141"/>
      <c r="EJ72" s="141"/>
      <c r="EV72" s="141"/>
      <c r="FH72" s="141"/>
      <c r="FT72" s="141"/>
      <c r="GF72" s="141"/>
      <c r="GR72" s="141"/>
    </row>
    <row r="73" spans="1:200" s="10" customFormat="1" ht="15" customHeight="1" x14ac:dyDescent="0.25">
      <c r="A73" s="141"/>
      <c r="L73" s="12"/>
      <c r="AF73" s="141"/>
      <c r="AR73" s="141"/>
      <c r="BD73" s="141"/>
      <c r="BP73" s="141"/>
      <c r="CB73" s="141"/>
      <c r="CN73" s="141"/>
      <c r="CZ73" s="141"/>
      <c r="DL73" s="141"/>
      <c r="DX73" s="141"/>
      <c r="EJ73" s="141"/>
      <c r="EV73" s="141"/>
      <c r="FH73" s="141"/>
      <c r="FT73" s="141"/>
      <c r="GF73" s="141"/>
      <c r="GR73" s="141"/>
    </row>
    <row r="74" spans="1:200" s="10" customFormat="1" ht="15" customHeight="1" x14ac:dyDescent="0.25">
      <c r="A74" s="141"/>
      <c r="L74" s="12"/>
      <c r="V74" s="141">
        <v>0</v>
      </c>
      <c r="W74" s="141"/>
      <c r="X74" s="141"/>
      <c r="Y74" s="141"/>
      <c r="Z74" s="141"/>
      <c r="AA74" s="141"/>
      <c r="AB74" s="141"/>
      <c r="AC74" s="141"/>
      <c r="AD74" s="141"/>
      <c r="AE74" s="141"/>
      <c r="AF74" s="141"/>
      <c r="AG74" s="141"/>
      <c r="AH74" s="141">
        <f>V74+72</f>
        <v>72</v>
      </c>
      <c r="AI74" s="141"/>
      <c r="AJ74" s="141"/>
      <c r="AK74" s="141"/>
      <c r="AL74" s="141"/>
      <c r="AM74" s="141"/>
      <c r="AN74" s="141"/>
      <c r="AO74" s="141"/>
      <c r="AP74" s="141"/>
      <c r="AQ74" s="141"/>
      <c r="AR74" s="141"/>
      <c r="AS74" s="141"/>
      <c r="AT74" s="141">
        <f>AH74+72</f>
        <v>144</v>
      </c>
      <c r="AU74" s="141"/>
      <c r="AV74" s="141"/>
      <c r="AW74" s="141"/>
      <c r="AX74" s="141"/>
      <c r="AY74" s="141"/>
      <c r="AZ74" s="141"/>
      <c r="BA74" s="141"/>
      <c r="BB74" s="141"/>
      <c r="BC74" s="141"/>
      <c r="BD74" s="141"/>
      <c r="BE74" s="141"/>
      <c r="BF74" s="141">
        <f>AT74+72</f>
        <v>216</v>
      </c>
      <c r="BG74" s="141"/>
      <c r="BH74" s="141"/>
      <c r="BI74" s="141"/>
      <c r="BJ74" s="141"/>
      <c r="BK74" s="141"/>
      <c r="BL74" s="141"/>
      <c r="BM74" s="141"/>
      <c r="BN74" s="141"/>
      <c r="BO74" s="141"/>
      <c r="BP74" s="141"/>
      <c r="BQ74" s="141"/>
      <c r="BR74" s="141">
        <f>BF74+72</f>
        <v>288</v>
      </c>
      <c r="BS74" s="141"/>
      <c r="BT74" s="141"/>
      <c r="BU74" s="141"/>
      <c r="BV74" s="141"/>
      <c r="BW74" s="141"/>
      <c r="BX74" s="141"/>
      <c r="BY74" s="141"/>
      <c r="BZ74" s="141"/>
      <c r="CA74" s="141"/>
      <c r="CB74" s="141"/>
      <c r="CC74" s="141"/>
      <c r="CD74" s="141">
        <f>BR74+72</f>
        <v>360</v>
      </c>
      <c r="CE74" s="141"/>
      <c r="CF74" s="141"/>
      <c r="CG74" s="141"/>
      <c r="CH74" s="141"/>
      <c r="CI74" s="141"/>
      <c r="CJ74" s="141"/>
      <c r="CK74" s="141"/>
      <c r="CL74" s="141"/>
      <c r="CM74" s="141"/>
      <c r="CN74" s="141"/>
      <c r="CO74" s="141"/>
      <c r="CP74" s="141">
        <f>CD74+72</f>
        <v>432</v>
      </c>
      <c r="CQ74" s="141"/>
      <c r="CR74" s="141"/>
      <c r="CS74" s="141"/>
      <c r="CT74" s="141"/>
      <c r="CU74" s="141"/>
      <c r="CV74" s="141"/>
      <c r="CW74" s="141"/>
      <c r="CX74" s="141"/>
      <c r="CY74" s="141"/>
      <c r="CZ74" s="141"/>
      <c r="DA74" s="141"/>
      <c r="DB74" s="141">
        <f>CP74+72</f>
        <v>504</v>
      </c>
      <c r="DC74" s="141"/>
      <c r="DD74" s="141"/>
      <c r="DE74" s="141"/>
      <c r="DF74" s="141"/>
      <c r="DG74" s="141"/>
      <c r="DH74" s="141"/>
      <c r="DI74" s="141"/>
      <c r="DJ74" s="141"/>
      <c r="DK74" s="141"/>
      <c r="DL74" s="141"/>
      <c r="DM74" s="141"/>
      <c r="DN74" s="141">
        <f>DB74+72</f>
        <v>576</v>
      </c>
      <c r="DO74" s="141"/>
      <c r="DP74" s="141"/>
      <c r="DQ74" s="141"/>
      <c r="DR74" s="141"/>
      <c r="DS74" s="141"/>
      <c r="DT74" s="141"/>
      <c r="DU74" s="141"/>
      <c r="DV74" s="141"/>
      <c r="DW74" s="141"/>
      <c r="DX74" s="141"/>
      <c r="DY74" s="141"/>
      <c r="DZ74" s="141">
        <f>DN74+72</f>
        <v>648</v>
      </c>
      <c r="EA74" s="141"/>
      <c r="EB74" s="141"/>
      <c r="EC74" s="141"/>
      <c r="ED74" s="141"/>
      <c r="EE74" s="141"/>
      <c r="EF74" s="141"/>
      <c r="EG74" s="141"/>
      <c r="EH74" s="141"/>
      <c r="EI74" s="141"/>
      <c r="EJ74" s="141"/>
      <c r="EK74" s="141"/>
      <c r="EL74" s="141">
        <f>DZ74+72</f>
        <v>720</v>
      </c>
      <c r="EM74" s="141"/>
      <c r="EN74" s="141"/>
      <c r="EO74" s="141"/>
      <c r="EP74" s="141"/>
      <c r="EQ74" s="141"/>
      <c r="ER74" s="141"/>
      <c r="ES74" s="141"/>
      <c r="ET74" s="141"/>
      <c r="EU74" s="141"/>
      <c r="EV74" s="141"/>
      <c r="EW74" s="141"/>
      <c r="EX74" s="141">
        <f>EL74+72</f>
        <v>792</v>
      </c>
      <c r="EY74" s="141"/>
      <c r="EZ74" s="141"/>
      <c r="FA74" s="141"/>
      <c r="FB74" s="141"/>
      <c r="FC74" s="141"/>
      <c r="FD74" s="141"/>
      <c r="FE74" s="141"/>
      <c r="FF74" s="141"/>
      <c r="FG74" s="141"/>
      <c r="FH74" s="141"/>
      <c r="FI74" s="141"/>
      <c r="FJ74" s="141">
        <f>EX74+72</f>
        <v>864</v>
      </c>
      <c r="FK74" s="141"/>
      <c r="FL74" s="141"/>
      <c r="FM74" s="141"/>
      <c r="FN74" s="141"/>
      <c r="FO74" s="141"/>
      <c r="FP74" s="141"/>
      <c r="FQ74" s="141"/>
      <c r="FR74" s="141"/>
      <c r="FS74" s="141"/>
      <c r="FT74" s="141"/>
      <c r="FU74" s="141"/>
      <c r="FV74" s="141">
        <f>FJ74+72</f>
        <v>936</v>
      </c>
      <c r="FW74" s="141"/>
      <c r="FX74" s="141"/>
      <c r="FY74" s="141"/>
      <c r="FZ74" s="141"/>
      <c r="GA74" s="141"/>
      <c r="GB74" s="141"/>
      <c r="GC74" s="141"/>
      <c r="GD74" s="141"/>
      <c r="GE74" s="141"/>
      <c r="GF74" s="141"/>
      <c r="GG74" s="141"/>
      <c r="GH74" s="141">
        <f>FV74+72</f>
        <v>1008</v>
      </c>
      <c r="GI74" s="141"/>
      <c r="GJ74" s="141"/>
      <c r="GK74" s="141"/>
      <c r="GL74" s="141"/>
      <c r="GM74" s="141"/>
      <c r="GN74" s="141"/>
      <c r="GO74" s="141"/>
      <c r="GP74" s="141"/>
      <c r="GQ74" s="141"/>
      <c r="GR74" s="141"/>
    </row>
    <row r="75" spans="1:200" s="10" customFormat="1" ht="15" customHeight="1" x14ac:dyDescent="0.25">
      <c r="A75" s="141"/>
      <c r="L75" s="12"/>
      <c r="AF75" s="52"/>
      <c r="AR75" s="52"/>
      <c r="BD75" s="52"/>
      <c r="BP75" s="52"/>
      <c r="CB75" s="52"/>
      <c r="CN75" s="52"/>
      <c r="CZ75" s="52"/>
      <c r="DL75" s="52"/>
      <c r="DX75" s="52"/>
      <c r="EJ75" s="52"/>
      <c r="EV75" s="52"/>
      <c r="FH75" s="52"/>
      <c r="FT75" s="52"/>
      <c r="GF75" s="52"/>
      <c r="GR75" s="52"/>
    </row>
    <row r="76" spans="1:200" s="10" customFormat="1" ht="15" customHeight="1" x14ac:dyDescent="0.25">
      <c r="A76" s="141"/>
      <c r="L76" s="12"/>
      <c r="AF76" s="52"/>
      <c r="AR76" s="52"/>
      <c r="BD76" s="52"/>
      <c r="BP76" s="52"/>
      <c r="CB76" s="52"/>
      <c r="CN76" s="52"/>
      <c r="CZ76" s="52"/>
      <c r="DL76" s="52"/>
      <c r="DX76" s="52"/>
      <c r="EJ76" s="52"/>
      <c r="EV76" s="52"/>
      <c r="FH76" s="52"/>
      <c r="FT76" s="52"/>
      <c r="GF76" s="52"/>
      <c r="GR76" s="52"/>
    </row>
    <row r="77" spans="1:200" s="10" customFormat="1" ht="15" customHeight="1" x14ac:dyDescent="0.25">
      <c r="A77" s="141"/>
      <c r="L77" s="12"/>
      <c r="AF77" s="52"/>
      <c r="AR77" s="52"/>
      <c r="BD77" s="52"/>
      <c r="BP77" s="52"/>
      <c r="CB77" s="52"/>
      <c r="CN77" s="52"/>
      <c r="CZ77" s="52"/>
      <c r="DL77" s="52"/>
      <c r="DX77" s="52"/>
      <c r="EJ77" s="52"/>
      <c r="EV77" s="52"/>
      <c r="FH77" s="52"/>
      <c r="FT77" s="52"/>
      <c r="GF77" s="52"/>
      <c r="GR77" s="52"/>
    </row>
    <row r="78" spans="1:200" s="10" customFormat="1" ht="15" customHeight="1" x14ac:dyDescent="0.25">
      <c r="A78" s="141"/>
      <c r="L78" s="12"/>
      <c r="AF78" s="52"/>
      <c r="AR78" s="52"/>
      <c r="BD78" s="52"/>
      <c r="BP78" s="52"/>
      <c r="CB78" s="52"/>
      <c r="CN78" s="52"/>
      <c r="CZ78" s="52"/>
      <c r="DL78" s="52"/>
      <c r="DX78" s="52"/>
      <c r="EJ78" s="52"/>
      <c r="EV78" s="52"/>
      <c r="FH78" s="52"/>
      <c r="FT78" s="52"/>
      <c r="GF78" s="52"/>
      <c r="GR78" s="52"/>
    </row>
    <row r="79" spans="1:200" s="10" customFormat="1" ht="15" customHeight="1" x14ac:dyDescent="0.25">
      <c r="A79" s="141"/>
      <c r="L79" s="12"/>
      <c r="AF79" s="52"/>
      <c r="AR79" s="52"/>
      <c r="BD79" s="52"/>
      <c r="BP79" s="52"/>
      <c r="CB79" s="52"/>
      <c r="CN79" s="52"/>
      <c r="CZ79" s="52"/>
      <c r="DL79" s="52"/>
      <c r="DX79" s="52"/>
      <c r="EJ79" s="52"/>
      <c r="EV79" s="52"/>
      <c r="FH79" s="52"/>
      <c r="FT79" s="52"/>
      <c r="GF79" s="52"/>
      <c r="GR79" s="52"/>
    </row>
    <row r="80" spans="1:200" s="10" customFormat="1" ht="15" customHeight="1" x14ac:dyDescent="0.25">
      <c r="A80" s="141"/>
      <c r="L80" s="12"/>
      <c r="AF80" s="52"/>
      <c r="AR80" s="52"/>
      <c r="BD80" s="52"/>
      <c r="BP80" s="52"/>
      <c r="CB80" s="52"/>
      <c r="CN80" s="52"/>
      <c r="CZ80" s="52"/>
      <c r="DL80" s="52"/>
      <c r="DX80" s="52"/>
      <c r="EJ80" s="52"/>
      <c r="EV80" s="52"/>
      <c r="FH80" s="52"/>
      <c r="FT80" s="52"/>
      <c r="GF80" s="52"/>
      <c r="GR80" s="52"/>
    </row>
    <row r="81" spans="1:200" s="10" customFormat="1" ht="15" customHeight="1" x14ac:dyDescent="0.25">
      <c r="A81" s="141"/>
      <c r="L81" s="12"/>
      <c r="AF81" s="52"/>
      <c r="AR81" s="52"/>
      <c r="BD81" s="52"/>
      <c r="BP81" s="52"/>
      <c r="CB81" s="52"/>
      <c r="CN81" s="52"/>
      <c r="CZ81" s="52"/>
      <c r="DL81" s="52"/>
      <c r="DX81" s="52"/>
      <c r="EJ81" s="52"/>
      <c r="EV81" s="52"/>
      <c r="FH81" s="52"/>
      <c r="FT81" s="52"/>
      <c r="GF81" s="52"/>
      <c r="GR81" s="52"/>
    </row>
    <row r="82" spans="1:200" s="10" customFormat="1" ht="15" customHeight="1" x14ac:dyDescent="0.25">
      <c r="A82" s="141"/>
      <c r="L82" s="12"/>
      <c r="AF82" s="52"/>
      <c r="AR82" s="52"/>
      <c r="BD82" s="52"/>
      <c r="BP82" s="52"/>
      <c r="CB82" s="52"/>
      <c r="CN82" s="52"/>
      <c r="CZ82" s="52"/>
      <c r="DL82" s="52"/>
      <c r="DX82" s="52"/>
      <c r="EJ82" s="52"/>
      <c r="EV82" s="52"/>
      <c r="FH82" s="52"/>
      <c r="FT82" s="52"/>
      <c r="GF82" s="52"/>
      <c r="GR82" s="52"/>
    </row>
    <row r="83" spans="1:200" s="10" customFormat="1" ht="15" hidden="1" customHeight="1" x14ac:dyDescent="0.25">
      <c r="A83" s="141"/>
      <c r="L83" s="12"/>
      <c r="AF83" s="52"/>
      <c r="AR83" s="52"/>
      <c r="BD83" s="52"/>
      <c r="BP83" s="52"/>
      <c r="CB83" s="52"/>
      <c r="CN83" s="52"/>
      <c r="CZ83" s="52"/>
      <c r="DL83" s="52"/>
      <c r="DX83" s="52"/>
      <c r="EJ83" s="52"/>
      <c r="EV83" s="52"/>
      <c r="FH83" s="52"/>
      <c r="FT83" s="52"/>
      <c r="GF83" s="52"/>
      <c r="GR83" s="52"/>
    </row>
    <row r="84" spans="1:200" s="10" customFormat="1" ht="15" hidden="1" customHeight="1" x14ac:dyDescent="0.25">
      <c r="A84" s="141"/>
      <c r="L84" s="12"/>
      <c r="AF84" s="52"/>
      <c r="AR84" s="52"/>
      <c r="BD84" s="52"/>
      <c r="BP84" s="52"/>
      <c r="CB84" s="52"/>
      <c r="CN84" s="52"/>
      <c r="CZ84" s="52"/>
      <c r="DL84" s="52"/>
      <c r="DX84" s="52"/>
      <c r="EJ84" s="52"/>
      <c r="EV84" s="52"/>
      <c r="FH84" s="52"/>
      <c r="FT84" s="52"/>
      <c r="GF84" s="52"/>
      <c r="GR84" s="52"/>
    </row>
    <row r="85" spans="1:200" s="10" customFormat="1" ht="15" hidden="1" customHeight="1" x14ac:dyDescent="0.25">
      <c r="A85" s="141"/>
      <c r="L85" s="12"/>
      <c r="AF85" s="52"/>
      <c r="AR85" s="52"/>
      <c r="BD85" s="52"/>
      <c r="BP85" s="52"/>
      <c r="CB85" s="52"/>
      <c r="CN85" s="52"/>
      <c r="CZ85" s="52"/>
      <c r="DL85" s="52"/>
      <c r="DX85" s="52"/>
      <c r="EJ85" s="52"/>
      <c r="EV85" s="52"/>
      <c r="FH85" s="52"/>
      <c r="FT85" s="52"/>
      <c r="GF85" s="52"/>
      <c r="GR85" s="52"/>
    </row>
    <row r="86" spans="1:200" s="10" customFormat="1" ht="15" hidden="1" customHeight="1" x14ac:dyDescent="0.25">
      <c r="A86" s="141"/>
      <c r="L86" s="12"/>
      <c r="AF86" s="52"/>
      <c r="AR86" s="52"/>
      <c r="BD86" s="52"/>
      <c r="BP86" s="52"/>
      <c r="CB86" s="52"/>
      <c r="CN86" s="52"/>
      <c r="CZ86" s="52"/>
      <c r="DL86" s="52"/>
      <c r="DX86" s="52"/>
      <c r="EJ86" s="52"/>
      <c r="EV86" s="52"/>
      <c r="FH86" s="52"/>
      <c r="FT86" s="52"/>
      <c r="GF86" s="52"/>
      <c r="GR86" s="52"/>
    </row>
    <row r="87" spans="1:200" s="10" customFormat="1" ht="15" hidden="1" customHeight="1" x14ac:dyDescent="0.25">
      <c r="A87" s="141"/>
      <c r="L87" s="12"/>
      <c r="AF87" s="52"/>
      <c r="AR87" s="52"/>
      <c r="BD87" s="52"/>
      <c r="BP87" s="52"/>
      <c r="CB87" s="52"/>
      <c r="CN87" s="52"/>
      <c r="CZ87" s="52"/>
      <c r="DL87" s="52"/>
      <c r="DX87" s="52"/>
      <c r="EJ87" s="52"/>
      <c r="EV87" s="52"/>
      <c r="FH87" s="52"/>
      <c r="FT87" s="52"/>
      <c r="GF87" s="52"/>
      <c r="GR87" s="52"/>
    </row>
    <row r="88" spans="1:200" s="10" customFormat="1" ht="15" hidden="1" customHeight="1" x14ac:dyDescent="0.25">
      <c r="A88" s="141"/>
      <c r="L88" s="12"/>
      <c r="AF88" s="52"/>
      <c r="AR88" s="52"/>
      <c r="BD88" s="52"/>
      <c r="BP88" s="52"/>
      <c r="CB88" s="52"/>
      <c r="CN88" s="52"/>
      <c r="CZ88" s="52"/>
      <c r="DL88" s="52"/>
      <c r="DX88" s="52"/>
      <c r="EJ88" s="52"/>
      <c r="EV88" s="52"/>
      <c r="FH88" s="52"/>
      <c r="FT88" s="52"/>
      <c r="GF88" s="52"/>
      <c r="GR88" s="52"/>
    </row>
    <row r="89" spans="1:200" s="10" customFormat="1" ht="15" hidden="1" customHeight="1" x14ac:dyDescent="0.25">
      <c r="A89" s="141"/>
      <c r="L89" s="12"/>
      <c r="AF89" s="52"/>
      <c r="AR89" s="52"/>
      <c r="BD89" s="52"/>
      <c r="BP89" s="52"/>
      <c r="CB89" s="52"/>
      <c r="CN89" s="52"/>
      <c r="CZ89" s="52"/>
      <c r="DL89" s="52"/>
      <c r="DX89" s="52"/>
      <c r="EJ89" s="52"/>
      <c r="EV89" s="52"/>
      <c r="FH89" s="52"/>
      <c r="FT89" s="52"/>
      <c r="GF89" s="52"/>
      <c r="GR89" s="52"/>
    </row>
    <row r="90" spans="1:200" s="10" customFormat="1" ht="15" hidden="1" customHeight="1" x14ac:dyDescent="0.25">
      <c r="A90" s="141"/>
      <c r="L90" s="12"/>
      <c r="AF90" s="52"/>
      <c r="AR90" s="52"/>
      <c r="BD90" s="52"/>
      <c r="BP90" s="52"/>
      <c r="CB90" s="52"/>
      <c r="CN90" s="52"/>
      <c r="CZ90" s="52"/>
      <c r="DL90" s="52"/>
      <c r="DX90" s="52"/>
      <c r="EJ90" s="52"/>
      <c r="EV90" s="52"/>
      <c r="FH90" s="52"/>
      <c r="FT90" s="52"/>
      <c r="GF90" s="52"/>
      <c r="GR90" s="52"/>
    </row>
    <row r="91" spans="1:200" s="10" customFormat="1" ht="15" hidden="1" customHeight="1" x14ac:dyDescent="0.25">
      <c r="A91" s="141"/>
      <c r="L91" s="12"/>
      <c r="AF91" s="141"/>
      <c r="AR91" s="141"/>
      <c r="BD91" s="141"/>
      <c r="BP91" s="141"/>
      <c r="CB91" s="141"/>
      <c r="CN91" s="141"/>
      <c r="CZ91" s="141"/>
      <c r="DL91" s="141"/>
      <c r="DX91" s="141"/>
      <c r="EJ91" s="141"/>
      <c r="EV91" s="141"/>
      <c r="FH91" s="141"/>
      <c r="FT91" s="141"/>
      <c r="GF91" s="141"/>
      <c r="GR91" s="141"/>
    </row>
    <row r="92" spans="1:200" s="10" customFormat="1" ht="15" hidden="1" customHeight="1" x14ac:dyDescent="0.25">
      <c r="A92" s="141"/>
      <c r="L92" s="12"/>
      <c r="AF92" s="141"/>
      <c r="AR92" s="141"/>
      <c r="BD92" s="141"/>
      <c r="BP92" s="141"/>
      <c r="CB92" s="141"/>
      <c r="CN92" s="141"/>
      <c r="CZ92" s="141"/>
      <c r="DL92" s="141"/>
      <c r="DX92" s="141"/>
      <c r="EJ92" s="141"/>
      <c r="EV92" s="141"/>
      <c r="FH92" s="141"/>
      <c r="FT92" s="141"/>
      <c r="GF92" s="141"/>
      <c r="GR92" s="141"/>
    </row>
    <row r="93" spans="1:200" s="10" customFormat="1" ht="15" hidden="1" customHeight="1" x14ac:dyDescent="0.25">
      <c r="A93" s="141"/>
      <c r="L93" s="12"/>
      <c r="AF93" s="141"/>
      <c r="AR93" s="141"/>
      <c r="BD93" s="141"/>
      <c r="BP93" s="141"/>
      <c r="CB93" s="141"/>
      <c r="CN93" s="141"/>
      <c r="CZ93" s="141"/>
      <c r="DL93" s="141"/>
      <c r="DX93" s="141"/>
      <c r="EJ93" s="141"/>
      <c r="EV93" s="141"/>
      <c r="FH93" s="141"/>
      <c r="FT93" s="141"/>
      <c r="GF93" s="141"/>
      <c r="GR93" s="141"/>
    </row>
    <row r="94" spans="1:200" s="10" customFormat="1" ht="15" hidden="1" customHeight="1" x14ac:dyDescent="0.25">
      <c r="A94" s="141"/>
      <c r="L94" s="12"/>
      <c r="AF94" s="141"/>
      <c r="AR94" s="141"/>
      <c r="BD94" s="141"/>
      <c r="BP94" s="141"/>
      <c r="CB94" s="141"/>
      <c r="CN94" s="141"/>
      <c r="CZ94" s="141"/>
      <c r="DL94" s="141"/>
      <c r="DX94" s="141"/>
      <c r="EJ94" s="141"/>
      <c r="EV94" s="141"/>
      <c r="FH94" s="141"/>
      <c r="FT94" s="141"/>
      <c r="GF94" s="141"/>
      <c r="GR94" s="141"/>
    </row>
    <row r="95" spans="1:200" s="10" customFormat="1" ht="15" hidden="1" customHeight="1" x14ac:dyDescent="0.25">
      <c r="A95" s="141"/>
      <c r="L95" s="12"/>
      <c r="AF95" s="141"/>
      <c r="AR95" s="141"/>
      <c r="BD95" s="141"/>
      <c r="BP95" s="141"/>
      <c r="CB95" s="141"/>
      <c r="CN95" s="141"/>
      <c r="CZ95" s="141"/>
      <c r="DL95" s="141"/>
      <c r="DX95" s="141"/>
      <c r="EJ95" s="141"/>
      <c r="EV95" s="141"/>
      <c r="FH95" s="141"/>
      <c r="FT95" s="141"/>
      <c r="GF95" s="141"/>
      <c r="GR95" s="141"/>
    </row>
    <row r="96" spans="1:200" s="10" customFormat="1" ht="15" hidden="1" customHeight="1" x14ac:dyDescent="0.25">
      <c r="A96" s="141"/>
      <c r="L96" s="12"/>
      <c r="AF96" s="141"/>
      <c r="AR96" s="141"/>
      <c r="BD96" s="141"/>
      <c r="BP96" s="141"/>
      <c r="CB96" s="141"/>
      <c r="CN96" s="141"/>
      <c r="CZ96" s="141"/>
      <c r="DL96" s="141"/>
      <c r="DX96" s="141"/>
      <c r="EJ96" s="141"/>
      <c r="EV96" s="141"/>
      <c r="FH96" s="141"/>
      <c r="FT96" s="141"/>
      <c r="GF96" s="141"/>
      <c r="GR96" s="141"/>
    </row>
    <row r="97" spans="1:200" s="10" customFormat="1" ht="15" hidden="1" customHeight="1" x14ac:dyDescent="0.25">
      <c r="A97" s="141"/>
      <c r="L97" s="12"/>
      <c r="AF97" s="141"/>
      <c r="AR97" s="141"/>
      <c r="BD97" s="141"/>
      <c r="BP97" s="141"/>
      <c r="CB97" s="141"/>
      <c r="CN97" s="141"/>
      <c r="CZ97" s="141"/>
      <c r="DL97" s="141"/>
      <c r="DX97" s="141"/>
      <c r="EJ97" s="141"/>
      <c r="EV97" s="141"/>
      <c r="FH97" s="141"/>
      <c r="FT97" s="141"/>
      <c r="GF97" s="141"/>
      <c r="GR97" s="141"/>
    </row>
    <row r="98" spans="1:200" s="10" customFormat="1" ht="15" hidden="1" customHeight="1" x14ac:dyDescent="0.25">
      <c r="A98" s="141"/>
      <c r="L98" s="12"/>
      <c r="AF98" s="141"/>
      <c r="AR98" s="141"/>
      <c r="BD98" s="141"/>
      <c r="BP98" s="141"/>
      <c r="CB98" s="141"/>
      <c r="CN98" s="141"/>
      <c r="CZ98" s="141"/>
      <c r="DL98" s="141"/>
      <c r="DX98" s="141"/>
      <c r="EJ98" s="141"/>
      <c r="EV98" s="141"/>
      <c r="FH98" s="141"/>
      <c r="FT98" s="141"/>
      <c r="GF98" s="141"/>
      <c r="GR98" s="141"/>
    </row>
    <row r="99" spans="1:200" s="10" customFormat="1" ht="15" hidden="1" customHeight="1" x14ac:dyDescent="0.25">
      <c r="A99" s="141"/>
      <c r="L99" s="12"/>
      <c r="AF99" s="141"/>
      <c r="AR99" s="141"/>
      <c r="BD99" s="141"/>
      <c r="BP99" s="141"/>
      <c r="CB99" s="141"/>
      <c r="CN99" s="141"/>
      <c r="CZ99" s="141"/>
      <c r="DL99" s="141"/>
      <c r="DX99" s="141"/>
      <c r="EJ99" s="141"/>
      <c r="EV99" s="141"/>
      <c r="FH99" s="141"/>
      <c r="FT99" s="141"/>
      <c r="GF99" s="141"/>
      <c r="GR99" s="141"/>
    </row>
    <row r="100" spans="1:200" s="10" customFormat="1" ht="15" hidden="1" customHeight="1" x14ac:dyDescent="0.25">
      <c r="A100" s="141"/>
      <c r="L100" s="12"/>
      <c r="AF100" s="141"/>
      <c r="AR100" s="141"/>
      <c r="BD100" s="141"/>
      <c r="BP100" s="141"/>
      <c r="CB100" s="141"/>
      <c r="CN100" s="141"/>
      <c r="CZ100" s="141"/>
      <c r="DL100" s="141"/>
      <c r="DX100" s="141"/>
      <c r="EJ100" s="141"/>
      <c r="EV100" s="141"/>
      <c r="FH100" s="141"/>
      <c r="FT100" s="141"/>
      <c r="GF100" s="141"/>
      <c r="GR100" s="141"/>
    </row>
    <row r="101" spans="1:200" s="10" customFormat="1" ht="15" hidden="1" customHeight="1" x14ac:dyDescent="0.25">
      <c r="A101" s="141"/>
      <c r="L101" s="12"/>
      <c r="AF101" s="141"/>
      <c r="AR101" s="141"/>
      <c r="BD101" s="141"/>
      <c r="BP101" s="141"/>
      <c r="CB101" s="141"/>
      <c r="CN101" s="141"/>
      <c r="CZ101" s="141"/>
      <c r="DL101" s="141"/>
      <c r="DX101" s="141"/>
      <c r="EJ101" s="141"/>
      <c r="EV101" s="141"/>
      <c r="FH101" s="141"/>
      <c r="FT101" s="141"/>
      <c r="GF101" s="141"/>
      <c r="GR101" s="141"/>
    </row>
    <row r="102" spans="1:200" s="10" customFormat="1" ht="15" hidden="1" customHeight="1" x14ac:dyDescent="0.25">
      <c r="A102" s="141"/>
      <c r="L102" s="12"/>
      <c r="AF102" s="141"/>
      <c r="AR102" s="141"/>
      <c r="BD102" s="141"/>
      <c r="BP102" s="141"/>
      <c r="CB102" s="141"/>
      <c r="CN102" s="141"/>
      <c r="CZ102" s="141"/>
      <c r="DL102" s="141"/>
      <c r="DX102" s="141"/>
      <c r="EJ102" s="141"/>
      <c r="EV102" s="141"/>
      <c r="FH102" s="141"/>
      <c r="FT102" s="141"/>
      <c r="GF102" s="141"/>
      <c r="GR102" s="141"/>
    </row>
    <row r="103" spans="1:200" s="10" customFormat="1" ht="15" hidden="1" customHeight="1" x14ac:dyDescent="0.25">
      <c r="A103" s="141"/>
      <c r="L103" s="12"/>
      <c r="AF103" s="141"/>
      <c r="AR103" s="141"/>
      <c r="BD103" s="141"/>
      <c r="BP103" s="141"/>
      <c r="CB103" s="141"/>
      <c r="CN103" s="141"/>
      <c r="CZ103" s="141"/>
      <c r="DL103" s="141"/>
      <c r="DX103" s="141"/>
      <c r="EJ103" s="141"/>
      <c r="EV103" s="141"/>
      <c r="FH103" s="141"/>
      <c r="FT103" s="141"/>
      <c r="GF103" s="141"/>
      <c r="GR103" s="141"/>
    </row>
    <row r="104" spans="1:200" s="10" customFormat="1" ht="15" hidden="1" customHeight="1" x14ac:dyDescent="0.25">
      <c r="A104" s="141"/>
      <c r="L104" s="12"/>
      <c r="AF104" s="141"/>
      <c r="AR104" s="141"/>
      <c r="BD104" s="141"/>
      <c r="BP104" s="141"/>
      <c r="CB104" s="141"/>
      <c r="CN104" s="141"/>
      <c r="CZ104" s="141"/>
      <c r="DL104" s="141"/>
      <c r="DX104" s="141"/>
      <c r="EJ104" s="141"/>
      <c r="EV104" s="141"/>
      <c r="FH104" s="141"/>
      <c r="FT104" s="141"/>
      <c r="GF104" s="141"/>
      <c r="GR104" s="141"/>
    </row>
    <row r="105" spans="1:200" s="10" customFormat="1" ht="15" hidden="1" customHeight="1" x14ac:dyDescent="0.25">
      <c r="A105" s="141"/>
      <c r="L105" s="12"/>
      <c r="AF105" s="141"/>
      <c r="AR105" s="141"/>
      <c r="BD105" s="141"/>
      <c r="BP105" s="141"/>
      <c r="CB105" s="141"/>
      <c r="CN105" s="141"/>
      <c r="CZ105" s="141"/>
      <c r="DL105" s="141"/>
      <c r="DX105" s="141"/>
      <c r="EJ105" s="141"/>
      <c r="EV105" s="141"/>
      <c r="FH105" s="141"/>
      <c r="FT105" s="141"/>
      <c r="GF105" s="141"/>
      <c r="GR105" s="141"/>
    </row>
    <row r="106" spans="1:200" s="10" customFormat="1" ht="15" hidden="1" customHeight="1" x14ac:dyDescent="0.25">
      <c r="A106" s="141"/>
      <c r="L106" s="12"/>
      <c r="AF106" s="141"/>
      <c r="AR106" s="141"/>
      <c r="BD106" s="141"/>
      <c r="BP106" s="141"/>
      <c r="CB106" s="141"/>
      <c r="CN106" s="141"/>
      <c r="CZ106" s="141"/>
      <c r="DL106" s="141"/>
      <c r="DX106" s="141"/>
      <c r="EJ106" s="141"/>
      <c r="EV106" s="141"/>
      <c r="FH106" s="141"/>
      <c r="FT106" s="141"/>
      <c r="GF106" s="141"/>
      <c r="GR106" s="141"/>
    </row>
    <row r="107" spans="1:200" s="10" customFormat="1" ht="15" hidden="1" customHeight="1" x14ac:dyDescent="0.25">
      <c r="A107" s="141"/>
      <c r="L107" s="12"/>
      <c r="AF107" s="141"/>
      <c r="AR107" s="141"/>
      <c r="BD107" s="141"/>
      <c r="BP107" s="141"/>
      <c r="CB107" s="141"/>
      <c r="CN107" s="141"/>
      <c r="CZ107" s="141"/>
      <c r="DL107" s="141"/>
      <c r="DX107" s="141"/>
      <c r="EJ107" s="141"/>
      <c r="EV107" s="141"/>
      <c r="FH107" s="141"/>
      <c r="FT107" s="141"/>
      <c r="GF107" s="141"/>
      <c r="GR107" s="141"/>
    </row>
    <row r="108" spans="1:200" s="10" customFormat="1" ht="15" hidden="1" customHeight="1" x14ac:dyDescent="0.25">
      <c r="A108" s="141"/>
      <c r="L108" s="12"/>
      <c r="AF108" s="141"/>
      <c r="AR108" s="141"/>
      <c r="BD108" s="141"/>
      <c r="BP108" s="141"/>
      <c r="CB108" s="141"/>
      <c r="CN108" s="141"/>
      <c r="CZ108" s="141"/>
      <c r="DL108" s="141"/>
      <c r="DX108" s="141"/>
      <c r="EJ108" s="141"/>
      <c r="EV108" s="141"/>
      <c r="FH108" s="141"/>
      <c r="FT108" s="141"/>
      <c r="GF108" s="141"/>
      <c r="GR108" s="141"/>
    </row>
    <row r="109" spans="1:200" s="10" customFormat="1" ht="15" hidden="1" customHeight="1" x14ac:dyDescent="0.25">
      <c r="A109" s="141"/>
      <c r="L109" s="12"/>
      <c r="AF109" s="141"/>
      <c r="AR109" s="141"/>
      <c r="BD109" s="141"/>
      <c r="BP109" s="141"/>
      <c r="CB109" s="141"/>
      <c r="CN109" s="141"/>
      <c r="CZ109" s="141"/>
      <c r="DL109" s="141"/>
      <c r="DX109" s="141"/>
      <c r="EJ109" s="141"/>
      <c r="EV109" s="141"/>
      <c r="FH109" s="141"/>
      <c r="FT109" s="141"/>
      <c r="GF109" s="141"/>
      <c r="GR109" s="141"/>
    </row>
    <row r="110" spans="1:200" s="10" customFormat="1" ht="15" hidden="1" customHeight="1" x14ac:dyDescent="0.25">
      <c r="A110" s="141"/>
      <c r="L110" s="12"/>
      <c r="AF110" s="141"/>
      <c r="AR110" s="141"/>
      <c r="BD110" s="141"/>
      <c r="BP110" s="141"/>
      <c r="CB110" s="141"/>
      <c r="CN110" s="141"/>
      <c r="CZ110" s="141"/>
      <c r="DL110" s="141"/>
      <c r="DX110" s="141"/>
      <c r="EJ110" s="141"/>
      <c r="EV110" s="141"/>
      <c r="FH110" s="141"/>
      <c r="FT110" s="141"/>
      <c r="GF110" s="141"/>
      <c r="GR110" s="141"/>
    </row>
    <row r="111" spans="1:200" s="10" customFormat="1" ht="15" hidden="1" customHeight="1" x14ac:dyDescent="0.25">
      <c r="A111" s="141"/>
      <c r="B111" s="12"/>
      <c r="C111" s="12"/>
      <c r="D111" s="12"/>
      <c r="E111" s="12"/>
      <c r="F111" s="12"/>
      <c r="G111" s="12"/>
      <c r="H111" s="12"/>
      <c r="I111" s="13"/>
      <c r="J111" s="12"/>
      <c r="K111" s="12"/>
      <c r="L111" s="12"/>
      <c r="N111" s="12"/>
      <c r="O111" s="12"/>
      <c r="P111" s="12"/>
      <c r="Q111" s="13"/>
      <c r="R111" s="12"/>
      <c r="S111" s="12"/>
      <c r="AF111" s="141"/>
      <c r="AR111" s="141"/>
      <c r="BD111" s="141"/>
      <c r="BP111" s="141"/>
      <c r="CB111" s="141"/>
      <c r="CN111" s="141"/>
      <c r="CZ111" s="141"/>
      <c r="DL111" s="141"/>
      <c r="DX111" s="141"/>
      <c r="EJ111" s="141"/>
      <c r="EV111" s="141"/>
      <c r="FH111" s="141"/>
      <c r="FT111" s="141"/>
      <c r="GF111" s="141"/>
      <c r="GR111" s="141"/>
    </row>
    <row r="112" spans="1:200" s="10" customFormat="1" ht="15" hidden="1" customHeight="1" x14ac:dyDescent="0.25">
      <c r="A112" s="141"/>
      <c r="B112" s="12"/>
      <c r="C112" s="12"/>
      <c r="D112" s="12"/>
      <c r="E112" s="12"/>
      <c r="F112" s="12"/>
      <c r="G112" s="12"/>
      <c r="H112" s="12"/>
      <c r="I112" s="13"/>
      <c r="J112" s="12"/>
      <c r="K112" s="12"/>
      <c r="L112" s="12"/>
      <c r="N112" s="12"/>
      <c r="O112" s="12"/>
      <c r="P112" s="12"/>
      <c r="Q112" s="13"/>
      <c r="R112" s="12"/>
      <c r="S112" s="12"/>
      <c r="AF112" s="141"/>
      <c r="AR112" s="141"/>
      <c r="BD112" s="141"/>
      <c r="BP112" s="141"/>
      <c r="CB112" s="141"/>
      <c r="CN112" s="141"/>
      <c r="CZ112" s="141"/>
      <c r="DL112" s="141"/>
      <c r="DX112" s="141"/>
      <c r="EJ112" s="141"/>
      <c r="EV112" s="141"/>
      <c r="FH112" s="141"/>
      <c r="FT112" s="141"/>
      <c r="GF112" s="141"/>
      <c r="GR112" s="141"/>
    </row>
    <row r="113" spans="32:200" ht="14.4" hidden="1" customHeight="1" x14ac:dyDescent="0.3">
      <c r="AF113" s="208"/>
      <c r="AR113" s="208"/>
      <c r="BD113" s="208"/>
      <c r="BP113" s="208"/>
      <c r="CB113" s="208"/>
      <c r="CN113" s="208"/>
      <c r="CZ113" s="208"/>
      <c r="DL113" s="208"/>
      <c r="DX113" s="208"/>
      <c r="EJ113" s="208"/>
      <c r="EV113" s="208"/>
      <c r="FH113" s="208"/>
      <c r="FT113" s="208"/>
      <c r="GF113" s="208"/>
      <c r="GR113" s="208"/>
    </row>
  </sheetData>
  <sheetProtection formatColumns="0" formatRows="0" sort="0" autoFilter="0" pivotTables="0"/>
  <mergeCells count="218">
    <mergeCell ref="CU62:CW62"/>
    <mergeCell ref="CI63:CK63"/>
    <mergeCell ref="CU63:CW63"/>
    <mergeCell ref="DG63:DI63"/>
    <mergeCell ref="DS63:DU63"/>
    <mergeCell ref="CI64:CK64"/>
    <mergeCell ref="CU64:CW64"/>
    <mergeCell ref="CI65:CK65"/>
    <mergeCell ref="CU65:CW65"/>
    <mergeCell ref="CI66:CK66"/>
    <mergeCell ref="CU66:CW66"/>
    <mergeCell ref="DG66:DI66"/>
    <mergeCell ref="DS66:DU66"/>
    <mergeCell ref="CI67:CK67"/>
    <mergeCell ref="CU67:CW67"/>
    <mergeCell ref="AU57:AW57"/>
    <mergeCell ref="AM60:AO60"/>
    <mergeCell ref="AM61:AO61"/>
    <mergeCell ref="AM62:AO62"/>
    <mergeCell ref="AM63:AO63"/>
    <mergeCell ref="AM64:AO64"/>
    <mergeCell ref="AM65:AO65"/>
    <mergeCell ref="AY66:BA66"/>
    <mergeCell ref="AY67:BA67"/>
    <mergeCell ref="AY60:BA60"/>
    <mergeCell ref="AY61:BA61"/>
    <mergeCell ref="AY62:BA62"/>
    <mergeCell ref="AY63:BA63"/>
    <mergeCell ref="AY64:BA64"/>
    <mergeCell ref="AY65:BA65"/>
    <mergeCell ref="CE57:CG57"/>
    <mergeCell ref="CQ57:CS57"/>
    <mergeCell ref="CI60:CK60"/>
    <mergeCell ref="CC51:CN51"/>
    <mergeCell ref="CO51:CZ51"/>
    <mergeCell ref="CE53:CG53"/>
    <mergeCell ref="CQ53:CS53"/>
    <mergeCell ref="CE54:CG54"/>
    <mergeCell ref="CQ54:CS54"/>
    <mergeCell ref="CE55:CG55"/>
    <mergeCell ref="CQ55:CS55"/>
    <mergeCell ref="CE56:CG56"/>
    <mergeCell ref="CQ56:CS56"/>
    <mergeCell ref="CU60:CW60"/>
    <mergeCell ref="CI61:CK61"/>
    <mergeCell ref="CU61:CW61"/>
    <mergeCell ref="CI62:CK62"/>
    <mergeCell ref="H8:J8"/>
    <mergeCell ref="P8:R8"/>
    <mergeCell ref="AA60:AC60"/>
    <mergeCell ref="H53:J53"/>
    <mergeCell ref="H54:J54"/>
    <mergeCell ref="H55:J55"/>
    <mergeCell ref="H56:J56"/>
    <mergeCell ref="H57:J57"/>
    <mergeCell ref="H59:J59"/>
    <mergeCell ref="W53:Y53"/>
    <mergeCell ref="W54:Y54"/>
    <mergeCell ref="W55:Y55"/>
    <mergeCell ref="W56:Y56"/>
    <mergeCell ref="W57:Y57"/>
    <mergeCell ref="AI53:AK53"/>
    <mergeCell ref="AI54:AK54"/>
    <mergeCell ref="AI55:AK55"/>
    <mergeCell ref="AI56:AK56"/>
    <mergeCell ref="AI57:AK57"/>
    <mergeCell ref="AS51:BD51"/>
    <mergeCell ref="U51:AF51"/>
    <mergeCell ref="AG51:AR51"/>
    <mergeCell ref="BQ51:CB51"/>
    <mergeCell ref="BK64:BM64"/>
    <mergeCell ref="BK65:BM65"/>
    <mergeCell ref="BK66:BM66"/>
    <mergeCell ref="BK67:BM67"/>
    <mergeCell ref="BE51:BP51"/>
    <mergeCell ref="BG57:BI57"/>
    <mergeCell ref="BK60:BM60"/>
    <mergeCell ref="BK61:BM61"/>
    <mergeCell ref="BK62:BM62"/>
    <mergeCell ref="BK63:BM63"/>
    <mergeCell ref="BG53:BI53"/>
    <mergeCell ref="BG54:BI54"/>
    <mergeCell ref="BG55:BI55"/>
    <mergeCell ref="BG56:BI56"/>
    <mergeCell ref="AA61:AC61"/>
    <mergeCell ref="AA62:AC62"/>
    <mergeCell ref="AA63:AC63"/>
    <mergeCell ref="AA64:AC64"/>
    <mergeCell ref="AA65:AC65"/>
    <mergeCell ref="AA66:AC66"/>
    <mergeCell ref="AA67:AC67"/>
    <mergeCell ref="AM66:AO66"/>
    <mergeCell ref="AM67:AO67"/>
    <mergeCell ref="AU53:AW53"/>
    <mergeCell ref="AU54:AW54"/>
    <mergeCell ref="AU55:AW55"/>
    <mergeCell ref="AU56:AW56"/>
    <mergeCell ref="BS57:BU57"/>
    <mergeCell ref="BW60:BY60"/>
    <mergeCell ref="BS55:BU55"/>
    <mergeCell ref="BS56:BU56"/>
    <mergeCell ref="BS53:BU53"/>
    <mergeCell ref="BS54:BU54"/>
    <mergeCell ref="BW67:BY67"/>
    <mergeCell ref="BW65:BY65"/>
    <mergeCell ref="BW66:BY66"/>
    <mergeCell ref="BW63:BY63"/>
    <mergeCell ref="BW64:BY64"/>
    <mergeCell ref="BW61:BY61"/>
    <mergeCell ref="BW62:BY62"/>
    <mergeCell ref="EE65:EG65"/>
    <mergeCell ref="EE60:EG60"/>
    <mergeCell ref="DG61:DI61"/>
    <mergeCell ref="DS61:DU61"/>
    <mergeCell ref="EE61:EG61"/>
    <mergeCell ref="DG62:DI62"/>
    <mergeCell ref="DS62:DU62"/>
    <mergeCell ref="EE62:EG62"/>
    <mergeCell ref="EA55:EC55"/>
    <mergeCell ref="DG60:DI60"/>
    <mergeCell ref="DS60:DU60"/>
    <mergeCell ref="DY51:EJ51"/>
    <mergeCell ref="DC53:DE53"/>
    <mergeCell ref="DO53:DQ53"/>
    <mergeCell ref="EA53:EC53"/>
    <mergeCell ref="DC54:DE54"/>
    <mergeCell ref="DO54:DQ54"/>
    <mergeCell ref="EA54:EC54"/>
    <mergeCell ref="DA51:DL51"/>
    <mergeCell ref="DM51:DX51"/>
    <mergeCell ref="FK57:FM57"/>
    <mergeCell ref="EY54:FA54"/>
    <mergeCell ref="FK54:FM54"/>
    <mergeCell ref="EM55:EO55"/>
    <mergeCell ref="EY55:FA55"/>
    <mergeCell ref="FK55:FM55"/>
    <mergeCell ref="DC56:DE56"/>
    <mergeCell ref="DO56:DQ56"/>
    <mergeCell ref="EA56:EC56"/>
    <mergeCell ref="DC57:DE57"/>
    <mergeCell ref="DO57:DQ57"/>
    <mergeCell ref="EA57:EC57"/>
    <mergeCell ref="DC55:DE55"/>
    <mergeCell ref="DO55:DQ55"/>
    <mergeCell ref="EM53:EO53"/>
    <mergeCell ref="EY53:FA53"/>
    <mergeCell ref="FK53:FM53"/>
    <mergeCell ref="EE66:EG66"/>
    <mergeCell ref="DG67:DI67"/>
    <mergeCell ref="DS67:DU67"/>
    <mergeCell ref="EE67:EG67"/>
    <mergeCell ref="EK51:EV51"/>
    <mergeCell ref="EM54:EO54"/>
    <mergeCell ref="EM56:EO56"/>
    <mergeCell ref="EQ60:ES60"/>
    <mergeCell ref="EQ62:ES62"/>
    <mergeCell ref="EQ64:ES64"/>
    <mergeCell ref="EQ66:ES66"/>
    <mergeCell ref="EE63:EG63"/>
    <mergeCell ref="DG64:DI64"/>
    <mergeCell ref="DS64:DU64"/>
    <mergeCell ref="EE64:EG64"/>
    <mergeCell ref="DG65:DI65"/>
    <mergeCell ref="DS65:DU65"/>
    <mergeCell ref="FC66:FE66"/>
    <mergeCell ref="EY56:FA56"/>
    <mergeCell ref="FK56:FM56"/>
    <mergeCell ref="EM57:EO57"/>
    <mergeCell ref="EQ67:ES67"/>
    <mergeCell ref="FC67:FE67"/>
    <mergeCell ref="FO67:FQ67"/>
    <mergeCell ref="FC64:FE64"/>
    <mergeCell ref="FO64:FQ64"/>
    <mergeCell ref="EQ65:ES65"/>
    <mergeCell ref="FC65:FE65"/>
    <mergeCell ref="FO65:FQ65"/>
    <mergeCell ref="FC62:FE62"/>
    <mergeCell ref="FO62:FQ62"/>
    <mergeCell ref="EQ63:ES63"/>
    <mergeCell ref="FC63:FE63"/>
    <mergeCell ref="FO63:FQ63"/>
    <mergeCell ref="FO66:FQ66"/>
    <mergeCell ref="FC60:FE60"/>
    <mergeCell ref="FO60:FQ60"/>
    <mergeCell ref="EQ61:ES61"/>
    <mergeCell ref="FC61:FE61"/>
    <mergeCell ref="FO61:FQ61"/>
    <mergeCell ref="FW53:FY53"/>
    <mergeCell ref="GI53:GK53"/>
    <mergeCell ref="FU51:GF51"/>
    <mergeCell ref="GG51:GR51"/>
    <mergeCell ref="FW55:FY55"/>
    <mergeCell ref="GI55:GK55"/>
    <mergeCell ref="FW54:FY54"/>
    <mergeCell ref="GI54:GK54"/>
    <mergeCell ref="FW57:FY57"/>
    <mergeCell ref="GI57:GK57"/>
    <mergeCell ref="FW56:FY56"/>
    <mergeCell ref="GI56:GK56"/>
    <mergeCell ref="GA61:GC61"/>
    <mergeCell ref="GM61:GO61"/>
    <mergeCell ref="GA60:GC60"/>
    <mergeCell ref="GM60:GO60"/>
    <mergeCell ref="EW51:FH51"/>
    <mergeCell ref="FI51:FT51"/>
    <mergeCell ref="EY57:FA57"/>
    <mergeCell ref="GA63:GC63"/>
    <mergeCell ref="GM63:GO63"/>
    <mergeCell ref="GA62:GC62"/>
    <mergeCell ref="GM62:GO62"/>
    <mergeCell ref="GA65:GC65"/>
    <mergeCell ref="GM65:GO65"/>
    <mergeCell ref="GA64:GC64"/>
    <mergeCell ref="GM64:GO64"/>
    <mergeCell ref="GA67:GC67"/>
    <mergeCell ref="GM67:GO67"/>
    <mergeCell ref="GA66:GC66"/>
    <mergeCell ref="GM66:GO66"/>
  </mergeCells>
  <conditionalFormatting sqref="W10:W49 Y10:Y49">
    <cfRule type="expression" dxfId="417" priority="9161" stopIfTrue="1">
      <formula>ISBLANK(W10)</formula>
    </cfRule>
  </conditionalFormatting>
  <conditionalFormatting sqref="G10:G49 G60:G67">
    <cfRule type="expression" dxfId="416" priority="9162" stopIfTrue="1">
      <formula>H10&gt;J10</formula>
    </cfRule>
    <cfRule type="expression" dxfId="415" priority="9163" stopIfTrue="1">
      <formula>H10&lt;J10</formula>
    </cfRule>
  </conditionalFormatting>
  <conditionalFormatting sqref="K10:K49">
    <cfRule type="expression" dxfId="414" priority="9164">
      <formula>J10&gt;H10</formula>
    </cfRule>
    <cfRule type="expression" dxfId="413" priority="9165">
      <formula>J10&lt;H10</formula>
    </cfRule>
  </conditionalFormatting>
  <conditionalFormatting sqref="K60:K67">
    <cfRule type="expression" dxfId="412" priority="9166">
      <formula>J60&gt;H60</formula>
    </cfRule>
    <cfRule type="expression" dxfId="411" priority="9167">
      <formula>$J60&lt;$H60</formula>
    </cfRule>
  </conditionalFormatting>
  <conditionalFormatting sqref="W10:W49">
    <cfRule type="expression" dxfId="410" priority="9156">
      <formula>ISNUMBER(W10)</formula>
    </cfRule>
  </conditionalFormatting>
  <conditionalFormatting sqref="Y10:Y49">
    <cfRule type="expression" dxfId="409" priority="9155">
      <formula>ISNUMBER(Y10)</formula>
    </cfRule>
  </conditionalFormatting>
  <conditionalFormatting sqref="W61:W67 Y61:Y67">
    <cfRule type="expression" dxfId="408" priority="9151" stopIfTrue="1">
      <formula>ISBLANK(W61)</formula>
    </cfRule>
  </conditionalFormatting>
  <conditionalFormatting sqref="W61:W67">
    <cfRule type="expression" dxfId="407" priority="9150">
      <formula>ISNUMBER(W61)</formula>
    </cfRule>
  </conditionalFormatting>
  <conditionalFormatting sqref="W60">
    <cfRule type="expression" dxfId="406" priority="9153">
      <formula>ISNUMBER(W60)</formula>
    </cfRule>
  </conditionalFormatting>
  <conditionalFormatting sqref="W60 Y60">
    <cfRule type="expression" dxfId="405" priority="9154" stopIfTrue="1">
      <formula>ISBLANK(W60)</formula>
    </cfRule>
  </conditionalFormatting>
  <conditionalFormatting sqref="Y60">
    <cfRule type="expression" dxfId="404" priority="9152">
      <formula>ISNUMBER(Y60)</formula>
    </cfRule>
  </conditionalFormatting>
  <conditionalFormatting sqref="Y61:Y67">
    <cfRule type="expression" dxfId="403" priority="9149">
      <formula>ISNUMBER(Y61)</formula>
    </cfRule>
  </conditionalFormatting>
  <conditionalFormatting sqref="AG4:AL8 BB4:BD5 AP4:AX5 AP8:AR8 AP7:AQ7 AP6:AR6 BZ4:CB5">
    <cfRule type="expression" dxfId="402" priority="9110" stopIfTrue="1">
      <formula>AG$5&lt;&gt;1</formula>
    </cfRule>
  </conditionalFormatting>
  <conditionalFormatting sqref="AC10:AC49">
    <cfRule type="expression" dxfId="401" priority="4553">
      <formula>ISNUMBER(AC10)</formula>
    </cfRule>
  </conditionalFormatting>
  <conditionalFormatting sqref="AA10:AA49 AC10:AC49">
    <cfRule type="expression" dxfId="400" priority="4555" stopIfTrue="1">
      <formula>ISBLANK(AA10)</formula>
    </cfRule>
  </conditionalFormatting>
  <conditionalFormatting sqref="AA10:AA49">
    <cfRule type="expression" dxfId="399" priority="4554">
      <formula>ISNUMBER(AA10)</formula>
    </cfRule>
  </conditionalFormatting>
  <conditionalFormatting sqref="AA60:AC67">
    <cfRule type="expression" dxfId="398" priority="4513">
      <formula>AND(W60&lt;&gt;"",Y60&lt;&gt;"",W60=Y60)</formula>
    </cfRule>
  </conditionalFormatting>
  <conditionalFormatting sqref="AU10:AU49 AW10:AW49">
    <cfRule type="expression" dxfId="397" priority="4390" stopIfTrue="1">
      <formula>ISBLANK(AU10)</formula>
    </cfRule>
  </conditionalFormatting>
  <conditionalFormatting sqref="AU10:AU49">
    <cfRule type="expression" dxfId="396" priority="4389">
      <formula>ISNUMBER(AU10)</formula>
    </cfRule>
  </conditionalFormatting>
  <conditionalFormatting sqref="AW10:AW49">
    <cfRule type="expression" dxfId="395" priority="4388">
      <formula>ISNUMBER(AW10)</formula>
    </cfRule>
  </conditionalFormatting>
  <conditionalFormatting sqref="AY10:AY49">
    <cfRule type="expression" dxfId="394" priority="4386">
      <formula>ISNUMBER(AY10)</formula>
    </cfRule>
  </conditionalFormatting>
  <conditionalFormatting sqref="AY10:AY49 BA10:BA49">
    <cfRule type="expression" dxfId="393" priority="4387" stopIfTrue="1">
      <formula>ISBLANK(AY10)</formula>
    </cfRule>
  </conditionalFormatting>
  <conditionalFormatting sqref="BA10:BA49">
    <cfRule type="expression" dxfId="392" priority="4385">
      <formula>ISNUMBER(BA10)</formula>
    </cfRule>
  </conditionalFormatting>
  <conditionalFormatting sqref="AX54:AX57">
    <cfRule type="expression" dxfId="391" priority="4370">
      <formula>AND($S$60=0,AX54=$K54)</formula>
    </cfRule>
  </conditionalFormatting>
  <conditionalFormatting sqref="AI10:AI49 AK10:AK49">
    <cfRule type="expression" dxfId="390" priority="4484" stopIfTrue="1">
      <formula>ISBLANK(AI10)</formula>
    </cfRule>
  </conditionalFormatting>
  <conditionalFormatting sqref="AI10:AI49">
    <cfRule type="expression" dxfId="389" priority="4483">
      <formula>ISNUMBER(AI10)</formula>
    </cfRule>
  </conditionalFormatting>
  <conditionalFormatting sqref="AK10:AK49">
    <cfRule type="expression" dxfId="388" priority="4482">
      <formula>ISNUMBER(AK10)</formula>
    </cfRule>
  </conditionalFormatting>
  <conditionalFormatting sqref="AO10:AO49">
    <cfRule type="expression" dxfId="387" priority="4461">
      <formula>ISNUMBER(AO10)</formula>
    </cfRule>
  </conditionalFormatting>
  <conditionalFormatting sqref="AM10:AM49 AO10:AO49">
    <cfRule type="expression" dxfId="386" priority="4463" stopIfTrue="1">
      <formula>ISBLANK(AM10)</formula>
    </cfRule>
  </conditionalFormatting>
  <conditionalFormatting sqref="AM10:AM49">
    <cfRule type="expression" dxfId="385" priority="4462">
      <formula>ISNUMBER(AM10)</formula>
    </cfRule>
  </conditionalFormatting>
  <conditionalFormatting sqref="AM60:AO67">
    <cfRule type="expression" dxfId="384" priority="4435">
      <formula>AND(AI60&lt;&gt;"",AK60&lt;&gt;"",AI60=AK60)</formula>
    </cfRule>
  </conditionalFormatting>
  <conditionalFormatting sqref="V10:V49">
    <cfRule type="expression" dxfId="383" priority="4404" stopIfTrue="1">
      <formula>W10&gt;Y10</formula>
    </cfRule>
    <cfRule type="expression" dxfId="382" priority="4405" stopIfTrue="1">
      <formula>W10&lt;Y10</formula>
    </cfRule>
  </conditionalFormatting>
  <conditionalFormatting sqref="Z10:Z49">
    <cfRule type="expression" dxfId="381" priority="4402">
      <formula>Y10&gt;W10</formula>
    </cfRule>
    <cfRule type="expression" dxfId="380" priority="4403">
      <formula>Y10&lt;W10</formula>
    </cfRule>
  </conditionalFormatting>
  <conditionalFormatting sqref="AH10:AH49">
    <cfRule type="expression" dxfId="379" priority="4400" stopIfTrue="1">
      <formula>AI10&gt;AK10</formula>
    </cfRule>
    <cfRule type="expression" dxfId="378" priority="4401" stopIfTrue="1">
      <formula>AI10&lt;AK10</formula>
    </cfRule>
  </conditionalFormatting>
  <conditionalFormatting sqref="AL10:AL49">
    <cfRule type="expression" dxfId="377" priority="4398">
      <formula>AK10&gt;AI10</formula>
    </cfRule>
    <cfRule type="expression" dxfId="376" priority="4399">
      <formula>AK10&lt;AI10</formula>
    </cfRule>
  </conditionalFormatting>
  <conditionalFormatting sqref="V60:V67">
    <cfRule type="expression" dxfId="375" priority="142">
      <formula>AND($S$60=0,V60=$G60)</formula>
    </cfRule>
    <cfRule type="expression" dxfId="374" priority="4397">
      <formula>AND(W60&lt;&gt;"",Y60&lt;&gt;"",W60&gt;Y60)</formula>
    </cfRule>
  </conditionalFormatting>
  <conditionalFormatting sqref="Z60:Z67">
    <cfRule type="expression" dxfId="373" priority="141">
      <formula>AND($S$60=0,Z60=$K60)</formula>
    </cfRule>
    <cfRule type="expression" dxfId="372" priority="4396">
      <formula>AND(W60&lt;&gt;"",Y60&lt;&gt;"",W60&lt;Y60)</formula>
    </cfRule>
  </conditionalFormatting>
  <conditionalFormatting sqref="V54:V57">
    <cfRule type="expression" dxfId="371" priority="4395">
      <formula>AND($S$60=0,V54=$G54)</formula>
    </cfRule>
  </conditionalFormatting>
  <conditionalFormatting sqref="Z54:Z57">
    <cfRule type="expression" dxfId="370" priority="4394">
      <formula>AND($S$60=0,Z54=$K54)</formula>
    </cfRule>
  </conditionalFormatting>
  <conditionalFormatting sqref="AH54:AH57">
    <cfRule type="expression" dxfId="369" priority="4393">
      <formula>AND($S$60=0,AH54=$G54)</formula>
    </cfRule>
  </conditionalFormatting>
  <conditionalFormatting sqref="AL54:AL57">
    <cfRule type="expression" dxfId="368" priority="4392">
      <formula>AND($S$60=0,AL54=$K54)</formula>
    </cfRule>
  </conditionalFormatting>
  <conditionalFormatting sqref="AS6:AX8 BB8:BD8 BB7:BC7 BB6:BD6">
    <cfRule type="expression" dxfId="367" priority="4391" stopIfTrue="1">
      <formula>AS$5&lt;&gt;1</formula>
    </cfRule>
  </conditionalFormatting>
  <conditionalFormatting sqref="AY60:BA67">
    <cfRule type="expression" dxfId="366" priority="4377">
      <formula>AND(AU60&lt;&gt;"",AW60&lt;&gt;"",AU60=AW60)</formula>
    </cfRule>
  </conditionalFormatting>
  <conditionalFormatting sqref="AT10:AT49">
    <cfRule type="expression" dxfId="365" priority="4374" stopIfTrue="1">
      <formula>AU10&gt;AW10</formula>
    </cfRule>
    <cfRule type="expression" dxfId="364" priority="4375" stopIfTrue="1">
      <formula>AU10&lt;AW10</formula>
    </cfRule>
  </conditionalFormatting>
  <conditionalFormatting sqref="AX10:AX49">
    <cfRule type="expression" dxfId="363" priority="4372">
      <formula>AW10&gt;AU10</formula>
    </cfRule>
    <cfRule type="expression" dxfId="362" priority="4373">
      <formula>AW10&lt;AU10</formula>
    </cfRule>
  </conditionalFormatting>
  <conditionalFormatting sqref="AT54:AT57">
    <cfRule type="expression" dxfId="361" priority="4371">
      <formula>AND($S$60=0,AT54=$G54)</formula>
    </cfRule>
  </conditionalFormatting>
  <conditionalFormatting sqref="BE4:BJ8 BN8:BP8 BN7:BO7 BN4:BP6">
    <cfRule type="expression" dxfId="360" priority="4369" stopIfTrue="1">
      <formula>BE$5&lt;&gt;1</formula>
    </cfRule>
  </conditionalFormatting>
  <conditionalFormatting sqref="BG10:BG49 BI10:BI49">
    <cfRule type="expression" dxfId="359" priority="4368" stopIfTrue="1">
      <formula>ISBLANK(BG10)</formula>
    </cfRule>
  </conditionalFormatting>
  <conditionalFormatting sqref="BG10:BG49">
    <cfRule type="expression" dxfId="358" priority="4367">
      <formula>ISNUMBER(BG10)</formula>
    </cfRule>
  </conditionalFormatting>
  <conditionalFormatting sqref="BI10:BI49">
    <cfRule type="expression" dxfId="357" priority="4366">
      <formula>ISNUMBER(BI10)</formula>
    </cfRule>
  </conditionalFormatting>
  <conditionalFormatting sqref="BM10:BM49">
    <cfRule type="expression" dxfId="356" priority="4363">
      <formula>ISNUMBER(BM10)</formula>
    </cfRule>
  </conditionalFormatting>
  <conditionalFormatting sqref="BK10:BK49 BM10:BM49">
    <cfRule type="expression" dxfId="355" priority="4365" stopIfTrue="1">
      <formula>ISBLANK(BK10)</formula>
    </cfRule>
  </conditionalFormatting>
  <conditionalFormatting sqref="BK10:BK49">
    <cfRule type="expression" dxfId="354" priority="4364">
      <formula>ISNUMBER(BK10)</formula>
    </cfRule>
  </conditionalFormatting>
  <conditionalFormatting sqref="BK60:BM67">
    <cfRule type="expression" dxfId="353" priority="4355">
      <formula>AND(BG60&lt;&gt;"",BI60&lt;&gt;"",BG60=BI60)</formula>
    </cfRule>
  </conditionalFormatting>
  <conditionalFormatting sqref="BF10:BF49">
    <cfRule type="expression" dxfId="352" priority="4352" stopIfTrue="1">
      <formula>BG10&gt;BI10</formula>
    </cfRule>
    <cfRule type="expression" dxfId="351" priority="4353" stopIfTrue="1">
      <formula>BG10&lt;BI10</formula>
    </cfRule>
  </conditionalFormatting>
  <conditionalFormatting sqref="BJ10:BJ49">
    <cfRule type="expression" dxfId="350" priority="4350">
      <formula>BI10&gt;BG10</formula>
    </cfRule>
    <cfRule type="expression" dxfId="349" priority="4351">
      <formula>BI10&lt;BG10</formula>
    </cfRule>
  </conditionalFormatting>
  <conditionalFormatting sqref="BF54:BF57">
    <cfRule type="expression" dxfId="348" priority="4349">
      <formula>AND($S$60=0,BF54=$G54)</formula>
    </cfRule>
  </conditionalFormatting>
  <conditionalFormatting sqref="BJ54:BJ57">
    <cfRule type="expression" dxfId="347" priority="4348">
      <formula>AND($S$60=0,BJ54=$K54)</formula>
    </cfRule>
  </conditionalFormatting>
  <conditionalFormatting sqref="BQ4:BV8 BZ8:CB8 BZ7:CA7 BZ6:CB6">
    <cfRule type="expression" dxfId="346" priority="4347" stopIfTrue="1">
      <formula>BQ$5&lt;&gt;1</formula>
    </cfRule>
  </conditionalFormatting>
  <conditionalFormatting sqref="BS10:BS49 BU10:BU49">
    <cfRule type="expression" dxfId="345" priority="4346" stopIfTrue="1">
      <formula>ISBLANK(BS10)</formula>
    </cfRule>
  </conditionalFormatting>
  <conditionalFormatting sqref="BS10:BS49">
    <cfRule type="expression" dxfId="344" priority="4345">
      <formula>ISNUMBER(BS10)</formula>
    </cfRule>
  </conditionalFormatting>
  <conditionalFormatting sqref="BU10:BU49">
    <cfRule type="expression" dxfId="343" priority="4344">
      <formula>ISNUMBER(BU10)</formula>
    </cfRule>
  </conditionalFormatting>
  <conditionalFormatting sqref="BY10:BY49">
    <cfRule type="expression" dxfId="342" priority="4341">
      <formula>ISNUMBER(BY10)</formula>
    </cfRule>
  </conditionalFormatting>
  <conditionalFormatting sqref="BW10:BW49 BY10:BY49">
    <cfRule type="expression" dxfId="341" priority="4343" stopIfTrue="1">
      <formula>ISBLANK(BW10)</formula>
    </cfRule>
  </conditionalFormatting>
  <conditionalFormatting sqref="BW10:BW49">
    <cfRule type="expression" dxfId="340" priority="4342">
      <formula>ISNUMBER(BW10)</formula>
    </cfRule>
  </conditionalFormatting>
  <conditionalFormatting sqref="BW60:BY67">
    <cfRule type="expression" dxfId="339" priority="4333">
      <formula>AND(BS60&lt;&gt;"",BU60&lt;&gt;"",BS60=BU60)</formula>
    </cfRule>
  </conditionalFormatting>
  <conditionalFormatting sqref="BR10:BR49">
    <cfRule type="expression" dxfId="338" priority="4330" stopIfTrue="1">
      <formula>BS10&gt;BU10</formula>
    </cfRule>
    <cfRule type="expression" dxfId="337" priority="4331" stopIfTrue="1">
      <formula>BS10&lt;BU10</formula>
    </cfRule>
  </conditionalFormatting>
  <conditionalFormatting sqref="BV10:BV49">
    <cfRule type="expression" dxfId="336" priority="4328">
      <formula>BU10&gt;BS10</formula>
    </cfRule>
    <cfRule type="expression" dxfId="335" priority="4329">
      <formula>BU10&lt;BS10</formula>
    </cfRule>
  </conditionalFormatting>
  <conditionalFormatting sqref="BR54:BR57">
    <cfRule type="expression" dxfId="334" priority="4327">
      <formula>AND($S$60=0,BR54=$G54)</formula>
    </cfRule>
  </conditionalFormatting>
  <conditionalFormatting sqref="BV54:BV57">
    <cfRule type="expression" dxfId="333" priority="4326">
      <formula>AND($S$60=0,BV54=$K54)</formula>
    </cfRule>
  </conditionalFormatting>
  <conditionalFormatting sqref="CC4:CH8 CX4:CZ5 CL4:CT5 CL8:CN8 CL7:CM7 CL6:CN6 DV4:DX5">
    <cfRule type="expression" dxfId="332" priority="2233" stopIfTrue="1">
      <formula>CC$5&lt;&gt;1</formula>
    </cfRule>
  </conditionalFormatting>
  <conditionalFormatting sqref="CQ10:CQ49 CS10:CS49">
    <cfRule type="expression" dxfId="331" priority="2210" stopIfTrue="1">
      <formula>ISBLANK(CQ10)</formula>
    </cfRule>
  </conditionalFormatting>
  <conditionalFormatting sqref="CQ10:CQ49">
    <cfRule type="expression" dxfId="330" priority="2209">
      <formula>ISNUMBER(CQ10)</formula>
    </cfRule>
  </conditionalFormatting>
  <conditionalFormatting sqref="CS10:CS49">
    <cfRule type="expression" dxfId="329" priority="2208">
      <formula>ISNUMBER(CS10)</formula>
    </cfRule>
  </conditionalFormatting>
  <conditionalFormatting sqref="CU10:CU49">
    <cfRule type="expression" dxfId="328" priority="2206">
      <formula>ISNUMBER(CU10)</formula>
    </cfRule>
  </conditionalFormatting>
  <conditionalFormatting sqref="CU10:CU49 CW10:CW49">
    <cfRule type="expression" dxfId="327" priority="2207" stopIfTrue="1">
      <formula>ISBLANK(CU10)</formula>
    </cfRule>
  </conditionalFormatting>
  <conditionalFormatting sqref="CW10:CW49">
    <cfRule type="expression" dxfId="326" priority="2205">
      <formula>ISNUMBER(CW10)</formula>
    </cfRule>
  </conditionalFormatting>
  <conditionalFormatting sqref="CT54:CT57">
    <cfRule type="expression" dxfId="325" priority="2190">
      <formula>AND($S$60=0,CT54=$K54)</formula>
    </cfRule>
  </conditionalFormatting>
  <conditionalFormatting sqref="CE10:CE49 CG10:CG49">
    <cfRule type="expression" dxfId="324" priority="2232" stopIfTrue="1">
      <formula>ISBLANK(CE10)</formula>
    </cfRule>
  </conditionalFormatting>
  <conditionalFormatting sqref="CE10:CE49">
    <cfRule type="expression" dxfId="323" priority="2231">
      <formula>ISNUMBER(CE10)</formula>
    </cfRule>
  </conditionalFormatting>
  <conditionalFormatting sqref="CG10:CG49">
    <cfRule type="expression" dxfId="322" priority="2230">
      <formula>ISNUMBER(CG10)</formula>
    </cfRule>
  </conditionalFormatting>
  <conditionalFormatting sqref="CK10:CK49">
    <cfRule type="expression" dxfId="321" priority="2227">
      <formula>ISNUMBER(CK10)</formula>
    </cfRule>
  </conditionalFormatting>
  <conditionalFormatting sqref="CI10:CI49 CK10:CK49">
    <cfRule type="expression" dxfId="320" priority="2229" stopIfTrue="1">
      <formula>ISBLANK(CI10)</formula>
    </cfRule>
  </conditionalFormatting>
  <conditionalFormatting sqref="CI10:CI49">
    <cfRule type="expression" dxfId="319" priority="2228">
      <formula>ISNUMBER(CI10)</formula>
    </cfRule>
  </conditionalFormatting>
  <conditionalFormatting sqref="CI60:CK67">
    <cfRule type="expression" dxfId="318" priority="2219">
      <formula>AND(CE60&lt;&gt;"",CG60&lt;&gt;"",CE60=CG60)</formula>
    </cfRule>
  </conditionalFormatting>
  <conditionalFormatting sqref="CD10:CD49">
    <cfRule type="expression" dxfId="317" priority="2216" stopIfTrue="1">
      <formula>CE10&gt;CG10</formula>
    </cfRule>
    <cfRule type="expression" dxfId="316" priority="2217" stopIfTrue="1">
      <formula>CE10&lt;CG10</formula>
    </cfRule>
  </conditionalFormatting>
  <conditionalFormatting sqref="CH10:CH49">
    <cfRule type="expression" dxfId="315" priority="2214">
      <formula>CG10&gt;CE10</formula>
    </cfRule>
    <cfRule type="expression" dxfId="314" priority="2215">
      <formula>CG10&lt;CE10</formula>
    </cfRule>
  </conditionalFormatting>
  <conditionalFormatting sqref="CD54:CD57">
    <cfRule type="expression" dxfId="313" priority="2213">
      <formula>AND($S$60=0,CD54=$G54)</formula>
    </cfRule>
  </conditionalFormatting>
  <conditionalFormatting sqref="CH54:CH57">
    <cfRule type="expression" dxfId="312" priority="2212">
      <formula>AND($S$60=0,CH54=$K54)</formula>
    </cfRule>
  </conditionalFormatting>
  <conditionalFormatting sqref="CO6:CT8 CX8:CZ8 CX7:CY7 CX6:CZ6">
    <cfRule type="expression" dxfId="311" priority="2211" stopIfTrue="1">
      <formula>CO$5&lt;&gt;1</formula>
    </cfRule>
  </conditionalFormatting>
  <conditionalFormatting sqref="CU60:CW67">
    <cfRule type="expression" dxfId="310" priority="2197">
      <formula>AND(CQ60&lt;&gt;"",CS60&lt;&gt;"",CQ60=CS60)</formula>
    </cfRule>
  </conditionalFormatting>
  <conditionalFormatting sqref="CP10:CP49">
    <cfRule type="expression" dxfId="309" priority="2194" stopIfTrue="1">
      <formula>CQ10&gt;CS10</formula>
    </cfRule>
    <cfRule type="expression" dxfId="308" priority="2195" stopIfTrue="1">
      <formula>CQ10&lt;CS10</formula>
    </cfRule>
  </conditionalFormatting>
  <conditionalFormatting sqref="CT10:CT49">
    <cfRule type="expression" dxfId="307" priority="2192">
      <formula>CS10&gt;CQ10</formula>
    </cfRule>
    <cfRule type="expression" dxfId="306" priority="2193">
      <formula>CS10&lt;CQ10</formula>
    </cfRule>
  </conditionalFormatting>
  <conditionalFormatting sqref="CP54:CP57">
    <cfRule type="expression" dxfId="305" priority="2191">
      <formula>AND($S$60=0,CP54=$G54)</formula>
    </cfRule>
  </conditionalFormatting>
  <conditionalFormatting sqref="DA4:DF8 DJ8:DL8 DJ7:DK7 DJ4:DL6">
    <cfRule type="expression" dxfId="304" priority="2189" stopIfTrue="1">
      <formula>DA$5&lt;&gt;1</formula>
    </cfRule>
  </conditionalFormatting>
  <conditionalFormatting sqref="DC10:DC49 DE10:DE49">
    <cfRule type="expression" dxfId="303" priority="2188" stopIfTrue="1">
      <formula>ISBLANK(DC10)</formula>
    </cfRule>
  </conditionalFormatting>
  <conditionalFormatting sqref="DC10:DC49">
    <cfRule type="expression" dxfId="302" priority="2187">
      <formula>ISNUMBER(DC10)</formula>
    </cfRule>
  </conditionalFormatting>
  <conditionalFormatting sqref="DE10:DE49">
    <cfRule type="expression" dxfId="301" priority="2186">
      <formula>ISNUMBER(DE10)</formula>
    </cfRule>
  </conditionalFormatting>
  <conditionalFormatting sqref="DI10:DI49">
    <cfRule type="expression" dxfId="300" priority="2183">
      <formula>ISNUMBER(DI10)</formula>
    </cfRule>
  </conditionalFormatting>
  <conditionalFormatting sqref="DG10:DG49 DI10:DI49">
    <cfRule type="expression" dxfId="299" priority="2185" stopIfTrue="1">
      <formula>ISBLANK(DG10)</formula>
    </cfRule>
  </conditionalFormatting>
  <conditionalFormatting sqref="DG10:DG49">
    <cfRule type="expression" dxfId="298" priority="2184">
      <formula>ISNUMBER(DG10)</formula>
    </cfRule>
  </conditionalFormatting>
  <conditionalFormatting sqref="DG60:DI67">
    <cfRule type="expression" dxfId="297" priority="2175">
      <formula>AND(DC60&lt;&gt;"",DE60&lt;&gt;"",DC60=DE60)</formula>
    </cfRule>
  </conditionalFormatting>
  <conditionalFormatting sqref="DB10:DB49">
    <cfRule type="expression" dxfId="296" priority="2172" stopIfTrue="1">
      <formula>DC10&gt;DE10</formula>
    </cfRule>
    <cfRule type="expression" dxfId="295" priority="2173" stopIfTrue="1">
      <formula>DC10&lt;DE10</formula>
    </cfRule>
  </conditionalFormatting>
  <conditionalFormatting sqref="DF10:DF49">
    <cfRule type="expression" dxfId="294" priority="2170">
      <formula>DE10&gt;DC10</formula>
    </cfRule>
    <cfRule type="expression" dxfId="293" priority="2171">
      <formula>DE10&lt;DC10</formula>
    </cfRule>
  </conditionalFormatting>
  <conditionalFormatting sqref="DB54:DB57">
    <cfRule type="expression" dxfId="292" priority="2169">
      <formula>AND($S$60=0,DB54=$G54)</formula>
    </cfRule>
  </conditionalFormatting>
  <conditionalFormatting sqref="DF54:DF57">
    <cfRule type="expression" dxfId="291" priority="2168">
      <formula>AND($S$60=0,DF54=$K54)</formula>
    </cfRule>
  </conditionalFormatting>
  <conditionalFormatting sqref="DM4:DR8 DV8:DX8 DV7:DW7 DV6:DX6">
    <cfRule type="expression" dxfId="290" priority="2167" stopIfTrue="1">
      <formula>DM$5&lt;&gt;1</formula>
    </cfRule>
  </conditionalFormatting>
  <conditionalFormatting sqref="DO10:DO49 DQ10:DQ49">
    <cfRule type="expression" dxfId="289" priority="2166" stopIfTrue="1">
      <formula>ISBLANK(DO10)</formula>
    </cfRule>
  </conditionalFormatting>
  <conditionalFormatting sqref="DO10:DO49">
    <cfRule type="expression" dxfId="288" priority="2165">
      <formula>ISNUMBER(DO10)</formula>
    </cfRule>
  </conditionalFormatting>
  <conditionalFormatting sqref="DQ10:DQ49">
    <cfRule type="expression" dxfId="287" priority="2164">
      <formula>ISNUMBER(DQ10)</formula>
    </cfRule>
  </conditionalFormatting>
  <conditionalFormatting sqref="DU10:DU49">
    <cfRule type="expression" dxfId="286" priority="2161">
      <formula>ISNUMBER(DU10)</formula>
    </cfRule>
  </conditionalFormatting>
  <conditionalFormatting sqref="DS10:DS49 DU10:DU49">
    <cfRule type="expression" dxfId="285" priority="2163" stopIfTrue="1">
      <formula>ISBLANK(DS10)</formula>
    </cfRule>
  </conditionalFormatting>
  <conditionalFormatting sqref="DS10:DS49">
    <cfRule type="expression" dxfId="284" priority="2162">
      <formula>ISNUMBER(DS10)</formula>
    </cfRule>
  </conditionalFormatting>
  <conditionalFormatting sqref="DS60:DU67">
    <cfRule type="expression" dxfId="283" priority="2153">
      <formula>AND(DO60&lt;&gt;"",DQ60&lt;&gt;"",DO60=DQ60)</formula>
    </cfRule>
  </conditionalFormatting>
  <conditionalFormatting sqref="DN10:DN49">
    <cfRule type="expression" dxfId="282" priority="2150" stopIfTrue="1">
      <formula>DO10&gt;DQ10</formula>
    </cfRule>
    <cfRule type="expression" dxfId="281" priority="2151" stopIfTrue="1">
      <formula>DO10&lt;DQ10</formula>
    </cfRule>
  </conditionalFormatting>
  <conditionalFormatting sqref="DR10:DR49">
    <cfRule type="expression" dxfId="280" priority="2148">
      <formula>DQ10&gt;DO10</formula>
    </cfRule>
    <cfRule type="expression" dxfId="279" priority="2149">
      <formula>DQ10&lt;DO10</formula>
    </cfRule>
  </conditionalFormatting>
  <conditionalFormatting sqref="DN54:DN57">
    <cfRule type="expression" dxfId="278" priority="2147">
      <formula>AND($S$60=0,DN54=$G54)</formula>
    </cfRule>
  </conditionalFormatting>
  <conditionalFormatting sqref="DR54:DR57">
    <cfRule type="expression" dxfId="277" priority="2146">
      <formula>AND($S$60=0,DR54=$K54)</formula>
    </cfRule>
  </conditionalFormatting>
  <conditionalFormatting sqref="DY4:ED8 ET4:EV5 EH4:EP5 EH8:EJ8 EH7:EI7 EH6:EJ6 FR4:FT5">
    <cfRule type="expression" dxfId="276" priority="2145" stopIfTrue="1">
      <formula>DY$5&lt;&gt;1</formula>
    </cfRule>
  </conditionalFormatting>
  <conditionalFormatting sqref="EM10:EM49 EO10:EO49">
    <cfRule type="expression" dxfId="275" priority="2122" stopIfTrue="1">
      <formula>ISBLANK(EM10)</formula>
    </cfRule>
  </conditionalFormatting>
  <conditionalFormatting sqref="EM10:EM49">
    <cfRule type="expression" dxfId="274" priority="2121">
      <formula>ISNUMBER(EM10)</formula>
    </cfRule>
  </conditionalFormatting>
  <conditionalFormatting sqref="EO10:EO49">
    <cfRule type="expression" dxfId="273" priority="2120">
      <formula>ISNUMBER(EO10)</formula>
    </cfRule>
  </conditionalFormatting>
  <conditionalFormatting sqref="EQ10:EQ49">
    <cfRule type="expression" dxfId="272" priority="2118">
      <formula>ISNUMBER(EQ10)</formula>
    </cfRule>
  </conditionalFormatting>
  <conditionalFormatting sqref="EQ10:EQ49 ES10:ES49">
    <cfRule type="expression" dxfId="271" priority="2119" stopIfTrue="1">
      <formula>ISBLANK(EQ10)</formula>
    </cfRule>
  </conditionalFormatting>
  <conditionalFormatting sqref="ES10:ES49">
    <cfRule type="expression" dxfId="270" priority="2117">
      <formula>ISNUMBER(ES10)</formula>
    </cfRule>
  </conditionalFormatting>
  <conditionalFormatting sqref="EP54:EP57">
    <cfRule type="expression" dxfId="269" priority="2102">
      <formula>AND($S$60=0,EP54=$K54)</formula>
    </cfRule>
  </conditionalFormatting>
  <conditionalFormatting sqref="EA10:EA49 EC10:EC49">
    <cfRule type="expression" dxfId="268" priority="2144" stopIfTrue="1">
      <formula>ISBLANK(EA10)</formula>
    </cfRule>
  </conditionalFormatting>
  <conditionalFormatting sqref="EA10:EA49">
    <cfRule type="expression" dxfId="267" priority="2143">
      <formula>ISNUMBER(EA10)</formula>
    </cfRule>
  </conditionalFormatting>
  <conditionalFormatting sqref="EC10:EC49">
    <cfRule type="expression" dxfId="266" priority="2142">
      <formula>ISNUMBER(EC10)</formula>
    </cfRule>
  </conditionalFormatting>
  <conditionalFormatting sqref="EG10:EG49">
    <cfRule type="expression" dxfId="265" priority="2139">
      <formula>ISNUMBER(EG10)</formula>
    </cfRule>
  </conditionalFormatting>
  <conditionalFormatting sqref="EE10:EE49 EG10:EG49">
    <cfRule type="expression" dxfId="264" priority="2141" stopIfTrue="1">
      <formula>ISBLANK(EE10)</formula>
    </cfRule>
  </conditionalFormatting>
  <conditionalFormatting sqref="EE10:EE49">
    <cfRule type="expression" dxfId="263" priority="2140">
      <formula>ISNUMBER(EE10)</formula>
    </cfRule>
  </conditionalFormatting>
  <conditionalFormatting sqref="EE60:EG67">
    <cfRule type="expression" dxfId="262" priority="2131">
      <formula>AND(EA60&lt;&gt;"",EC60&lt;&gt;"",EA60=EC60)</formula>
    </cfRule>
  </conditionalFormatting>
  <conditionalFormatting sqref="DZ10:DZ49">
    <cfRule type="expression" dxfId="261" priority="2128" stopIfTrue="1">
      <formula>EA10&gt;EC10</formula>
    </cfRule>
    <cfRule type="expression" dxfId="260" priority="2129" stopIfTrue="1">
      <formula>EA10&lt;EC10</formula>
    </cfRule>
  </conditionalFormatting>
  <conditionalFormatting sqref="ED10:ED49">
    <cfRule type="expression" dxfId="259" priority="2126">
      <formula>EC10&gt;EA10</formula>
    </cfRule>
    <cfRule type="expression" dxfId="258" priority="2127">
      <formula>EC10&lt;EA10</formula>
    </cfRule>
  </conditionalFormatting>
  <conditionalFormatting sqref="DZ54:DZ57">
    <cfRule type="expression" dxfId="257" priority="2125">
      <formula>AND($S$60=0,DZ54=$G54)</formula>
    </cfRule>
  </conditionalFormatting>
  <conditionalFormatting sqref="ED54:ED57">
    <cfRule type="expression" dxfId="256" priority="2124">
      <formula>AND($S$60=0,ED54=$K54)</formula>
    </cfRule>
  </conditionalFormatting>
  <conditionalFormatting sqref="EK6:EP8 ET8:EV8 ET7:EU7 ET6:EV6">
    <cfRule type="expression" dxfId="255" priority="2123" stopIfTrue="1">
      <formula>EK$5&lt;&gt;1</formula>
    </cfRule>
  </conditionalFormatting>
  <conditionalFormatting sqref="EQ60:ES67">
    <cfRule type="expression" dxfId="254" priority="2109">
      <formula>AND(EM60&lt;&gt;"",EO60&lt;&gt;"",EM60=EO60)</formula>
    </cfRule>
  </conditionalFormatting>
  <conditionalFormatting sqref="EL10:EL49">
    <cfRule type="expression" dxfId="253" priority="2106" stopIfTrue="1">
      <formula>EM10&gt;EO10</formula>
    </cfRule>
    <cfRule type="expression" dxfId="252" priority="2107" stopIfTrue="1">
      <formula>EM10&lt;EO10</formula>
    </cfRule>
  </conditionalFormatting>
  <conditionalFormatting sqref="EP10:EP49">
    <cfRule type="expression" dxfId="251" priority="2104">
      <formula>EO10&gt;EM10</formula>
    </cfRule>
    <cfRule type="expression" dxfId="250" priority="2105">
      <formula>EO10&lt;EM10</formula>
    </cfRule>
  </conditionalFormatting>
  <conditionalFormatting sqref="EL54:EL57">
    <cfRule type="expression" dxfId="249" priority="2103">
      <formula>AND($S$60=0,EL54=$G54)</formula>
    </cfRule>
  </conditionalFormatting>
  <conditionalFormatting sqref="EW4:FB8 FF8:FH8 FF7:FG7 FF4:FH6">
    <cfRule type="expression" dxfId="248" priority="2101" stopIfTrue="1">
      <formula>EW$5&lt;&gt;1</formula>
    </cfRule>
  </conditionalFormatting>
  <conditionalFormatting sqref="EY10:EY49 FA10:FA49">
    <cfRule type="expression" dxfId="247" priority="2100" stopIfTrue="1">
      <formula>ISBLANK(EY10)</formula>
    </cfRule>
  </conditionalFormatting>
  <conditionalFormatting sqref="EY10:EY49">
    <cfRule type="expression" dxfId="246" priority="2099">
      <formula>ISNUMBER(EY10)</formula>
    </cfRule>
  </conditionalFormatting>
  <conditionalFormatting sqref="FA10:FA49">
    <cfRule type="expression" dxfId="245" priority="2098">
      <formula>ISNUMBER(FA10)</formula>
    </cfRule>
  </conditionalFormatting>
  <conditionalFormatting sqref="FE10:FE49">
    <cfRule type="expression" dxfId="244" priority="2095">
      <formula>ISNUMBER(FE10)</formula>
    </cfRule>
  </conditionalFormatting>
  <conditionalFormatting sqref="FC10:FC49 FE10:FE49">
    <cfRule type="expression" dxfId="243" priority="2097" stopIfTrue="1">
      <formula>ISBLANK(FC10)</formula>
    </cfRule>
  </conditionalFormatting>
  <conditionalFormatting sqref="FC10:FC49">
    <cfRule type="expression" dxfId="242" priority="2096">
      <formula>ISNUMBER(FC10)</formula>
    </cfRule>
  </conditionalFormatting>
  <conditionalFormatting sqref="FC60:FE67">
    <cfRule type="expression" dxfId="241" priority="2087">
      <formula>AND(EY60&lt;&gt;"",FA60&lt;&gt;"",EY60=FA60)</formula>
    </cfRule>
  </conditionalFormatting>
  <conditionalFormatting sqref="EX10:EX49">
    <cfRule type="expression" dxfId="240" priority="2084" stopIfTrue="1">
      <formula>EY10&gt;FA10</formula>
    </cfRule>
    <cfRule type="expression" dxfId="239" priority="2085" stopIfTrue="1">
      <formula>EY10&lt;FA10</formula>
    </cfRule>
  </conditionalFormatting>
  <conditionalFormatting sqref="FB10:FB49">
    <cfRule type="expression" dxfId="238" priority="2082">
      <formula>FA10&gt;EY10</formula>
    </cfRule>
    <cfRule type="expression" dxfId="237" priority="2083">
      <formula>FA10&lt;EY10</formula>
    </cfRule>
  </conditionalFormatting>
  <conditionalFormatting sqref="EX54:EX57">
    <cfRule type="expression" dxfId="236" priority="2081">
      <formula>AND($S$60=0,EX54=$G54)</formula>
    </cfRule>
  </conditionalFormatting>
  <conditionalFormatting sqref="FB54:FB57">
    <cfRule type="expression" dxfId="235" priority="2080">
      <formula>AND($S$60=0,FB54=$K54)</formula>
    </cfRule>
  </conditionalFormatting>
  <conditionalFormatting sqref="FI4:FN8 FR8:FT8 FR7:FS7 FR6:FT6">
    <cfRule type="expression" dxfId="234" priority="2079" stopIfTrue="1">
      <formula>FI$5&lt;&gt;1</formula>
    </cfRule>
  </conditionalFormatting>
  <conditionalFormatting sqref="FK10:FK49 FM10:FM49">
    <cfRule type="expression" dxfId="233" priority="2078" stopIfTrue="1">
      <formula>ISBLANK(FK10)</formula>
    </cfRule>
  </conditionalFormatting>
  <conditionalFormatting sqref="FK10:FK49">
    <cfRule type="expression" dxfId="232" priority="2077">
      <formula>ISNUMBER(FK10)</formula>
    </cfRule>
  </conditionalFormatting>
  <conditionalFormatting sqref="FM10:FM49">
    <cfRule type="expression" dxfId="231" priority="2076">
      <formula>ISNUMBER(FM10)</formula>
    </cfRule>
  </conditionalFormatting>
  <conditionalFormatting sqref="FQ10:FQ49">
    <cfRule type="expression" dxfId="230" priority="2073">
      <formula>ISNUMBER(FQ10)</formula>
    </cfRule>
  </conditionalFormatting>
  <conditionalFormatting sqref="FO10:FO49 FQ10:FQ49">
    <cfRule type="expression" dxfId="229" priority="2075" stopIfTrue="1">
      <formula>ISBLANK(FO10)</formula>
    </cfRule>
  </conditionalFormatting>
  <conditionalFormatting sqref="FO10:FO49">
    <cfRule type="expression" dxfId="228" priority="2074">
      <formula>ISNUMBER(FO10)</formula>
    </cfRule>
  </conditionalFormatting>
  <conditionalFormatting sqref="FO60:FQ67">
    <cfRule type="expression" dxfId="227" priority="2065">
      <formula>AND(FK60&lt;&gt;"",FM60&lt;&gt;"",FK60=FM60)</formula>
    </cfRule>
  </conditionalFormatting>
  <conditionalFormatting sqref="FJ10:FJ49">
    <cfRule type="expression" dxfId="226" priority="2062" stopIfTrue="1">
      <formula>FK10&gt;FM10</formula>
    </cfRule>
    <cfRule type="expression" dxfId="225" priority="2063" stopIfTrue="1">
      <formula>FK10&lt;FM10</formula>
    </cfRule>
  </conditionalFormatting>
  <conditionalFormatting sqref="FN10:FN49">
    <cfRule type="expression" dxfId="224" priority="2060">
      <formula>FM10&gt;FK10</formula>
    </cfRule>
    <cfRule type="expression" dxfId="223" priority="2061">
      <formula>FM10&lt;FK10</formula>
    </cfRule>
  </conditionalFormatting>
  <conditionalFormatting sqref="FJ54:FJ57">
    <cfRule type="expression" dxfId="222" priority="2059">
      <formula>AND($S$60=0,FJ54=$G54)</formula>
    </cfRule>
  </conditionalFormatting>
  <conditionalFormatting sqref="FN54:FN57">
    <cfRule type="expression" dxfId="221" priority="2058">
      <formula>AND($S$60=0,FN54=$K54)</formula>
    </cfRule>
  </conditionalFormatting>
  <conditionalFormatting sqref="FU4:FZ8 GP4:GR5 GD4:GL5 GD8:GF8 GD7:GE7 GD6:GF6">
    <cfRule type="expression" dxfId="220" priority="2057" stopIfTrue="1">
      <formula>FU$5&lt;&gt;1</formula>
    </cfRule>
  </conditionalFormatting>
  <conditionalFormatting sqref="GI10:GI49 GK10:GK49">
    <cfRule type="expression" dxfId="219" priority="2034" stopIfTrue="1">
      <formula>ISBLANK(GI10)</formula>
    </cfRule>
  </conditionalFormatting>
  <conditionalFormatting sqref="GI10:GI49">
    <cfRule type="expression" dxfId="218" priority="2033">
      <formula>ISNUMBER(GI10)</formula>
    </cfRule>
  </conditionalFormatting>
  <conditionalFormatting sqref="GK10:GK49">
    <cfRule type="expression" dxfId="217" priority="2032">
      <formula>ISNUMBER(GK10)</formula>
    </cfRule>
  </conditionalFormatting>
  <conditionalFormatting sqref="GM10:GM49">
    <cfRule type="expression" dxfId="216" priority="2030">
      <formula>ISNUMBER(GM10)</formula>
    </cfRule>
  </conditionalFormatting>
  <conditionalFormatting sqref="GM10:GM49 GO10:GO49">
    <cfRule type="expression" dxfId="215" priority="2031" stopIfTrue="1">
      <formula>ISBLANK(GM10)</formula>
    </cfRule>
  </conditionalFormatting>
  <conditionalFormatting sqref="GO10:GO49">
    <cfRule type="expression" dxfId="214" priority="2029">
      <formula>ISNUMBER(GO10)</formula>
    </cfRule>
  </conditionalFormatting>
  <conditionalFormatting sqref="GL54:GL57">
    <cfRule type="expression" dxfId="213" priority="2014">
      <formula>AND($S$60=0,GL54=$K54)</formula>
    </cfRule>
  </conditionalFormatting>
  <conditionalFormatting sqref="FW10:FW49 FY10:FY49">
    <cfRule type="expression" dxfId="212" priority="2056" stopIfTrue="1">
      <formula>ISBLANK(FW10)</formula>
    </cfRule>
  </conditionalFormatting>
  <conditionalFormatting sqref="FW10:FW49">
    <cfRule type="expression" dxfId="211" priority="2055">
      <formula>ISNUMBER(FW10)</formula>
    </cfRule>
  </conditionalFormatting>
  <conditionalFormatting sqref="FY10:FY49">
    <cfRule type="expression" dxfId="210" priority="2054">
      <formula>ISNUMBER(FY10)</formula>
    </cfRule>
  </conditionalFormatting>
  <conditionalFormatting sqref="GC10:GC49">
    <cfRule type="expression" dxfId="209" priority="2051">
      <formula>ISNUMBER(GC10)</formula>
    </cfRule>
  </conditionalFormatting>
  <conditionalFormatting sqref="GA10:GA49 GC10:GC49">
    <cfRule type="expression" dxfId="208" priority="2053" stopIfTrue="1">
      <formula>ISBLANK(GA10)</formula>
    </cfRule>
  </conditionalFormatting>
  <conditionalFormatting sqref="GA10:GA49">
    <cfRule type="expression" dxfId="207" priority="2052">
      <formula>ISNUMBER(GA10)</formula>
    </cfRule>
  </conditionalFormatting>
  <conditionalFormatting sqref="GA60:GC67">
    <cfRule type="expression" dxfId="206" priority="2043">
      <formula>AND(FW60&lt;&gt;"",FY60&lt;&gt;"",FW60=FY60)</formula>
    </cfRule>
  </conditionalFormatting>
  <conditionalFormatting sqref="FV10:FV49">
    <cfRule type="expression" dxfId="205" priority="2040" stopIfTrue="1">
      <formula>FW10&gt;FY10</formula>
    </cfRule>
    <cfRule type="expression" dxfId="204" priority="2041" stopIfTrue="1">
      <formula>FW10&lt;FY10</formula>
    </cfRule>
  </conditionalFormatting>
  <conditionalFormatting sqref="FZ10:FZ49">
    <cfRule type="expression" dxfId="203" priority="2038">
      <formula>FY10&gt;FW10</formula>
    </cfRule>
    <cfRule type="expression" dxfId="202" priority="2039">
      <formula>FY10&lt;FW10</formula>
    </cfRule>
  </conditionalFormatting>
  <conditionalFormatting sqref="FV54:FV57">
    <cfRule type="expression" dxfId="201" priority="2037">
      <formula>AND($S$60=0,FV54=$G54)</formula>
    </cfRule>
  </conditionalFormatting>
  <conditionalFormatting sqref="FZ54:FZ57">
    <cfRule type="expression" dxfId="200" priority="2036">
      <formula>AND($S$60=0,FZ54=$K54)</formula>
    </cfRule>
  </conditionalFormatting>
  <conditionalFormatting sqref="GG6:GL8 GP8:GR8 GP7:GQ7 GP6:GR6">
    <cfRule type="expression" dxfId="199" priority="2035" stopIfTrue="1">
      <formula>GG$5&lt;&gt;1</formula>
    </cfRule>
  </conditionalFormatting>
  <conditionalFormatting sqref="GM60:GO67">
    <cfRule type="expression" dxfId="198" priority="2021">
      <formula>AND(GI60&lt;&gt;"",GK60&lt;&gt;"",GI60=GK60)</formula>
    </cfRule>
  </conditionalFormatting>
  <conditionalFormatting sqref="GH10:GH49">
    <cfRule type="expression" dxfId="197" priority="2018" stopIfTrue="1">
      <formula>GI10&gt;GK10</formula>
    </cfRule>
    <cfRule type="expression" dxfId="196" priority="2019" stopIfTrue="1">
      <formula>GI10&lt;GK10</formula>
    </cfRule>
  </conditionalFormatting>
  <conditionalFormatting sqref="GL10:GL49">
    <cfRule type="expression" dxfId="195" priority="2016">
      <formula>GK10&gt;GI10</formula>
    </cfRule>
    <cfRule type="expression" dxfId="194" priority="2017">
      <formula>GK10&lt;GI10</formula>
    </cfRule>
  </conditionalFormatting>
  <conditionalFormatting sqref="GH54:GH57">
    <cfRule type="expression" dxfId="193" priority="2015">
      <formula>AND($S$60=0,GH54=$G54)</formula>
    </cfRule>
  </conditionalFormatting>
  <conditionalFormatting sqref="AI61:AI67 AK61:AK67">
    <cfRule type="expression" dxfId="192" priority="137" stopIfTrue="1">
      <formula>ISBLANK(AI61)</formula>
    </cfRule>
  </conditionalFormatting>
  <conditionalFormatting sqref="AI61:AI67">
    <cfRule type="expression" dxfId="191" priority="136">
      <formula>ISNUMBER(AI61)</formula>
    </cfRule>
  </conditionalFormatting>
  <conditionalFormatting sqref="AI60">
    <cfRule type="expression" dxfId="190" priority="139">
      <formula>ISNUMBER(AI60)</formula>
    </cfRule>
  </conditionalFormatting>
  <conditionalFormatting sqref="AI60 AK60">
    <cfRule type="expression" dxfId="189" priority="140" stopIfTrue="1">
      <formula>ISBLANK(AI60)</formula>
    </cfRule>
  </conditionalFormatting>
  <conditionalFormatting sqref="AK60">
    <cfRule type="expression" dxfId="188" priority="138">
      <formula>ISNUMBER(AK60)</formula>
    </cfRule>
  </conditionalFormatting>
  <conditionalFormatting sqref="AK61:AK67">
    <cfRule type="expression" dxfId="187" priority="135">
      <formula>ISNUMBER(AK61)</formula>
    </cfRule>
  </conditionalFormatting>
  <conditionalFormatting sqref="AH60:AH67">
    <cfRule type="expression" dxfId="186" priority="132">
      <formula>AND($S$60=0,AH60=$G60)</formula>
    </cfRule>
    <cfRule type="expression" dxfId="185" priority="134">
      <formula>AND(AI60&lt;&gt;"",AK60&lt;&gt;"",AI60&gt;AK60)</formula>
    </cfRule>
  </conditionalFormatting>
  <conditionalFormatting sqref="AL60:AL67">
    <cfRule type="expression" dxfId="184" priority="131">
      <formula>AND($S$60=0,AL60=$K60)</formula>
    </cfRule>
    <cfRule type="expression" dxfId="183" priority="133">
      <formula>AND(AI60&lt;&gt;"",AK60&lt;&gt;"",AI60&lt;AK60)</formula>
    </cfRule>
  </conditionalFormatting>
  <conditionalFormatting sqref="AU61:AU67 AW61:AW67">
    <cfRule type="expression" dxfId="182" priority="127" stopIfTrue="1">
      <formula>ISBLANK(AU61)</formula>
    </cfRule>
  </conditionalFormatting>
  <conditionalFormatting sqref="AU61:AU67">
    <cfRule type="expression" dxfId="181" priority="126">
      <formula>ISNUMBER(AU61)</formula>
    </cfRule>
  </conditionalFormatting>
  <conditionalFormatting sqref="AU60">
    <cfRule type="expression" dxfId="180" priority="129">
      <formula>ISNUMBER(AU60)</formula>
    </cfRule>
  </conditionalFormatting>
  <conditionalFormatting sqref="AU60 AW60">
    <cfRule type="expression" dxfId="179" priority="130" stopIfTrue="1">
      <formula>ISBLANK(AU60)</formula>
    </cfRule>
  </conditionalFormatting>
  <conditionalFormatting sqref="AW60">
    <cfRule type="expression" dxfId="178" priority="128">
      <formula>ISNUMBER(AW60)</formula>
    </cfRule>
  </conditionalFormatting>
  <conditionalFormatting sqref="AW61:AW67">
    <cfRule type="expression" dxfId="177" priority="125">
      <formula>ISNUMBER(AW61)</formula>
    </cfRule>
  </conditionalFormatting>
  <conditionalFormatting sqref="AT60:AT67">
    <cfRule type="expression" dxfId="176" priority="122">
      <formula>AND($S$60=0,AT60=$G60)</formula>
    </cfRule>
    <cfRule type="expression" dxfId="175" priority="124">
      <formula>AND(AU60&lt;&gt;"",AW60&lt;&gt;"",AU60&gt;AW60)</formula>
    </cfRule>
  </conditionalFormatting>
  <conditionalFormatting sqref="AX60:AX67">
    <cfRule type="expression" dxfId="174" priority="121">
      <formula>AND($S$60=0,AX60=$K60)</formula>
    </cfRule>
    <cfRule type="expression" dxfId="173" priority="123">
      <formula>AND(AU60&lt;&gt;"",AW60&lt;&gt;"",AU60&lt;AW60)</formula>
    </cfRule>
  </conditionalFormatting>
  <conditionalFormatting sqref="BG61:BG67 BI61:BI67">
    <cfRule type="expression" dxfId="172" priority="117" stopIfTrue="1">
      <formula>ISBLANK(BG61)</formula>
    </cfRule>
  </conditionalFormatting>
  <conditionalFormatting sqref="BG61:BG67">
    <cfRule type="expression" dxfId="171" priority="116">
      <formula>ISNUMBER(BG61)</formula>
    </cfRule>
  </conditionalFormatting>
  <conditionalFormatting sqref="BG60">
    <cfRule type="expression" dxfId="170" priority="119">
      <formula>ISNUMBER(BG60)</formula>
    </cfRule>
  </conditionalFormatting>
  <conditionalFormatting sqref="BG60 BI60">
    <cfRule type="expression" dxfId="169" priority="120" stopIfTrue="1">
      <formula>ISBLANK(BG60)</formula>
    </cfRule>
  </conditionalFormatting>
  <conditionalFormatting sqref="BI60">
    <cfRule type="expression" dxfId="168" priority="118">
      <formula>ISNUMBER(BI60)</formula>
    </cfRule>
  </conditionalFormatting>
  <conditionalFormatting sqref="BI61:BI67">
    <cfRule type="expression" dxfId="167" priority="115">
      <formula>ISNUMBER(BI61)</formula>
    </cfRule>
  </conditionalFormatting>
  <conditionalFormatting sqref="BF60:BF67">
    <cfRule type="expression" dxfId="166" priority="112">
      <formula>AND($S$60=0,BF60=$G60)</formula>
    </cfRule>
    <cfRule type="expression" dxfId="165" priority="114">
      <formula>AND(BG60&lt;&gt;"",BI60&lt;&gt;"",BG60&gt;BI60)</formula>
    </cfRule>
  </conditionalFormatting>
  <conditionalFormatting sqref="BJ60:BJ67">
    <cfRule type="expression" dxfId="164" priority="111">
      <formula>AND($S$60=0,BJ60=$K60)</formula>
    </cfRule>
    <cfRule type="expression" dxfId="163" priority="113">
      <formula>AND(BG60&lt;&gt;"",BI60&lt;&gt;"",BG60&lt;BI60)</formula>
    </cfRule>
  </conditionalFormatting>
  <conditionalFormatting sqref="BS61:BS67 BU61:BU67">
    <cfRule type="expression" dxfId="162" priority="107" stopIfTrue="1">
      <formula>ISBLANK(BS61)</formula>
    </cfRule>
  </conditionalFormatting>
  <conditionalFormatting sqref="BS61:BS67">
    <cfRule type="expression" dxfId="161" priority="106">
      <formula>ISNUMBER(BS61)</formula>
    </cfRule>
  </conditionalFormatting>
  <conditionalFormatting sqref="BS60">
    <cfRule type="expression" dxfId="160" priority="109">
      <formula>ISNUMBER(BS60)</formula>
    </cfRule>
  </conditionalFormatting>
  <conditionalFormatting sqref="BS60 BU60">
    <cfRule type="expression" dxfId="159" priority="110" stopIfTrue="1">
      <formula>ISBLANK(BS60)</formula>
    </cfRule>
  </conditionalFormatting>
  <conditionalFormatting sqref="BU60">
    <cfRule type="expression" dxfId="158" priority="108">
      <formula>ISNUMBER(BU60)</formula>
    </cfRule>
  </conditionalFormatting>
  <conditionalFormatting sqref="BU61:BU67">
    <cfRule type="expression" dxfId="157" priority="105">
      <formula>ISNUMBER(BU61)</formula>
    </cfRule>
  </conditionalFormatting>
  <conditionalFormatting sqref="BR60:BR67">
    <cfRule type="expression" dxfId="156" priority="102">
      <formula>AND($S$60=0,BR60=$G60)</formula>
    </cfRule>
    <cfRule type="expression" dxfId="155" priority="104">
      <formula>AND(BS60&lt;&gt;"",BU60&lt;&gt;"",BS60&gt;BU60)</formula>
    </cfRule>
  </conditionalFormatting>
  <conditionalFormatting sqref="BV60:BV67">
    <cfRule type="expression" dxfId="154" priority="101">
      <formula>AND($S$60=0,BV60=$K60)</formula>
    </cfRule>
    <cfRule type="expression" dxfId="153" priority="103">
      <formula>AND(BS60&lt;&gt;"",BU60&lt;&gt;"",BS60&lt;BU60)</formula>
    </cfRule>
  </conditionalFormatting>
  <conditionalFormatting sqref="CE61:CE67 CG61:CG67">
    <cfRule type="expression" dxfId="152" priority="97" stopIfTrue="1">
      <formula>ISBLANK(CE61)</formula>
    </cfRule>
  </conditionalFormatting>
  <conditionalFormatting sqref="CE61:CE67">
    <cfRule type="expression" dxfId="151" priority="96">
      <formula>ISNUMBER(CE61)</formula>
    </cfRule>
  </conditionalFormatting>
  <conditionalFormatting sqref="CE60">
    <cfRule type="expression" dxfId="150" priority="99">
      <formula>ISNUMBER(CE60)</formula>
    </cfRule>
  </conditionalFormatting>
  <conditionalFormatting sqref="CE60 CG60">
    <cfRule type="expression" dxfId="149" priority="100" stopIfTrue="1">
      <formula>ISBLANK(CE60)</formula>
    </cfRule>
  </conditionalFormatting>
  <conditionalFormatting sqref="CG60">
    <cfRule type="expression" dxfId="148" priority="98">
      <formula>ISNUMBER(CG60)</formula>
    </cfRule>
  </conditionalFormatting>
  <conditionalFormatting sqref="CG61:CG67">
    <cfRule type="expression" dxfId="147" priority="95">
      <formula>ISNUMBER(CG61)</formula>
    </cfRule>
  </conditionalFormatting>
  <conditionalFormatting sqref="CD60:CD67">
    <cfRule type="expression" dxfId="146" priority="92">
      <formula>AND($S$60=0,CD60=$G60)</formula>
    </cfRule>
    <cfRule type="expression" dxfId="145" priority="94">
      <formula>AND(CE60&lt;&gt;"",CG60&lt;&gt;"",CE60&gt;CG60)</formula>
    </cfRule>
  </conditionalFormatting>
  <conditionalFormatting sqref="CH60:CH67">
    <cfRule type="expression" dxfId="144" priority="91">
      <formula>AND($S$60=0,CH60=$K60)</formula>
    </cfRule>
    <cfRule type="expression" dxfId="143" priority="93">
      <formula>AND(CE60&lt;&gt;"",CG60&lt;&gt;"",CE60&lt;CG60)</formula>
    </cfRule>
  </conditionalFormatting>
  <conditionalFormatting sqref="CQ61:CQ67 CS61:CS67">
    <cfRule type="expression" dxfId="142" priority="87" stopIfTrue="1">
      <formula>ISBLANK(CQ61)</formula>
    </cfRule>
  </conditionalFormatting>
  <conditionalFormatting sqref="CQ61:CQ67">
    <cfRule type="expression" dxfId="141" priority="86">
      <formula>ISNUMBER(CQ61)</formula>
    </cfRule>
  </conditionalFormatting>
  <conditionalFormatting sqref="CQ60">
    <cfRule type="expression" dxfId="140" priority="89">
      <formula>ISNUMBER(CQ60)</formula>
    </cfRule>
  </conditionalFormatting>
  <conditionalFormatting sqref="CQ60 CS60">
    <cfRule type="expression" dxfId="139" priority="90" stopIfTrue="1">
      <formula>ISBLANK(CQ60)</formula>
    </cfRule>
  </conditionalFormatting>
  <conditionalFormatting sqref="CS60">
    <cfRule type="expression" dxfId="138" priority="88">
      <formula>ISNUMBER(CS60)</formula>
    </cfRule>
  </conditionalFormatting>
  <conditionalFormatting sqref="CS61:CS67">
    <cfRule type="expression" dxfId="137" priority="85">
      <formula>ISNUMBER(CS61)</formula>
    </cfRule>
  </conditionalFormatting>
  <conditionalFormatting sqref="CP60:CP67">
    <cfRule type="expression" dxfId="136" priority="82">
      <formula>AND($S$60=0,CP60=$G60)</formula>
    </cfRule>
    <cfRule type="expression" dxfId="135" priority="84">
      <formula>AND(CQ60&lt;&gt;"",CS60&lt;&gt;"",CQ60&gt;CS60)</formula>
    </cfRule>
  </conditionalFormatting>
  <conditionalFormatting sqref="CT60:CT67">
    <cfRule type="expression" dxfId="134" priority="81">
      <formula>AND($S$60=0,CT60=$K60)</formula>
    </cfRule>
    <cfRule type="expression" dxfId="133" priority="83">
      <formula>AND(CQ60&lt;&gt;"",CS60&lt;&gt;"",CQ60&lt;CS60)</formula>
    </cfRule>
  </conditionalFormatting>
  <conditionalFormatting sqref="DC61:DC67 DE61:DE67">
    <cfRule type="expression" dxfId="132" priority="77" stopIfTrue="1">
      <formula>ISBLANK(DC61)</formula>
    </cfRule>
  </conditionalFormatting>
  <conditionalFormatting sqref="DC61:DC67">
    <cfRule type="expression" dxfId="131" priority="76">
      <formula>ISNUMBER(DC61)</formula>
    </cfRule>
  </conditionalFormatting>
  <conditionalFormatting sqref="DC60">
    <cfRule type="expression" dxfId="130" priority="79">
      <formula>ISNUMBER(DC60)</formula>
    </cfRule>
  </conditionalFormatting>
  <conditionalFormatting sqref="DC60 DE60">
    <cfRule type="expression" dxfId="129" priority="80" stopIfTrue="1">
      <formula>ISBLANK(DC60)</formula>
    </cfRule>
  </conditionalFormatting>
  <conditionalFormatting sqref="DE60">
    <cfRule type="expression" dxfId="128" priority="78">
      <formula>ISNUMBER(DE60)</formula>
    </cfRule>
  </conditionalFormatting>
  <conditionalFormatting sqref="DE61:DE67">
    <cfRule type="expression" dxfId="127" priority="75">
      <formula>ISNUMBER(DE61)</formula>
    </cfRule>
  </conditionalFormatting>
  <conditionalFormatting sqref="DB60:DB67">
    <cfRule type="expression" dxfId="126" priority="72">
      <formula>AND($S$60=0,DB60=$G60)</formula>
    </cfRule>
    <cfRule type="expression" dxfId="125" priority="74">
      <formula>AND(DC60&lt;&gt;"",DE60&lt;&gt;"",DC60&gt;DE60)</formula>
    </cfRule>
  </conditionalFormatting>
  <conditionalFormatting sqref="DF60:DF67">
    <cfRule type="expression" dxfId="124" priority="71">
      <formula>AND($S$60=0,DF60=$K60)</formula>
    </cfRule>
    <cfRule type="expression" dxfId="123" priority="73">
      <formula>AND(DC60&lt;&gt;"",DE60&lt;&gt;"",DC60&lt;DE60)</formula>
    </cfRule>
  </conditionalFormatting>
  <conditionalFormatting sqref="DO61:DO67 DQ61:DQ67">
    <cfRule type="expression" dxfId="122" priority="67" stopIfTrue="1">
      <formula>ISBLANK(DO61)</formula>
    </cfRule>
  </conditionalFormatting>
  <conditionalFormatting sqref="DO61:DO67">
    <cfRule type="expression" dxfId="121" priority="66">
      <formula>ISNUMBER(DO61)</formula>
    </cfRule>
  </conditionalFormatting>
  <conditionalFormatting sqref="DO60">
    <cfRule type="expression" dxfId="120" priority="69">
      <formula>ISNUMBER(DO60)</formula>
    </cfRule>
  </conditionalFormatting>
  <conditionalFormatting sqref="DO60 DQ60">
    <cfRule type="expression" dxfId="119" priority="70" stopIfTrue="1">
      <formula>ISBLANK(DO60)</formula>
    </cfRule>
  </conditionalFormatting>
  <conditionalFormatting sqref="DQ60">
    <cfRule type="expression" dxfId="118" priority="68">
      <formula>ISNUMBER(DQ60)</formula>
    </cfRule>
  </conditionalFormatting>
  <conditionalFormatting sqref="DQ61:DQ67">
    <cfRule type="expression" dxfId="117" priority="65">
      <formula>ISNUMBER(DQ61)</formula>
    </cfRule>
  </conditionalFormatting>
  <conditionalFormatting sqref="DN60:DN67">
    <cfRule type="expression" dxfId="116" priority="62">
      <formula>AND($S$60=0,DN60=$G60)</formula>
    </cfRule>
    <cfRule type="expression" dxfId="115" priority="64">
      <formula>AND(DO60&lt;&gt;"",DQ60&lt;&gt;"",DO60&gt;DQ60)</formula>
    </cfRule>
  </conditionalFormatting>
  <conditionalFormatting sqref="DR60:DR67">
    <cfRule type="expression" dxfId="114" priority="61">
      <formula>AND($S$60=0,DR60=$K60)</formula>
    </cfRule>
    <cfRule type="expression" dxfId="113" priority="63">
      <formula>AND(DO60&lt;&gt;"",DQ60&lt;&gt;"",DO60&lt;DQ60)</formula>
    </cfRule>
  </conditionalFormatting>
  <conditionalFormatting sqref="EA61:EA67 EC61:EC67">
    <cfRule type="expression" dxfId="112" priority="57" stopIfTrue="1">
      <formula>ISBLANK(EA61)</formula>
    </cfRule>
  </conditionalFormatting>
  <conditionalFormatting sqref="EA61:EA67">
    <cfRule type="expression" dxfId="111" priority="56">
      <formula>ISNUMBER(EA61)</formula>
    </cfRule>
  </conditionalFormatting>
  <conditionalFormatting sqref="EA60">
    <cfRule type="expression" dxfId="110" priority="59">
      <formula>ISNUMBER(EA60)</formula>
    </cfRule>
  </conditionalFormatting>
  <conditionalFormatting sqref="EA60 EC60">
    <cfRule type="expression" dxfId="109" priority="60" stopIfTrue="1">
      <formula>ISBLANK(EA60)</formula>
    </cfRule>
  </conditionalFormatting>
  <conditionalFormatting sqref="EC60">
    <cfRule type="expression" dxfId="108" priority="58">
      <formula>ISNUMBER(EC60)</formula>
    </cfRule>
  </conditionalFormatting>
  <conditionalFormatting sqref="EC61:EC67">
    <cfRule type="expression" dxfId="107" priority="55">
      <formula>ISNUMBER(EC61)</formula>
    </cfRule>
  </conditionalFormatting>
  <conditionalFormatting sqref="DZ60:DZ67">
    <cfRule type="expression" dxfId="106" priority="52">
      <formula>AND($S$60=0,DZ60=$G60)</formula>
    </cfRule>
    <cfRule type="expression" dxfId="105" priority="54">
      <formula>AND(EA60&lt;&gt;"",EC60&lt;&gt;"",EA60&gt;EC60)</formula>
    </cfRule>
  </conditionalFormatting>
  <conditionalFormatting sqref="ED60:ED67">
    <cfRule type="expression" dxfId="104" priority="51">
      <formula>AND($S$60=0,ED60=$K60)</formula>
    </cfRule>
    <cfRule type="expression" dxfId="103" priority="53">
      <formula>AND(EA60&lt;&gt;"",EC60&lt;&gt;"",EA60&lt;EC60)</formula>
    </cfRule>
  </conditionalFormatting>
  <conditionalFormatting sqref="EM61:EM67 EO61:EO67">
    <cfRule type="expression" dxfId="102" priority="47" stopIfTrue="1">
      <formula>ISBLANK(EM61)</formula>
    </cfRule>
  </conditionalFormatting>
  <conditionalFormatting sqref="EM61:EM67">
    <cfRule type="expression" dxfId="101" priority="46">
      <formula>ISNUMBER(EM61)</formula>
    </cfRule>
  </conditionalFormatting>
  <conditionalFormatting sqref="EM60">
    <cfRule type="expression" dxfId="100" priority="49">
      <formula>ISNUMBER(EM60)</formula>
    </cfRule>
  </conditionalFormatting>
  <conditionalFormatting sqref="EM60 EO60">
    <cfRule type="expression" dxfId="99" priority="50" stopIfTrue="1">
      <formula>ISBLANK(EM60)</formula>
    </cfRule>
  </conditionalFormatting>
  <conditionalFormatting sqref="EO60">
    <cfRule type="expression" dxfId="98" priority="48">
      <formula>ISNUMBER(EO60)</formula>
    </cfRule>
  </conditionalFormatting>
  <conditionalFormatting sqref="EO61:EO67">
    <cfRule type="expression" dxfId="97" priority="45">
      <formula>ISNUMBER(EO61)</formula>
    </cfRule>
  </conditionalFormatting>
  <conditionalFormatting sqref="EL60:EL67">
    <cfRule type="expression" dxfId="96" priority="42">
      <formula>AND($S$60=0,EL60=$G60)</formula>
    </cfRule>
    <cfRule type="expression" dxfId="95" priority="44">
      <formula>AND(EM60&lt;&gt;"",EO60&lt;&gt;"",EM60&gt;EO60)</formula>
    </cfRule>
  </conditionalFormatting>
  <conditionalFormatting sqref="EP60:EP67">
    <cfRule type="expression" dxfId="94" priority="41">
      <formula>AND($S$60=0,EP60=$K60)</formula>
    </cfRule>
    <cfRule type="expression" dxfId="93" priority="43">
      <formula>AND(EM60&lt;&gt;"",EO60&lt;&gt;"",EM60&lt;EO60)</formula>
    </cfRule>
  </conditionalFormatting>
  <conditionalFormatting sqref="EY61:EY67 FA61:FA67">
    <cfRule type="expression" dxfId="92" priority="37" stopIfTrue="1">
      <formula>ISBLANK(EY61)</formula>
    </cfRule>
  </conditionalFormatting>
  <conditionalFormatting sqref="EY61:EY67">
    <cfRule type="expression" dxfId="91" priority="36">
      <formula>ISNUMBER(EY61)</formula>
    </cfRule>
  </conditionalFormatting>
  <conditionalFormatting sqref="EY60">
    <cfRule type="expression" dxfId="90" priority="39">
      <formula>ISNUMBER(EY60)</formula>
    </cfRule>
  </conditionalFormatting>
  <conditionalFormatting sqref="EY60 FA60">
    <cfRule type="expression" dxfId="89" priority="40" stopIfTrue="1">
      <formula>ISBLANK(EY60)</formula>
    </cfRule>
  </conditionalFormatting>
  <conditionalFormatting sqref="FA60">
    <cfRule type="expression" dxfId="88" priority="38">
      <formula>ISNUMBER(FA60)</formula>
    </cfRule>
  </conditionalFormatting>
  <conditionalFormatting sqref="FA61:FA67">
    <cfRule type="expression" dxfId="87" priority="35">
      <formula>ISNUMBER(FA61)</formula>
    </cfRule>
  </conditionalFormatting>
  <conditionalFormatting sqref="EX60:EX67">
    <cfRule type="expression" dxfId="86" priority="32">
      <formula>AND($S$60=0,EX60=$G60)</formula>
    </cfRule>
    <cfRule type="expression" dxfId="85" priority="34">
      <formula>AND(EY60&lt;&gt;"",FA60&lt;&gt;"",EY60&gt;FA60)</formula>
    </cfRule>
  </conditionalFormatting>
  <conditionalFormatting sqref="FB60:FB67">
    <cfRule type="expression" dxfId="84" priority="31">
      <formula>AND($S$60=0,FB60=$K60)</formula>
    </cfRule>
    <cfRule type="expression" dxfId="83" priority="33">
      <formula>AND(EY60&lt;&gt;"",FA60&lt;&gt;"",EY60&lt;FA60)</formula>
    </cfRule>
  </conditionalFormatting>
  <conditionalFormatting sqref="FK61:FK67 FM61:FM67">
    <cfRule type="expression" dxfId="82" priority="27" stopIfTrue="1">
      <formula>ISBLANK(FK61)</formula>
    </cfRule>
  </conditionalFormatting>
  <conditionalFormatting sqref="FK61:FK67">
    <cfRule type="expression" dxfId="81" priority="26">
      <formula>ISNUMBER(FK61)</formula>
    </cfRule>
  </conditionalFormatting>
  <conditionalFormatting sqref="FK60">
    <cfRule type="expression" dxfId="80" priority="29">
      <formula>ISNUMBER(FK60)</formula>
    </cfRule>
  </conditionalFormatting>
  <conditionalFormatting sqref="FK60 FM60">
    <cfRule type="expression" dxfId="79" priority="30" stopIfTrue="1">
      <formula>ISBLANK(FK60)</formula>
    </cfRule>
  </conditionalFormatting>
  <conditionalFormatting sqref="FM60">
    <cfRule type="expression" dxfId="78" priority="28">
      <formula>ISNUMBER(FM60)</formula>
    </cfRule>
  </conditionalFormatting>
  <conditionalFormatting sqref="FM61:FM67">
    <cfRule type="expression" dxfId="77" priority="25">
      <formula>ISNUMBER(FM61)</formula>
    </cfRule>
  </conditionalFormatting>
  <conditionalFormatting sqref="FJ60:FJ67">
    <cfRule type="expression" dxfId="76" priority="22">
      <formula>AND($S$60=0,FJ60=$G60)</formula>
    </cfRule>
    <cfRule type="expression" dxfId="75" priority="24">
      <formula>AND(FK60&lt;&gt;"",FM60&lt;&gt;"",FK60&gt;FM60)</formula>
    </cfRule>
  </conditionalFormatting>
  <conditionalFormatting sqref="FN60:FN67">
    <cfRule type="expression" dxfId="74" priority="21">
      <formula>AND($S$60=0,FN60=$K60)</formula>
    </cfRule>
    <cfRule type="expression" dxfId="73" priority="23">
      <formula>AND(FK60&lt;&gt;"",FM60&lt;&gt;"",FK60&lt;FM60)</formula>
    </cfRule>
  </conditionalFormatting>
  <conditionalFormatting sqref="FW61:FW67 FY61:FY67">
    <cfRule type="expression" dxfId="72" priority="17" stopIfTrue="1">
      <formula>ISBLANK(FW61)</formula>
    </cfRule>
  </conditionalFormatting>
  <conditionalFormatting sqref="FW61:FW67">
    <cfRule type="expression" dxfId="71" priority="16">
      <formula>ISNUMBER(FW61)</formula>
    </cfRule>
  </conditionalFormatting>
  <conditionalFormatting sqref="FW60">
    <cfRule type="expression" dxfId="70" priority="19">
      <formula>ISNUMBER(FW60)</formula>
    </cfRule>
  </conditionalFormatting>
  <conditionalFormatting sqref="FW60 FY60">
    <cfRule type="expression" dxfId="69" priority="20" stopIfTrue="1">
      <formula>ISBLANK(FW60)</formula>
    </cfRule>
  </conditionalFormatting>
  <conditionalFormatting sqref="FY60">
    <cfRule type="expression" dxfId="68" priority="18">
      <formula>ISNUMBER(FY60)</formula>
    </cfRule>
  </conditionalFormatting>
  <conditionalFormatting sqref="FY61:FY67">
    <cfRule type="expression" dxfId="67" priority="15">
      <formula>ISNUMBER(FY61)</formula>
    </cfRule>
  </conditionalFormatting>
  <conditionalFormatting sqref="FV60:FV67">
    <cfRule type="expression" dxfId="66" priority="12">
      <formula>AND($S$60=0,FV60=$G60)</formula>
    </cfRule>
    <cfRule type="expression" dxfId="65" priority="14">
      <formula>AND(FW60&lt;&gt;"",FY60&lt;&gt;"",FW60&gt;FY60)</formula>
    </cfRule>
  </conditionalFormatting>
  <conditionalFormatting sqref="FZ60:FZ67">
    <cfRule type="expression" dxfId="64" priority="11">
      <formula>AND($S$60=0,FZ60=$K60)</formula>
    </cfRule>
    <cfRule type="expression" dxfId="63" priority="13">
      <formula>AND(FW60&lt;&gt;"",FY60&lt;&gt;"",FW60&lt;FY60)</formula>
    </cfRule>
  </conditionalFormatting>
  <conditionalFormatting sqref="GI61:GI67 GK61:GK67">
    <cfRule type="expression" dxfId="62" priority="7" stopIfTrue="1">
      <formula>ISBLANK(GI61)</formula>
    </cfRule>
  </conditionalFormatting>
  <conditionalFormatting sqref="GI61:GI67">
    <cfRule type="expression" dxfId="61" priority="6">
      <formula>ISNUMBER(GI61)</formula>
    </cfRule>
  </conditionalFormatting>
  <conditionalFormatting sqref="GI60">
    <cfRule type="expression" dxfId="60" priority="9">
      <formula>ISNUMBER(GI60)</formula>
    </cfRule>
  </conditionalFormatting>
  <conditionalFormatting sqref="GI60 GK60">
    <cfRule type="expression" dxfId="59" priority="10" stopIfTrue="1">
      <formula>ISBLANK(GI60)</formula>
    </cfRule>
  </conditionalFormatting>
  <conditionalFormatting sqref="GK60">
    <cfRule type="expression" dxfId="58" priority="8">
      <formula>ISNUMBER(GK60)</formula>
    </cfRule>
  </conditionalFormatting>
  <conditionalFormatting sqref="GK61:GK67">
    <cfRule type="expression" dxfId="57" priority="5">
      <formula>ISNUMBER(GK61)</formula>
    </cfRule>
  </conditionalFormatting>
  <conditionalFormatting sqref="GH60:GH67">
    <cfRule type="expression" dxfId="56" priority="2">
      <formula>AND($S$60=0,GH60=$G60)</formula>
    </cfRule>
    <cfRule type="expression" dxfId="55" priority="4">
      <formula>AND(GI60&lt;&gt;"",GK60&lt;&gt;"",GI60&gt;GK60)</formula>
    </cfRule>
  </conditionalFormatting>
  <conditionalFormatting sqref="GL60:GL67">
    <cfRule type="expression" dxfId="54" priority="1">
      <formula>AND($S$60=0,GL60=$K60)</formula>
    </cfRule>
    <cfRule type="expression" dxfId="53" priority="3">
      <formula>AND(GI60&lt;&gt;"",GK60&lt;&gt;"",GI60&lt;GK60)</formula>
    </cfRule>
  </conditionalFormatting>
  <printOptions horizontalCentered="1" verticalCentered="1"/>
  <pageMargins left="0.39" right="0.32" top="0.28999999999999998" bottom="0.39" header="0.21" footer="0.26"/>
  <pageSetup scale="49" orientation="landscape" horizontalDpi="300" verticalDpi="300" r:id="rId1"/>
  <headerFooter alignWithMargins="0">
    <oddFooter xml:space="preserve">&amp;C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1"/>
  <sheetViews>
    <sheetView showGridLines="0" workbookViewId="0">
      <selection activeCell="E2" sqref="E2"/>
    </sheetView>
  </sheetViews>
  <sheetFormatPr defaultRowHeight="13.8" x14ac:dyDescent="0.3"/>
  <cols>
    <col min="1" max="1" width="4.88671875" style="248" customWidth="1"/>
    <col min="2" max="5" width="10.77734375" style="248" customWidth="1"/>
    <col min="6" max="6" width="19.5546875" style="248" bestFit="1" customWidth="1"/>
    <col min="7" max="7" width="10.77734375" style="248" customWidth="1"/>
    <col min="8" max="16384" width="8.88671875" style="249"/>
  </cols>
  <sheetData>
    <row r="1" spans="1:7" ht="6.6" customHeight="1" x14ac:dyDescent="0.3"/>
    <row r="2" spans="1:7" x14ac:dyDescent="0.3">
      <c r="A2" s="248" t="s">
        <v>142</v>
      </c>
    </row>
    <row r="3" spans="1:7" ht="4.8" customHeight="1" x14ac:dyDescent="0.3"/>
    <row r="4" spans="1:7" ht="3" customHeight="1" x14ac:dyDescent="0.3"/>
    <row r="5" spans="1:7" ht="6.6" customHeight="1" x14ac:dyDescent="0.3">
      <c r="B5" s="250"/>
      <c r="C5" s="250"/>
      <c r="D5" s="250"/>
      <c r="E5" s="250"/>
    </row>
    <row r="6" spans="1:7" ht="41.4" x14ac:dyDescent="0.25">
      <c r="A6" s="251" t="s">
        <v>127</v>
      </c>
      <c r="B6" s="252" t="s">
        <v>143</v>
      </c>
      <c r="C6" s="252" t="s">
        <v>144</v>
      </c>
      <c r="D6" s="252" t="s">
        <v>145</v>
      </c>
      <c r="E6" s="252" t="s">
        <v>146</v>
      </c>
      <c r="F6" s="251" t="s">
        <v>147</v>
      </c>
      <c r="G6" s="251" t="s">
        <v>146</v>
      </c>
    </row>
    <row r="7" spans="1:7" ht="14.4" x14ac:dyDescent="0.3">
      <c r="A7" s="253">
        <f>IF('Player Scoreboard'!C9&lt;&gt;"",'Player Scoreboard'!B9,"")</f>
        <v>1</v>
      </c>
      <c r="B7" s="253">
        <f ca="1">IF('Player Scoreboard'!$C9&lt;&gt;"",RANK('Player Scoreboard'!$D9,'Player Scoreboard'!$D$9:$D$23),"")</f>
        <v>1</v>
      </c>
      <c r="C7" s="253">
        <f ca="1">SUMPRODUCT(($B$7:$B$21=$B7)*('Player Scoreboard'!$G$9:$G$23&gt;'Player Scoreboard'!$G9))</f>
        <v>0</v>
      </c>
      <c r="D7" s="253">
        <f t="shared" ref="D7:D21" ca="1" si="0">SUMPRODUCT(($B$7:$B$21=$B7)*($C$7:$C$21=$C7)*($A$7:$A$21&lt;$A7))</f>
        <v>0</v>
      </c>
      <c r="E7" s="253">
        <f ca="1">B7+C7+D7</f>
        <v>1</v>
      </c>
      <c r="F7" s="254" t="str">
        <f>'Player Scoreboard'!C9</f>
        <v>John Doe 1</v>
      </c>
      <c r="G7" s="248">
        <f ca="1">E7</f>
        <v>1</v>
      </c>
    </row>
    <row r="8" spans="1:7" ht="14.4" x14ac:dyDescent="0.3">
      <c r="A8" s="253">
        <f>IF('Player Scoreboard'!C10&lt;&gt;"",'Player Scoreboard'!B10,"")</f>
        <v>2</v>
      </c>
      <c r="B8" s="253">
        <f ca="1">IF('Player Scoreboard'!$C10&lt;&gt;"",RANK('Player Scoreboard'!$D10,'Player Scoreboard'!$D$9:$D$23),"")</f>
        <v>1</v>
      </c>
      <c r="C8" s="253">
        <f ca="1">SUMPRODUCT(($B$7:$B$21=$B8)*('Player Scoreboard'!$G$9:$G$23&gt;'Player Scoreboard'!$G10))</f>
        <v>0</v>
      </c>
      <c r="D8" s="253">
        <f t="shared" ca="1" si="0"/>
        <v>1</v>
      </c>
      <c r="E8" s="253">
        <f t="shared" ref="E8:E21" ca="1" si="1">B8+C8+D8</f>
        <v>2</v>
      </c>
      <c r="F8" s="254" t="str">
        <f>'Player Scoreboard'!C10</f>
        <v>John Doe 2</v>
      </c>
      <c r="G8" s="248">
        <f t="shared" ref="G8:G21" ca="1" si="2">E8</f>
        <v>2</v>
      </c>
    </row>
    <row r="9" spans="1:7" ht="14.4" x14ac:dyDescent="0.3">
      <c r="A9" s="253">
        <f>IF('Player Scoreboard'!C11&lt;&gt;"",'Player Scoreboard'!B11,"")</f>
        <v>3</v>
      </c>
      <c r="B9" s="253">
        <f ca="1">IF('Player Scoreboard'!$C11&lt;&gt;"",RANK('Player Scoreboard'!$D11,'Player Scoreboard'!$D$9:$D$23),"")</f>
        <v>1</v>
      </c>
      <c r="C9" s="253">
        <f ca="1">SUMPRODUCT(($B$7:$B$21=$B9)*('Player Scoreboard'!$G$9:$G$23&gt;'Player Scoreboard'!$G11))</f>
        <v>0</v>
      </c>
      <c r="D9" s="253">
        <f t="shared" ca="1" si="0"/>
        <v>2</v>
      </c>
      <c r="E9" s="253">
        <f t="shared" ca="1" si="1"/>
        <v>3</v>
      </c>
      <c r="F9" s="254" t="str">
        <f>'Player Scoreboard'!C11</f>
        <v>John Doe 3</v>
      </c>
      <c r="G9" s="248">
        <f t="shared" ca="1" si="2"/>
        <v>3</v>
      </c>
    </row>
    <row r="10" spans="1:7" ht="14.4" x14ac:dyDescent="0.3">
      <c r="A10" s="253">
        <f>IF('Player Scoreboard'!C12&lt;&gt;"",'Player Scoreboard'!B12,"")</f>
        <v>4</v>
      </c>
      <c r="B10" s="253">
        <f ca="1">IF('Player Scoreboard'!$C12&lt;&gt;"",RANK('Player Scoreboard'!$D12,'Player Scoreboard'!$D$9:$D$23),"")</f>
        <v>1</v>
      </c>
      <c r="C10" s="253">
        <f ca="1">SUMPRODUCT(($B$7:$B$21=$B10)*('Player Scoreboard'!$G$9:$G$23&gt;'Player Scoreboard'!$G12))</f>
        <v>0</v>
      </c>
      <c r="D10" s="253">
        <f t="shared" ca="1" si="0"/>
        <v>3</v>
      </c>
      <c r="E10" s="253">
        <f t="shared" ca="1" si="1"/>
        <v>4</v>
      </c>
      <c r="F10" s="254" t="str">
        <f>'Player Scoreboard'!C12</f>
        <v>John Doe 4</v>
      </c>
      <c r="G10" s="248">
        <f t="shared" ca="1" si="2"/>
        <v>4</v>
      </c>
    </row>
    <row r="11" spans="1:7" ht="14.4" x14ac:dyDescent="0.3">
      <c r="A11" s="253">
        <f>IF('Player Scoreboard'!C13&lt;&gt;"",'Player Scoreboard'!B13,"")</f>
        <v>5</v>
      </c>
      <c r="B11" s="253">
        <f ca="1">IF('Player Scoreboard'!$C13&lt;&gt;"",RANK('Player Scoreboard'!$D13,'Player Scoreboard'!$D$9:$D$23),"")</f>
        <v>1</v>
      </c>
      <c r="C11" s="253">
        <f ca="1">SUMPRODUCT(($B$7:$B$21=$B11)*('Player Scoreboard'!$G$9:$G$23&gt;'Player Scoreboard'!$G13))</f>
        <v>0</v>
      </c>
      <c r="D11" s="253">
        <f t="shared" ca="1" si="0"/>
        <v>4</v>
      </c>
      <c r="E11" s="253">
        <f t="shared" ca="1" si="1"/>
        <v>5</v>
      </c>
      <c r="F11" s="254" t="str">
        <f>'Player Scoreboard'!C13</f>
        <v>John Doe 5</v>
      </c>
      <c r="G11" s="248">
        <f t="shared" ca="1" si="2"/>
        <v>5</v>
      </c>
    </row>
    <row r="12" spans="1:7" ht="14.4" x14ac:dyDescent="0.3">
      <c r="A12" s="253">
        <f>IF('Player Scoreboard'!C14&lt;&gt;"",'Player Scoreboard'!B14,"")</f>
        <v>6</v>
      </c>
      <c r="B12" s="253">
        <f ca="1">IF('Player Scoreboard'!$C14&lt;&gt;"",RANK('Player Scoreboard'!$D14,'Player Scoreboard'!$D$9:$D$23),"")</f>
        <v>1</v>
      </c>
      <c r="C12" s="253">
        <f ca="1">SUMPRODUCT(($B$7:$B$21=$B12)*('Player Scoreboard'!$G$9:$G$23&gt;'Player Scoreboard'!$G14))</f>
        <v>0</v>
      </c>
      <c r="D12" s="253">
        <f t="shared" ca="1" si="0"/>
        <v>5</v>
      </c>
      <c r="E12" s="253">
        <f t="shared" ca="1" si="1"/>
        <v>6</v>
      </c>
      <c r="F12" s="254" t="str">
        <f>'Player Scoreboard'!C14</f>
        <v>John Doe 6</v>
      </c>
      <c r="G12" s="248">
        <f t="shared" ca="1" si="2"/>
        <v>6</v>
      </c>
    </row>
    <row r="13" spans="1:7" ht="14.4" x14ac:dyDescent="0.3">
      <c r="A13" s="253">
        <f>IF('Player Scoreboard'!C15&lt;&gt;"",'Player Scoreboard'!B15,"")</f>
        <v>7</v>
      </c>
      <c r="B13" s="253">
        <f ca="1">IF('Player Scoreboard'!$C15&lt;&gt;"",RANK('Player Scoreboard'!$D15,'Player Scoreboard'!$D$9:$D$23),"")</f>
        <v>1</v>
      </c>
      <c r="C13" s="253">
        <f ca="1">SUMPRODUCT(($B$7:$B$21=$B13)*('Player Scoreboard'!$G$9:$G$23&gt;'Player Scoreboard'!$G15))</f>
        <v>0</v>
      </c>
      <c r="D13" s="253">
        <f t="shared" ca="1" si="0"/>
        <v>6</v>
      </c>
      <c r="E13" s="253">
        <f t="shared" ca="1" si="1"/>
        <v>7</v>
      </c>
      <c r="F13" s="254" t="str">
        <f>'Player Scoreboard'!C15</f>
        <v>John Doe 7</v>
      </c>
      <c r="G13" s="248">
        <f t="shared" ca="1" si="2"/>
        <v>7</v>
      </c>
    </row>
    <row r="14" spans="1:7" ht="14.4" x14ac:dyDescent="0.3">
      <c r="A14" s="253">
        <f>IF('Player Scoreboard'!C16&lt;&gt;"",'Player Scoreboard'!B16,"")</f>
        <v>8</v>
      </c>
      <c r="B14" s="253">
        <f ca="1">IF('Player Scoreboard'!$C16&lt;&gt;"",RANK('Player Scoreboard'!$D16,'Player Scoreboard'!$D$9:$D$23),"")</f>
        <v>1</v>
      </c>
      <c r="C14" s="253">
        <f ca="1">SUMPRODUCT(($B$7:$B$21=$B14)*('Player Scoreboard'!$G$9:$G$23&gt;'Player Scoreboard'!$G16))</f>
        <v>0</v>
      </c>
      <c r="D14" s="253">
        <f t="shared" ca="1" si="0"/>
        <v>7</v>
      </c>
      <c r="E14" s="253">
        <f t="shared" ca="1" si="1"/>
        <v>8</v>
      </c>
      <c r="F14" s="254" t="str">
        <f>'Player Scoreboard'!C16</f>
        <v>John Doe 8</v>
      </c>
      <c r="G14" s="248">
        <f t="shared" ca="1" si="2"/>
        <v>8</v>
      </c>
    </row>
    <row r="15" spans="1:7" ht="14.4" x14ac:dyDescent="0.3">
      <c r="A15" s="253">
        <f>IF('Player Scoreboard'!C17&lt;&gt;"",'Player Scoreboard'!B17,"")</f>
        <v>9</v>
      </c>
      <c r="B15" s="253">
        <f ca="1">IF('Player Scoreboard'!$C17&lt;&gt;"",RANK('Player Scoreboard'!$D17,'Player Scoreboard'!$D$9:$D$23),"")</f>
        <v>1</v>
      </c>
      <c r="C15" s="253">
        <f ca="1">SUMPRODUCT(($B$7:$B$21=$B15)*('Player Scoreboard'!$G$9:$G$23&gt;'Player Scoreboard'!$G17))</f>
        <v>0</v>
      </c>
      <c r="D15" s="253">
        <f t="shared" ca="1" si="0"/>
        <v>8</v>
      </c>
      <c r="E15" s="253">
        <f t="shared" ca="1" si="1"/>
        <v>9</v>
      </c>
      <c r="F15" s="254" t="str">
        <f>'Player Scoreboard'!C17</f>
        <v>John Doe 9</v>
      </c>
      <c r="G15" s="248">
        <f t="shared" ca="1" si="2"/>
        <v>9</v>
      </c>
    </row>
    <row r="16" spans="1:7" ht="14.4" x14ac:dyDescent="0.3">
      <c r="A16" s="253">
        <f>IF('Player Scoreboard'!C18&lt;&gt;"",'Player Scoreboard'!B18,"")</f>
        <v>10</v>
      </c>
      <c r="B16" s="253">
        <f ca="1">IF('Player Scoreboard'!$C18&lt;&gt;"",RANK('Player Scoreboard'!$D18,'Player Scoreboard'!$D$9:$D$23),"")</f>
        <v>1</v>
      </c>
      <c r="C16" s="253">
        <f ca="1">SUMPRODUCT(($B$7:$B$21=$B16)*('Player Scoreboard'!$G$9:$G$23&gt;'Player Scoreboard'!$G18))</f>
        <v>0</v>
      </c>
      <c r="D16" s="253">
        <f t="shared" ca="1" si="0"/>
        <v>9</v>
      </c>
      <c r="E16" s="253">
        <f t="shared" ca="1" si="1"/>
        <v>10</v>
      </c>
      <c r="F16" s="254" t="str">
        <f>'Player Scoreboard'!C18</f>
        <v>John Doe 10</v>
      </c>
      <c r="G16" s="248">
        <f t="shared" ca="1" si="2"/>
        <v>10</v>
      </c>
    </row>
    <row r="17" spans="1:7" ht="14.4" x14ac:dyDescent="0.3">
      <c r="A17" s="253">
        <f>IF('Player Scoreboard'!C19&lt;&gt;"",'Player Scoreboard'!B19,"")</f>
        <v>11</v>
      </c>
      <c r="B17" s="253">
        <f ca="1">IF('Player Scoreboard'!$C19&lt;&gt;"",RANK('Player Scoreboard'!$D19,'Player Scoreboard'!$D$9:$D$23),"")</f>
        <v>1</v>
      </c>
      <c r="C17" s="253">
        <f ca="1">SUMPRODUCT(($B$7:$B$21=$B17)*('Player Scoreboard'!$G$9:$G$23&gt;'Player Scoreboard'!$G19))</f>
        <v>0</v>
      </c>
      <c r="D17" s="253">
        <f t="shared" ca="1" si="0"/>
        <v>10</v>
      </c>
      <c r="E17" s="253">
        <f t="shared" ca="1" si="1"/>
        <v>11</v>
      </c>
      <c r="F17" s="254" t="str">
        <f>'Player Scoreboard'!C19</f>
        <v>John Doe 11</v>
      </c>
      <c r="G17" s="248">
        <f t="shared" ca="1" si="2"/>
        <v>11</v>
      </c>
    </row>
    <row r="18" spans="1:7" ht="14.4" x14ac:dyDescent="0.3">
      <c r="A18" s="253">
        <f>IF('Player Scoreboard'!C20&lt;&gt;"",'Player Scoreboard'!B20,"")</f>
        <v>12</v>
      </c>
      <c r="B18" s="253">
        <f ca="1">IF('Player Scoreboard'!$C20&lt;&gt;"",RANK('Player Scoreboard'!$D20,'Player Scoreboard'!$D$9:$D$23),"")</f>
        <v>1</v>
      </c>
      <c r="C18" s="253">
        <f ca="1">SUMPRODUCT(($B$7:$B$21=$B18)*('Player Scoreboard'!$G$9:$G$23&gt;'Player Scoreboard'!$G20))</f>
        <v>0</v>
      </c>
      <c r="D18" s="253">
        <f t="shared" ca="1" si="0"/>
        <v>11</v>
      </c>
      <c r="E18" s="253">
        <f t="shared" ca="1" si="1"/>
        <v>12</v>
      </c>
      <c r="F18" s="254" t="str">
        <f>'Player Scoreboard'!C20</f>
        <v>John Doe 12</v>
      </c>
      <c r="G18" s="248">
        <f t="shared" ca="1" si="2"/>
        <v>12</v>
      </c>
    </row>
    <row r="19" spans="1:7" ht="14.4" x14ac:dyDescent="0.3">
      <c r="A19" s="253">
        <f>IF('Player Scoreboard'!C21&lt;&gt;"",'Player Scoreboard'!B21,"")</f>
        <v>13</v>
      </c>
      <c r="B19" s="253">
        <f ca="1">IF('Player Scoreboard'!$C21&lt;&gt;"",RANK('Player Scoreboard'!$D21,'Player Scoreboard'!$D$9:$D$23),"")</f>
        <v>1</v>
      </c>
      <c r="C19" s="253">
        <f ca="1">SUMPRODUCT(($B$7:$B$21=$B19)*('Player Scoreboard'!$G$9:$G$23&gt;'Player Scoreboard'!$G21))</f>
        <v>0</v>
      </c>
      <c r="D19" s="253">
        <f t="shared" ca="1" si="0"/>
        <v>12</v>
      </c>
      <c r="E19" s="253">
        <f t="shared" ca="1" si="1"/>
        <v>13</v>
      </c>
      <c r="F19" s="254" t="str">
        <f>'Player Scoreboard'!C21</f>
        <v>John Doe 13</v>
      </c>
      <c r="G19" s="248">
        <f t="shared" ca="1" si="2"/>
        <v>13</v>
      </c>
    </row>
    <row r="20" spans="1:7" ht="14.4" x14ac:dyDescent="0.3">
      <c r="A20" s="253">
        <f>IF('Player Scoreboard'!C22&lt;&gt;"",'Player Scoreboard'!B22,"")</f>
        <v>14</v>
      </c>
      <c r="B20" s="253">
        <f ca="1">IF('Player Scoreboard'!$C22&lt;&gt;"",RANK('Player Scoreboard'!$D22,'Player Scoreboard'!$D$9:$D$23),"")</f>
        <v>1</v>
      </c>
      <c r="C20" s="253">
        <f ca="1">SUMPRODUCT(($B$7:$B$21=$B20)*('Player Scoreboard'!$G$9:$G$23&gt;'Player Scoreboard'!$G22))</f>
        <v>0</v>
      </c>
      <c r="D20" s="253">
        <f t="shared" ca="1" si="0"/>
        <v>13</v>
      </c>
      <c r="E20" s="253">
        <f t="shared" ca="1" si="1"/>
        <v>14</v>
      </c>
      <c r="F20" s="254" t="str">
        <f>'Player Scoreboard'!C22</f>
        <v>John Doe 14</v>
      </c>
      <c r="G20" s="248">
        <f t="shared" ca="1" si="2"/>
        <v>14</v>
      </c>
    </row>
    <row r="21" spans="1:7" ht="14.4" x14ac:dyDescent="0.3">
      <c r="A21" s="253">
        <f>IF('Player Scoreboard'!C23&lt;&gt;"",'Player Scoreboard'!B23,"")</f>
        <v>15</v>
      </c>
      <c r="B21" s="253">
        <f ca="1">IF('Player Scoreboard'!$C23&lt;&gt;"",RANK('Player Scoreboard'!$D23,'Player Scoreboard'!$D$9:$D$23),"")</f>
        <v>1</v>
      </c>
      <c r="C21" s="253">
        <f ca="1">SUMPRODUCT(($B$7:$B$21=$B21)*('Player Scoreboard'!$G$9:$G$23&gt;'Player Scoreboard'!$G23))</f>
        <v>0</v>
      </c>
      <c r="D21" s="253">
        <f t="shared" ca="1" si="0"/>
        <v>14</v>
      </c>
      <c r="E21" s="253">
        <f t="shared" ca="1" si="1"/>
        <v>15</v>
      </c>
      <c r="F21" s="254" t="str">
        <f>'Player Scoreboard'!C23</f>
        <v>John Doe 15</v>
      </c>
      <c r="G21" s="248">
        <f t="shared" ca="1" si="2"/>
        <v>15</v>
      </c>
    </row>
  </sheetData>
  <sheetProtection algorithmName="SHA-512" hashValue="IsnIMTMnFA4BjZaCth8JOYKy/L6VE6+glFyJ1ecY+EdDfGL0pzoHwruuGS8m08yk95dBK6gHYpv7vi7pYHrA4w==" saltValue="x5fGAp8heIfRdLEdoa7Olg=="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DM177"/>
  <sheetViews>
    <sheetView showGridLines="0" topLeftCell="A55" zoomScaleNormal="100" workbookViewId="0">
      <selection activeCell="I74" sqref="I74"/>
    </sheetView>
  </sheetViews>
  <sheetFormatPr defaultColWidth="0" defaultRowHeight="14.4" zeroHeight="1" x14ac:dyDescent="0.3"/>
  <cols>
    <col min="1" max="1" width="2.44140625" style="3" customWidth="1"/>
    <col min="2" max="5" width="3.77734375" style="3" customWidth="1"/>
    <col min="6" max="6" width="6.77734375" style="25" customWidth="1"/>
    <col min="7" max="7" width="6.77734375" style="4" customWidth="1"/>
    <col min="8" max="8" width="21.77734375" style="3" customWidth="1"/>
    <col min="9" max="13" width="3.77734375" style="3" customWidth="1"/>
    <col min="14" max="14" width="21.77734375" style="3" customWidth="1"/>
    <col min="15" max="28" width="3.77734375" style="3" customWidth="1"/>
    <col min="29" max="33" width="3.77734375" style="6" customWidth="1"/>
    <col min="34" max="34" width="3.77734375" style="55" customWidth="1"/>
    <col min="35" max="35" width="3.77734375" style="58" customWidth="1"/>
    <col min="36" max="36" width="3.77734375" style="70" customWidth="1"/>
    <col min="37" max="37" width="3.77734375" style="31" customWidth="1"/>
    <col min="38" max="44" width="3.77734375" style="3" customWidth="1"/>
    <col min="45" max="45" width="3" style="3" customWidth="1"/>
    <col min="46" max="106" width="9.109375" style="3" hidden="1" customWidth="1"/>
    <col min="107" max="110" width="9.109375" style="6" hidden="1" customWidth="1"/>
    <col min="111" max="114" width="9.109375" style="3" hidden="1" customWidth="1"/>
    <col min="115" max="117" width="0" style="3" hidden="1" customWidth="1"/>
    <col min="118" max="16384" width="9.109375" style="3" hidden="1"/>
  </cols>
  <sheetData>
    <row r="1" spans="2:117" x14ac:dyDescent="0.3">
      <c r="K1" s="3" t="s">
        <v>27</v>
      </c>
      <c r="AD1" s="7"/>
      <c r="AE1" s="7"/>
      <c r="AF1" s="7"/>
      <c r="AG1" s="7"/>
      <c r="AH1" s="54"/>
    </row>
    <row r="2" spans="2:117" x14ac:dyDescent="0.3">
      <c r="AD2" s="7"/>
      <c r="AE2" s="7"/>
      <c r="AF2" s="7"/>
      <c r="AG2" s="7"/>
      <c r="AH2" s="54"/>
    </row>
    <row r="3" spans="2:117" ht="15" customHeight="1" x14ac:dyDescent="0.3">
      <c r="B3" s="8"/>
      <c r="C3" s="140" t="s">
        <v>8</v>
      </c>
      <c r="E3" s="5"/>
      <c r="G3" s="26" t="s">
        <v>24</v>
      </c>
      <c r="H3" s="84" t="s">
        <v>9</v>
      </c>
      <c r="J3" s="140" t="s">
        <v>26</v>
      </c>
      <c r="N3" s="300" t="s">
        <v>55</v>
      </c>
      <c r="O3" s="300"/>
      <c r="P3" s="300"/>
      <c r="Q3" s="300"/>
      <c r="R3" s="300"/>
      <c r="W3" s="53"/>
      <c r="X3" s="301" t="s">
        <v>14</v>
      </c>
      <c r="Y3" s="301"/>
      <c r="Z3" s="301"/>
      <c r="AA3" s="301"/>
      <c r="AB3" s="301"/>
      <c r="AC3" s="301"/>
      <c r="AD3" s="301"/>
      <c r="AE3" s="301"/>
      <c r="AF3" s="301"/>
      <c r="AG3" s="301"/>
      <c r="AH3" s="301"/>
      <c r="AI3" s="301"/>
      <c r="AJ3" s="301"/>
      <c r="AK3" s="301"/>
      <c r="AL3" s="301"/>
      <c r="AM3" s="301"/>
    </row>
    <row r="4" spans="2:117" ht="8.25" customHeight="1" x14ac:dyDescent="0.3">
      <c r="C4" s="140"/>
      <c r="E4" s="5"/>
      <c r="G4" s="26"/>
      <c r="O4" s="73"/>
      <c r="P4" s="29"/>
      <c r="Q4" s="29"/>
      <c r="R4" s="29"/>
      <c r="S4" s="29"/>
      <c r="T4" s="29"/>
      <c r="U4" s="29"/>
      <c r="V4" s="29"/>
      <c r="W4" s="53"/>
      <c r="X4" s="301"/>
      <c r="Y4" s="301"/>
      <c r="Z4" s="301"/>
      <c r="AA4" s="301"/>
      <c r="AB4" s="301"/>
      <c r="AC4" s="301"/>
      <c r="AD4" s="301"/>
      <c r="AE4" s="301"/>
      <c r="AF4" s="301"/>
      <c r="AG4" s="301"/>
      <c r="AH4" s="301"/>
      <c r="AI4" s="301"/>
      <c r="AJ4" s="301"/>
      <c r="AK4" s="301"/>
      <c r="AL4" s="301"/>
      <c r="AM4" s="301"/>
      <c r="DD4" s="7" t="s">
        <v>1</v>
      </c>
    </row>
    <row r="5" spans="2:117" ht="15" customHeight="1" x14ac:dyDescent="0.3">
      <c r="B5" s="8"/>
      <c r="C5" s="140" t="s">
        <v>23</v>
      </c>
      <c r="E5" s="5"/>
      <c r="G5" s="26" t="s">
        <v>24</v>
      </c>
      <c r="H5" s="64" t="s">
        <v>40</v>
      </c>
      <c r="O5" s="73"/>
      <c r="P5" s="29"/>
      <c r="Q5" s="29"/>
      <c r="R5" s="29"/>
      <c r="S5" s="29"/>
      <c r="T5" s="29"/>
      <c r="U5" s="29"/>
      <c r="V5" s="29"/>
      <c r="W5" s="53"/>
      <c r="X5" s="301"/>
      <c r="Y5" s="301"/>
      <c r="Z5" s="301"/>
      <c r="AA5" s="301"/>
      <c r="AB5" s="301"/>
      <c r="AC5" s="301"/>
      <c r="AD5" s="301"/>
      <c r="AE5" s="301"/>
      <c r="AF5" s="301"/>
      <c r="AG5" s="301"/>
      <c r="AH5" s="301"/>
      <c r="AI5" s="301"/>
      <c r="AJ5" s="301"/>
      <c r="AK5" s="301"/>
      <c r="AL5" s="301"/>
      <c r="AM5" s="301"/>
    </row>
    <row r="6" spans="2:117" x14ac:dyDescent="0.3">
      <c r="G6" s="5"/>
    </row>
    <row r="7" spans="2:117" s="10" customFormat="1" ht="25.5" customHeight="1" x14ac:dyDescent="0.25">
      <c r="B7" s="304" t="s">
        <v>97</v>
      </c>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DC7" s="9"/>
      <c r="DD7" s="9"/>
      <c r="DE7" s="9"/>
      <c r="DF7" s="9"/>
    </row>
    <row r="8" spans="2:117" ht="18" customHeight="1" x14ac:dyDescent="0.3">
      <c r="B8" s="24"/>
      <c r="AG8" s="16"/>
      <c r="AH8" s="56"/>
      <c r="AI8" s="76"/>
      <c r="AM8" s="79"/>
      <c r="AN8" s="79"/>
      <c r="AO8" s="79"/>
      <c r="AR8" s="77"/>
    </row>
    <row r="9" spans="2:117" s="10" customFormat="1" ht="18" customHeight="1" x14ac:dyDescent="0.25">
      <c r="B9" s="11"/>
      <c r="C9" s="286" t="s">
        <v>69</v>
      </c>
      <c r="D9" s="287"/>
      <c r="E9" s="287"/>
      <c r="F9" s="287"/>
      <c r="G9" s="287"/>
      <c r="H9" s="287"/>
      <c r="I9" s="287"/>
      <c r="J9" s="287"/>
      <c r="K9" s="287"/>
      <c r="L9" s="287"/>
      <c r="M9" s="287"/>
      <c r="N9" s="287"/>
      <c r="O9" s="287"/>
      <c r="P9" s="287"/>
      <c r="Q9" s="287"/>
      <c r="R9" s="287"/>
      <c r="S9" s="287"/>
      <c r="T9" s="287"/>
      <c r="U9" s="287"/>
      <c r="V9" s="287"/>
      <c r="W9" s="287"/>
      <c r="X9" s="287"/>
      <c r="Y9" s="287"/>
      <c r="Z9" s="287"/>
      <c r="AA9" s="287"/>
      <c r="AB9" s="78"/>
      <c r="AC9" s="303" t="s">
        <v>11</v>
      </c>
      <c r="AD9" s="303"/>
      <c r="AE9" s="303"/>
      <c r="AF9" s="303"/>
      <c r="AG9" s="303"/>
      <c r="AH9" s="303"/>
      <c r="AI9" s="303"/>
      <c r="AJ9" s="303"/>
      <c r="AK9" s="303"/>
      <c r="AL9" s="303"/>
      <c r="AM9" s="303"/>
      <c r="AN9" s="303"/>
      <c r="AO9" s="303"/>
      <c r="AP9" s="303"/>
      <c r="AQ9" s="303"/>
      <c r="AR9" s="14"/>
      <c r="DF9" s="9"/>
      <c r="DG9" s="9"/>
      <c r="DH9" s="9"/>
      <c r="DI9" s="9"/>
    </row>
    <row r="10" spans="2:117" s="10" customFormat="1" ht="18" hidden="1" customHeight="1" x14ac:dyDescent="0.25">
      <c r="B10" s="11"/>
      <c r="C10" s="89"/>
      <c r="D10" s="66"/>
      <c r="E10" s="66"/>
      <c r="F10" s="90"/>
      <c r="G10" s="66"/>
      <c r="H10" s="66"/>
      <c r="I10" s="66"/>
      <c r="J10" s="66"/>
      <c r="K10" s="66"/>
      <c r="L10" s="66"/>
      <c r="M10" s="66"/>
      <c r="N10" s="66"/>
      <c r="O10" s="66"/>
      <c r="P10" s="66"/>
      <c r="Q10" s="66"/>
      <c r="R10" s="66"/>
      <c r="S10" s="66"/>
      <c r="T10" s="66"/>
      <c r="U10" s="66"/>
      <c r="V10" s="66"/>
      <c r="W10" s="66"/>
      <c r="X10" s="66"/>
      <c r="Y10" s="66"/>
      <c r="Z10" s="66"/>
      <c r="AA10" s="91"/>
      <c r="AB10" s="1"/>
      <c r="AC10" s="100"/>
      <c r="AD10" s="100"/>
      <c r="AE10" s="100"/>
      <c r="AF10" s="100"/>
      <c r="AG10" s="100"/>
      <c r="AH10" s="100"/>
      <c r="AI10" s="66"/>
      <c r="AJ10" s="66"/>
      <c r="AK10" s="66"/>
      <c r="AL10" s="66"/>
      <c r="AM10" s="66"/>
      <c r="AN10" s="66"/>
      <c r="AO10" s="67"/>
      <c r="AP10" s="101"/>
      <c r="AQ10" s="102"/>
      <c r="AR10" s="14"/>
      <c r="DJ10" s="9"/>
      <c r="DK10" s="9"/>
      <c r="DL10" s="9"/>
      <c r="DM10" s="9"/>
    </row>
    <row r="11" spans="2:117" s="10" customFormat="1" ht="18" customHeight="1" x14ac:dyDescent="0.3">
      <c r="B11" s="11"/>
      <c r="C11" s="89"/>
      <c r="D11" s="92" t="s">
        <v>30</v>
      </c>
      <c r="E11" s="92" t="s">
        <v>8</v>
      </c>
      <c r="F11" s="93" t="s">
        <v>15</v>
      </c>
      <c r="G11" s="92" t="s">
        <v>16</v>
      </c>
      <c r="H11" s="94" t="s">
        <v>31</v>
      </c>
      <c r="I11" s="92"/>
      <c r="J11" s="308" t="s">
        <v>12</v>
      </c>
      <c r="K11" s="308"/>
      <c r="L11" s="308"/>
      <c r="M11" s="92"/>
      <c r="N11" s="95" t="s">
        <v>32</v>
      </c>
      <c r="O11" s="308" t="s">
        <v>28</v>
      </c>
      <c r="P11" s="308"/>
      <c r="Q11" s="308"/>
      <c r="R11" s="96" t="s">
        <v>26</v>
      </c>
      <c r="S11" s="96"/>
      <c r="T11" s="96"/>
      <c r="U11" s="96"/>
      <c r="V11" s="96"/>
      <c r="W11" s="96"/>
      <c r="X11" s="96"/>
      <c r="Y11" s="96"/>
      <c r="Z11" s="96"/>
      <c r="AA11" s="97"/>
      <c r="AB11" s="1"/>
      <c r="AC11" s="309" t="s">
        <v>61</v>
      </c>
      <c r="AD11" s="309"/>
      <c r="AE11" s="309"/>
      <c r="AF11" s="309"/>
      <c r="AG11" s="103" t="s">
        <v>0</v>
      </c>
      <c r="AH11" s="103" t="s">
        <v>19</v>
      </c>
      <c r="AI11" s="103" t="s">
        <v>20</v>
      </c>
      <c r="AJ11" s="103" t="s">
        <v>21</v>
      </c>
      <c r="AK11" s="103" t="s">
        <v>82</v>
      </c>
      <c r="AL11" s="103" t="s">
        <v>83</v>
      </c>
      <c r="AM11" s="103" t="s">
        <v>84</v>
      </c>
      <c r="AN11" s="103" t="s">
        <v>59</v>
      </c>
      <c r="AO11" s="103" t="s">
        <v>58</v>
      </c>
      <c r="AP11" s="103" t="s">
        <v>60</v>
      </c>
      <c r="AQ11" s="103" t="s">
        <v>57</v>
      </c>
      <c r="AR11" s="14"/>
      <c r="DJ11" s="9"/>
      <c r="DK11" s="15"/>
      <c r="DL11" s="16"/>
      <c r="DM11" s="9"/>
    </row>
    <row r="12" spans="2:117" s="10" customFormat="1" ht="18" customHeight="1" x14ac:dyDescent="0.3">
      <c r="B12" s="11"/>
      <c r="C12" s="11"/>
      <c r="D12" s="12"/>
      <c r="E12" s="12"/>
      <c r="F12" s="27"/>
      <c r="G12" s="12"/>
      <c r="H12" s="12"/>
      <c r="I12" s="12"/>
      <c r="J12" s="12"/>
      <c r="K12" s="12"/>
      <c r="L12" s="12"/>
      <c r="M12" s="12"/>
      <c r="N12" s="12"/>
      <c r="O12" s="12"/>
      <c r="P12" s="12"/>
      <c r="Q12" s="12"/>
      <c r="R12" s="12"/>
      <c r="S12" s="12"/>
      <c r="T12" s="12"/>
      <c r="U12" s="12"/>
      <c r="V12" s="12"/>
      <c r="W12" s="12"/>
      <c r="X12" s="12"/>
      <c r="Y12" s="12"/>
      <c r="Z12" s="12"/>
      <c r="AA12" s="14"/>
      <c r="AB12" s="1"/>
      <c r="AC12" s="82">
        <v>1</v>
      </c>
      <c r="AD12" s="307" t="str">
        <f>VLOOKUP(1,'Dummy Table'!$A$4:$B$8,2,FALSE)</f>
        <v>Australia</v>
      </c>
      <c r="AE12" s="307"/>
      <c r="AF12" s="307"/>
      <c r="AG12" s="82">
        <f>SUM(AH12:AJ12)</f>
        <v>4</v>
      </c>
      <c r="AH12" s="82">
        <f>VLOOKUP($AD12,'Dummy Table'!$B$4:$C$29,2,FALSE)</f>
        <v>4</v>
      </c>
      <c r="AI12" s="82">
        <f>VLOOKUP($AD12,'Dummy Table'!$B$4:$D$29,3,FALSE)</f>
        <v>0</v>
      </c>
      <c r="AJ12" s="82">
        <f>VLOOKUP($AD12,'Dummy Table'!$B$4:$E$29,4,FALSE)</f>
        <v>0</v>
      </c>
      <c r="AK12" s="82">
        <f>VLOOKUP($AD12,'Dummy Table'!$B$4:$F$29,5,FALSE)</f>
        <v>141</v>
      </c>
      <c r="AL12" s="82">
        <f>VLOOKUP($AD12,'Dummy Table'!$B$4:$G$29,6,FALSE)</f>
        <v>35</v>
      </c>
      <c r="AM12" s="82">
        <f>AK12-AL12</f>
        <v>106</v>
      </c>
      <c r="AN12" s="82">
        <f>VLOOKUP($AD12,'Dummy Table'!$B$4:$I$29,8,FALSE)</f>
        <v>17</v>
      </c>
      <c r="AO12" s="82">
        <f>VLOOKUP($AD12,'Dummy Table'!$B$4:$J$29,9,FALSE)</f>
        <v>2</v>
      </c>
      <c r="AP12" s="82">
        <f>VLOOKUP($AD12,'Dummy Table'!$B$4:$M$29,12,FALSE)+VLOOKUP($AD12,'Dummy Table'!$B$4:$N$29,13,FALSE)</f>
        <v>1</v>
      </c>
      <c r="AQ12" s="82">
        <f>VLOOKUP($AD12,'Dummy Table'!$B$4:$O$29,14,FALSE)</f>
        <v>17</v>
      </c>
      <c r="AR12" s="14"/>
      <c r="DJ12" s="9"/>
      <c r="DK12" s="15"/>
      <c r="DL12" s="16"/>
      <c r="DM12" s="9"/>
    </row>
    <row r="13" spans="2:117" s="10" customFormat="1" ht="18" customHeight="1" x14ac:dyDescent="0.3">
      <c r="B13" s="11"/>
      <c r="C13" s="11"/>
      <c r="D13" s="13">
        <v>1</v>
      </c>
      <c r="E13" s="86" t="s">
        <v>22</v>
      </c>
      <c r="F13" s="87">
        <v>42265</v>
      </c>
      <c r="G13" s="88">
        <v>0.83333333333333337</v>
      </c>
      <c r="H13" s="98" t="s">
        <v>4</v>
      </c>
      <c r="I13" s="12"/>
      <c r="J13" s="17">
        <v>35</v>
      </c>
      <c r="K13" s="36" t="s">
        <v>25</v>
      </c>
      <c r="L13" s="17">
        <v>11</v>
      </c>
      <c r="M13" s="12"/>
      <c r="N13" s="99" t="s">
        <v>29</v>
      </c>
      <c r="O13" s="86">
        <v>4</v>
      </c>
      <c r="P13" s="13" t="s">
        <v>25</v>
      </c>
      <c r="Q13" s="86">
        <v>1</v>
      </c>
      <c r="R13" s="12" t="s">
        <v>33</v>
      </c>
      <c r="S13" s="12"/>
      <c r="T13" s="12"/>
      <c r="U13" s="12"/>
      <c r="V13" s="12"/>
      <c r="W13" s="12"/>
      <c r="X13" s="12"/>
      <c r="Y13" s="12"/>
      <c r="Z13" s="12"/>
      <c r="AA13" s="14"/>
      <c r="AB13" s="1"/>
      <c r="AC13" s="81">
        <v>2</v>
      </c>
      <c r="AD13" s="284" t="str">
        <f>VLOOKUP(2,'Dummy Table'!$A$4:$B$8,2,FALSE)</f>
        <v>Wales</v>
      </c>
      <c r="AE13" s="284"/>
      <c r="AF13" s="284"/>
      <c r="AG13" s="81">
        <f>SUM(AH13:AJ13)</f>
        <v>4</v>
      </c>
      <c r="AH13" s="81">
        <f>VLOOKUP(AD13,'Dummy Table'!$B$4:$C$29,2,FALSE)</f>
        <v>3</v>
      </c>
      <c r="AI13" s="81">
        <f>VLOOKUP($AD13,'Dummy Table'!$B$4:$D$29,3,FALSE)</f>
        <v>0</v>
      </c>
      <c r="AJ13" s="81">
        <f>VLOOKUP($AD13,'Dummy Table'!$B$4:$E$29,4,FALSE)</f>
        <v>1</v>
      </c>
      <c r="AK13" s="81">
        <f>VLOOKUP($AD13,'Dummy Table'!$B$4:$F$29,5,FALSE)</f>
        <v>111</v>
      </c>
      <c r="AL13" s="81">
        <f>VLOOKUP($AD13,'Dummy Table'!$B$4:$G$29,6,FALSE)</f>
        <v>62</v>
      </c>
      <c r="AM13" s="81">
        <f t="shared" ref="AM13:AM16" si="0">AK13-AL13</f>
        <v>49</v>
      </c>
      <c r="AN13" s="81">
        <f>VLOOKUP($AD13,'Dummy Table'!$B$4:$I$29,8,FALSE)</f>
        <v>11</v>
      </c>
      <c r="AO13" s="81">
        <f>VLOOKUP($AD13,'Dummy Table'!$B$4:$J$29,9,FALSE)</f>
        <v>2</v>
      </c>
      <c r="AP13" s="81">
        <f>VLOOKUP($AD13,'Dummy Table'!$B$4:$M$29,12,FALSE)+VLOOKUP($AD13,'Dummy Table'!$B$4:$N$29,13,FALSE)</f>
        <v>1</v>
      </c>
      <c r="AQ13" s="81">
        <f>VLOOKUP($AD13,'Dummy Table'!$B$4:$O$29,14,FALSE)</f>
        <v>13</v>
      </c>
      <c r="AR13" s="14"/>
      <c r="DJ13" s="9"/>
      <c r="DK13" s="15"/>
      <c r="DL13" s="16"/>
      <c r="DM13" s="9"/>
    </row>
    <row r="14" spans="2:117" s="10" customFormat="1" ht="18" customHeight="1" x14ac:dyDescent="0.3">
      <c r="B14" s="11"/>
      <c r="C14" s="11"/>
      <c r="D14" s="13">
        <v>2</v>
      </c>
      <c r="E14" s="86" t="s">
        <v>10</v>
      </c>
      <c r="F14" s="87">
        <v>42266</v>
      </c>
      <c r="G14" s="88">
        <v>0.5</v>
      </c>
      <c r="H14" s="98" t="s">
        <v>34</v>
      </c>
      <c r="I14" s="12"/>
      <c r="J14" s="17">
        <v>10</v>
      </c>
      <c r="K14" s="36" t="s">
        <v>25</v>
      </c>
      <c r="L14" s="17">
        <v>17</v>
      </c>
      <c r="M14" s="12"/>
      <c r="N14" s="99" t="s">
        <v>35</v>
      </c>
      <c r="O14" s="86">
        <v>1</v>
      </c>
      <c r="P14" s="13" t="s">
        <v>25</v>
      </c>
      <c r="Q14" s="86">
        <v>2</v>
      </c>
      <c r="R14" s="12" t="s">
        <v>36</v>
      </c>
      <c r="S14" s="12"/>
      <c r="T14" s="12"/>
      <c r="U14" s="12"/>
      <c r="V14" s="12"/>
      <c r="W14" s="12"/>
      <c r="X14" s="12"/>
      <c r="Y14" s="12"/>
      <c r="Z14" s="12"/>
      <c r="AA14" s="14"/>
      <c r="AB14" s="1"/>
      <c r="AC14" s="83">
        <v>3</v>
      </c>
      <c r="AD14" s="285" t="str">
        <f>VLOOKUP(3,'Dummy Table'!$A$4:$B$8,2,FALSE)</f>
        <v>England</v>
      </c>
      <c r="AE14" s="285"/>
      <c r="AF14" s="285"/>
      <c r="AG14" s="83">
        <f>SUM(AH14:AJ14)</f>
        <v>4</v>
      </c>
      <c r="AH14" s="83">
        <f>VLOOKUP(AD14,'Dummy Table'!$B$4:$C$29,2,FALSE)</f>
        <v>2</v>
      </c>
      <c r="AI14" s="83">
        <f>VLOOKUP($AD14,'Dummy Table'!$B$4:$D$29,3,FALSE)</f>
        <v>0</v>
      </c>
      <c r="AJ14" s="83">
        <f>VLOOKUP($AD14,'Dummy Table'!$B$4:$E$29,4,FALSE)</f>
        <v>2</v>
      </c>
      <c r="AK14" s="83">
        <f>VLOOKUP($AD14,'Dummy Table'!$B$4:$F$29,5,FALSE)</f>
        <v>133</v>
      </c>
      <c r="AL14" s="83">
        <f>VLOOKUP($AD14,'Dummy Table'!$B$4:$G$29,6,FALSE)</f>
        <v>75</v>
      </c>
      <c r="AM14" s="83">
        <f t="shared" si="0"/>
        <v>58</v>
      </c>
      <c r="AN14" s="83">
        <f>VLOOKUP($AD14,'Dummy Table'!$B$4:$I$29,8,FALSE)</f>
        <v>16</v>
      </c>
      <c r="AO14" s="83">
        <f>VLOOKUP($AD14,'Dummy Table'!$B$4:$J$29,9,FALSE)</f>
        <v>5</v>
      </c>
      <c r="AP14" s="83">
        <f>VLOOKUP($AD14,'Dummy Table'!$B$4:$M$29,12,FALSE)+VLOOKUP($AD14,'Dummy Table'!$B$4:$N$29,13,FALSE)</f>
        <v>3</v>
      </c>
      <c r="AQ14" s="83">
        <f>VLOOKUP($AD14,'Dummy Table'!$B$4:$O$29,14,FALSE)</f>
        <v>11</v>
      </c>
      <c r="AR14" s="14"/>
      <c r="DJ14" s="9"/>
      <c r="DK14" s="15"/>
      <c r="DL14" s="16"/>
      <c r="DM14" s="9"/>
    </row>
    <row r="15" spans="2:117" s="10" customFormat="1" ht="18" customHeight="1" x14ac:dyDescent="0.3">
      <c r="B15" s="11"/>
      <c r="C15" s="11"/>
      <c r="D15" s="13">
        <v>3</v>
      </c>
      <c r="E15" s="86" t="s">
        <v>20</v>
      </c>
      <c r="F15" s="87">
        <v>42266</v>
      </c>
      <c r="G15" s="88">
        <v>0.60416666666666663</v>
      </c>
      <c r="H15" s="98" t="s">
        <v>37</v>
      </c>
      <c r="I15" s="12"/>
      <c r="J15" s="17">
        <v>50</v>
      </c>
      <c r="K15" s="36" t="s">
        <v>25</v>
      </c>
      <c r="L15" s="17">
        <v>7</v>
      </c>
      <c r="M15" s="12"/>
      <c r="N15" s="99" t="s">
        <v>38</v>
      </c>
      <c r="O15" s="86">
        <v>8</v>
      </c>
      <c r="P15" s="13" t="s">
        <v>25</v>
      </c>
      <c r="Q15" s="86">
        <v>1</v>
      </c>
      <c r="R15" s="12" t="s">
        <v>39</v>
      </c>
      <c r="S15" s="12"/>
      <c r="T15" s="12"/>
      <c r="U15" s="12"/>
      <c r="V15" s="12"/>
      <c r="W15" s="12"/>
      <c r="X15" s="12"/>
      <c r="Y15" s="12"/>
      <c r="Z15" s="12"/>
      <c r="AA15" s="14"/>
      <c r="AB15" s="1"/>
      <c r="AC15" s="2">
        <v>4</v>
      </c>
      <c r="AD15" s="306" t="str">
        <f>VLOOKUP(4,'Dummy Table'!$A$4:$B$8,2,FALSE)</f>
        <v>Fiji</v>
      </c>
      <c r="AE15" s="306"/>
      <c r="AF15" s="306"/>
      <c r="AG15" s="2">
        <f>SUM(AH15:AJ15)</f>
        <v>4</v>
      </c>
      <c r="AH15" s="2">
        <f>VLOOKUP(AD15,'Dummy Table'!$B$4:$C$29,2,FALSE)</f>
        <v>1</v>
      </c>
      <c r="AI15" s="2">
        <f>VLOOKUP($AD15,'Dummy Table'!$B$4:$D$29,3,FALSE)</f>
        <v>0</v>
      </c>
      <c r="AJ15" s="2">
        <f>VLOOKUP($AD15,'Dummy Table'!$B$4:$E$29,4,FALSE)</f>
        <v>3</v>
      </c>
      <c r="AK15" s="2">
        <f>VLOOKUP($AD15,'Dummy Table'!$B$4:$F$29,5,FALSE)</f>
        <v>84</v>
      </c>
      <c r="AL15" s="2">
        <f>VLOOKUP($AD15,'Dummy Table'!$B$4:$G$29,6,FALSE)</f>
        <v>101</v>
      </c>
      <c r="AM15" s="2">
        <f t="shared" si="0"/>
        <v>-17</v>
      </c>
      <c r="AN15" s="2">
        <f>VLOOKUP($AD15,'Dummy Table'!$B$4:$I$29,8,FALSE)</f>
        <v>10</v>
      </c>
      <c r="AO15" s="2">
        <f>VLOOKUP($AD15,'Dummy Table'!$B$4:$J$29,9,FALSE)</f>
        <v>11</v>
      </c>
      <c r="AP15" s="2">
        <f>VLOOKUP($AD15,'Dummy Table'!$B$4:$M$29,12,FALSE)+VLOOKUP($AD15,'Dummy Table'!$B$4:$N$29,13,FALSE)</f>
        <v>1</v>
      </c>
      <c r="AQ15" s="2">
        <f>VLOOKUP($AD15,'Dummy Table'!$B$4:$O$29,14,FALSE)</f>
        <v>5</v>
      </c>
      <c r="AR15" s="14"/>
      <c r="DJ15" s="9"/>
      <c r="DK15" s="15"/>
      <c r="DL15" s="16"/>
      <c r="DM15" s="9"/>
    </row>
    <row r="16" spans="2:117" s="10" customFormat="1" ht="18" customHeight="1" x14ac:dyDescent="0.3">
      <c r="B16" s="11"/>
      <c r="C16" s="11"/>
      <c r="D16" s="13">
        <v>4</v>
      </c>
      <c r="E16" s="86" t="s">
        <v>9</v>
      </c>
      <c r="F16" s="87">
        <v>42266</v>
      </c>
      <c r="G16" s="88">
        <v>0.69791666666666663</v>
      </c>
      <c r="H16" s="98" t="s">
        <v>40</v>
      </c>
      <c r="I16" s="12"/>
      <c r="J16" s="17">
        <v>32</v>
      </c>
      <c r="K16" s="36" t="s">
        <v>25</v>
      </c>
      <c r="L16" s="17">
        <v>34</v>
      </c>
      <c r="M16" s="12"/>
      <c r="N16" s="99" t="s">
        <v>7</v>
      </c>
      <c r="O16" s="86">
        <v>4</v>
      </c>
      <c r="P16" s="13" t="s">
        <v>25</v>
      </c>
      <c r="Q16" s="86">
        <v>3</v>
      </c>
      <c r="R16" s="12" t="s">
        <v>41</v>
      </c>
      <c r="S16" s="12"/>
      <c r="T16" s="12"/>
      <c r="U16" s="12"/>
      <c r="V16" s="12"/>
      <c r="W16" s="12"/>
      <c r="X16" s="12"/>
      <c r="Y16" s="12"/>
      <c r="Z16" s="12"/>
      <c r="AA16" s="14"/>
      <c r="AB16" s="1"/>
      <c r="AC16" s="2">
        <v>5</v>
      </c>
      <c r="AD16" s="306" t="str">
        <f>VLOOKUP(5,'Dummy Table'!$A$4:$B$8,2,FALSE)</f>
        <v>Uruguay</v>
      </c>
      <c r="AE16" s="306"/>
      <c r="AF16" s="306"/>
      <c r="AG16" s="2">
        <f>SUM(AH16:AJ16)</f>
        <v>4</v>
      </c>
      <c r="AH16" s="2">
        <f>VLOOKUP(AD16,'Dummy Table'!$B$4:$C$29,2,FALSE)</f>
        <v>0</v>
      </c>
      <c r="AI16" s="2">
        <f>VLOOKUP($AD16,'Dummy Table'!$B$4:$D$29,3,FALSE)</f>
        <v>0</v>
      </c>
      <c r="AJ16" s="2">
        <f>VLOOKUP($AD16,'Dummy Table'!$B$4:$E$29,4,FALSE)</f>
        <v>4</v>
      </c>
      <c r="AK16" s="2">
        <f>VLOOKUP($AD16,'Dummy Table'!$B$4:$F$29,5,FALSE)</f>
        <v>30</v>
      </c>
      <c r="AL16" s="2">
        <f>VLOOKUP($AD16,'Dummy Table'!$B$4:$G$29,6,FALSE)</f>
        <v>226</v>
      </c>
      <c r="AM16" s="2">
        <f t="shared" si="0"/>
        <v>-196</v>
      </c>
      <c r="AN16" s="2">
        <f>VLOOKUP($AD16,'Dummy Table'!$B$4:$I$29,8,FALSE)</f>
        <v>2</v>
      </c>
      <c r="AO16" s="2">
        <f>VLOOKUP($AD16,'Dummy Table'!$B$4:$J$29,9,FALSE)</f>
        <v>36</v>
      </c>
      <c r="AP16" s="2">
        <f>VLOOKUP($AD16,'Dummy Table'!$B$4:$M$29,12,FALSE)+VLOOKUP($AD16,'Dummy Table'!$B$4:$N$29,13,FALSE)</f>
        <v>0</v>
      </c>
      <c r="AQ16" s="2">
        <f>VLOOKUP($AD16,'Dummy Table'!$B$4:$O$29,14,FALSE)</f>
        <v>0</v>
      </c>
      <c r="AR16" s="14"/>
      <c r="DJ16" s="9"/>
      <c r="DK16" s="15"/>
      <c r="DL16" s="16"/>
      <c r="DM16" s="9"/>
    </row>
    <row r="17" spans="2:117" s="10" customFormat="1" ht="18" customHeight="1" x14ac:dyDescent="0.3">
      <c r="B17" s="11"/>
      <c r="C17" s="11"/>
      <c r="D17" s="13">
        <v>5</v>
      </c>
      <c r="E17" s="86" t="s">
        <v>20</v>
      </c>
      <c r="F17" s="87">
        <v>42266</v>
      </c>
      <c r="G17" s="88">
        <v>0.83333333333333337</v>
      </c>
      <c r="H17" s="98" t="s">
        <v>18</v>
      </c>
      <c r="I17" s="12"/>
      <c r="J17" s="17">
        <v>32</v>
      </c>
      <c r="K17" s="36" t="s">
        <v>25</v>
      </c>
      <c r="L17" s="17">
        <v>10</v>
      </c>
      <c r="M17" s="12"/>
      <c r="N17" s="99" t="s">
        <v>17</v>
      </c>
      <c r="O17" s="86">
        <v>2</v>
      </c>
      <c r="P17" s="13" t="s">
        <v>25</v>
      </c>
      <c r="Q17" s="86">
        <v>1</v>
      </c>
      <c r="R17" s="12" t="s">
        <v>33</v>
      </c>
      <c r="S17" s="12"/>
      <c r="T17" s="12"/>
      <c r="U17" s="12"/>
      <c r="V17" s="12"/>
      <c r="W17" s="12"/>
      <c r="X17" s="12"/>
      <c r="Y17" s="12"/>
      <c r="Z17" s="12"/>
      <c r="AA17" s="14"/>
      <c r="AB17" s="1"/>
      <c r="AN17" s="12"/>
      <c r="AO17" s="12"/>
      <c r="AP17" s="19"/>
      <c r="AQ17" s="60"/>
      <c r="AR17" s="14"/>
      <c r="DJ17" s="9"/>
      <c r="DK17" s="15"/>
      <c r="DL17" s="16"/>
      <c r="DM17" s="9"/>
    </row>
    <row r="18" spans="2:117" s="10" customFormat="1" ht="18" customHeight="1" x14ac:dyDescent="0.3">
      <c r="B18" s="11"/>
      <c r="C18" s="11"/>
      <c r="D18" s="13">
        <v>6</v>
      </c>
      <c r="E18" s="86" t="s">
        <v>9</v>
      </c>
      <c r="F18" s="87">
        <v>42267</v>
      </c>
      <c r="G18" s="88">
        <v>0.5</v>
      </c>
      <c r="H18" s="98" t="s">
        <v>42</v>
      </c>
      <c r="I18" s="12"/>
      <c r="J18" s="17">
        <v>25</v>
      </c>
      <c r="K18" s="36" t="s">
        <v>25</v>
      </c>
      <c r="L18" s="17">
        <v>16</v>
      </c>
      <c r="M18" s="12"/>
      <c r="N18" s="99" t="s">
        <v>5</v>
      </c>
      <c r="O18" s="86">
        <v>2</v>
      </c>
      <c r="P18" s="13" t="s">
        <v>25</v>
      </c>
      <c r="Q18" s="86">
        <v>2</v>
      </c>
      <c r="R18" s="12" t="s">
        <v>41</v>
      </c>
      <c r="S18" s="12"/>
      <c r="T18" s="12"/>
      <c r="U18" s="12"/>
      <c r="V18" s="12"/>
      <c r="W18" s="12"/>
      <c r="X18" s="12"/>
      <c r="Y18" s="12"/>
      <c r="Z18" s="12"/>
      <c r="AA18" s="14"/>
      <c r="AB18" s="1"/>
      <c r="AC18" s="104" t="s">
        <v>62</v>
      </c>
      <c r="AD18" s="105"/>
      <c r="AE18" s="106"/>
      <c r="AF18" s="106"/>
      <c r="AG18" s="107" t="s">
        <v>0</v>
      </c>
      <c r="AH18" s="107" t="s">
        <v>19</v>
      </c>
      <c r="AI18" s="107" t="s">
        <v>20</v>
      </c>
      <c r="AJ18" s="107" t="s">
        <v>21</v>
      </c>
      <c r="AK18" s="107" t="s">
        <v>82</v>
      </c>
      <c r="AL18" s="107" t="s">
        <v>83</v>
      </c>
      <c r="AM18" s="107" t="s">
        <v>84</v>
      </c>
      <c r="AN18" s="107" t="s">
        <v>59</v>
      </c>
      <c r="AO18" s="107" t="s">
        <v>58</v>
      </c>
      <c r="AP18" s="107" t="s">
        <v>60</v>
      </c>
      <c r="AQ18" s="107" t="s">
        <v>57</v>
      </c>
      <c r="AR18" s="14"/>
      <c r="DJ18" s="9"/>
      <c r="DK18" s="15"/>
      <c r="DL18" s="16"/>
      <c r="DM18" s="9"/>
    </row>
    <row r="19" spans="2:117" s="10" customFormat="1" ht="18" customHeight="1" x14ac:dyDescent="0.3">
      <c r="B19" s="11"/>
      <c r="C19" s="11"/>
      <c r="D19" s="13">
        <v>7</v>
      </c>
      <c r="E19" s="86" t="s">
        <v>22</v>
      </c>
      <c r="F19" s="87">
        <v>42267</v>
      </c>
      <c r="G19" s="88">
        <v>0.60416666666666663</v>
      </c>
      <c r="H19" s="98" t="s">
        <v>43</v>
      </c>
      <c r="I19" s="12"/>
      <c r="J19" s="17">
        <v>54</v>
      </c>
      <c r="K19" s="36" t="s">
        <v>25</v>
      </c>
      <c r="L19" s="17">
        <v>9</v>
      </c>
      <c r="M19" s="12"/>
      <c r="N19" s="99" t="s">
        <v>2</v>
      </c>
      <c r="O19" s="86">
        <v>8</v>
      </c>
      <c r="P19" s="13" t="s">
        <v>25</v>
      </c>
      <c r="Q19" s="86">
        <v>0</v>
      </c>
      <c r="R19" s="12" t="s">
        <v>39</v>
      </c>
      <c r="S19" s="12"/>
      <c r="T19" s="12"/>
      <c r="U19" s="12"/>
      <c r="V19" s="12"/>
      <c r="W19" s="12"/>
      <c r="X19" s="12"/>
      <c r="Y19" s="12"/>
      <c r="Z19" s="12"/>
      <c r="AA19" s="14"/>
      <c r="AB19" s="1"/>
      <c r="AC19" s="82">
        <v>1</v>
      </c>
      <c r="AD19" s="307" t="str">
        <f>VLOOKUP(1,'Dummy Table'!$A$11:$B$15,2,FALSE)</f>
        <v>South Africa</v>
      </c>
      <c r="AE19" s="307"/>
      <c r="AF19" s="307"/>
      <c r="AG19" s="82">
        <f t="shared" ref="AG19:AG23" si="1">SUM(AH19:AJ19)</f>
        <v>4</v>
      </c>
      <c r="AH19" s="82">
        <f>VLOOKUP(AD19,'Dummy Table'!$B$4:$C$29,2,FALSE)</f>
        <v>3</v>
      </c>
      <c r="AI19" s="82">
        <f>VLOOKUP($AD19,'Dummy Table'!$B$4:$D$29,3,FALSE)</f>
        <v>0</v>
      </c>
      <c r="AJ19" s="82">
        <f>VLOOKUP($AD19,'Dummy Table'!$B$4:$E$29,4,FALSE)</f>
        <v>1</v>
      </c>
      <c r="AK19" s="82">
        <f>VLOOKUP($AD19,'Dummy Table'!$B$4:$F$29,5,FALSE)</f>
        <v>176</v>
      </c>
      <c r="AL19" s="82">
        <f>VLOOKUP($AD19,'Dummy Table'!$B$4:$G$29,6,FALSE)</f>
        <v>56</v>
      </c>
      <c r="AM19" s="82">
        <f>AK19-AL19</f>
        <v>120</v>
      </c>
      <c r="AN19" s="82">
        <f>VLOOKUP($AD19,'Dummy Table'!$B$4:$I$29,8,FALSE)</f>
        <v>23</v>
      </c>
      <c r="AO19" s="82">
        <f>VLOOKUP($AD19,'Dummy Table'!$B$4:$J$29,9,FALSE)</f>
        <v>4</v>
      </c>
      <c r="AP19" s="82">
        <f>VLOOKUP($AD19,'Dummy Table'!$B$4:$M$29,12,FALSE)+VLOOKUP($AD19,'Dummy Table'!$B$4:$N$29,13,FALSE)</f>
        <v>4</v>
      </c>
      <c r="AQ19" s="82">
        <f>VLOOKUP($AD19,'Dummy Table'!$B$4:$O$29,14,FALSE)</f>
        <v>16</v>
      </c>
      <c r="AR19" s="14"/>
      <c r="DJ19" s="9"/>
      <c r="DK19" s="18"/>
      <c r="DL19" s="16"/>
      <c r="DM19" s="9"/>
    </row>
    <row r="20" spans="2:117" s="10" customFormat="1" ht="18" customHeight="1" x14ac:dyDescent="0.3">
      <c r="B20" s="11"/>
      <c r="C20" s="11"/>
      <c r="D20" s="13">
        <v>8</v>
      </c>
      <c r="E20" s="86" t="s">
        <v>10</v>
      </c>
      <c r="F20" s="87">
        <v>42267</v>
      </c>
      <c r="G20" s="88">
        <v>0.69791666666666663</v>
      </c>
      <c r="H20" s="98" t="s">
        <v>44</v>
      </c>
      <c r="I20" s="12"/>
      <c r="J20" s="17">
        <v>26</v>
      </c>
      <c r="K20" s="36" t="s">
        <v>25</v>
      </c>
      <c r="L20" s="17">
        <v>16</v>
      </c>
      <c r="M20" s="12"/>
      <c r="N20" s="99" t="s">
        <v>3</v>
      </c>
      <c r="O20" s="86">
        <v>2</v>
      </c>
      <c r="P20" s="13" t="s">
        <v>25</v>
      </c>
      <c r="Q20" s="86">
        <v>1</v>
      </c>
      <c r="R20" s="12" t="s">
        <v>45</v>
      </c>
      <c r="S20" s="12"/>
      <c r="T20" s="12"/>
      <c r="U20" s="12"/>
      <c r="V20" s="12"/>
      <c r="W20" s="12"/>
      <c r="X20" s="12"/>
      <c r="Y20" s="12"/>
      <c r="Z20" s="12"/>
      <c r="AA20" s="14"/>
      <c r="AB20" s="1"/>
      <c r="AC20" s="81">
        <v>2</v>
      </c>
      <c r="AD20" s="284" t="str">
        <f>VLOOKUP(2,'Dummy Table'!$A$11:$B$15,2,FALSE)</f>
        <v>Scotland</v>
      </c>
      <c r="AE20" s="284"/>
      <c r="AF20" s="284"/>
      <c r="AG20" s="81">
        <f t="shared" si="1"/>
        <v>4</v>
      </c>
      <c r="AH20" s="81">
        <f>VLOOKUP(AD20,'Dummy Table'!$B$4:$C$29,2,FALSE)</f>
        <v>3</v>
      </c>
      <c r="AI20" s="81">
        <f>VLOOKUP($AD20,'Dummy Table'!$B$4:$D$29,3,FALSE)</f>
        <v>0</v>
      </c>
      <c r="AJ20" s="81">
        <f>VLOOKUP($AD20,'Dummy Table'!$B$4:$E$29,4,FALSE)</f>
        <v>1</v>
      </c>
      <c r="AK20" s="81">
        <f>VLOOKUP($AD20,'Dummy Table'!$B$4:$F$29,5,FALSE)</f>
        <v>136</v>
      </c>
      <c r="AL20" s="81">
        <f>VLOOKUP($AD20,'Dummy Table'!$B$4:$G$29,6,FALSE)</f>
        <v>93</v>
      </c>
      <c r="AM20" s="81">
        <f t="shared" ref="AM20:AM23" si="2">AK20-AL20</f>
        <v>43</v>
      </c>
      <c r="AN20" s="81">
        <f>VLOOKUP($AD20,'Dummy Table'!$B$4:$I$29,8,FALSE)</f>
        <v>14</v>
      </c>
      <c r="AO20" s="81">
        <f>VLOOKUP($AD20,'Dummy Table'!$B$4:$J$29,9,FALSE)</f>
        <v>9</v>
      </c>
      <c r="AP20" s="81">
        <f>VLOOKUP($AD20,'Dummy Table'!$B$4:$M$29,12,FALSE)+VLOOKUP($AD20,'Dummy Table'!$B$4:$N$29,13,FALSE)</f>
        <v>2</v>
      </c>
      <c r="AQ20" s="81">
        <f>VLOOKUP($AD20,'Dummy Table'!$B$4:$O$29,14,FALSE)</f>
        <v>14</v>
      </c>
      <c r="AR20" s="14"/>
      <c r="DJ20" s="9"/>
      <c r="DK20" s="15"/>
      <c r="DL20" s="16"/>
      <c r="DM20" s="9"/>
    </row>
    <row r="21" spans="2:117" s="10" customFormat="1" ht="18" customHeight="1" x14ac:dyDescent="0.3">
      <c r="B21" s="11"/>
      <c r="C21" s="11"/>
      <c r="D21" s="13">
        <v>9</v>
      </c>
      <c r="E21" s="86" t="s">
        <v>9</v>
      </c>
      <c r="F21" s="87">
        <v>42270</v>
      </c>
      <c r="G21" s="88">
        <v>0.60416666666666663</v>
      </c>
      <c r="H21" s="98" t="s">
        <v>46</v>
      </c>
      <c r="I21" s="12"/>
      <c r="J21" s="17">
        <v>45</v>
      </c>
      <c r="K21" s="36" t="s">
        <v>25</v>
      </c>
      <c r="L21" s="17">
        <v>10</v>
      </c>
      <c r="M21" s="12"/>
      <c r="N21" s="99" t="s">
        <v>7</v>
      </c>
      <c r="O21" s="86">
        <v>5</v>
      </c>
      <c r="P21" s="13" t="s">
        <v>25</v>
      </c>
      <c r="Q21" s="86">
        <v>1</v>
      </c>
      <c r="R21" s="12" t="s">
        <v>36</v>
      </c>
      <c r="S21" s="12"/>
      <c r="T21" s="12"/>
      <c r="U21" s="12"/>
      <c r="V21" s="12"/>
      <c r="W21" s="12"/>
      <c r="X21" s="12"/>
      <c r="Y21" s="12"/>
      <c r="Z21" s="12"/>
      <c r="AA21" s="14"/>
      <c r="AB21" s="74"/>
      <c r="AC21" s="83">
        <v>3</v>
      </c>
      <c r="AD21" s="285" t="str">
        <f>VLOOKUP(3,'Dummy Table'!$A$11:$B$15,2,FALSE)</f>
        <v>Japan</v>
      </c>
      <c r="AE21" s="285"/>
      <c r="AF21" s="285"/>
      <c r="AG21" s="83">
        <f t="shared" si="1"/>
        <v>3</v>
      </c>
      <c r="AH21" s="83">
        <f>VLOOKUP(AD21,'Dummy Table'!$B$4:$C$29,2,FALSE)</f>
        <v>2</v>
      </c>
      <c r="AI21" s="83">
        <f>VLOOKUP($AD21,'Dummy Table'!$B$4:$D$29,3,FALSE)</f>
        <v>0</v>
      </c>
      <c r="AJ21" s="83">
        <f>VLOOKUP($AD21,'Dummy Table'!$B$4:$E$29,4,FALSE)</f>
        <v>1</v>
      </c>
      <c r="AK21" s="83">
        <f>VLOOKUP($AD21,'Dummy Table'!$B$4:$F$29,5,FALSE)</f>
        <v>70</v>
      </c>
      <c r="AL21" s="83">
        <f>VLOOKUP($AD21,'Dummy Table'!$B$4:$G$29,6,FALSE)</f>
        <v>82</v>
      </c>
      <c r="AM21" s="83">
        <f t="shared" si="2"/>
        <v>-12</v>
      </c>
      <c r="AN21" s="83">
        <f>VLOOKUP($AD21,'Dummy Table'!$B$4:$I$29,8,FALSE)</f>
        <v>6</v>
      </c>
      <c r="AO21" s="83">
        <f>VLOOKUP($AD21,'Dummy Table'!$B$4:$J$29,9,FALSE)</f>
        <v>9</v>
      </c>
      <c r="AP21" s="83">
        <f>VLOOKUP($AD21,'Dummy Table'!$B$4:$M$29,12,FALSE)+VLOOKUP($AD21,'Dummy Table'!$B$4:$N$29,13,FALSE)</f>
        <v>0</v>
      </c>
      <c r="AQ21" s="83">
        <f>VLOOKUP($AD21,'Dummy Table'!$B$4:$O$29,14,FALSE)</f>
        <v>8</v>
      </c>
      <c r="AR21" s="14"/>
      <c r="DJ21" s="9"/>
      <c r="DK21" s="15"/>
      <c r="DL21" s="16"/>
      <c r="DM21" s="9"/>
    </row>
    <row r="22" spans="2:117" s="10" customFormat="1" ht="18" customHeight="1" x14ac:dyDescent="0.3">
      <c r="B22" s="11"/>
      <c r="C22" s="11"/>
      <c r="D22" s="13">
        <v>10</v>
      </c>
      <c r="E22" s="86" t="s">
        <v>22</v>
      </c>
      <c r="F22" s="87">
        <v>42270</v>
      </c>
      <c r="G22" s="88">
        <v>0.69791666666666663</v>
      </c>
      <c r="H22" s="98" t="s">
        <v>6</v>
      </c>
      <c r="I22" s="12"/>
      <c r="J22" s="17">
        <v>28</v>
      </c>
      <c r="K22" s="36" t="s">
        <v>25</v>
      </c>
      <c r="L22" s="17">
        <v>13</v>
      </c>
      <c r="M22" s="12"/>
      <c r="N22" s="99" t="s">
        <v>29</v>
      </c>
      <c r="O22" s="86">
        <v>3</v>
      </c>
      <c r="P22" s="13" t="s">
        <v>25</v>
      </c>
      <c r="Q22" s="86">
        <v>1</v>
      </c>
      <c r="R22" s="12" t="s">
        <v>39</v>
      </c>
      <c r="S22" s="12"/>
      <c r="T22" s="12"/>
      <c r="U22" s="12"/>
      <c r="V22" s="12"/>
      <c r="W22" s="12"/>
      <c r="X22" s="12"/>
      <c r="Y22" s="12"/>
      <c r="Z22" s="12"/>
      <c r="AA22" s="14"/>
      <c r="AB22" s="1"/>
      <c r="AC22" s="2">
        <v>4</v>
      </c>
      <c r="AD22" s="306" t="str">
        <f>VLOOKUP(4,'Dummy Table'!$A$11:$B$15,2,FALSE)</f>
        <v>Samoa</v>
      </c>
      <c r="AE22" s="306"/>
      <c r="AF22" s="306"/>
      <c r="AG22" s="2">
        <f t="shared" si="1"/>
        <v>4</v>
      </c>
      <c r="AH22" s="2">
        <f>VLOOKUP(AD22,'Dummy Table'!$B$4:$C$29,2,FALSE)</f>
        <v>1</v>
      </c>
      <c r="AI22" s="2">
        <f>VLOOKUP($AD22,'Dummy Table'!$B$4:$D$29,3,FALSE)</f>
        <v>0</v>
      </c>
      <c r="AJ22" s="2">
        <f>VLOOKUP($AD22,'Dummy Table'!$B$4:$E$29,4,FALSE)</f>
        <v>3</v>
      </c>
      <c r="AK22" s="2">
        <f>VLOOKUP($AD22,'Dummy Table'!$B$4:$F$29,5,FALSE)</f>
        <v>69</v>
      </c>
      <c r="AL22" s="2">
        <f>VLOOKUP($AD22,'Dummy Table'!$B$4:$G$29,6,FALSE)</f>
        <v>124</v>
      </c>
      <c r="AM22" s="2">
        <f t="shared" si="2"/>
        <v>-55</v>
      </c>
      <c r="AN22" s="2">
        <f>VLOOKUP($AD22,'Dummy Table'!$B$4:$I$29,8,FALSE)</f>
        <v>6</v>
      </c>
      <c r="AO22" s="2">
        <f>VLOOKUP($AD22,'Dummy Table'!$B$4:$J$29,9,FALSE)</f>
        <v>13</v>
      </c>
      <c r="AP22" s="2">
        <f>VLOOKUP($AD22,'Dummy Table'!$B$4:$M$29,12,FALSE)+VLOOKUP($AD22,'Dummy Table'!$B$4:$N$29,13,FALSE)</f>
        <v>2</v>
      </c>
      <c r="AQ22" s="2">
        <f>VLOOKUP($AD22,'Dummy Table'!$B$4:$O$29,14,FALSE)</f>
        <v>6</v>
      </c>
      <c r="AR22" s="14"/>
      <c r="DJ22" s="9"/>
      <c r="DK22" s="15"/>
      <c r="DL22" s="16"/>
      <c r="DM22" s="9"/>
    </row>
    <row r="23" spans="2:117" s="10" customFormat="1" ht="18" customHeight="1" x14ac:dyDescent="0.3">
      <c r="B23" s="11"/>
      <c r="C23" s="11"/>
      <c r="D23" s="13">
        <v>11</v>
      </c>
      <c r="E23" s="86" t="s">
        <v>20</v>
      </c>
      <c r="F23" s="87">
        <v>42270</v>
      </c>
      <c r="G23" s="88">
        <v>0.83333333333333337</v>
      </c>
      <c r="H23" s="98" t="s">
        <v>18</v>
      </c>
      <c r="I23" s="12"/>
      <c r="J23" s="17">
        <v>38</v>
      </c>
      <c r="K23" s="36" t="s">
        <v>25</v>
      </c>
      <c r="L23" s="17">
        <v>11</v>
      </c>
      <c r="M23" s="12"/>
      <c r="N23" s="99" t="s">
        <v>47</v>
      </c>
      <c r="O23" s="86">
        <v>5</v>
      </c>
      <c r="P23" s="13" t="s">
        <v>25</v>
      </c>
      <c r="Q23" s="86">
        <v>1</v>
      </c>
      <c r="R23" s="12" t="s">
        <v>48</v>
      </c>
      <c r="S23" s="12"/>
      <c r="T23" s="12"/>
      <c r="U23" s="12"/>
      <c r="V23" s="12"/>
      <c r="W23" s="12"/>
      <c r="X23" s="12"/>
      <c r="Y23" s="12"/>
      <c r="Z23" s="12"/>
      <c r="AA23" s="14"/>
      <c r="AB23" s="1"/>
      <c r="AC23" s="2">
        <v>5</v>
      </c>
      <c r="AD23" s="306" t="str">
        <f>VLOOKUP(5,'Dummy Table'!$A$11:$B$15,2,FALSE)</f>
        <v>USA</v>
      </c>
      <c r="AE23" s="306"/>
      <c r="AF23" s="306"/>
      <c r="AG23" s="2">
        <f t="shared" si="1"/>
        <v>3</v>
      </c>
      <c r="AH23" s="2">
        <f>VLOOKUP(AD23,'Dummy Table'!$B$4:$C$29,2,FALSE)</f>
        <v>0</v>
      </c>
      <c r="AI23" s="2">
        <f>VLOOKUP($AD23,'Dummy Table'!$B$4:$D$29,3,FALSE)</f>
        <v>0</v>
      </c>
      <c r="AJ23" s="2">
        <f>VLOOKUP($AD23,'Dummy Table'!$B$4:$E$29,4,FALSE)</f>
        <v>3</v>
      </c>
      <c r="AK23" s="2">
        <f>VLOOKUP($AD23,'Dummy Table'!$B$4:$F$29,5,FALSE)</f>
        <v>32</v>
      </c>
      <c r="AL23" s="2">
        <f>VLOOKUP($AD23,'Dummy Table'!$B$4:$G$29,6,FALSE)</f>
        <v>128</v>
      </c>
      <c r="AM23" s="2">
        <f t="shared" si="2"/>
        <v>-96</v>
      </c>
      <c r="AN23" s="2">
        <f>VLOOKUP($AD23,'Dummy Table'!$B$4:$I$29,8,FALSE)</f>
        <v>3</v>
      </c>
      <c r="AO23" s="2">
        <f>VLOOKUP($AD23,'Dummy Table'!$B$4:$J$29,9,FALSE)</f>
        <v>17</v>
      </c>
      <c r="AP23" s="2">
        <f>VLOOKUP($AD23,'Dummy Table'!$B$4:$M$29,12,FALSE)+VLOOKUP($AD23,'Dummy Table'!$B$4:$N$29,13,FALSE)</f>
        <v>0</v>
      </c>
      <c r="AQ23" s="2">
        <f>VLOOKUP($AD23,'Dummy Table'!$B$4:$O$29,14,FALSE)</f>
        <v>0</v>
      </c>
      <c r="AR23" s="14"/>
      <c r="DJ23" s="9"/>
      <c r="DK23" s="15"/>
      <c r="DL23" s="16"/>
      <c r="DM23" s="9"/>
    </row>
    <row r="24" spans="2:117" s="10" customFormat="1" ht="18" customHeight="1" x14ac:dyDescent="0.3">
      <c r="B24" s="11"/>
      <c r="C24" s="11"/>
      <c r="D24" s="13">
        <v>12</v>
      </c>
      <c r="E24" s="86" t="s">
        <v>10</v>
      </c>
      <c r="F24" s="87">
        <v>42271</v>
      </c>
      <c r="G24" s="88">
        <v>0.83333333333333337</v>
      </c>
      <c r="H24" s="98" t="s">
        <v>44</v>
      </c>
      <c r="I24" s="12"/>
      <c r="J24" s="17">
        <v>58</v>
      </c>
      <c r="K24" s="36" t="s">
        <v>25</v>
      </c>
      <c r="L24" s="17">
        <v>14</v>
      </c>
      <c r="M24" s="12"/>
      <c r="N24" s="99" t="s">
        <v>49</v>
      </c>
      <c r="O24" s="86">
        <v>9</v>
      </c>
      <c r="P24" s="13" t="s">
        <v>25</v>
      </c>
      <c r="Q24" s="86">
        <v>1</v>
      </c>
      <c r="R24" s="12" t="s">
        <v>48</v>
      </c>
      <c r="S24" s="12"/>
      <c r="T24" s="12"/>
      <c r="U24" s="12"/>
      <c r="V24" s="12"/>
      <c r="W24" s="12"/>
      <c r="X24" s="12"/>
      <c r="Y24" s="12"/>
      <c r="Z24" s="12"/>
      <c r="AA24" s="14"/>
      <c r="AB24" s="1"/>
      <c r="AN24" s="12"/>
      <c r="AO24" s="12"/>
      <c r="AP24" s="19"/>
      <c r="AQ24" s="60"/>
      <c r="AR24" s="14"/>
      <c r="DJ24" s="9"/>
      <c r="DK24" s="15"/>
      <c r="DL24" s="16"/>
      <c r="DM24" s="9"/>
    </row>
    <row r="25" spans="2:117" s="10" customFormat="1" ht="18" customHeight="1" x14ac:dyDescent="0.3">
      <c r="B25" s="11"/>
      <c r="C25" s="11"/>
      <c r="D25" s="13">
        <v>13</v>
      </c>
      <c r="E25" s="86" t="s">
        <v>10</v>
      </c>
      <c r="F25" s="87">
        <v>42272</v>
      </c>
      <c r="G25" s="88">
        <v>0.69791666666666663</v>
      </c>
      <c r="H25" s="98" t="s">
        <v>3</v>
      </c>
      <c r="I25" s="12"/>
      <c r="J25" s="17">
        <v>54</v>
      </c>
      <c r="K25" s="36" t="s">
        <v>25</v>
      </c>
      <c r="L25" s="17">
        <v>9</v>
      </c>
      <c r="M25" s="12"/>
      <c r="N25" s="99" t="s">
        <v>35</v>
      </c>
      <c r="O25" s="86">
        <v>7</v>
      </c>
      <c r="P25" s="13" t="s">
        <v>25</v>
      </c>
      <c r="Q25" s="86">
        <v>0</v>
      </c>
      <c r="R25" s="12" t="s">
        <v>36</v>
      </c>
      <c r="S25" s="12"/>
      <c r="T25" s="12"/>
      <c r="U25" s="12"/>
      <c r="V25" s="12"/>
      <c r="W25" s="12"/>
      <c r="X25" s="12"/>
      <c r="Y25" s="12"/>
      <c r="Z25" s="12"/>
      <c r="AA25" s="14"/>
      <c r="AB25" s="1"/>
      <c r="AC25" s="108" t="s">
        <v>63</v>
      </c>
      <c r="AD25" s="109"/>
      <c r="AE25" s="110"/>
      <c r="AF25" s="110"/>
      <c r="AG25" s="111" t="s">
        <v>0</v>
      </c>
      <c r="AH25" s="111" t="s">
        <v>19</v>
      </c>
      <c r="AI25" s="111" t="s">
        <v>20</v>
      </c>
      <c r="AJ25" s="111" t="s">
        <v>21</v>
      </c>
      <c r="AK25" s="111" t="s">
        <v>82</v>
      </c>
      <c r="AL25" s="111" t="s">
        <v>83</v>
      </c>
      <c r="AM25" s="111" t="s">
        <v>84</v>
      </c>
      <c r="AN25" s="111" t="s">
        <v>59</v>
      </c>
      <c r="AO25" s="111" t="s">
        <v>58</v>
      </c>
      <c r="AP25" s="111" t="s">
        <v>60</v>
      </c>
      <c r="AQ25" s="111" t="s">
        <v>57</v>
      </c>
      <c r="AR25" s="14"/>
      <c r="DJ25" s="9"/>
      <c r="DK25" s="15"/>
      <c r="DL25" s="16"/>
      <c r="DM25" s="9"/>
    </row>
    <row r="26" spans="2:117" s="10" customFormat="1" ht="18" customHeight="1" x14ac:dyDescent="0.3">
      <c r="B26" s="11"/>
      <c r="C26" s="11"/>
      <c r="D26" s="13">
        <v>14</v>
      </c>
      <c r="E26" s="86" t="s">
        <v>20</v>
      </c>
      <c r="F26" s="87">
        <v>42273</v>
      </c>
      <c r="G26" s="88">
        <v>0.60416666666666663</v>
      </c>
      <c r="H26" s="98" t="s">
        <v>17</v>
      </c>
      <c r="I26" s="12"/>
      <c r="J26" s="17">
        <v>23</v>
      </c>
      <c r="K26" s="36" t="s">
        <v>25</v>
      </c>
      <c r="L26" s="17">
        <v>18</v>
      </c>
      <c r="M26" s="12"/>
      <c r="N26" s="99" t="s">
        <v>38</v>
      </c>
      <c r="O26" s="86">
        <v>2</v>
      </c>
      <c r="P26" s="13" t="s">
        <v>25</v>
      </c>
      <c r="Q26" s="86">
        <v>2</v>
      </c>
      <c r="R26" s="12" t="s">
        <v>50</v>
      </c>
      <c r="S26" s="12"/>
      <c r="T26" s="12"/>
      <c r="U26" s="12"/>
      <c r="V26" s="12"/>
      <c r="W26" s="12"/>
      <c r="X26" s="12"/>
      <c r="Y26" s="12"/>
      <c r="Z26" s="12"/>
      <c r="AA26" s="14"/>
      <c r="AB26" s="1"/>
      <c r="AC26" s="82">
        <v>1</v>
      </c>
      <c r="AD26" s="307" t="str">
        <f>VLOOKUP(1,'Dummy Table'!$A$18:$B$22,2,FALSE)</f>
        <v>New Zealand</v>
      </c>
      <c r="AE26" s="307"/>
      <c r="AF26" s="307"/>
      <c r="AG26" s="82">
        <f t="shared" ref="AG26:AG30" si="3">SUM(AH26:AJ26)</f>
        <v>4</v>
      </c>
      <c r="AH26" s="82">
        <f>VLOOKUP(AD26,'Dummy Table'!$B$4:$C$29,2,FALSE)</f>
        <v>4</v>
      </c>
      <c r="AI26" s="82">
        <f>VLOOKUP($AD26,'Dummy Table'!$B$4:$D$29,3,FALSE)</f>
        <v>0</v>
      </c>
      <c r="AJ26" s="82">
        <f>VLOOKUP($AD26,'Dummy Table'!$B$4:$E$29,4,FALSE)</f>
        <v>0</v>
      </c>
      <c r="AK26" s="82">
        <f>VLOOKUP($AD26,'Dummy Table'!$B$4:$F$29,5,FALSE)</f>
        <v>174</v>
      </c>
      <c r="AL26" s="82">
        <f>VLOOKUP($AD26,'Dummy Table'!$B$4:$G$29,6,FALSE)</f>
        <v>49</v>
      </c>
      <c r="AM26" s="82">
        <f>AK26-AL26</f>
        <v>125</v>
      </c>
      <c r="AN26" s="82">
        <f>VLOOKUP($AD26,'Dummy Table'!$B$4:$I$29,8,FALSE)</f>
        <v>25</v>
      </c>
      <c r="AO26" s="82">
        <f>VLOOKUP($AD26,'Dummy Table'!$B$4:$J$29,9,FALSE)</f>
        <v>3</v>
      </c>
      <c r="AP26" s="82">
        <f>VLOOKUP($AD26,'Dummy Table'!$B$4:$M$29,12,FALSE)+VLOOKUP($AD26,'Dummy Table'!$B$4:$N$29,13,FALSE)</f>
        <v>3</v>
      </c>
      <c r="AQ26" s="82">
        <f>VLOOKUP($AD26,'Dummy Table'!$B$4:$O$29,14,FALSE)</f>
        <v>19</v>
      </c>
      <c r="AR26" s="14"/>
      <c r="DJ26" s="9"/>
      <c r="DK26" s="15"/>
      <c r="DL26" s="16"/>
      <c r="DM26" s="9"/>
    </row>
    <row r="27" spans="2:117" s="10" customFormat="1" ht="18" customHeight="1" x14ac:dyDescent="0.3">
      <c r="B27" s="11"/>
      <c r="C27" s="11"/>
      <c r="D27" s="13">
        <v>15</v>
      </c>
      <c r="E27" s="86" t="s">
        <v>9</v>
      </c>
      <c r="F27" s="87">
        <v>42273</v>
      </c>
      <c r="G27" s="88">
        <v>0.69791666666666663</v>
      </c>
      <c r="H27" s="98" t="s">
        <v>40</v>
      </c>
      <c r="I27" s="12"/>
      <c r="J27" s="17">
        <v>46</v>
      </c>
      <c r="K27" s="36" t="s">
        <v>25</v>
      </c>
      <c r="L27" s="17">
        <v>6</v>
      </c>
      <c r="M27" s="12"/>
      <c r="N27" s="99" t="s">
        <v>42</v>
      </c>
      <c r="O27" s="86">
        <v>6</v>
      </c>
      <c r="P27" s="13" t="s">
        <v>25</v>
      </c>
      <c r="Q27" s="86">
        <v>0</v>
      </c>
      <c r="R27" s="12" t="s">
        <v>51</v>
      </c>
      <c r="S27" s="12"/>
      <c r="T27" s="12"/>
      <c r="U27" s="12"/>
      <c r="V27" s="12"/>
      <c r="W27" s="12"/>
      <c r="X27" s="12"/>
      <c r="Y27" s="12"/>
      <c r="Z27" s="12"/>
      <c r="AA27" s="14"/>
      <c r="AB27" s="1"/>
      <c r="AC27" s="81">
        <v>2</v>
      </c>
      <c r="AD27" s="284" t="str">
        <f>VLOOKUP(2,'Dummy Table'!$A$18:$B$22,2,FALSE)</f>
        <v>Argentina</v>
      </c>
      <c r="AE27" s="284"/>
      <c r="AF27" s="284"/>
      <c r="AG27" s="81">
        <f t="shared" si="3"/>
        <v>4</v>
      </c>
      <c r="AH27" s="81">
        <f>VLOOKUP(AD27,'Dummy Table'!$B$4:$C$29,2,FALSE)</f>
        <v>3</v>
      </c>
      <c r="AI27" s="81">
        <f>VLOOKUP($AD27,'Dummy Table'!$B$4:$D$29,3,FALSE)</f>
        <v>0</v>
      </c>
      <c r="AJ27" s="81">
        <f>VLOOKUP($AD27,'Dummy Table'!$B$4:$E$29,4,FALSE)</f>
        <v>1</v>
      </c>
      <c r="AK27" s="81">
        <f>VLOOKUP($AD27,'Dummy Table'!$B$4:$F$29,5,FALSE)</f>
        <v>179</v>
      </c>
      <c r="AL27" s="81">
        <f>VLOOKUP($AD27,'Dummy Table'!$B$4:$G$29,6,FALSE)</f>
        <v>70</v>
      </c>
      <c r="AM27" s="81">
        <f t="shared" ref="AM27:AM30" si="4">AK27-AL27</f>
        <v>109</v>
      </c>
      <c r="AN27" s="81">
        <f>VLOOKUP($AD27,'Dummy Table'!$B$4:$I$29,8,FALSE)</f>
        <v>22</v>
      </c>
      <c r="AO27" s="81">
        <f>VLOOKUP($AD27,'Dummy Table'!$B$4:$J$29,9,FALSE)</f>
        <v>7</v>
      </c>
      <c r="AP27" s="81">
        <f>VLOOKUP($AD27,'Dummy Table'!$B$4:$M$29,12,FALSE)+VLOOKUP($AD27,'Dummy Table'!$B$4:$N$29,13,FALSE)</f>
        <v>3</v>
      </c>
      <c r="AQ27" s="81">
        <f>VLOOKUP($AD27,'Dummy Table'!$B$4:$O$29,14,FALSE)</f>
        <v>15</v>
      </c>
      <c r="AR27" s="14"/>
      <c r="DJ27" s="9"/>
      <c r="DK27" s="15"/>
      <c r="DL27" s="16"/>
      <c r="DM27" s="9"/>
    </row>
    <row r="28" spans="2:117" s="10" customFormat="1" ht="18" customHeight="1" x14ac:dyDescent="0.3">
      <c r="B28" s="11"/>
      <c r="C28" s="11"/>
      <c r="D28" s="13">
        <v>16</v>
      </c>
      <c r="E28" s="86" t="s">
        <v>22</v>
      </c>
      <c r="F28" s="87">
        <v>42273</v>
      </c>
      <c r="G28" s="88">
        <v>0.83333333333333337</v>
      </c>
      <c r="H28" s="98" t="s">
        <v>4</v>
      </c>
      <c r="I28" s="12"/>
      <c r="J28" s="17">
        <v>25</v>
      </c>
      <c r="K28" s="36" t="s">
        <v>25</v>
      </c>
      <c r="L28" s="17">
        <v>28</v>
      </c>
      <c r="M28" s="12"/>
      <c r="N28" s="99" t="s">
        <v>43</v>
      </c>
      <c r="O28" s="86">
        <v>1</v>
      </c>
      <c r="P28" s="13" t="s">
        <v>25</v>
      </c>
      <c r="Q28" s="86">
        <v>1</v>
      </c>
      <c r="R28" s="12" t="s">
        <v>33</v>
      </c>
      <c r="S28" s="12"/>
      <c r="T28" s="12"/>
      <c r="U28" s="12"/>
      <c r="V28" s="12"/>
      <c r="W28" s="12"/>
      <c r="X28" s="12"/>
      <c r="Y28" s="12"/>
      <c r="Z28" s="12"/>
      <c r="AA28" s="14"/>
      <c r="AB28" s="1"/>
      <c r="AC28" s="83">
        <v>3</v>
      </c>
      <c r="AD28" s="285" t="str">
        <f>VLOOKUP(3,'Dummy Table'!$A$18:$B$22,2,FALSE)</f>
        <v>Georgia</v>
      </c>
      <c r="AE28" s="285"/>
      <c r="AF28" s="285"/>
      <c r="AG28" s="83">
        <f t="shared" si="3"/>
        <v>4</v>
      </c>
      <c r="AH28" s="83">
        <f>VLOOKUP(AD28,'Dummy Table'!$B$4:$C$29,2,FALSE)</f>
        <v>2</v>
      </c>
      <c r="AI28" s="83">
        <f>VLOOKUP($AD28,'Dummy Table'!$B$4:$D$29,3,FALSE)</f>
        <v>0</v>
      </c>
      <c r="AJ28" s="83">
        <f>VLOOKUP($AD28,'Dummy Table'!$B$4:$E$29,4,FALSE)</f>
        <v>2</v>
      </c>
      <c r="AK28" s="83">
        <f>VLOOKUP($AD28,'Dummy Table'!$B$4:$F$29,5,FALSE)</f>
        <v>53</v>
      </c>
      <c r="AL28" s="83">
        <f>VLOOKUP($AD28,'Dummy Table'!$B$4:$G$29,6,FALSE)</f>
        <v>123</v>
      </c>
      <c r="AM28" s="83">
        <f t="shared" si="4"/>
        <v>-70</v>
      </c>
      <c r="AN28" s="83">
        <f>VLOOKUP($AD28,'Dummy Table'!$B$4:$I$29,8,FALSE)</f>
        <v>5</v>
      </c>
      <c r="AO28" s="83">
        <f>VLOOKUP($AD28,'Dummy Table'!$B$4:$J$29,9,FALSE)</f>
        <v>16</v>
      </c>
      <c r="AP28" s="83">
        <f>VLOOKUP($AD28,'Dummy Table'!$B$4:$M$29,12,FALSE)+VLOOKUP($AD28,'Dummy Table'!$B$4:$N$29,13,FALSE)</f>
        <v>0</v>
      </c>
      <c r="AQ28" s="83">
        <f>VLOOKUP($AD28,'Dummy Table'!$B$4:$O$29,14,FALSE)</f>
        <v>8</v>
      </c>
      <c r="AR28" s="14"/>
      <c r="DJ28" s="9"/>
      <c r="DK28" s="15"/>
      <c r="DL28" s="16"/>
      <c r="DM28" s="9"/>
    </row>
    <row r="29" spans="2:117" s="10" customFormat="1" ht="18" customHeight="1" x14ac:dyDescent="0.3">
      <c r="B29" s="11"/>
      <c r="C29" s="11"/>
      <c r="D29" s="13">
        <v>17</v>
      </c>
      <c r="E29" s="86" t="s">
        <v>22</v>
      </c>
      <c r="F29" s="87">
        <v>42274</v>
      </c>
      <c r="G29" s="88">
        <v>0.5</v>
      </c>
      <c r="H29" s="98" t="s">
        <v>6</v>
      </c>
      <c r="I29" s="12"/>
      <c r="J29" s="17">
        <v>65</v>
      </c>
      <c r="K29" s="36" t="s">
        <v>25</v>
      </c>
      <c r="L29" s="17">
        <v>3</v>
      </c>
      <c r="M29" s="12"/>
      <c r="N29" s="99" t="s">
        <v>2</v>
      </c>
      <c r="O29" s="86">
        <v>11</v>
      </c>
      <c r="P29" s="13" t="s">
        <v>25</v>
      </c>
      <c r="Q29" s="86">
        <v>0</v>
      </c>
      <c r="R29" s="12" t="s">
        <v>51</v>
      </c>
      <c r="S29" s="12"/>
      <c r="T29" s="12"/>
      <c r="U29" s="12"/>
      <c r="V29" s="12"/>
      <c r="W29" s="12"/>
      <c r="X29" s="12"/>
      <c r="Y29" s="12"/>
      <c r="Z29" s="12"/>
      <c r="AA29" s="14"/>
      <c r="AB29" s="1"/>
      <c r="AC29" s="2">
        <v>4</v>
      </c>
      <c r="AD29" s="306" t="str">
        <f>VLOOKUP(4,'Dummy Table'!$A$18:$B$22,2,FALSE)</f>
        <v>Tonga</v>
      </c>
      <c r="AE29" s="306"/>
      <c r="AF29" s="306"/>
      <c r="AG29" s="2">
        <f t="shared" si="3"/>
        <v>4</v>
      </c>
      <c r="AH29" s="2">
        <f>VLOOKUP(AD29,'Dummy Table'!$B$4:$C$29,2,FALSE)</f>
        <v>1</v>
      </c>
      <c r="AI29" s="2">
        <f>VLOOKUP($AD29,'Dummy Table'!$B$4:$D$29,3,FALSE)</f>
        <v>0</v>
      </c>
      <c r="AJ29" s="2">
        <f>VLOOKUP($AD29,'Dummy Table'!$B$4:$E$29,4,FALSE)</f>
        <v>3</v>
      </c>
      <c r="AK29" s="2">
        <f>VLOOKUP($AD29,'Dummy Table'!$B$4:$F$29,5,FALSE)</f>
        <v>70</v>
      </c>
      <c r="AL29" s="2">
        <f>VLOOKUP($AD29,'Dummy Table'!$B$4:$G$29,6,FALSE)</f>
        <v>130</v>
      </c>
      <c r="AM29" s="2">
        <f t="shared" si="4"/>
        <v>-60</v>
      </c>
      <c r="AN29" s="2">
        <f>VLOOKUP($AD29,'Dummy Table'!$B$4:$I$29,8,FALSE)</f>
        <v>8</v>
      </c>
      <c r="AO29" s="2">
        <f>VLOOKUP($AD29,'Dummy Table'!$B$4:$J$29,9,FALSE)</f>
        <v>17</v>
      </c>
      <c r="AP29" s="2">
        <f>VLOOKUP($AD29,'Dummy Table'!$B$4:$M$29,12,FALSE)+VLOOKUP($AD29,'Dummy Table'!$B$4:$N$29,13,FALSE)</f>
        <v>2</v>
      </c>
      <c r="AQ29" s="2">
        <f>VLOOKUP($AD29,'Dummy Table'!$B$4:$O$29,14,FALSE)</f>
        <v>6</v>
      </c>
      <c r="AR29" s="14"/>
      <c r="DJ29" s="9"/>
      <c r="DK29" s="15"/>
      <c r="DL29" s="16"/>
      <c r="DM29" s="9"/>
    </row>
    <row r="30" spans="2:117" s="10" customFormat="1" ht="18" customHeight="1" x14ac:dyDescent="0.3">
      <c r="B30" s="11"/>
      <c r="C30" s="11"/>
      <c r="D30" s="13">
        <v>18</v>
      </c>
      <c r="E30" s="86" t="s">
        <v>9</v>
      </c>
      <c r="F30" s="87">
        <v>42274</v>
      </c>
      <c r="G30" s="88">
        <v>0.60416666666666663</v>
      </c>
      <c r="H30" s="98" t="s">
        <v>46</v>
      </c>
      <c r="I30" s="12"/>
      <c r="J30" s="17">
        <v>39</v>
      </c>
      <c r="K30" s="36" t="s">
        <v>25</v>
      </c>
      <c r="L30" s="17">
        <v>16</v>
      </c>
      <c r="M30" s="12"/>
      <c r="N30" s="99" t="s">
        <v>5</v>
      </c>
      <c r="O30" s="86">
        <v>5</v>
      </c>
      <c r="P30" s="13" t="s">
        <v>25</v>
      </c>
      <c r="Q30" s="86">
        <v>1</v>
      </c>
      <c r="R30" s="12" t="s">
        <v>50</v>
      </c>
      <c r="S30" s="12"/>
      <c r="T30" s="12"/>
      <c r="U30" s="12"/>
      <c r="V30" s="12"/>
      <c r="W30" s="12"/>
      <c r="X30" s="12"/>
      <c r="Y30" s="12"/>
      <c r="Z30" s="12"/>
      <c r="AA30" s="14"/>
      <c r="AB30" s="1"/>
      <c r="AC30" s="2">
        <v>5</v>
      </c>
      <c r="AD30" s="306" t="str">
        <f>VLOOKUP(5,'Dummy Table'!$A$18:$B$22,2,FALSE)</f>
        <v>Namibia</v>
      </c>
      <c r="AE30" s="306"/>
      <c r="AF30" s="306"/>
      <c r="AG30" s="2">
        <f t="shared" si="3"/>
        <v>4</v>
      </c>
      <c r="AH30" s="2">
        <f>VLOOKUP(AD30,'Dummy Table'!$B$4:$C$29,2,FALSE)</f>
        <v>0</v>
      </c>
      <c r="AI30" s="2">
        <f>VLOOKUP($AD30,'Dummy Table'!$B$4:$D$29,3,FALSE)</f>
        <v>0</v>
      </c>
      <c r="AJ30" s="2">
        <f>VLOOKUP($AD30,'Dummy Table'!$B$4:$E$29,4,FALSE)</f>
        <v>4</v>
      </c>
      <c r="AK30" s="2">
        <f>VLOOKUP($AD30,'Dummy Table'!$B$4:$F$29,5,FALSE)</f>
        <v>70</v>
      </c>
      <c r="AL30" s="2">
        <f>VLOOKUP($AD30,'Dummy Table'!$B$4:$G$29,6,FALSE)</f>
        <v>174</v>
      </c>
      <c r="AM30" s="2">
        <f t="shared" si="4"/>
        <v>-104</v>
      </c>
      <c r="AN30" s="2">
        <f>VLOOKUP($AD30,'Dummy Table'!$B$4:$I$29,8,FALSE)</f>
        <v>8</v>
      </c>
      <c r="AO30" s="2">
        <f>VLOOKUP($AD30,'Dummy Table'!$B$4:$J$29,9,FALSE)</f>
        <v>25</v>
      </c>
      <c r="AP30" s="2">
        <f>VLOOKUP($AD30,'Dummy Table'!$B$4:$M$29,12,FALSE)+VLOOKUP($AD30,'Dummy Table'!$B$4:$N$29,13,FALSE)</f>
        <v>1</v>
      </c>
      <c r="AQ30" s="2">
        <f>VLOOKUP($AD30,'Dummy Table'!$B$4:$O$29,14,FALSE)</f>
        <v>1</v>
      </c>
      <c r="AR30" s="14"/>
      <c r="DJ30" s="9"/>
      <c r="DK30" s="15"/>
      <c r="DL30" s="16"/>
      <c r="DM30" s="9"/>
    </row>
    <row r="31" spans="2:117" s="10" customFormat="1" ht="18" customHeight="1" x14ac:dyDescent="0.3">
      <c r="B31" s="11"/>
      <c r="C31" s="11"/>
      <c r="D31" s="13">
        <v>19</v>
      </c>
      <c r="E31" s="86" t="s">
        <v>20</v>
      </c>
      <c r="F31" s="87">
        <v>42274</v>
      </c>
      <c r="G31" s="88">
        <v>0.69791666666666663</v>
      </c>
      <c r="H31" s="98" t="s">
        <v>37</v>
      </c>
      <c r="I31" s="12"/>
      <c r="J31" s="17">
        <v>44</v>
      </c>
      <c r="K31" s="36" t="s">
        <v>25</v>
      </c>
      <c r="L31" s="17">
        <v>10</v>
      </c>
      <c r="M31" s="12"/>
      <c r="N31" s="99" t="s">
        <v>47</v>
      </c>
      <c r="O31" s="86">
        <v>6</v>
      </c>
      <c r="P31" s="13" t="s">
        <v>25</v>
      </c>
      <c r="Q31" s="86">
        <v>1</v>
      </c>
      <c r="R31" s="12" t="s">
        <v>45</v>
      </c>
      <c r="S31" s="12"/>
      <c r="T31" s="12"/>
      <c r="U31" s="12"/>
      <c r="V31" s="12"/>
      <c r="W31" s="12"/>
      <c r="X31" s="12"/>
      <c r="Y31" s="12"/>
      <c r="Z31" s="12"/>
      <c r="AA31" s="14"/>
      <c r="AB31" s="1"/>
      <c r="AN31" s="12"/>
      <c r="AO31" s="12"/>
      <c r="AP31" s="19"/>
      <c r="AQ31" s="60"/>
      <c r="AR31" s="14"/>
      <c r="DJ31" s="9"/>
      <c r="DK31" s="15"/>
      <c r="DL31" s="16"/>
      <c r="DM31" s="9"/>
    </row>
    <row r="32" spans="2:117" s="10" customFormat="1" ht="18" customHeight="1" x14ac:dyDescent="0.3">
      <c r="B32" s="11"/>
      <c r="C32" s="11"/>
      <c r="D32" s="13">
        <v>20</v>
      </c>
      <c r="E32" s="86" t="s">
        <v>10</v>
      </c>
      <c r="F32" s="87">
        <v>42276</v>
      </c>
      <c r="G32" s="88">
        <v>0.69791666666666663</v>
      </c>
      <c r="H32" s="98" t="s">
        <v>34</v>
      </c>
      <c r="I32" s="12"/>
      <c r="J32" s="17">
        <v>35</v>
      </c>
      <c r="K32" s="36" t="s">
        <v>25</v>
      </c>
      <c r="L32" s="17">
        <v>21</v>
      </c>
      <c r="M32" s="12"/>
      <c r="N32" s="99" t="s">
        <v>49</v>
      </c>
      <c r="O32" s="86">
        <v>5</v>
      </c>
      <c r="P32" s="13" t="s">
        <v>25</v>
      </c>
      <c r="Q32" s="86">
        <v>3</v>
      </c>
      <c r="R32" s="12" t="s">
        <v>52</v>
      </c>
      <c r="S32" s="12"/>
      <c r="T32" s="12"/>
      <c r="U32" s="12"/>
      <c r="V32" s="12"/>
      <c r="W32" s="12"/>
      <c r="X32" s="12"/>
      <c r="Y32" s="12"/>
      <c r="Z32" s="12"/>
      <c r="AA32" s="14"/>
      <c r="AB32" s="1"/>
      <c r="AC32" s="112" t="s">
        <v>64</v>
      </c>
      <c r="AD32" s="113"/>
      <c r="AE32" s="114"/>
      <c r="AF32" s="114"/>
      <c r="AG32" s="115" t="s">
        <v>0</v>
      </c>
      <c r="AH32" s="115" t="s">
        <v>19</v>
      </c>
      <c r="AI32" s="115" t="s">
        <v>20</v>
      </c>
      <c r="AJ32" s="115" t="s">
        <v>21</v>
      </c>
      <c r="AK32" s="115" t="s">
        <v>82</v>
      </c>
      <c r="AL32" s="115" t="s">
        <v>83</v>
      </c>
      <c r="AM32" s="115" t="s">
        <v>84</v>
      </c>
      <c r="AN32" s="115" t="s">
        <v>59</v>
      </c>
      <c r="AO32" s="115" t="s">
        <v>58</v>
      </c>
      <c r="AP32" s="115" t="s">
        <v>60</v>
      </c>
      <c r="AQ32" s="115" t="s">
        <v>57</v>
      </c>
      <c r="AR32" s="14"/>
      <c r="DJ32" s="9"/>
      <c r="DK32" s="15"/>
      <c r="DL32" s="16"/>
      <c r="DM32" s="9"/>
    </row>
    <row r="33" spans="2:117" s="10" customFormat="1" ht="18" customHeight="1" x14ac:dyDescent="0.3">
      <c r="B33" s="11"/>
      <c r="C33" s="11"/>
      <c r="D33" s="13">
        <v>21</v>
      </c>
      <c r="E33" s="86" t="s">
        <v>22</v>
      </c>
      <c r="F33" s="87">
        <v>42278</v>
      </c>
      <c r="G33" s="88">
        <v>0.69791666666666663</v>
      </c>
      <c r="H33" s="98" t="s">
        <v>43</v>
      </c>
      <c r="I33" s="12"/>
      <c r="J33" s="17">
        <v>23</v>
      </c>
      <c r="K33" s="36" t="s">
        <v>25</v>
      </c>
      <c r="L33" s="17">
        <v>13</v>
      </c>
      <c r="M33" s="12"/>
      <c r="N33" s="99" t="s">
        <v>29</v>
      </c>
      <c r="O33" s="86">
        <v>2</v>
      </c>
      <c r="P33" s="13" t="s">
        <v>25</v>
      </c>
      <c r="Q33" s="86">
        <v>1</v>
      </c>
      <c r="R33" s="12" t="s">
        <v>39</v>
      </c>
      <c r="S33" s="12"/>
      <c r="T33" s="12"/>
      <c r="U33" s="12"/>
      <c r="V33" s="12"/>
      <c r="W33" s="12"/>
      <c r="X33" s="12"/>
      <c r="Y33" s="12"/>
      <c r="Z33" s="12"/>
      <c r="AA33" s="14"/>
      <c r="AB33" s="1"/>
      <c r="AC33" s="82">
        <v>1</v>
      </c>
      <c r="AD33" s="307" t="str">
        <f>VLOOKUP(1,'Dummy Table'!$A$25:$B$29,2,FALSE)</f>
        <v>Ireland</v>
      </c>
      <c r="AE33" s="307"/>
      <c r="AF33" s="307"/>
      <c r="AG33" s="82">
        <f t="shared" ref="AG33:AG37" si="5">SUM(AH33:AJ33)</f>
        <v>4</v>
      </c>
      <c r="AH33" s="82">
        <f>VLOOKUP(AD33,'Dummy Table'!$B$4:$C$29,2,FALSE)</f>
        <v>4</v>
      </c>
      <c r="AI33" s="82">
        <f>VLOOKUP($AD33,'Dummy Table'!$B$4:$D$29,3,FALSE)</f>
        <v>0</v>
      </c>
      <c r="AJ33" s="82">
        <f>VLOOKUP($AD33,'Dummy Table'!$B$4:$E$29,4,FALSE)</f>
        <v>0</v>
      </c>
      <c r="AK33" s="82">
        <f>VLOOKUP($AD33,'Dummy Table'!$B$4:$F$29,5,FALSE)</f>
        <v>134</v>
      </c>
      <c r="AL33" s="82">
        <f>VLOOKUP($AD33,'Dummy Table'!$B$4:$G$29,6,FALSE)</f>
        <v>35</v>
      </c>
      <c r="AM33" s="82">
        <f>AK33-AL33</f>
        <v>99</v>
      </c>
      <c r="AN33" s="82">
        <f>VLOOKUP($AD33,'Dummy Table'!$B$4:$I$29,8,FALSE)</f>
        <v>17</v>
      </c>
      <c r="AO33" s="82">
        <f>VLOOKUP($AD33,'Dummy Table'!$B$4:$J$29,9,FALSE)</f>
        <v>2</v>
      </c>
      <c r="AP33" s="82">
        <f>VLOOKUP($AD33,'Dummy Table'!$B$4:$M$29,12,FALSE)+VLOOKUP($AD33,'Dummy Table'!$B$4:$N$29,13,FALSE)</f>
        <v>2</v>
      </c>
      <c r="AQ33" s="82">
        <f>VLOOKUP($AD33,'Dummy Table'!$B$4:$O$29,14,FALSE)</f>
        <v>18</v>
      </c>
      <c r="AR33" s="14"/>
      <c r="DJ33" s="9"/>
      <c r="DK33" s="15"/>
      <c r="DL33" s="16"/>
      <c r="DM33" s="9"/>
    </row>
    <row r="34" spans="2:117" s="10" customFormat="1" ht="18" customHeight="1" x14ac:dyDescent="0.3">
      <c r="B34" s="11"/>
      <c r="C34" s="11"/>
      <c r="D34" s="13">
        <v>22</v>
      </c>
      <c r="E34" s="86" t="s">
        <v>20</v>
      </c>
      <c r="F34" s="87">
        <v>42278</v>
      </c>
      <c r="G34" s="88">
        <v>0.83333333333333337</v>
      </c>
      <c r="H34" s="98" t="s">
        <v>18</v>
      </c>
      <c r="I34" s="12"/>
      <c r="J34" s="17">
        <v>41</v>
      </c>
      <c r="K34" s="36" t="s">
        <v>25</v>
      </c>
      <c r="L34" s="17">
        <v>18</v>
      </c>
      <c r="M34" s="12"/>
      <c r="N34" s="99" t="s">
        <v>38</v>
      </c>
      <c r="O34" s="86">
        <v>5</v>
      </c>
      <c r="P34" s="13" t="s">
        <v>25</v>
      </c>
      <c r="Q34" s="86">
        <v>2</v>
      </c>
      <c r="R34" s="12" t="s">
        <v>53</v>
      </c>
      <c r="S34" s="12"/>
      <c r="T34" s="12"/>
      <c r="U34" s="12"/>
      <c r="V34" s="12"/>
      <c r="W34" s="12"/>
      <c r="X34" s="12"/>
      <c r="Y34" s="12"/>
      <c r="Z34" s="12"/>
      <c r="AA34" s="14"/>
      <c r="AB34" s="1"/>
      <c r="AC34" s="81">
        <v>2</v>
      </c>
      <c r="AD34" s="284" t="str">
        <f>VLOOKUP(2,'Dummy Table'!$A$25:$B$29,2,FALSE)</f>
        <v>France</v>
      </c>
      <c r="AE34" s="284"/>
      <c r="AF34" s="284"/>
      <c r="AG34" s="81">
        <f t="shared" si="5"/>
        <v>4</v>
      </c>
      <c r="AH34" s="81">
        <f>VLOOKUP(AD34,'Dummy Table'!$B$4:$C$29,2,FALSE)</f>
        <v>3</v>
      </c>
      <c r="AI34" s="81">
        <f>VLOOKUP($AD34,'Dummy Table'!$B$4:$D$29,3,FALSE)</f>
        <v>0</v>
      </c>
      <c r="AJ34" s="81">
        <f>VLOOKUP($AD34,'Dummy Table'!$B$4:$E$29,4,FALSE)</f>
        <v>1</v>
      </c>
      <c r="AK34" s="81">
        <f>VLOOKUP($AD34,'Dummy Table'!$B$4:$F$29,5,FALSE)</f>
        <v>120</v>
      </c>
      <c r="AL34" s="81">
        <f>VLOOKUP($AD34,'Dummy Table'!$B$4:$G$29,6,FALSE)</f>
        <v>63</v>
      </c>
      <c r="AM34" s="81">
        <f t="shared" ref="AM34:AM37" si="6">AK34-AL34</f>
        <v>57</v>
      </c>
      <c r="AN34" s="81">
        <f>VLOOKUP($AD34,'Dummy Table'!$B$4:$I$29,8,FALSE)</f>
        <v>12</v>
      </c>
      <c r="AO34" s="81">
        <f>VLOOKUP($AD34,'Dummy Table'!$B$4:$J$29,9,FALSE)</f>
        <v>6</v>
      </c>
      <c r="AP34" s="81">
        <f>VLOOKUP($AD34,'Dummy Table'!$B$4:$M$29,12,FALSE)+VLOOKUP($AD34,'Dummy Table'!$B$4:$N$29,13,FALSE)</f>
        <v>2</v>
      </c>
      <c r="AQ34" s="81">
        <f>VLOOKUP($AD34,'Dummy Table'!$B$4:$O$29,14,FALSE)</f>
        <v>14</v>
      </c>
      <c r="AR34" s="14"/>
      <c r="DJ34" s="9"/>
      <c r="DK34" s="15"/>
      <c r="DL34" s="16"/>
      <c r="DM34" s="9"/>
    </row>
    <row r="35" spans="2:117" s="10" customFormat="1" ht="18" customHeight="1" x14ac:dyDescent="0.3">
      <c r="B35" s="11"/>
      <c r="C35" s="11"/>
      <c r="D35" s="13">
        <v>23</v>
      </c>
      <c r="E35" s="86" t="s">
        <v>10</v>
      </c>
      <c r="F35" s="87">
        <v>42279</v>
      </c>
      <c r="G35" s="88">
        <v>0.83333333333333337</v>
      </c>
      <c r="H35" s="98" t="s">
        <v>44</v>
      </c>
      <c r="I35" s="12"/>
      <c r="J35" s="17">
        <v>43</v>
      </c>
      <c r="K35" s="36" t="s">
        <v>25</v>
      </c>
      <c r="L35" s="17">
        <v>10</v>
      </c>
      <c r="M35" s="12"/>
      <c r="N35" s="99" t="s">
        <v>35</v>
      </c>
      <c r="O35" s="86">
        <v>7</v>
      </c>
      <c r="P35" s="13" t="s">
        <v>25</v>
      </c>
      <c r="Q35" s="86">
        <v>1</v>
      </c>
      <c r="R35" s="12" t="s">
        <v>39</v>
      </c>
      <c r="S35" s="12"/>
      <c r="T35" s="12"/>
      <c r="U35" s="12"/>
      <c r="V35" s="12"/>
      <c r="W35" s="12"/>
      <c r="X35" s="12"/>
      <c r="Y35" s="12"/>
      <c r="Z35" s="12"/>
      <c r="AA35" s="14"/>
      <c r="AB35" s="1"/>
      <c r="AC35" s="83">
        <v>3</v>
      </c>
      <c r="AD35" s="285" t="str">
        <f>VLOOKUP(3,'Dummy Table'!$A$25:$B$29,2,FALSE)</f>
        <v>Italy</v>
      </c>
      <c r="AE35" s="285"/>
      <c r="AF35" s="285"/>
      <c r="AG35" s="83">
        <f t="shared" si="5"/>
        <v>4</v>
      </c>
      <c r="AH35" s="83">
        <f>VLOOKUP(AD35,'Dummy Table'!$B$4:$C$29,2,FALSE)</f>
        <v>2</v>
      </c>
      <c r="AI35" s="83">
        <f>VLOOKUP($AD35,'Dummy Table'!$B$4:$D$29,3,FALSE)</f>
        <v>0</v>
      </c>
      <c r="AJ35" s="83">
        <f>VLOOKUP($AD35,'Dummy Table'!$B$4:$E$29,4,FALSE)</f>
        <v>2</v>
      </c>
      <c r="AK35" s="83">
        <f>VLOOKUP($AD35,'Dummy Table'!$B$4:$F$29,5,FALSE)</f>
        <v>74</v>
      </c>
      <c r="AL35" s="83">
        <f>VLOOKUP($AD35,'Dummy Table'!$B$4:$G$29,6,FALSE)</f>
        <v>88</v>
      </c>
      <c r="AM35" s="83">
        <f t="shared" si="6"/>
        <v>-14</v>
      </c>
      <c r="AN35" s="83">
        <f>VLOOKUP($AD35,'Dummy Table'!$B$4:$I$29,8,FALSE)</f>
        <v>7</v>
      </c>
      <c r="AO35" s="83">
        <f>VLOOKUP($AD35,'Dummy Table'!$B$4:$J$29,9,FALSE)</f>
        <v>8</v>
      </c>
      <c r="AP35" s="83">
        <f>VLOOKUP($AD35,'Dummy Table'!$B$4:$M$29,12,FALSE)+VLOOKUP($AD35,'Dummy Table'!$B$4:$N$29,13,FALSE)</f>
        <v>2</v>
      </c>
      <c r="AQ35" s="83">
        <f>VLOOKUP($AD35,'Dummy Table'!$B$4:$O$29,14,FALSE)</f>
        <v>10</v>
      </c>
      <c r="AR35" s="14"/>
      <c r="DJ35" s="9"/>
      <c r="DK35" s="15"/>
      <c r="DL35" s="16"/>
      <c r="DM35" s="9"/>
    </row>
    <row r="36" spans="2:117" s="10" customFormat="1" ht="18" customHeight="1" x14ac:dyDescent="0.3">
      <c r="B36" s="11"/>
      <c r="C36" s="11"/>
      <c r="D36" s="13">
        <v>24</v>
      </c>
      <c r="E36" s="86" t="s">
        <v>9</v>
      </c>
      <c r="F36" s="87">
        <v>42280</v>
      </c>
      <c r="G36" s="88">
        <v>0.60416666666666663</v>
      </c>
      <c r="H36" s="98" t="s">
        <v>42</v>
      </c>
      <c r="I36" s="12"/>
      <c r="J36" s="17">
        <v>5</v>
      </c>
      <c r="K36" s="36" t="s">
        <v>25</v>
      </c>
      <c r="L36" s="17">
        <v>26</v>
      </c>
      <c r="M36" s="12"/>
      <c r="N36" s="99" t="s">
        <v>7</v>
      </c>
      <c r="O36" s="86">
        <v>0</v>
      </c>
      <c r="P36" s="13" t="s">
        <v>25</v>
      </c>
      <c r="Q36" s="86">
        <v>2</v>
      </c>
      <c r="R36" s="12" t="s">
        <v>53</v>
      </c>
      <c r="S36" s="12"/>
      <c r="T36" s="12"/>
      <c r="U36" s="12"/>
      <c r="V36" s="12"/>
      <c r="W36" s="12"/>
      <c r="X36" s="12"/>
      <c r="Y36" s="12"/>
      <c r="Z36" s="12"/>
      <c r="AA36" s="14"/>
      <c r="AB36" s="1"/>
      <c r="AC36" s="2">
        <v>4</v>
      </c>
      <c r="AD36" s="306" t="str">
        <f>VLOOKUP(4,'Dummy Table'!$A$25:$B$29,2,FALSE)</f>
        <v>Romania</v>
      </c>
      <c r="AE36" s="306"/>
      <c r="AF36" s="306"/>
      <c r="AG36" s="2">
        <f t="shared" si="5"/>
        <v>4</v>
      </c>
      <c r="AH36" s="2">
        <f>VLOOKUP(AD36,'Dummy Table'!$B$4:$C$29,2,FALSE)</f>
        <v>1</v>
      </c>
      <c r="AI36" s="2">
        <f>VLOOKUP($AD36,'Dummy Table'!$B$4:$D$29,3,FALSE)</f>
        <v>0</v>
      </c>
      <c r="AJ36" s="2">
        <f>VLOOKUP($AD36,'Dummy Table'!$B$4:$E$29,4,FALSE)</f>
        <v>3</v>
      </c>
      <c r="AK36" s="2">
        <f>VLOOKUP($AD36,'Dummy Table'!$B$4:$F$29,5,FALSE)</f>
        <v>60</v>
      </c>
      <c r="AL36" s="2">
        <f>VLOOKUP($AD36,'Dummy Table'!$B$4:$G$29,6,FALSE)</f>
        <v>129</v>
      </c>
      <c r="AM36" s="2">
        <f t="shared" si="6"/>
        <v>-69</v>
      </c>
      <c r="AN36" s="2">
        <f>VLOOKUP($AD36,'Dummy Table'!$B$4:$I$29,8,FALSE)</f>
        <v>7</v>
      </c>
      <c r="AO36" s="2">
        <f>VLOOKUP($AD36,'Dummy Table'!$B$4:$J$29,9,FALSE)</f>
        <v>17</v>
      </c>
      <c r="AP36" s="2">
        <f>VLOOKUP($AD36,'Dummy Table'!$B$4:$M$29,12,FALSE)+VLOOKUP($AD36,'Dummy Table'!$B$4:$N$29,13,FALSE)</f>
        <v>0</v>
      </c>
      <c r="AQ36" s="2">
        <f>VLOOKUP($AD36,'Dummy Table'!$B$4:$O$29,14,FALSE)</f>
        <v>4</v>
      </c>
      <c r="AR36" s="14"/>
      <c r="DJ36" s="9"/>
      <c r="DK36" s="15"/>
      <c r="DL36" s="16"/>
      <c r="DM36" s="9"/>
    </row>
    <row r="37" spans="2:117" s="10" customFormat="1" ht="18" customHeight="1" x14ac:dyDescent="0.3">
      <c r="B37" s="11"/>
      <c r="C37" s="11"/>
      <c r="D37" s="13">
        <v>25</v>
      </c>
      <c r="E37" s="86" t="s">
        <v>9</v>
      </c>
      <c r="F37" s="87">
        <v>42280</v>
      </c>
      <c r="G37" s="88">
        <v>0.69791666666666663</v>
      </c>
      <c r="H37" s="98" t="s">
        <v>40</v>
      </c>
      <c r="I37" s="12"/>
      <c r="J37" s="17">
        <v>34</v>
      </c>
      <c r="K37" s="36" t="s">
        <v>25</v>
      </c>
      <c r="L37" s="17">
        <v>16</v>
      </c>
      <c r="M37" s="12"/>
      <c r="N37" s="99" t="s">
        <v>46</v>
      </c>
      <c r="O37" s="86">
        <v>3</v>
      </c>
      <c r="P37" s="13" t="s">
        <v>25</v>
      </c>
      <c r="Q37" s="86">
        <v>1</v>
      </c>
      <c r="R37" s="12" t="s">
        <v>54</v>
      </c>
      <c r="S37" s="12"/>
      <c r="T37" s="12"/>
      <c r="U37" s="12"/>
      <c r="V37" s="12"/>
      <c r="W37" s="12"/>
      <c r="X37" s="12"/>
      <c r="Y37" s="12"/>
      <c r="Z37" s="12"/>
      <c r="AA37" s="14"/>
      <c r="AB37" s="1"/>
      <c r="AC37" s="2">
        <v>5</v>
      </c>
      <c r="AD37" s="306" t="str">
        <f>VLOOKUP(5,'Dummy Table'!$A$25:$B$29,2,FALSE)</f>
        <v>Canada</v>
      </c>
      <c r="AE37" s="306"/>
      <c r="AF37" s="306"/>
      <c r="AG37" s="2">
        <f t="shared" si="5"/>
        <v>4</v>
      </c>
      <c r="AH37" s="2">
        <f>VLOOKUP(AD37,'Dummy Table'!$B$4:$C$29,2,FALSE)</f>
        <v>0</v>
      </c>
      <c r="AI37" s="2">
        <f>VLOOKUP($AD37,'Dummy Table'!$B$4:$D$29,3,FALSE)</f>
        <v>0</v>
      </c>
      <c r="AJ37" s="2">
        <f>VLOOKUP($AD37,'Dummy Table'!$B$4:$E$29,4,FALSE)</f>
        <v>4</v>
      </c>
      <c r="AK37" s="2">
        <f>VLOOKUP($AD37,'Dummy Table'!$B$4:$F$29,5,FALSE)</f>
        <v>58</v>
      </c>
      <c r="AL37" s="2">
        <f>VLOOKUP($AD37,'Dummy Table'!$B$4:$G$29,6,FALSE)</f>
        <v>131</v>
      </c>
      <c r="AM37" s="2">
        <f t="shared" si="6"/>
        <v>-73</v>
      </c>
      <c r="AN37" s="2">
        <f>VLOOKUP($AD37,'Dummy Table'!$B$4:$I$29,8,FALSE)</f>
        <v>7</v>
      </c>
      <c r="AO37" s="2">
        <f>VLOOKUP($AD37,'Dummy Table'!$B$4:$J$29,9,FALSE)</f>
        <v>17</v>
      </c>
      <c r="AP37" s="2">
        <f>VLOOKUP($AD37,'Dummy Table'!$B$4:$M$29,12,FALSE)+VLOOKUP($AD37,'Dummy Table'!$B$4:$N$29,13,FALSE)</f>
        <v>2</v>
      </c>
      <c r="AQ37" s="2">
        <f>VLOOKUP($AD37,'Dummy Table'!$B$4:$O$29,14,FALSE)</f>
        <v>2</v>
      </c>
      <c r="AR37" s="14"/>
      <c r="DJ37" s="9"/>
      <c r="DK37" s="15"/>
      <c r="DL37" s="16"/>
      <c r="DM37" s="9"/>
    </row>
    <row r="38" spans="2:117" s="10" customFormat="1" ht="18" customHeight="1" x14ac:dyDescent="0.3">
      <c r="B38" s="11"/>
      <c r="C38" s="11"/>
      <c r="D38" s="13">
        <v>26</v>
      </c>
      <c r="E38" s="86" t="s">
        <v>22</v>
      </c>
      <c r="F38" s="87">
        <v>42280</v>
      </c>
      <c r="G38" s="88">
        <v>0.83333333333333337</v>
      </c>
      <c r="H38" s="98" t="s">
        <v>4</v>
      </c>
      <c r="I38" s="12"/>
      <c r="J38" s="17">
        <v>13</v>
      </c>
      <c r="K38" s="36" t="s">
        <v>25</v>
      </c>
      <c r="L38" s="17">
        <v>33</v>
      </c>
      <c r="M38" s="12"/>
      <c r="N38" s="99" t="s">
        <v>6</v>
      </c>
      <c r="O38" s="86">
        <v>1</v>
      </c>
      <c r="P38" s="13" t="s">
        <v>25</v>
      </c>
      <c r="Q38" s="86">
        <v>3</v>
      </c>
      <c r="R38" s="12" t="s">
        <v>33</v>
      </c>
      <c r="S38" s="12"/>
      <c r="T38" s="12"/>
      <c r="U38" s="12"/>
      <c r="V38" s="12"/>
      <c r="W38" s="12"/>
      <c r="X38" s="12"/>
      <c r="Y38" s="12"/>
      <c r="Z38" s="12"/>
      <c r="AA38" s="14"/>
      <c r="AB38" s="1"/>
      <c r="AM38" s="12"/>
      <c r="AN38" s="12"/>
      <c r="AO38" s="19"/>
      <c r="AP38" s="60" t="str">
        <f>IF(SUM('Dummy Table'!BP$32:BP$35)&gt;0,IF(ISNA(VLOOKUP(3,'Dummy Table'!BP$32:BQ$35,2,FALSE)),"",VLOOKUP(3,'Dummy Table'!BP$32:BQ$35,2,FALSE)),"")</f>
        <v/>
      </c>
      <c r="AQ38" s="75"/>
      <c r="AR38" s="14"/>
      <c r="DJ38" s="9"/>
      <c r="DK38" s="18"/>
      <c r="DL38" s="16"/>
      <c r="DM38" s="9"/>
    </row>
    <row r="39" spans="2:117" s="10" customFormat="1" ht="18" customHeight="1" x14ac:dyDescent="0.3">
      <c r="B39" s="11"/>
      <c r="C39" s="11"/>
      <c r="D39" s="13">
        <v>27</v>
      </c>
      <c r="E39" s="86" t="s">
        <v>10</v>
      </c>
      <c r="F39" s="87">
        <v>42281</v>
      </c>
      <c r="G39" s="88">
        <v>0.60416666666666663</v>
      </c>
      <c r="H39" s="98" t="s">
        <v>3</v>
      </c>
      <c r="I39" s="12"/>
      <c r="J39" s="17">
        <v>45</v>
      </c>
      <c r="K39" s="36" t="s">
        <v>25</v>
      </c>
      <c r="L39" s="17">
        <v>16</v>
      </c>
      <c r="M39" s="12"/>
      <c r="N39" s="99" t="s">
        <v>34</v>
      </c>
      <c r="O39" s="86">
        <v>5</v>
      </c>
      <c r="P39" s="13" t="s">
        <v>25</v>
      </c>
      <c r="Q39" s="86">
        <v>2</v>
      </c>
      <c r="R39" s="12" t="s">
        <v>55</v>
      </c>
      <c r="S39" s="12"/>
      <c r="T39" s="12"/>
      <c r="U39" s="12"/>
      <c r="V39" s="12"/>
      <c r="W39" s="12"/>
      <c r="X39" s="12"/>
      <c r="Y39" s="12"/>
      <c r="Z39" s="12"/>
      <c r="AA39" s="14"/>
      <c r="AB39" s="1"/>
      <c r="AC39" s="116" t="s">
        <v>72</v>
      </c>
      <c r="AD39" s="116"/>
      <c r="AE39" s="116"/>
      <c r="AF39" s="116"/>
      <c r="AG39" s="116"/>
      <c r="AH39" s="116"/>
      <c r="AI39" s="116"/>
      <c r="AJ39" s="116"/>
      <c r="AK39" s="117"/>
      <c r="AL39" s="117"/>
      <c r="AM39" s="116"/>
      <c r="AN39" s="116"/>
      <c r="AO39" s="117"/>
      <c r="AP39" s="118" t="str">
        <f>IF(SUM('Dummy Table'!BP$32:BP$35)&gt;0,IF(ISNA(VLOOKUP(4,'Dummy Table'!BP$32:BQ$35,2,FALSE)),"",VLOOKUP(4,'Dummy Table'!BP$32:BQ$35,2,FALSE)),"")</f>
        <v/>
      </c>
      <c r="AQ39" s="75"/>
      <c r="AR39" s="14"/>
      <c r="DJ39" s="9"/>
      <c r="DK39" s="18"/>
      <c r="DL39" s="16"/>
      <c r="DM39" s="9"/>
    </row>
    <row r="40" spans="2:117" s="10" customFormat="1" ht="18" customHeight="1" x14ac:dyDescent="0.3">
      <c r="B40" s="11"/>
      <c r="C40" s="11"/>
      <c r="D40" s="13">
        <v>28</v>
      </c>
      <c r="E40" s="86" t="s">
        <v>20</v>
      </c>
      <c r="F40" s="87">
        <v>42281</v>
      </c>
      <c r="G40" s="88">
        <v>0.69791666666666663</v>
      </c>
      <c r="H40" s="98" t="s">
        <v>37</v>
      </c>
      <c r="I40" s="12"/>
      <c r="J40" s="17">
        <v>16</v>
      </c>
      <c r="K40" s="36" t="s">
        <v>25</v>
      </c>
      <c r="L40" s="17">
        <v>9</v>
      </c>
      <c r="M40" s="12"/>
      <c r="N40" s="99" t="s">
        <v>17</v>
      </c>
      <c r="O40" s="86">
        <v>1</v>
      </c>
      <c r="P40" s="13" t="s">
        <v>25</v>
      </c>
      <c r="Q40" s="86">
        <v>0</v>
      </c>
      <c r="R40" s="12" t="s">
        <v>48</v>
      </c>
      <c r="S40" s="12"/>
      <c r="T40" s="12"/>
      <c r="U40" s="12"/>
      <c r="V40" s="12"/>
      <c r="W40" s="12"/>
      <c r="X40" s="12"/>
      <c r="Y40" s="12"/>
      <c r="Z40" s="12"/>
      <c r="AA40" s="14"/>
      <c r="AB40" s="1"/>
      <c r="AC40" s="119" t="s">
        <v>70</v>
      </c>
      <c r="AD40" s="119"/>
      <c r="AE40" s="119"/>
      <c r="AF40" s="119"/>
      <c r="AG40" s="119"/>
      <c r="AH40" s="119"/>
      <c r="AI40" s="119"/>
      <c r="AJ40" s="119"/>
      <c r="AK40" s="120"/>
      <c r="AL40" s="120"/>
      <c r="AM40" s="66"/>
      <c r="AN40" s="66"/>
      <c r="AO40" s="67"/>
      <c r="AP40" s="101"/>
      <c r="AQ40" s="75"/>
      <c r="AR40" s="14"/>
      <c r="DJ40" s="9"/>
      <c r="DK40" s="9"/>
      <c r="DL40" s="16"/>
      <c r="DM40" s="9"/>
    </row>
    <row r="41" spans="2:117" s="10" customFormat="1" ht="18" customHeight="1" x14ac:dyDescent="0.3">
      <c r="B41" s="11"/>
      <c r="C41" s="11"/>
      <c r="D41" s="13">
        <v>29</v>
      </c>
      <c r="E41" s="86" t="s">
        <v>20</v>
      </c>
      <c r="F41" s="87">
        <v>42283</v>
      </c>
      <c r="G41" s="88">
        <v>0.69791666666666663</v>
      </c>
      <c r="H41" s="98" t="s">
        <v>38</v>
      </c>
      <c r="I41" s="12"/>
      <c r="J41" s="17">
        <v>15</v>
      </c>
      <c r="K41" s="36" t="s">
        <v>25</v>
      </c>
      <c r="L41" s="17">
        <v>17</v>
      </c>
      <c r="M41" s="12"/>
      <c r="N41" s="99" t="s">
        <v>47</v>
      </c>
      <c r="O41" s="86">
        <v>2</v>
      </c>
      <c r="P41" s="13" t="s">
        <v>25</v>
      </c>
      <c r="Q41" s="86">
        <v>2</v>
      </c>
      <c r="R41" s="12" t="s">
        <v>55</v>
      </c>
      <c r="S41" s="12"/>
      <c r="T41" s="12"/>
      <c r="U41" s="12"/>
      <c r="V41" s="12"/>
      <c r="W41" s="12"/>
      <c r="X41" s="12"/>
      <c r="Y41" s="12"/>
      <c r="Z41" s="12"/>
      <c r="AA41" s="14"/>
      <c r="AB41" s="1"/>
      <c r="AC41" s="121" t="s">
        <v>74</v>
      </c>
      <c r="AD41" s="121"/>
      <c r="AE41" s="121"/>
      <c r="AF41" s="121"/>
      <c r="AG41" s="122"/>
      <c r="AH41" s="122"/>
      <c r="AI41" s="122"/>
      <c r="AJ41" s="122"/>
      <c r="AK41" s="121"/>
      <c r="AL41" s="121"/>
      <c r="AM41" s="122"/>
      <c r="AN41" s="122"/>
      <c r="AO41" s="122"/>
      <c r="AP41" s="123"/>
      <c r="AQ41" s="75"/>
      <c r="AR41" s="14"/>
      <c r="DJ41" s="9"/>
      <c r="DK41" s="9"/>
      <c r="DL41" s="16"/>
      <c r="DM41" s="9"/>
    </row>
    <row r="42" spans="2:117" s="10" customFormat="1" ht="18" customHeight="1" x14ac:dyDescent="0.3">
      <c r="B42" s="11"/>
      <c r="C42" s="11"/>
      <c r="D42" s="13">
        <v>30</v>
      </c>
      <c r="E42" s="86" t="s">
        <v>22</v>
      </c>
      <c r="F42" s="87">
        <v>42283</v>
      </c>
      <c r="G42" s="88">
        <v>0.83333333333333337</v>
      </c>
      <c r="H42" s="98" t="s">
        <v>29</v>
      </c>
      <c r="I42" s="12"/>
      <c r="J42" s="17">
        <v>47</v>
      </c>
      <c r="K42" s="36" t="s">
        <v>25</v>
      </c>
      <c r="L42" s="17">
        <v>15</v>
      </c>
      <c r="M42" s="12"/>
      <c r="N42" s="99" t="s">
        <v>2</v>
      </c>
      <c r="O42" s="86">
        <v>7</v>
      </c>
      <c r="P42" s="13" t="s">
        <v>25</v>
      </c>
      <c r="Q42" s="86">
        <v>2</v>
      </c>
      <c r="R42" s="12" t="s">
        <v>53</v>
      </c>
      <c r="S42" s="12"/>
      <c r="T42" s="12"/>
      <c r="U42" s="12"/>
      <c r="V42" s="12"/>
      <c r="W42" s="12"/>
      <c r="X42" s="12"/>
      <c r="Y42" s="12"/>
      <c r="Z42" s="12"/>
      <c r="AA42" s="14"/>
      <c r="AB42" s="1"/>
      <c r="AC42" s="124" t="s">
        <v>71</v>
      </c>
      <c r="AD42" s="124"/>
      <c r="AE42" s="124"/>
      <c r="AF42" s="124"/>
      <c r="AG42" s="125"/>
      <c r="AH42" s="125"/>
      <c r="AI42" s="125"/>
      <c r="AJ42" s="125"/>
      <c r="AK42" s="124"/>
      <c r="AL42" s="124"/>
      <c r="AM42" s="125"/>
      <c r="AN42" s="125"/>
      <c r="AO42" s="125"/>
      <c r="AP42" s="126"/>
      <c r="AQ42" s="75"/>
      <c r="AR42" s="14"/>
      <c r="DJ42" s="9"/>
      <c r="DK42" s="9"/>
      <c r="DL42" s="16"/>
      <c r="DM42" s="9"/>
    </row>
    <row r="43" spans="2:117" s="10" customFormat="1" ht="18" customHeight="1" x14ac:dyDescent="0.3">
      <c r="B43" s="11"/>
      <c r="C43" s="11"/>
      <c r="D43" s="13">
        <v>31</v>
      </c>
      <c r="E43" s="86" t="s">
        <v>9</v>
      </c>
      <c r="F43" s="87">
        <v>42284</v>
      </c>
      <c r="G43" s="88">
        <v>0.69791666666666663</v>
      </c>
      <c r="H43" s="98" t="s">
        <v>40</v>
      </c>
      <c r="I43" s="12"/>
      <c r="J43" s="17">
        <v>64</v>
      </c>
      <c r="K43" s="36" t="s">
        <v>25</v>
      </c>
      <c r="L43" s="17">
        <v>0</v>
      </c>
      <c r="M43" s="12"/>
      <c r="N43" s="99" t="s">
        <v>5</v>
      </c>
      <c r="O43" s="86">
        <v>10</v>
      </c>
      <c r="P43" s="13" t="s">
        <v>25</v>
      </c>
      <c r="Q43" s="86">
        <v>0</v>
      </c>
      <c r="R43" s="12" t="s">
        <v>48</v>
      </c>
      <c r="S43" s="12"/>
      <c r="T43" s="12"/>
      <c r="U43" s="12"/>
      <c r="V43" s="12"/>
      <c r="W43" s="12"/>
      <c r="X43" s="12"/>
      <c r="Y43" s="12"/>
      <c r="Z43" s="12"/>
      <c r="AA43" s="14"/>
      <c r="AB43" s="1"/>
      <c r="AC43" s="120"/>
      <c r="AD43" s="120"/>
      <c r="AE43" s="120"/>
      <c r="AF43" s="120"/>
      <c r="AG43" s="120"/>
      <c r="AH43" s="120"/>
      <c r="AI43" s="120"/>
      <c r="AJ43" s="120"/>
      <c r="AK43" s="120"/>
      <c r="AL43" s="120"/>
      <c r="AM43" s="66"/>
      <c r="AN43" s="66"/>
      <c r="AO43" s="67"/>
      <c r="AP43" s="127"/>
      <c r="AQ43" s="75"/>
      <c r="AR43" s="14"/>
      <c r="DJ43" s="9"/>
      <c r="DK43" s="9"/>
      <c r="DL43" s="16"/>
      <c r="DM43" s="9"/>
    </row>
    <row r="44" spans="2:117" s="10" customFormat="1" ht="18" customHeight="1" x14ac:dyDescent="0.3">
      <c r="B44" s="11"/>
      <c r="C44" s="11"/>
      <c r="D44" s="13">
        <v>32</v>
      </c>
      <c r="E44" s="86" t="s">
        <v>10</v>
      </c>
      <c r="F44" s="87">
        <v>42284</v>
      </c>
      <c r="G44" s="88">
        <v>0.83333333333333337</v>
      </c>
      <c r="H44" s="98" t="s">
        <v>49</v>
      </c>
      <c r="I44" s="12"/>
      <c r="J44" s="17">
        <v>16</v>
      </c>
      <c r="K44" s="36" t="s">
        <v>25</v>
      </c>
      <c r="L44" s="17">
        <v>17</v>
      </c>
      <c r="M44" s="12"/>
      <c r="N44" s="99" t="s">
        <v>35</v>
      </c>
      <c r="O44" s="86">
        <v>1</v>
      </c>
      <c r="P44" s="13" t="s">
        <v>25</v>
      </c>
      <c r="Q44" s="86">
        <v>2</v>
      </c>
      <c r="R44" s="12" t="s">
        <v>52</v>
      </c>
      <c r="S44" s="12"/>
      <c r="T44" s="12"/>
      <c r="U44" s="12"/>
      <c r="V44" s="12"/>
      <c r="W44" s="12"/>
      <c r="X44" s="12"/>
      <c r="Y44" s="12"/>
      <c r="Z44" s="12"/>
      <c r="AA44" s="14"/>
      <c r="AB44" s="1"/>
      <c r="AC44" s="116" t="s">
        <v>73</v>
      </c>
      <c r="AD44" s="116"/>
      <c r="AE44" s="116"/>
      <c r="AF44" s="116"/>
      <c r="AG44" s="117"/>
      <c r="AH44" s="116"/>
      <c r="AI44" s="116"/>
      <c r="AJ44" s="117"/>
      <c r="AK44" s="116"/>
      <c r="AL44" s="116"/>
      <c r="AM44" s="116"/>
      <c r="AN44" s="116"/>
      <c r="AO44" s="117"/>
      <c r="AP44" s="118"/>
      <c r="AQ44" s="75"/>
      <c r="AR44" s="14"/>
      <c r="DJ44" s="9"/>
      <c r="DK44" s="9"/>
      <c r="DL44" s="16"/>
      <c r="DM44" s="9"/>
    </row>
    <row r="45" spans="2:117" s="10" customFormat="1" ht="18" customHeight="1" x14ac:dyDescent="0.3">
      <c r="B45" s="11"/>
      <c r="C45" s="11"/>
      <c r="D45" s="13">
        <v>33</v>
      </c>
      <c r="E45" s="86" t="s">
        <v>10</v>
      </c>
      <c r="F45" s="87">
        <v>42286</v>
      </c>
      <c r="G45" s="88">
        <v>0.83333333333333337</v>
      </c>
      <c r="H45" s="98" t="s">
        <v>44</v>
      </c>
      <c r="I45" s="12"/>
      <c r="J45" s="17">
        <v>47</v>
      </c>
      <c r="K45" s="36" t="s">
        <v>25</v>
      </c>
      <c r="L45" s="17">
        <v>9</v>
      </c>
      <c r="M45" s="12"/>
      <c r="N45" s="99" t="s">
        <v>34</v>
      </c>
      <c r="O45" s="86">
        <v>7</v>
      </c>
      <c r="P45" s="13" t="s">
        <v>25</v>
      </c>
      <c r="Q45" s="86">
        <v>0</v>
      </c>
      <c r="R45" s="12" t="s">
        <v>54</v>
      </c>
      <c r="S45" s="12"/>
      <c r="T45" s="12"/>
      <c r="U45" s="12"/>
      <c r="V45" s="12"/>
      <c r="W45" s="12"/>
      <c r="X45" s="12"/>
      <c r="Y45" s="12"/>
      <c r="Z45" s="12"/>
      <c r="AA45" s="14"/>
      <c r="AB45" s="1"/>
      <c r="AC45" s="128" t="s">
        <v>85</v>
      </c>
      <c r="AD45" s="67"/>
      <c r="AE45" s="120"/>
      <c r="AF45" s="120"/>
      <c r="AG45" s="120"/>
      <c r="AH45" s="120"/>
      <c r="AI45" s="85"/>
      <c r="AJ45" s="67"/>
      <c r="AK45" s="120"/>
      <c r="AL45" s="120"/>
      <c r="AM45" s="66"/>
      <c r="AN45" s="66"/>
      <c r="AO45" s="67"/>
      <c r="AP45" s="127"/>
      <c r="AQ45" s="75"/>
      <c r="AR45" s="14"/>
      <c r="DJ45" s="9"/>
      <c r="DK45" s="9"/>
      <c r="DL45" s="16"/>
      <c r="DM45" s="9"/>
    </row>
    <row r="46" spans="2:117" s="10" customFormat="1" ht="18" customHeight="1" x14ac:dyDescent="0.3">
      <c r="B46" s="11"/>
      <c r="C46" s="11"/>
      <c r="D46" s="13">
        <v>34</v>
      </c>
      <c r="E46" s="86" t="s">
        <v>9</v>
      </c>
      <c r="F46" s="87">
        <v>42287</v>
      </c>
      <c r="G46" s="88">
        <v>0.60416666666666663</v>
      </c>
      <c r="H46" s="98" t="s">
        <v>42</v>
      </c>
      <c r="I46" s="12"/>
      <c r="J46" s="17">
        <v>33</v>
      </c>
      <c r="K46" s="36" t="s">
        <v>25</v>
      </c>
      <c r="L46" s="17">
        <v>36</v>
      </c>
      <c r="M46" s="12"/>
      <c r="N46" s="99" t="s">
        <v>46</v>
      </c>
      <c r="O46" s="86">
        <v>4</v>
      </c>
      <c r="P46" s="13" t="s">
        <v>25</v>
      </c>
      <c r="Q46" s="86">
        <v>3</v>
      </c>
      <c r="R46" s="12" t="s">
        <v>54</v>
      </c>
      <c r="S46" s="12"/>
      <c r="T46" s="12"/>
      <c r="U46" s="12"/>
      <c r="V46" s="12"/>
      <c r="W46" s="12"/>
      <c r="X46" s="12"/>
      <c r="Y46" s="12"/>
      <c r="Z46" s="12"/>
      <c r="AA46" s="14"/>
      <c r="AB46" s="1"/>
      <c r="AC46" s="128" t="s">
        <v>86</v>
      </c>
      <c r="AD46" s="67"/>
      <c r="AE46" s="120"/>
      <c r="AF46" s="120"/>
      <c r="AG46" s="120"/>
      <c r="AH46" s="120"/>
      <c r="AI46" s="85"/>
      <c r="AJ46" s="67"/>
      <c r="AK46" s="120"/>
      <c r="AL46" s="120"/>
      <c r="AM46" s="66"/>
      <c r="AN46" s="66"/>
      <c r="AO46" s="67"/>
      <c r="AP46" s="101"/>
      <c r="AQ46" s="75"/>
      <c r="AR46" s="14"/>
      <c r="DJ46" s="9"/>
      <c r="DK46" s="9"/>
      <c r="DL46" s="16"/>
      <c r="DM46" s="9"/>
    </row>
    <row r="47" spans="2:117" s="10" customFormat="1" ht="18" customHeight="1" x14ac:dyDescent="0.3">
      <c r="B47" s="11"/>
      <c r="C47" s="11"/>
      <c r="D47" s="13">
        <v>35</v>
      </c>
      <c r="E47" s="86" t="s">
        <v>22</v>
      </c>
      <c r="F47" s="87">
        <v>42287</v>
      </c>
      <c r="G47" s="88">
        <v>0.69791666666666663</v>
      </c>
      <c r="H47" s="98" t="s">
        <v>6</v>
      </c>
      <c r="I47" s="12"/>
      <c r="J47" s="17">
        <v>15</v>
      </c>
      <c r="K47" s="36" t="s">
        <v>25</v>
      </c>
      <c r="L47" s="17">
        <v>6</v>
      </c>
      <c r="M47" s="12"/>
      <c r="N47" s="99" t="s">
        <v>43</v>
      </c>
      <c r="O47" s="86">
        <v>0</v>
      </c>
      <c r="P47" s="13" t="s">
        <v>25</v>
      </c>
      <c r="Q47" s="86">
        <v>0</v>
      </c>
      <c r="R47" s="12" t="s">
        <v>33</v>
      </c>
      <c r="S47" s="12"/>
      <c r="T47" s="12"/>
      <c r="U47" s="12"/>
      <c r="V47" s="12"/>
      <c r="W47" s="12"/>
      <c r="X47" s="12"/>
      <c r="Y47" s="12"/>
      <c r="Z47" s="12"/>
      <c r="AA47" s="14"/>
      <c r="AB47" s="1"/>
      <c r="AC47" s="128" t="s">
        <v>87</v>
      </c>
      <c r="AD47" s="67"/>
      <c r="AE47" s="120"/>
      <c r="AF47" s="120"/>
      <c r="AG47" s="120"/>
      <c r="AH47" s="120"/>
      <c r="AI47" s="85"/>
      <c r="AJ47" s="67"/>
      <c r="AK47" s="120"/>
      <c r="AL47" s="120"/>
      <c r="AM47" s="66"/>
      <c r="AN47" s="66"/>
      <c r="AO47" s="67"/>
      <c r="AP47" s="127"/>
      <c r="AQ47" s="75"/>
      <c r="AR47" s="14"/>
      <c r="DJ47" s="9"/>
      <c r="DK47" s="9"/>
      <c r="DL47" s="16"/>
      <c r="DM47" s="9"/>
    </row>
    <row r="48" spans="2:117" s="10" customFormat="1" ht="18" customHeight="1" x14ac:dyDescent="0.3">
      <c r="B48" s="11"/>
      <c r="C48" s="11"/>
      <c r="D48" s="13">
        <v>36</v>
      </c>
      <c r="E48" s="86" t="s">
        <v>22</v>
      </c>
      <c r="F48" s="87">
        <v>42287</v>
      </c>
      <c r="G48" s="88">
        <v>0.83333333333333337</v>
      </c>
      <c r="H48" s="98" t="s">
        <v>4</v>
      </c>
      <c r="I48" s="12"/>
      <c r="J48" s="17">
        <v>60</v>
      </c>
      <c r="K48" s="36" t="s">
        <v>25</v>
      </c>
      <c r="L48" s="17">
        <v>3</v>
      </c>
      <c r="M48" s="12"/>
      <c r="N48" s="99" t="s">
        <v>2</v>
      </c>
      <c r="O48" s="86">
        <v>10</v>
      </c>
      <c r="P48" s="13" t="s">
        <v>25</v>
      </c>
      <c r="Q48" s="86">
        <v>0</v>
      </c>
      <c r="R48" s="12" t="s">
        <v>56</v>
      </c>
      <c r="S48" s="12"/>
      <c r="T48" s="12"/>
      <c r="U48" s="12"/>
      <c r="V48" s="12"/>
      <c r="W48" s="12"/>
      <c r="X48" s="12"/>
      <c r="Y48" s="12"/>
      <c r="Z48" s="12"/>
      <c r="AA48" s="14"/>
      <c r="AB48" s="1"/>
      <c r="AC48" s="129" t="s">
        <v>88</v>
      </c>
      <c r="AD48" s="67"/>
      <c r="AE48" s="120"/>
      <c r="AF48" s="120"/>
      <c r="AG48" s="120"/>
      <c r="AH48" s="120"/>
      <c r="AI48" s="85"/>
      <c r="AJ48" s="67"/>
      <c r="AK48" s="120"/>
      <c r="AL48" s="120"/>
      <c r="AM48" s="66"/>
      <c r="AN48" s="66"/>
      <c r="AO48" s="67"/>
      <c r="AP48" s="127"/>
      <c r="AQ48" s="75"/>
      <c r="AR48" s="14"/>
      <c r="DJ48" s="9"/>
      <c r="DK48" s="9"/>
      <c r="DL48" s="16"/>
      <c r="DM48" s="9"/>
    </row>
    <row r="49" spans="2:117" s="10" customFormat="1" ht="18" customHeight="1" x14ac:dyDescent="0.3">
      <c r="B49" s="11"/>
      <c r="C49" s="11"/>
      <c r="D49" s="13">
        <v>37</v>
      </c>
      <c r="E49" s="86" t="s">
        <v>10</v>
      </c>
      <c r="F49" s="87">
        <v>42288</v>
      </c>
      <c r="G49" s="88">
        <v>0.5</v>
      </c>
      <c r="H49" s="98" t="s">
        <v>3</v>
      </c>
      <c r="I49" s="12"/>
      <c r="J49" s="17">
        <v>64</v>
      </c>
      <c r="K49" s="36" t="s">
        <v>25</v>
      </c>
      <c r="L49" s="17">
        <v>19</v>
      </c>
      <c r="M49" s="12"/>
      <c r="N49" s="99" t="s">
        <v>49</v>
      </c>
      <c r="O49" s="86">
        <v>9</v>
      </c>
      <c r="P49" s="13" t="s">
        <v>25</v>
      </c>
      <c r="Q49" s="86">
        <v>3</v>
      </c>
      <c r="R49" s="12" t="s">
        <v>55</v>
      </c>
      <c r="S49" s="12"/>
      <c r="T49" s="12"/>
      <c r="U49" s="12"/>
      <c r="V49" s="12"/>
      <c r="W49" s="12"/>
      <c r="X49" s="12"/>
      <c r="Y49" s="12"/>
      <c r="Z49" s="12"/>
      <c r="AA49" s="14"/>
      <c r="AB49" s="1"/>
      <c r="AC49" s="85"/>
      <c r="AD49" s="67"/>
      <c r="AE49" s="120"/>
      <c r="AF49" s="120"/>
      <c r="AG49" s="120"/>
      <c r="AH49" s="120"/>
      <c r="AI49" s="85"/>
      <c r="AJ49" s="67"/>
      <c r="AK49" s="120"/>
      <c r="AL49" s="120"/>
      <c r="AM49" s="66"/>
      <c r="AN49" s="66"/>
      <c r="AO49" s="67"/>
      <c r="AP49" s="127"/>
      <c r="AQ49" s="75"/>
      <c r="AR49" s="14"/>
      <c r="DJ49" s="9"/>
      <c r="DK49" s="9"/>
      <c r="DL49" s="16"/>
      <c r="DM49" s="9"/>
    </row>
    <row r="50" spans="2:117" s="10" customFormat="1" ht="18" customHeight="1" x14ac:dyDescent="0.3">
      <c r="B50" s="11"/>
      <c r="C50" s="11"/>
      <c r="D50" s="13">
        <v>38</v>
      </c>
      <c r="E50" s="86" t="s">
        <v>20</v>
      </c>
      <c r="F50" s="87">
        <v>42288</v>
      </c>
      <c r="G50" s="88">
        <v>0.60416666666666663</v>
      </c>
      <c r="H50" s="98" t="s">
        <v>17</v>
      </c>
      <c r="I50" s="12"/>
      <c r="J50" s="17">
        <v>32</v>
      </c>
      <c r="K50" s="36" t="s">
        <v>25</v>
      </c>
      <c r="L50" s="17">
        <v>22</v>
      </c>
      <c r="M50" s="12"/>
      <c r="N50" s="99" t="s">
        <v>47</v>
      </c>
      <c r="O50" s="86">
        <v>4</v>
      </c>
      <c r="P50" s="13" t="s">
        <v>25</v>
      </c>
      <c r="Q50" s="86">
        <v>3</v>
      </c>
      <c r="R50" s="12" t="s">
        <v>52</v>
      </c>
      <c r="S50" s="12"/>
      <c r="T50" s="12"/>
      <c r="U50" s="12"/>
      <c r="V50" s="12"/>
      <c r="W50" s="12"/>
      <c r="X50" s="12"/>
      <c r="Y50" s="12"/>
      <c r="Z50" s="12"/>
      <c r="AA50" s="14"/>
      <c r="AB50" s="1"/>
      <c r="AC50" s="116" t="s">
        <v>89</v>
      </c>
      <c r="AD50" s="116"/>
      <c r="AE50" s="116"/>
      <c r="AF50" s="116"/>
      <c r="AG50" s="116"/>
      <c r="AH50" s="116"/>
      <c r="AI50" s="116"/>
      <c r="AJ50" s="116"/>
      <c r="AK50" s="116"/>
      <c r="AL50" s="116"/>
      <c r="AM50" s="116"/>
      <c r="AN50" s="116"/>
      <c r="AO50" s="117"/>
      <c r="AP50" s="118"/>
      <c r="AQ50" s="75"/>
      <c r="AR50" s="14"/>
      <c r="DJ50" s="9"/>
      <c r="DK50" s="9"/>
      <c r="DL50" s="16"/>
      <c r="DM50" s="9"/>
    </row>
    <row r="51" spans="2:117" s="10" customFormat="1" ht="18" customHeight="1" x14ac:dyDescent="0.3">
      <c r="B51" s="11"/>
      <c r="C51" s="11"/>
      <c r="D51" s="13">
        <v>39</v>
      </c>
      <c r="E51" s="86" t="s">
        <v>20</v>
      </c>
      <c r="F51" s="87">
        <v>42288</v>
      </c>
      <c r="G51" s="88">
        <v>0.69791666666666663</v>
      </c>
      <c r="H51" s="98" t="s">
        <v>18</v>
      </c>
      <c r="I51" s="12"/>
      <c r="J51" s="17">
        <v>9</v>
      </c>
      <c r="K51" s="36" t="s">
        <v>25</v>
      </c>
      <c r="L51" s="17">
        <v>24</v>
      </c>
      <c r="M51" s="12"/>
      <c r="N51" s="99" t="s">
        <v>37</v>
      </c>
      <c r="O51" s="86">
        <v>0</v>
      </c>
      <c r="P51" s="13" t="s">
        <v>25</v>
      </c>
      <c r="Q51" s="86">
        <v>2</v>
      </c>
      <c r="R51" s="12" t="s">
        <v>39</v>
      </c>
      <c r="S51" s="12"/>
      <c r="T51" s="12"/>
      <c r="U51" s="12"/>
      <c r="V51" s="12"/>
      <c r="W51" s="12"/>
      <c r="X51" s="12"/>
      <c r="Y51" s="12"/>
      <c r="Z51" s="12"/>
      <c r="AA51" s="14"/>
      <c r="AB51" s="1"/>
      <c r="AC51" s="66" t="s">
        <v>76</v>
      </c>
      <c r="AD51" s="66"/>
      <c r="AE51" s="66"/>
      <c r="AF51" s="66"/>
      <c r="AG51" s="66"/>
      <c r="AH51" s="66"/>
      <c r="AI51" s="66"/>
      <c r="AJ51" s="66"/>
      <c r="AK51" s="66"/>
      <c r="AL51" s="67"/>
      <c r="AM51" s="66"/>
      <c r="AN51" s="66"/>
      <c r="AO51" s="67"/>
      <c r="AP51" s="101"/>
      <c r="AQ51" s="75"/>
      <c r="AR51" s="14"/>
      <c r="DJ51" s="9"/>
      <c r="DK51" s="9"/>
      <c r="DL51" s="16"/>
      <c r="DM51" s="9"/>
    </row>
    <row r="52" spans="2:117" s="10" customFormat="1" ht="18" customHeight="1" x14ac:dyDescent="0.3">
      <c r="B52" s="11"/>
      <c r="C52" s="11"/>
      <c r="D52" s="13">
        <v>40</v>
      </c>
      <c r="E52" s="86" t="s">
        <v>9</v>
      </c>
      <c r="F52" s="87">
        <v>42288</v>
      </c>
      <c r="G52" s="88">
        <v>0.83333333333333337</v>
      </c>
      <c r="H52" s="98" t="s">
        <v>5</v>
      </c>
      <c r="I52" s="12"/>
      <c r="J52" s="17"/>
      <c r="K52" s="36" t="s">
        <v>25</v>
      </c>
      <c r="L52" s="17"/>
      <c r="M52" s="12"/>
      <c r="N52" s="99" t="s">
        <v>7</v>
      </c>
      <c r="O52" s="86"/>
      <c r="P52" s="13" t="s">
        <v>25</v>
      </c>
      <c r="Q52" s="86"/>
      <c r="R52" s="12" t="s">
        <v>36</v>
      </c>
      <c r="S52" s="12"/>
      <c r="T52" s="12"/>
      <c r="U52" s="12"/>
      <c r="V52" s="12"/>
      <c r="W52" s="12"/>
      <c r="X52" s="12"/>
      <c r="Y52" s="12"/>
      <c r="Z52" s="12"/>
      <c r="AA52" s="14"/>
      <c r="AB52" s="1"/>
      <c r="AC52" s="120" t="s">
        <v>77</v>
      </c>
      <c r="AD52" s="120"/>
      <c r="AE52" s="120"/>
      <c r="AF52" s="120"/>
      <c r="AG52" s="120"/>
      <c r="AH52" s="120"/>
      <c r="AI52" s="120"/>
      <c r="AJ52" s="120"/>
      <c r="AK52" s="120"/>
      <c r="AL52" s="120"/>
      <c r="AM52" s="66"/>
      <c r="AN52" s="66"/>
      <c r="AO52" s="67"/>
      <c r="AP52" s="101"/>
      <c r="AQ52" s="75"/>
      <c r="AR52" s="14"/>
      <c r="DJ52" s="9"/>
      <c r="DK52" s="9"/>
      <c r="DL52" s="16"/>
      <c r="DM52" s="9"/>
    </row>
    <row r="53" spans="2:117" s="10" customFormat="1" ht="18" customHeight="1" x14ac:dyDescent="0.3">
      <c r="B53" s="11"/>
      <c r="C53" s="20"/>
      <c r="D53" s="21"/>
      <c r="E53" s="21"/>
      <c r="F53" s="28"/>
      <c r="G53" s="21"/>
      <c r="H53" s="21"/>
      <c r="I53" s="21"/>
      <c r="J53" s="21"/>
      <c r="K53" s="21"/>
      <c r="L53" s="21"/>
      <c r="M53" s="21"/>
      <c r="N53" s="21"/>
      <c r="O53" s="21"/>
      <c r="P53" s="21"/>
      <c r="Q53" s="21"/>
      <c r="R53" s="21"/>
      <c r="S53" s="21"/>
      <c r="T53" s="21"/>
      <c r="U53" s="23"/>
      <c r="V53" s="21"/>
      <c r="W53" s="21"/>
      <c r="X53" s="21"/>
      <c r="Y53" s="21"/>
      <c r="Z53" s="21"/>
      <c r="AA53" s="22"/>
      <c r="AC53" s="120" t="s">
        <v>78</v>
      </c>
      <c r="AD53" s="120"/>
      <c r="AE53" s="120"/>
      <c r="AF53" s="120"/>
      <c r="AG53" s="120"/>
      <c r="AH53" s="120"/>
      <c r="AI53" s="120"/>
      <c r="AJ53" s="120"/>
      <c r="AK53" s="120"/>
      <c r="AL53" s="120"/>
      <c r="AM53" s="127"/>
      <c r="AN53" s="72"/>
      <c r="AO53" s="102"/>
      <c r="AP53" s="66"/>
      <c r="AQ53" s="75"/>
      <c r="AR53" s="14"/>
      <c r="DJ53" s="9"/>
      <c r="DK53" s="9"/>
      <c r="DL53" s="16"/>
      <c r="DM53" s="9"/>
    </row>
    <row r="54" spans="2:117" s="10" customFormat="1" ht="18" customHeight="1" x14ac:dyDescent="0.3">
      <c r="B54" s="11"/>
      <c r="C54" s="12"/>
      <c r="D54" s="12"/>
      <c r="E54" s="12"/>
      <c r="F54" s="27"/>
      <c r="G54" s="12"/>
      <c r="H54" s="12"/>
      <c r="I54" s="12"/>
      <c r="J54" s="12"/>
      <c r="K54" s="12"/>
      <c r="L54" s="12"/>
      <c r="M54" s="12"/>
      <c r="N54" s="12"/>
      <c r="O54" s="12"/>
      <c r="P54" s="12"/>
      <c r="Q54" s="12"/>
      <c r="R54" s="12"/>
      <c r="S54" s="12"/>
      <c r="T54" s="12"/>
      <c r="U54" s="12"/>
      <c r="V54" s="12"/>
      <c r="W54" s="12"/>
      <c r="X54" s="12"/>
      <c r="Y54" s="12"/>
      <c r="Z54" s="12"/>
      <c r="AA54" s="12"/>
      <c r="AB54" s="12"/>
      <c r="AC54" s="120" t="s">
        <v>79</v>
      </c>
      <c r="AD54" s="120"/>
      <c r="AE54" s="120"/>
      <c r="AF54" s="120"/>
      <c r="AG54" s="120"/>
      <c r="AH54" s="120"/>
      <c r="AI54" s="120"/>
      <c r="AJ54" s="120"/>
      <c r="AK54" s="120"/>
      <c r="AL54" s="120"/>
      <c r="AM54" s="120"/>
      <c r="AN54" s="66"/>
      <c r="AO54" s="66"/>
      <c r="AP54" s="120"/>
      <c r="AQ54" s="12"/>
      <c r="AR54" s="14"/>
      <c r="DG54" s="9"/>
      <c r="DH54" s="9"/>
      <c r="DI54" s="16"/>
      <c r="DJ54" s="9"/>
    </row>
    <row r="55" spans="2:117" s="10" customFormat="1" ht="18" customHeight="1" x14ac:dyDescent="0.3">
      <c r="B55" s="11"/>
      <c r="C55" s="302" t="s">
        <v>68</v>
      </c>
      <c r="D55" s="302"/>
      <c r="E55" s="302"/>
      <c r="F55" s="27"/>
      <c r="G55" s="286" t="s">
        <v>65</v>
      </c>
      <c r="H55" s="287"/>
      <c r="I55" s="287"/>
      <c r="J55" s="287"/>
      <c r="K55" s="66"/>
      <c r="L55" s="66"/>
      <c r="M55" s="286" t="s">
        <v>66</v>
      </c>
      <c r="N55" s="287"/>
      <c r="O55" s="287"/>
      <c r="P55" s="287"/>
      <c r="Q55" s="66"/>
      <c r="R55" s="286" t="s">
        <v>13</v>
      </c>
      <c r="S55" s="287"/>
      <c r="T55" s="287"/>
      <c r="U55" s="287"/>
      <c r="V55" s="287"/>
      <c r="W55" s="287"/>
      <c r="X55" s="287"/>
      <c r="Y55" s="287"/>
      <c r="Z55" s="287"/>
      <c r="AC55" s="120" t="s">
        <v>80</v>
      </c>
      <c r="AD55" s="120"/>
      <c r="AE55" s="120"/>
      <c r="AF55" s="120"/>
      <c r="AG55" s="120"/>
      <c r="AH55" s="120"/>
      <c r="AI55" s="120"/>
      <c r="AJ55" s="120"/>
      <c r="AK55" s="120"/>
      <c r="AL55" s="120"/>
      <c r="AM55" s="120"/>
      <c r="AN55" s="66"/>
      <c r="AO55" s="66"/>
      <c r="AP55" s="120"/>
      <c r="AQ55" s="12"/>
      <c r="AR55" s="14"/>
      <c r="DC55" s="9"/>
      <c r="DD55" s="9"/>
      <c r="DE55" s="16"/>
      <c r="DF55" s="9"/>
    </row>
    <row r="56" spans="2:117" s="10" customFormat="1" ht="18" customHeight="1" thickBot="1" x14ac:dyDescent="0.35">
      <c r="B56" s="11"/>
      <c r="C56" s="302"/>
      <c r="D56" s="302"/>
      <c r="E56" s="302"/>
      <c r="F56" s="27"/>
      <c r="G56" s="12"/>
      <c r="H56" s="12"/>
      <c r="I56" s="12"/>
      <c r="J56" s="12"/>
      <c r="K56" s="12"/>
      <c r="L56" s="12"/>
      <c r="M56" s="12"/>
      <c r="N56" s="12"/>
      <c r="O56" s="12"/>
      <c r="P56" s="12"/>
      <c r="Q56" s="12"/>
      <c r="R56" s="12"/>
      <c r="S56" s="12"/>
      <c r="T56" s="12"/>
      <c r="U56" s="12"/>
      <c r="V56" s="12"/>
      <c r="W56" s="12"/>
      <c r="X56" s="12"/>
      <c r="Y56" s="12"/>
      <c r="Z56" s="12"/>
      <c r="AA56" s="12"/>
      <c r="AC56" s="120" t="s">
        <v>81</v>
      </c>
      <c r="AD56" s="120"/>
      <c r="AE56" s="120"/>
      <c r="AF56" s="120"/>
      <c r="AG56" s="120"/>
      <c r="AH56" s="120"/>
      <c r="AI56" s="120"/>
      <c r="AJ56" s="120"/>
      <c r="AK56" s="120"/>
      <c r="AL56" s="120"/>
      <c r="AM56" s="120"/>
      <c r="AN56" s="66"/>
      <c r="AO56" s="66"/>
      <c r="AP56" s="120"/>
      <c r="AQ56" s="12"/>
      <c r="AR56" s="14"/>
      <c r="DC56" s="9"/>
      <c r="DD56" s="9"/>
      <c r="DE56" s="16"/>
      <c r="DF56" s="9"/>
    </row>
    <row r="57" spans="2:117" s="10" customFormat="1" ht="18" customHeight="1" thickBot="1" x14ac:dyDescent="0.35">
      <c r="B57" s="11"/>
      <c r="C57" s="302"/>
      <c r="D57" s="302"/>
      <c r="E57" s="302"/>
      <c r="F57" s="27"/>
      <c r="G57" s="131">
        <v>41</v>
      </c>
      <c r="H57" s="132">
        <v>42294.666666666664</v>
      </c>
      <c r="I57" s="12"/>
      <c r="J57" s="19"/>
      <c r="K57" s="12"/>
      <c r="L57" s="12"/>
      <c r="M57" s="12"/>
      <c r="N57" s="12"/>
      <c r="O57" s="12"/>
      <c r="P57" s="12"/>
      <c r="Q57" s="12"/>
      <c r="R57" s="12"/>
      <c r="S57" s="12"/>
      <c r="T57" s="12"/>
      <c r="U57" s="12"/>
      <c r="V57" s="12"/>
      <c r="W57" s="12"/>
      <c r="X57" s="12"/>
      <c r="Y57" s="12"/>
      <c r="Z57" s="12"/>
      <c r="AA57" s="12"/>
      <c r="AC57" s="66"/>
      <c r="AD57" s="66"/>
      <c r="AE57" s="66"/>
      <c r="AF57" s="66"/>
      <c r="AG57" s="66"/>
      <c r="AH57" s="66"/>
      <c r="AI57" s="66"/>
      <c r="AJ57" s="66"/>
      <c r="AK57" s="66"/>
      <c r="AL57" s="66"/>
      <c r="AM57" s="66"/>
      <c r="AN57" s="66"/>
      <c r="AO57" s="66"/>
      <c r="AP57" s="66"/>
      <c r="AQ57" s="12"/>
      <c r="AR57" s="14"/>
      <c r="DC57" s="9"/>
      <c r="DD57" s="9"/>
      <c r="DE57" s="16"/>
      <c r="DF57" s="9"/>
    </row>
    <row r="58" spans="2:117" s="10" customFormat="1" ht="18" customHeight="1" x14ac:dyDescent="0.3">
      <c r="B58" s="11"/>
      <c r="C58" s="302"/>
      <c r="D58" s="302"/>
      <c r="E58" s="302"/>
      <c r="F58" s="27"/>
      <c r="G58" s="52">
        <v>2</v>
      </c>
      <c r="H58" s="48" t="str">
        <f>IF(SUM(AG19:AG23)=20,AD19,"Winner Pool B")</f>
        <v>Winner Pool B</v>
      </c>
      <c r="I58" s="65">
        <v>1</v>
      </c>
      <c r="J58" s="80"/>
      <c r="K58" s="12"/>
      <c r="L58" s="12"/>
      <c r="M58" s="12"/>
      <c r="N58" s="12"/>
      <c r="O58" s="12"/>
      <c r="P58" s="12"/>
      <c r="Q58" s="12"/>
      <c r="R58" s="12"/>
      <c r="S58" s="12"/>
      <c r="T58" s="12"/>
      <c r="U58" s="12"/>
      <c r="V58" s="12"/>
      <c r="W58" s="12"/>
      <c r="X58" s="12"/>
      <c r="Y58" s="12"/>
      <c r="Z58" s="12"/>
      <c r="AA58" s="12"/>
      <c r="AC58" s="116" t="s">
        <v>90</v>
      </c>
      <c r="AD58" s="116"/>
      <c r="AE58" s="116"/>
      <c r="AF58" s="116"/>
      <c r="AG58" s="116"/>
      <c r="AH58" s="116"/>
      <c r="AI58" s="116"/>
      <c r="AJ58" s="116"/>
      <c r="AK58" s="116"/>
      <c r="AL58" s="116"/>
      <c r="AM58" s="116"/>
      <c r="AN58" s="116"/>
      <c r="AO58" s="116"/>
      <c r="AP58" s="116"/>
      <c r="AQ58" s="12"/>
      <c r="AR58" s="14"/>
      <c r="DC58" s="9"/>
      <c r="DD58" s="9"/>
      <c r="DE58" s="16"/>
      <c r="DF58" s="9"/>
    </row>
    <row r="59" spans="2:117" s="10" customFormat="1" ht="18" customHeight="1" thickBot="1" x14ac:dyDescent="0.35">
      <c r="B59" s="11"/>
      <c r="C59" s="302"/>
      <c r="D59" s="302"/>
      <c r="E59" s="302"/>
      <c r="F59" s="27"/>
      <c r="G59" s="52">
        <v>1</v>
      </c>
      <c r="H59" s="45" t="str">
        <f>IF(SUM(AG12:AG16)=20,AD13,"Runner Up Pool A")</f>
        <v>Wales</v>
      </c>
      <c r="I59" s="65">
        <v>2</v>
      </c>
      <c r="J59" s="17"/>
      <c r="K59" s="35"/>
      <c r="M59" s="12"/>
      <c r="N59" s="12"/>
      <c r="O59" s="12"/>
      <c r="P59" s="12"/>
      <c r="Q59" s="12"/>
      <c r="R59" s="12"/>
      <c r="S59" s="12"/>
      <c r="T59" s="12"/>
      <c r="U59" s="12"/>
      <c r="V59" s="12"/>
      <c r="W59" s="12"/>
      <c r="X59" s="12"/>
      <c r="Y59" s="12"/>
      <c r="Z59" s="12"/>
      <c r="AA59" s="12"/>
      <c r="AC59" s="120" t="s">
        <v>91</v>
      </c>
      <c r="AD59" s="120"/>
      <c r="AE59" s="120"/>
      <c r="AF59" s="120"/>
      <c r="AG59" s="120"/>
      <c r="AH59" s="120"/>
      <c r="AI59" s="120"/>
      <c r="AJ59" s="120"/>
      <c r="AK59" s="120"/>
      <c r="AL59" s="120"/>
      <c r="AM59" s="120"/>
      <c r="AN59" s="120"/>
      <c r="AO59" s="120"/>
      <c r="AP59" s="120"/>
      <c r="AQ59" s="12"/>
      <c r="AR59" s="14"/>
      <c r="DC59" s="9"/>
      <c r="DD59" s="9"/>
      <c r="DE59" s="16"/>
      <c r="DF59" s="9"/>
    </row>
    <row r="60" spans="2:117" s="10" customFormat="1" ht="18" customHeight="1" thickBot="1" x14ac:dyDescent="0.35">
      <c r="B60" s="11"/>
      <c r="C60" s="302"/>
      <c r="D60" s="302"/>
      <c r="E60" s="302"/>
      <c r="F60" s="27"/>
      <c r="G60" s="12"/>
      <c r="H60" s="133" t="s">
        <v>33</v>
      </c>
      <c r="I60" s="66"/>
      <c r="J60" s="67"/>
      <c r="K60" s="35"/>
      <c r="L60" s="12"/>
      <c r="M60" s="134">
        <v>45</v>
      </c>
      <c r="N60" s="135">
        <v>42301.666666666664</v>
      </c>
      <c r="O60" s="12"/>
      <c r="P60" s="12"/>
      <c r="Q60" s="12"/>
      <c r="R60" s="12"/>
      <c r="S60" s="12"/>
      <c r="T60" s="12"/>
      <c r="U60" s="12"/>
      <c r="V60" s="12"/>
      <c r="W60" s="12"/>
      <c r="X60" s="12"/>
      <c r="Y60" s="12"/>
      <c r="Z60" s="12"/>
      <c r="AA60" s="12"/>
      <c r="AC60" s="305" t="s">
        <v>92</v>
      </c>
      <c r="AD60" s="305"/>
      <c r="AE60" s="305"/>
      <c r="AF60" s="305"/>
      <c r="AG60" s="305"/>
      <c r="AH60" s="305"/>
      <c r="AI60" s="305"/>
      <c r="AJ60" s="305"/>
      <c r="AK60" s="305"/>
      <c r="AL60" s="305"/>
      <c r="AM60" s="305"/>
      <c r="AN60" s="305"/>
      <c r="AO60" s="305"/>
      <c r="AP60" s="305"/>
      <c r="AQ60" s="12"/>
      <c r="AR60" s="14"/>
      <c r="DC60" s="9"/>
      <c r="DD60" s="9"/>
      <c r="DE60" s="16"/>
      <c r="DF60" s="9"/>
    </row>
    <row r="61" spans="2:117" s="10" customFormat="1" ht="18" customHeight="1" x14ac:dyDescent="0.3">
      <c r="B61" s="11"/>
      <c r="C61" s="302"/>
      <c r="D61" s="302"/>
      <c r="E61" s="302"/>
      <c r="F61" s="27"/>
      <c r="G61" s="12"/>
      <c r="H61" s="62"/>
      <c r="I61" s="66"/>
      <c r="J61" s="67"/>
      <c r="K61" s="20"/>
      <c r="L61" s="21"/>
      <c r="M61" s="69">
        <f>IF(N61=H58,G58,IF(N61=H59,G59,""))</f>
        <v>1</v>
      </c>
      <c r="N61" s="43" t="str">
        <f>IF(AND(I58&lt;&gt;"",I59&lt;&gt;""),IF(I58&gt;I59,H58,IF(I58=I59,IF(J58&gt;J59,H58,IF(J59&gt;J58,H59,"")),H59)),"Match 41 Winner")</f>
        <v>Wales</v>
      </c>
      <c r="O61" s="65"/>
      <c r="P61" s="80"/>
      <c r="Q61" s="12"/>
      <c r="R61" s="12"/>
      <c r="S61" s="12"/>
      <c r="T61" s="12"/>
      <c r="U61" s="12"/>
      <c r="V61" s="12"/>
      <c r="W61" s="12"/>
      <c r="X61" s="12"/>
      <c r="Y61" s="12"/>
      <c r="Z61" s="12"/>
      <c r="AA61" s="12"/>
      <c r="AC61" s="305"/>
      <c r="AD61" s="305"/>
      <c r="AE61" s="305"/>
      <c r="AF61" s="305"/>
      <c r="AG61" s="305"/>
      <c r="AH61" s="305"/>
      <c r="AI61" s="305"/>
      <c r="AJ61" s="305"/>
      <c r="AK61" s="305"/>
      <c r="AL61" s="305"/>
      <c r="AM61" s="305"/>
      <c r="AN61" s="305"/>
      <c r="AO61" s="305"/>
      <c r="AP61" s="305"/>
      <c r="AQ61" s="12"/>
      <c r="AR61" s="14"/>
      <c r="DC61" s="9"/>
      <c r="DD61" s="9"/>
      <c r="DE61" s="16"/>
      <c r="DF61" s="9"/>
    </row>
    <row r="62" spans="2:117" s="10" customFormat="1" ht="18" customHeight="1" thickBot="1" x14ac:dyDescent="0.35">
      <c r="B62" s="11"/>
      <c r="C62" s="302"/>
      <c r="D62" s="302"/>
      <c r="E62" s="302"/>
      <c r="F62" s="27"/>
      <c r="G62" s="12"/>
      <c r="H62" s="62"/>
      <c r="I62" s="66"/>
      <c r="J62" s="67"/>
      <c r="K62" s="11"/>
      <c r="L62" s="34"/>
      <c r="M62" s="52">
        <f>IF(N62=H64,G64,IF(N62=H65,G65,""))</f>
        <v>4</v>
      </c>
      <c r="N62" s="42" t="str">
        <f>IF(AND(I64&lt;&gt;"",I65&lt;&gt;""),IF(I64&gt;I65,H64,IF(I64=I65,IF(J64&gt;J65,H64,IF(J65&gt;J64,H65,"")),H65)),"Match 42 Winner")</f>
        <v>France</v>
      </c>
      <c r="O62" s="65"/>
      <c r="P62" s="17"/>
      <c r="Q62" s="11"/>
      <c r="R62" s="12"/>
      <c r="S62" s="12"/>
      <c r="T62" s="12"/>
      <c r="U62" s="12"/>
      <c r="V62" s="12"/>
      <c r="W62" s="12"/>
      <c r="X62" s="12"/>
      <c r="Y62" s="12"/>
      <c r="Z62" s="12"/>
      <c r="AA62" s="12"/>
      <c r="AB62" s="12"/>
      <c r="AC62" s="66" t="s">
        <v>93</v>
      </c>
      <c r="AD62" s="66"/>
      <c r="AE62" s="66"/>
      <c r="AF62" s="66"/>
      <c r="AG62" s="66"/>
      <c r="AH62" s="67"/>
      <c r="AI62" s="130"/>
      <c r="AJ62" s="85"/>
      <c r="AK62" s="66"/>
      <c r="AL62" s="120"/>
      <c r="AM62" s="66"/>
      <c r="AN62" s="66"/>
      <c r="AO62" s="66"/>
      <c r="AP62" s="120"/>
      <c r="AQ62" s="12"/>
      <c r="AR62" s="14"/>
      <c r="DC62" s="9"/>
      <c r="DD62" s="9"/>
      <c r="DE62" s="16"/>
      <c r="DF62" s="9"/>
    </row>
    <row r="63" spans="2:117" s="10" customFormat="1" ht="18" customHeight="1" thickBot="1" x14ac:dyDescent="0.35">
      <c r="B63" s="11"/>
      <c r="C63" s="302"/>
      <c r="D63" s="302"/>
      <c r="E63" s="302"/>
      <c r="F63" s="27"/>
      <c r="G63" s="137">
        <v>42</v>
      </c>
      <c r="H63" s="138">
        <v>42294.833333333336</v>
      </c>
      <c r="I63" s="66"/>
      <c r="J63" s="67"/>
      <c r="K63" s="11"/>
      <c r="L63" s="12"/>
      <c r="M63" s="12"/>
      <c r="N63" s="136" t="s">
        <v>33</v>
      </c>
      <c r="O63" s="66"/>
      <c r="P63" s="66"/>
      <c r="Q63" s="11"/>
      <c r="R63" s="12"/>
      <c r="S63" s="12"/>
      <c r="T63" s="12"/>
      <c r="U63" s="12"/>
      <c r="V63" s="12"/>
      <c r="W63" s="12"/>
      <c r="X63" s="12"/>
      <c r="Y63" s="12"/>
      <c r="Z63" s="12"/>
      <c r="AA63" s="12"/>
      <c r="AB63" s="12"/>
      <c r="AC63" s="66" t="s">
        <v>98</v>
      </c>
      <c r="AD63" s="66"/>
      <c r="AE63" s="66"/>
      <c r="AF63" s="66"/>
      <c r="AG63" s="66"/>
      <c r="AH63" s="67"/>
      <c r="AI63" s="130"/>
      <c r="AJ63" s="85"/>
      <c r="AK63" s="66"/>
      <c r="AL63" s="120"/>
      <c r="AM63" s="66"/>
      <c r="AN63" s="66"/>
      <c r="AO63" s="66"/>
      <c r="AP63" s="120"/>
      <c r="AQ63" s="12"/>
      <c r="AR63" s="14"/>
      <c r="DC63" s="9"/>
      <c r="DD63" s="9"/>
      <c r="DE63" s="16"/>
      <c r="DF63" s="9"/>
    </row>
    <row r="64" spans="2:117" s="10" customFormat="1" ht="18" customHeight="1" x14ac:dyDescent="0.3">
      <c r="B64" s="11"/>
      <c r="C64" s="302"/>
      <c r="D64" s="302"/>
      <c r="E64" s="302"/>
      <c r="F64" s="27"/>
      <c r="G64" s="52">
        <v>3</v>
      </c>
      <c r="H64" s="50" t="str">
        <f>IF(SUM(AG26:AG30)=20,AD26,"Winner Pool C")</f>
        <v>New Zealand</v>
      </c>
      <c r="I64" s="65">
        <v>1</v>
      </c>
      <c r="J64" s="80"/>
      <c r="K64" s="11"/>
      <c r="L64" s="12"/>
      <c r="M64" s="12"/>
      <c r="N64" s="13"/>
      <c r="O64" s="66"/>
      <c r="P64" s="66"/>
      <c r="Q64" s="11"/>
      <c r="R64" s="12"/>
      <c r="S64" s="12"/>
      <c r="T64" s="12"/>
      <c r="U64" s="12"/>
      <c r="V64" s="12"/>
      <c r="W64" s="12"/>
      <c r="X64" s="12"/>
      <c r="Y64" s="12"/>
      <c r="Z64" s="12"/>
      <c r="AA64" s="12"/>
      <c r="AB64" s="12"/>
      <c r="AC64" s="66" t="s">
        <v>99</v>
      </c>
      <c r="AD64" s="66"/>
      <c r="AE64" s="66"/>
      <c r="AF64" s="66"/>
      <c r="AG64" s="66"/>
      <c r="AH64" s="67"/>
      <c r="AI64" s="130"/>
      <c r="AJ64" s="85"/>
      <c r="AK64" s="66"/>
      <c r="AL64" s="120"/>
      <c r="AM64" s="66"/>
      <c r="AN64" s="66"/>
      <c r="AO64" s="66"/>
      <c r="AP64" s="120"/>
      <c r="AQ64" s="12"/>
      <c r="AR64" s="14"/>
      <c r="DC64" s="9"/>
      <c r="DD64" s="9"/>
      <c r="DE64" s="16"/>
      <c r="DF64" s="9"/>
    </row>
    <row r="65" spans="2:110" s="10" customFormat="1" ht="18" customHeight="1" thickBot="1" x14ac:dyDescent="0.35">
      <c r="B65" s="11"/>
      <c r="C65" s="302"/>
      <c r="D65" s="302"/>
      <c r="E65" s="302"/>
      <c r="F65" s="27"/>
      <c r="G65" s="52">
        <v>4</v>
      </c>
      <c r="H65" s="47" t="str">
        <f>IF(SUM(AG33:AG37)=20,AD34,"Runner Up Pool D")</f>
        <v>France</v>
      </c>
      <c r="I65" s="65">
        <v>3</v>
      </c>
      <c r="J65" s="17"/>
      <c r="K65" s="13"/>
      <c r="L65" s="12"/>
      <c r="M65" s="12"/>
      <c r="N65" s="13"/>
      <c r="O65" s="66"/>
      <c r="P65" s="66"/>
      <c r="Q65" s="11"/>
      <c r="R65" s="12"/>
      <c r="T65" s="12"/>
      <c r="U65" s="12"/>
      <c r="V65" s="12"/>
      <c r="W65" s="12"/>
      <c r="X65" s="12"/>
      <c r="Y65" s="12"/>
      <c r="Z65" s="12"/>
      <c r="AA65" s="12"/>
      <c r="AB65" s="12"/>
      <c r="AC65" s="66" t="s">
        <v>94</v>
      </c>
      <c r="AD65" s="66"/>
      <c r="AE65" s="66"/>
      <c r="AF65" s="66"/>
      <c r="AG65" s="66"/>
      <c r="AH65" s="67"/>
      <c r="AI65" s="130"/>
      <c r="AJ65" s="85"/>
      <c r="AK65" s="66"/>
      <c r="AL65" s="120"/>
      <c r="AM65" s="66"/>
      <c r="AN65" s="66"/>
      <c r="AO65" s="66"/>
      <c r="AP65" s="120"/>
      <c r="AQ65" s="12"/>
      <c r="AR65" s="14"/>
      <c r="DC65" s="9"/>
      <c r="DD65" s="9"/>
      <c r="DE65" s="16"/>
      <c r="DF65" s="9"/>
    </row>
    <row r="66" spans="2:110" s="10" customFormat="1" ht="18" customHeight="1" thickBot="1" x14ac:dyDescent="0.35">
      <c r="B66" s="11"/>
      <c r="C66" s="302"/>
      <c r="D66" s="302"/>
      <c r="E66" s="302"/>
      <c r="F66" s="27"/>
      <c r="G66" s="12"/>
      <c r="H66" s="41" t="s">
        <v>39</v>
      </c>
      <c r="I66" s="66"/>
      <c r="J66" s="67"/>
      <c r="K66" s="13"/>
      <c r="L66" s="12"/>
      <c r="M66" s="12"/>
      <c r="N66" s="13"/>
      <c r="O66" s="66"/>
      <c r="P66" s="66"/>
      <c r="Q66" s="11"/>
      <c r="R66" s="134">
        <v>48</v>
      </c>
      <c r="S66" s="291">
        <v>42308.666666666664</v>
      </c>
      <c r="T66" s="291"/>
      <c r="U66" s="291"/>
      <c r="V66" s="291"/>
      <c r="W66" s="291"/>
      <c r="X66" s="292"/>
      <c r="Y66" s="12"/>
      <c r="Z66" s="12"/>
      <c r="AC66" s="120" t="s">
        <v>95</v>
      </c>
      <c r="AD66" s="120"/>
      <c r="AE66" s="120"/>
      <c r="AF66" s="120"/>
      <c r="AG66" s="120"/>
      <c r="AH66" s="120"/>
      <c r="AI66" s="120"/>
      <c r="AJ66" s="120"/>
      <c r="AK66" s="120"/>
      <c r="AL66" s="120"/>
      <c r="AM66" s="120"/>
      <c r="AN66" s="120"/>
      <c r="AO66" s="120"/>
      <c r="AP66" s="120"/>
      <c r="AR66" s="14"/>
      <c r="DC66" s="9"/>
      <c r="DD66" s="9"/>
      <c r="DE66" s="16"/>
      <c r="DF66" s="9"/>
    </row>
    <row r="67" spans="2:110" s="10" customFormat="1" ht="18" customHeight="1" x14ac:dyDescent="0.3">
      <c r="B67" s="11"/>
      <c r="C67" s="302"/>
      <c r="D67" s="302"/>
      <c r="E67" s="302"/>
      <c r="F67" s="27"/>
      <c r="G67" s="12"/>
      <c r="H67" s="62"/>
      <c r="I67" s="67"/>
      <c r="J67" s="67"/>
      <c r="K67" s="13"/>
      <c r="L67" s="12"/>
      <c r="M67" s="12"/>
      <c r="N67" s="13"/>
      <c r="O67" s="66"/>
      <c r="P67" s="66"/>
      <c r="Q67" s="20"/>
      <c r="R67" s="69" t="str">
        <f>IF(N61=S67,M61,IF(N62=S67,M62,""))</f>
        <v/>
      </c>
      <c r="S67" s="288" t="str">
        <f>IF(AND(O61&lt;&gt;"",O62&lt;&gt;""),IF(O61&gt;O62,N61,IF(O61=O62,IF(P61&gt;P62,N61,IF(P62&gt;P61,N62,"")),N62)),"Match 45 Winner")</f>
        <v>Match 45 Winner</v>
      </c>
      <c r="T67" s="289"/>
      <c r="U67" s="289"/>
      <c r="V67" s="289"/>
      <c r="W67" s="289"/>
      <c r="X67" s="289"/>
      <c r="Y67" s="68"/>
      <c r="Z67" s="17"/>
      <c r="AC67" s="120" t="s">
        <v>96</v>
      </c>
      <c r="AD67" s="120"/>
      <c r="AE67" s="120"/>
      <c r="AF67" s="120"/>
      <c r="AG67" s="120"/>
      <c r="AH67" s="120"/>
      <c r="AI67" s="120"/>
      <c r="AJ67" s="120"/>
      <c r="AK67" s="120"/>
      <c r="AL67" s="120"/>
      <c r="AM67" s="120"/>
      <c r="AN67" s="120"/>
      <c r="AO67" s="120"/>
      <c r="AP67" s="120"/>
      <c r="AR67" s="14"/>
      <c r="DC67" s="9"/>
      <c r="DD67" s="9"/>
      <c r="DE67" s="16"/>
      <c r="DF67" s="9"/>
    </row>
    <row r="68" spans="2:110" s="10" customFormat="1" ht="18" customHeight="1" thickBot="1" x14ac:dyDescent="0.35">
      <c r="B68" s="11"/>
      <c r="C68" s="302"/>
      <c r="D68" s="302"/>
      <c r="E68" s="302"/>
      <c r="F68" s="27"/>
      <c r="G68" s="12"/>
      <c r="H68" s="62"/>
      <c r="I68" s="67"/>
      <c r="J68" s="67"/>
      <c r="K68" s="13"/>
      <c r="L68" s="12"/>
      <c r="M68" s="12"/>
      <c r="N68" s="13"/>
      <c r="O68" s="66"/>
      <c r="P68" s="66"/>
      <c r="Q68" s="11"/>
      <c r="R68" s="141" t="str">
        <f>IF(S68=N73,M73,IF(S68=N74,M74,""))</f>
        <v/>
      </c>
      <c r="S68" s="288" t="str">
        <f>IF(AND(O73&lt;&gt;"",O74&lt;&gt;""),IF(O73&gt;O74,N73,IF(O73=O74,IF(P73&gt;P74,N73,IF(P74&gt;P73,N74,"")),N74)),"Match 46 Winner")</f>
        <v>Match 46 Winner</v>
      </c>
      <c r="T68" s="289"/>
      <c r="U68" s="289"/>
      <c r="V68" s="289"/>
      <c r="W68" s="289"/>
      <c r="X68" s="290"/>
      <c r="Y68" s="65"/>
      <c r="Z68" s="17"/>
      <c r="AR68" s="14"/>
      <c r="DC68" s="9"/>
      <c r="DD68" s="9"/>
      <c r="DE68" s="16"/>
      <c r="DF68" s="9"/>
    </row>
    <row r="69" spans="2:110" s="10" customFormat="1" ht="18" customHeight="1" thickBot="1" x14ac:dyDescent="0.35">
      <c r="B69" s="11"/>
      <c r="C69" s="302"/>
      <c r="D69" s="302"/>
      <c r="E69" s="302"/>
      <c r="F69" s="27"/>
      <c r="G69" s="131">
        <v>43</v>
      </c>
      <c r="H69" s="132">
        <v>42295.541666666664</v>
      </c>
      <c r="I69" s="66"/>
      <c r="J69" s="67"/>
      <c r="K69" s="12"/>
      <c r="L69" s="12"/>
      <c r="M69" s="12"/>
      <c r="N69" s="12"/>
      <c r="O69" s="66"/>
      <c r="P69" s="66"/>
      <c r="Q69" s="11"/>
      <c r="R69" s="12"/>
      <c r="S69" s="293" t="s">
        <v>33</v>
      </c>
      <c r="T69" s="294"/>
      <c r="U69" s="294"/>
      <c r="V69" s="294"/>
      <c r="W69" s="294"/>
      <c r="X69" s="295"/>
      <c r="Y69" s="66"/>
      <c r="Z69" s="12"/>
      <c r="AA69" s="12"/>
      <c r="AB69" s="296" t="s">
        <v>188</v>
      </c>
      <c r="AC69" s="296"/>
      <c r="AD69" s="296"/>
      <c r="AE69" s="296"/>
      <c r="AF69" s="296"/>
      <c r="AG69" s="296"/>
      <c r="AH69" s="296"/>
      <c r="AI69" s="296"/>
      <c r="AJ69" s="296"/>
      <c r="AK69" s="296"/>
      <c r="AL69" s="296"/>
      <c r="AM69" s="296"/>
      <c r="AN69" s="296"/>
      <c r="AO69" s="296"/>
      <c r="AP69" s="296"/>
      <c r="AQ69" s="296"/>
      <c r="AR69" s="14"/>
      <c r="DC69" s="9"/>
      <c r="DD69" s="9"/>
      <c r="DE69" s="16"/>
      <c r="DF69" s="9"/>
    </row>
    <row r="70" spans="2:110" s="10" customFormat="1" ht="18" customHeight="1" x14ac:dyDescent="0.3">
      <c r="B70" s="11"/>
      <c r="C70" s="302"/>
      <c r="D70" s="302"/>
      <c r="E70" s="302"/>
      <c r="F70" s="27"/>
      <c r="G70" s="52">
        <v>4</v>
      </c>
      <c r="H70" s="49" t="str">
        <f>IF(SUM(AG33:AG37)=20,AD33,"Winner Pool D")</f>
        <v>Ireland</v>
      </c>
      <c r="I70" s="68">
        <v>1</v>
      </c>
      <c r="J70" s="80"/>
      <c r="K70" s="12"/>
      <c r="L70" s="12"/>
      <c r="M70" s="12"/>
      <c r="N70" s="12"/>
      <c r="O70" s="66"/>
      <c r="P70" s="66"/>
      <c r="Q70" s="11"/>
      <c r="R70" s="12"/>
      <c r="S70" s="12"/>
      <c r="T70" s="12"/>
      <c r="U70" s="12"/>
      <c r="V70" s="12"/>
      <c r="W70" s="12"/>
      <c r="X70" s="12"/>
      <c r="Y70" s="66"/>
      <c r="Z70" s="12"/>
      <c r="AA70" s="52"/>
      <c r="AB70" s="296"/>
      <c r="AC70" s="296"/>
      <c r="AD70" s="296"/>
      <c r="AE70" s="296"/>
      <c r="AF70" s="296"/>
      <c r="AG70" s="296"/>
      <c r="AH70" s="296"/>
      <c r="AI70" s="296"/>
      <c r="AJ70" s="296"/>
      <c r="AK70" s="296"/>
      <c r="AL70" s="296"/>
      <c r="AM70" s="296"/>
      <c r="AN70" s="296"/>
      <c r="AO70" s="296"/>
      <c r="AP70" s="296"/>
      <c r="AQ70" s="296"/>
      <c r="AR70" s="14"/>
      <c r="DC70" s="9"/>
      <c r="DD70" s="9"/>
      <c r="DE70" s="16"/>
      <c r="DF70" s="9"/>
    </row>
    <row r="71" spans="2:110" s="10" customFormat="1" ht="18" customHeight="1" thickBot="1" x14ac:dyDescent="0.35">
      <c r="B71" s="11"/>
      <c r="C71" s="302"/>
      <c r="D71" s="302"/>
      <c r="E71" s="302"/>
      <c r="F71" s="27"/>
      <c r="G71" s="52">
        <v>3</v>
      </c>
      <c r="H71" s="51" t="str">
        <f>IF(SUM(AG26:AG30)=20,AD27,"Runner Up Pool C")</f>
        <v>Argentina</v>
      </c>
      <c r="I71" s="68">
        <v>6</v>
      </c>
      <c r="J71" s="17"/>
      <c r="K71" s="11"/>
      <c r="L71" s="12"/>
      <c r="M71" s="12"/>
      <c r="N71" s="12"/>
      <c r="O71" s="66"/>
      <c r="P71" s="66"/>
      <c r="Q71" s="11"/>
      <c r="R71" s="12"/>
      <c r="S71" s="12"/>
      <c r="T71" s="12"/>
      <c r="U71" s="12"/>
      <c r="V71" s="12"/>
      <c r="W71" s="12"/>
      <c r="X71" s="12"/>
      <c r="Y71" s="66"/>
      <c r="Z71" s="12"/>
      <c r="AA71" s="52" t="str">
        <f>IF(AB71=S67,R67,IF(AB71=S68,R68,""))</f>
        <v/>
      </c>
      <c r="AB71" s="298" t="str">
        <f>UPPER(IF(AND(Y67&lt;&gt;"",Y68&lt;&gt;""),IF(Y67&gt;Y68,S67,IF(Y67=Y68,IF(Z67&gt;Z68,S67,IF(Z68&gt;Z67,S68,"")),S68)),"Match 48 Winner"))</f>
        <v>MATCH 48 WINNER</v>
      </c>
      <c r="AC71" s="298"/>
      <c r="AD71" s="298"/>
      <c r="AE71" s="298"/>
      <c r="AF71" s="298"/>
      <c r="AG71" s="298"/>
      <c r="AH71" s="298"/>
      <c r="AI71" s="298"/>
      <c r="AJ71" s="298"/>
      <c r="AK71" s="298"/>
      <c r="AL71" s="298"/>
      <c r="AM71" s="298"/>
      <c r="AN71" s="298"/>
      <c r="AO71" s="298"/>
      <c r="AP71" s="298"/>
      <c r="AQ71" s="298"/>
      <c r="AR71" s="14"/>
      <c r="DC71" s="9"/>
      <c r="DD71" s="9"/>
      <c r="DE71" s="16"/>
      <c r="DF71" s="9"/>
    </row>
    <row r="72" spans="2:110" s="10" customFormat="1" ht="18" customHeight="1" thickBot="1" x14ac:dyDescent="0.35">
      <c r="B72" s="11"/>
      <c r="C72" s="302"/>
      <c r="D72" s="302"/>
      <c r="E72" s="302"/>
      <c r="F72" s="27"/>
      <c r="G72" s="12"/>
      <c r="H72" s="133" t="s">
        <v>39</v>
      </c>
      <c r="I72" s="66"/>
      <c r="J72" s="67"/>
      <c r="K72" s="11"/>
      <c r="L72" s="37"/>
      <c r="M72" s="134">
        <v>46</v>
      </c>
      <c r="N72" s="135">
        <v>42302.666666666664</v>
      </c>
      <c r="O72" s="66"/>
      <c r="P72" s="66"/>
      <c r="Q72" s="11"/>
      <c r="R72" s="286" t="s">
        <v>67</v>
      </c>
      <c r="S72" s="287"/>
      <c r="T72" s="287"/>
      <c r="U72" s="287"/>
      <c r="V72" s="287"/>
      <c r="W72" s="287"/>
      <c r="X72" s="287"/>
      <c r="Y72" s="287"/>
      <c r="Z72" s="12"/>
      <c r="AA72" s="52"/>
      <c r="AB72" s="298"/>
      <c r="AC72" s="298"/>
      <c r="AD72" s="298"/>
      <c r="AE72" s="298"/>
      <c r="AF72" s="298"/>
      <c r="AG72" s="298"/>
      <c r="AH72" s="298"/>
      <c r="AI72" s="298"/>
      <c r="AJ72" s="298"/>
      <c r="AK72" s="298"/>
      <c r="AL72" s="298"/>
      <c r="AM72" s="298"/>
      <c r="AN72" s="298"/>
      <c r="AO72" s="298"/>
      <c r="AP72" s="298"/>
      <c r="AQ72" s="298"/>
      <c r="AR72" s="14"/>
      <c r="DC72" s="9"/>
      <c r="DD72" s="9"/>
      <c r="DE72" s="16"/>
      <c r="DF72" s="9"/>
    </row>
    <row r="73" spans="2:110" s="10" customFormat="1" ht="18" customHeight="1" thickBot="1" x14ac:dyDescent="0.35">
      <c r="B73" s="11"/>
      <c r="C73" s="302"/>
      <c r="D73" s="302"/>
      <c r="E73" s="302"/>
      <c r="F73" s="27"/>
      <c r="G73" s="12"/>
      <c r="H73" s="62"/>
      <c r="I73" s="66"/>
      <c r="J73" s="67"/>
      <c r="K73" s="33"/>
      <c r="L73" s="21"/>
      <c r="M73" s="69">
        <f>IF(N73=H70,G70,IF(N73=H71,G71,""))</f>
        <v>3</v>
      </c>
      <c r="N73" s="43" t="str">
        <f>IF(AND(I70&lt;&gt;"",I71&lt;&gt;""),IF(I70&gt;I71,H70,IF(I70=I71,IF(J70&gt;J71,H70,IF(J71&gt;J70,H71,"")),H71)),"Match 43 Winner")</f>
        <v>Argentina</v>
      </c>
      <c r="O73" s="68"/>
      <c r="P73" s="80"/>
      <c r="Q73" s="11"/>
      <c r="Z73" s="12"/>
      <c r="AA73" s="52"/>
      <c r="AB73" s="298"/>
      <c r="AC73" s="298"/>
      <c r="AD73" s="298"/>
      <c r="AE73" s="298"/>
      <c r="AF73" s="298"/>
      <c r="AG73" s="298"/>
      <c r="AH73" s="298"/>
      <c r="AI73" s="298"/>
      <c r="AJ73" s="298"/>
      <c r="AK73" s="298"/>
      <c r="AL73" s="298"/>
      <c r="AM73" s="298"/>
      <c r="AN73" s="298"/>
      <c r="AO73" s="298"/>
      <c r="AP73" s="298"/>
      <c r="AQ73" s="298"/>
      <c r="AR73" s="14"/>
      <c r="DC73" s="9"/>
      <c r="DD73" s="9"/>
      <c r="DE73" s="16"/>
      <c r="DF73" s="9"/>
    </row>
    <row r="74" spans="2:110" s="10" customFormat="1" ht="18" customHeight="1" thickBot="1" x14ac:dyDescent="0.35">
      <c r="B74" s="11"/>
      <c r="C74" s="302"/>
      <c r="D74" s="302"/>
      <c r="E74" s="302"/>
      <c r="F74" s="27"/>
      <c r="G74" s="12"/>
      <c r="H74" s="62"/>
      <c r="I74" s="66"/>
      <c r="J74" s="67"/>
      <c r="K74" s="35"/>
      <c r="L74" s="34"/>
      <c r="M74" s="52">
        <f>IF(N74=H76,G76,IF(N74=H77,G77,""))</f>
        <v>1</v>
      </c>
      <c r="N74" s="42" t="str">
        <f>IF(AND(I76&lt;&gt;"",I77&lt;&gt;""),IF(I76&gt;I77,H76,IF(I76=I77,IF(J76&gt;J77,H76,IF(J77&gt;J76,H77,"")),H77)),"Match 44 Winner")</f>
        <v>Australia</v>
      </c>
      <c r="O74" s="68"/>
      <c r="P74" s="17"/>
      <c r="Q74" s="12"/>
      <c r="R74" s="134">
        <v>47</v>
      </c>
      <c r="S74" s="282">
        <v>42307.833333333336</v>
      </c>
      <c r="T74" s="282"/>
      <c r="U74" s="282"/>
      <c r="V74" s="282"/>
      <c r="W74" s="282"/>
      <c r="X74" s="282"/>
      <c r="Y74" s="38"/>
      <c r="AA74" s="52" t="str">
        <f>IF(AB71=S67,R68,IF(AB71=S68,R67,""))</f>
        <v/>
      </c>
      <c r="AB74" s="297">
        <v>2</v>
      </c>
      <c r="AC74" s="297" t="str">
        <f>IF(AND(Y67&lt;&gt;"",Y68&lt;&gt;""),IF(Y67&lt;Y68,S67,IF(Y67=Y68,IF(Z67&lt;Z68,S67,IF(Z68&lt;Z67,S68,"")),S68)),"Match 48 Loser")</f>
        <v>Match 48 Loser</v>
      </c>
      <c r="AD74" s="297"/>
      <c r="AE74" s="297"/>
      <c r="AF74" s="297"/>
      <c r="AG74" s="297"/>
      <c r="AH74" s="297"/>
      <c r="AI74" s="297"/>
      <c r="AJ74" s="297">
        <v>3</v>
      </c>
      <c r="AK74" s="297" t="str">
        <f>IF(AND(Y75&lt;&gt;"",Y76&lt;&gt;""),IF(Y75&gt;Y76,S75,IF(Y75=Y76,IF(Z75&gt;Z76,S75,IF(Z76&gt;Z75,S76,"")),S76)),"Match 47 winner")</f>
        <v>Match 47 winner</v>
      </c>
      <c r="AL74" s="297"/>
      <c r="AM74" s="297"/>
      <c r="AN74" s="297"/>
      <c r="AO74" s="297"/>
      <c r="AP74" s="297"/>
      <c r="AQ74" s="297"/>
      <c r="AR74" s="14"/>
      <c r="DC74" s="9"/>
      <c r="DD74" s="9"/>
      <c r="DE74" s="16"/>
      <c r="DF74" s="9"/>
    </row>
    <row r="75" spans="2:110" s="10" customFormat="1" ht="18" customHeight="1" thickBot="1" x14ac:dyDescent="0.35">
      <c r="B75" s="11"/>
      <c r="C75" s="302"/>
      <c r="D75" s="302"/>
      <c r="E75" s="302"/>
      <c r="F75" s="27"/>
      <c r="G75" s="137">
        <v>44</v>
      </c>
      <c r="H75" s="138">
        <v>42295.666666666664</v>
      </c>
      <c r="I75" s="66"/>
      <c r="J75" s="67"/>
      <c r="K75" s="11"/>
      <c r="L75" s="12"/>
      <c r="M75" s="12"/>
      <c r="N75" s="136" t="s">
        <v>33</v>
      </c>
      <c r="O75" s="66"/>
      <c r="P75" s="66"/>
      <c r="Q75" s="12"/>
      <c r="R75" s="52" t="str">
        <f>IF(N61=S67,M62,IF(N62=S67,M61,""))</f>
        <v/>
      </c>
      <c r="S75" s="283" t="str">
        <f>IF(AND(O61&lt;&gt;"",O62&lt;&gt;""),IF(O61&lt;O62,N61,IF(O61=O62,IF(P61&lt;P62,N61,IF(P62&lt;P61,N62,"")),N62)),"Match 45 Loser")</f>
        <v>Match 45 Loser</v>
      </c>
      <c r="T75" s="283"/>
      <c r="U75" s="283"/>
      <c r="V75" s="283"/>
      <c r="W75" s="283"/>
      <c r="X75" s="283"/>
      <c r="Y75" s="68"/>
      <c r="Z75" s="17"/>
      <c r="AA75" s="52" t="str">
        <f>IF(S75=AK74,R75,IF(S76=AK74,R76,""))</f>
        <v/>
      </c>
      <c r="AB75" s="297"/>
      <c r="AC75" s="297"/>
      <c r="AD75" s="297"/>
      <c r="AE75" s="297"/>
      <c r="AF75" s="297"/>
      <c r="AG75" s="297"/>
      <c r="AH75" s="297"/>
      <c r="AI75" s="297"/>
      <c r="AJ75" s="297"/>
      <c r="AK75" s="297"/>
      <c r="AL75" s="297"/>
      <c r="AM75" s="297"/>
      <c r="AN75" s="297"/>
      <c r="AO75" s="297"/>
      <c r="AP75" s="297"/>
      <c r="AQ75" s="297"/>
      <c r="AR75" s="14"/>
      <c r="DC75" s="9"/>
      <c r="DD75" s="9"/>
      <c r="DE75" s="16"/>
      <c r="DF75" s="9"/>
    </row>
    <row r="76" spans="2:110" s="10" customFormat="1" ht="18" customHeight="1" x14ac:dyDescent="0.3">
      <c r="B76" s="11"/>
      <c r="C76" s="302"/>
      <c r="D76" s="302"/>
      <c r="E76" s="302"/>
      <c r="F76" s="27"/>
      <c r="G76" s="52">
        <v>1</v>
      </c>
      <c r="H76" s="44" t="str">
        <f>IF(SUM(AG12:AG16)=20,AD12,"Winner Pool A")</f>
        <v>Australia</v>
      </c>
      <c r="I76" s="68">
        <v>6</v>
      </c>
      <c r="J76" s="80"/>
      <c r="K76" s="11"/>
      <c r="L76" s="12"/>
      <c r="M76" s="12"/>
      <c r="N76" s="13"/>
      <c r="O76" s="66"/>
      <c r="P76" s="66"/>
      <c r="Q76" s="12"/>
      <c r="R76" s="52" t="str">
        <f>IF(S68=N73,M74,IF(S68=N74,M73,""))</f>
        <v/>
      </c>
      <c r="S76" s="283" t="str">
        <f>IF(AND(O73&lt;&gt;"",O74&lt;&gt;""),IF(O73&lt;O74,N73,IF(O73=O74,IF(P73&lt;P74,N73,IF(P74&lt;P73,N74,"")),N74)),"Match 46 Loser")</f>
        <v>Match 46 Loser</v>
      </c>
      <c r="T76" s="283"/>
      <c r="U76" s="283"/>
      <c r="V76" s="283"/>
      <c r="W76" s="283"/>
      <c r="X76" s="283"/>
      <c r="Y76" s="65"/>
      <c r="Z76" s="17"/>
      <c r="AR76" s="14"/>
      <c r="DC76" s="9"/>
      <c r="DD76" s="9"/>
      <c r="DE76" s="16"/>
      <c r="DF76" s="9"/>
    </row>
    <row r="77" spans="2:110" s="10" customFormat="1" ht="18" customHeight="1" x14ac:dyDescent="0.3">
      <c r="B77" s="11"/>
      <c r="C77" s="302"/>
      <c r="D77" s="302"/>
      <c r="E77" s="302"/>
      <c r="F77" s="27"/>
      <c r="G77" s="52">
        <v>2</v>
      </c>
      <c r="H77" s="46" t="str">
        <f>IF(SUM(AG19:AG23)=20,AD20,"Runner Up Pool B")</f>
        <v>Runner Up Pool B</v>
      </c>
      <c r="I77" s="68">
        <v>1</v>
      </c>
      <c r="J77" s="17"/>
      <c r="K77" s="12"/>
      <c r="L77" s="12"/>
      <c r="M77" s="12"/>
      <c r="N77" s="13"/>
      <c r="O77" s="66"/>
      <c r="P77" s="66"/>
      <c r="Q77" s="12"/>
      <c r="R77" s="12"/>
      <c r="S77" s="299" t="s">
        <v>48</v>
      </c>
      <c r="T77" s="299"/>
      <c r="U77" s="299"/>
      <c r="V77" s="299"/>
      <c r="W77" s="299"/>
      <c r="X77" s="299"/>
      <c r="Y77" s="12"/>
      <c r="AR77" s="14"/>
      <c r="DC77" s="9"/>
      <c r="DD77" s="9"/>
      <c r="DE77" s="16"/>
      <c r="DF77" s="9"/>
    </row>
    <row r="78" spans="2:110" s="10" customFormat="1" ht="18" customHeight="1" thickBot="1" x14ac:dyDescent="0.35">
      <c r="B78" s="11"/>
      <c r="C78" s="302"/>
      <c r="D78" s="302"/>
      <c r="E78" s="302"/>
      <c r="F78" s="27"/>
      <c r="G78" s="12"/>
      <c r="H78" s="139" t="s">
        <v>33</v>
      </c>
      <c r="I78" s="66"/>
      <c r="J78" s="67"/>
      <c r="K78" s="12"/>
      <c r="L78" s="12"/>
      <c r="M78" s="12"/>
      <c r="N78" s="13"/>
      <c r="O78" s="66"/>
      <c r="P78" s="66"/>
      <c r="Q78" s="12"/>
      <c r="Y78" s="66"/>
      <c r="Z78" s="12"/>
      <c r="AR78" s="14"/>
      <c r="DC78" s="9"/>
      <c r="DD78" s="9"/>
      <c r="DE78" s="16"/>
      <c r="DF78" s="9"/>
    </row>
    <row r="79" spans="2:110" s="10" customFormat="1" ht="18" customHeight="1" x14ac:dyDescent="0.3">
      <c r="B79" s="11"/>
      <c r="C79" s="302"/>
      <c r="D79" s="302"/>
      <c r="E79" s="302"/>
      <c r="F79" s="27"/>
      <c r="G79" s="12"/>
      <c r="H79" s="62"/>
      <c r="I79" s="66"/>
      <c r="J79" s="67"/>
      <c r="K79" s="13"/>
      <c r="L79" s="12"/>
      <c r="M79" s="12"/>
      <c r="N79" s="12"/>
      <c r="O79" s="66"/>
      <c r="P79" s="66"/>
      <c r="Q79" s="12"/>
      <c r="Y79" s="66"/>
      <c r="Z79" s="12"/>
      <c r="AR79" s="14"/>
      <c r="DC79" s="9"/>
      <c r="DD79" s="9"/>
      <c r="DE79" s="16"/>
      <c r="DF79" s="9"/>
    </row>
    <row r="80" spans="2:110" s="10" customFormat="1" ht="18" customHeight="1" x14ac:dyDescent="0.3">
      <c r="B80" s="11"/>
      <c r="C80" s="12"/>
      <c r="D80" s="12"/>
      <c r="E80" s="12"/>
      <c r="F80" s="27"/>
      <c r="G80" s="12"/>
      <c r="H80" s="32"/>
      <c r="I80" s="12"/>
      <c r="J80" s="12"/>
      <c r="K80" s="12"/>
      <c r="L80" s="12"/>
      <c r="M80" s="12"/>
      <c r="N80" s="12"/>
      <c r="O80" s="12"/>
      <c r="P80" s="12"/>
      <c r="Q80" s="12"/>
      <c r="V80" s="12"/>
      <c r="W80" s="12"/>
      <c r="X80" s="12"/>
      <c r="Y80" s="12"/>
      <c r="Z80" s="12"/>
      <c r="AA80" s="12"/>
      <c r="AB80" s="12"/>
      <c r="AC80" s="15"/>
      <c r="AD80" s="12"/>
      <c r="AG80" s="12"/>
      <c r="AH80" s="19"/>
      <c r="AI80" s="59"/>
      <c r="AJ80" s="71"/>
      <c r="AK80" s="30"/>
      <c r="AM80" s="12"/>
      <c r="AN80" s="12"/>
      <c r="AO80" s="12"/>
      <c r="AQ80" s="12"/>
      <c r="AR80" s="14"/>
      <c r="DC80" s="9"/>
      <c r="DD80" s="9"/>
      <c r="DE80" s="16"/>
      <c r="DF80" s="9"/>
    </row>
    <row r="81" spans="2:110" s="10" customFormat="1" ht="15" customHeight="1" x14ac:dyDescent="0.3">
      <c r="B81" s="61" t="s">
        <v>75</v>
      </c>
      <c r="C81" s="39"/>
      <c r="D81" s="39"/>
      <c r="E81" s="39"/>
      <c r="F81" s="39"/>
      <c r="G81" s="39"/>
      <c r="H81" s="39"/>
      <c r="I81" s="39"/>
      <c r="J81" s="39"/>
      <c r="K81" s="39"/>
      <c r="L81" s="39"/>
      <c r="M81" s="39"/>
      <c r="N81" s="39"/>
      <c r="O81" s="39"/>
      <c r="P81" s="39"/>
      <c r="Q81" s="39"/>
      <c r="R81" s="39"/>
      <c r="S81" s="39"/>
      <c r="T81" s="39"/>
      <c r="U81" s="39"/>
      <c r="V81" s="39"/>
      <c r="W81" s="39"/>
      <c r="X81" s="39"/>
      <c r="Y81" s="39"/>
      <c r="Z81" s="39"/>
      <c r="AA81" s="63"/>
      <c r="AB81" s="39"/>
      <c r="AC81" s="40"/>
      <c r="AD81" s="39"/>
      <c r="AE81" s="39"/>
      <c r="AF81" s="39"/>
      <c r="AG81" s="39"/>
      <c r="AH81" s="39"/>
      <c r="AI81" s="39"/>
      <c r="AJ81" s="39"/>
      <c r="AK81" s="39"/>
      <c r="AL81" s="39"/>
      <c r="AM81" s="63"/>
      <c r="AN81" s="63"/>
      <c r="AO81" s="63"/>
      <c r="AP81" s="63"/>
      <c r="AQ81" s="63"/>
      <c r="AR81" s="63"/>
      <c r="DC81" s="9"/>
      <c r="DD81" s="9"/>
      <c r="DE81" s="16"/>
      <c r="DF81" s="9"/>
    </row>
    <row r="82" spans="2:110" s="10" customFormat="1" ht="15" customHeight="1" x14ac:dyDescent="0.3">
      <c r="F82" s="29"/>
      <c r="K82" s="12"/>
      <c r="P82" s="12"/>
      <c r="Q82" s="12"/>
      <c r="R82" s="12"/>
      <c r="S82" s="12"/>
      <c r="T82" s="12"/>
      <c r="U82" s="12"/>
      <c r="V82" s="12"/>
      <c r="W82" s="12"/>
      <c r="X82" s="12"/>
      <c r="Y82" s="12"/>
      <c r="Z82" s="12"/>
      <c r="AA82" s="12"/>
      <c r="AC82" s="9"/>
      <c r="AH82" s="57"/>
      <c r="AI82" s="59"/>
      <c r="AJ82" s="71"/>
      <c r="AK82" s="30"/>
      <c r="DC82" s="9"/>
      <c r="DD82" s="9"/>
      <c r="DE82" s="16"/>
      <c r="DF82" s="9"/>
    </row>
    <row r="83" spans="2:110" hidden="1" x14ac:dyDescent="0.3"/>
    <row r="84" spans="2:110" hidden="1" x14ac:dyDescent="0.3"/>
    <row r="85" spans="2:110" hidden="1" x14ac:dyDescent="0.3"/>
    <row r="86" spans="2:110" hidden="1" x14ac:dyDescent="0.3"/>
    <row r="87" spans="2:110" hidden="1" x14ac:dyDescent="0.3"/>
    <row r="88" spans="2:110" hidden="1" x14ac:dyDescent="0.3"/>
    <row r="89" spans="2:110" hidden="1" x14ac:dyDescent="0.3"/>
    <row r="90" spans="2:110" hidden="1" x14ac:dyDescent="0.3"/>
    <row r="91" spans="2:110" hidden="1" x14ac:dyDescent="0.3"/>
    <row r="92" spans="2:110" hidden="1" x14ac:dyDescent="0.3"/>
    <row r="93" spans="2:110" hidden="1" x14ac:dyDescent="0.3"/>
    <row r="94" spans="2:110" hidden="1" x14ac:dyDescent="0.3"/>
    <row r="95" spans="2:110" hidden="1" x14ac:dyDescent="0.3"/>
    <row r="96" spans="2:110"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x14ac:dyDescent="0.3"/>
    <row r="171" x14ac:dyDescent="0.3"/>
    <row r="172" x14ac:dyDescent="0.3"/>
    <row r="173" x14ac:dyDescent="0.3"/>
    <row r="174" x14ac:dyDescent="0.3"/>
    <row r="175" x14ac:dyDescent="0.3"/>
    <row r="176" x14ac:dyDescent="0.3"/>
    <row r="177" x14ac:dyDescent="0.3"/>
  </sheetData>
  <sheetProtection formatColumns="0" formatRows="0" sort="0" autoFilter="0" pivotTables="0"/>
  <mergeCells count="48">
    <mergeCell ref="J11:L11"/>
    <mergeCell ref="G55:J55"/>
    <mergeCell ref="M55:P55"/>
    <mergeCell ref="AC11:AF11"/>
    <mergeCell ref="R55:Z55"/>
    <mergeCell ref="AD19:AF19"/>
    <mergeCell ref="O11:Q11"/>
    <mergeCell ref="AD20:AF20"/>
    <mergeCell ref="AD21:AF21"/>
    <mergeCell ref="AD22:AF22"/>
    <mergeCell ref="AD26:AF26"/>
    <mergeCell ref="AD27:AF27"/>
    <mergeCell ref="AD12:AF12"/>
    <mergeCell ref="AD13:AF13"/>
    <mergeCell ref="AD14:AF14"/>
    <mergeCell ref="AD15:AF15"/>
    <mergeCell ref="S77:X77"/>
    <mergeCell ref="N3:R3"/>
    <mergeCell ref="X3:AM5"/>
    <mergeCell ref="C55:E79"/>
    <mergeCell ref="C9:AA9"/>
    <mergeCell ref="AC9:AQ9"/>
    <mergeCell ref="B7:AR7"/>
    <mergeCell ref="AC60:AP61"/>
    <mergeCell ref="AD36:AF36"/>
    <mergeCell ref="AD16:AF16"/>
    <mergeCell ref="AD23:AF23"/>
    <mergeCell ref="AD30:AF30"/>
    <mergeCell ref="AD37:AF37"/>
    <mergeCell ref="AD28:AF28"/>
    <mergeCell ref="AD29:AF29"/>
    <mergeCell ref="AD33:AF33"/>
    <mergeCell ref="S74:X74"/>
    <mergeCell ref="S75:X75"/>
    <mergeCell ref="S76:X76"/>
    <mergeCell ref="AD34:AF34"/>
    <mergeCell ref="AD35:AF35"/>
    <mergeCell ref="R72:Y72"/>
    <mergeCell ref="S68:X68"/>
    <mergeCell ref="S66:X66"/>
    <mergeCell ref="S69:X69"/>
    <mergeCell ref="S67:X67"/>
    <mergeCell ref="AB69:AQ70"/>
    <mergeCell ref="AB74:AB75"/>
    <mergeCell ref="AC74:AI75"/>
    <mergeCell ref="AJ74:AJ75"/>
    <mergeCell ref="AK74:AQ75"/>
    <mergeCell ref="AB71:AQ73"/>
  </mergeCells>
  <phoneticPr fontId="1" type="noConversion"/>
  <conditionalFormatting sqref="J13:J52 L13:L52 O13:O52 Q13:Q52">
    <cfRule type="expression" dxfId="52" priority="478">
      <formula>ISBLANK(J13)</formula>
    </cfRule>
  </conditionalFormatting>
  <conditionalFormatting sqref="AP38:AP39">
    <cfRule type="expression" dxfId="51" priority="488" stopIfTrue="1">
      <formula>AND(GroupE=12,$AP38&lt;&gt;"")</formula>
    </cfRule>
  </conditionalFormatting>
  <conditionalFormatting sqref="AP41">
    <cfRule type="expression" dxfId="50" priority="489" stopIfTrue="1">
      <formula>AND(GroupF=12,$AP42&lt;&gt;"")</formula>
    </cfRule>
  </conditionalFormatting>
  <conditionalFormatting sqref="AP42:AP45">
    <cfRule type="expression" dxfId="49" priority="490" stopIfTrue="1">
      <formula>AND(GroupF=12,$AP42&lt;&gt;"")</formula>
    </cfRule>
  </conditionalFormatting>
  <conditionalFormatting sqref="AP47">
    <cfRule type="expression" dxfId="48" priority="491" stopIfTrue="1">
      <formula>AND(GroupG=12,$AP48&lt;&gt;"")</formula>
    </cfRule>
  </conditionalFormatting>
  <conditionalFormatting sqref="AP48:AP50">
    <cfRule type="expression" dxfId="47" priority="492" stopIfTrue="1">
      <formula>AND(GroupG=12,$AP48&lt;&gt;"")</formula>
    </cfRule>
  </conditionalFormatting>
  <conditionalFormatting sqref="H13:H52">
    <cfRule type="expression" dxfId="46" priority="495">
      <formula>J13&gt;L13</formula>
    </cfRule>
    <cfRule type="expression" dxfId="45" priority="496">
      <formula>J13&lt;L13</formula>
    </cfRule>
  </conditionalFormatting>
  <conditionalFormatting sqref="N13:N52">
    <cfRule type="expression" dxfId="44" priority="617">
      <formula>L13&gt;J13</formula>
    </cfRule>
    <cfRule type="expression" dxfId="43" priority="618">
      <formula>L13&lt;J13</formula>
    </cfRule>
  </conditionalFormatting>
  <conditionalFormatting sqref="S67:X67">
    <cfRule type="expression" dxfId="42" priority="268">
      <formula>R67=4</formula>
    </cfRule>
    <cfRule type="expression" dxfId="41" priority="269">
      <formula>R67=3</formula>
    </cfRule>
    <cfRule type="expression" dxfId="40" priority="270">
      <formula>R67=2</formula>
    </cfRule>
    <cfRule type="expression" dxfId="39" priority="271">
      <formula>R67=1</formula>
    </cfRule>
  </conditionalFormatting>
  <conditionalFormatting sqref="N61">
    <cfRule type="expression" dxfId="38" priority="645">
      <formula>$M$61=2</formula>
    </cfRule>
    <cfRule type="expression" dxfId="37" priority="646">
      <formula>$M$61=1</formula>
    </cfRule>
  </conditionalFormatting>
  <conditionalFormatting sqref="N62">
    <cfRule type="expression" dxfId="36" priority="182">
      <formula>$M$62=4</formula>
    </cfRule>
    <cfRule type="expression" dxfId="35" priority="183">
      <formula>$M$62=3</formula>
    </cfRule>
  </conditionalFormatting>
  <conditionalFormatting sqref="N74">
    <cfRule type="expression" dxfId="34" priority="140">
      <formula>$M$74=1</formula>
    </cfRule>
    <cfRule type="expression" dxfId="33" priority="141">
      <formula>$M$74=2</formula>
    </cfRule>
  </conditionalFormatting>
  <conditionalFormatting sqref="N73">
    <cfRule type="expression" dxfId="32" priority="138">
      <formula>$M$73=4</formula>
    </cfRule>
    <cfRule type="expression" dxfId="31" priority="139">
      <formula>$M$73=3</formula>
    </cfRule>
  </conditionalFormatting>
  <conditionalFormatting sqref="S68:X68">
    <cfRule type="expression" dxfId="30" priority="131">
      <formula>R68=1</formula>
    </cfRule>
    <cfRule type="expression" dxfId="29" priority="132">
      <formula>R68=2</formula>
    </cfRule>
    <cfRule type="expression" dxfId="28" priority="133">
      <formula>R68=3</formula>
    </cfRule>
    <cfRule type="expression" dxfId="27" priority="134">
      <formula>R68=4</formula>
    </cfRule>
  </conditionalFormatting>
  <conditionalFormatting sqref="C13:AA52">
    <cfRule type="expression" dxfId="26" priority="739">
      <formula>$R13=$N$3</formula>
    </cfRule>
    <cfRule type="expression" dxfId="25" priority="740">
      <formula>OR($H13=$H$5,$N13=$H$5)</formula>
    </cfRule>
    <cfRule type="expression" dxfId="24" priority="741">
      <formula>$E13=$H$3</formula>
    </cfRule>
  </conditionalFormatting>
  <conditionalFormatting sqref="S76">
    <cfRule type="expression" dxfId="23" priority="732">
      <formula>$R76=4</formula>
    </cfRule>
    <cfRule type="expression" dxfId="22" priority="733">
      <formula>$R76=3</formula>
    </cfRule>
    <cfRule type="expression" dxfId="21" priority="734">
      <formula>$R76=2</formula>
    </cfRule>
    <cfRule type="expression" dxfId="20" priority="735">
      <formula>$R76=1</formula>
    </cfRule>
  </conditionalFormatting>
  <conditionalFormatting sqref="S75">
    <cfRule type="expression" dxfId="19" priority="17">
      <formula>$R75=4</formula>
    </cfRule>
    <cfRule type="expression" dxfId="18" priority="18">
      <formula>$R75=3</formula>
    </cfRule>
    <cfRule type="expression" dxfId="17" priority="19">
      <formula>$R75=2</formula>
    </cfRule>
    <cfRule type="expression" dxfId="16" priority="20">
      <formula>$R75=1</formula>
    </cfRule>
  </conditionalFormatting>
  <conditionalFormatting sqref="J58">
    <cfRule type="expression" dxfId="15" priority="16">
      <formula>AND(I58&lt;&gt;"",I59&lt;&gt;"",I58=I59)</formula>
    </cfRule>
  </conditionalFormatting>
  <conditionalFormatting sqref="J59">
    <cfRule type="expression" dxfId="14" priority="15">
      <formula>AND(I58&lt;&gt;"",I59&lt;&gt;"",I58=I59)</formula>
    </cfRule>
  </conditionalFormatting>
  <conditionalFormatting sqref="J64">
    <cfRule type="expression" dxfId="13" priority="14">
      <formula>AND(I64&lt;&gt;"",I65&lt;&gt;"",I64=I65)</formula>
    </cfRule>
  </conditionalFormatting>
  <conditionalFormatting sqref="J65">
    <cfRule type="expression" dxfId="12" priority="13">
      <formula>AND(I64&lt;&gt;"",I65&lt;&gt;"",I64=I65)</formula>
    </cfRule>
  </conditionalFormatting>
  <conditionalFormatting sqref="J70">
    <cfRule type="expression" dxfId="11" priority="12">
      <formula>AND(I70&lt;&gt;"",I71&lt;&gt;"",I70=I71)</formula>
    </cfRule>
  </conditionalFormatting>
  <conditionalFormatting sqref="J71">
    <cfRule type="expression" dxfId="10" priority="11">
      <formula>AND(I70&lt;&gt;"",I71&lt;&gt;"",I70=I71)</formula>
    </cfRule>
  </conditionalFormatting>
  <conditionalFormatting sqref="J76">
    <cfRule type="expression" dxfId="9" priority="10">
      <formula>AND(I76&lt;&gt;"",I77&lt;&gt;"",I76=I77)</formula>
    </cfRule>
  </conditionalFormatting>
  <conditionalFormatting sqref="J77">
    <cfRule type="expression" dxfId="8" priority="9">
      <formula>AND(I76&lt;&gt;"",I77&lt;&gt;"",I76=I77)</formula>
    </cfRule>
  </conditionalFormatting>
  <conditionalFormatting sqref="P61">
    <cfRule type="expression" dxfId="7" priority="8">
      <formula>AND(O61&lt;&gt;"",O62&lt;&gt;"",O61=O62)</formula>
    </cfRule>
  </conditionalFormatting>
  <conditionalFormatting sqref="P62">
    <cfRule type="expression" dxfId="6" priority="7">
      <formula>AND(O61&lt;&gt;"",O62&lt;&gt;"",O61=O62)</formula>
    </cfRule>
  </conditionalFormatting>
  <conditionalFormatting sqref="P73">
    <cfRule type="expression" dxfId="5" priority="6">
      <formula>AND(O73&lt;&gt;"",O74&lt;&gt;"",O73=O74)</formula>
    </cfRule>
  </conditionalFormatting>
  <conditionalFormatting sqref="P74">
    <cfRule type="expression" dxfId="4" priority="5">
      <formula>AND(O73&lt;&gt;"",O74&lt;&gt;"",O73=O74)</formula>
    </cfRule>
  </conditionalFormatting>
  <conditionalFormatting sqref="Z67">
    <cfRule type="expression" dxfId="3" priority="4">
      <formula>AND(Y67&lt;&gt;"",Y68&lt;&gt;"",Y67=Y68)</formula>
    </cfRule>
  </conditionalFormatting>
  <conditionalFormatting sqref="Z68">
    <cfRule type="expression" dxfId="2" priority="3">
      <formula>AND(Y67&lt;&gt;"",Y68&lt;&gt;"",Y67=Y68)</formula>
    </cfRule>
  </conditionalFormatting>
  <conditionalFormatting sqref="Z75">
    <cfRule type="expression" dxfId="1" priority="2">
      <formula>AND(Y75&lt;&gt;"",Y76&lt;&gt;"",Y75=Y76)</formula>
    </cfRule>
  </conditionalFormatting>
  <conditionalFormatting sqref="Z76">
    <cfRule type="expression" dxfId="0" priority="1">
      <formula>AND(Y75&lt;&gt;"",Y76&lt;&gt;"",Y75=Y76)</formula>
    </cfRule>
  </conditionalFormatting>
  <dataValidations count="3">
    <dataValidation type="list" allowBlank="1" showInputMessage="1" showErrorMessage="1" sqref="H5">
      <formula1>PoolTeam</formula1>
    </dataValidation>
    <dataValidation type="list" allowBlank="1" showInputMessage="1" showErrorMessage="1" sqref="H3">
      <formula1>"A,B,C,D"</formula1>
    </dataValidation>
    <dataValidation type="list" allowBlank="1" showInputMessage="1" showErrorMessage="1" sqref="N3">
      <formula1>Venues</formula1>
    </dataValidation>
  </dataValidations>
  <hyperlinks>
    <hyperlink ref="Z3:AF5" r:id="rId1" display="VISIT WWW.EXCELTEMPLATE.NET FOR MORE TEMPLATES"/>
    <hyperlink ref="X3" r:id="rId2" display="VISIT WWW.EXCELTEMPLATE.NET FOR MORE TEMPLATES AND UPDATES"/>
  </hyperlinks>
  <printOptions horizontalCentered="1" verticalCentered="1"/>
  <pageMargins left="0.39" right="0.32" top="0.28999999999999998" bottom="0.39" header="0.21" footer="0.26"/>
  <pageSetup scale="49" orientation="portrait" horizontalDpi="300" verticalDpi="300" r:id="rId3"/>
  <headerFooter alignWithMargins="0"/>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4:O41"/>
  <sheetViews>
    <sheetView tabSelected="1" zoomScale="80" zoomScaleNormal="80" workbookViewId="0">
      <selection activeCell="A22" sqref="A22"/>
    </sheetView>
  </sheetViews>
  <sheetFormatPr defaultColWidth="12.44140625" defaultRowHeight="15.6" customHeight="1" x14ac:dyDescent="0.3"/>
  <cols>
    <col min="1" max="1" width="12.44140625" style="317" customWidth="1"/>
    <col min="2" max="16384" width="12.44140625" style="317"/>
  </cols>
  <sheetData>
    <row r="4" spans="1:1" s="311" customFormat="1" ht="15.6" customHeight="1" x14ac:dyDescent="0.5">
      <c r="A4" s="310"/>
    </row>
    <row r="5" spans="1:1" s="311" customFormat="1" ht="15.6" customHeight="1" x14ac:dyDescent="0.5">
      <c r="A5" s="312"/>
    </row>
    <row r="40" spans="1:15" s="311" customFormat="1" ht="30" customHeight="1" x14ac:dyDescent="0.5">
      <c r="A40" s="313" t="s">
        <v>190</v>
      </c>
      <c r="B40" s="313"/>
      <c r="C40" s="313"/>
      <c r="D40" s="313"/>
      <c r="E40" s="313"/>
      <c r="F40" s="313"/>
      <c r="G40" s="313"/>
      <c r="H40" s="313"/>
      <c r="I40" s="313"/>
      <c r="J40" s="313"/>
      <c r="K40" s="313"/>
      <c r="L40" s="313"/>
      <c r="M40" s="314"/>
      <c r="N40" s="314"/>
      <c r="O40" s="314"/>
    </row>
    <row r="41" spans="1:15" s="311" customFormat="1" ht="30" customHeight="1" x14ac:dyDescent="0.5">
      <c r="A41" s="315" t="s">
        <v>191</v>
      </c>
      <c r="B41" s="315"/>
      <c r="C41" s="315"/>
      <c r="D41" s="315"/>
      <c r="E41" s="315"/>
      <c r="F41" s="315"/>
      <c r="G41" s="315"/>
      <c r="H41" s="315"/>
      <c r="I41" s="315"/>
      <c r="J41" s="315"/>
      <c r="K41" s="315"/>
      <c r="L41" s="315"/>
      <c r="M41" s="316"/>
      <c r="N41" s="316"/>
      <c r="O41" s="316"/>
    </row>
  </sheetData>
  <mergeCells count="2">
    <mergeCell ref="A40:L40"/>
    <mergeCell ref="A41:L41"/>
  </mergeCells>
  <hyperlinks>
    <hyperlink ref="A41" r:id="rId1" display="https://exceltemplate.net/support/ "/>
    <hyperlink ref="A41:L41" r:id="rId2" display="https://exceltemplate.net/support/"/>
  </hyperlinks>
  <pageMargins left="0.7" right="0.7" top="0.75" bottom="0.75" header="0.3" footer="0.3"/>
  <pageSetup orientation="portrait" horizontalDpi="1200"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4:O41"/>
  <sheetViews>
    <sheetView zoomScale="80" zoomScaleNormal="80" workbookViewId="0">
      <selection activeCell="A22" sqref="A22"/>
    </sheetView>
  </sheetViews>
  <sheetFormatPr defaultColWidth="12.44140625" defaultRowHeight="15.6" customHeight="1" x14ac:dyDescent="0.3"/>
  <cols>
    <col min="1" max="1" width="12.44140625" style="317" customWidth="1"/>
    <col min="2" max="16384" width="12.44140625" style="317"/>
  </cols>
  <sheetData>
    <row r="4" spans="1:1" s="311" customFormat="1" ht="15.6" customHeight="1" x14ac:dyDescent="0.5">
      <c r="A4" s="310"/>
    </row>
    <row r="5" spans="1:1" s="311" customFormat="1" ht="15.6" customHeight="1" x14ac:dyDescent="0.5">
      <c r="A5" s="312"/>
    </row>
    <row r="40" spans="1:15" s="311" customFormat="1" ht="30" customHeight="1" x14ac:dyDescent="0.5">
      <c r="A40" s="313" t="s">
        <v>190</v>
      </c>
      <c r="B40" s="313"/>
      <c r="C40" s="313"/>
      <c r="D40" s="313"/>
      <c r="E40" s="313"/>
      <c r="F40" s="313"/>
      <c r="G40" s="313"/>
      <c r="H40" s="313"/>
      <c r="I40" s="313"/>
      <c r="J40" s="313"/>
      <c r="K40" s="313"/>
      <c r="L40" s="313"/>
      <c r="M40" s="314"/>
      <c r="N40" s="314"/>
      <c r="O40" s="314"/>
    </row>
    <row r="41" spans="1:15" s="311" customFormat="1" ht="30" customHeight="1" x14ac:dyDescent="0.5">
      <c r="A41" s="315" t="s">
        <v>191</v>
      </c>
      <c r="B41" s="315"/>
      <c r="C41" s="315"/>
      <c r="D41" s="315"/>
      <c r="E41" s="315"/>
      <c r="F41" s="315"/>
      <c r="G41" s="315"/>
      <c r="H41" s="315"/>
      <c r="I41" s="315"/>
      <c r="J41" s="315"/>
      <c r="K41" s="315"/>
      <c r="L41" s="315"/>
      <c r="M41" s="316"/>
      <c r="N41" s="316"/>
      <c r="O41" s="316"/>
    </row>
  </sheetData>
  <mergeCells count="2">
    <mergeCell ref="A40:L40"/>
    <mergeCell ref="A41:L41"/>
  </mergeCells>
  <hyperlinks>
    <hyperlink ref="A41" r:id="rId1" display="https://exceltemplate.net/support/ "/>
    <hyperlink ref="A41:L41" r:id="rId2" display="https://exceltemplate.net/support/"/>
  </hyperlinks>
  <pageMargins left="0.7" right="0.7" top="0.75" bottom="0.75" header="0.3" footer="0.3"/>
  <pageSetup orientation="portrait" horizontalDpi="1200" verticalDpi="12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FH51"/>
  <sheetViews>
    <sheetView showGridLines="0" zoomScale="80" zoomScaleNormal="80" workbookViewId="0">
      <selection activeCell="CBB31" sqref="CBB31"/>
    </sheetView>
  </sheetViews>
  <sheetFormatPr defaultColWidth="9.109375" defaultRowHeight="12.6" x14ac:dyDescent="0.2"/>
  <cols>
    <col min="1" max="1" width="2.33203125" style="255" bestFit="1" customWidth="1"/>
    <col min="2" max="2" width="13.5546875" style="255" bestFit="1" customWidth="1"/>
    <col min="3" max="3" width="31.21875" style="255" bestFit="1" customWidth="1"/>
    <col min="4" max="5" width="2.33203125" style="255" bestFit="1" customWidth="1"/>
    <col min="6" max="7" width="3.5546875" style="255" bestFit="1" customWidth="1"/>
    <col min="8" max="8" width="6" style="255" bestFit="1" customWidth="1"/>
    <col min="9" max="10" width="3.5546875" style="255" bestFit="1" customWidth="1"/>
    <col min="11" max="11" width="6" style="255" bestFit="1" customWidth="1"/>
    <col min="12" max="12" width="3.5546875" style="255" bestFit="1" customWidth="1"/>
    <col min="13" max="14" width="2.33203125" style="255" bestFit="1" customWidth="1"/>
    <col min="15" max="16" width="3.5546875" style="255" bestFit="1" customWidth="1"/>
    <col min="17" max="17" width="2.33203125" style="255" bestFit="1" customWidth="1"/>
    <col min="18" max="18" width="2.77734375" style="255" customWidth="1"/>
    <col min="19" max="19" width="2.33203125" style="255" bestFit="1" customWidth="1"/>
    <col min="20" max="20" width="13.5546875" style="255" bestFit="1" customWidth="1"/>
    <col min="21" max="21" width="2.33203125" style="255" bestFit="1" customWidth="1"/>
    <col min="22" max="22" width="8.33203125" style="255" bestFit="1" customWidth="1"/>
    <col min="23" max="23" width="12.77734375" style="255" bestFit="1" customWidth="1"/>
    <col min="24" max="24" width="10.33203125" style="255" bestFit="1" customWidth="1"/>
    <col min="25" max="26" width="2.77734375" style="255" customWidth="1"/>
    <col min="27" max="27" width="8.33203125" style="255" bestFit="1" customWidth="1"/>
    <col min="28" max="30" width="2.33203125" style="255" bestFit="1" customWidth="1"/>
    <col min="31" max="32" width="3.5546875" style="255" bestFit="1" customWidth="1"/>
    <col min="33" max="33" width="6" style="255" bestFit="1" customWidth="1"/>
    <col min="34" max="34" width="2.33203125" style="255" bestFit="1" customWidth="1"/>
    <col min="35" max="35" width="3.44140625" style="255" bestFit="1" customWidth="1"/>
    <col min="36" max="36" width="6" style="255" bestFit="1" customWidth="1"/>
    <col min="37" max="37" width="3.5546875" style="255" bestFit="1" customWidth="1"/>
    <col min="38" max="38" width="2.33203125" style="255" bestFit="1" customWidth="1"/>
    <col min="39" max="39" width="3.5546875" style="255" bestFit="1" customWidth="1"/>
    <col min="40" max="49" width="2.33203125" style="255" bestFit="1" customWidth="1"/>
    <col min="50" max="50" width="8.33203125" style="255" bestFit="1" customWidth="1"/>
    <col min="51" max="51" width="12.77734375" style="255" bestFit="1" customWidth="1"/>
    <col min="52" max="54" width="2.33203125" style="255" bestFit="1" customWidth="1"/>
    <col min="55" max="56" width="3.5546875" style="255" bestFit="1" customWidth="1"/>
    <col min="57" max="57" width="6" style="255" bestFit="1" customWidth="1"/>
    <col min="58" max="58" width="2.33203125" style="255" bestFit="1" customWidth="1"/>
    <col min="59" max="59" width="3.5546875" style="255" bestFit="1" customWidth="1"/>
    <col min="60" max="60" width="6" style="255" bestFit="1" customWidth="1"/>
    <col min="61" max="61" width="3.44140625" style="255" bestFit="1" customWidth="1"/>
    <col min="62" max="62" width="2.21875" style="255" bestFit="1" customWidth="1"/>
    <col min="63" max="63" width="3.44140625" style="255" bestFit="1" customWidth="1"/>
    <col min="64" max="66" width="2.33203125" style="255" bestFit="1" customWidth="1"/>
    <col min="67" max="67" width="2.21875" style="255" bestFit="1" customWidth="1"/>
    <col min="68" max="72" width="2.33203125" style="255" bestFit="1" customWidth="1"/>
    <col min="73" max="73" width="2.21875" style="255" bestFit="1" customWidth="1"/>
    <col min="74" max="74" width="12.77734375" style="255" bestFit="1" customWidth="1"/>
    <col min="75" max="75" width="10.33203125" style="255" bestFit="1" customWidth="1"/>
    <col min="76" max="78" width="2.33203125" style="255" bestFit="1" customWidth="1"/>
    <col min="79" max="80" width="3.5546875" style="255" bestFit="1" customWidth="1"/>
    <col min="81" max="81" width="6" style="255" bestFit="1" customWidth="1"/>
    <col min="82" max="82" width="3.5546875" style="255" bestFit="1" customWidth="1"/>
    <col min="83" max="83" width="3.44140625" style="255" bestFit="1" customWidth="1"/>
    <col min="84" max="84" width="6" style="255" bestFit="1" customWidth="1"/>
    <col min="85" max="87" width="3.5546875" style="255" bestFit="1" customWidth="1"/>
    <col min="88" max="97" width="2.33203125" style="255" bestFit="1" customWidth="1"/>
    <col min="98" max="98" width="10.33203125" style="255" bestFit="1" customWidth="1"/>
    <col min="99" max="104" width="2.33203125" style="255" bestFit="1" customWidth="1"/>
    <col min="105" max="105" width="6" style="255" bestFit="1" customWidth="1"/>
    <col min="106" max="107" width="2.33203125" style="255" bestFit="1" customWidth="1"/>
    <col min="108" max="108" width="6" style="255" bestFit="1" customWidth="1"/>
    <col min="109" max="111" width="2.77734375" style="255" customWidth="1"/>
    <col min="112" max="114" width="2.33203125" style="255" bestFit="1" customWidth="1"/>
    <col min="115" max="115" width="2.77734375" style="255" customWidth="1"/>
    <col min="116" max="120" width="2.33203125" style="255" bestFit="1" customWidth="1"/>
    <col min="121" max="122" width="2.77734375" style="255" customWidth="1"/>
    <col min="123" max="123" width="13.5546875" style="255" bestFit="1" customWidth="1"/>
    <col min="124" max="124" width="2.33203125" style="255" bestFit="1" customWidth="1"/>
    <col min="125" max="125" width="3.5546875" style="255" bestFit="1" customWidth="1"/>
    <col min="126" max="126" width="13.5546875" style="255" bestFit="1" customWidth="1"/>
    <col min="127" max="128" width="3.5546875" style="255" bestFit="1" customWidth="1"/>
    <col min="129" max="129" width="10.33203125" style="255" bestFit="1" customWidth="1"/>
    <col min="130" max="135" width="2.33203125" style="255" bestFit="1" customWidth="1"/>
    <col min="136" max="137" width="3" style="255" bestFit="1" customWidth="1"/>
    <col min="138" max="138" width="2.33203125" style="255" bestFit="1" customWidth="1"/>
    <col min="139" max="139" width="19" style="255" bestFit="1" customWidth="1"/>
    <col min="140" max="142" width="2.33203125" style="255" bestFit="1" customWidth="1"/>
    <col min="143" max="144" width="3.5546875" style="255" bestFit="1" customWidth="1"/>
    <col min="145" max="145" width="6" style="255" bestFit="1" customWidth="1"/>
    <col min="146" max="147" width="3.5546875" style="255" bestFit="1" customWidth="1"/>
    <col min="148" max="148" width="6" style="255" bestFit="1" customWidth="1"/>
    <col min="149" max="149" width="3.5546875" style="255" bestFit="1" customWidth="1"/>
    <col min="150" max="151" width="2.33203125" style="255" bestFit="1" customWidth="1"/>
    <col min="152" max="153" width="3.5546875" style="255" bestFit="1" customWidth="1"/>
    <col min="154" max="154" width="2.33203125" style="255" bestFit="1" customWidth="1"/>
    <col min="155" max="155" width="2.77734375" style="255" customWidth="1"/>
    <col min="156" max="156" width="2.33203125" style="255" bestFit="1" customWidth="1"/>
    <col min="157" max="157" width="13.5546875" style="255" bestFit="1" customWidth="1"/>
    <col min="158" max="158" width="2.33203125" style="255" bestFit="1" customWidth="1"/>
    <col min="159" max="159" width="8.33203125" style="255" bestFit="1" customWidth="1"/>
    <col min="160" max="160" width="12.77734375" style="255" bestFit="1" customWidth="1"/>
    <col min="161" max="161" width="10.33203125" style="255" bestFit="1" customWidth="1"/>
    <col min="162" max="163" width="2.77734375" style="255" customWidth="1"/>
    <col min="164" max="164" width="8.33203125" style="255" bestFit="1" customWidth="1"/>
    <col min="165" max="167" width="2.33203125" style="255" bestFit="1" customWidth="1"/>
    <col min="168" max="169" width="3.5546875" style="255" bestFit="1" customWidth="1"/>
    <col min="170" max="170" width="6" style="255" bestFit="1" customWidth="1"/>
    <col min="171" max="172" width="2.33203125" style="255" bestFit="1" customWidth="1"/>
    <col min="173" max="173" width="6" style="255" bestFit="1" customWidth="1"/>
    <col min="174" max="174" width="3.5546875" style="255" bestFit="1" customWidth="1"/>
    <col min="175" max="175" width="2.33203125" style="255" bestFit="1" customWidth="1"/>
    <col min="176" max="176" width="3.5546875" style="255" bestFit="1" customWidth="1"/>
    <col min="177" max="186" width="2.33203125" style="255" bestFit="1" customWidth="1"/>
    <col min="187" max="187" width="8.33203125" style="255" bestFit="1" customWidth="1"/>
    <col min="188" max="188" width="12.77734375" style="255" bestFit="1" customWidth="1"/>
    <col min="189" max="191" width="2.33203125" style="255" bestFit="1" customWidth="1"/>
    <col min="192" max="193" width="3.5546875" style="255" bestFit="1" customWidth="1"/>
    <col min="194" max="194" width="6" style="255" bestFit="1" customWidth="1"/>
    <col min="195" max="196" width="2.33203125" style="255" bestFit="1" customWidth="1"/>
    <col min="197" max="197" width="6" style="255" bestFit="1" customWidth="1"/>
    <col min="198" max="198" width="3.44140625" style="255" bestFit="1" customWidth="1"/>
    <col min="199" max="199" width="2.21875" style="255" bestFit="1" customWidth="1"/>
    <col min="200" max="200" width="3.44140625" style="255" bestFit="1" customWidth="1"/>
    <col min="201" max="203" width="2.33203125" style="255" bestFit="1" customWidth="1"/>
    <col min="204" max="204" width="2.21875" style="255" bestFit="1" customWidth="1"/>
    <col min="205" max="209" width="2.33203125" style="255" bestFit="1" customWidth="1"/>
    <col min="210" max="210" width="2.21875" style="255" bestFit="1" customWidth="1"/>
    <col min="211" max="211" width="12.77734375" style="255" bestFit="1" customWidth="1"/>
    <col min="212" max="212" width="10.33203125" style="255" bestFit="1" customWidth="1"/>
    <col min="213" max="215" width="2.33203125" style="255" bestFit="1" customWidth="1"/>
    <col min="216" max="217" width="3.5546875" style="255" bestFit="1" customWidth="1"/>
    <col min="218" max="218" width="6" style="255" bestFit="1" customWidth="1"/>
    <col min="219" max="220" width="2.33203125" style="255" bestFit="1" customWidth="1"/>
    <col min="221" max="221" width="6" style="255" bestFit="1" customWidth="1"/>
    <col min="222" max="222" width="3.44140625" style="255" bestFit="1" customWidth="1"/>
    <col min="223" max="223" width="2.21875" style="255" bestFit="1" customWidth="1"/>
    <col min="224" max="224" width="3.44140625" style="255" bestFit="1" customWidth="1"/>
    <col min="225" max="227" width="2.33203125" style="255" bestFit="1" customWidth="1"/>
    <col min="228" max="228" width="2.21875" style="255" bestFit="1" customWidth="1"/>
    <col min="229" max="233" width="2.33203125" style="255" bestFit="1" customWidth="1"/>
    <col min="234" max="234" width="2.21875" style="255" bestFit="1" customWidth="1"/>
    <col min="235" max="235" width="10.33203125" style="255" bestFit="1" customWidth="1"/>
    <col min="236" max="241" width="2.33203125" style="255" bestFit="1" customWidth="1"/>
    <col min="242" max="242" width="6" style="255" bestFit="1" customWidth="1"/>
    <col min="243" max="244" width="2.33203125" style="255" bestFit="1" customWidth="1"/>
    <col min="245" max="245" width="6" style="255" bestFit="1" customWidth="1"/>
    <col min="246" max="248" width="2.77734375" style="255" customWidth="1"/>
    <col min="249" max="251" width="2.33203125" style="255" bestFit="1" customWidth="1"/>
    <col min="252" max="252" width="2.77734375" style="255" customWidth="1"/>
    <col min="253" max="257" width="2.33203125" style="255" bestFit="1" customWidth="1"/>
    <col min="258" max="259" width="2.77734375" style="255" customWidth="1"/>
    <col min="260" max="260" width="13.5546875" style="255" bestFit="1" customWidth="1"/>
    <col min="261" max="261" width="2.33203125" style="255" bestFit="1" customWidth="1"/>
    <col min="262" max="262" width="3.5546875" style="255" bestFit="1" customWidth="1"/>
    <col min="263" max="263" width="13.5546875" style="255" bestFit="1" customWidth="1"/>
    <col min="264" max="264" width="3.5546875" style="255" bestFit="1" customWidth="1"/>
    <col min="265" max="265" width="3.44140625" style="255" bestFit="1" customWidth="1"/>
    <col min="266" max="266" width="10.44140625" style="255" bestFit="1" customWidth="1"/>
    <col min="267" max="267" width="3.5546875" style="255" bestFit="1" customWidth="1"/>
    <col min="268" max="268" width="2.21875" style="255" bestFit="1" customWidth="1"/>
    <col min="269" max="272" width="2.33203125" style="255" bestFit="1" customWidth="1"/>
    <col min="273" max="274" width="3" style="255" bestFit="1" customWidth="1"/>
    <col min="275" max="275" width="2.33203125" style="255" bestFit="1" customWidth="1"/>
    <col min="276" max="276" width="19" style="255" bestFit="1" customWidth="1"/>
    <col min="277" max="279" width="2.33203125" style="255" bestFit="1" customWidth="1"/>
    <col min="280" max="281" width="3.5546875" style="255" bestFit="1" customWidth="1"/>
    <col min="282" max="282" width="6" style="255" bestFit="1" customWidth="1"/>
    <col min="283" max="284" width="3.5546875" style="255" bestFit="1" customWidth="1"/>
    <col min="285" max="285" width="6" style="255" bestFit="1" customWidth="1"/>
    <col min="286" max="286" width="3.5546875" style="255" bestFit="1" customWidth="1"/>
    <col min="287" max="288" width="2.33203125" style="255" bestFit="1" customWidth="1"/>
    <col min="289" max="290" width="3.5546875" style="255" bestFit="1" customWidth="1"/>
    <col min="291" max="291" width="2.33203125" style="255" bestFit="1" customWidth="1"/>
    <col min="292" max="292" width="2.77734375" style="255" customWidth="1"/>
    <col min="293" max="293" width="2.33203125" style="255" bestFit="1" customWidth="1"/>
    <col min="294" max="294" width="13.5546875" style="255" bestFit="1" customWidth="1"/>
    <col min="295" max="295" width="2.33203125" style="255" bestFit="1" customWidth="1"/>
    <col min="296" max="296" width="8.33203125" style="255" bestFit="1" customWidth="1"/>
    <col min="297" max="297" width="12.77734375" style="255" bestFit="1" customWidth="1"/>
    <col min="298" max="298" width="10.33203125" style="255" bestFit="1" customWidth="1"/>
    <col min="299" max="300" width="2.77734375" style="255" customWidth="1"/>
    <col min="301" max="301" width="8.33203125" style="255" bestFit="1" customWidth="1"/>
    <col min="302" max="304" width="2.33203125" style="255" bestFit="1" customWidth="1"/>
    <col min="305" max="306" width="3.5546875" style="255" bestFit="1" customWidth="1"/>
    <col min="307" max="307" width="6" style="255" bestFit="1" customWidth="1"/>
    <col min="308" max="309" width="2.33203125" style="255" bestFit="1" customWidth="1"/>
    <col min="310" max="310" width="6" style="255" bestFit="1" customWidth="1"/>
    <col min="311" max="311" width="3.5546875" style="255" bestFit="1" customWidth="1"/>
    <col min="312" max="312" width="2.33203125" style="255" bestFit="1" customWidth="1"/>
    <col min="313" max="313" width="3.5546875" style="255" bestFit="1" customWidth="1"/>
    <col min="314" max="323" width="2.33203125" style="255" bestFit="1" customWidth="1"/>
    <col min="324" max="324" width="8.33203125" style="255" bestFit="1" customWidth="1"/>
    <col min="325" max="325" width="12.77734375" style="255" bestFit="1" customWidth="1"/>
    <col min="326" max="328" width="2.33203125" style="255" bestFit="1" customWidth="1"/>
    <col min="329" max="330" width="3.5546875" style="255" bestFit="1" customWidth="1"/>
    <col min="331" max="331" width="6" style="255" bestFit="1" customWidth="1"/>
    <col min="332" max="333" width="2.33203125" style="255" bestFit="1" customWidth="1"/>
    <col min="334" max="334" width="6" style="255" bestFit="1" customWidth="1"/>
    <col min="335" max="335" width="3.44140625" style="255" bestFit="1" customWidth="1"/>
    <col min="336" max="336" width="2.21875" style="255" bestFit="1" customWidth="1"/>
    <col min="337" max="337" width="3.44140625" style="255" bestFit="1" customWidth="1"/>
    <col min="338" max="340" width="2.33203125" style="255" bestFit="1" customWidth="1"/>
    <col min="341" max="341" width="2.21875" style="255" bestFit="1" customWidth="1"/>
    <col min="342" max="346" width="2.33203125" style="255" bestFit="1" customWidth="1"/>
    <col min="347" max="347" width="2.21875" style="255" bestFit="1" customWidth="1"/>
    <col min="348" max="348" width="12.77734375" style="255" bestFit="1" customWidth="1"/>
    <col min="349" max="349" width="10.33203125" style="255" bestFit="1" customWidth="1"/>
    <col min="350" max="352" width="2.33203125" style="255" bestFit="1" customWidth="1"/>
    <col min="353" max="354" width="3.5546875" style="255" bestFit="1" customWidth="1"/>
    <col min="355" max="355" width="6" style="255" bestFit="1" customWidth="1"/>
    <col min="356" max="357" width="2.33203125" style="255" bestFit="1" customWidth="1"/>
    <col min="358" max="358" width="6" style="255" bestFit="1" customWidth="1"/>
    <col min="359" max="359" width="3.44140625" style="255" bestFit="1" customWidth="1"/>
    <col min="360" max="360" width="2.21875" style="255" bestFit="1" customWidth="1"/>
    <col min="361" max="361" width="3.44140625" style="255" bestFit="1" customWidth="1"/>
    <col min="362" max="364" width="2.33203125" style="255" bestFit="1" customWidth="1"/>
    <col min="365" max="365" width="2.21875" style="255" bestFit="1" customWidth="1"/>
    <col min="366" max="370" width="2.33203125" style="255" bestFit="1" customWidth="1"/>
    <col min="371" max="371" width="2.21875" style="255" bestFit="1" customWidth="1"/>
    <col min="372" max="372" width="10.33203125" style="255" bestFit="1" customWidth="1"/>
    <col min="373" max="378" width="2.33203125" style="255" bestFit="1" customWidth="1"/>
    <col min="379" max="379" width="6" style="255" bestFit="1" customWidth="1"/>
    <col min="380" max="381" width="2.33203125" style="255" bestFit="1" customWidth="1"/>
    <col min="382" max="382" width="6" style="255" bestFit="1" customWidth="1"/>
    <col min="383" max="385" width="2.77734375" style="255" customWidth="1"/>
    <col min="386" max="388" width="2.33203125" style="255" bestFit="1" customWidth="1"/>
    <col min="389" max="389" width="2.77734375" style="255" customWidth="1"/>
    <col min="390" max="394" width="2.33203125" style="255" bestFit="1" customWidth="1"/>
    <col min="395" max="396" width="2.77734375" style="255" customWidth="1"/>
    <col min="397" max="397" width="13.5546875" style="255" bestFit="1" customWidth="1"/>
    <col min="398" max="398" width="2.33203125" style="255" bestFit="1" customWidth="1"/>
    <col min="399" max="399" width="3.5546875" style="255" bestFit="1" customWidth="1"/>
    <col min="400" max="400" width="13.5546875" style="255" bestFit="1" customWidth="1"/>
    <col min="401" max="401" width="3.5546875" style="255" bestFit="1" customWidth="1"/>
    <col min="402" max="402" width="3.44140625" style="255" bestFit="1" customWidth="1"/>
    <col min="403" max="403" width="10.44140625" style="255" bestFit="1" customWidth="1"/>
    <col min="404" max="404" width="3.5546875" style="255" bestFit="1" customWidth="1"/>
    <col min="405" max="405" width="2.21875" style="255" bestFit="1" customWidth="1"/>
    <col min="406" max="409" width="2.33203125" style="255" bestFit="1" customWidth="1"/>
    <col min="410" max="411" width="3" style="255" bestFit="1" customWidth="1"/>
    <col min="412" max="412" width="2.33203125" style="255" bestFit="1" customWidth="1"/>
    <col min="413" max="413" width="19" style="255" bestFit="1" customWidth="1"/>
    <col min="414" max="416" width="2.33203125" style="255" bestFit="1" customWidth="1"/>
    <col min="417" max="418" width="3.5546875" style="255" bestFit="1" customWidth="1"/>
    <col min="419" max="419" width="6" style="255" bestFit="1" customWidth="1"/>
    <col min="420" max="421" width="2.33203125" style="255" bestFit="1" customWidth="1"/>
    <col min="422" max="422" width="6" style="255" bestFit="1" customWidth="1"/>
    <col min="423" max="423" width="3.5546875" style="255" bestFit="1" customWidth="1"/>
    <col min="424" max="425" width="2.33203125" style="255" bestFit="1" customWidth="1"/>
    <col min="426" max="427" width="3.5546875" style="255" bestFit="1" customWidth="1"/>
    <col min="428" max="428" width="2.33203125" style="255" bestFit="1" customWidth="1"/>
    <col min="429" max="429" width="2.77734375" style="255" customWidth="1"/>
    <col min="430" max="430" width="2.33203125" style="255" bestFit="1" customWidth="1"/>
    <col min="431" max="431" width="13.5546875" style="255" bestFit="1" customWidth="1"/>
    <col min="432" max="432" width="2.33203125" style="255" bestFit="1" customWidth="1"/>
    <col min="433" max="433" width="9" style="255" bestFit="1" customWidth="1"/>
    <col min="434" max="434" width="8.88671875" style="255" bestFit="1" customWidth="1"/>
    <col min="435" max="437" width="2.77734375" style="255" customWidth="1"/>
    <col min="438" max="438" width="9" style="255" bestFit="1" customWidth="1"/>
    <col min="439" max="441" width="2.33203125" style="255" bestFit="1" customWidth="1"/>
    <col min="442" max="443" width="3.5546875" style="255" bestFit="1" customWidth="1"/>
    <col min="444" max="444" width="6" style="255" bestFit="1" customWidth="1"/>
    <col min="445" max="446" width="2.33203125" style="255" bestFit="1" customWidth="1"/>
    <col min="447" max="447" width="6" style="255" bestFit="1" customWidth="1"/>
    <col min="448" max="448" width="3.5546875" style="255" bestFit="1" customWidth="1"/>
    <col min="449" max="449" width="2.33203125" style="255" bestFit="1" customWidth="1"/>
    <col min="450" max="450" width="3.5546875" style="255" bestFit="1" customWidth="1"/>
    <col min="451" max="460" width="2.33203125" style="255" bestFit="1" customWidth="1"/>
    <col min="461" max="461" width="9" style="255" bestFit="1" customWidth="1"/>
    <col min="462" max="462" width="8.88671875" style="255" bestFit="1" customWidth="1"/>
    <col min="463" max="465" width="2.33203125" style="255" bestFit="1" customWidth="1"/>
    <col min="466" max="467" width="3.5546875" style="255" bestFit="1" customWidth="1"/>
    <col min="468" max="468" width="6" style="255" bestFit="1" customWidth="1"/>
    <col min="469" max="470" width="2.33203125" style="255" bestFit="1" customWidth="1"/>
    <col min="471" max="471" width="6" style="255" bestFit="1" customWidth="1"/>
    <col min="472" max="472" width="3.44140625" style="255" bestFit="1" customWidth="1"/>
    <col min="473" max="473" width="2.21875" style="255" bestFit="1" customWidth="1"/>
    <col min="474" max="474" width="3.44140625" style="255" bestFit="1" customWidth="1"/>
    <col min="475" max="477" width="2.33203125" style="255" bestFit="1" customWidth="1"/>
    <col min="478" max="478" width="2.21875" style="255" bestFit="1" customWidth="1"/>
    <col min="479" max="483" width="2.33203125" style="255" bestFit="1" customWidth="1"/>
    <col min="484" max="484" width="2.21875" style="255" bestFit="1" customWidth="1"/>
    <col min="485" max="485" width="8.88671875" style="255" bestFit="1" customWidth="1"/>
    <col min="486" max="486" width="2.77734375" style="255" customWidth="1"/>
    <col min="487" max="491" width="2.33203125" style="255" bestFit="1" customWidth="1"/>
    <col min="492" max="492" width="6" style="255" bestFit="1" customWidth="1"/>
    <col min="493" max="494" width="2.33203125" style="255" bestFit="1" customWidth="1"/>
    <col min="495" max="495" width="6" style="255" bestFit="1" customWidth="1"/>
    <col min="496" max="498" width="2.77734375" style="255" customWidth="1"/>
    <col min="499" max="501" width="2.33203125" style="255" bestFit="1" customWidth="1"/>
    <col min="502" max="502" width="2.77734375" style="255" customWidth="1"/>
    <col min="503" max="507" width="2.33203125" style="255" bestFit="1" customWidth="1"/>
    <col min="508" max="509" width="2.77734375" style="255" customWidth="1"/>
    <col min="510" max="515" width="2.33203125" style="255" bestFit="1" customWidth="1"/>
    <col min="516" max="516" width="6" style="255" bestFit="1" customWidth="1"/>
    <col min="517" max="518" width="2.33203125" style="255" bestFit="1" customWidth="1"/>
    <col min="519" max="519" width="6" style="255" bestFit="1" customWidth="1"/>
    <col min="520" max="522" width="2.77734375" style="255" customWidth="1"/>
    <col min="523" max="525" width="2.33203125" style="255" bestFit="1" customWidth="1"/>
    <col min="526" max="526" width="2.77734375" style="255" customWidth="1"/>
    <col min="527" max="531" width="2.33203125" style="255" bestFit="1" customWidth="1"/>
    <col min="532" max="533" width="2.77734375" style="255" customWidth="1"/>
    <col min="534" max="534" width="13.5546875" style="255" bestFit="1" customWidth="1"/>
    <col min="535" max="535" width="2.33203125" style="255" bestFit="1" customWidth="1"/>
    <col min="536" max="536" width="3.5546875" style="255" bestFit="1" customWidth="1"/>
    <col min="537" max="537" width="13.5546875" style="255" bestFit="1" customWidth="1"/>
    <col min="538" max="538" width="3.5546875" style="255" bestFit="1" customWidth="1"/>
    <col min="539" max="539" width="3.44140625" style="255" bestFit="1" customWidth="1"/>
    <col min="540" max="540" width="10.44140625" style="255" bestFit="1" customWidth="1"/>
    <col min="541" max="541" width="3.5546875" style="255" bestFit="1" customWidth="1"/>
    <col min="542" max="542" width="2.21875" style="255" bestFit="1" customWidth="1"/>
    <col min="543" max="546" width="2.33203125" style="255" bestFit="1" customWidth="1"/>
    <col min="547" max="548" width="3" style="255" bestFit="1" customWidth="1"/>
    <col min="549" max="549" width="2.33203125" style="255" bestFit="1" customWidth="1"/>
    <col min="550" max="550" width="19" style="255" bestFit="1" customWidth="1"/>
    <col min="551" max="555" width="2.33203125" style="255" bestFit="1" customWidth="1"/>
    <col min="556" max="556" width="6" style="255" bestFit="1" customWidth="1"/>
    <col min="557" max="558" width="2.33203125" style="255" bestFit="1" customWidth="1"/>
    <col min="559" max="559" width="6" style="255" bestFit="1" customWidth="1"/>
    <col min="560" max="563" width="2.33203125" style="255" bestFit="1" customWidth="1"/>
    <col min="564" max="564" width="3.5546875" style="255" bestFit="1" customWidth="1"/>
    <col min="565" max="565" width="2.33203125" style="255" bestFit="1" customWidth="1"/>
    <col min="566" max="566" width="9.109375" style="255"/>
    <col min="567" max="567" width="2.33203125" style="255" bestFit="1" customWidth="1"/>
    <col min="568" max="568" width="13.5546875" style="255" bestFit="1" customWidth="1"/>
    <col min="569" max="569" width="2.33203125" style="255" bestFit="1" customWidth="1"/>
    <col min="570" max="570" width="13.5546875" style="255" bestFit="1" customWidth="1"/>
    <col min="571" max="574" width="9.109375" style="255"/>
    <col min="575" max="575" width="13.5546875" style="255" bestFit="1" customWidth="1"/>
    <col min="576" max="580" width="2.33203125" style="255" bestFit="1" customWidth="1"/>
    <col min="581" max="581" width="6" style="255" bestFit="1" customWidth="1"/>
    <col min="582" max="583" width="2.33203125" style="255" bestFit="1" customWidth="1"/>
    <col min="584" max="584" width="6" style="255" bestFit="1" customWidth="1"/>
    <col min="585" max="586" width="2.33203125" style="255" bestFit="1" customWidth="1"/>
    <col min="587" max="587" width="3.5546875" style="255" bestFit="1" customWidth="1"/>
    <col min="588" max="597" width="2.33203125" style="255" bestFit="1" customWidth="1"/>
    <col min="598" max="598" width="13.5546875" style="255" bestFit="1" customWidth="1"/>
    <col min="599" max="599" width="9.109375" style="255"/>
    <col min="600" max="604" width="2.33203125" style="255" bestFit="1" customWidth="1"/>
    <col min="605" max="605" width="6" style="255" bestFit="1" customWidth="1"/>
    <col min="606" max="607" width="2.33203125" style="255" bestFit="1" customWidth="1"/>
    <col min="608" max="608" width="6" style="255" bestFit="1" customWidth="1"/>
    <col min="609" max="611" width="9.109375" style="255"/>
    <col min="612" max="614" width="2.33203125" style="255" bestFit="1" customWidth="1"/>
    <col min="615" max="615" width="9.109375" style="255"/>
    <col min="616" max="620" width="2.33203125" style="255" bestFit="1" customWidth="1"/>
    <col min="621" max="623" width="9.109375" style="255"/>
    <col min="624" max="628" width="2.33203125" style="255" bestFit="1" customWidth="1"/>
    <col min="629" max="629" width="6" style="255" bestFit="1" customWidth="1"/>
    <col min="630" max="631" width="2.33203125" style="255" bestFit="1" customWidth="1"/>
    <col min="632" max="632" width="6" style="255" bestFit="1" customWidth="1"/>
    <col min="633" max="635" width="9.109375" style="255"/>
    <col min="636" max="638" width="2.33203125" style="255" bestFit="1" customWidth="1"/>
    <col min="639" max="639" width="9.109375" style="255"/>
    <col min="640" max="644" width="2.33203125" style="255" bestFit="1" customWidth="1"/>
    <col min="645" max="646" width="9.109375" style="255"/>
    <col min="647" max="652" width="2.33203125" style="255" bestFit="1" customWidth="1"/>
    <col min="653" max="653" width="6" style="255" bestFit="1" customWidth="1"/>
    <col min="654" max="655" width="2.33203125" style="255" bestFit="1" customWidth="1"/>
    <col min="656" max="656" width="6" style="255" bestFit="1" customWidth="1"/>
    <col min="657" max="659" width="9.109375" style="255"/>
    <col min="660" max="662" width="2.33203125" style="255" bestFit="1" customWidth="1"/>
    <col min="663" max="663" width="9.109375" style="255"/>
    <col min="664" max="668" width="2.33203125" style="255" bestFit="1" customWidth="1"/>
    <col min="669" max="670" width="9.109375" style="255"/>
    <col min="671" max="671" width="13.5546875" style="255" bestFit="1" customWidth="1"/>
    <col min="672" max="672" width="2.33203125" style="255" bestFit="1" customWidth="1"/>
    <col min="673" max="673" width="3.5546875" style="255" bestFit="1" customWidth="1"/>
    <col min="674" max="674" width="13.5546875" style="255" bestFit="1" customWidth="1"/>
    <col min="675" max="675" width="3.5546875" style="255" bestFit="1" customWidth="1"/>
    <col min="676" max="676" width="9.109375" style="255"/>
    <col min="677" max="677" width="10.44140625" style="255" bestFit="1" customWidth="1"/>
    <col min="678" max="678" width="3.5546875" style="255" bestFit="1" customWidth="1"/>
    <col min="679" max="679" width="9.109375" style="255"/>
    <col min="680" max="683" width="2.33203125" style="255" bestFit="1" customWidth="1"/>
    <col min="684" max="685" width="9.109375" style="255"/>
    <col min="686" max="686" width="2.33203125" style="255" bestFit="1" customWidth="1"/>
    <col min="687" max="687" width="19" style="255" bestFit="1" customWidth="1"/>
    <col min="688" max="690" width="2.33203125" style="255" bestFit="1" customWidth="1"/>
    <col min="691" max="692" width="3.5546875" style="255" bestFit="1" customWidth="1"/>
    <col min="693" max="693" width="6" style="255" bestFit="1" customWidth="1"/>
    <col min="694" max="695" width="2.33203125" style="255" bestFit="1" customWidth="1"/>
    <col min="696" max="696" width="6" style="255" bestFit="1" customWidth="1"/>
    <col min="697" max="697" width="3.5546875" style="255" bestFit="1" customWidth="1"/>
    <col min="698" max="699" width="2.33203125" style="255" bestFit="1" customWidth="1"/>
    <col min="700" max="701" width="3.5546875" style="255" bestFit="1" customWidth="1"/>
    <col min="702" max="702" width="2.33203125" style="255" bestFit="1" customWidth="1"/>
    <col min="703" max="703" width="2.77734375" style="255" customWidth="1"/>
    <col min="704" max="704" width="2.33203125" style="255" bestFit="1" customWidth="1"/>
    <col min="705" max="705" width="13.5546875" style="255" bestFit="1" customWidth="1"/>
    <col min="706" max="706" width="2.33203125" style="255" bestFit="1" customWidth="1"/>
    <col min="707" max="707" width="9" style="255" bestFit="1" customWidth="1"/>
    <col min="708" max="708" width="8.88671875" style="255" bestFit="1" customWidth="1"/>
    <col min="709" max="711" width="2.77734375" style="255" customWidth="1"/>
    <col min="712" max="712" width="9" style="255" bestFit="1" customWidth="1"/>
    <col min="713" max="715" width="2.33203125" style="255" bestFit="1" customWidth="1"/>
    <col min="716" max="717" width="3.5546875" style="255" bestFit="1" customWidth="1"/>
    <col min="718" max="718" width="6" style="255" bestFit="1" customWidth="1"/>
    <col min="719" max="720" width="2.33203125" style="255" bestFit="1" customWidth="1"/>
    <col min="721" max="721" width="6" style="255" bestFit="1" customWidth="1"/>
    <col min="722" max="722" width="3.5546875" style="255" bestFit="1" customWidth="1"/>
    <col min="723" max="723" width="2.33203125" style="255" bestFit="1" customWidth="1"/>
    <col min="724" max="724" width="3.5546875" style="255" bestFit="1" customWidth="1"/>
    <col min="725" max="734" width="2.33203125" style="255" bestFit="1" customWidth="1"/>
    <col min="735" max="735" width="9" style="255" bestFit="1" customWidth="1"/>
    <col min="736" max="736" width="8.88671875" style="255" bestFit="1" customWidth="1"/>
    <col min="737" max="739" width="2.33203125" style="255" bestFit="1" customWidth="1"/>
    <col min="740" max="741" width="3.5546875" style="255" bestFit="1" customWidth="1"/>
    <col min="742" max="742" width="6" style="255" bestFit="1" customWidth="1"/>
    <col min="743" max="744" width="2.33203125" style="255" bestFit="1" customWidth="1"/>
    <col min="745" max="745" width="6" style="255" bestFit="1" customWidth="1"/>
    <col min="746" max="746" width="3.44140625" style="255" bestFit="1" customWidth="1"/>
    <col min="747" max="747" width="2.21875" style="255" bestFit="1" customWidth="1"/>
    <col min="748" max="748" width="3.44140625" style="255" bestFit="1" customWidth="1"/>
    <col min="749" max="751" width="2.33203125" style="255" bestFit="1" customWidth="1"/>
    <col min="752" max="752" width="2.21875" style="255" bestFit="1" customWidth="1"/>
    <col min="753" max="757" width="2.33203125" style="255" bestFit="1" customWidth="1"/>
    <col min="758" max="758" width="2.21875" style="255" bestFit="1" customWidth="1"/>
    <col min="759" max="759" width="8.88671875" style="255" bestFit="1" customWidth="1"/>
    <col min="760" max="760" width="2.77734375" style="255" customWidth="1"/>
    <col min="761" max="765" width="2.33203125" style="255" bestFit="1" customWidth="1"/>
    <col min="766" max="766" width="6" style="255" bestFit="1" customWidth="1"/>
    <col min="767" max="768" width="2.33203125" style="255" bestFit="1" customWidth="1"/>
    <col min="769" max="769" width="6" style="255" bestFit="1" customWidth="1"/>
    <col min="770" max="772" width="2.77734375" style="255" customWidth="1"/>
    <col min="773" max="775" width="2.33203125" style="255" bestFit="1" customWidth="1"/>
    <col min="776" max="776" width="2.77734375" style="255" customWidth="1"/>
    <col min="777" max="781" width="2.33203125" style="255" bestFit="1" customWidth="1"/>
    <col min="782" max="783" width="2.77734375" style="255" customWidth="1"/>
    <col min="784" max="789" width="2.33203125" style="255" bestFit="1" customWidth="1"/>
    <col min="790" max="790" width="6" style="255" bestFit="1" customWidth="1"/>
    <col min="791" max="792" width="2.33203125" style="255" bestFit="1" customWidth="1"/>
    <col min="793" max="793" width="6" style="255" bestFit="1" customWidth="1"/>
    <col min="794" max="796" width="2.77734375" style="255" customWidth="1"/>
    <col min="797" max="799" width="2.33203125" style="255" bestFit="1" customWidth="1"/>
    <col min="800" max="800" width="2.77734375" style="255" customWidth="1"/>
    <col min="801" max="805" width="2.33203125" style="255" bestFit="1" customWidth="1"/>
    <col min="806" max="807" width="2.77734375" style="255" customWidth="1"/>
    <col min="808" max="808" width="13.5546875" style="255" bestFit="1" customWidth="1"/>
    <col min="809" max="809" width="2.33203125" style="255" bestFit="1" customWidth="1"/>
    <col min="810" max="810" width="3.5546875" style="255" bestFit="1" customWidth="1"/>
    <col min="811" max="811" width="13.5546875" style="255" bestFit="1" customWidth="1"/>
    <col min="812" max="812" width="3.5546875" style="255" bestFit="1" customWidth="1"/>
    <col min="813" max="813" width="3.44140625" style="255" bestFit="1" customWidth="1"/>
    <col min="814" max="814" width="10.44140625" style="255" bestFit="1" customWidth="1"/>
    <col min="815" max="815" width="3.5546875" style="255" bestFit="1" customWidth="1"/>
    <col min="816" max="816" width="2.21875" style="255" bestFit="1" customWidth="1"/>
    <col min="817" max="820" width="2.33203125" style="255" bestFit="1" customWidth="1"/>
    <col min="821" max="822" width="3" style="255" bestFit="1" customWidth="1"/>
    <col min="823" max="823" width="2.33203125" style="255" bestFit="1" customWidth="1"/>
    <col min="824" max="824" width="19" style="255" bestFit="1" customWidth="1"/>
    <col min="825" max="829" width="2.33203125" style="255" bestFit="1" customWidth="1"/>
    <col min="830" max="830" width="6" style="255" bestFit="1" customWidth="1"/>
    <col min="831" max="832" width="2.33203125" style="255" bestFit="1" customWidth="1"/>
    <col min="833" max="833" width="6" style="255" bestFit="1" customWidth="1"/>
    <col min="834" max="837" width="2.33203125" style="255" bestFit="1" customWidth="1"/>
    <col min="838" max="838" width="3.5546875" style="255" bestFit="1" customWidth="1"/>
    <col min="839" max="839" width="2.33203125" style="255" bestFit="1" customWidth="1"/>
    <col min="840" max="840" width="9.109375" style="255"/>
    <col min="841" max="841" width="2.33203125" style="255" bestFit="1" customWidth="1"/>
    <col min="842" max="842" width="13.5546875" style="255" bestFit="1" customWidth="1"/>
    <col min="843" max="843" width="2.33203125" style="255" bestFit="1" customWidth="1"/>
    <col min="844" max="844" width="13.5546875" style="255" bestFit="1" customWidth="1"/>
    <col min="845" max="848" width="9.109375" style="255"/>
    <col min="849" max="849" width="13.5546875" style="255" bestFit="1" customWidth="1"/>
    <col min="850" max="854" width="2.33203125" style="255" bestFit="1" customWidth="1"/>
    <col min="855" max="855" width="6" style="255" bestFit="1" customWidth="1"/>
    <col min="856" max="857" width="2.33203125" style="255" bestFit="1" customWidth="1"/>
    <col min="858" max="858" width="6" style="255" bestFit="1" customWidth="1"/>
    <col min="859" max="860" width="2.33203125" style="255" bestFit="1" customWidth="1"/>
    <col min="861" max="861" width="3.5546875" style="255" bestFit="1" customWidth="1"/>
    <col min="862" max="871" width="2.33203125" style="255" bestFit="1" customWidth="1"/>
    <col min="872" max="872" width="13.5546875" style="255" bestFit="1" customWidth="1"/>
    <col min="873" max="873" width="9.109375" style="255"/>
    <col min="874" max="878" width="2.33203125" style="255" bestFit="1" customWidth="1"/>
    <col min="879" max="879" width="6" style="255" bestFit="1" customWidth="1"/>
    <col min="880" max="881" width="2.33203125" style="255" bestFit="1" customWidth="1"/>
    <col min="882" max="882" width="6" style="255" bestFit="1" customWidth="1"/>
    <col min="883" max="885" width="9.109375" style="255"/>
    <col min="886" max="888" width="2.33203125" style="255" bestFit="1" customWidth="1"/>
    <col min="889" max="889" width="9.109375" style="255"/>
    <col min="890" max="894" width="2.33203125" style="255" bestFit="1" customWidth="1"/>
    <col min="895" max="897" width="9.109375" style="255"/>
    <col min="898" max="902" width="2.33203125" style="255" bestFit="1" customWidth="1"/>
    <col min="903" max="903" width="6" style="255" bestFit="1" customWidth="1"/>
    <col min="904" max="905" width="2.33203125" style="255" bestFit="1" customWidth="1"/>
    <col min="906" max="906" width="6" style="255" bestFit="1" customWidth="1"/>
    <col min="907" max="909" width="9.109375" style="255"/>
    <col min="910" max="912" width="2.33203125" style="255" bestFit="1" customWidth="1"/>
    <col min="913" max="913" width="9.109375" style="255"/>
    <col min="914" max="918" width="2.33203125" style="255" bestFit="1" customWidth="1"/>
    <col min="919" max="920" width="9.109375" style="255"/>
    <col min="921" max="926" width="2.33203125" style="255" bestFit="1" customWidth="1"/>
    <col min="927" max="927" width="6" style="255" bestFit="1" customWidth="1"/>
    <col min="928" max="929" width="2.33203125" style="255" bestFit="1" customWidth="1"/>
    <col min="930" max="930" width="6" style="255" bestFit="1" customWidth="1"/>
    <col min="931" max="933" width="9.109375" style="255"/>
    <col min="934" max="936" width="2.33203125" style="255" bestFit="1" customWidth="1"/>
    <col min="937" max="937" width="9.109375" style="255"/>
    <col min="938" max="942" width="2.33203125" style="255" bestFit="1" customWidth="1"/>
    <col min="943" max="944" width="9.109375" style="255"/>
    <col min="945" max="945" width="13.5546875" style="255" bestFit="1" customWidth="1"/>
    <col min="946" max="946" width="2.33203125" style="255" bestFit="1" customWidth="1"/>
    <col min="947" max="947" width="3.5546875" style="255" bestFit="1" customWidth="1"/>
    <col min="948" max="948" width="13.5546875" style="255" bestFit="1" customWidth="1"/>
    <col min="949" max="949" width="3.5546875" style="255" bestFit="1" customWidth="1"/>
    <col min="950" max="950" width="9.109375" style="255"/>
    <col min="951" max="951" width="10.44140625" style="255" bestFit="1" customWidth="1"/>
    <col min="952" max="952" width="3.5546875" style="255" bestFit="1" customWidth="1"/>
    <col min="953" max="953" width="9.109375" style="255"/>
    <col min="954" max="957" width="2.33203125" style="255" bestFit="1" customWidth="1"/>
    <col min="958" max="959" width="9.109375" style="255"/>
    <col min="960" max="960" width="2.33203125" style="255" bestFit="1" customWidth="1"/>
    <col min="961" max="961" width="19" style="255" bestFit="1" customWidth="1"/>
    <col min="962" max="964" width="2.33203125" style="255" bestFit="1" customWidth="1"/>
    <col min="965" max="966" width="3.5546875" style="255" bestFit="1" customWidth="1"/>
    <col min="967" max="967" width="6" style="255" bestFit="1" customWidth="1"/>
    <col min="968" max="969" width="2.33203125" style="255" bestFit="1" customWidth="1"/>
    <col min="970" max="970" width="6" style="255" bestFit="1" customWidth="1"/>
    <col min="971" max="971" width="3.5546875" style="255" bestFit="1" customWidth="1"/>
    <col min="972" max="973" width="2.33203125" style="255" bestFit="1" customWidth="1"/>
    <col min="974" max="975" width="3.5546875" style="255" bestFit="1" customWidth="1"/>
    <col min="976" max="976" width="2.33203125" style="255" bestFit="1" customWidth="1"/>
    <col min="977" max="977" width="2.77734375" style="255" customWidth="1"/>
    <col min="978" max="978" width="2.33203125" style="255" bestFit="1" customWidth="1"/>
    <col min="979" max="979" width="13.5546875" style="255" bestFit="1" customWidth="1"/>
    <col min="980" max="980" width="2.33203125" style="255" bestFit="1" customWidth="1"/>
    <col min="981" max="981" width="9" style="255" bestFit="1" customWidth="1"/>
    <col min="982" max="982" width="8.88671875" style="255" bestFit="1" customWidth="1"/>
    <col min="983" max="985" width="2.77734375" style="255" customWidth="1"/>
    <col min="986" max="986" width="9" style="255" bestFit="1" customWidth="1"/>
    <col min="987" max="989" width="2.33203125" style="255" bestFit="1" customWidth="1"/>
    <col min="990" max="991" width="3.5546875" style="255" bestFit="1" customWidth="1"/>
    <col min="992" max="992" width="6" style="255" bestFit="1" customWidth="1"/>
    <col min="993" max="994" width="2.33203125" style="255" bestFit="1" customWidth="1"/>
    <col min="995" max="995" width="6" style="255" bestFit="1" customWidth="1"/>
    <col min="996" max="996" width="3.5546875" style="255" bestFit="1" customWidth="1"/>
    <col min="997" max="997" width="2.33203125" style="255" bestFit="1" customWidth="1"/>
    <col min="998" max="998" width="3.5546875" style="255" bestFit="1" customWidth="1"/>
    <col min="999" max="1008" width="2.33203125" style="255" bestFit="1" customWidth="1"/>
    <col min="1009" max="1009" width="9" style="255" bestFit="1" customWidth="1"/>
    <col min="1010" max="1010" width="8.88671875" style="255" bestFit="1" customWidth="1"/>
    <col min="1011" max="1013" width="2.33203125" style="255" bestFit="1" customWidth="1"/>
    <col min="1014" max="1015" width="3.5546875" style="255" bestFit="1" customWidth="1"/>
    <col min="1016" max="1016" width="6" style="255" bestFit="1" customWidth="1"/>
    <col min="1017" max="1018" width="2.33203125" style="255" bestFit="1" customWidth="1"/>
    <col min="1019" max="1019" width="6" style="255" bestFit="1" customWidth="1"/>
    <col min="1020" max="1020" width="3.44140625" style="255" bestFit="1" customWidth="1"/>
    <col min="1021" max="1021" width="2.21875" style="255" bestFit="1" customWidth="1"/>
    <col min="1022" max="1022" width="3.44140625" style="255" bestFit="1" customWidth="1"/>
    <col min="1023" max="1025" width="2.33203125" style="255" bestFit="1" customWidth="1"/>
    <col min="1026" max="1026" width="2.21875" style="255" bestFit="1" customWidth="1"/>
    <col min="1027" max="1031" width="2.33203125" style="255" bestFit="1" customWidth="1"/>
    <col min="1032" max="1032" width="2.21875" style="255" bestFit="1" customWidth="1"/>
    <col min="1033" max="1033" width="8.88671875" style="255" bestFit="1" customWidth="1"/>
    <col min="1034" max="1034" width="2.77734375" style="255" customWidth="1"/>
    <col min="1035" max="1039" width="2.33203125" style="255" bestFit="1" customWidth="1"/>
    <col min="1040" max="1040" width="6" style="255" bestFit="1" customWidth="1"/>
    <col min="1041" max="1042" width="2.33203125" style="255" bestFit="1" customWidth="1"/>
    <col min="1043" max="1043" width="6" style="255" bestFit="1" customWidth="1"/>
    <col min="1044" max="1046" width="2.77734375" style="255" customWidth="1"/>
    <col min="1047" max="1049" width="2.33203125" style="255" bestFit="1" customWidth="1"/>
    <col min="1050" max="1050" width="2.77734375" style="255" customWidth="1"/>
    <col min="1051" max="1055" width="2.33203125" style="255" bestFit="1" customWidth="1"/>
    <col min="1056" max="1057" width="2.77734375" style="255" customWidth="1"/>
    <col min="1058" max="1063" width="2.33203125" style="255" bestFit="1" customWidth="1"/>
    <col min="1064" max="1064" width="6" style="255" bestFit="1" customWidth="1"/>
    <col min="1065" max="1066" width="2.33203125" style="255" bestFit="1" customWidth="1"/>
    <col min="1067" max="1067" width="6" style="255" bestFit="1" customWidth="1"/>
    <col min="1068" max="1070" width="2.77734375" style="255" customWidth="1"/>
    <col min="1071" max="1073" width="2.33203125" style="255" bestFit="1" customWidth="1"/>
    <col min="1074" max="1074" width="2.77734375" style="255" customWidth="1"/>
    <col min="1075" max="1079" width="2.33203125" style="255" bestFit="1" customWidth="1"/>
    <col min="1080" max="1081" width="2.77734375" style="255" customWidth="1"/>
    <col min="1082" max="1082" width="13.5546875" style="255" bestFit="1" customWidth="1"/>
    <col min="1083" max="1083" width="2.33203125" style="255" bestFit="1" customWidth="1"/>
    <col min="1084" max="1084" width="3.5546875" style="255" bestFit="1" customWidth="1"/>
    <col min="1085" max="1085" width="13.5546875" style="255" bestFit="1" customWidth="1"/>
    <col min="1086" max="1086" width="3.5546875" style="255" bestFit="1" customWidth="1"/>
    <col min="1087" max="1087" width="3.44140625" style="255" bestFit="1" customWidth="1"/>
    <col min="1088" max="1088" width="10.44140625" style="255" bestFit="1" customWidth="1"/>
    <col min="1089" max="1089" width="3.5546875" style="255" bestFit="1" customWidth="1"/>
    <col min="1090" max="1090" width="2.21875" style="255" bestFit="1" customWidth="1"/>
    <col min="1091" max="1094" width="2.33203125" style="255" bestFit="1" customWidth="1"/>
    <col min="1095" max="1096" width="3" style="255" bestFit="1" customWidth="1"/>
    <col min="1097" max="1097" width="2.33203125" style="255" bestFit="1" customWidth="1"/>
    <col min="1098" max="1098" width="19" style="255" bestFit="1" customWidth="1"/>
    <col min="1099" max="1103" width="2.33203125" style="255" bestFit="1" customWidth="1"/>
    <col min="1104" max="1104" width="6" style="255" bestFit="1" customWidth="1"/>
    <col min="1105" max="1106" width="2.33203125" style="255" bestFit="1" customWidth="1"/>
    <col min="1107" max="1107" width="6" style="255" bestFit="1" customWidth="1"/>
    <col min="1108" max="1111" width="2.33203125" style="255" bestFit="1" customWidth="1"/>
    <col min="1112" max="1112" width="3.5546875" style="255" bestFit="1" customWidth="1"/>
    <col min="1113" max="1113" width="2.33203125" style="255" bestFit="1" customWidth="1"/>
    <col min="1114" max="1114" width="9.109375" style="255"/>
    <col min="1115" max="1115" width="2.33203125" style="255" bestFit="1" customWidth="1"/>
    <col min="1116" max="1116" width="13.5546875" style="255" bestFit="1" customWidth="1"/>
    <col min="1117" max="1117" width="2.33203125" style="255" bestFit="1" customWidth="1"/>
    <col min="1118" max="1118" width="13.5546875" style="255" bestFit="1" customWidth="1"/>
    <col min="1119" max="1122" width="9.109375" style="255"/>
    <col min="1123" max="1123" width="13.5546875" style="255" bestFit="1" customWidth="1"/>
    <col min="1124" max="1128" width="2.33203125" style="255" bestFit="1" customWidth="1"/>
    <col min="1129" max="1129" width="6" style="255" bestFit="1" customWidth="1"/>
    <col min="1130" max="1131" width="2.33203125" style="255" bestFit="1" customWidth="1"/>
    <col min="1132" max="1132" width="6" style="255" bestFit="1" customWidth="1"/>
    <col min="1133" max="1134" width="2.33203125" style="255" bestFit="1" customWidth="1"/>
    <col min="1135" max="1135" width="3.5546875" style="255" bestFit="1" customWidth="1"/>
    <col min="1136" max="1145" width="2.33203125" style="255" bestFit="1" customWidth="1"/>
    <col min="1146" max="1146" width="13.5546875" style="255" bestFit="1" customWidth="1"/>
    <col min="1147" max="1147" width="9.109375" style="255"/>
    <col min="1148" max="1152" width="2.33203125" style="255" bestFit="1" customWidth="1"/>
    <col min="1153" max="1153" width="6" style="255" bestFit="1" customWidth="1"/>
    <col min="1154" max="1155" width="2.33203125" style="255" bestFit="1" customWidth="1"/>
    <col min="1156" max="1156" width="6" style="255" bestFit="1" customWidth="1"/>
    <col min="1157" max="1159" width="9.109375" style="255"/>
    <col min="1160" max="1162" width="2.33203125" style="255" bestFit="1" customWidth="1"/>
    <col min="1163" max="1163" width="9.109375" style="255"/>
    <col min="1164" max="1168" width="2.33203125" style="255" bestFit="1" customWidth="1"/>
    <col min="1169" max="1171" width="9.109375" style="255"/>
    <col min="1172" max="1176" width="2.33203125" style="255" bestFit="1" customWidth="1"/>
    <col min="1177" max="1177" width="6" style="255" bestFit="1" customWidth="1"/>
    <col min="1178" max="1179" width="2.33203125" style="255" bestFit="1" customWidth="1"/>
    <col min="1180" max="1180" width="6" style="255" bestFit="1" customWidth="1"/>
    <col min="1181" max="1183" width="9.109375" style="255"/>
    <col min="1184" max="1186" width="2.33203125" style="255" bestFit="1" customWidth="1"/>
    <col min="1187" max="1187" width="9.109375" style="255"/>
    <col min="1188" max="1192" width="2.33203125" style="255" bestFit="1" customWidth="1"/>
    <col min="1193" max="1194" width="9.109375" style="255"/>
    <col min="1195" max="1200" width="2.33203125" style="255" bestFit="1" customWidth="1"/>
    <col min="1201" max="1201" width="6" style="255" bestFit="1" customWidth="1"/>
    <col min="1202" max="1203" width="2.33203125" style="255" bestFit="1" customWidth="1"/>
    <col min="1204" max="1204" width="6" style="255" bestFit="1" customWidth="1"/>
    <col min="1205" max="1207" width="9.109375" style="255"/>
    <col min="1208" max="1210" width="2.33203125" style="255" bestFit="1" customWidth="1"/>
    <col min="1211" max="1211" width="9.109375" style="255"/>
    <col min="1212" max="1216" width="2.33203125" style="255" bestFit="1" customWidth="1"/>
    <col min="1217" max="1218" width="9.109375" style="255"/>
    <col min="1219" max="1219" width="13.5546875" style="255" bestFit="1" customWidth="1"/>
    <col min="1220" max="1220" width="2.33203125" style="255" bestFit="1" customWidth="1"/>
    <col min="1221" max="1221" width="3.5546875" style="255" bestFit="1" customWidth="1"/>
    <col min="1222" max="1222" width="13.5546875" style="255" bestFit="1" customWidth="1"/>
    <col min="1223" max="1223" width="3.5546875" style="255" bestFit="1" customWidth="1"/>
    <col min="1224" max="1224" width="9.109375" style="255"/>
    <col min="1225" max="1225" width="10.44140625" style="255" bestFit="1" customWidth="1"/>
    <col min="1226" max="1226" width="3.5546875" style="255" bestFit="1" customWidth="1"/>
    <col min="1227" max="1227" width="9.109375" style="255"/>
    <col min="1228" max="1231" width="2.33203125" style="255" bestFit="1" customWidth="1"/>
    <col min="1232" max="1233" width="9.109375" style="255"/>
    <col min="1234" max="1234" width="3.5546875" style="255" bestFit="1" customWidth="1"/>
    <col min="1235" max="1235" width="19" style="255" bestFit="1" customWidth="1"/>
    <col min="1236" max="1240" width="2.33203125" style="255" bestFit="1" customWidth="1"/>
    <col min="1241" max="1241" width="6" style="255" bestFit="1" customWidth="1"/>
    <col min="1242" max="1243" width="2.33203125" style="255" bestFit="1" customWidth="1"/>
    <col min="1244" max="1244" width="6" style="255" bestFit="1" customWidth="1"/>
    <col min="1245" max="1248" width="2.33203125" style="255" bestFit="1" customWidth="1"/>
    <col min="1249" max="1249" width="3.5546875" style="255" bestFit="1" customWidth="1"/>
    <col min="1250" max="1250" width="2.33203125" style="255" bestFit="1" customWidth="1"/>
    <col min="1251" max="1251" width="2.77734375" style="255" customWidth="1"/>
    <col min="1252" max="1252" width="2.33203125" style="255" bestFit="1" customWidth="1"/>
    <col min="1253" max="1253" width="13.5546875" style="255" bestFit="1" customWidth="1"/>
    <col min="1254" max="1254" width="2.33203125" style="255" bestFit="1" customWidth="1"/>
    <col min="1255" max="1255" width="13.5546875" style="255" bestFit="1" customWidth="1"/>
    <col min="1256" max="1256" width="8.88671875" style="255" bestFit="1" customWidth="1"/>
    <col min="1257" max="1259" width="2.77734375" style="255" customWidth="1"/>
    <col min="1260" max="1260" width="13.5546875" style="255" bestFit="1" customWidth="1"/>
    <col min="1261" max="1265" width="2.33203125" style="255" bestFit="1" customWidth="1"/>
    <col min="1266" max="1266" width="6" style="255" bestFit="1" customWidth="1"/>
    <col min="1267" max="1268" width="2.33203125" style="255" bestFit="1" customWidth="1"/>
    <col min="1269" max="1269" width="6" style="255" bestFit="1" customWidth="1"/>
    <col min="1270" max="1271" width="2.33203125" style="255" bestFit="1" customWidth="1"/>
    <col min="1272" max="1272" width="3.5546875" style="255" bestFit="1" customWidth="1"/>
    <col min="1273" max="1282" width="2.33203125" style="255" bestFit="1" customWidth="1"/>
    <col min="1283" max="1283" width="13.5546875" style="255" bestFit="1" customWidth="1"/>
    <col min="1284" max="1284" width="8.88671875" style="255" bestFit="1" customWidth="1"/>
    <col min="1285" max="1289" width="2.33203125" style="255" bestFit="1" customWidth="1"/>
    <col min="1290" max="1290" width="6" style="255" bestFit="1" customWidth="1"/>
    <col min="1291" max="1292" width="2.33203125" style="255" bestFit="1" customWidth="1"/>
    <col min="1293" max="1293" width="6" style="255" bestFit="1" customWidth="1"/>
    <col min="1294" max="1294" width="3.44140625" style="255" bestFit="1" customWidth="1"/>
    <col min="1295" max="1295" width="2.21875" style="255" bestFit="1" customWidth="1"/>
    <col min="1296" max="1296" width="3.44140625" style="255" bestFit="1" customWidth="1"/>
    <col min="1297" max="1299" width="2.33203125" style="255" bestFit="1" customWidth="1"/>
    <col min="1300" max="1300" width="2.21875" style="255" bestFit="1" customWidth="1"/>
    <col min="1301" max="1305" width="2.33203125" style="255" bestFit="1" customWidth="1"/>
    <col min="1306" max="1306" width="2.21875" style="255" bestFit="1" customWidth="1"/>
    <col min="1307" max="1307" width="8.88671875" style="255" bestFit="1" customWidth="1"/>
    <col min="1308" max="1308" width="2.77734375" style="255" customWidth="1"/>
    <col min="1309" max="1313" width="2.33203125" style="255" bestFit="1" customWidth="1"/>
    <col min="1314" max="1314" width="6" style="255" bestFit="1" customWidth="1"/>
    <col min="1315" max="1316" width="2.33203125" style="255" bestFit="1" customWidth="1"/>
    <col min="1317" max="1317" width="6" style="255" bestFit="1" customWidth="1"/>
    <col min="1318" max="1320" width="2.77734375" style="255" customWidth="1"/>
    <col min="1321" max="1323" width="2.33203125" style="255" bestFit="1" customWidth="1"/>
    <col min="1324" max="1324" width="2.77734375" style="255" customWidth="1"/>
    <col min="1325" max="1329" width="2.33203125" style="255" bestFit="1" customWidth="1"/>
    <col min="1330" max="1331" width="2.77734375" style="255" customWidth="1"/>
    <col min="1332" max="1337" width="2.33203125" style="255" bestFit="1" customWidth="1"/>
    <col min="1338" max="1338" width="6" style="255" bestFit="1" customWidth="1"/>
    <col min="1339" max="1340" width="2.33203125" style="255" bestFit="1" customWidth="1"/>
    <col min="1341" max="1341" width="6" style="255" bestFit="1" customWidth="1"/>
    <col min="1342" max="1344" width="2.77734375" style="255" customWidth="1"/>
    <col min="1345" max="1347" width="2.33203125" style="255" bestFit="1" customWidth="1"/>
    <col min="1348" max="1348" width="2.77734375" style="255" customWidth="1"/>
    <col min="1349" max="1353" width="2.33203125" style="255" bestFit="1" customWidth="1"/>
    <col min="1354" max="1355" width="2.77734375" style="255" customWidth="1"/>
    <col min="1356" max="1356" width="13.5546875" style="255" bestFit="1" customWidth="1"/>
    <col min="1357" max="1357" width="2.33203125" style="255" bestFit="1" customWidth="1"/>
    <col min="1358" max="1358" width="3.5546875" style="255" bestFit="1" customWidth="1"/>
    <col min="1359" max="1359" width="13.5546875" style="255" bestFit="1" customWidth="1"/>
    <col min="1360" max="1360" width="3.5546875" style="255" bestFit="1" customWidth="1"/>
    <col min="1361" max="1361" width="3.44140625" style="255" bestFit="1" customWidth="1"/>
    <col min="1362" max="1362" width="10.44140625" style="255" bestFit="1" customWidth="1"/>
    <col min="1363" max="1363" width="3.5546875" style="255" bestFit="1" customWidth="1"/>
    <col min="1364" max="1364" width="2.21875" style="255" bestFit="1" customWidth="1"/>
    <col min="1365" max="1368" width="2.33203125" style="255" bestFit="1" customWidth="1"/>
    <col min="1369" max="1370" width="3" style="255" bestFit="1" customWidth="1"/>
    <col min="1371" max="1371" width="3.5546875" style="255" bestFit="1" customWidth="1"/>
    <col min="1372" max="1372" width="19" style="255" bestFit="1" customWidth="1"/>
    <col min="1373" max="1377" width="2.33203125" style="255" bestFit="1" customWidth="1"/>
    <col min="1378" max="1378" width="6" style="255" bestFit="1" customWidth="1"/>
    <col min="1379" max="1380" width="2.33203125" style="255" bestFit="1" customWidth="1"/>
    <col min="1381" max="1381" width="6" style="255" bestFit="1" customWidth="1"/>
    <col min="1382" max="1385" width="2.33203125" style="255" bestFit="1" customWidth="1"/>
    <col min="1386" max="1386" width="3.5546875" style="255" bestFit="1" customWidth="1"/>
    <col min="1387" max="1387" width="2.33203125" style="255" bestFit="1" customWidth="1"/>
    <col min="1388" max="1388" width="9.109375" style="255"/>
    <col min="1389" max="1389" width="2.33203125" style="255" bestFit="1" customWidth="1"/>
    <col min="1390" max="1390" width="13.5546875" style="255" bestFit="1" customWidth="1"/>
    <col min="1391" max="1391" width="2.33203125" style="255" bestFit="1" customWidth="1"/>
    <col min="1392" max="1392" width="13.5546875" style="255" bestFit="1" customWidth="1"/>
    <col min="1393" max="1396" width="9.109375" style="255"/>
    <col min="1397" max="1397" width="13.5546875" style="255" bestFit="1" customWidth="1"/>
    <col min="1398" max="1402" width="2.33203125" style="255" bestFit="1" customWidth="1"/>
    <col min="1403" max="1403" width="6" style="255" bestFit="1" customWidth="1"/>
    <col min="1404" max="1405" width="2.33203125" style="255" bestFit="1" customWidth="1"/>
    <col min="1406" max="1406" width="6" style="255" bestFit="1" customWidth="1"/>
    <col min="1407" max="1408" width="2.33203125" style="255" bestFit="1" customWidth="1"/>
    <col min="1409" max="1409" width="3.5546875" style="255" bestFit="1" customWidth="1"/>
    <col min="1410" max="1419" width="2.33203125" style="255" bestFit="1" customWidth="1"/>
    <col min="1420" max="1420" width="13.5546875" style="255" bestFit="1" customWidth="1"/>
    <col min="1421" max="1421" width="9.109375" style="255"/>
    <col min="1422" max="1426" width="2.33203125" style="255" bestFit="1" customWidth="1"/>
    <col min="1427" max="1427" width="6" style="255" bestFit="1" customWidth="1"/>
    <col min="1428" max="1429" width="2.33203125" style="255" bestFit="1" customWidth="1"/>
    <col min="1430" max="1430" width="6" style="255" bestFit="1" customWidth="1"/>
    <col min="1431" max="1433" width="9.109375" style="255"/>
    <col min="1434" max="1436" width="2.33203125" style="255" bestFit="1" customWidth="1"/>
    <col min="1437" max="1437" width="9.109375" style="255"/>
    <col min="1438" max="1442" width="2.33203125" style="255" bestFit="1" customWidth="1"/>
    <col min="1443" max="1445" width="9.109375" style="255"/>
    <col min="1446" max="1450" width="2.33203125" style="255" bestFit="1" customWidth="1"/>
    <col min="1451" max="1451" width="6" style="255" bestFit="1" customWidth="1"/>
    <col min="1452" max="1453" width="2.33203125" style="255" bestFit="1" customWidth="1"/>
    <col min="1454" max="1454" width="6" style="255" bestFit="1" customWidth="1"/>
    <col min="1455" max="1457" width="9.109375" style="255"/>
    <col min="1458" max="1460" width="2.33203125" style="255" bestFit="1" customWidth="1"/>
    <col min="1461" max="1461" width="9.109375" style="255"/>
    <col min="1462" max="1466" width="2.33203125" style="255" bestFit="1" customWidth="1"/>
    <col min="1467" max="1468" width="9.109375" style="255"/>
    <col min="1469" max="1474" width="2.33203125" style="255" bestFit="1" customWidth="1"/>
    <col min="1475" max="1475" width="6" style="255" bestFit="1" customWidth="1"/>
    <col min="1476" max="1477" width="2.33203125" style="255" bestFit="1" customWidth="1"/>
    <col min="1478" max="1478" width="6" style="255" bestFit="1" customWidth="1"/>
    <col min="1479" max="1481" width="9.109375" style="255"/>
    <col min="1482" max="1484" width="2.33203125" style="255" bestFit="1" customWidth="1"/>
    <col min="1485" max="1485" width="9.109375" style="255"/>
    <col min="1486" max="1490" width="2.33203125" style="255" bestFit="1" customWidth="1"/>
    <col min="1491" max="1492" width="9.109375" style="255"/>
    <col min="1493" max="1493" width="13.5546875" style="255" bestFit="1" customWidth="1"/>
    <col min="1494" max="1494" width="2.33203125" style="255" bestFit="1" customWidth="1"/>
    <col min="1495" max="1495" width="3.5546875" style="255" bestFit="1" customWidth="1"/>
    <col min="1496" max="1496" width="13.5546875" style="255" bestFit="1" customWidth="1"/>
    <col min="1497" max="1497" width="4.77734375" style="255" bestFit="1" customWidth="1"/>
    <col min="1498" max="1498" width="9.109375" style="255"/>
    <col min="1499" max="1499" width="10.44140625" style="255" bestFit="1" customWidth="1"/>
    <col min="1500" max="1500" width="4.77734375" style="255" bestFit="1" customWidth="1"/>
    <col min="1501" max="1501" width="9.109375" style="255"/>
    <col min="1502" max="1505" width="2.33203125" style="255" bestFit="1" customWidth="1"/>
    <col min="1506" max="1507" width="9.109375" style="255"/>
    <col min="1508" max="1508" width="3.5546875" style="255" bestFit="1" customWidth="1"/>
    <col min="1509" max="1509" width="19" style="255" bestFit="1" customWidth="1"/>
    <col min="1510" max="1514" width="2.33203125" style="255" bestFit="1" customWidth="1"/>
    <col min="1515" max="1515" width="6" style="255" bestFit="1" customWidth="1"/>
    <col min="1516" max="1517" width="2.33203125" style="255" bestFit="1" customWidth="1"/>
    <col min="1518" max="1518" width="6" style="255" bestFit="1" customWidth="1"/>
    <col min="1519" max="1522" width="2.33203125" style="255" bestFit="1" customWidth="1"/>
    <col min="1523" max="1523" width="3.5546875" style="255" bestFit="1" customWidth="1"/>
    <col min="1524" max="1524" width="2.33203125" style="255" bestFit="1" customWidth="1"/>
    <col min="1525" max="1525" width="2.77734375" style="255" customWidth="1"/>
    <col min="1526" max="1526" width="2.33203125" style="255" bestFit="1" customWidth="1"/>
    <col min="1527" max="1527" width="13.5546875" style="255" bestFit="1" customWidth="1"/>
    <col min="1528" max="1528" width="2.33203125" style="255" bestFit="1" customWidth="1"/>
    <col min="1529" max="1529" width="13.5546875" style="255" bestFit="1" customWidth="1"/>
    <col min="1530" max="1530" width="8.88671875" style="255" bestFit="1" customWidth="1"/>
    <col min="1531" max="1533" width="2.77734375" style="255" customWidth="1"/>
    <col min="1534" max="1534" width="13.5546875" style="255" bestFit="1" customWidth="1"/>
    <col min="1535" max="1539" width="2.33203125" style="255" bestFit="1" customWidth="1"/>
    <col min="1540" max="1540" width="6" style="255" bestFit="1" customWidth="1"/>
    <col min="1541" max="1542" width="2.33203125" style="255" bestFit="1" customWidth="1"/>
    <col min="1543" max="1543" width="6" style="255" bestFit="1" customWidth="1"/>
    <col min="1544" max="1545" width="2.33203125" style="255" bestFit="1" customWidth="1"/>
    <col min="1546" max="1546" width="3.5546875" style="255" bestFit="1" customWidth="1"/>
    <col min="1547" max="1556" width="2.33203125" style="255" bestFit="1" customWidth="1"/>
    <col min="1557" max="1557" width="13.5546875" style="255" bestFit="1" customWidth="1"/>
    <col min="1558" max="1558" width="8.88671875" style="255" bestFit="1" customWidth="1"/>
    <col min="1559" max="1563" width="2.33203125" style="255" bestFit="1" customWidth="1"/>
    <col min="1564" max="1564" width="6" style="255" bestFit="1" customWidth="1"/>
    <col min="1565" max="1566" width="2.33203125" style="255" bestFit="1" customWidth="1"/>
    <col min="1567" max="1567" width="6" style="255" bestFit="1" customWidth="1"/>
    <col min="1568" max="1568" width="3.44140625" style="255" bestFit="1" customWidth="1"/>
    <col min="1569" max="1569" width="2.21875" style="255" bestFit="1" customWidth="1"/>
    <col min="1570" max="1570" width="3.44140625" style="255" bestFit="1" customWidth="1"/>
    <col min="1571" max="1573" width="2.33203125" style="255" bestFit="1" customWidth="1"/>
    <col min="1574" max="1574" width="2.21875" style="255" bestFit="1" customWidth="1"/>
    <col min="1575" max="1579" width="2.33203125" style="255" bestFit="1" customWidth="1"/>
    <col min="1580" max="1580" width="2.21875" style="255" bestFit="1" customWidth="1"/>
    <col min="1581" max="1581" width="8.88671875" style="255" bestFit="1" customWidth="1"/>
    <col min="1582" max="1582" width="2.77734375" style="255" customWidth="1"/>
    <col min="1583" max="1587" width="2.33203125" style="255" bestFit="1" customWidth="1"/>
    <col min="1588" max="1588" width="6" style="255" bestFit="1" customWidth="1"/>
    <col min="1589" max="1590" width="2.33203125" style="255" bestFit="1" customWidth="1"/>
    <col min="1591" max="1591" width="6" style="255" bestFit="1" customWidth="1"/>
    <col min="1592" max="1594" width="2.77734375" style="255" customWidth="1"/>
    <col min="1595" max="1597" width="2.33203125" style="255" bestFit="1" customWidth="1"/>
    <col min="1598" max="1598" width="2.77734375" style="255" customWidth="1"/>
    <col min="1599" max="1603" width="2.33203125" style="255" bestFit="1" customWidth="1"/>
    <col min="1604" max="1605" width="2.77734375" style="255" customWidth="1"/>
    <col min="1606" max="1611" width="2.33203125" style="255" bestFit="1" customWidth="1"/>
    <col min="1612" max="1612" width="6" style="255" bestFit="1" customWidth="1"/>
    <col min="1613" max="1614" width="2.33203125" style="255" bestFit="1" customWidth="1"/>
    <col min="1615" max="1615" width="6" style="255" bestFit="1" customWidth="1"/>
    <col min="1616" max="1618" width="2.77734375" style="255" customWidth="1"/>
    <col min="1619" max="1621" width="2.33203125" style="255" bestFit="1" customWidth="1"/>
    <col min="1622" max="1622" width="2.77734375" style="255" customWidth="1"/>
    <col min="1623" max="1627" width="2.33203125" style="255" bestFit="1" customWidth="1"/>
    <col min="1628" max="1629" width="2.77734375" style="255" customWidth="1"/>
    <col min="1630" max="1630" width="13.5546875" style="255" bestFit="1" customWidth="1"/>
    <col min="1631" max="1631" width="2.33203125" style="255" bestFit="1" customWidth="1"/>
    <col min="1632" max="1632" width="3.5546875" style="255" bestFit="1" customWidth="1"/>
    <col min="1633" max="1633" width="13.5546875" style="255" bestFit="1" customWidth="1"/>
    <col min="1634" max="1634" width="4.77734375" style="255" bestFit="1" customWidth="1"/>
    <col min="1635" max="1635" width="3.44140625" style="255" bestFit="1" customWidth="1"/>
    <col min="1636" max="1636" width="10.44140625" style="255" bestFit="1" customWidth="1"/>
    <col min="1637" max="1637" width="4.77734375" style="255" bestFit="1" customWidth="1"/>
    <col min="1638" max="1638" width="2.21875" style="255" bestFit="1" customWidth="1"/>
    <col min="1639" max="1642" width="2.33203125" style="255" bestFit="1" customWidth="1"/>
    <col min="1643" max="1644" width="3" style="255" bestFit="1" customWidth="1"/>
    <col min="1645" max="1645" width="3.5546875" style="255" bestFit="1" customWidth="1"/>
    <col min="1646" max="1646" width="19" style="255" bestFit="1" customWidth="1"/>
    <col min="1647" max="1651" width="2.33203125" style="255" bestFit="1" customWidth="1"/>
    <col min="1652" max="1652" width="6" style="255" bestFit="1" customWidth="1"/>
    <col min="1653" max="1654" width="2.33203125" style="255" bestFit="1" customWidth="1"/>
    <col min="1655" max="1655" width="6" style="255" bestFit="1" customWidth="1"/>
    <col min="1656" max="1659" width="2.33203125" style="255" bestFit="1" customWidth="1"/>
    <col min="1660" max="1660" width="3.5546875" style="255" bestFit="1" customWidth="1"/>
    <col min="1661" max="1661" width="2.33203125" style="255" bestFit="1" customWidth="1"/>
    <col min="1662" max="1662" width="9.109375" style="255"/>
    <col min="1663" max="1663" width="2.33203125" style="255" bestFit="1" customWidth="1"/>
    <col min="1664" max="1664" width="13.5546875" style="255" bestFit="1" customWidth="1"/>
    <col min="1665" max="1665" width="2.33203125" style="255" bestFit="1" customWidth="1"/>
    <col min="1666" max="1666" width="13.5546875" style="255" bestFit="1" customWidth="1"/>
    <col min="1667" max="1670" width="9.109375" style="255"/>
    <col min="1671" max="1671" width="13.5546875" style="255" bestFit="1" customWidth="1"/>
    <col min="1672" max="1676" width="2.33203125" style="255" bestFit="1" customWidth="1"/>
    <col min="1677" max="1677" width="6" style="255" bestFit="1" customWidth="1"/>
    <col min="1678" max="1679" width="2.33203125" style="255" bestFit="1" customWidth="1"/>
    <col min="1680" max="1680" width="6" style="255" bestFit="1" customWidth="1"/>
    <col min="1681" max="1682" width="2.33203125" style="255" bestFit="1" customWidth="1"/>
    <col min="1683" max="1683" width="3.5546875" style="255" bestFit="1" customWidth="1"/>
    <col min="1684" max="1693" width="2.33203125" style="255" bestFit="1" customWidth="1"/>
    <col min="1694" max="1694" width="13.5546875" style="255" bestFit="1" customWidth="1"/>
    <col min="1695" max="1695" width="9.109375" style="255"/>
    <col min="1696" max="1700" width="2.33203125" style="255" bestFit="1" customWidth="1"/>
    <col min="1701" max="1701" width="6" style="255" bestFit="1" customWidth="1"/>
    <col min="1702" max="1703" width="2.33203125" style="255" bestFit="1" customWidth="1"/>
    <col min="1704" max="1704" width="6" style="255" bestFit="1" customWidth="1"/>
    <col min="1705" max="1707" width="9.109375" style="255"/>
    <col min="1708" max="1710" width="2.33203125" style="255" bestFit="1" customWidth="1"/>
    <col min="1711" max="1711" width="9.109375" style="255"/>
    <col min="1712" max="1716" width="2.33203125" style="255" bestFit="1" customWidth="1"/>
    <col min="1717" max="1719" width="9.109375" style="255"/>
    <col min="1720" max="1724" width="2.33203125" style="255" bestFit="1" customWidth="1"/>
    <col min="1725" max="1725" width="6" style="255" bestFit="1" customWidth="1"/>
    <col min="1726" max="1727" width="2.33203125" style="255" bestFit="1" customWidth="1"/>
    <col min="1728" max="1728" width="6" style="255" bestFit="1" customWidth="1"/>
    <col min="1729" max="1731" width="9.109375" style="255"/>
    <col min="1732" max="1734" width="2.33203125" style="255" bestFit="1" customWidth="1"/>
    <col min="1735" max="1735" width="9.109375" style="255"/>
    <col min="1736" max="1740" width="2.33203125" style="255" bestFit="1" customWidth="1"/>
    <col min="1741" max="1742" width="9.109375" style="255"/>
    <col min="1743" max="1748" width="2.33203125" style="255" bestFit="1" customWidth="1"/>
    <col min="1749" max="1749" width="6" style="255" bestFit="1" customWidth="1"/>
    <col min="1750" max="1751" width="2.33203125" style="255" bestFit="1" customWidth="1"/>
    <col min="1752" max="1752" width="6" style="255" bestFit="1" customWidth="1"/>
    <col min="1753" max="1755" width="9.109375" style="255"/>
    <col min="1756" max="1758" width="2.33203125" style="255" bestFit="1" customWidth="1"/>
    <col min="1759" max="1759" width="9.109375" style="255"/>
    <col min="1760" max="1764" width="2.33203125" style="255" bestFit="1" customWidth="1"/>
    <col min="1765" max="1766" width="9.109375" style="255"/>
    <col min="1767" max="1767" width="13.5546875" style="255" bestFit="1" customWidth="1"/>
    <col min="1768" max="1768" width="2.33203125" style="255" bestFit="1" customWidth="1"/>
    <col min="1769" max="1769" width="3.5546875" style="255" bestFit="1" customWidth="1"/>
    <col min="1770" max="1770" width="13.5546875" style="255" bestFit="1" customWidth="1"/>
    <col min="1771" max="1771" width="4.77734375" style="255" bestFit="1" customWidth="1"/>
    <col min="1772" max="1772" width="9.109375" style="255"/>
    <col min="1773" max="1773" width="10.44140625" style="255" bestFit="1" customWidth="1"/>
    <col min="1774" max="1774" width="4.77734375" style="255" bestFit="1" customWidth="1"/>
    <col min="1775" max="1775" width="9.109375" style="255"/>
    <col min="1776" max="1779" width="2.33203125" style="255" bestFit="1" customWidth="1"/>
    <col min="1780" max="1781" width="9.109375" style="255"/>
    <col min="1782" max="1782" width="3.5546875" style="255" bestFit="1" customWidth="1"/>
    <col min="1783" max="1783" width="19" style="255" bestFit="1" customWidth="1"/>
    <col min="1784" max="1788" width="2.33203125" style="255" bestFit="1" customWidth="1"/>
    <col min="1789" max="1789" width="6" style="255" bestFit="1" customWidth="1"/>
    <col min="1790" max="1791" width="2.33203125" style="255" bestFit="1" customWidth="1"/>
    <col min="1792" max="1792" width="6" style="255" bestFit="1" customWidth="1"/>
    <col min="1793" max="1796" width="2.33203125" style="255" bestFit="1" customWidth="1"/>
    <col min="1797" max="1797" width="3.5546875" style="255" bestFit="1" customWidth="1"/>
    <col min="1798" max="1798" width="2.33203125" style="255" bestFit="1" customWidth="1"/>
    <col min="1799" max="1799" width="2.77734375" style="255" customWidth="1"/>
    <col min="1800" max="1800" width="2.33203125" style="255" bestFit="1" customWidth="1"/>
    <col min="1801" max="1801" width="13.5546875" style="255" bestFit="1" customWidth="1"/>
    <col min="1802" max="1802" width="2.33203125" style="255" bestFit="1" customWidth="1"/>
    <col min="1803" max="1803" width="13.5546875" style="255" bestFit="1" customWidth="1"/>
    <col min="1804" max="1804" width="8.88671875" style="255" bestFit="1" customWidth="1"/>
    <col min="1805" max="1807" width="2.77734375" style="255" customWidth="1"/>
    <col min="1808" max="1808" width="13.5546875" style="255" bestFit="1" customWidth="1"/>
    <col min="1809" max="1813" width="2.33203125" style="255" bestFit="1" customWidth="1"/>
    <col min="1814" max="1814" width="6" style="255" bestFit="1" customWidth="1"/>
    <col min="1815" max="1816" width="2.33203125" style="255" bestFit="1" customWidth="1"/>
    <col min="1817" max="1817" width="6" style="255" bestFit="1" customWidth="1"/>
    <col min="1818" max="1819" width="2.33203125" style="255" bestFit="1" customWidth="1"/>
    <col min="1820" max="1820" width="3.5546875" style="255" bestFit="1" customWidth="1"/>
    <col min="1821" max="1830" width="2.33203125" style="255" bestFit="1" customWidth="1"/>
    <col min="1831" max="1831" width="13.5546875" style="255" bestFit="1" customWidth="1"/>
    <col min="1832" max="1832" width="8.88671875" style="255" bestFit="1" customWidth="1"/>
    <col min="1833" max="1837" width="2.33203125" style="255" bestFit="1" customWidth="1"/>
    <col min="1838" max="1838" width="6" style="255" bestFit="1" customWidth="1"/>
    <col min="1839" max="1840" width="2.33203125" style="255" bestFit="1" customWidth="1"/>
    <col min="1841" max="1841" width="6" style="255" bestFit="1" customWidth="1"/>
    <col min="1842" max="1842" width="3.44140625" style="255" bestFit="1" customWidth="1"/>
    <col min="1843" max="1843" width="2.21875" style="255" bestFit="1" customWidth="1"/>
    <col min="1844" max="1844" width="3.44140625" style="255" bestFit="1" customWidth="1"/>
    <col min="1845" max="1847" width="2.33203125" style="255" bestFit="1" customWidth="1"/>
    <col min="1848" max="1848" width="2.21875" style="255" bestFit="1" customWidth="1"/>
    <col min="1849" max="1853" width="2.33203125" style="255" bestFit="1" customWidth="1"/>
    <col min="1854" max="1854" width="2.21875" style="255" bestFit="1" customWidth="1"/>
    <col min="1855" max="1855" width="8.88671875" style="255" bestFit="1" customWidth="1"/>
    <col min="1856" max="1856" width="2.77734375" style="255" customWidth="1"/>
    <col min="1857" max="1861" width="2.33203125" style="255" bestFit="1" customWidth="1"/>
    <col min="1862" max="1862" width="6" style="255" bestFit="1" customWidth="1"/>
    <col min="1863" max="1864" width="2.33203125" style="255" bestFit="1" customWidth="1"/>
    <col min="1865" max="1865" width="6" style="255" bestFit="1" customWidth="1"/>
    <col min="1866" max="1868" width="2.77734375" style="255" customWidth="1"/>
    <col min="1869" max="1871" width="2.33203125" style="255" bestFit="1" customWidth="1"/>
    <col min="1872" max="1872" width="2.77734375" style="255" customWidth="1"/>
    <col min="1873" max="1877" width="2.33203125" style="255" bestFit="1" customWidth="1"/>
    <col min="1878" max="1879" width="2.77734375" style="255" customWidth="1"/>
    <col min="1880" max="1885" width="2.33203125" style="255" bestFit="1" customWidth="1"/>
    <col min="1886" max="1886" width="6" style="255" bestFit="1" customWidth="1"/>
    <col min="1887" max="1888" width="2.33203125" style="255" bestFit="1" customWidth="1"/>
    <col min="1889" max="1889" width="6" style="255" bestFit="1" customWidth="1"/>
    <col min="1890" max="1892" width="2.77734375" style="255" customWidth="1"/>
    <col min="1893" max="1895" width="2.33203125" style="255" bestFit="1" customWidth="1"/>
    <col min="1896" max="1896" width="2.77734375" style="255" customWidth="1"/>
    <col min="1897" max="1901" width="2.33203125" style="255" bestFit="1" customWidth="1"/>
    <col min="1902" max="1903" width="2.77734375" style="255" customWidth="1"/>
    <col min="1904" max="1904" width="13.5546875" style="255" bestFit="1" customWidth="1"/>
    <col min="1905" max="1905" width="2.33203125" style="255" bestFit="1" customWidth="1"/>
    <col min="1906" max="1906" width="3.5546875" style="255" bestFit="1" customWidth="1"/>
    <col min="1907" max="1907" width="13.5546875" style="255" bestFit="1" customWidth="1"/>
    <col min="1908" max="1908" width="4.77734375" style="255" bestFit="1" customWidth="1"/>
    <col min="1909" max="1909" width="3.44140625" style="255" bestFit="1" customWidth="1"/>
    <col min="1910" max="1910" width="10.44140625" style="255" bestFit="1" customWidth="1"/>
    <col min="1911" max="1911" width="4.77734375" style="255" bestFit="1" customWidth="1"/>
    <col min="1912" max="1912" width="2.21875" style="255" bestFit="1" customWidth="1"/>
    <col min="1913" max="1916" width="2.33203125" style="255" bestFit="1" customWidth="1"/>
    <col min="1917" max="1918" width="3" style="255" bestFit="1" customWidth="1"/>
    <col min="1919" max="1919" width="3.5546875" style="255" bestFit="1" customWidth="1"/>
    <col min="1920" max="1920" width="19" style="255" bestFit="1" customWidth="1"/>
    <col min="1921" max="1925" width="2.33203125" style="255" bestFit="1" customWidth="1"/>
    <col min="1926" max="1926" width="6" style="255" bestFit="1" customWidth="1"/>
    <col min="1927" max="1928" width="2.33203125" style="255" bestFit="1" customWidth="1"/>
    <col min="1929" max="1929" width="6" style="255" bestFit="1" customWidth="1"/>
    <col min="1930" max="1933" width="2.33203125" style="255" bestFit="1" customWidth="1"/>
    <col min="1934" max="1934" width="3.5546875" style="255" bestFit="1" customWidth="1"/>
    <col min="1935" max="1935" width="2.33203125" style="255" bestFit="1" customWidth="1"/>
    <col min="1936" max="1936" width="9.109375" style="255"/>
    <col min="1937" max="1937" width="2.33203125" style="255" bestFit="1" customWidth="1"/>
    <col min="1938" max="1938" width="13.5546875" style="255" bestFit="1" customWidth="1"/>
    <col min="1939" max="1939" width="2.33203125" style="255" bestFit="1" customWidth="1"/>
    <col min="1940" max="1940" width="13.5546875" style="255" bestFit="1" customWidth="1"/>
    <col min="1941" max="1944" width="9.109375" style="255"/>
    <col min="1945" max="1945" width="13.5546875" style="255" bestFit="1" customWidth="1"/>
    <col min="1946" max="1950" width="2.33203125" style="255" bestFit="1" customWidth="1"/>
    <col min="1951" max="1951" width="6" style="255" bestFit="1" customWidth="1"/>
    <col min="1952" max="1953" width="2.33203125" style="255" bestFit="1" customWidth="1"/>
    <col min="1954" max="1954" width="6" style="255" bestFit="1" customWidth="1"/>
    <col min="1955" max="1956" width="2.33203125" style="255" bestFit="1" customWidth="1"/>
    <col min="1957" max="1957" width="3.5546875" style="255" bestFit="1" customWidth="1"/>
    <col min="1958" max="1967" width="2.33203125" style="255" bestFit="1" customWidth="1"/>
    <col min="1968" max="1968" width="13.5546875" style="255" bestFit="1" customWidth="1"/>
    <col min="1969" max="1969" width="9.109375" style="255"/>
    <col min="1970" max="1974" width="2.33203125" style="255" bestFit="1" customWidth="1"/>
    <col min="1975" max="1975" width="6" style="255" bestFit="1" customWidth="1"/>
    <col min="1976" max="1977" width="2.33203125" style="255" bestFit="1" customWidth="1"/>
    <col min="1978" max="1978" width="6" style="255" bestFit="1" customWidth="1"/>
    <col min="1979" max="1981" width="9.109375" style="255"/>
    <col min="1982" max="1984" width="2.33203125" style="255" bestFit="1" customWidth="1"/>
    <col min="1985" max="1985" width="9.109375" style="255"/>
    <col min="1986" max="1990" width="2.33203125" style="255" bestFit="1" customWidth="1"/>
    <col min="1991" max="1993" width="9.109375" style="255"/>
    <col min="1994" max="1998" width="2.33203125" style="255" bestFit="1" customWidth="1"/>
    <col min="1999" max="1999" width="6" style="255" bestFit="1" customWidth="1"/>
    <col min="2000" max="2001" width="2.33203125" style="255" bestFit="1" customWidth="1"/>
    <col min="2002" max="2002" width="6" style="255" bestFit="1" customWidth="1"/>
    <col min="2003" max="2005" width="9.109375" style="255"/>
    <col min="2006" max="2008" width="2.33203125" style="255" bestFit="1" customWidth="1"/>
    <col min="2009" max="2009" width="9.109375" style="255"/>
    <col min="2010" max="2014" width="2.33203125" style="255" bestFit="1" customWidth="1"/>
    <col min="2015" max="2016" width="9.109375" style="255"/>
    <col min="2017" max="2022" width="2.33203125" style="255" bestFit="1" customWidth="1"/>
    <col min="2023" max="2023" width="6" style="255" bestFit="1" customWidth="1"/>
    <col min="2024" max="2025" width="2.33203125" style="255" bestFit="1" customWidth="1"/>
    <col min="2026" max="2026" width="6" style="255" bestFit="1" customWidth="1"/>
    <col min="2027" max="2029" width="9.109375" style="255"/>
    <col min="2030" max="2032" width="2.33203125" style="255" bestFit="1" customWidth="1"/>
    <col min="2033" max="2033" width="9.109375" style="255"/>
    <col min="2034" max="2038" width="2.33203125" style="255" bestFit="1" customWidth="1"/>
    <col min="2039" max="2040" width="9.109375" style="255"/>
    <col min="2041" max="2041" width="13.5546875" style="255" bestFit="1" customWidth="1"/>
    <col min="2042" max="2042" width="2.33203125" style="255" bestFit="1" customWidth="1"/>
    <col min="2043" max="2043" width="3.5546875" style="255" bestFit="1" customWidth="1"/>
    <col min="2044" max="2044" width="13.5546875" style="255" bestFit="1" customWidth="1"/>
    <col min="2045" max="2045" width="4.77734375" style="255" bestFit="1" customWidth="1"/>
    <col min="2046" max="2046" width="9.109375" style="255"/>
    <col min="2047" max="2047" width="10.44140625" style="255" bestFit="1" customWidth="1"/>
    <col min="2048" max="2048" width="4.77734375" style="255" bestFit="1" customWidth="1"/>
    <col min="2049" max="2049" width="9.109375" style="255"/>
    <col min="2050" max="2053" width="2.33203125" style="255" bestFit="1" customWidth="1"/>
    <col min="2054" max="2055" width="9.109375" style="255"/>
    <col min="2056" max="2056" width="3.5546875" style="255" bestFit="1" customWidth="1"/>
    <col min="2057" max="2057" width="19" style="255" bestFit="1" customWidth="1"/>
    <col min="2058" max="2062" width="2.33203125" style="255" bestFit="1" customWidth="1"/>
    <col min="2063" max="2063" width="6" style="255" bestFit="1" customWidth="1"/>
    <col min="2064" max="2065" width="2.33203125" style="255" bestFit="1" customWidth="1"/>
    <col min="2066" max="2066" width="6" style="255" bestFit="1" customWidth="1"/>
    <col min="2067" max="2070" width="2.33203125" style="255" bestFit="1" customWidth="1"/>
    <col min="2071" max="2071" width="3.5546875" style="255" bestFit="1" customWidth="1"/>
    <col min="2072" max="2072" width="2.33203125" style="255" bestFit="1" customWidth="1"/>
    <col min="2073" max="2073" width="9.109375" style="255"/>
    <col min="2074" max="2074" width="2.33203125" style="255" bestFit="1" customWidth="1"/>
    <col min="2075" max="2075" width="13.5546875" style="255" bestFit="1" customWidth="1"/>
    <col min="2076" max="2076" width="2.33203125" style="255" bestFit="1" customWidth="1"/>
    <col min="2077" max="2077" width="13.5546875" style="255" bestFit="1" customWidth="1"/>
    <col min="2078" max="2081" width="9.109375" style="255"/>
    <col min="2082" max="2082" width="13.5546875" style="255" bestFit="1" customWidth="1"/>
    <col min="2083" max="2087" width="2.33203125" style="255" bestFit="1" customWidth="1"/>
    <col min="2088" max="2088" width="6" style="255" bestFit="1" customWidth="1"/>
    <col min="2089" max="2090" width="2.33203125" style="255" bestFit="1" customWidth="1"/>
    <col min="2091" max="2091" width="6" style="255" bestFit="1" customWidth="1"/>
    <col min="2092" max="2093" width="2.33203125" style="255" bestFit="1" customWidth="1"/>
    <col min="2094" max="2094" width="3.5546875" style="255" bestFit="1" customWidth="1"/>
    <col min="2095" max="2104" width="2.33203125" style="255" bestFit="1" customWidth="1"/>
    <col min="2105" max="2105" width="13.5546875" style="255" bestFit="1" customWidth="1"/>
    <col min="2106" max="2106" width="9.109375" style="255"/>
    <col min="2107" max="2111" width="2.33203125" style="255" bestFit="1" customWidth="1"/>
    <col min="2112" max="2112" width="6" style="255" bestFit="1" customWidth="1"/>
    <col min="2113" max="2114" width="2.33203125" style="255" bestFit="1" customWidth="1"/>
    <col min="2115" max="2115" width="6" style="255" bestFit="1" customWidth="1"/>
    <col min="2116" max="2118" width="9.109375" style="255"/>
    <col min="2119" max="2121" width="2.33203125" style="255" bestFit="1" customWidth="1"/>
    <col min="2122" max="2122" width="9.109375" style="255"/>
    <col min="2123" max="2127" width="2.33203125" style="255" bestFit="1" customWidth="1"/>
    <col min="2128" max="2130" width="9.109375" style="255"/>
    <col min="2131" max="2135" width="2.33203125" style="255" bestFit="1" customWidth="1"/>
    <col min="2136" max="2136" width="6" style="255" bestFit="1" customWidth="1"/>
    <col min="2137" max="2138" width="2.33203125" style="255" bestFit="1" customWidth="1"/>
    <col min="2139" max="2139" width="6" style="255" bestFit="1" customWidth="1"/>
    <col min="2140" max="2142" width="9.109375" style="255"/>
    <col min="2143" max="2145" width="2.33203125" style="255" bestFit="1" customWidth="1"/>
    <col min="2146" max="2146" width="9.109375" style="255"/>
    <col min="2147" max="2151" width="2.33203125" style="255" bestFit="1" customWidth="1"/>
    <col min="2152" max="2153" width="9.109375" style="255"/>
    <col min="2154" max="2159" width="2.33203125" style="255" bestFit="1" customWidth="1"/>
    <col min="2160" max="2160" width="6" style="255" bestFit="1" customWidth="1"/>
    <col min="2161" max="2162" width="2.33203125" style="255" bestFit="1" customWidth="1"/>
    <col min="2163" max="2163" width="6" style="255" bestFit="1" customWidth="1"/>
    <col min="2164" max="2166" width="9.109375" style="255"/>
    <col min="2167" max="2169" width="2.33203125" style="255" bestFit="1" customWidth="1"/>
    <col min="2170" max="2170" width="9.109375" style="255"/>
    <col min="2171" max="2175" width="2.33203125" style="255" bestFit="1" customWidth="1"/>
    <col min="2176" max="2177" width="9.109375" style="255"/>
    <col min="2178" max="2178" width="13.5546875" style="255" bestFit="1" customWidth="1"/>
    <col min="2179" max="2179" width="2.33203125" style="255" bestFit="1" customWidth="1"/>
    <col min="2180" max="2180" width="3.5546875" style="255" bestFit="1" customWidth="1"/>
    <col min="2181" max="2181" width="13.5546875" style="255" bestFit="1" customWidth="1"/>
    <col min="2182" max="2182" width="4.77734375" style="255" bestFit="1" customWidth="1"/>
    <col min="2183" max="2183" width="9.109375" style="255"/>
    <col min="2184" max="2184" width="10.44140625" style="255" bestFit="1" customWidth="1"/>
    <col min="2185" max="2185" width="4.77734375" style="255" bestFit="1" customWidth="1"/>
    <col min="2186" max="2186" width="9.109375" style="255"/>
    <col min="2187" max="2190" width="2.33203125" style="255" bestFit="1" customWidth="1"/>
    <col min="2191" max="16384" width="9.109375" style="255"/>
  </cols>
  <sheetData>
    <row r="1" spans="1:2192" x14ac:dyDescent="0.2">
      <c r="A1" s="255">
        <v>1</v>
      </c>
      <c r="EH1" s="255">
        <f>A1+1</f>
        <v>2</v>
      </c>
      <c r="EI1" s="255" t="s">
        <v>163</v>
      </c>
      <c r="JD1" s="255">
        <v>0</v>
      </c>
      <c r="JF1" s="255">
        <f t="shared" ref="JF1:JG1" si="0">JE1</f>
        <v>0</v>
      </c>
      <c r="JG1" s="255">
        <f t="shared" si="0"/>
        <v>0</v>
      </c>
      <c r="JO1" s="255">
        <f>EH1+1</f>
        <v>3</v>
      </c>
      <c r="JP1" s="255" t="s">
        <v>163</v>
      </c>
      <c r="OK1" s="255">
        <f>JD1+12</f>
        <v>12</v>
      </c>
      <c r="OM1" s="255">
        <f>OK1</f>
        <v>12</v>
      </c>
      <c r="ON1" s="255">
        <f t="shared" ref="ON1" si="1">OM1</f>
        <v>12</v>
      </c>
      <c r="OV1" s="255">
        <f>JO1+1</f>
        <v>4</v>
      </c>
      <c r="OW1" s="255" t="s">
        <v>163</v>
      </c>
      <c r="TR1" s="255">
        <f>OK1+12</f>
        <v>24</v>
      </c>
      <c r="TT1" s="255">
        <f>TR1</f>
        <v>24</v>
      </c>
      <c r="TU1" s="255">
        <f t="shared" ref="TU1" si="2">TT1</f>
        <v>24</v>
      </c>
      <c r="UC1" s="255">
        <f>OV1+1</f>
        <v>5</v>
      </c>
      <c r="UD1" s="255" t="s">
        <v>163</v>
      </c>
      <c r="YY1" s="255">
        <f>TR1+12</f>
        <v>36</v>
      </c>
      <c r="ZA1" s="255">
        <f>YY1</f>
        <v>36</v>
      </c>
      <c r="ZB1" s="255">
        <f t="shared" ref="ZB1" si="3">ZA1</f>
        <v>36</v>
      </c>
      <c r="ZJ1" s="255">
        <f>UC1+1</f>
        <v>6</v>
      </c>
      <c r="ZK1" s="255" t="s">
        <v>163</v>
      </c>
      <c r="AEF1" s="255">
        <f>YY1+12</f>
        <v>48</v>
      </c>
      <c r="AEH1" s="255">
        <f>AEF1</f>
        <v>48</v>
      </c>
      <c r="AEI1" s="255">
        <f t="shared" ref="AEI1" si="4">AEH1</f>
        <v>48</v>
      </c>
      <c r="AEQ1" s="255">
        <f>ZJ1+1</f>
        <v>7</v>
      </c>
      <c r="AER1" s="255" t="s">
        <v>163</v>
      </c>
      <c r="AJM1" s="255">
        <f>AEF1+12</f>
        <v>60</v>
      </c>
      <c r="AJO1" s="255">
        <f>AJM1</f>
        <v>60</v>
      </c>
      <c r="AJP1" s="255">
        <f t="shared" ref="AJP1" si="5">AJO1</f>
        <v>60</v>
      </c>
      <c r="AJX1" s="255">
        <f>AEQ1+1</f>
        <v>8</v>
      </c>
      <c r="AJY1" s="255" t="s">
        <v>163</v>
      </c>
      <c r="AOT1" s="255">
        <f>AJM1+12</f>
        <v>72</v>
      </c>
      <c r="AOV1" s="255">
        <f>AOT1</f>
        <v>72</v>
      </c>
      <c r="AOW1" s="255">
        <f t="shared" ref="AOW1" si="6">AOV1</f>
        <v>72</v>
      </c>
      <c r="APE1" s="255">
        <f>AJX1+1</f>
        <v>9</v>
      </c>
      <c r="APF1" s="255" t="s">
        <v>163</v>
      </c>
      <c r="AUA1" s="255">
        <f>AOT1+12</f>
        <v>84</v>
      </c>
      <c r="AUC1" s="255">
        <f>AUA1</f>
        <v>84</v>
      </c>
      <c r="AUD1" s="255">
        <f t="shared" ref="AUD1" si="7">AUC1</f>
        <v>84</v>
      </c>
      <c r="AUL1" s="255">
        <f>APE1+1</f>
        <v>10</v>
      </c>
      <c r="AUM1" s="255" t="s">
        <v>163</v>
      </c>
      <c r="AZH1" s="255">
        <f>AUA1+12</f>
        <v>96</v>
      </c>
      <c r="AZJ1" s="255">
        <f>AZH1</f>
        <v>96</v>
      </c>
      <c r="AZK1" s="255">
        <f t="shared" ref="AZK1" si="8">AZJ1</f>
        <v>96</v>
      </c>
      <c r="AZS1" s="255">
        <f>AUL1+1</f>
        <v>11</v>
      </c>
      <c r="AZT1" s="255" t="s">
        <v>163</v>
      </c>
      <c r="BEO1" s="255">
        <f>AZH1+12</f>
        <v>108</v>
      </c>
      <c r="BEQ1" s="255">
        <f>BEO1</f>
        <v>108</v>
      </c>
      <c r="BER1" s="255">
        <f t="shared" ref="BER1" si="9">BEQ1</f>
        <v>108</v>
      </c>
      <c r="BEZ1" s="255">
        <f>AZS1+1</f>
        <v>12</v>
      </c>
      <c r="BFA1" s="255" t="s">
        <v>163</v>
      </c>
      <c r="BJV1" s="255">
        <f>BEO1+12</f>
        <v>120</v>
      </c>
      <c r="BJX1" s="255">
        <f>BJV1</f>
        <v>120</v>
      </c>
      <c r="BJY1" s="255">
        <f t="shared" ref="BJY1" si="10">BJX1</f>
        <v>120</v>
      </c>
      <c r="BKG1" s="255">
        <f>BEZ1+1</f>
        <v>13</v>
      </c>
      <c r="BKH1" s="255" t="s">
        <v>163</v>
      </c>
      <c r="BPC1" s="255">
        <f>BJV1+12</f>
        <v>132</v>
      </c>
      <c r="BPE1" s="255">
        <f>BPC1</f>
        <v>132</v>
      </c>
      <c r="BPF1" s="255">
        <f t="shared" ref="BPF1" si="11">BPE1</f>
        <v>132</v>
      </c>
      <c r="BPN1" s="255">
        <f>BKG1+1</f>
        <v>14</v>
      </c>
      <c r="BPO1" s="255" t="s">
        <v>163</v>
      </c>
      <c r="BUJ1" s="255">
        <f>BPC1+12</f>
        <v>144</v>
      </c>
      <c r="BUL1" s="255">
        <f>BUJ1</f>
        <v>144</v>
      </c>
      <c r="BUM1" s="255">
        <f t="shared" ref="BUM1" si="12">BUL1</f>
        <v>144</v>
      </c>
      <c r="BUU1" s="255">
        <f>BPN1+1</f>
        <v>15</v>
      </c>
      <c r="BUV1" s="255" t="s">
        <v>163</v>
      </c>
      <c r="BZQ1" s="255">
        <f>BUJ1+12</f>
        <v>156</v>
      </c>
      <c r="BZS1" s="255">
        <f>BZQ1</f>
        <v>156</v>
      </c>
      <c r="BZT1" s="255">
        <f t="shared" ref="BZT1" si="13">BZS1</f>
        <v>156</v>
      </c>
      <c r="CAB1" s="255">
        <f>BUU1+1</f>
        <v>16</v>
      </c>
      <c r="CAC1" s="255" t="s">
        <v>163</v>
      </c>
      <c r="CEX1" s="255">
        <f>BZQ1+12</f>
        <v>168</v>
      </c>
      <c r="CEZ1" s="255">
        <f>CEX1</f>
        <v>168</v>
      </c>
      <c r="CFA1" s="255">
        <f t="shared" ref="CFA1" si="14">CEZ1</f>
        <v>168</v>
      </c>
    </row>
    <row r="3" spans="1:2192" x14ac:dyDescent="0.2">
      <c r="DU3" s="255">
        <v>1</v>
      </c>
      <c r="DV3" s="255" t="str">
        <f>Tournament!H13</f>
        <v>England</v>
      </c>
      <c r="DW3" s="255">
        <f>IF(AND(Tournament!J13&lt;&gt;"",Tournament!L13&lt;&gt;""),Tournament!J13,0)</f>
        <v>35</v>
      </c>
      <c r="DX3" s="255">
        <f>IF(AND(Tournament!L13&lt;&gt;"",Tournament!J13&lt;&gt;""),Tournament!L13,0)</f>
        <v>11</v>
      </c>
      <c r="DY3" s="255" t="str">
        <f>Tournament!N13</f>
        <v>Fiji</v>
      </c>
      <c r="DZ3" s="255">
        <f>IF(Tournament!O13&lt;&gt;"",Tournament!O13,0)</f>
        <v>4</v>
      </c>
      <c r="EA3" s="255">
        <f>IF(Tournament!Q13&lt;&gt;"",Tournament!Q13,0)</f>
        <v>1</v>
      </c>
      <c r="EB3" s="255">
        <f>IF(DW3&lt;&gt;"",IF(Tournament!O13&gt;3,1,0),0)</f>
        <v>1</v>
      </c>
      <c r="EC3" s="255">
        <f>IF(DX3&lt;&gt;"",IF(Tournament!Q13&gt;3,1,0),0)</f>
        <v>0</v>
      </c>
      <c r="ED3" s="255">
        <f>IFERROR(IF(AND(DW3&lt;&gt;"",DW3&lt;DX3,DX3-DW3&lt;8),1,0),0)</f>
        <v>0</v>
      </c>
      <c r="EE3" s="255">
        <f>IFERROR(IF(AND(DX3&lt;&gt;"",DX3&lt;DW3,DW3-DX3&lt;8),1,0),0)</f>
        <v>0</v>
      </c>
      <c r="EF3" s="255" t="str">
        <f>IF(AND(Tournament!J13&lt;&gt;"",Tournament!L13&lt;&gt;""),IF(DW3&gt;DX3,"W",IF(DW3=DX3,"D","L")),"")</f>
        <v>W</v>
      </c>
      <c r="EG3" s="255" t="str">
        <f>IF(EF3&lt;&gt;"",IF(EF3="W","L",IF(EF3="L","W","D")),"")</f>
        <v>L</v>
      </c>
      <c r="JB3" s="255">
        <v>1</v>
      </c>
      <c r="JC3" s="255" t="str">
        <f>DV3</f>
        <v>England</v>
      </c>
      <c r="JD3" s="255" t="str">
        <f ca="1">IF(OFFSET('All Players'!$W10,0,JD$1)&lt;&gt;"",OFFSET('All Players'!$W10,0,JD$1),"")</f>
        <v/>
      </c>
      <c r="JE3" s="255" t="str">
        <f ca="1">IF(OFFSET('All Players'!$Y10,0,JD$1)&lt;&gt;"",OFFSET('All Players'!$Y10,0,JD$1),"")</f>
        <v/>
      </c>
      <c r="JF3" s="255" t="str">
        <f>DY3</f>
        <v>Fiji</v>
      </c>
      <c r="JG3" s="255" t="str">
        <f ca="1">IF(OFFSET('All Players'!$AA10,0,JF$1)&lt;&gt;"",OFFSET('All Players'!$AA10,0,JF$1),"")</f>
        <v/>
      </c>
      <c r="JH3" s="255" t="str">
        <f ca="1">IF(OFFSET('All Players'!$AC10,0,JG$1)&lt;&gt;"",OFFSET('All Players'!$AC10,0,JG$1),"")</f>
        <v/>
      </c>
      <c r="JI3" s="255">
        <f ca="1">IF(JD3&lt;&gt;"",IF(JG3&gt;3,1,0),0)</f>
        <v>0</v>
      </c>
      <c r="JJ3" s="255">
        <f ca="1">IF(JE3&lt;&gt;"",IF(JH3&gt;3,1,0),0)</f>
        <v>0</v>
      </c>
      <c r="JK3" s="255">
        <f ca="1">IFERROR(IF(AND(JD3&lt;&gt;"",JD3&lt;JE3,JE3-JD3&lt;8),1,0),0)</f>
        <v>0</v>
      </c>
      <c r="JL3" s="255">
        <f ca="1">IFERROR(IF(AND(JE3&lt;&gt;"",JE3&lt;JD3,JD3-JE3&lt;8),1,0),0)</f>
        <v>0</v>
      </c>
      <c r="JM3" s="255" t="str">
        <f ca="1">IF(AND(JD3&lt;&gt;"",JE3&lt;&gt;""),IF(JD3&gt;JE3,"W",IF(JD3=JE3,"D","L")),"")</f>
        <v/>
      </c>
      <c r="JN3" s="255" t="str">
        <f ca="1">IF(JM3&lt;&gt;"",IF(JM3="W","L",IF(JM3="L","W","D")),"")</f>
        <v/>
      </c>
      <c r="OI3" s="255">
        <v>1</v>
      </c>
      <c r="OJ3" s="255" t="str">
        <f>JC3</f>
        <v>England</v>
      </c>
      <c r="OK3" s="255" t="str">
        <f ca="1">IF(OFFSET('All Players'!$W10,0,OK$1)&lt;&gt;"",OFFSET('All Players'!$W10,0,OK$1),"")</f>
        <v/>
      </c>
      <c r="OL3" s="255" t="str">
        <f ca="1">IF(OFFSET('All Players'!$Y10,0,OK$1)&lt;&gt;"",OFFSET('All Players'!$Y10,0,OK$1),"")</f>
        <v/>
      </c>
      <c r="OM3" s="255" t="str">
        <f>JF3</f>
        <v>Fiji</v>
      </c>
      <c r="ON3" s="255" t="str">
        <f ca="1">IF(OFFSET('All Players'!$AA10,0,OM$1)&lt;&gt;"",OFFSET('All Players'!$AA10,0,OM$1),"")</f>
        <v/>
      </c>
      <c r="OO3" s="255" t="str">
        <f ca="1">IF(OFFSET('All Players'!$AC10,0,ON$1)&lt;&gt;"",OFFSET('All Players'!$AC10,0,ON$1),"")</f>
        <v/>
      </c>
      <c r="OP3" s="255">
        <f ca="1">IF(OK3&lt;&gt;"",IF(ON3&gt;3,1,0),0)</f>
        <v>0</v>
      </c>
      <c r="OQ3" s="255">
        <f ca="1">IF(OL3&lt;&gt;"",IF(OO3&gt;3,1,0),0)</f>
        <v>0</v>
      </c>
      <c r="OR3" s="255">
        <f ca="1">IFERROR(IF(AND(OK3&lt;&gt;"",OK3&lt;OL3,OL3-OK3&lt;8),1,0),0)</f>
        <v>0</v>
      </c>
      <c r="OS3" s="255">
        <f ca="1">IFERROR(IF(AND(OL3&lt;&gt;"",OL3&lt;OK3,OK3-OL3&lt;8),1,0),0)</f>
        <v>0</v>
      </c>
      <c r="OT3" s="255" t="str">
        <f ca="1">IF(AND(OK3&lt;&gt;"",OL3&lt;&gt;""),IF(OK3&gt;OL3,"W",IF(OK3=OL3,"D","L")),"")</f>
        <v/>
      </c>
      <c r="OU3" s="255" t="str">
        <f ca="1">IF(OT3&lt;&gt;"",IF(OT3="W","L",IF(OT3="L","W","D")),"")</f>
        <v/>
      </c>
      <c r="TP3" s="255">
        <v>1</v>
      </c>
      <c r="TQ3" s="255" t="str">
        <f>OJ3</f>
        <v>England</v>
      </c>
      <c r="TR3" s="255" t="str">
        <f ca="1">IF(OFFSET('All Players'!$W10,0,TR$1)&lt;&gt;"",OFFSET('All Players'!$W10,0,TR$1),"")</f>
        <v/>
      </c>
      <c r="TS3" s="255" t="str">
        <f ca="1">IF(OFFSET('All Players'!$Y10,0,TR$1)&lt;&gt;"",OFFSET('All Players'!$Y10,0,TR$1),"")</f>
        <v/>
      </c>
      <c r="TT3" s="255" t="str">
        <f>OM3</f>
        <v>Fiji</v>
      </c>
      <c r="TU3" s="255" t="str">
        <f ca="1">IF(OFFSET('All Players'!$AA10,0,TT$1)&lt;&gt;"",OFFSET('All Players'!$AA10,0,TT$1),"")</f>
        <v/>
      </c>
      <c r="TV3" s="255" t="str">
        <f ca="1">IF(OFFSET('All Players'!$AC10,0,TU$1)&lt;&gt;"",OFFSET('All Players'!$AC10,0,TU$1),"")</f>
        <v/>
      </c>
      <c r="TW3" s="255">
        <f ca="1">IF(TR3&lt;&gt;"",IF(TU3&gt;3,1,0),0)</f>
        <v>0</v>
      </c>
      <c r="TX3" s="255">
        <f ca="1">IF(TS3&lt;&gt;"",IF(TV3&gt;3,1,0),0)</f>
        <v>0</v>
      </c>
      <c r="TY3" s="255">
        <f ca="1">IFERROR(IF(AND(TR3&lt;&gt;"",TR3&lt;TS3,TS3-TR3&lt;8),1,0),0)</f>
        <v>0</v>
      </c>
      <c r="TZ3" s="255">
        <f ca="1">IFERROR(IF(AND(TS3&lt;&gt;"",TS3&lt;TR3,TR3-TS3&lt;8),1,0),0)</f>
        <v>0</v>
      </c>
      <c r="UA3" s="255" t="str">
        <f ca="1">IF(AND(TR3&lt;&gt;"",TS3&lt;&gt;""),IF(TR3&gt;TS3,"W",IF(TR3=TS3,"D","L")),"")</f>
        <v/>
      </c>
      <c r="UB3" s="255" t="str">
        <f ca="1">IF(UA3&lt;&gt;"",IF(UA3="W","L",IF(UA3="L","W","D")),"")</f>
        <v/>
      </c>
      <c r="YW3" s="255">
        <v>1</v>
      </c>
      <c r="YX3" s="255" t="str">
        <f>TQ3</f>
        <v>England</v>
      </c>
      <c r="YY3" s="255" t="str">
        <f ca="1">IF(OFFSET('All Players'!$W10,0,YY$1)&lt;&gt;"",OFFSET('All Players'!$W10,0,YY$1),"")</f>
        <v/>
      </c>
      <c r="YZ3" s="255" t="str">
        <f ca="1">IF(OFFSET('All Players'!$Y10,0,YY$1)&lt;&gt;"",OFFSET('All Players'!$Y10,0,YY$1),"")</f>
        <v/>
      </c>
      <c r="ZA3" s="255" t="str">
        <f>TT3</f>
        <v>Fiji</v>
      </c>
      <c r="ZB3" s="255" t="str">
        <f ca="1">IF(OFFSET('All Players'!$AA10,0,ZA$1)&lt;&gt;"",OFFSET('All Players'!$AA10,0,ZA$1),"")</f>
        <v/>
      </c>
      <c r="ZC3" s="255" t="str">
        <f ca="1">IF(OFFSET('All Players'!$AC10,0,ZB$1)&lt;&gt;"",OFFSET('All Players'!$AC10,0,ZB$1),"")</f>
        <v/>
      </c>
      <c r="ZD3" s="255">
        <f ca="1">IF(YY3&lt;&gt;"",IF(ZB3&gt;3,1,0),0)</f>
        <v>0</v>
      </c>
      <c r="ZE3" s="255">
        <f ca="1">IF(YZ3&lt;&gt;"",IF(ZC3&gt;3,1,0),0)</f>
        <v>0</v>
      </c>
      <c r="ZF3" s="255">
        <f ca="1">IFERROR(IF(AND(YY3&lt;&gt;"",YY3&lt;YZ3,YZ3-YY3&lt;8),1,0),0)</f>
        <v>0</v>
      </c>
      <c r="ZG3" s="255">
        <f ca="1">IFERROR(IF(AND(YZ3&lt;&gt;"",YZ3&lt;YY3,YY3-YZ3&lt;8),1,0),0)</f>
        <v>0</v>
      </c>
      <c r="ZH3" s="255" t="str">
        <f ca="1">IF(AND(YY3&lt;&gt;"",YZ3&lt;&gt;""),IF(YY3&gt;YZ3,"W",IF(YY3=YZ3,"D","L")),"")</f>
        <v/>
      </c>
      <c r="ZI3" s="255" t="str">
        <f ca="1">IF(ZH3&lt;&gt;"",IF(ZH3="W","L",IF(ZH3="L","W","D")),"")</f>
        <v/>
      </c>
      <c r="AED3" s="255">
        <v>1</v>
      </c>
      <c r="AEE3" s="255" t="str">
        <f>YX3</f>
        <v>England</v>
      </c>
      <c r="AEF3" s="255" t="str">
        <f ca="1">IF(OFFSET('All Players'!$W10,0,AEF$1)&lt;&gt;"",OFFSET('All Players'!$W10,0,AEF$1),"")</f>
        <v/>
      </c>
      <c r="AEG3" s="255" t="str">
        <f ca="1">IF(OFFSET('All Players'!$Y10,0,AEF$1)&lt;&gt;"",OFFSET('All Players'!$Y10,0,AEF$1),"")</f>
        <v/>
      </c>
      <c r="AEH3" s="255" t="str">
        <f>ZA3</f>
        <v>Fiji</v>
      </c>
      <c r="AEI3" s="255" t="str">
        <f ca="1">IF(OFFSET('All Players'!$AA10,0,AEH$1)&lt;&gt;"",OFFSET('All Players'!$AA10,0,AEH$1),"")</f>
        <v/>
      </c>
      <c r="AEJ3" s="255" t="str">
        <f ca="1">IF(OFFSET('All Players'!$AC10,0,AEI$1)&lt;&gt;"",OFFSET('All Players'!$AC10,0,AEI$1),"")</f>
        <v/>
      </c>
      <c r="AEK3" s="255">
        <f ca="1">IF(AEF3&lt;&gt;"",IF(AEI3&gt;3,1,0),0)</f>
        <v>0</v>
      </c>
      <c r="AEL3" s="255">
        <f ca="1">IF(AEG3&lt;&gt;"",IF(AEJ3&gt;3,1,0),0)</f>
        <v>0</v>
      </c>
      <c r="AEM3" s="255">
        <f ca="1">IFERROR(IF(AND(AEF3&lt;&gt;"",AEF3&lt;AEG3,AEG3-AEF3&lt;8),1,0),0)</f>
        <v>0</v>
      </c>
      <c r="AEN3" s="255">
        <f ca="1">IFERROR(IF(AND(AEG3&lt;&gt;"",AEG3&lt;AEF3,AEF3-AEG3&lt;8),1,0),0)</f>
        <v>0</v>
      </c>
      <c r="AEO3" s="255" t="str">
        <f ca="1">IF(AND(AEF3&lt;&gt;"",AEG3&lt;&gt;""),IF(AEF3&gt;AEG3,"W",IF(AEF3=AEG3,"D","L")),"")</f>
        <v/>
      </c>
      <c r="AEP3" s="255" t="str">
        <f ca="1">IF(AEO3&lt;&gt;"",IF(AEO3="W","L",IF(AEO3="L","W","D")),"")</f>
        <v/>
      </c>
      <c r="AJK3" s="255">
        <v>1</v>
      </c>
      <c r="AJL3" s="255" t="str">
        <f>AEE3</f>
        <v>England</v>
      </c>
      <c r="AJM3" s="255" t="str">
        <f ca="1">IF(OFFSET('All Players'!$W10,0,AJM$1)&lt;&gt;"",OFFSET('All Players'!$W10,0,AJM$1),"")</f>
        <v/>
      </c>
      <c r="AJN3" s="255" t="str">
        <f ca="1">IF(OFFSET('All Players'!$Y10,0,AJM$1)&lt;&gt;"",OFFSET('All Players'!$Y10,0,AJM$1),"")</f>
        <v/>
      </c>
      <c r="AJO3" s="255" t="str">
        <f>AEH3</f>
        <v>Fiji</v>
      </c>
      <c r="AJP3" s="255" t="str">
        <f ca="1">IF(OFFSET('All Players'!$AA10,0,AJO$1)&lt;&gt;"",OFFSET('All Players'!$AA10,0,AJO$1),"")</f>
        <v/>
      </c>
      <c r="AJQ3" s="255" t="str">
        <f ca="1">IF(OFFSET('All Players'!$AC10,0,AJP$1)&lt;&gt;"",OFFSET('All Players'!$AC10,0,AJP$1),"")</f>
        <v/>
      </c>
      <c r="AJR3" s="255">
        <f ca="1">IF(AJM3&lt;&gt;"",IF(AJP3&gt;3,1,0),0)</f>
        <v>0</v>
      </c>
      <c r="AJS3" s="255">
        <f ca="1">IF(AJN3&lt;&gt;"",IF(AJQ3&gt;3,1,0),0)</f>
        <v>0</v>
      </c>
      <c r="AJT3" s="255">
        <f ca="1">IFERROR(IF(AND(AJM3&lt;&gt;"",AJM3&lt;AJN3,AJN3-AJM3&lt;8),1,0),0)</f>
        <v>0</v>
      </c>
      <c r="AJU3" s="255">
        <f ca="1">IFERROR(IF(AND(AJN3&lt;&gt;"",AJN3&lt;AJM3,AJM3-AJN3&lt;8),1,0),0)</f>
        <v>0</v>
      </c>
      <c r="AJV3" s="255" t="str">
        <f ca="1">IF(AND(AJM3&lt;&gt;"",AJN3&lt;&gt;""),IF(AJM3&gt;AJN3,"W",IF(AJM3=AJN3,"D","L")),"")</f>
        <v/>
      </c>
      <c r="AJW3" s="255" t="str">
        <f ca="1">IF(AJV3&lt;&gt;"",IF(AJV3="W","L",IF(AJV3="L","W","D")),"")</f>
        <v/>
      </c>
      <c r="AOR3" s="255">
        <v>1</v>
      </c>
      <c r="AOS3" s="255" t="str">
        <f>AJL3</f>
        <v>England</v>
      </c>
      <c r="AOT3" s="255" t="str">
        <f ca="1">IF(OFFSET('All Players'!$W10,0,AOT$1)&lt;&gt;"",OFFSET('All Players'!$W10,0,AOT$1),"")</f>
        <v/>
      </c>
      <c r="AOU3" s="255" t="str">
        <f ca="1">IF(OFFSET('All Players'!$Y10,0,AOT$1)&lt;&gt;"",OFFSET('All Players'!$Y10,0,AOT$1),"")</f>
        <v/>
      </c>
      <c r="AOV3" s="255" t="str">
        <f>AJO3</f>
        <v>Fiji</v>
      </c>
      <c r="AOW3" s="255" t="str">
        <f ca="1">IF(OFFSET('All Players'!$AA10,0,AOV$1)&lt;&gt;"",OFFSET('All Players'!$AA10,0,AOV$1),"")</f>
        <v/>
      </c>
      <c r="AOX3" s="255" t="str">
        <f ca="1">IF(OFFSET('All Players'!$AC10,0,AOW$1)&lt;&gt;"",OFFSET('All Players'!$AC10,0,AOW$1),"")</f>
        <v/>
      </c>
      <c r="AOY3" s="255">
        <f ca="1">IF(AOT3&lt;&gt;"",IF(AOW3&gt;3,1,0),0)</f>
        <v>0</v>
      </c>
      <c r="AOZ3" s="255">
        <f ca="1">IF(AOU3&lt;&gt;"",IF(AOX3&gt;3,1,0),0)</f>
        <v>0</v>
      </c>
      <c r="APA3" s="255">
        <f ca="1">IFERROR(IF(AND(AOT3&lt;&gt;"",AOT3&lt;AOU3,AOU3-AOT3&lt;8),1,0),0)</f>
        <v>0</v>
      </c>
      <c r="APB3" s="255">
        <f ca="1">IFERROR(IF(AND(AOU3&lt;&gt;"",AOU3&lt;AOT3,AOT3-AOU3&lt;8),1,0),0)</f>
        <v>0</v>
      </c>
      <c r="APC3" s="255" t="str">
        <f ca="1">IF(AND(AOT3&lt;&gt;"",AOU3&lt;&gt;""),IF(AOT3&gt;AOU3,"W",IF(AOT3=AOU3,"D","L")),"")</f>
        <v/>
      </c>
      <c r="APD3" s="255" t="str">
        <f ca="1">IF(APC3&lt;&gt;"",IF(APC3="W","L",IF(APC3="L","W","D")),"")</f>
        <v/>
      </c>
      <c r="ATY3" s="255">
        <v>1</v>
      </c>
      <c r="ATZ3" s="255" t="str">
        <f>AOS3</f>
        <v>England</v>
      </c>
      <c r="AUA3" s="255" t="str">
        <f ca="1">IF(OFFSET('All Players'!$W10,0,AUA$1)&lt;&gt;"",OFFSET('All Players'!$W10,0,AUA$1),"")</f>
        <v/>
      </c>
      <c r="AUB3" s="255" t="str">
        <f ca="1">IF(OFFSET('All Players'!$Y10,0,AUA$1)&lt;&gt;"",OFFSET('All Players'!$Y10,0,AUA$1),"")</f>
        <v/>
      </c>
      <c r="AUC3" s="255" t="str">
        <f>AOV3</f>
        <v>Fiji</v>
      </c>
      <c r="AUD3" s="255" t="str">
        <f ca="1">IF(OFFSET('All Players'!$AA10,0,AUC$1)&lt;&gt;"",OFFSET('All Players'!$AA10,0,AUC$1),"")</f>
        <v/>
      </c>
      <c r="AUE3" s="255" t="str">
        <f ca="1">IF(OFFSET('All Players'!$AC10,0,AUD$1)&lt;&gt;"",OFFSET('All Players'!$AC10,0,AUD$1),"")</f>
        <v/>
      </c>
      <c r="AUF3" s="255">
        <f ca="1">IF(AUA3&lt;&gt;"",IF(AUD3&gt;3,1,0),0)</f>
        <v>0</v>
      </c>
      <c r="AUG3" s="255">
        <f ca="1">IF(AUB3&lt;&gt;"",IF(AUE3&gt;3,1,0),0)</f>
        <v>0</v>
      </c>
      <c r="AUH3" s="255">
        <f ca="1">IFERROR(IF(AND(AUA3&lt;&gt;"",AUA3&lt;AUB3,AUB3-AUA3&lt;8),1,0),0)</f>
        <v>0</v>
      </c>
      <c r="AUI3" s="255">
        <f ca="1">IFERROR(IF(AND(AUB3&lt;&gt;"",AUB3&lt;AUA3,AUA3-AUB3&lt;8),1,0),0)</f>
        <v>0</v>
      </c>
      <c r="AUJ3" s="255" t="str">
        <f ca="1">IF(AND(AUA3&lt;&gt;"",AUB3&lt;&gt;""),IF(AUA3&gt;AUB3,"W",IF(AUA3=AUB3,"D","L")),"")</f>
        <v/>
      </c>
      <c r="AUK3" s="255" t="str">
        <f ca="1">IF(AUJ3&lt;&gt;"",IF(AUJ3="W","L",IF(AUJ3="L","W","D")),"")</f>
        <v/>
      </c>
      <c r="AZF3" s="255">
        <v>1</v>
      </c>
      <c r="AZG3" s="255" t="str">
        <f>ATZ3</f>
        <v>England</v>
      </c>
      <c r="AZH3" s="255" t="str">
        <f ca="1">IF(OFFSET('All Players'!$W10,0,AZH$1)&lt;&gt;"",OFFSET('All Players'!$W10,0,AZH$1),"")</f>
        <v/>
      </c>
      <c r="AZI3" s="255" t="str">
        <f ca="1">IF(OFFSET('All Players'!$Y10,0,AZH$1)&lt;&gt;"",OFFSET('All Players'!$Y10,0,AZH$1),"")</f>
        <v/>
      </c>
      <c r="AZJ3" s="255" t="str">
        <f>AUC3</f>
        <v>Fiji</v>
      </c>
      <c r="AZK3" s="255" t="str">
        <f ca="1">IF(OFFSET('All Players'!$AA10,0,AZJ$1)&lt;&gt;"",OFFSET('All Players'!$AA10,0,AZJ$1),"")</f>
        <v/>
      </c>
      <c r="AZL3" s="255" t="str">
        <f ca="1">IF(OFFSET('All Players'!$AC10,0,AZK$1)&lt;&gt;"",OFFSET('All Players'!$AC10,0,AZK$1),"")</f>
        <v/>
      </c>
      <c r="AZM3" s="255">
        <f ca="1">IF(AZH3&lt;&gt;"",IF(AZK3&gt;3,1,0),0)</f>
        <v>0</v>
      </c>
      <c r="AZN3" s="255">
        <f ca="1">IF(AZI3&lt;&gt;"",IF(AZL3&gt;3,1,0),0)</f>
        <v>0</v>
      </c>
      <c r="AZO3" s="255">
        <f ca="1">IFERROR(IF(AND(AZH3&lt;&gt;"",AZH3&lt;AZI3,AZI3-AZH3&lt;8),1,0),0)</f>
        <v>0</v>
      </c>
      <c r="AZP3" s="255">
        <f ca="1">IFERROR(IF(AND(AZI3&lt;&gt;"",AZI3&lt;AZH3,AZH3-AZI3&lt;8),1,0),0)</f>
        <v>0</v>
      </c>
      <c r="AZQ3" s="255" t="str">
        <f ca="1">IF(AND(AZH3&lt;&gt;"",AZI3&lt;&gt;""),IF(AZH3&gt;AZI3,"W",IF(AZH3=AZI3,"D","L")),"")</f>
        <v/>
      </c>
      <c r="AZR3" s="255" t="str">
        <f ca="1">IF(AZQ3&lt;&gt;"",IF(AZQ3="W","L",IF(AZQ3="L","W","D")),"")</f>
        <v/>
      </c>
      <c r="BEM3" s="255">
        <v>1</v>
      </c>
      <c r="BEN3" s="255" t="str">
        <f>AZG3</f>
        <v>England</v>
      </c>
      <c r="BEO3" s="255" t="str">
        <f ca="1">IF(OFFSET('All Players'!$W10,0,BEO$1)&lt;&gt;"",OFFSET('All Players'!$W10,0,BEO$1),"")</f>
        <v/>
      </c>
      <c r="BEP3" s="255" t="str">
        <f ca="1">IF(OFFSET('All Players'!$Y10,0,BEO$1)&lt;&gt;"",OFFSET('All Players'!$Y10,0,BEO$1),"")</f>
        <v/>
      </c>
      <c r="BEQ3" s="255" t="str">
        <f>AZJ3</f>
        <v>Fiji</v>
      </c>
      <c r="BER3" s="255" t="str">
        <f ca="1">IF(OFFSET('All Players'!$AA10,0,BEQ$1)&lt;&gt;"",OFFSET('All Players'!$AA10,0,BEQ$1),"")</f>
        <v/>
      </c>
      <c r="BES3" s="255" t="str">
        <f ca="1">IF(OFFSET('All Players'!$AC10,0,BER$1)&lt;&gt;"",OFFSET('All Players'!$AC10,0,BER$1),"")</f>
        <v/>
      </c>
      <c r="BET3" s="255">
        <f ca="1">IF(BEO3&lt;&gt;"",IF(BER3&gt;3,1,0),0)</f>
        <v>0</v>
      </c>
      <c r="BEU3" s="255">
        <f ca="1">IF(BEP3&lt;&gt;"",IF(BES3&gt;3,1,0),0)</f>
        <v>0</v>
      </c>
      <c r="BEV3" s="255">
        <f ca="1">IFERROR(IF(AND(BEO3&lt;&gt;"",BEO3&lt;BEP3,BEP3-BEO3&lt;8),1,0),0)</f>
        <v>0</v>
      </c>
      <c r="BEW3" s="255">
        <f ca="1">IFERROR(IF(AND(BEP3&lt;&gt;"",BEP3&lt;BEO3,BEO3-BEP3&lt;8),1,0),0)</f>
        <v>0</v>
      </c>
      <c r="BEX3" s="255" t="str">
        <f ca="1">IF(AND(BEO3&lt;&gt;"",BEP3&lt;&gt;""),IF(BEO3&gt;BEP3,"W",IF(BEO3=BEP3,"D","L")),"")</f>
        <v/>
      </c>
      <c r="BEY3" s="255" t="str">
        <f ca="1">IF(BEX3&lt;&gt;"",IF(BEX3="W","L",IF(BEX3="L","W","D")),"")</f>
        <v/>
      </c>
      <c r="BJT3" s="255">
        <v>1</v>
      </c>
      <c r="BJU3" s="255" t="str">
        <f>BEN3</f>
        <v>England</v>
      </c>
      <c r="BJV3" s="255" t="str">
        <f ca="1">IF(OFFSET('All Players'!$W10,0,BJV$1)&lt;&gt;"",OFFSET('All Players'!$W10,0,BJV$1),"")</f>
        <v/>
      </c>
      <c r="BJW3" s="255" t="str">
        <f ca="1">IF(OFFSET('All Players'!$Y10,0,BJV$1)&lt;&gt;"",OFFSET('All Players'!$Y10,0,BJV$1),"")</f>
        <v/>
      </c>
      <c r="BJX3" s="255" t="str">
        <f>BEQ3</f>
        <v>Fiji</v>
      </c>
      <c r="BJY3" s="255" t="str">
        <f ca="1">IF(OFFSET('All Players'!$AA10,0,BJX$1)&lt;&gt;"",OFFSET('All Players'!$AA10,0,BJX$1),"")</f>
        <v/>
      </c>
      <c r="BJZ3" s="255" t="str">
        <f ca="1">IF(OFFSET('All Players'!$AC10,0,BJY$1)&lt;&gt;"",OFFSET('All Players'!$AC10,0,BJY$1),"")</f>
        <v/>
      </c>
      <c r="BKA3" s="255">
        <f ca="1">IF(BJV3&lt;&gt;"",IF(BJY3&gt;3,1,0),0)</f>
        <v>0</v>
      </c>
      <c r="BKB3" s="255">
        <f ca="1">IF(BJW3&lt;&gt;"",IF(BJZ3&gt;3,1,0),0)</f>
        <v>0</v>
      </c>
      <c r="BKC3" s="255">
        <f ca="1">IFERROR(IF(AND(BJV3&lt;&gt;"",BJV3&lt;BJW3,BJW3-BJV3&lt;8),1,0),0)</f>
        <v>0</v>
      </c>
      <c r="BKD3" s="255">
        <f ca="1">IFERROR(IF(AND(BJW3&lt;&gt;"",BJW3&lt;BJV3,BJV3-BJW3&lt;8),1,0),0)</f>
        <v>0</v>
      </c>
      <c r="BKE3" s="255" t="str">
        <f ca="1">IF(AND(BJV3&lt;&gt;"",BJW3&lt;&gt;""),IF(BJV3&gt;BJW3,"W",IF(BJV3=BJW3,"D","L")),"")</f>
        <v/>
      </c>
      <c r="BKF3" s="255" t="str">
        <f ca="1">IF(BKE3&lt;&gt;"",IF(BKE3="W","L",IF(BKE3="L","W","D")),"")</f>
        <v/>
      </c>
      <c r="BPA3" s="255">
        <v>1</v>
      </c>
      <c r="BPB3" s="255" t="str">
        <f>BJU3</f>
        <v>England</v>
      </c>
      <c r="BPC3" s="255" t="str">
        <f ca="1">IF(OFFSET('All Players'!$W10,0,BPC$1)&lt;&gt;"",OFFSET('All Players'!$W10,0,BPC$1),"")</f>
        <v/>
      </c>
      <c r="BPD3" s="255" t="str">
        <f ca="1">IF(OFFSET('All Players'!$Y10,0,BPC$1)&lt;&gt;"",OFFSET('All Players'!$Y10,0,BPC$1),"")</f>
        <v/>
      </c>
      <c r="BPE3" s="255" t="str">
        <f>BJX3</f>
        <v>Fiji</v>
      </c>
      <c r="BPF3" s="255" t="str">
        <f ca="1">IF(OFFSET('All Players'!$AA10,0,BPE$1)&lt;&gt;"",OFFSET('All Players'!$AA10,0,BPE$1),"")</f>
        <v/>
      </c>
      <c r="BPG3" s="255" t="str">
        <f ca="1">IF(OFFSET('All Players'!$AC10,0,BPF$1)&lt;&gt;"",OFFSET('All Players'!$AC10,0,BPF$1),"")</f>
        <v/>
      </c>
      <c r="BPH3" s="255">
        <f ca="1">IF(BPC3&lt;&gt;"",IF(BPF3&gt;3,1,0),0)</f>
        <v>0</v>
      </c>
      <c r="BPI3" s="255">
        <f ca="1">IF(BPD3&lt;&gt;"",IF(BPG3&gt;3,1,0),0)</f>
        <v>0</v>
      </c>
      <c r="BPJ3" s="255">
        <f ca="1">IFERROR(IF(AND(BPC3&lt;&gt;"",BPC3&lt;BPD3,BPD3-BPC3&lt;8),1,0),0)</f>
        <v>0</v>
      </c>
      <c r="BPK3" s="255">
        <f ca="1">IFERROR(IF(AND(BPD3&lt;&gt;"",BPD3&lt;BPC3,BPC3-BPD3&lt;8),1,0),0)</f>
        <v>0</v>
      </c>
      <c r="BPL3" s="255" t="str">
        <f ca="1">IF(AND(BPC3&lt;&gt;"",BPD3&lt;&gt;""),IF(BPC3&gt;BPD3,"W",IF(BPC3=BPD3,"D","L")),"")</f>
        <v/>
      </c>
      <c r="BPM3" s="255" t="str">
        <f ca="1">IF(BPL3&lt;&gt;"",IF(BPL3="W","L",IF(BPL3="L","W","D")),"")</f>
        <v/>
      </c>
      <c r="BUH3" s="255">
        <v>1</v>
      </c>
      <c r="BUI3" s="255" t="str">
        <f>BPB3</f>
        <v>England</v>
      </c>
      <c r="BUJ3" s="255" t="str">
        <f ca="1">IF(OFFSET('All Players'!$W10,0,BUJ$1)&lt;&gt;"",OFFSET('All Players'!$W10,0,BUJ$1),"")</f>
        <v/>
      </c>
      <c r="BUK3" s="255" t="str">
        <f ca="1">IF(OFFSET('All Players'!$Y10,0,BUJ$1)&lt;&gt;"",OFFSET('All Players'!$Y10,0,BUJ$1),"")</f>
        <v/>
      </c>
      <c r="BUL3" s="255" t="str">
        <f>BPE3</f>
        <v>Fiji</v>
      </c>
      <c r="BUM3" s="255" t="str">
        <f ca="1">IF(OFFSET('All Players'!$AA10,0,BUL$1)&lt;&gt;"",OFFSET('All Players'!$AA10,0,BUL$1),"")</f>
        <v/>
      </c>
      <c r="BUN3" s="255" t="str">
        <f ca="1">IF(OFFSET('All Players'!$AC10,0,BUM$1)&lt;&gt;"",OFFSET('All Players'!$AC10,0,BUM$1),"")</f>
        <v/>
      </c>
      <c r="BUO3" s="255">
        <f ca="1">IF(BUJ3&lt;&gt;"",IF(BUM3&gt;3,1,0),0)</f>
        <v>0</v>
      </c>
      <c r="BUP3" s="255">
        <f ca="1">IF(BUK3&lt;&gt;"",IF(BUN3&gt;3,1,0),0)</f>
        <v>0</v>
      </c>
      <c r="BUQ3" s="255">
        <f ca="1">IFERROR(IF(AND(BUJ3&lt;&gt;"",BUJ3&lt;BUK3,BUK3-BUJ3&lt;8),1,0),0)</f>
        <v>0</v>
      </c>
      <c r="BUR3" s="255">
        <f ca="1">IFERROR(IF(AND(BUK3&lt;&gt;"",BUK3&lt;BUJ3,BUJ3-BUK3&lt;8),1,0),0)</f>
        <v>0</v>
      </c>
      <c r="BUS3" s="255" t="str">
        <f ca="1">IF(AND(BUJ3&lt;&gt;"",BUK3&lt;&gt;""),IF(BUJ3&gt;BUK3,"W",IF(BUJ3=BUK3,"D","L")),"")</f>
        <v/>
      </c>
      <c r="BUT3" s="255" t="str">
        <f ca="1">IF(BUS3&lt;&gt;"",IF(BUS3="W","L",IF(BUS3="L","W","D")),"")</f>
        <v/>
      </c>
      <c r="BZO3" s="255">
        <v>1</v>
      </c>
      <c r="BZP3" s="255" t="str">
        <f>BUI3</f>
        <v>England</v>
      </c>
      <c r="BZQ3" s="255" t="str">
        <f ca="1">IF(OFFSET('All Players'!$W10,0,BZQ$1)&lt;&gt;"",OFFSET('All Players'!$W10,0,BZQ$1),"")</f>
        <v/>
      </c>
      <c r="BZR3" s="255" t="str">
        <f ca="1">IF(OFFSET('All Players'!$Y10,0,BZQ$1)&lt;&gt;"",OFFSET('All Players'!$Y10,0,BZQ$1),"")</f>
        <v/>
      </c>
      <c r="BZS3" s="255" t="str">
        <f>BUL3</f>
        <v>Fiji</v>
      </c>
      <c r="BZT3" s="255" t="str">
        <f ca="1">IF(OFFSET('All Players'!$AA10,0,BZS$1)&lt;&gt;"",OFFSET('All Players'!$AA10,0,BZS$1),"")</f>
        <v/>
      </c>
      <c r="BZU3" s="255" t="str">
        <f ca="1">IF(OFFSET('All Players'!$AC10,0,BZT$1)&lt;&gt;"",OFFSET('All Players'!$AC10,0,BZT$1),"")</f>
        <v/>
      </c>
      <c r="BZV3" s="255">
        <f ca="1">IF(BZQ3&lt;&gt;"",IF(BZT3&gt;3,1,0),0)</f>
        <v>0</v>
      </c>
      <c r="BZW3" s="255">
        <f ca="1">IF(BZR3&lt;&gt;"",IF(BZU3&gt;3,1,0),0)</f>
        <v>0</v>
      </c>
      <c r="BZX3" s="255">
        <f ca="1">IFERROR(IF(AND(BZQ3&lt;&gt;"",BZQ3&lt;BZR3,BZR3-BZQ3&lt;8),1,0),0)</f>
        <v>0</v>
      </c>
      <c r="BZY3" s="255">
        <f ca="1">IFERROR(IF(AND(BZR3&lt;&gt;"",BZR3&lt;BZQ3,BZQ3-BZR3&lt;8),1,0),0)</f>
        <v>0</v>
      </c>
      <c r="BZZ3" s="255" t="str">
        <f ca="1">IF(AND(BZQ3&lt;&gt;"",BZR3&lt;&gt;""),IF(BZQ3&gt;BZR3,"W",IF(BZQ3=BZR3,"D","L")),"")</f>
        <v/>
      </c>
      <c r="CAA3" s="255" t="str">
        <f ca="1">IF(BZZ3&lt;&gt;"",IF(BZZ3="W","L",IF(BZZ3="L","W","D")),"")</f>
        <v/>
      </c>
      <c r="CEV3" s="255">
        <v>1</v>
      </c>
      <c r="CEW3" s="255" t="str">
        <f>BZP3</f>
        <v>England</v>
      </c>
      <c r="CEX3" s="255" t="str">
        <f ca="1">IF(OFFSET('All Players'!$W10,0,CEX$1)&lt;&gt;"",OFFSET('All Players'!$W10,0,CEX$1),"")</f>
        <v/>
      </c>
      <c r="CEY3" s="255" t="str">
        <f ca="1">IF(OFFSET('All Players'!$Y10,0,CEX$1)&lt;&gt;"",OFFSET('All Players'!$Y10,0,CEX$1),"")</f>
        <v/>
      </c>
      <c r="CEZ3" s="255" t="str">
        <f>BZS3</f>
        <v>Fiji</v>
      </c>
      <c r="CFA3" s="255" t="str">
        <f ca="1">IF(OFFSET('All Players'!$AA10,0,CEZ$1)&lt;&gt;"",OFFSET('All Players'!$AA10,0,CEZ$1),"")</f>
        <v/>
      </c>
      <c r="CFB3" s="255" t="str">
        <f ca="1">IF(OFFSET('All Players'!$AC10,0,CFA$1)&lt;&gt;"",OFFSET('All Players'!$AC10,0,CFA$1),"")</f>
        <v/>
      </c>
      <c r="CFC3" s="255">
        <f ca="1">IF(CEX3&lt;&gt;"",IF(CFA3&gt;3,1,0),0)</f>
        <v>0</v>
      </c>
      <c r="CFD3" s="255">
        <f ca="1">IF(CEY3&lt;&gt;"",IF(CFB3&gt;3,1,0),0)</f>
        <v>0</v>
      </c>
      <c r="CFE3" s="255">
        <f ca="1">IFERROR(IF(AND(CEX3&lt;&gt;"",CEX3&lt;CEY3,CEY3-CEX3&lt;8),1,0),0)</f>
        <v>0</v>
      </c>
      <c r="CFF3" s="255">
        <f ca="1">IFERROR(IF(AND(CEY3&lt;&gt;"",CEY3&lt;CEX3,CEX3-CEY3&lt;8),1,0),0)</f>
        <v>0</v>
      </c>
      <c r="CFG3" s="255" t="str">
        <f ca="1">IF(AND(CEX3&lt;&gt;"",CEY3&lt;&gt;""),IF(CEX3&gt;CEY3,"W",IF(CEX3=CEY3,"D","L")),"")</f>
        <v/>
      </c>
      <c r="CFH3" s="255" t="str">
        <f ca="1">IF(CFG3&lt;&gt;"",IF(CFG3="W","L",IF(CFG3="L","W","D")),"")</f>
        <v/>
      </c>
    </row>
    <row r="4" spans="1:2192" x14ac:dyDescent="0.2">
      <c r="A4" s="255">
        <f>VLOOKUP(B4,DS4:DT8,2,FALSE)</f>
        <v>1</v>
      </c>
      <c r="B4" s="255" t="s">
        <v>6</v>
      </c>
      <c r="C4" s="255">
        <f>COUNTIFS($DV$3:$DV$42,B4,$EF$3:$EF$42,"W")+COUNTIFS($DY$3:$DY$42,B4,$EG$3:$EG$42,"W")</f>
        <v>4</v>
      </c>
      <c r="D4" s="255">
        <f>COUNTIFS($DV$3:$DV$42,B4,$EF$3:$EF$42,"D")+COUNTIFS($DY$3:$DY$42,B4,$EG$3:$EG$42,"D")</f>
        <v>0</v>
      </c>
      <c r="E4" s="255">
        <f>COUNTIFS($DV$3:$DV$42,B4,$EF$3:$EF$42,"L")+COUNTIFS($DY$3:$DY$42,B4,$EG$3:$EG$42,"L")</f>
        <v>0</v>
      </c>
      <c r="F4" s="255">
        <f>SUMIF($DV$3:$DV$60,B4,$DW$3:$DW$60)+SUMIF($DY$3:$DY$60,B4,$DX$3:$DX$60)</f>
        <v>141</v>
      </c>
      <c r="G4" s="255">
        <f>SUMIF($DY$3:$DY$60,B4,$DW$3:$DW$60)+SUMIF($DV$3:$DV$60,B4,$DX$3:$DX$60)</f>
        <v>35</v>
      </c>
      <c r="H4" s="255">
        <f>F4-G4+1000</f>
        <v>1106</v>
      </c>
      <c r="I4" s="255">
        <f>SUMIF(Tournament!$H$13:$H$52,B4,Tournament!$O$13:$O$52)+SUMIF(Tournament!$N$13:$N$52,B4,Tournament!$Q$13:$Q$52)</f>
        <v>17</v>
      </c>
      <c r="J4" s="255">
        <f>SUMIF(Tournament!$N$13:$N$52,B4,Tournament!$O$13:$O$52)+SUMIF(Tournament!$H$13:$H$52,B4,Tournament!$Q$13:$Q$52)</f>
        <v>2</v>
      </c>
      <c r="K4" s="255">
        <f>I4-J4+1000</f>
        <v>1015</v>
      </c>
      <c r="L4" s="255">
        <f>C4*4+D4*2</f>
        <v>16</v>
      </c>
      <c r="M4" s="255">
        <f>SUMIF(DV:DV,B4,EB:EB)+SUMIF(DY:DY,B4,EC:EC)</f>
        <v>1</v>
      </c>
      <c r="N4" s="255">
        <f>SUMIF(DV:DV,B4,ED:ED)+SUMIF(DY:DY,B4,EE:EE)</f>
        <v>0</v>
      </c>
      <c r="O4" s="255">
        <f>N4+M4+L4</f>
        <v>17</v>
      </c>
      <c r="P4" s="255">
        <v>5</v>
      </c>
      <c r="Q4" s="255">
        <f>RANK(O4,O$4:O$8)</f>
        <v>1</v>
      </c>
      <c r="S4" s="255">
        <f>RANK(O4,$O$4:$O$8)+COUNTIF($O$4:O4,O4)-1</f>
        <v>1</v>
      </c>
      <c r="T4" s="255" t="str">
        <f>INDEX($B$4:$B$8,MATCH(1,$S$4:$S$8,0),0)</f>
        <v>Australia</v>
      </c>
      <c r="U4" s="255">
        <f>INDEX($Q$4:$Q$8,MATCH(T4,$B$4:$B$8,0),0)</f>
        <v>1</v>
      </c>
      <c r="V4" s="255" t="str">
        <f>IF(U5=1,T4,"")</f>
        <v/>
      </c>
      <c r="W4" s="255" t="str">
        <f>IF(U6=2,T5,"")</f>
        <v/>
      </c>
      <c r="X4" s="255" t="str">
        <f>IF(U7=3,T6,"")</f>
        <v/>
      </c>
      <c r="Y4" s="255" t="str">
        <f>IF(U8=4,T7,"")</f>
        <v/>
      </c>
      <c r="AA4" s="255" t="str">
        <f>IF(V4&lt;&gt;"",V4,"")</f>
        <v/>
      </c>
      <c r="AB4" s="255">
        <f>SUMPRODUCT((DV3:DV42=AA4)*(DY3:DY42=AA5)*(EF3:EF42="W"))+SUMPRODUCT((DV3:DV42=AA4)*(DY3:DY42=AA6)*(EF3:EF42="W"))+SUMPRODUCT((DV3:DV42=AA4)*(DY3:DY42=AA7)*(EF3:EF42="W"))+SUMPRODUCT((DV3:DV42=AA4)*(DY3:DY42=AA8)*(EF3:EF42="W"))+SUMPRODUCT((DV3:DV42=AA5)*(DY3:DY42=AA4)*(EG3:EG42="W"))+SUMPRODUCT((DV3:DV42=AA6)*(DY3:DY42=AA4)*(EG3:EG42="W"))+SUMPRODUCT((DV3:DV42=AA7)*(DY3:DY42=AA4)*(EG3:EG42="W"))+SUMPRODUCT((DV3:DV42=AA8)*(DY3:DY42=AA4)*(EG3:EG42="W"))</f>
        <v>0</v>
      </c>
      <c r="AC4" s="255">
        <f>SUMPRODUCT((DV3:DV42=AA4)*(DY3:DY42=AA5)*(EF3:EF42="D"))+SUMPRODUCT((DV3:DV42=AA4)*(DY3:DY42=AA6)*(EF3:EF42="D"))+SUMPRODUCT((DV3:DV42=AA4)*(DY3:DY42=AA7)*(EF3:EF42="D"))+SUMPRODUCT((DV3:DV42=AA4)*(DY3:DY42=AA8)*(EF3:EF42="D"))+SUMPRODUCT((DV3:DV42=AA5)*(DY3:DY42=AA4)*(EF3:EF42="D"))+SUMPRODUCT((DV3:DV42=AA6)*(DY3:DY42=AA4)*(EF3:EF42="D"))+SUMPRODUCT((DV3:DV42=AA7)*(DY3:DY42=AA4)*(EF3:EF42="D"))+SUMPRODUCT((DV3:DV42=AA8)*(DY3:DY42=AA4)*(EF3:EF42="D"))</f>
        <v>0</v>
      </c>
      <c r="AD4" s="255">
        <f>SUMPRODUCT((DV3:DV42=AA4)*(DY3:DY42=AA5)*(EF3:EF42="L"))+SUMPRODUCT((DV3:DV42=AA4)*(DY3:DY42=AA6)*(EF3:EF42="L"))+SUMPRODUCT((DV3:DV42=AA4)*(DY3:DY42=AA7)*(EF3:EF42="L"))+SUMPRODUCT((DV3:DV42=AA4)*(DY3:DY42=AA8)*(EF3:EF42="L"))+SUMPRODUCT((DV3:DV42=AA5)*(DY3:DY42=AA4)*(EG3:EG42="L"))+SUMPRODUCT((DV3:DV42=AA6)*(DY3:DY42=AA4)*(EG3:EG42="L"))+SUMPRODUCT((DV3:DV42=AA7)*(DY3:DY42=AA4)*(EG3:EG42="L"))+SUMPRODUCT((DV3:DV42=AA8)*(DY3:DY42=AA4)*(EG3:EG42="L"))</f>
        <v>0</v>
      </c>
      <c r="AE4" s="255">
        <f>IF(AA4&lt;&gt;"",VLOOKUP(AA4,B4:F29,5,FALSE),0)</f>
        <v>0</v>
      </c>
      <c r="AF4" s="255">
        <f>IF(AA4&lt;&gt;"",VLOOKUP(AA4,B4:G29,6,FALSE),0)</f>
        <v>0</v>
      </c>
      <c r="AG4" s="255">
        <f>AE4-AF4+1000</f>
        <v>1000</v>
      </c>
      <c r="AH4" s="255">
        <f>IF(AA4&lt;&gt;"",VLOOKUP(AA4,B4:I29,8,FALSE),0)</f>
        <v>0</v>
      </c>
      <c r="AI4" s="255">
        <f>IF(AA4&lt;&gt;"",VLOOKUP(AA4,B4:J29,9,FALSE),0)</f>
        <v>0</v>
      </c>
      <c r="AJ4" s="255">
        <f>AH4-AI4+1000</f>
        <v>1000</v>
      </c>
      <c r="AK4" s="255" t="str">
        <f>IF(AA4&lt;&gt;"",VLOOKUP(AA4,B4:F8,5,FALSE),"")</f>
        <v/>
      </c>
      <c r="AL4" s="255" t="str">
        <f>IF(AA4&lt;&gt;"",VLOOKUP(AA4,B4:I8,8,FALSE),"")</f>
        <v/>
      </c>
      <c r="AM4" s="255" t="str">
        <f>IF(AA4&lt;&gt;"",VLOOKUP(AA4,B4:P8,15,FALSE),"")</f>
        <v/>
      </c>
      <c r="AN4" s="255">
        <f>SUMPRODUCT((DV3:DV42=AA4)*(DY3:DY42=AA5)*EB3:EB42)+SUMPRODUCT((DV3:DV42=AA4)*(DY3:DY42=AA6)*EB3:EB42)+SUMPRODUCT((DV3:DV42=AA4)*(DY3:DY42=AA7)*EB3:EB42)+SUMPRODUCT((DV3:DV42=AA4)*(DY3:DY42=AA8)*EB3:EB42)+SUMPRODUCT((DV3:DV42=AA5)*(DY3:DY42=AA4)*EC3:EC42)+SUMPRODUCT((DV3:DV42=AA6)*(DY3:DY42=AA4)*EC3:EC42)+SUMPRODUCT((DV3:DV42=AA7)*(DY3:DY42=AA4)*EC3:EC42)+SUMPRODUCT((DV3:DV42=AA8)*(DY3:DY42=AA4)*EC3:EC42)</f>
        <v>0</v>
      </c>
      <c r="AO4" s="255">
        <f>SUMPRODUCT((DV3:DV42=AA4)*(DY3:DY42=AA5)*ED3:ED42)+SUMPRODUCT((DV3:DV42=AA4)*(DY3:DY42=AA6)*ED3:ED42)+SUMPRODUCT((DV3:DV42=AA4)*(DY3:DY42=AA7)*ED3:ED42)+SUMPRODUCT((DV3:DV42=AA4)*(DY3:DY42=AA8)*ED3:ED42)+SUMPRODUCT((DV3:DV42=AA5)*(DY3:DY42=AA4)*EE3:EE42)+SUMPRODUCT((DV3:DV42=AA6)*(DY3:DY42=AA4)*EE3:EE42)+SUMPRODUCT((DV3:DV42=AA7)*(DY3:DY42=AA4)*EE3:EE42)+SUMPRODUCT((DV3:DV42=AA8)*(DY3:DY42=AA4)*EE3:EE42)</f>
        <v>0</v>
      </c>
      <c r="AP4" s="255">
        <f>AB4*4+AC4*2+AN4+AO4</f>
        <v>0</v>
      </c>
      <c r="AQ4" s="255" t="str">
        <f>IF(AA4&lt;&gt;"",RANK(AP4,AP4:AP8),"")</f>
        <v/>
      </c>
      <c r="AR4" s="255">
        <f>SUMPRODUCT((AP4:AP8=AP4)*(AG4:AG8&gt;AG4))</f>
        <v>0</v>
      </c>
      <c r="AS4" s="255">
        <f>SUMPRODUCT((AP4:AP8=AP4)*(AG4:AG8=AG4)*(AJ4:AJ8&gt;AJ4))</f>
        <v>0</v>
      </c>
      <c r="AT4" s="255">
        <f>SUMPRODUCT((AP4:AP8=AP4)*(AG4:AG8=AG4)*(AJ4:AJ8=AJ4)*(AK4:AK8&gt;AK4))</f>
        <v>0</v>
      </c>
      <c r="AU4" s="255">
        <f>SUMPRODUCT((AP4:AP8=AP4)*(AG4:AG8=AG4)*(AJ4:AJ8=AJ4)*(AK4:AK8=AK4)*(AL4:AL8&gt;AL4))</f>
        <v>0</v>
      </c>
      <c r="AV4" s="255">
        <f>SUMPRODUCT((AP4:AP8=AP4)*(AG4:AG8=AG4)*(AJ4:AJ8=AJ4)*(AK4:AK8=AK4)*(AL4:AL8=AL4)*(AM4:AM8&gt;AM4))</f>
        <v>0</v>
      </c>
      <c r="AW4" s="255" t="str">
        <f>IF(AA4&lt;&gt;"",SUM(AQ4:AV4),"")</f>
        <v/>
      </c>
      <c r="AX4" s="255" t="str">
        <f>IF(AA4&lt;&gt;"",INDEX(AA4:AA8,MATCH(1,AW4:AW8,0),0),"")</f>
        <v/>
      </c>
      <c r="DS4" s="255" t="str">
        <f>IF(AX4&lt;&gt;"",AX4,T4)</f>
        <v>Australia</v>
      </c>
      <c r="DT4" s="255">
        <v>1</v>
      </c>
      <c r="DU4" s="255">
        <v>2</v>
      </c>
      <c r="DV4" s="255" t="str">
        <f>Tournament!H14</f>
        <v>Tonga</v>
      </c>
      <c r="DW4" s="255">
        <f>IF(AND(Tournament!J14&lt;&gt;"",Tournament!L14&lt;&gt;""),Tournament!J14,0)</f>
        <v>10</v>
      </c>
      <c r="DX4" s="255">
        <f>IF(AND(Tournament!L14&lt;&gt;"",Tournament!J14&lt;&gt;""),Tournament!L14,0)</f>
        <v>17</v>
      </c>
      <c r="DY4" s="255" t="str">
        <f>Tournament!N14</f>
        <v>Georgia</v>
      </c>
      <c r="DZ4" s="255">
        <f>IF(Tournament!O14&lt;&gt;"",Tournament!O14,0)</f>
        <v>1</v>
      </c>
      <c r="EA4" s="255">
        <f>IF(Tournament!Q14&lt;&gt;"",Tournament!Q14,0)</f>
        <v>2</v>
      </c>
      <c r="EB4" s="255">
        <f>IF(DW4&lt;&gt;"",IF(Tournament!O14&gt;3,1,0),0)</f>
        <v>0</v>
      </c>
      <c r="EC4" s="255">
        <f>IF(DX4&lt;&gt;"",IF(Tournament!Q14&gt;3,1,0),0)</f>
        <v>0</v>
      </c>
      <c r="ED4" s="255">
        <f t="shared" ref="ED4:ED42" si="15">IFERROR(IF(AND(DW4&lt;&gt;"",DW4&lt;DX4,DX4-DW4&lt;8),1,0),0)</f>
        <v>1</v>
      </c>
      <c r="EE4" s="255">
        <f t="shared" ref="EE4:EE42" si="16">IFERROR(IF(AND(DX4&lt;&gt;"",DX4&lt;DW4,DW4-DX4&lt;8),1,0),0)</f>
        <v>0</v>
      </c>
      <c r="EF4" s="255" t="str">
        <f>IF(AND(Tournament!J14&lt;&gt;"",Tournament!L14&lt;&gt;""),IF(DW4&gt;DX4,"W",IF(DW4=DX4,"D","L")),"")</f>
        <v>L</v>
      </c>
      <c r="EG4" s="255" t="str">
        <f t="shared" ref="EG4:EG42" si="17">IF(EF4&lt;&gt;"",IF(EF4="W","L",IF(EF4="L","W","D")),"")</f>
        <v>W</v>
      </c>
      <c r="EH4" s="255">
        <f ca="1">VLOOKUP(EI4,IZ4:JA8,2,FALSE)</f>
        <v>4</v>
      </c>
      <c r="EI4" s="255" t="s">
        <v>6</v>
      </c>
      <c r="EJ4" s="255">
        <f ca="1">COUNTIFS(JC$3:JC$42,EI4,JM$3:JM$42,"W")+COUNTIFS(JF$3:JF$42,EI4,JN$3:JN$42,"W")</f>
        <v>0</v>
      </c>
      <c r="EK4" s="255">
        <f ca="1">COUNTIFS(JC$3:JC$42,EI4,JM$3:JM$42,"D")+COUNTIFS(JF$3:JF$42,EI4,JN$3:JN$42,"D")</f>
        <v>0</v>
      </c>
      <c r="EL4" s="255">
        <f ca="1">COUNTIFS(JC$3:JC$42,EI4,JM$3:JM$42,"L")+COUNTIFS(JF$3:JF$42,EI4,JN$3:JN$42,"L")</f>
        <v>0</v>
      </c>
      <c r="EM4" s="255">
        <f ca="1">SUMIF(JC$3:JC$60,EI4,JD$3:JD$60)+SUMIF(JF$3:JF$60,EI4,JE$3:JE$60)</f>
        <v>0</v>
      </c>
      <c r="EN4" s="255">
        <f ca="1">SUMIF(JF$3:JF$60,EI4,JD$3:JD$60)+SUMIF(JC$3:JC$60,EI4,JE$3:JE$60)</f>
        <v>0</v>
      </c>
      <c r="EO4" s="255">
        <f ca="1">EM4-EN4+1000</f>
        <v>1000</v>
      </c>
      <c r="EP4" s="255">
        <f ca="1">SUMIF(JC:JC,EI4,JG:JG)+SUMIF(JF:JF,EI4,JH:JH)</f>
        <v>0</v>
      </c>
      <c r="EQ4" s="255">
        <f ca="1">SUMIF(JF:JF,EI4,JG:JG)+SUMIF(JC:JC,EI4,JH:JH)</f>
        <v>0</v>
      </c>
      <c r="ER4" s="255">
        <f ca="1">EP4-EQ4+1000</f>
        <v>1000</v>
      </c>
      <c r="ES4" s="255">
        <f ca="1">EJ4*4+EK4*2</f>
        <v>0</v>
      </c>
      <c r="ET4" s="255">
        <f ca="1">SUMIF(JC:JC,EI4,JI:JI)+SUMIF(JF:JF,EI4,JJ:JJ)</f>
        <v>0</v>
      </c>
      <c r="EU4" s="255">
        <f ca="1">SUMIF(JC:JC,EI4,JK:JK)+SUMIF(JF:JF,EI4,JL:JL)</f>
        <v>0</v>
      </c>
      <c r="EV4" s="255">
        <f ca="1">EU4+ET4+ES4</f>
        <v>0</v>
      </c>
      <c r="EW4" s="255">
        <v>5</v>
      </c>
      <c r="EX4" s="255">
        <f ca="1">RANK(EV4,EV$4:EV$8)</f>
        <v>1</v>
      </c>
      <c r="EZ4" s="255">
        <f ca="1">RANK(EV4,EV$4:EV$8)+COUNTIF(EV$4:EV4,EV4)-1</f>
        <v>1</v>
      </c>
      <c r="FA4" s="255" t="str">
        <f ca="1">INDEX(EI$4:EI$8,MATCH(1,EZ$4:EZ$8,0),0)</f>
        <v>Australia</v>
      </c>
      <c r="FB4" s="255">
        <f ca="1">INDEX(EX$4:EX$8,MATCH(FA4,EI$4:EI$8,0),0)</f>
        <v>1</v>
      </c>
      <c r="FC4" s="255" t="str">
        <f ca="1">IF(FB5=1,FA4,"")</f>
        <v>Australia</v>
      </c>
      <c r="FD4" s="255" t="str">
        <f ca="1">IF(FB6=2,FA5,"")</f>
        <v/>
      </c>
      <c r="FE4" s="255" t="str">
        <f ca="1">IF(FB7=3,FA6,"")</f>
        <v/>
      </c>
      <c r="FF4" s="255" t="str">
        <f ca="1">IF(FB8=4,FA7,"")</f>
        <v/>
      </c>
      <c r="FH4" s="255" t="str">
        <f ca="1">IF(FC4&lt;&gt;"",FC4,"")</f>
        <v>Australia</v>
      </c>
      <c r="FI4" s="255">
        <f ca="1">SUMPRODUCT((JC3:JC42=FH4)*(JF3:JF42=FH5)*(JM3:JM42="W"))+SUMPRODUCT((JC3:JC42=FH4)*(JF3:JF42=FH6)*(JM3:JM42="W"))+SUMPRODUCT((JC3:JC42=FH4)*(JF3:JF42=FH7)*(JM3:JM42="W"))+SUMPRODUCT((JC3:JC42=FH4)*(JF3:JF42=FH8)*(JM3:JM42="W"))+SUMPRODUCT((JC3:JC42=FH5)*(JF3:JF42=FH4)*(JN3:JN42="W"))+SUMPRODUCT((JC3:JC42=FH6)*(JF3:JF42=FH4)*(JN3:JN42="W"))+SUMPRODUCT((JC3:JC42=FH7)*(JF3:JF42=FH4)*(JN3:JN42="W"))+SUMPRODUCT((JC3:JC42=FH8)*(JF3:JF42=FH4)*(JN3:JN42="W"))</f>
        <v>0</v>
      </c>
      <c r="FJ4" s="255">
        <f ca="1">SUMPRODUCT((JC3:JC42=FH4)*(JF3:JF42=FH5)*(JM3:JM42="D"))+SUMPRODUCT((JC3:JC42=FH4)*(JF3:JF42=FH6)*(JM3:JM42="D"))+SUMPRODUCT((JC3:JC42=FH4)*(JF3:JF42=FH7)*(JM3:JM42="D"))+SUMPRODUCT((JC3:JC42=FH4)*(JF3:JF42=FH8)*(JM3:JM42="D"))+SUMPRODUCT((JC3:JC42=FH5)*(JF3:JF42=FH4)*(JM3:JM42="D"))+SUMPRODUCT((JC3:JC42=FH6)*(JF3:JF42=FH4)*(JM3:JM42="D"))+SUMPRODUCT((JC3:JC42=FH7)*(JF3:JF42=FH4)*(JM3:JM42="D"))+SUMPRODUCT((JC3:JC42=FH8)*(JF3:JF42=FH4)*(JM3:JM42="D"))</f>
        <v>0</v>
      </c>
      <c r="FK4" s="255">
        <f ca="1">SUMPRODUCT((JC3:JC42=FH4)*(JF3:JF42=FH5)*(JM3:JM42="L"))+SUMPRODUCT((JC3:JC42=FH4)*(JF3:JF42=FH6)*(JM3:JM42="L"))+SUMPRODUCT((JC3:JC42=FH4)*(JF3:JF42=FH7)*(JM3:JM42="L"))+SUMPRODUCT((JC3:JC42=FH4)*(JF3:JF42=FH8)*(JM3:JM42="L"))+SUMPRODUCT((JC3:JC42=FH5)*(JF3:JF42=FH4)*(JN3:JN42="L"))+SUMPRODUCT((JC3:JC42=FH6)*(JF3:JF42=FH4)*(JN3:JN42="L"))+SUMPRODUCT((JC3:JC42=FH7)*(JF3:JF42=FH4)*(JN3:JN42="L"))+SUMPRODUCT((JC3:JC42=FH8)*(JF3:JF42=FH4)*(JN3:JN42="L"))</f>
        <v>0</v>
      </c>
      <c r="FL4" s="255">
        <f ca="1">IF(FH4&lt;&gt;"",VLOOKUP(FH4,EI4:EM29,5,FALSE),0)</f>
        <v>0</v>
      </c>
      <c r="FM4" s="255">
        <f ca="1">IF(FH4&lt;&gt;"",VLOOKUP(FH4,EI4:EN29,6,FALSE),0)</f>
        <v>0</v>
      </c>
      <c r="FN4" s="255">
        <f ca="1">FL4-FM4+1000</f>
        <v>1000</v>
      </c>
      <c r="FO4" s="255">
        <f ca="1">IF(FH4&lt;&gt;"",VLOOKUP(FH4,EI4:EP29,8,FALSE),0)</f>
        <v>0</v>
      </c>
      <c r="FP4" s="255">
        <f ca="1">IF(FH4&lt;&gt;"",VLOOKUP(FH4,EI4:EQ29,9,FALSE),0)</f>
        <v>0</v>
      </c>
      <c r="FQ4" s="255">
        <f ca="1">FO4-FP4+1000</f>
        <v>1000</v>
      </c>
      <c r="FR4" s="255">
        <f ca="1">IF(FH4&lt;&gt;"",VLOOKUP(FH4,EI4:EM8,5,FALSE),"")</f>
        <v>0</v>
      </c>
      <c r="FS4" s="255">
        <f ca="1">IF(FH4&lt;&gt;"",VLOOKUP(FH4,EI4:EP8,8,FALSE),"")</f>
        <v>0</v>
      </c>
      <c r="FT4" s="255">
        <f ca="1">IF(FH4&lt;&gt;"",VLOOKUP(FH4,EI4:EW8,15,FALSE),"")</f>
        <v>5</v>
      </c>
      <c r="FU4" s="255">
        <f ca="1">SUMPRODUCT((JC3:JC42=FH4)*(JF3:JF42=FH5)*JI3:JI42)+SUMPRODUCT((JC3:JC42=FH4)*(JF3:JF42=FH6)*JI3:JI42)+SUMPRODUCT((JC3:JC42=FH4)*(JF3:JF42=FH7)*JI3:JI42)+SUMPRODUCT((JC3:JC42=FH4)*(JF3:JF42=FH8)*JI3:JI42)+SUMPRODUCT((JC3:JC42=FH5)*(JF3:JF42=FH4)*JJ3:JJ42)+SUMPRODUCT((JC3:JC42=FH6)*(JF3:JF42=FH4)*JJ3:JJ42)+SUMPRODUCT((JC3:JC42=FH7)*(JF3:JF42=FH4)*JJ3:JJ42)+SUMPRODUCT((JC3:JC42=FH8)*(JF3:JF42=FH4)*JJ3:JJ42)</f>
        <v>0</v>
      </c>
      <c r="FV4" s="255">
        <f ca="1">SUMPRODUCT((JC3:JC42=FH4)*(JF3:JF42=FH5)*JK3:JK42)+SUMPRODUCT((JC3:JC42=FH4)*(JF3:JF42=FH6)*JK3:JK42)+SUMPRODUCT((JC3:JC42=FH4)*(JF3:JF42=FH7)*JK3:JK42)+SUMPRODUCT((JC3:JC42=FH4)*(JF3:JF42=FH8)*JK3:JK42)+SUMPRODUCT((JC3:JC42=FH5)*(JF3:JF42=FH4)*JL3:JL42)+SUMPRODUCT((JC3:JC42=FH6)*(JF3:JF42=FH4)*JL3:JL42)+SUMPRODUCT((JC3:JC42=FH7)*(JF3:JF42=FH4)*JL3:JL42)+SUMPRODUCT((JC3:JC42=FH8)*(JF3:JF42=FH4)*JL3:JL42)</f>
        <v>0</v>
      </c>
      <c r="FW4" s="255">
        <f ca="1">FI4*4+FJ4*2+FU4+FV4</f>
        <v>0</v>
      </c>
      <c r="FX4" s="255">
        <f ca="1">IF(FH4&lt;&gt;"",RANK(FW4,FW4:FW8),"")</f>
        <v>1</v>
      </c>
      <c r="FY4" s="255">
        <f ca="1">SUMPRODUCT((FW4:FW8=FW4)*(FN4:FN8&gt;FN4))</f>
        <v>0</v>
      </c>
      <c r="FZ4" s="255">
        <f ca="1">SUMPRODUCT((FW4:FW8=FW4)*(FN4:FN8=FN4)*(FQ4:FQ8&gt;FQ4))</f>
        <v>0</v>
      </c>
      <c r="GA4" s="255">
        <f ca="1">SUMPRODUCT((FW4:FW8=FW4)*(FN4:FN8=FN4)*(FQ4:FQ8=FQ4)*(FR4:FR8&gt;FR4))</f>
        <v>0</v>
      </c>
      <c r="GB4" s="255">
        <f ca="1">SUMPRODUCT((FW4:FW8=FW4)*(FN4:FN8=FN4)*(FQ4:FQ8=FQ4)*(FR4:FR8=FR4)*(FS4:FS8&gt;FS4))</f>
        <v>0</v>
      </c>
      <c r="GC4" s="255">
        <f ca="1">SUMPRODUCT((FW4:FW8=FW4)*(FN4:FN8=FN4)*(FQ4:FQ8=FQ4)*(FR4:FR8=FR4)*(FS4:FS8=FS4)*(FT4:FT8&gt;FT4))</f>
        <v>3</v>
      </c>
      <c r="GD4" s="255">
        <f ca="1">IF(FH4&lt;&gt;"",SUM(FX4:GC4),"")</f>
        <v>4</v>
      </c>
      <c r="GE4" s="255" t="str">
        <f ca="1">IF(FH4&lt;&gt;"",INDEX(FH4:FH8,MATCH(1,GD4:GD8,0),0),"")</f>
        <v>Uruguay</v>
      </c>
      <c r="IZ4" s="255" t="str">
        <f ca="1">IF(GE4&lt;&gt;"",GE4,FA4)</f>
        <v>Uruguay</v>
      </c>
      <c r="JA4" s="255">
        <v>1</v>
      </c>
      <c r="JB4" s="255">
        <v>2</v>
      </c>
      <c r="JC4" s="255" t="str">
        <f t="shared" ref="JC4:JC42" si="18">DV4</f>
        <v>Tonga</v>
      </c>
      <c r="JD4" s="255" t="str">
        <f ca="1">IF(OFFSET('All Players'!$W11,0,JD$1)&lt;&gt;"",OFFSET('All Players'!$W11,0,JD$1),"")</f>
        <v/>
      </c>
      <c r="JE4" s="255" t="str">
        <f ca="1">IF(OFFSET('All Players'!$Y11,0,JD$1)&lt;&gt;"",OFFSET('All Players'!$Y11,0,JD$1),"")</f>
        <v/>
      </c>
      <c r="JF4" s="255" t="str">
        <f t="shared" ref="JF4:JF42" si="19">DY4</f>
        <v>Georgia</v>
      </c>
      <c r="JG4" s="255" t="str">
        <f ca="1">IF(OFFSET('All Players'!$AA11,0,JF$1)&lt;&gt;"",OFFSET('All Players'!$AA11,0,JF$1),"")</f>
        <v/>
      </c>
      <c r="JH4" s="255" t="str">
        <f ca="1">IF(OFFSET('All Players'!$AC11,0,JG$1)&lt;&gt;"",OFFSET('All Players'!$AC11,0,JG$1),"")</f>
        <v/>
      </c>
      <c r="JI4" s="255">
        <f t="shared" ref="JI4:JI42" ca="1" si="20">IF(JD4&lt;&gt;"",IF(JG4&gt;3,1,0),0)</f>
        <v>0</v>
      </c>
      <c r="JJ4" s="255">
        <f t="shared" ref="JJ4:JJ42" ca="1" si="21">IF(JE4&lt;&gt;"",IF(JH4&gt;3,1,0),0)</f>
        <v>0</v>
      </c>
      <c r="JK4" s="255">
        <f t="shared" ref="JK4:JK42" ca="1" si="22">IFERROR(IF(AND(JD4&lt;&gt;"",JD4&lt;JE4,JE4-JD4&lt;8),1,0),0)</f>
        <v>0</v>
      </c>
      <c r="JL4" s="255">
        <f t="shared" ref="JL4:JL42" ca="1" si="23">IFERROR(IF(AND(JE4&lt;&gt;"",JE4&lt;JD4,JD4-JE4&lt;8),1,0),0)</f>
        <v>0</v>
      </c>
      <c r="JM4" s="255" t="str">
        <f t="shared" ref="JM4:JM42" ca="1" si="24">IF(AND(JD4&lt;&gt;"",JE4&lt;&gt;""),IF(JD4&gt;JE4,"W",IF(JD4=JE4,"D","L")),"")</f>
        <v/>
      </c>
      <c r="JN4" s="255" t="str">
        <f t="shared" ref="JN4:JN42" ca="1" si="25">IF(JM4&lt;&gt;"",IF(JM4="W","L",IF(JM4="L","W","D")),"")</f>
        <v/>
      </c>
      <c r="JO4" s="255">
        <f ca="1">VLOOKUP(JP4,OG4:OH8,2,FALSE)</f>
        <v>4</v>
      </c>
      <c r="JP4" s="255" t="s">
        <v>6</v>
      </c>
      <c r="JQ4" s="255">
        <f ca="1">COUNTIFS(OJ$3:OJ$42,JP4,OT$3:OT$42,"W")+COUNTIFS(OM$3:OM$42,JP4,OU$3:OU$42,"W")</f>
        <v>0</v>
      </c>
      <c r="JR4" s="255">
        <f ca="1">COUNTIFS(OJ$3:OJ$42,JP4,OT$3:OT$42,"D")+COUNTIFS(OM$3:OM$42,JP4,OU$3:OU$42,"D")</f>
        <v>0</v>
      </c>
      <c r="JS4" s="255">
        <f ca="1">COUNTIFS(OJ$3:OJ$42,JP4,OT$3:OT$42,"L")+COUNTIFS(OM$3:OM$42,JP4,OU$3:OU$42,"L")</f>
        <v>0</v>
      </c>
      <c r="JT4" s="255">
        <f ca="1">SUMIF(OJ$3:OJ$60,JP4,OK$3:OK$60)+SUMIF(OM$3:OM$60,JP4,OL$3:OL$60)</f>
        <v>0</v>
      </c>
      <c r="JU4" s="255">
        <f ca="1">SUMIF(OM$3:OM$60,JP4,OK$3:OK$60)+SUMIF(OJ$3:OJ$60,JP4,OL$3:OL$60)</f>
        <v>0</v>
      </c>
      <c r="JV4" s="255">
        <f ca="1">JT4-JU4+1000</f>
        <v>1000</v>
      </c>
      <c r="JW4" s="255">
        <f ca="1">SUMIF(OJ:OJ,JP4,ON:ON)+SUMIF(OM:OM,JP4,OO:OO)</f>
        <v>0</v>
      </c>
      <c r="JX4" s="255">
        <f ca="1">SUMIF(OM:OM,JP4,ON:ON)+SUMIF(OJ:OJ,JP4,OO:OO)</f>
        <v>0</v>
      </c>
      <c r="JY4" s="255">
        <f ca="1">JW4-JX4+1000</f>
        <v>1000</v>
      </c>
      <c r="JZ4" s="255">
        <f ca="1">JQ4*4+JR4*2</f>
        <v>0</v>
      </c>
      <c r="KA4" s="255">
        <f ca="1">SUMIF(OJ:OJ,JP4,OP:OP)+SUMIF(OM:OM,JP4,OQ:OQ)</f>
        <v>0</v>
      </c>
      <c r="KB4" s="255">
        <f ca="1">SUMIF(OJ:OJ,JP4,OR:OR)+SUMIF(OM:OM,JP4,OS:OS)</f>
        <v>0</v>
      </c>
      <c r="KC4" s="255">
        <f ca="1">KB4+KA4+JZ4</f>
        <v>0</v>
      </c>
      <c r="KD4" s="255">
        <v>5</v>
      </c>
      <c r="KE4" s="255">
        <f ca="1">RANK(KC4,KC$4:KC$8)</f>
        <v>1</v>
      </c>
      <c r="KG4" s="255">
        <f ca="1">RANK(KC4,KC$4:KC$8)+COUNTIF(KC$4:KC4,KC4)-1</f>
        <v>1</v>
      </c>
      <c r="KH4" s="255" t="str">
        <f ca="1">INDEX(JP$4:JP$8,MATCH(1,KG$4:KG$8,0),0)</f>
        <v>Australia</v>
      </c>
      <c r="KI4" s="255">
        <f ca="1">INDEX(KE$4:KE$8,MATCH(KH4,JP$4:JP$8,0),0)</f>
        <v>1</v>
      </c>
      <c r="KJ4" s="255" t="str">
        <f ca="1">IF(KI5=1,KH4,"")</f>
        <v>Australia</v>
      </c>
      <c r="KK4" s="255" t="str">
        <f ca="1">IF(KI6=2,KH5,"")</f>
        <v/>
      </c>
      <c r="KL4" s="255" t="str">
        <f ca="1">IF(KI7=3,KH6,"")</f>
        <v/>
      </c>
      <c r="KM4" s="255" t="str">
        <f ca="1">IF(KI8=4,KH7,"")</f>
        <v/>
      </c>
      <c r="KO4" s="255" t="str">
        <f ca="1">IF(KJ4&lt;&gt;"",KJ4,"")</f>
        <v>Australia</v>
      </c>
      <c r="KP4" s="255">
        <f ca="1">SUMPRODUCT((OJ3:OJ42=KO4)*(OM3:OM42=KO5)*(OT3:OT42="W"))+SUMPRODUCT((OJ3:OJ42=KO4)*(OM3:OM42=KO6)*(OT3:OT42="W"))+SUMPRODUCT((OJ3:OJ42=KO4)*(OM3:OM42=KO7)*(OT3:OT42="W"))+SUMPRODUCT((OJ3:OJ42=KO4)*(OM3:OM42=KO8)*(OT3:OT42="W"))+SUMPRODUCT((OJ3:OJ42=KO5)*(OM3:OM42=KO4)*(OU3:OU42="W"))+SUMPRODUCT((OJ3:OJ42=KO6)*(OM3:OM42=KO4)*(OU3:OU42="W"))+SUMPRODUCT((OJ3:OJ42=KO7)*(OM3:OM42=KO4)*(OU3:OU42="W"))+SUMPRODUCT((OJ3:OJ42=KO8)*(OM3:OM42=KO4)*(OU3:OU42="W"))</f>
        <v>0</v>
      </c>
      <c r="KQ4" s="255">
        <f ca="1">SUMPRODUCT((OJ3:OJ42=KO4)*(OM3:OM42=KO5)*(OT3:OT42="D"))+SUMPRODUCT((OJ3:OJ42=KO4)*(OM3:OM42=KO6)*(OT3:OT42="D"))+SUMPRODUCT((OJ3:OJ42=KO4)*(OM3:OM42=KO7)*(OT3:OT42="D"))+SUMPRODUCT((OJ3:OJ42=KO4)*(OM3:OM42=KO8)*(OT3:OT42="D"))+SUMPRODUCT((OJ3:OJ42=KO5)*(OM3:OM42=KO4)*(OT3:OT42="D"))+SUMPRODUCT((OJ3:OJ42=KO6)*(OM3:OM42=KO4)*(OT3:OT42="D"))+SUMPRODUCT((OJ3:OJ42=KO7)*(OM3:OM42=KO4)*(OT3:OT42="D"))+SUMPRODUCT((OJ3:OJ42=KO8)*(OM3:OM42=KO4)*(OT3:OT42="D"))</f>
        <v>0</v>
      </c>
      <c r="KR4" s="255">
        <f ca="1">SUMPRODUCT((OJ3:OJ42=KO4)*(OM3:OM42=KO5)*(OT3:OT42="L"))+SUMPRODUCT((OJ3:OJ42=KO4)*(OM3:OM42=KO6)*(OT3:OT42="L"))+SUMPRODUCT((OJ3:OJ42=KO4)*(OM3:OM42=KO7)*(OT3:OT42="L"))+SUMPRODUCT((OJ3:OJ42=KO4)*(OM3:OM42=KO8)*(OT3:OT42="L"))+SUMPRODUCT((OJ3:OJ42=KO5)*(OM3:OM42=KO4)*(OU3:OU42="L"))+SUMPRODUCT((OJ3:OJ42=KO6)*(OM3:OM42=KO4)*(OU3:OU42="L"))+SUMPRODUCT((OJ3:OJ42=KO7)*(OM3:OM42=KO4)*(OU3:OU42="L"))+SUMPRODUCT((OJ3:OJ42=KO8)*(OM3:OM42=KO4)*(OU3:OU42="L"))</f>
        <v>0</v>
      </c>
      <c r="KS4" s="255">
        <f ca="1">IF(KO4&lt;&gt;"",VLOOKUP(KO4,JP4:JT29,5,FALSE),0)</f>
        <v>0</v>
      </c>
      <c r="KT4" s="255">
        <f ca="1">IF(KO4&lt;&gt;"",VLOOKUP(KO4,JP4:JU29,6,FALSE),0)</f>
        <v>0</v>
      </c>
      <c r="KU4" s="255">
        <f ca="1">KS4-KT4+1000</f>
        <v>1000</v>
      </c>
      <c r="KV4" s="255">
        <f ca="1">IF(KO4&lt;&gt;"",VLOOKUP(KO4,JP4:JW29,8,FALSE),0)</f>
        <v>0</v>
      </c>
      <c r="KW4" s="255">
        <f ca="1">IF(KO4&lt;&gt;"",VLOOKUP(KO4,JP4:JX29,9,FALSE),0)</f>
        <v>0</v>
      </c>
      <c r="KX4" s="255">
        <f ca="1">KV4-KW4+1000</f>
        <v>1000</v>
      </c>
      <c r="KY4" s="255">
        <f ca="1">IF(KO4&lt;&gt;"",VLOOKUP(KO4,JP4:JT8,5,FALSE),"")</f>
        <v>0</v>
      </c>
      <c r="KZ4" s="255">
        <f ca="1">IF(KO4&lt;&gt;"",VLOOKUP(KO4,JP4:JW8,8,FALSE),"")</f>
        <v>0</v>
      </c>
      <c r="LA4" s="255">
        <f ca="1">IF(KO4&lt;&gt;"",VLOOKUP(KO4,JP4:KD8,15,FALSE),"")</f>
        <v>5</v>
      </c>
      <c r="LB4" s="255">
        <f ca="1">SUMPRODUCT((OJ3:OJ42=KO4)*(OM3:OM42=KO5)*OP3:OP42)+SUMPRODUCT((OJ3:OJ42=KO4)*(OM3:OM42=KO6)*OP3:OP42)+SUMPRODUCT((OJ3:OJ42=KO4)*(OM3:OM42=KO7)*OP3:OP42)+SUMPRODUCT((OJ3:OJ42=KO4)*(OM3:OM42=KO8)*OP3:OP42)+SUMPRODUCT((OJ3:OJ42=KO5)*(OM3:OM42=KO4)*OQ3:OQ42)+SUMPRODUCT((OJ3:OJ42=KO6)*(OM3:OM42=KO4)*OQ3:OQ42)+SUMPRODUCT((OJ3:OJ42=KO7)*(OM3:OM42=KO4)*OQ3:OQ42)+SUMPRODUCT((OJ3:OJ42=KO8)*(OM3:OM42=KO4)*OQ3:OQ42)</f>
        <v>0</v>
      </c>
      <c r="LC4" s="255">
        <f ca="1">SUMPRODUCT((OJ3:OJ42=KO4)*(OM3:OM42=KO5)*OR3:OR42)+SUMPRODUCT((OJ3:OJ42=KO4)*(OM3:OM42=KO6)*OR3:OR42)+SUMPRODUCT((OJ3:OJ42=KO4)*(OM3:OM42=KO7)*OR3:OR42)+SUMPRODUCT((OJ3:OJ42=KO4)*(OM3:OM42=KO8)*OR3:OR42)+SUMPRODUCT((OJ3:OJ42=KO5)*(OM3:OM42=KO4)*OS3:OS42)+SUMPRODUCT((OJ3:OJ42=KO6)*(OM3:OM42=KO4)*OS3:OS42)+SUMPRODUCT((OJ3:OJ42=KO7)*(OM3:OM42=KO4)*OS3:OS42)+SUMPRODUCT((OJ3:OJ42=KO8)*(OM3:OM42=KO4)*OS3:OS42)</f>
        <v>0</v>
      </c>
      <c r="LD4" s="255">
        <f ca="1">KP4*4+KQ4*2+LB4+LC4</f>
        <v>0</v>
      </c>
      <c r="LE4" s="255">
        <f ca="1">IF(KO4&lt;&gt;"",RANK(LD4,LD4:LD8),"")</f>
        <v>1</v>
      </c>
      <c r="LF4" s="255">
        <f ca="1">SUMPRODUCT((LD4:LD8=LD4)*(KU4:KU8&gt;KU4))</f>
        <v>0</v>
      </c>
      <c r="LG4" s="255">
        <f ca="1">SUMPRODUCT((LD4:LD8=LD4)*(KU4:KU8=KU4)*(KX4:KX8&gt;KX4))</f>
        <v>0</v>
      </c>
      <c r="LH4" s="255">
        <f ca="1">SUMPRODUCT((LD4:LD8=LD4)*(KU4:KU8=KU4)*(KX4:KX8=KX4)*(KY4:KY8&gt;KY4))</f>
        <v>0</v>
      </c>
      <c r="LI4" s="255">
        <f ca="1">SUMPRODUCT((LD4:LD8=LD4)*(KU4:KU8=KU4)*(KX4:KX8=KX4)*(KY4:KY8=KY4)*(KZ4:KZ8&gt;KZ4))</f>
        <v>0</v>
      </c>
      <c r="LJ4" s="255">
        <f ca="1">SUMPRODUCT((LD4:LD8=LD4)*(KU4:KU8=KU4)*(KX4:KX8=KX4)*(KY4:KY8=KY4)*(KZ4:KZ8=KZ4)*(LA4:LA8&gt;LA4))</f>
        <v>3</v>
      </c>
      <c r="LK4" s="255">
        <f ca="1">IF(KO4&lt;&gt;"",SUM(LE4:LJ4),"")</f>
        <v>4</v>
      </c>
      <c r="LL4" s="255" t="str">
        <f ca="1">IF(KO4&lt;&gt;"",INDEX(KO4:KO8,MATCH(1,LK4:LK8,0),0),"")</f>
        <v>Uruguay</v>
      </c>
      <c r="OG4" s="255" t="str">
        <f ca="1">IF(LL4&lt;&gt;"",LL4,KH4)</f>
        <v>Uruguay</v>
      </c>
      <c r="OH4" s="255">
        <v>1</v>
      </c>
      <c r="OI4" s="255">
        <v>2</v>
      </c>
      <c r="OJ4" s="255" t="str">
        <f t="shared" ref="OJ4:OJ42" si="26">JC4</f>
        <v>Tonga</v>
      </c>
      <c r="OK4" s="255" t="str">
        <f ca="1">IF(OFFSET('All Players'!$W11,0,OK$1)&lt;&gt;"",OFFSET('All Players'!$W11,0,OK$1),"")</f>
        <v/>
      </c>
      <c r="OL4" s="255" t="str">
        <f ca="1">IF(OFFSET('All Players'!$Y11,0,OK$1)&lt;&gt;"",OFFSET('All Players'!$Y11,0,OK$1),"")</f>
        <v/>
      </c>
      <c r="OM4" s="255" t="str">
        <f t="shared" ref="OM4:OM42" si="27">JF4</f>
        <v>Georgia</v>
      </c>
      <c r="ON4" s="255" t="str">
        <f ca="1">IF(OFFSET('All Players'!$AA11,0,OM$1)&lt;&gt;"",OFFSET('All Players'!$AA11,0,OM$1),"")</f>
        <v/>
      </c>
      <c r="OO4" s="255" t="str">
        <f ca="1">IF(OFFSET('All Players'!$AC11,0,ON$1)&lt;&gt;"",OFFSET('All Players'!$AC11,0,ON$1),"")</f>
        <v/>
      </c>
      <c r="OP4" s="255">
        <f t="shared" ref="OP4:OP42" ca="1" si="28">IF(OK4&lt;&gt;"",IF(ON4&gt;3,1,0),0)</f>
        <v>0</v>
      </c>
      <c r="OQ4" s="255">
        <f t="shared" ref="OQ4:OQ42" ca="1" si="29">IF(OL4&lt;&gt;"",IF(OO4&gt;3,1,0),0)</f>
        <v>0</v>
      </c>
      <c r="OR4" s="255">
        <f t="shared" ref="OR4:OR42" ca="1" si="30">IFERROR(IF(AND(OK4&lt;&gt;"",OK4&lt;OL4,OL4-OK4&lt;8),1,0),0)</f>
        <v>0</v>
      </c>
      <c r="OS4" s="255">
        <f t="shared" ref="OS4:OS42" ca="1" si="31">IFERROR(IF(AND(OL4&lt;&gt;"",OL4&lt;OK4,OK4-OL4&lt;8),1,0),0)</f>
        <v>0</v>
      </c>
      <c r="OT4" s="255" t="str">
        <f t="shared" ref="OT4:OT42" ca="1" si="32">IF(AND(OK4&lt;&gt;"",OL4&lt;&gt;""),IF(OK4&gt;OL4,"W",IF(OK4=OL4,"D","L")),"")</f>
        <v/>
      </c>
      <c r="OU4" s="255" t="str">
        <f t="shared" ref="OU4:OU42" ca="1" si="33">IF(OT4&lt;&gt;"",IF(OT4="W","L",IF(OT4="L","W","D")),"")</f>
        <v/>
      </c>
      <c r="OV4" s="255">
        <f ca="1">VLOOKUP(OW4,TN4:TO8,2,FALSE)</f>
        <v>4</v>
      </c>
      <c r="OW4" s="255" t="s">
        <v>6</v>
      </c>
      <c r="OX4" s="255">
        <f ca="1">COUNTIFS(TQ$3:TQ$42,OW4,UA$3:UA$42,"W")+COUNTIFS(TT$3:TT$42,OW4,UB$3:UB$42,"W")</f>
        <v>0</v>
      </c>
      <c r="OY4" s="255">
        <f ca="1">COUNTIFS(TQ$3:TQ$42,OW4,UA$3:UA$42,"D")+COUNTIFS(TT$3:TT$42,OW4,UB$3:UB$42,"D")</f>
        <v>0</v>
      </c>
      <c r="OZ4" s="255">
        <f ca="1">COUNTIFS(TQ$3:TQ$42,OW4,UA$3:UA$42,"L")+COUNTIFS(TT$3:TT$42,OW4,UB$3:UB$42,"L")</f>
        <v>0</v>
      </c>
      <c r="PA4" s="255">
        <f ca="1">SUMIF(TQ$3:TQ$60,OW4,TR$3:TR$60)+SUMIF(TT$3:TT$60,OW4,TS$3:TS$60)</f>
        <v>0</v>
      </c>
      <c r="PB4" s="255">
        <f ca="1">SUMIF(TT$3:TT$60,OW4,TR$3:TR$60)+SUMIF(TQ$3:TQ$60,OW4,TS$3:TS$60)</f>
        <v>0</v>
      </c>
      <c r="PC4" s="255">
        <f ca="1">PA4-PB4+1000</f>
        <v>1000</v>
      </c>
      <c r="PD4" s="255">
        <f ca="1">SUMIF(TQ:TQ,OW4,TU:TU)+SUMIF(TT:TT,OW4,TV:TV)</f>
        <v>0</v>
      </c>
      <c r="PE4" s="255">
        <f ca="1">SUMIF(TT:TT,OW4,TU:TU)+SUMIF(TQ:TQ,OW4,TV:TV)</f>
        <v>0</v>
      </c>
      <c r="PF4" s="255">
        <f ca="1">PD4-PE4+1000</f>
        <v>1000</v>
      </c>
      <c r="PG4" s="255">
        <f ca="1">OX4*4+OY4*2</f>
        <v>0</v>
      </c>
      <c r="PH4" s="255">
        <f ca="1">SUMIF(TQ:TQ,OW4,TW:TW)+SUMIF(TT:TT,OW4,TX:TX)</f>
        <v>0</v>
      </c>
      <c r="PI4" s="255">
        <f ca="1">SUMIF(TQ:TQ,OW4,TY:TY)+SUMIF(TT:TT,OW4,TZ:TZ)</f>
        <v>0</v>
      </c>
      <c r="PJ4" s="255">
        <f ca="1">PI4+PH4+PG4</f>
        <v>0</v>
      </c>
      <c r="PK4" s="255">
        <v>5</v>
      </c>
      <c r="PL4" s="255">
        <f ca="1">RANK(PJ4,PJ$4:PJ$8)</f>
        <v>1</v>
      </c>
      <c r="PN4" s="255">
        <f ca="1">RANK(PJ4,PJ$4:PJ$8)+COUNTIF(PJ$4:PJ4,PJ4)-1</f>
        <v>1</v>
      </c>
      <c r="PO4" s="255" t="str">
        <f ca="1">INDEX(OW$4:OW$8,MATCH(1,PN$4:PN$8,0),0)</f>
        <v>Australia</v>
      </c>
      <c r="PP4" s="255">
        <f ca="1">INDEX(PL$4:PL$8,MATCH(PO4,OW$4:OW$8,0),0)</f>
        <v>1</v>
      </c>
      <c r="PQ4" s="255" t="str">
        <f ca="1">IF(PP5=1,PO4,"")</f>
        <v>Australia</v>
      </c>
      <c r="PR4" s="255" t="str">
        <f ca="1">IF(PP6=2,PO5,"")</f>
        <v/>
      </c>
      <c r="PS4" s="255" t="str">
        <f ca="1">IF(PP7=3,PO6,"")</f>
        <v/>
      </c>
      <c r="PT4" s="255" t="str">
        <f ca="1">IF(PP8=4,PO7,"")</f>
        <v/>
      </c>
      <c r="PV4" s="255" t="str">
        <f ca="1">IF(PQ4&lt;&gt;"",PQ4,"")</f>
        <v>Australia</v>
      </c>
      <c r="PW4" s="255">
        <f ca="1">SUMPRODUCT((TQ3:TQ42=PV4)*(TT3:TT42=PV5)*(UA3:UA42="W"))+SUMPRODUCT((TQ3:TQ42=PV4)*(TT3:TT42=PV6)*(UA3:UA42="W"))+SUMPRODUCT((TQ3:TQ42=PV4)*(TT3:TT42=PV7)*(UA3:UA42="W"))+SUMPRODUCT((TQ3:TQ42=PV4)*(TT3:TT42=PV8)*(UA3:UA42="W"))+SUMPRODUCT((TQ3:TQ42=PV5)*(TT3:TT42=PV4)*(UB3:UB42="W"))+SUMPRODUCT((TQ3:TQ42=PV6)*(TT3:TT42=PV4)*(UB3:UB42="W"))+SUMPRODUCT((TQ3:TQ42=PV7)*(TT3:TT42=PV4)*(UB3:UB42="W"))+SUMPRODUCT((TQ3:TQ42=PV8)*(TT3:TT42=PV4)*(UB3:UB42="W"))</f>
        <v>0</v>
      </c>
      <c r="PX4" s="255">
        <f ca="1">SUMPRODUCT((TQ3:TQ42=PV4)*(TT3:TT42=PV5)*(UA3:UA42="D"))+SUMPRODUCT((TQ3:TQ42=PV4)*(TT3:TT42=PV6)*(UA3:UA42="D"))+SUMPRODUCT((TQ3:TQ42=PV4)*(TT3:TT42=PV7)*(UA3:UA42="D"))+SUMPRODUCT((TQ3:TQ42=PV4)*(TT3:TT42=PV8)*(UA3:UA42="D"))+SUMPRODUCT((TQ3:TQ42=PV5)*(TT3:TT42=PV4)*(UA3:UA42="D"))+SUMPRODUCT((TQ3:TQ42=PV6)*(TT3:TT42=PV4)*(UA3:UA42="D"))+SUMPRODUCT((TQ3:TQ42=PV7)*(TT3:TT42=PV4)*(UA3:UA42="D"))+SUMPRODUCT((TQ3:TQ42=PV8)*(TT3:TT42=PV4)*(UA3:UA42="D"))</f>
        <v>0</v>
      </c>
      <c r="PY4" s="255">
        <f ca="1">SUMPRODUCT((TQ3:TQ42=PV4)*(TT3:TT42=PV5)*(UA3:UA42="L"))+SUMPRODUCT((TQ3:TQ42=PV4)*(TT3:TT42=PV6)*(UA3:UA42="L"))+SUMPRODUCT((TQ3:TQ42=PV4)*(TT3:TT42=PV7)*(UA3:UA42="L"))+SUMPRODUCT((TQ3:TQ42=PV4)*(TT3:TT42=PV8)*(UA3:UA42="L"))+SUMPRODUCT((TQ3:TQ42=PV5)*(TT3:TT42=PV4)*(UB3:UB42="L"))+SUMPRODUCT((TQ3:TQ42=PV6)*(TT3:TT42=PV4)*(UB3:UB42="L"))+SUMPRODUCT((TQ3:TQ42=PV7)*(TT3:TT42=PV4)*(UB3:UB42="L"))+SUMPRODUCT((TQ3:TQ42=PV8)*(TT3:TT42=PV4)*(UB3:UB42="L"))</f>
        <v>0</v>
      </c>
      <c r="PZ4" s="255">
        <f ca="1">IF(PV4&lt;&gt;"",VLOOKUP(PV4,OW4:PA29,5,FALSE),0)</f>
        <v>0</v>
      </c>
      <c r="QA4" s="255">
        <f ca="1">IF(PV4&lt;&gt;"",VLOOKUP(PV4,OW4:PB29,6,FALSE),0)</f>
        <v>0</v>
      </c>
      <c r="QB4" s="255">
        <f ca="1">PZ4-QA4+1000</f>
        <v>1000</v>
      </c>
      <c r="QC4" s="255">
        <f ca="1">IF(PV4&lt;&gt;"",VLOOKUP(PV4,OW4:PD29,8,FALSE),0)</f>
        <v>0</v>
      </c>
      <c r="QD4" s="255">
        <f ca="1">IF(PV4&lt;&gt;"",VLOOKUP(PV4,OW4:PE29,9,FALSE),0)</f>
        <v>0</v>
      </c>
      <c r="QE4" s="255">
        <f ca="1">QC4-QD4+1000</f>
        <v>1000</v>
      </c>
      <c r="QF4" s="255">
        <f ca="1">IF(PV4&lt;&gt;"",VLOOKUP(PV4,OW4:PA8,5,FALSE),"")</f>
        <v>0</v>
      </c>
      <c r="QG4" s="255">
        <f ca="1">IF(PV4&lt;&gt;"",VLOOKUP(PV4,OW4:PD8,8,FALSE),"")</f>
        <v>0</v>
      </c>
      <c r="QH4" s="255">
        <f ca="1">IF(PV4&lt;&gt;"",VLOOKUP(PV4,OW4:PK8,15,FALSE),"")</f>
        <v>5</v>
      </c>
      <c r="QI4" s="255">
        <f ca="1">SUMPRODUCT((TQ3:TQ42=PV4)*(TT3:TT42=PV5)*TW3:TW42)+SUMPRODUCT((TQ3:TQ42=PV4)*(TT3:TT42=PV6)*TW3:TW42)+SUMPRODUCT((TQ3:TQ42=PV4)*(TT3:TT42=PV7)*TW3:TW42)+SUMPRODUCT((TQ3:TQ42=PV4)*(TT3:TT42=PV8)*TW3:TW42)+SUMPRODUCT((TQ3:TQ42=PV5)*(TT3:TT42=PV4)*TX3:TX42)+SUMPRODUCT((TQ3:TQ42=PV6)*(TT3:TT42=PV4)*TX3:TX42)+SUMPRODUCT((TQ3:TQ42=PV7)*(TT3:TT42=PV4)*TX3:TX42)+SUMPRODUCT((TQ3:TQ42=PV8)*(TT3:TT42=PV4)*TX3:TX42)</f>
        <v>0</v>
      </c>
      <c r="QJ4" s="255">
        <f ca="1">SUMPRODUCT((TQ3:TQ42=PV4)*(TT3:TT42=PV5)*TY3:TY42)+SUMPRODUCT((TQ3:TQ42=PV4)*(TT3:TT42=PV6)*TY3:TY42)+SUMPRODUCT((TQ3:TQ42=PV4)*(TT3:TT42=PV7)*TY3:TY42)+SUMPRODUCT((TQ3:TQ42=PV4)*(TT3:TT42=PV8)*TY3:TY42)+SUMPRODUCT((TQ3:TQ42=PV5)*(TT3:TT42=PV4)*TZ3:TZ42)+SUMPRODUCT((TQ3:TQ42=PV6)*(TT3:TT42=PV4)*TZ3:TZ42)+SUMPRODUCT((TQ3:TQ42=PV7)*(TT3:TT42=PV4)*TZ3:TZ42)+SUMPRODUCT((TQ3:TQ42=PV8)*(TT3:TT42=PV4)*TZ3:TZ42)</f>
        <v>0</v>
      </c>
      <c r="QK4" s="255">
        <f ca="1">PW4*4+PX4*2+QI4+QJ4</f>
        <v>0</v>
      </c>
      <c r="QL4" s="255">
        <f ca="1">IF(PV4&lt;&gt;"",RANK(QK4,QK4:QK8),"")</f>
        <v>1</v>
      </c>
      <c r="QM4" s="255">
        <f ca="1">SUMPRODUCT((QK4:QK8=QK4)*(QB4:QB8&gt;QB4))</f>
        <v>0</v>
      </c>
      <c r="QN4" s="255">
        <f ca="1">SUMPRODUCT((QK4:QK8=QK4)*(QB4:QB8=QB4)*(QE4:QE8&gt;QE4))</f>
        <v>0</v>
      </c>
      <c r="QO4" s="255">
        <f ca="1">SUMPRODUCT((QK4:QK8=QK4)*(QB4:QB8=QB4)*(QE4:QE8=QE4)*(QF4:QF8&gt;QF4))</f>
        <v>0</v>
      </c>
      <c r="QP4" s="255">
        <f ca="1">SUMPRODUCT((QK4:QK8=QK4)*(QB4:QB8=QB4)*(QE4:QE8=QE4)*(QF4:QF8=QF4)*(QG4:QG8&gt;QG4))</f>
        <v>0</v>
      </c>
      <c r="QQ4" s="255">
        <f ca="1">SUMPRODUCT((QK4:QK8=QK4)*(QB4:QB8=QB4)*(QE4:QE8=QE4)*(QF4:QF8=QF4)*(QG4:QG8=QG4)*(QH4:QH8&gt;QH4))</f>
        <v>3</v>
      </c>
      <c r="QR4" s="255">
        <f ca="1">IF(PV4&lt;&gt;"",SUM(QL4:QQ4),"")</f>
        <v>4</v>
      </c>
      <c r="QS4" s="255" t="str">
        <f ca="1">IF(PV4&lt;&gt;"",INDEX(PV4:PV8,MATCH(1,QR4:QR8,0),0),"")</f>
        <v>Uruguay</v>
      </c>
      <c r="TN4" s="255" t="str">
        <f ca="1">IF(QS4&lt;&gt;"",QS4,PO4)</f>
        <v>Uruguay</v>
      </c>
      <c r="TO4" s="255">
        <v>1</v>
      </c>
      <c r="TP4" s="255">
        <v>2</v>
      </c>
      <c r="TQ4" s="255" t="str">
        <f t="shared" ref="TQ4:TQ42" si="34">OJ4</f>
        <v>Tonga</v>
      </c>
      <c r="TR4" s="255" t="str">
        <f ca="1">IF(OFFSET('All Players'!$W11,0,TR$1)&lt;&gt;"",OFFSET('All Players'!$W11,0,TR$1),"")</f>
        <v/>
      </c>
      <c r="TS4" s="255" t="str">
        <f ca="1">IF(OFFSET('All Players'!$Y11,0,TR$1)&lt;&gt;"",OFFSET('All Players'!$Y11,0,TR$1),"")</f>
        <v/>
      </c>
      <c r="TT4" s="255" t="str">
        <f t="shared" ref="TT4:TT42" si="35">OM4</f>
        <v>Georgia</v>
      </c>
      <c r="TU4" s="255" t="str">
        <f ca="1">IF(OFFSET('All Players'!$AA11,0,TT$1)&lt;&gt;"",OFFSET('All Players'!$AA11,0,TT$1),"")</f>
        <v/>
      </c>
      <c r="TV4" s="255" t="str">
        <f ca="1">IF(OFFSET('All Players'!$AC11,0,TU$1)&lt;&gt;"",OFFSET('All Players'!$AC11,0,TU$1),"")</f>
        <v/>
      </c>
      <c r="TW4" s="255">
        <f t="shared" ref="TW4:TW42" ca="1" si="36">IF(TR4&lt;&gt;"",IF(TU4&gt;3,1,0),0)</f>
        <v>0</v>
      </c>
      <c r="TX4" s="255">
        <f t="shared" ref="TX4:TX42" ca="1" si="37">IF(TS4&lt;&gt;"",IF(TV4&gt;3,1,0),0)</f>
        <v>0</v>
      </c>
      <c r="TY4" s="255">
        <f t="shared" ref="TY4:TY42" ca="1" si="38">IFERROR(IF(AND(TR4&lt;&gt;"",TR4&lt;TS4,TS4-TR4&lt;8),1,0),0)</f>
        <v>0</v>
      </c>
      <c r="TZ4" s="255">
        <f t="shared" ref="TZ4:TZ42" ca="1" si="39">IFERROR(IF(AND(TS4&lt;&gt;"",TS4&lt;TR4,TR4-TS4&lt;8),1,0),0)</f>
        <v>0</v>
      </c>
      <c r="UA4" s="255" t="str">
        <f t="shared" ref="UA4:UA42" ca="1" si="40">IF(AND(TR4&lt;&gt;"",TS4&lt;&gt;""),IF(TR4&gt;TS4,"W",IF(TR4=TS4,"D","L")),"")</f>
        <v/>
      </c>
      <c r="UB4" s="255" t="str">
        <f t="shared" ref="UB4:UB42" ca="1" si="41">IF(UA4&lt;&gt;"",IF(UA4="W","L",IF(UA4="L","W","D")),"")</f>
        <v/>
      </c>
      <c r="UC4" s="255">
        <f ca="1">VLOOKUP(UD4,YU4:YV8,2,FALSE)</f>
        <v>4</v>
      </c>
      <c r="UD4" s="255" t="s">
        <v>6</v>
      </c>
      <c r="UE4" s="255">
        <f ca="1">COUNTIFS(YX$3:YX$42,UD4,ZH$3:ZH$42,"W")+COUNTIFS(ZA$3:ZA$42,UD4,ZI$3:ZI$42,"W")</f>
        <v>0</v>
      </c>
      <c r="UF4" s="255">
        <f ca="1">COUNTIFS(YX$3:YX$42,UD4,ZH$3:ZH$42,"D")+COUNTIFS(ZA$3:ZA$42,UD4,ZI$3:ZI$42,"D")</f>
        <v>0</v>
      </c>
      <c r="UG4" s="255">
        <f ca="1">COUNTIFS(YX$3:YX$42,UD4,ZH$3:ZH$42,"L")+COUNTIFS(ZA$3:ZA$42,UD4,ZI$3:ZI$42,"L")</f>
        <v>0</v>
      </c>
      <c r="UH4" s="255">
        <f ca="1">SUMIF(YX$3:YX$60,UD4,YY$3:YY$60)+SUMIF(ZA$3:ZA$60,UD4,YZ$3:YZ$60)</f>
        <v>0</v>
      </c>
      <c r="UI4" s="255">
        <f ca="1">SUMIF(ZA$3:ZA$60,UD4,YY$3:YY$60)+SUMIF(YX$3:YX$60,UD4,YZ$3:YZ$60)</f>
        <v>0</v>
      </c>
      <c r="UJ4" s="255">
        <f ca="1">UH4-UI4+1000</f>
        <v>1000</v>
      </c>
      <c r="UK4" s="255">
        <f ca="1">SUMIF(YX:YX,UD4,ZB:ZB)+SUMIF(ZA:ZA,UD4,ZC:ZC)</f>
        <v>0</v>
      </c>
      <c r="UL4" s="255">
        <f ca="1">SUMIF(ZA:ZA,UD4,ZB:ZB)+SUMIF(YX:YX,UD4,ZC:ZC)</f>
        <v>0</v>
      </c>
      <c r="UM4" s="255">
        <f ca="1">UK4-UL4+1000</f>
        <v>1000</v>
      </c>
      <c r="UN4" s="255">
        <f ca="1">UE4*4+UF4*2</f>
        <v>0</v>
      </c>
      <c r="UO4" s="255">
        <f ca="1">SUMIF(YX:YX,UD4,ZD:ZD)+SUMIF(ZA:ZA,UD4,ZE:ZE)</f>
        <v>0</v>
      </c>
      <c r="UP4" s="255">
        <f ca="1">SUMIF(YX:YX,UD4,ZF:ZF)+SUMIF(ZA:ZA,UD4,ZG:ZG)</f>
        <v>0</v>
      </c>
      <c r="UQ4" s="255">
        <f ca="1">UP4+UO4+UN4</f>
        <v>0</v>
      </c>
      <c r="UR4" s="255">
        <v>5</v>
      </c>
      <c r="US4" s="255">
        <f ca="1">RANK(UQ4,UQ$4:UQ$8)</f>
        <v>1</v>
      </c>
      <c r="UU4" s="255">
        <f ca="1">RANK(UQ4,UQ$4:UQ$8)+COUNTIF(UQ$4:UQ4,UQ4)-1</f>
        <v>1</v>
      </c>
      <c r="UV4" s="255" t="str">
        <f ca="1">INDEX(UD$4:UD$8,MATCH(1,UU$4:UU$8,0),0)</f>
        <v>Australia</v>
      </c>
      <c r="UW4" s="255">
        <f ca="1">INDEX(US$4:US$8,MATCH(UV4,UD$4:UD$8,0),0)</f>
        <v>1</v>
      </c>
      <c r="UX4" s="255" t="str">
        <f ca="1">IF(UW5=1,UV4,"")</f>
        <v>Australia</v>
      </c>
      <c r="UY4" s="255" t="str">
        <f ca="1">IF(UW6=2,UV5,"")</f>
        <v/>
      </c>
      <c r="UZ4" s="255" t="str">
        <f ca="1">IF(UW7=3,UV6,"")</f>
        <v/>
      </c>
      <c r="VA4" s="255" t="str">
        <f ca="1">IF(UW8=4,UV7,"")</f>
        <v/>
      </c>
      <c r="VC4" s="255" t="str">
        <f ca="1">IF(UX4&lt;&gt;"",UX4,"")</f>
        <v>Australia</v>
      </c>
      <c r="VD4" s="255">
        <f ca="1">SUMPRODUCT((YX3:YX42=VC4)*(ZA3:ZA42=VC5)*(ZH3:ZH42="W"))+SUMPRODUCT((YX3:YX42=VC4)*(ZA3:ZA42=VC6)*(ZH3:ZH42="W"))+SUMPRODUCT((YX3:YX42=VC4)*(ZA3:ZA42=VC7)*(ZH3:ZH42="W"))+SUMPRODUCT((YX3:YX42=VC4)*(ZA3:ZA42=VC8)*(ZH3:ZH42="W"))+SUMPRODUCT((YX3:YX42=VC5)*(ZA3:ZA42=VC4)*(ZI3:ZI42="W"))+SUMPRODUCT((YX3:YX42=VC6)*(ZA3:ZA42=VC4)*(ZI3:ZI42="W"))+SUMPRODUCT((YX3:YX42=VC7)*(ZA3:ZA42=VC4)*(ZI3:ZI42="W"))+SUMPRODUCT((YX3:YX42=VC8)*(ZA3:ZA42=VC4)*(ZI3:ZI42="W"))</f>
        <v>0</v>
      </c>
      <c r="VE4" s="255">
        <f ca="1">SUMPRODUCT((YX3:YX42=VC4)*(ZA3:ZA42=VC5)*(ZH3:ZH42="D"))+SUMPRODUCT((YX3:YX42=VC4)*(ZA3:ZA42=VC6)*(ZH3:ZH42="D"))+SUMPRODUCT((YX3:YX42=VC4)*(ZA3:ZA42=VC7)*(ZH3:ZH42="D"))+SUMPRODUCT((YX3:YX42=VC4)*(ZA3:ZA42=VC8)*(ZH3:ZH42="D"))+SUMPRODUCT((YX3:YX42=VC5)*(ZA3:ZA42=VC4)*(ZH3:ZH42="D"))+SUMPRODUCT((YX3:YX42=VC6)*(ZA3:ZA42=VC4)*(ZH3:ZH42="D"))+SUMPRODUCT((YX3:YX42=VC7)*(ZA3:ZA42=VC4)*(ZH3:ZH42="D"))+SUMPRODUCT((YX3:YX42=VC8)*(ZA3:ZA42=VC4)*(ZH3:ZH42="D"))</f>
        <v>0</v>
      </c>
      <c r="VF4" s="255">
        <f ca="1">SUMPRODUCT((YX3:YX42=VC4)*(ZA3:ZA42=VC5)*(ZH3:ZH42="L"))+SUMPRODUCT((YX3:YX42=VC4)*(ZA3:ZA42=VC6)*(ZH3:ZH42="L"))+SUMPRODUCT((YX3:YX42=VC4)*(ZA3:ZA42=VC7)*(ZH3:ZH42="L"))+SUMPRODUCT((YX3:YX42=VC4)*(ZA3:ZA42=VC8)*(ZH3:ZH42="L"))+SUMPRODUCT((YX3:YX42=VC5)*(ZA3:ZA42=VC4)*(ZI3:ZI42="L"))+SUMPRODUCT((YX3:YX42=VC6)*(ZA3:ZA42=VC4)*(ZI3:ZI42="L"))+SUMPRODUCT((YX3:YX42=VC7)*(ZA3:ZA42=VC4)*(ZI3:ZI42="L"))+SUMPRODUCT((YX3:YX42=VC8)*(ZA3:ZA42=VC4)*(ZI3:ZI42="L"))</f>
        <v>0</v>
      </c>
      <c r="VG4" s="255">
        <f ca="1">IF(VC4&lt;&gt;"",VLOOKUP(VC4,UD4:UH29,5,FALSE),0)</f>
        <v>0</v>
      </c>
      <c r="VH4" s="255">
        <f ca="1">IF(VC4&lt;&gt;"",VLOOKUP(VC4,UD4:UI29,6,FALSE),0)</f>
        <v>0</v>
      </c>
      <c r="VI4" s="255">
        <f ca="1">VG4-VH4+1000</f>
        <v>1000</v>
      </c>
      <c r="VJ4" s="255">
        <f ca="1">IF(VC4&lt;&gt;"",VLOOKUP(VC4,UD4:UK29,8,FALSE),0)</f>
        <v>0</v>
      </c>
      <c r="VK4" s="255">
        <f ca="1">IF(VC4&lt;&gt;"",VLOOKUP(VC4,UD4:UL29,9,FALSE),0)</f>
        <v>0</v>
      </c>
      <c r="VL4" s="255">
        <f ca="1">VJ4-VK4+1000</f>
        <v>1000</v>
      </c>
      <c r="VM4" s="255">
        <f ca="1">IF(VC4&lt;&gt;"",VLOOKUP(VC4,UD4:UH8,5,FALSE),"")</f>
        <v>0</v>
      </c>
      <c r="VN4" s="255">
        <f ca="1">IF(VC4&lt;&gt;"",VLOOKUP(VC4,UD4:UK8,8,FALSE),"")</f>
        <v>0</v>
      </c>
      <c r="VO4" s="255">
        <f ca="1">IF(VC4&lt;&gt;"",VLOOKUP(VC4,UD4:UR8,15,FALSE),"")</f>
        <v>5</v>
      </c>
      <c r="VP4" s="255">
        <f ca="1">SUMPRODUCT((YX3:YX42=VC4)*(ZA3:ZA42=VC5)*ZD3:ZD42)+SUMPRODUCT((YX3:YX42=VC4)*(ZA3:ZA42=VC6)*ZD3:ZD42)+SUMPRODUCT((YX3:YX42=VC4)*(ZA3:ZA42=VC7)*ZD3:ZD42)+SUMPRODUCT((YX3:YX42=VC4)*(ZA3:ZA42=VC8)*ZD3:ZD42)+SUMPRODUCT((YX3:YX42=VC5)*(ZA3:ZA42=VC4)*ZE3:ZE42)+SUMPRODUCT((YX3:YX42=VC6)*(ZA3:ZA42=VC4)*ZE3:ZE42)+SUMPRODUCT((YX3:YX42=VC7)*(ZA3:ZA42=VC4)*ZE3:ZE42)+SUMPRODUCT((YX3:YX42=VC8)*(ZA3:ZA42=VC4)*ZE3:ZE42)</f>
        <v>0</v>
      </c>
      <c r="VQ4" s="255">
        <f ca="1">SUMPRODUCT((YX3:YX42=VC4)*(ZA3:ZA42=VC5)*ZF3:ZF42)+SUMPRODUCT((YX3:YX42=VC4)*(ZA3:ZA42=VC6)*ZF3:ZF42)+SUMPRODUCT((YX3:YX42=VC4)*(ZA3:ZA42=VC7)*ZF3:ZF42)+SUMPRODUCT((YX3:YX42=VC4)*(ZA3:ZA42=VC8)*ZF3:ZF42)+SUMPRODUCT((YX3:YX42=VC5)*(ZA3:ZA42=VC4)*ZG3:ZG42)+SUMPRODUCT((YX3:YX42=VC6)*(ZA3:ZA42=VC4)*ZG3:ZG42)+SUMPRODUCT((YX3:YX42=VC7)*(ZA3:ZA42=VC4)*ZG3:ZG42)+SUMPRODUCT((YX3:YX42=VC8)*(ZA3:ZA42=VC4)*ZG3:ZG42)</f>
        <v>0</v>
      </c>
      <c r="VR4" s="255">
        <f ca="1">VD4*4+VE4*2+VP4+VQ4</f>
        <v>0</v>
      </c>
      <c r="VS4" s="255">
        <f ca="1">IF(VC4&lt;&gt;"",RANK(VR4,VR4:VR8),"")</f>
        <v>1</v>
      </c>
      <c r="VT4" s="255">
        <f ca="1">SUMPRODUCT((VR4:VR8=VR4)*(VI4:VI8&gt;VI4))</f>
        <v>0</v>
      </c>
      <c r="VU4" s="255">
        <f ca="1">SUMPRODUCT((VR4:VR8=VR4)*(VI4:VI8=VI4)*(VL4:VL8&gt;VL4))</f>
        <v>0</v>
      </c>
      <c r="VV4" s="255">
        <f ca="1">SUMPRODUCT((VR4:VR8=VR4)*(VI4:VI8=VI4)*(VL4:VL8=VL4)*(VM4:VM8&gt;VM4))</f>
        <v>0</v>
      </c>
      <c r="VW4" s="255">
        <f ca="1">SUMPRODUCT((VR4:VR8=VR4)*(VI4:VI8=VI4)*(VL4:VL8=VL4)*(VM4:VM8=VM4)*(VN4:VN8&gt;VN4))</f>
        <v>0</v>
      </c>
      <c r="VX4" s="255">
        <f ca="1">SUMPRODUCT((VR4:VR8=VR4)*(VI4:VI8=VI4)*(VL4:VL8=VL4)*(VM4:VM8=VM4)*(VN4:VN8=VN4)*(VO4:VO8&gt;VO4))</f>
        <v>3</v>
      </c>
      <c r="VY4" s="255">
        <f ca="1">IF(VC4&lt;&gt;"",SUM(VS4:VX4),"")</f>
        <v>4</v>
      </c>
      <c r="VZ4" s="255" t="str">
        <f ca="1">IF(VC4&lt;&gt;"",INDEX(VC4:VC8,MATCH(1,VY4:VY8,0),0),"")</f>
        <v>Uruguay</v>
      </c>
      <c r="YU4" s="255" t="str">
        <f ca="1">IF(VZ4&lt;&gt;"",VZ4,UV4)</f>
        <v>Uruguay</v>
      </c>
      <c r="YV4" s="255">
        <v>1</v>
      </c>
      <c r="YW4" s="255">
        <v>2</v>
      </c>
      <c r="YX4" s="255" t="str">
        <f t="shared" ref="YX4:YX42" si="42">TQ4</f>
        <v>Tonga</v>
      </c>
      <c r="YY4" s="255" t="str">
        <f ca="1">IF(OFFSET('All Players'!$W11,0,YY$1)&lt;&gt;"",OFFSET('All Players'!$W11,0,YY$1),"")</f>
        <v/>
      </c>
      <c r="YZ4" s="255" t="str">
        <f ca="1">IF(OFFSET('All Players'!$Y11,0,YY$1)&lt;&gt;"",OFFSET('All Players'!$Y11,0,YY$1),"")</f>
        <v/>
      </c>
      <c r="ZA4" s="255" t="str">
        <f t="shared" ref="ZA4:ZA42" si="43">TT4</f>
        <v>Georgia</v>
      </c>
      <c r="ZB4" s="255" t="str">
        <f ca="1">IF(OFFSET('All Players'!$AA11,0,ZA$1)&lt;&gt;"",OFFSET('All Players'!$AA11,0,ZA$1),"")</f>
        <v/>
      </c>
      <c r="ZC4" s="255" t="str">
        <f ca="1">IF(OFFSET('All Players'!$AC11,0,ZB$1)&lt;&gt;"",OFFSET('All Players'!$AC11,0,ZB$1),"")</f>
        <v/>
      </c>
      <c r="ZD4" s="255">
        <f t="shared" ref="ZD4:ZD42" ca="1" si="44">IF(YY4&lt;&gt;"",IF(ZB4&gt;3,1,0),0)</f>
        <v>0</v>
      </c>
      <c r="ZE4" s="255">
        <f t="shared" ref="ZE4:ZE42" ca="1" si="45">IF(YZ4&lt;&gt;"",IF(ZC4&gt;3,1,0),0)</f>
        <v>0</v>
      </c>
      <c r="ZF4" s="255">
        <f t="shared" ref="ZF4:ZF42" ca="1" si="46">IFERROR(IF(AND(YY4&lt;&gt;"",YY4&lt;YZ4,YZ4-YY4&lt;8),1,0),0)</f>
        <v>0</v>
      </c>
      <c r="ZG4" s="255">
        <f t="shared" ref="ZG4:ZG42" ca="1" si="47">IFERROR(IF(AND(YZ4&lt;&gt;"",YZ4&lt;YY4,YY4-YZ4&lt;8),1,0),0)</f>
        <v>0</v>
      </c>
      <c r="ZH4" s="255" t="str">
        <f t="shared" ref="ZH4:ZH42" ca="1" si="48">IF(AND(YY4&lt;&gt;"",YZ4&lt;&gt;""),IF(YY4&gt;YZ4,"W",IF(YY4=YZ4,"D","L")),"")</f>
        <v/>
      </c>
      <c r="ZI4" s="255" t="str">
        <f t="shared" ref="ZI4:ZI42" ca="1" si="49">IF(ZH4&lt;&gt;"",IF(ZH4="W","L",IF(ZH4="L","W","D")),"")</f>
        <v/>
      </c>
      <c r="ZJ4" s="255">
        <f ca="1">VLOOKUP(ZK4,AEB4:AEC8,2,FALSE)</f>
        <v>4</v>
      </c>
      <c r="ZK4" s="255" t="s">
        <v>6</v>
      </c>
      <c r="ZL4" s="255">
        <f ca="1">COUNTIFS(AEE$3:AEE$42,ZK4,AEO$3:AEO$42,"W")+COUNTIFS(AEH$3:AEH$42,ZK4,AEP$3:AEP$42,"W")</f>
        <v>0</v>
      </c>
      <c r="ZM4" s="255">
        <f ca="1">COUNTIFS(AEE$3:AEE$42,ZK4,AEO$3:AEO$42,"D")+COUNTIFS(AEH$3:AEH$42,ZK4,AEP$3:AEP$42,"D")</f>
        <v>0</v>
      </c>
      <c r="ZN4" s="255">
        <f ca="1">COUNTIFS(AEE$3:AEE$42,ZK4,AEO$3:AEO$42,"L")+COUNTIFS(AEH$3:AEH$42,ZK4,AEP$3:AEP$42,"L")</f>
        <v>0</v>
      </c>
      <c r="ZO4" s="255">
        <f ca="1">SUMIF(AEE$3:AEE$60,ZK4,AEF$3:AEF$60)+SUMIF(AEH$3:AEH$60,ZK4,AEG$3:AEG$60)</f>
        <v>0</v>
      </c>
      <c r="ZP4" s="255">
        <f ca="1">SUMIF(AEH$3:AEH$60,ZK4,AEF$3:AEF$60)+SUMIF(AEE$3:AEE$60,ZK4,AEG$3:AEG$60)</f>
        <v>0</v>
      </c>
      <c r="ZQ4" s="255">
        <f ca="1">ZO4-ZP4+1000</f>
        <v>1000</v>
      </c>
      <c r="ZR4" s="255">
        <f ca="1">SUMIF(AEE:AEE,ZK4,AEI:AEI)+SUMIF(AEH:AEH,ZK4,AEJ:AEJ)</f>
        <v>0</v>
      </c>
      <c r="ZS4" s="255">
        <f ca="1">SUMIF(AEH:AEH,ZK4,AEI:AEI)+SUMIF(AEE:AEE,ZK4,AEJ:AEJ)</f>
        <v>0</v>
      </c>
      <c r="ZT4" s="255">
        <f ca="1">ZR4-ZS4+1000</f>
        <v>1000</v>
      </c>
      <c r="ZU4" s="255">
        <f ca="1">ZL4*4+ZM4*2</f>
        <v>0</v>
      </c>
      <c r="ZV4" s="255">
        <f ca="1">SUMIF(AEE:AEE,ZK4,AEK:AEK)+SUMIF(AEH:AEH,ZK4,AEL:AEL)</f>
        <v>0</v>
      </c>
      <c r="ZW4" s="255">
        <f ca="1">SUMIF(AEE:AEE,ZK4,AEM:AEM)+SUMIF(AEH:AEH,ZK4,AEN:AEN)</f>
        <v>0</v>
      </c>
      <c r="ZX4" s="255">
        <f ca="1">ZW4+ZV4+ZU4</f>
        <v>0</v>
      </c>
      <c r="ZY4" s="255">
        <v>5</v>
      </c>
      <c r="ZZ4" s="255">
        <f ca="1">RANK(ZX4,ZX$4:ZX$8)</f>
        <v>1</v>
      </c>
      <c r="AAB4" s="255">
        <f ca="1">RANK(ZX4,ZX$4:ZX$8)+COUNTIF(ZX$4:ZX4,ZX4)-1</f>
        <v>1</v>
      </c>
      <c r="AAC4" s="255" t="str">
        <f ca="1">INDEX(ZK$4:ZK$8,MATCH(1,AAB$4:AAB$8,0),0)</f>
        <v>Australia</v>
      </c>
      <c r="AAD4" s="255">
        <f ca="1">INDEX(ZZ$4:ZZ$8,MATCH(AAC4,ZK$4:ZK$8,0),0)</f>
        <v>1</v>
      </c>
      <c r="AAE4" s="255" t="str">
        <f ca="1">IF(AAD5=1,AAC4,"")</f>
        <v>Australia</v>
      </c>
      <c r="AAF4" s="255" t="str">
        <f ca="1">IF(AAD6=2,AAC5,"")</f>
        <v/>
      </c>
      <c r="AAG4" s="255" t="str">
        <f ca="1">IF(AAD7=3,AAC6,"")</f>
        <v/>
      </c>
      <c r="AAH4" s="255" t="str">
        <f ca="1">IF(AAD8=4,AAC7,"")</f>
        <v/>
      </c>
      <c r="AAJ4" s="255" t="str">
        <f ca="1">IF(AAE4&lt;&gt;"",AAE4,"")</f>
        <v>Australia</v>
      </c>
      <c r="AAK4" s="255">
        <f ca="1">SUMPRODUCT((AEE3:AEE42=AAJ4)*(AEH3:AEH42=AAJ5)*(AEO3:AEO42="W"))+SUMPRODUCT((AEE3:AEE42=AAJ4)*(AEH3:AEH42=AAJ6)*(AEO3:AEO42="W"))+SUMPRODUCT((AEE3:AEE42=AAJ4)*(AEH3:AEH42=AAJ7)*(AEO3:AEO42="W"))+SUMPRODUCT((AEE3:AEE42=AAJ4)*(AEH3:AEH42=AAJ8)*(AEO3:AEO42="W"))+SUMPRODUCT((AEE3:AEE42=AAJ5)*(AEH3:AEH42=AAJ4)*(AEP3:AEP42="W"))+SUMPRODUCT((AEE3:AEE42=AAJ6)*(AEH3:AEH42=AAJ4)*(AEP3:AEP42="W"))+SUMPRODUCT((AEE3:AEE42=AAJ7)*(AEH3:AEH42=AAJ4)*(AEP3:AEP42="W"))+SUMPRODUCT((AEE3:AEE42=AAJ8)*(AEH3:AEH42=AAJ4)*(AEP3:AEP42="W"))</f>
        <v>0</v>
      </c>
      <c r="AAL4" s="255">
        <f ca="1">SUMPRODUCT((AEE3:AEE42=AAJ4)*(AEH3:AEH42=AAJ5)*(AEO3:AEO42="D"))+SUMPRODUCT((AEE3:AEE42=AAJ4)*(AEH3:AEH42=AAJ6)*(AEO3:AEO42="D"))+SUMPRODUCT((AEE3:AEE42=AAJ4)*(AEH3:AEH42=AAJ7)*(AEO3:AEO42="D"))+SUMPRODUCT((AEE3:AEE42=AAJ4)*(AEH3:AEH42=AAJ8)*(AEO3:AEO42="D"))+SUMPRODUCT((AEE3:AEE42=AAJ5)*(AEH3:AEH42=AAJ4)*(AEO3:AEO42="D"))+SUMPRODUCT((AEE3:AEE42=AAJ6)*(AEH3:AEH42=AAJ4)*(AEO3:AEO42="D"))+SUMPRODUCT((AEE3:AEE42=AAJ7)*(AEH3:AEH42=AAJ4)*(AEO3:AEO42="D"))+SUMPRODUCT((AEE3:AEE42=AAJ8)*(AEH3:AEH42=AAJ4)*(AEO3:AEO42="D"))</f>
        <v>0</v>
      </c>
      <c r="AAM4" s="255">
        <f ca="1">SUMPRODUCT((AEE3:AEE42=AAJ4)*(AEH3:AEH42=AAJ5)*(AEO3:AEO42="L"))+SUMPRODUCT((AEE3:AEE42=AAJ4)*(AEH3:AEH42=AAJ6)*(AEO3:AEO42="L"))+SUMPRODUCT((AEE3:AEE42=AAJ4)*(AEH3:AEH42=AAJ7)*(AEO3:AEO42="L"))+SUMPRODUCT((AEE3:AEE42=AAJ4)*(AEH3:AEH42=AAJ8)*(AEO3:AEO42="L"))+SUMPRODUCT((AEE3:AEE42=AAJ5)*(AEH3:AEH42=AAJ4)*(AEP3:AEP42="L"))+SUMPRODUCT((AEE3:AEE42=AAJ6)*(AEH3:AEH42=AAJ4)*(AEP3:AEP42="L"))+SUMPRODUCT((AEE3:AEE42=AAJ7)*(AEH3:AEH42=AAJ4)*(AEP3:AEP42="L"))+SUMPRODUCT((AEE3:AEE42=AAJ8)*(AEH3:AEH42=AAJ4)*(AEP3:AEP42="L"))</f>
        <v>0</v>
      </c>
      <c r="AAN4" s="255">
        <f ca="1">IF(AAJ4&lt;&gt;"",VLOOKUP(AAJ4,ZK4:ZO29,5,FALSE),0)</f>
        <v>0</v>
      </c>
      <c r="AAO4" s="255">
        <f ca="1">IF(AAJ4&lt;&gt;"",VLOOKUP(AAJ4,ZK4:ZP29,6,FALSE),0)</f>
        <v>0</v>
      </c>
      <c r="AAP4" s="255">
        <f ca="1">AAN4-AAO4+1000</f>
        <v>1000</v>
      </c>
      <c r="AAQ4" s="255">
        <f ca="1">IF(AAJ4&lt;&gt;"",VLOOKUP(AAJ4,ZK4:ZR29,8,FALSE),0)</f>
        <v>0</v>
      </c>
      <c r="AAR4" s="255">
        <f ca="1">IF(AAJ4&lt;&gt;"",VLOOKUP(AAJ4,ZK4:ZS29,9,FALSE),0)</f>
        <v>0</v>
      </c>
      <c r="AAS4" s="255">
        <f ca="1">AAQ4-AAR4+1000</f>
        <v>1000</v>
      </c>
      <c r="AAT4" s="255">
        <f ca="1">IF(AAJ4&lt;&gt;"",VLOOKUP(AAJ4,ZK4:ZO8,5,FALSE),"")</f>
        <v>0</v>
      </c>
      <c r="AAU4" s="255">
        <f ca="1">IF(AAJ4&lt;&gt;"",VLOOKUP(AAJ4,ZK4:ZR8,8,FALSE),"")</f>
        <v>0</v>
      </c>
      <c r="AAV4" s="255">
        <f ca="1">IF(AAJ4&lt;&gt;"",VLOOKUP(AAJ4,ZK4:ZY8,15,FALSE),"")</f>
        <v>5</v>
      </c>
      <c r="AAW4" s="255">
        <f ca="1">SUMPRODUCT((AEE3:AEE42=AAJ4)*(AEH3:AEH42=AAJ5)*AEK3:AEK42)+SUMPRODUCT((AEE3:AEE42=AAJ4)*(AEH3:AEH42=AAJ6)*AEK3:AEK42)+SUMPRODUCT((AEE3:AEE42=AAJ4)*(AEH3:AEH42=AAJ7)*AEK3:AEK42)+SUMPRODUCT((AEE3:AEE42=AAJ4)*(AEH3:AEH42=AAJ8)*AEK3:AEK42)+SUMPRODUCT((AEE3:AEE42=AAJ5)*(AEH3:AEH42=AAJ4)*AEL3:AEL42)+SUMPRODUCT((AEE3:AEE42=AAJ6)*(AEH3:AEH42=AAJ4)*AEL3:AEL42)+SUMPRODUCT((AEE3:AEE42=AAJ7)*(AEH3:AEH42=AAJ4)*AEL3:AEL42)+SUMPRODUCT((AEE3:AEE42=AAJ8)*(AEH3:AEH42=AAJ4)*AEL3:AEL42)</f>
        <v>0</v>
      </c>
      <c r="AAX4" s="255">
        <f ca="1">SUMPRODUCT((AEE3:AEE42=AAJ4)*(AEH3:AEH42=AAJ5)*AEM3:AEM42)+SUMPRODUCT((AEE3:AEE42=AAJ4)*(AEH3:AEH42=AAJ6)*AEM3:AEM42)+SUMPRODUCT((AEE3:AEE42=AAJ4)*(AEH3:AEH42=AAJ7)*AEM3:AEM42)+SUMPRODUCT((AEE3:AEE42=AAJ4)*(AEH3:AEH42=AAJ8)*AEM3:AEM42)+SUMPRODUCT((AEE3:AEE42=AAJ5)*(AEH3:AEH42=AAJ4)*AEN3:AEN42)+SUMPRODUCT((AEE3:AEE42=AAJ6)*(AEH3:AEH42=AAJ4)*AEN3:AEN42)+SUMPRODUCT((AEE3:AEE42=AAJ7)*(AEH3:AEH42=AAJ4)*AEN3:AEN42)+SUMPRODUCT((AEE3:AEE42=AAJ8)*(AEH3:AEH42=AAJ4)*AEN3:AEN42)</f>
        <v>0</v>
      </c>
      <c r="AAY4" s="255">
        <f ca="1">AAK4*4+AAL4*2+AAW4+AAX4</f>
        <v>0</v>
      </c>
      <c r="AAZ4" s="255">
        <f ca="1">IF(AAJ4&lt;&gt;"",RANK(AAY4,AAY4:AAY8),"")</f>
        <v>1</v>
      </c>
      <c r="ABA4" s="255">
        <f ca="1">SUMPRODUCT((AAY4:AAY8=AAY4)*(AAP4:AAP8&gt;AAP4))</f>
        <v>0</v>
      </c>
      <c r="ABB4" s="255">
        <f ca="1">SUMPRODUCT((AAY4:AAY8=AAY4)*(AAP4:AAP8=AAP4)*(AAS4:AAS8&gt;AAS4))</f>
        <v>0</v>
      </c>
      <c r="ABC4" s="255">
        <f ca="1">SUMPRODUCT((AAY4:AAY8=AAY4)*(AAP4:AAP8=AAP4)*(AAS4:AAS8=AAS4)*(AAT4:AAT8&gt;AAT4))</f>
        <v>0</v>
      </c>
      <c r="ABD4" s="255">
        <f ca="1">SUMPRODUCT((AAY4:AAY8=AAY4)*(AAP4:AAP8=AAP4)*(AAS4:AAS8=AAS4)*(AAT4:AAT8=AAT4)*(AAU4:AAU8&gt;AAU4))</f>
        <v>0</v>
      </c>
      <c r="ABE4" s="255">
        <f ca="1">SUMPRODUCT((AAY4:AAY8=AAY4)*(AAP4:AAP8=AAP4)*(AAS4:AAS8=AAS4)*(AAT4:AAT8=AAT4)*(AAU4:AAU8=AAU4)*(AAV4:AAV8&gt;AAV4))</f>
        <v>3</v>
      </c>
      <c r="ABF4" s="255">
        <f ca="1">IF(AAJ4&lt;&gt;"",SUM(AAZ4:ABE4),"")</f>
        <v>4</v>
      </c>
      <c r="ABG4" s="255" t="str">
        <f ca="1">IF(AAJ4&lt;&gt;"",INDEX(AAJ4:AAJ8,MATCH(1,ABF4:ABF8,0),0),"")</f>
        <v>Uruguay</v>
      </c>
      <c r="AEB4" s="255" t="str">
        <f ca="1">IF(ABG4&lt;&gt;"",ABG4,AAC4)</f>
        <v>Uruguay</v>
      </c>
      <c r="AEC4" s="255">
        <v>1</v>
      </c>
      <c r="AED4" s="255">
        <v>2</v>
      </c>
      <c r="AEE4" s="255" t="str">
        <f t="shared" ref="AEE4:AEE42" si="50">YX4</f>
        <v>Tonga</v>
      </c>
      <c r="AEF4" s="255" t="str">
        <f ca="1">IF(OFFSET('All Players'!$W11,0,AEF$1)&lt;&gt;"",OFFSET('All Players'!$W11,0,AEF$1),"")</f>
        <v/>
      </c>
      <c r="AEG4" s="255" t="str">
        <f ca="1">IF(OFFSET('All Players'!$Y11,0,AEF$1)&lt;&gt;"",OFFSET('All Players'!$Y11,0,AEF$1),"")</f>
        <v/>
      </c>
      <c r="AEH4" s="255" t="str">
        <f t="shared" ref="AEH4:AEH42" si="51">ZA4</f>
        <v>Georgia</v>
      </c>
      <c r="AEI4" s="255" t="str">
        <f ca="1">IF(OFFSET('All Players'!$AA11,0,AEH$1)&lt;&gt;"",OFFSET('All Players'!$AA11,0,AEH$1),"")</f>
        <v/>
      </c>
      <c r="AEJ4" s="255" t="str">
        <f ca="1">IF(OFFSET('All Players'!$AC11,0,AEI$1)&lt;&gt;"",OFFSET('All Players'!$AC11,0,AEI$1),"")</f>
        <v/>
      </c>
      <c r="AEK4" s="255">
        <f t="shared" ref="AEK4:AEK42" ca="1" si="52">IF(AEF4&lt;&gt;"",IF(AEI4&gt;3,1,0),0)</f>
        <v>0</v>
      </c>
      <c r="AEL4" s="255">
        <f t="shared" ref="AEL4:AEL42" ca="1" si="53">IF(AEG4&lt;&gt;"",IF(AEJ4&gt;3,1,0),0)</f>
        <v>0</v>
      </c>
      <c r="AEM4" s="255">
        <f t="shared" ref="AEM4:AEM42" ca="1" si="54">IFERROR(IF(AND(AEF4&lt;&gt;"",AEF4&lt;AEG4,AEG4-AEF4&lt;8),1,0),0)</f>
        <v>0</v>
      </c>
      <c r="AEN4" s="255">
        <f t="shared" ref="AEN4:AEN42" ca="1" si="55">IFERROR(IF(AND(AEG4&lt;&gt;"",AEG4&lt;AEF4,AEF4-AEG4&lt;8),1,0),0)</f>
        <v>0</v>
      </c>
      <c r="AEO4" s="255" t="str">
        <f t="shared" ref="AEO4:AEO42" ca="1" si="56">IF(AND(AEF4&lt;&gt;"",AEG4&lt;&gt;""),IF(AEF4&gt;AEG4,"W",IF(AEF4=AEG4,"D","L")),"")</f>
        <v/>
      </c>
      <c r="AEP4" s="255" t="str">
        <f t="shared" ref="AEP4:AEP42" ca="1" si="57">IF(AEO4&lt;&gt;"",IF(AEO4="W","L",IF(AEO4="L","W","D")),"")</f>
        <v/>
      </c>
      <c r="AEQ4" s="255">
        <f ca="1">VLOOKUP(AER4,AJI4:AJJ8,2,FALSE)</f>
        <v>4</v>
      </c>
      <c r="AER4" s="255" t="s">
        <v>6</v>
      </c>
      <c r="AES4" s="255">
        <f ca="1">COUNTIFS(AJL$3:AJL$42,AER4,AJV$3:AJV$42,"W")+COUNTIFS(AJO$3:AJO$42,AER4,AJW$3:AJW$42,"W")</f>
        <v>0</v>
      </c>
      <c r="AET4" s="255">
        <f ca="1">COUNTIFS(AJL$3:AJL$42,AER4,AJV$3:AJV$42,"D")+COUNTIFS(AJO$3:AJO$42,AER4,AJW$3:AJW$42,"D")</f>
        <v>0</v>
      </c>
      <c r="AEU4" s="255">
        <f ca="1">COUNTIFS(AJL$3:AJL$42,AER4,AJV$3:AJV$42,"L")+COUNTIFS(AJO$3:AJO$42,AER4,AJW$3:AJW$42,"L")</f>
        <v>0</v>
      </c>
      <c r="AEV4" s="255">
        <f ca="1">SUMIF(AJL$3:AJL$60,AER4,AJM$3:AJM$60)+SUMIF(AJO$3:AJO$60,AER4,AJN$3:AJN$60)</f>
        <v>0</v>
      </c>
      <c r="AEW4" s="255">
        <f ca="1">SUMIF(AJO$3:AJO$60,AER4,AJM$3:AJM$60)+SUMIF(AJL$3:AJL$60,AER4,AJN$3:AJN$60)</f>
        <v>0</v>
      </c>
      <c r="AEX4" s="255">
        <f ca="1">AEV4-AEW4+1000</f>
        <v>1000</v>
      </c>
      <c r="AEY4" s="255">
        <f ca="1">SUMIF(AJL:AJL,AER4,AJP:AJP)+SUMIF(AJO:AJO,AER4,AJQ:AJQ)</f>
        <v>0</v>
      </c>
      <c r="AEZ4" s="255">
        <f ca="1">SUMIF(AJO:AJO,AER4,AJP:AJP)+SUMIF(AJL:AJL,AER4,AJQ:AJQ)</f>
        <v>0</v>
      </c>
      <c r="AFA4" s="255">
        <f ca="1">AEY4-AEZ4+1000</f>
        <v>1000</v>
      </c>
      <c r="AFB4" s="255">
        <f ca="1">AES4*4+AET4*2</f>
        <v>0</v>
      </c>
      <c r="AFC4" s="255">
        <f ca="1">SUMIF(AJL:AJL,AER4,AJR:AJR)+SUMIF(AJO:AJO,AER4,AJS:AJS)</f>
        <v>0</v>
      </c>
      <c r="AFD4" s="255">
        <f ca="1">SUMIF(AJL:AJL,AER4,AJT:AJT)+SUMIF(AJO:AJO,AER4,AJU:AJU)</f>
        <v>0</v>
      </c>
      <c r="AFE4" s="255">
        <f ca="1">AFD4+AFC4+AFB4</f>
        <v>0</v>
      </c>
      <c r="AFF4" s="255">
        <v>5</v>
      </c>
      <c r="AFG4" s="255">
        <f ca="1">RANK(AFE4,AFE$4:AFE$8)</f>
        <v>1</v>
      </c>
      <c r="AFI4" s="255">
        <f ca="1">RANK(AFE4,AFE$4:AFE$8)+COUNTIF(AFE$4:AFE4,AFE4)-1</f>
        <v>1</v>
      </c>
      <c r="AFJ4" s="255" t="str">
        <f ca="1">INDEX(AER$4:AER$8,MATCH(1,AFI$4:AFI$8,0),0)</f>
        <v>Australia</v>
      </c>
      <c r="AFK4" s="255">
        <f ca="1">INDEX(AFG$4:AFG$8,MATCH(AFJ4,AER$4:AER$8,0),0)</f>
        <v>1</v>
      </c>
      <c r="AFL4" s="255" t="str">
        <f ca="1">IF(AFK5=1,AFJ4,"")</f>
        <v>Australia</v>
      </c>
      <c r="AFM4" s="255" t="str">
        <f ca="1">IF(AFK6=2,AFJ5,"")</f>
        <v/>
      </c>
      <c r="AFN4" s="255" t="str">
        <f ca="1">IF(AFK7=3,AFJ6,"")</f>
        <v/>
      </c>
      <c r="AFO4" s="255" t="str">
        <f ca="1">IF(AFK8=4,AFJ7,"")</f>
        <v/>
      </c>
      <c r="AFQ4" s="255" t="str">
        <f ca="1">IF(AFL4&lt;&gt;"",AFL4,"")</f>
        <v>Australia</v>
      </c>
      <c r="AFR4" s="255">
        <f ca="1">SUMPRODUCT((AJL3:AJL42=AFQ4)*(AJO3:AJO42=AFQ5)*(AJV3:AJV42="W"))+SUMPRODUCT((AJL3:AJL42=AFQ4)*(AJO3:AJO42=AFQ6)*(AJV3:AJV42="W"))+SUMPRODUCT((AJL3:AJL42=AFQ4)*(AJO3:AJO42=AFQ7)*(AJV3:AJV42="W"))+SUMPRODUCT((AJL3:AJL42=AFQ4)*(AJO3:AJO42=AFQ8)*(AJV3:AJV42="W"))+SUMPRODUCT((AJL3:AJL42=AFQ5)*(AJO3:AJO42=AFQ4)*(AJW3:AJW42="W"))+SUMPRODUCT((AJL3:AJL42=AFQ6)*(AJO3:AJO42=AFQ4)*(AJW3:AJW42="W"))+SUMPRODUCT((AJL3:AJL42=AFQ7)*(AJO3:AJO42=AFQ4)*(AJW3:AJW42="W"))+SUMPRODUCT((AJL3:AJL42=AFQ8)*(AJO3:AJO42=AFQ4)*(AJW3:AJW42="W"))</f>
        <v>0</v>
      </c>
      <c r="AFS4" s="255">
        <f ca="1">SUMPRODUCT((AJL3:AJL42=AFQ4)*(AJO3:AJO42=AFQ5)*(AJV3:AJV42="D"))+SUMPRODUCT((AJL3:AJL42=AFQ4)*(AJO3:AJO42=AFQ6)*(AJV3:AJV42="D"))+SUMPRODUCT((AJL3:AJL42=AFQ4)*(AJO3:AJO42=AFQ7)*(AJV3:AJV42="D"))+SUMPRODUCT((AJL3:AJL42=AFQ4)*(AJO3:AJO42=AFQ8)*(AJV3:AJV42="D"))+SUMPRODUCT((AJL3:AJL42=AFQ5)*(AJO3:AJO42=AFQ4)*(AJV3:AJV42="D"))+SUMPRODUCT((AJL3:AJL42=AFQ6)*(AJO3:AJO42=AFQ4)*(AJV3:AJV42="D"))+SUMPRODUCT((AJL3:AJL42=AFQ7)*(AJO3:AJO42=AFQ4)*(AJV3:AJV42="D"))+SUMPRODUCT((AJL3:AJL42=AFQ8)*(AJO3:AJO42=AFQ4)*(AJV3:AJV42="D"))</f>
        <v>0</v>
      </c>
      <c r="AFT4" s="255">
        <f ca="1">SUMPRODUCT((AJL3:AJL42=AFQ4)*(AJO3:AJO42=AFQ5)*(AJV3:AJV42="L"))+SUMPRODUCT((AJL3:AJL42=AFQ4)*(AJO3:AJO42=AFQ6)*(AJV3:AJV42="L"))+SUMPRODUCT((AJL3:AJL42=AFQ4)*(AJO3:AJO42=AFQ7)*(AJV3:AJV42="L"))+SUMPRODUCT((AJL3:AJL42=AFQ4)*(AJO3:AJO42=AFQ8)*(AJV3:AJV42="L"))+SUMPRODUCT((AJL3:AJL42=AFQ5)*(AJO3:AJO42=AFQ4)*(AJW3:AJW42="L"))+SUMPRODUCT((AJL3:AJL42=AFQ6)*(AJO3:AJO42=AFQ4)*(AJW3:AJW42="L"))+SUMPRODUCT((AJL3:AJL42=AFQ7)*(AJO3:AJO42=AFQ4)*(AJW3:AJW42="L"))+SUMPRODUCT((AJL3:AJL42=AFQ8)*(AJO3:AJO42=AFQ4)*(AJW3:AJW42="L"))</f>
        <v>0</v>
      </c>
      <c r="AFU4" s="255">
        <f ca="1">IF(AFQ4&lt;&gt;"",VLOOKUP(AFQ4,AER4:AEV29,5,FALSE),0)</f>
        <v>0</v>
      </c>
      <c r="AFV4" s="255">
        <f ca="1">IF(AFQ4&lt;&gt;"",VLOOKUP(AFQ4,AER4:AEW29,6,FALSE),0)</f>
        <v>0</v>
      </c>
      <c r="AFW4" s="255">
        <f ca="1">AFU4-AFV4+1000</f>
        <v>1000</v>
      </c>
      <c r="AFX4" s="255">
        <f ca="1">IF(AFQ4&lt;&gt;"",VLOOKUP(AFQ4,AER4:AEY29,8,FALSE),0)</f>
        <v>0</v>
      </c>
      <c r="AFY4" s="255">
        <f ca="1">IF(AFQ4&lt;&gt;"",VLOOKUP(AFQ4,AER4:AEZ29,9,FALSE),0)</f>
        <v>0</v>
      </c>
      <c r="AFZ4" s="255">
        <f ca="1">AFX4-AFY4+1000</f>
        <v>1000</v>
      </c>
      <c r="AGA4" s="255">
        <f ca="1">IF(AFQ4&lt;&gt;"",VLOOKUP(AFQ4,AER4:AEV8,5,FALSE),"")</f>
        <v>0</v>
      </c>
      <c r="AGB4" s="255">
        <f ca="1">IF(AFQ4&lt;&gt;"",VLOOKUP(AFQ4,AER4:AEY8,8,FALSE),"")</f>
        <v>0</v>
      </c>
      <c r="AGC4" s="255">
        <f ca="1">IF(AFQ4&lt;&gt;"",VLOOKUP(AFQ4,AER4:AFF8,15,FALSE),"")</f>
        <v>5</v>
      </c>
      <c r="AGD4" s="255">
        <f ca="1">SUMPRODUCT((AJL3:AJL42=AFQ4)*(AJO3:AJO42=AFQ5)*AJR3:AJR42)+SUMPRODUCT((AJL3:AJL42=AFQ4)*(AJO3:AJO42=AFQ6)*AJR3:AJR42)+SUMPRODUCT((AJL3:AJL42=AFQ4)*(AJO3:AJO42=AFQ7)*AJR3:AJR42)+SUMPRODUCT((AJL3:AJL42=AFQ4)*(AJO3:AJO42=AFQ8)*AJR3:AJR42)+SUMPRODUCT((AJL3:AJL42=AFQ5)*(AJO3:AJO42=AFQ4)*AJS3:AJS42)+SUMPRODUCT((AJL3:AJL42=AFQ6)*(AJO3:AJO42=AFQ4)*AJS3:AJS42)+SUMPRODUCT((AJL3:AJL42=AFQ7)*(AJO3:AJO42=AFQ4)*AJS3:AJS42)+SUMPRODUCT((AJL3:AJL42=AFQ8)*(AJO3:AJO42=AFQ4)*AJS3:AJS42)</f>
        <v>0</v>
      </c>
      <c r="AGE4" s="255">
        <f ca="1">SUMPRODUCT((AJL3:AJL42=AFQ4)*(AJO3:AJO42=AFQ5)*AJT3:AJT42)+SUMPRODUCT((AJL3:AJL42=AFQ4)*(AJO3:AJO42=AFQ6)*AJT3:AJT42)+SUMPRODUCT((AJL3:AJL42=AFQ4)*(AJO3:AJO42=AFQ7)*AJT3:AJT42)+SUMPRODUCT((AJL3:AJL42=AFQ4)*(AJO3:AJO42=AFQ8)*AJT3:AJT42)+SUMPRODUCT((AJL3:AJL42=AFQ5)*(AJO3:AJO42=AFQ4)*AJU3:AJU42)+SUMPRODUCT((AJL3:AJL42=AFQ6)*(AJO3:AJO42=AFQ4)*AJU3:AJU42)+SUMPRODUCT((AJL3:AJL42=AFQ7)*(AJO3:AJO42=AFQ4)*AJU3:AJU42)+SUMPRODUCT((AJL3:AJL42=AFQ8)*(AJO3:AJO42=AFQ4)*AJU3:AJU42)</f>
        <v>0</v>
      </c>
      <c r="AGF4" s="255">
        <f ca="1">AFR4*4+AFS4*2+AGD4+AGE4</f>
        <v>0</v>
      </c>
      <c r="AGG4" s="255">
        <f ca="1">IF(AFQ4&lt;&gt;"",RANK(AGF4,AGF4:AGF8),"")</f>
        <v>1</v>
      </c>
      <c r="AGH4" s="255">
        <f ca="1">SUMPRODUCT((AGF4:AGF8=AGF4)*(AFW4:AFW8&gt;AFW4))</f>
        <v>0</v>
      </c>
      <c r="AGI4" s="255">
        <f ca="1">SUMPRODUCT((AGF4:AGF8=AGF4)*(AFW4:AFW8=AFW4)*(AFZ4:AFZ8&gt;AFZ4))</f>
        <v>0</v>
      </c>
      <c r="AGJ4" s="255">
        <f ca="1">SUMPRODUCT((AGF4:AGF8=AGF4)*(AFW4:AFW8=AFW4)*(AFZ4:AFZ8=AFZ4)*(AGA4:AGA8&gt;AGA4))</f>
        <v>0</v>
      </c>
      <c r="AGK4" s="255">
        <f ca="1">SUMPRODUCT((AGF4:AGF8=AGF4)*(AFW4:AFW8=AFW4)*(AFZ4:AFZ8=AFZ4)*(AGA4:AGA8=AGA4)*(AGB4:AGB8&gt;AGB4))</f>
        <v>0</v>
      </c>
      <c r="AGL4" s="255">
        <f ca="1">SUMPRODUCT((AGF4:AGF8=AGF4)*(AFW4:AFW8=AFW4)*(AFZ4:AFZ8=AFZ4)*(AGA4:AGA8=AGA4)*(AGB4:AGB8=AGB4)*(AGC4:AGC8&gt;AGC4))</f>
        <v>3</v>
      </c>
      <c r="AGM4" s="255">
        <f ca="1">IF(AFQ4&lt;&gt;"",SUM(AGG4:AGL4),"")</f>
        <v>4</v>
      </c>
      <c r="AGN4" s="255" t="str">
        <f ca="1">IF(AFQ4&lt;&gt;"",INDEX(AFQ4:AFQ8,MATCH(1,AGM4:AGM8,0),0),"")</f>
        <v>Uruguay</v>
      </c>
      <c r="AJI4" s="255" t="str">
        <f ca="1">IF(AGN4&lt;&gt;"",AGN4,AFJ4)</f>
        <v>Uruguay</v>
      </c>
      <c r="AJJ4" s="255">
        <v>1</v>
      </c>
      <c r="AJK4" s="255">
        <v>2</v>
      </c>
      <c r="AJL4" s="255" t="str">
        <f t="shared" ref="AJL4:AJL42" si="58">AEE4</f>
        <v>Tonga</v>
      </c>
      <c r="AJM4" s="255" t="str">
        <f ca="1">IF(OFFSET('All Players'!$W11,0,AJM$1)&lt;&gt;"",OFFSET('All Players'!$W11,0,AJM$1),"")</f>
        <v/>
      </c>
      <c r="AJN4" s="255" t="str">
        <f ca="1">IF(OFFSET('All Players'!$Y11,0,AJM$1)&lt;&gt;"",OFFSET('All Players'!$Y11,0,AJM$1),"")</f>
        <v/>
      </c>
      <c r="AJO4" s="255" t="str">
        <f t="shared" ref="AJO4:AJO42" si="59">AEH4</f>
        <v>Georgia</v>
      </c>
      <c r="AJP4" s="255" t="str">
        <f ca="1">IF(OFFSET('All Players'!$AA11,0,AJO$1)&lt;&gt;"",OFFSET('All Players'!$AA11,0,AJO$1),"")</f>
        <v/>
      </c>
      <c r="AJQ4" s="255" t="str">
        <f ca="1">IF(OFFSET('All Players'!$AC11,0,AJP$1)&lt;&gt;"",OFFSET('All Players'!$AC11,0,AJP$1),"")</f>
        <v/>
      </c>
      <c r="AJR4" s="255">
        <f t="shared" ref="AJR4:AJR42" ca="1" si="60">IF(AJM4&lt;&gt;"",IF(AJP4&gt;3,1,0),0)</f>
        <v>0</v>
      </c>
      <c r="AJS4" s="255">
        <f t="shared" ref="AJS4:AJS42" ca="1" si="61">IF(AJN4&lt;&gt;"",IF(AJQ4&gt;3,1,0),0)</f>
        <v>0</v>
      </c>
      <c r="AJT4" s="255">
        <f t="shared" ref="AJT4:AJT42" ca="1" si="62">IFERROR(IF(AND(AJM4&lt;&gt;"",AJM4&lt;AJN4,AJN4-AJM4&lt;8),1,0),0)</f>
        <v>0</v>
      </c>
      <c r="AJU4" s="255">
        <f t="shared" ref="AJU4:AJU42" ca="1" si="63">IFERROR(IF(AND(AJN4&lt;&gt;"",AJN4&lt;AJM4,AJM4-AJN4&lt;8),1,0),0)</f>
        <v>0</v>
      </c>
      <c r="AJV4" s="255" t="str">
        <f t="shared" ref="AJV4:AJV42" ca="1" si="64">IF(AND(AJM4&lt;&gt;"",AJN4&lt;&gt;""),IF(AJM4&gt;AJN4,"W",IF(AJM4=AJN4,"D","L")),"")</f>
        <v/>
      </c>
      <c r="AJW4" s="255" t="str">
        <f t="shared" ref="AJW4:AJW42" ca="1" si="65">IF(AJV4&lt;&gt;"",IF(AJV4="W","L",IF(AJV4="L","W","D")),"")</f>
        <v/>
      </c>
      <c r="AJX4" s="255">
        <f ca="1">VLOOKUP(AJY4,AOP4:AOQ8,2,FALSE)</f>
        <v>4</v>
      </c>
      <c r="AJY4" s="255" t="s">
        <v>6</v>
      </c>
      <c r="AJZ4" s="255">
        <f ca="1">COUNTIFS(AOS$3:AOS$42,AJY4,APC$3:APC$42,"W")+COUNTIFS(AOV$3:AOV$42,AJY4,APD$3:APD$42,"W")</f>
        <v>0</v>
      </c>
      <c r="AKA4" s="255">
        <f ca="1">COUNTIFS(AOS$3:AOS$42,AJY4,APC$3:APC$42,"D")+COUNTIFS(AOV$3:AOV$42,AJY4,APD$3:APD$42,"D")</f>
        <v>0</v>
      </c>
      <c r="AKB4" s="255">
        <f ca="1">COUNTIFS(AOS$3:AOS$42,AJY4,APC$3:APC$42,"L")+COUNTIFS(AOV$3:AOV$42,AJY4,APD$3:APD$42,"L")</f>
        <v>0</v>
      </c>
      <c r="AKC4" s="255">
        <f ca="1">SUMIF(AOS$3:AOS$60,AJY4,AOT$3:AOT$60)+SUMIF(AOV$3:AOV$60,AJY4,AOU$3:AOU$60)</f>
        <v>0</v>
      </c>
      <c r="AKD4" s="255">
        <f ca="1">SUMIF(AOV$3:AOV$60,AJY4,AOT$3:AOT$60)+SUMIF(AOS$3:AOS$60,AJY4,AOU$3:AOU$60)</f>
        <v>0</v>
      </c>
      <c r="AKE4" s="255">
        <f ca="1">AKC4-AKD4+1000</f>
        <v>1000</v>
      </c>
      <c r="AKF4" s="255">
        <f ca="1">SUMIF(AOS:AOS,AJY4,AOW:AOW)+SUMIF(AOV:AOV,AJY4,AOX:AOX)</f>
        <v>0</v>
      </c>
      <c r="AKG4" s="255">
        <f ca="1">SUMIF(AOV:AOV,AJY4,AOW:AOW)+SUMIF(AOS:AOS,AJY4,AOX:AOX)</f>
        <v>0</v>
      </c>
      <c r="AKH4" s="255">
        <f ca="1">AKF4-AKG4+1000</f>
        <v>1000</v>
      </c>
      <c r="AKI4" s="255">
        <f ca="1">AJZ4*4+AKA4*2</f>
        <v>0</v>
      </c>
      <c r="AKJ4" s="255">
        <f ca="1">SUMIF(AOS:AOS,AJY4,AOY:AOY)+SUMIF(AOV:AOV,AJY4,AOZ:AOZ)</f>
        <v>0</v>
      </c>
      <c r="AKK4" s="255">
        <f ca="1">SUMIF(AOS:AOS,AJY4,APA:APA)+SUMIF(AOV:AOV,AJY4,APB:APB)</f>
        <v>0</v>
      </c>
      <c r="AKL4" s="255">
        <f ca="1">AKK4+AKJ4+AKI4</f>
        <v>0</v>
      </c>
      <c r="AKM4" s="255">
        <v>5</v>
      </c>
      <c r="AKN4" s="255">
        <f ca="1">RANK(AKL4,AKL$4:AKL$8)</f>
        <v>1</v>
      </c>
      <c r="AKP4" s="255">
        <f ca="1">RANK(AKL4,AKL$4:AKL$8)+COUNTIF(AKL$4:AKL4,AKL4)-1</f>
        <v>1</v>
      </c>
      <c r="AKQ4" s="255" t="str">
        <f ca="1">INDEX(AJY$4:AJY$8,MATCH(1,AKP$4:AKP$8,0),0)</f>
        <v>Australia</v>
      </c>
      <c r="AKR4" s="255">
        <f ca="1">INDEX(AKN$4:AKN$8,MATCH(AKQ4,AJY$4:AJY$8,0),0)</f>
        <v>1</v>
      </c>
      <c r="AKS4" s="255" t="str">
        <f ca="1">IF(AKR5=1,AKQ4,"")</f>
        <v>Australia</v>
      </c>
      <c r="AKT4" s="255" t="str">
        <f ca="1">IF(AKR6=2,AKQ5,"")</f>
        <v/>
      </c>
      <c r="AKU4" s="255" t="str">
        <f ca="1">IF(AKR7=3,AKQ6,"")</f>
        <v/>
      </c>
      <c r="AKV4" s="255" t="str">
        <f ca="1">IF(AKR8=4,AKQ7,"")</f>
        <v/>
      </c>
      <c r="AKX4" s="255" t="str">
        <f ca="1">IF(AKS4&lt;&gt;"",AKS4,"")</f>
        <v>Australia</v>
      </c>
      <c r="AKY4" s="255">
        <f ca="1">SUMPRODUCT((AOS3:AOS42=AKX4)*(AOV3:AOV42=AKX5)*(APC3:APC42="W"))+SUMPRODUCT((AOS3:AOS42=AKX4)*(AOV3:AOV42=AKX6)*(APC3:APC42="W"))+SUMPRODUCT((AOS3:AOS42=AKX4)*(AOV3:AOV42=AKX7)*(APC3:APC42="W"))+SUMPRODUCT((AOS3:AOS42=AKX4)*(AOV3:AOV42=AKX8)*(APC3:APC42="W"))+SUMPRODUCT((AOS3:AOS42=AKX5)*(AOV3:AOV42=AKX4)*(APD3:APD42="W"))+SUMPRODUCT((AOS3:AOS42=AKX6)*(AOV3:AOV42=AKX4)*(APD3:APD42="W"))+SUMPRODUCT((AOS3:AOS42=AKX7)*(AOV3:AOV42=AKX4)*(APD3:APD42="W"))+SUMPRODUCT((AOS3:AOS42=AKX8)*(AOV3:AOV42=AKX4)*(APD3:APD42="W"))</f>
        <v>0</v>
      </c>
      <c r="AKZ4" s="255">
        <f ca="1">SUMPRODUCT((AOS3:AOS42=AKX4)*(AOV3:AOV42=AKX5)*(APC3:APC42="D"))+SUMPRODUCT((AOS3:AOS42=AKX4)*(AOV3:AOV42=AKX6)*(APC3:APC42="D"))+SUMPRODUCT((AOS3:AOS42=AKX4)*(AOV3:AOV42=AKX7)*(APC3:APC42="D"))+SUMPRODUCT((AOS3:AOS42=AKX4)*(AOV3:AOV42=AKX8)*(APC3:APC42="D"))+SUMPRODUCT((AOS3:AOS42=AKX5)*(AOV3:AOV42=AKX4)*(APC3:APC42="D"))+SUMPRODUCT((AOS3:AOS42=AKX6)*(AOV3:AOV42=AKX4)*(APC3:APC42="D"))+SUMPRODUCT((AOS3:AOS42=AKX7)*(AOV3:AOV42=AKX4)*(APC3:APC42="D"))+SUMPRODUCT((AOS3:AOS42=AKX8)*(AOV3:AOV42=AKX4)*(APC3:APC42="D"))</f>
        <v>0</v>
      </c>
      <c r="ALA4" s="255">
        <f ca="1">SUMPRODUCT((AOS3:AOS42=AKX4)*(AOV3:AOV42=AKX5)*(APC3:APC42="L"))+SUMPRODUCT((AOS3:AOS42=AKX4)*(AOV3:AOV42=AKX6)*(APC3:APC42="L"))+SUMPRODUCT((AOS3:AOS42=AKX4)*(AOV3:AOV42=AKX7)*(APC3:APC42="L"))+SUMPRODUCT((AOS3:AOS42=AKX4)*(AOV3:AOV42=AKX8)*(APC3:APC42="L"))+SUMPRODUCT((AOS3:AOS42=AKX5)*(AOV3:AOV42=AKX4)*(APD3:APD42="L"))+SUMPRODUCT((AOS3:AOS42=AKX6)*(AOV3:AOV42=AKX4)*(APD3:APD42="L"))+SUMPRODUCT((AOS3:AOS42=AKX7)*(AOV3:AOV42=AKX4)*(APD3:APD42="L"))+SUMPRODUCT((AOS3:AOS42=AKX8)*(AOV3:AOV42=AKX4)*(APD3:APD42="L"))</f>
        <v>0</v>
      </c>
      <c r="ALB4" s="255">
        <f ca="1">IF(AKX4&lt;&gt;"",VLOOKUP(AKX4,AJY4:AKC29,5,FALSE),0)</f>
        <v>0</v>
      </c>
      <c r="ALC4" s="255">
        <f ca="1">IF(AKX4&lt;&gt;"",VLOOKUP(AKX4,AJY4:AKD29,6,FALSE),0)</f>
        <v>0</v>
      </c>
      <c r="ALD4" s="255">
        <f ca="1">ALB4-ALC4+1000</f>
        <v>1000</v>
      </c>
      <c r="ALE4" s="255">
        <f ca="1">IF(AKX4&lt;&gt;"",VLOOKUP(AKX4,AJY4:AKF29,8,FALSE),0)</f>
        <v>0</v>
      </c>
      <c r="ALF4" s="255">
        <f ca="1">IF(AKX4&lt;&gt;"",VLOOKUP(AKX4,AJY4:AKG29,9,FALSE),0)</f>
        <v>0</v>
      </c>
      <c r="ALG4" s="255">
        <f ca="1">ALE4-ALF4+1000</f>
        <v>1000</v>
      </c>
      <c r="ALH4" s="255">
        <f ca="1">IF(AKX4&lt;&gt;"",VLOOKUP(AKX4,AJY4:AKC8,5,FALSE),"")</f>
        <v>0</v>
      </c>
      <c r="ALI4" s="255">
        <f ca="1">IF(AKX4&lt;&gt;"",VLOOKUP(AKX4,AJY4:AKF8,8,FALSE),"")</f>
        <v>0</v>
      </c>
      <c r="ALJ4" s="255">
        <f ca="1">IF(AKX4&lt;&gt;"",VLOOKUP(AKX4,AJY4:AKM8,15,FALSE),"")</f>
        <v>5</v>
      </c>
      <c r="ALK4" s="255">
        <f ca="1">SUMPRODUCT((AOS3:AOS42=AKX4)*(AOV3:AOV42=AKX5)*AOY3:AOY42)+SUMPRODUCT((AOS3:AOS42=AKX4)*(AOV3:AOV42=AKX6)*AOY3:AOY42)+SUMPRODUCT((AOS3:AOS42=AKX4)*(AOV3:AOV42=AKX7)*AOY3:AOY42)+SUMPRODUCT((AOS3:AOS42=AKX4)*(AOV3:AOV42=AKX8)*AOY3:AOY42)+SUMPRODUCT((AOS3:AOS42=AKX5)*(AOV3:AOV42=AKX4)*AOZ3:AOZ42)+SUMPRODUCT((AOS3:AOS42=AKX6)*(AOV3:AOV42=AKX4)*AOZ3:AOZ42)+SUMPRODUCT((AOS3:AOS42=AKX7)*(AOV3:AOV42=AKX4)*AOZ3:AOZ42)+SUMPRODUCT((AOS3:AOS42=AKX8)*(AOV3:AOV42=AKX4)*AOZ3:AOZ42)</f>
        <v>0</v>
      </c>
      <c r="ALL4" s="255">
        <f ca="1">SUMPRODUCT((AOS3:AOS42=AKX4)*(AOV3:AOV42=AKX5)*APA3:APA42)+SUMPRODUCT((AOS3:AOS42=AKX4)*(AOV3:AOV42=AKX6)*APA3:APA42)+SUMPRODUCT((AOS3:AOS42=AKX4)*(AOV3:AOV42=AKX7)*APA3:APA42)+SUMPRODUCT((AOS3:AOS42=AKX4)*(AOV3:AOV42=AKX8)*APA3:APA42)+SUMPRODUCT((AOS3:AOS42=AKX5)*(AOV3:AOV42=AKX4)*APB3:APB42)+SUMPRODUCT((AOS3:AOS42=AKX6)*(AOV3:AOV42=AKX4)*APB3:APB42)+SUMPRODUCT((AOS3:AOS42=AKX7)*(AOV3:AOV42=AKX4)*APB3:APB42)+SUMPRODUCT((AOS3:AOS42=AKX8)*(AOV3:AOV42=AKX4)*APB3:APB42)</f>
        <v>0</v>
      </c>
      <c r="ALM4" s="255">
        <f ca="1">AKY4*4+AKZ4*2+ALK4+ALL4</f>
        <v>0</v>
      </c>
      <c r="ALN4" s="255">
        <f ca="1">IF(AKX4&lt;&gt;"",RANK(ALM4,ALM4:ALM8),"")</f>
        <v>1</v>
      </c>
      <c r="ALO4" s="255">
        <f ca="1">SUMPRODUCT((ALM4:ALM8=ALM4)*(ALD4:ALD8&gt;ALD4))</f>
        <v>0</v>
      </c>
      <c r="ALP4" s="255">
        <f ca="1">SUMPRODUCT((ALM4:ALM8=ALM4)*(ALD4:ALD8=ALD4)*(ALG4:ALG8&gt;ALG4))</f>
        <v>0</v>
      </c>
      <c r="ALQ4" s="255">
        <f ca="1">SUMPRODUCT((ALM4:ALM8=ALM4)*(ALD4:ALD8=ALD4)*(ALG4:ALG8=ALG4)*(ALH4:ALH8&gt;ALH4))</f>
        <v>0</v>
      </c>
      <c r="ALR4" s="255">
        <f ca="1">SUMPRODUCT((ALM4:ALM8=ALM4)*(ALD4:ALD8=ALD4)*(ALG4:ALG8=ALG4)*(ALH4:ALH8=ALH4)*(ALI4:ALI8&gt;ALI4))</f>
        <v>0</v>
      </c>
      <c r="ALS4" s="255">
        <f ca="1">SUMPRODUCT((ALM4:ALM8=ALM4)*(ALD4:ALD8=ALD4)*(ALG4:ALG8=ALG4)*(ALH4:ALH8=ALH4)*(ALI4:ALI8=ALI4)*(ALJ4:ALJ8&gt;ALJ4))</f>
        <v>3</v>
      </c>
      <c r="ALT4" s="255">
        <f ca="1">IF(AKX4&lt;&gt;"",SUM(ALN4:ALS4),"")</f>
        <v>4</v>
      </c>
      <c r="ALU4" s="255" t="str">
        <f ca="1">IF(AKX4&lt;&gt;"",INDEX(AKX4:AKX8,MATCH(1,ALT4:ALT8,0),0),"")</f>
        <v>Uruguay</v>
      </c>
      <c r="AOP4" s="255" t="str">
        <f ca="1">IF(ALU4&lt;&gt;"",ALU4,AKQ4)</f>
        <v>Uruguay</v>
      </c>
      <c r="AOQ4" s="255">
        <v>1</v>
      </c>
      <c r="AOR4" s="255">
        <v>2</v>
      </c>
      <c r="AOS4" s="255" t="str">
        <f t="shared" ref="AOS4:AOS42" si="66">AJL4</f>
        <v>Tonga</v>
      </c>
      <c r="AOT4" s="255" t="str">
        <f ca="1">IF(OFFSET('All Players'!$W11,0,AOT$1)&lt;&gt;"",OFFSET('All Players'!$W11,0,AOT$1),"")</f>
        <v/>
      </c>
      <c r="AOU4" s="255" t="str">
        <f ca="1">IF(OFFSET('All Players'!$Y11,0,AOT$1)&lt;&gt;"",OFFSET('All Players'!$Y11,0,AOT$1),"")</f>
        <v/>
      </c>
      <c r="AOV4" s="255" t="str">
        <f t="shared" ref="AOV4:AOV42" si="67">AJO4</f>
        <v>Georgia</v>
      </c>
      <c r="AOW4" s="255" t="str">
        <f ca="1">IF(OFFSET('All Players'!$AA11,0,AOV$1)&lt;&gt;"",OFFSET('All Players'!$AA11,0,AOV$1),"")</f>
        <v/>
      </c>
      <c r="AOX4" s="255" t="str">
        <f ca="1">IF(OFFSET('All Players'!$AC11,0,AOW$1)&lt;&gt;"",OFFSET('All Players'!$AC11,0,AOW$1),"")</f>
        <v/>
      </c>
      <c r="AOY4" s="255">
        <f t="shared" ref="AOY4:AOY42" ca="1" si="68">IF(AOT4&lt;&gt;"",IF(AOW4&gt;3,1,0),0)</f>
        <v>0</v>
      </c>
      <c r="AOZ4" s="255">
        <f t="shared" ref="AOZ4:AOZ42" ca="1" si="69">IF(AOU4&lt;&gt;"",IF(AOX4&gt;3,1,0),0)</f>
        <v>0</v>
      </c>
      <c r="APA4" s="255">
        <f t="shared" ref="APA4:APA42" ca="1" si="70">IFERROR(IF(AND(AOT4&lt;&gt;"",AOT4&lt;AOU4,AOU4-AOT4&lt;8),1,0),0)</f>
        <v>0</v>
      </c>
      <c r="APB4" s="255">
        <f t="shared" ref="APB4:APB42" ca="1" si="71">IFERROR(IF(AND(AOU4&lt;&gt;"",AOU4&lt;AOT4,AOT4-AOU4&lt;8),1,0),0)</f>
        <v>0</v>
      </c>
      <c r="APC4" s="255" t="str">
        <f t="shared" ref="APC4:APC42" ca="1" si="72">IF(AND(AOT4&lt;&gt;"",AOU4&lt;&gt;""),IF(AOT4&gt;AOU4,"W",IF(AOT4=AOU4,"D","L")),"")</f>
        <v/>
      </c>
      <c r="APD4" s="255" t="str">
        <f t="shared" ref="APD4:APD42" ca="1" si="73">IF(APC4&lt;&gt;"",IF(APC4="W","L",IF(APC4="L","W","D")),"")</f>
        <v/>
      </c>
      <c r="APE4" s="255">
        <f ca="1">VLOOKUP(APF4,ATW4:ATX8,2,FALSE)</f>
        <v>4</v>
      </c>
      <c r="APF4" s="255" t="s">
        <v>6</v>
      </c>
      <c r="APG4" s="255">
        <f ca="1">COUNTIFS(ATZ$3:ATZ$42,APF4,AUJ$3:AUJ$42,"W")+COUNTIFS(AUC$3:AUC$42,APF4,AUK$3:AUK$42,"W")</f>
        <v>0</v>
      </c>
      <c r="APH4" s="255">
        <f ca="1">COUNTIFS(ATZ$3:ATZ$42,APF4,AUJ$3:AUJ$42,"D")+COUNTIFS(AUC$3:AUC$42,APF4,AUK$3:AUK$42,"D")</f>
        <v>0</v>
      </c>
      <c r="API4" s="255">
        <f ca="1">COUNTIFS(ATZ$3:ATZ$42,APF4,AUJ$3:AUJ$42,"L")+COUNTIFS(AUC$3:AUC$42,APF4,AUK$3:AUK$42,"L")</f>
        <v>0</v>
      </c>
      <c r="APJ4" s="255">
        <f ca="1">SUMIF(ATZ$3:ATZ$60,APF4,AUA$3:AUA$60)+SUMIF(AUC$3:AUC$60,APF4,AUB$3:AUB$60)</f>
        <v>0</v>
      </c>
      <c r="APK4" s="255">
        <f ca="1">SUMIF(AUC$3:AUC$60,APF4,AUA$3:AUA$60)+SUMIF(ATZ$3:ATZ$60,APF4,AUB$3:AUB$60)</f>
        <v>0</v>
      </c>
      <c r="APL4" s="255">
        <f ca="1">APJ4-APK4+1000</f>
        <v>1000</v>
      </c>
      <c r="APM4" s="255">
        <f ca="1">SUMIF(ATZ:ATZ,APF4,AUD:AUD)+SUMIF(AUC:AUC,APF4,AUE:AUE)</f>
        <v>0</v>
      </c>
      <c r="APN4" s="255">
        <f ca="1">SUMIF(AUC:AUC,APF4,AUD:AUD)+SUMIF(ATZ:ATZ,APF4,AUE:AUE)</f>
        <v>0</v>
      </c>
      <c r="APO4" s="255">
        <f ca="1">APM4-APN4+1000</f>
        <v>1000</v>
      </c>
      <c r="APP4" s="255">
        <f ca="1">APG4*4+APH4*2</f>
        <v>0</v>
      </c>
      <c r="APQ4" s="255">
        <f ca="1">SUMIF(ATZ:ATZ,APF4,AUF:AUF)+SUMIF(AUC:AUC,APF4,AUG:AUG)</f>
        <v>0</v>
      </c>
      <c r="APR4" s="255">
        <f ca="1">SUMIF(ATZ:ATZ,APF4,AUH:AUH)+SUMIF(AUC:AUC,APF4,AUI:AUI)</f>
        <v>0</v>
      </c>
      <c r="APS4" s="255">
        <f ca="1">APR4+APQ4+APP4</f>
        <v>0</v>
      </c>
      <c r="APT4" s="255">
        <v>5</v>
      </c>
      <c r="APU4" s="255">
        <f ca="1">RANK(APS4,APS$4:APS$8)</f>
        <v>1</v>
      </c>
      <c r="APW4" s="255">
        <f ca="1">RANK(APS4,APS$4:APS$8)+COUNTIF(APS$4:APS4,APS4)-1</f>
        <v>1</v>
      </c>
      <c r="APX4" s="255" t="str">
        <f ca="1">INDEX(APF$4:APF$8,MATCH(1,APW$4:APW$8,0),0)</f>
        <v>Australia</v>
      </c>
      <c r="APY4" s="255">
        <f ca="1">INDEX(APU$4:APU$8,MATCH(APX4,APF$4:APF$8,0),0)</f>
        <v>1</v>
      </c>
      <c r="APZ4" s="255" t="str">
        <f ca="1">IF(APY5=1,APX4,"")</f>
        <v>Australia</v>
      </c>
      <c r="AQA4" s="255" t="str">
        <f ca="1">IF(APY6=2,APX5,"")</f>
        <v/>
      </c>
      <c r="AQB4" s="255" t="str">
        <f ca="1">IF(APY7=3,APX6,"")</f>
        <v/>
      </c>
      <c r="AQC4" s="255" t="str">
        <f ca="1">IF(APY8=4,APX7,"")</f>
        <v/>
      </c>
      <c r="AQE4" s="255" t="str">
        <f ca="1">IF(APZ4&lt;&gt;"",APZ4,"")</f>
        <v>Australia</v>
      </c>
      <c r="AQF4" s="255">
        <f ca="1">SUMPRODUCT((ATZ3:ATZ42=AQE4)*(AUC3:AUC42=AQE5)*(AUJ3:AUJ42="W"))+SUMPRODUCT((ATZ3:ATZ42=AQE4)*(AUC3:AUC42=AQE6)*(AUJ3:AUJ42="W"))+SUMPRODUCT((ATZ3:ATZ42=AQE4)*(AUC3:AUC42=AQE7)*(AUJ3:AUJ42="W"))+SUMPRODUCT((ATZ3:ATZ42=AQE4)*(AUC3:AUC42=AQE8)*(AUJ3:AUJ42="W"))+SUMPRODUCT((ATZ3:ATZ42=AQE5)*(AUC3:AUC42=AQE4)*(AUK3:AUK42="W"))+SUMPRODUCT((ATZ3:ATZ42=AQE6)*(AUC3:AUC42=AQE4)*(AUK3:AUK42="W"))+SUMPRODUCT((ATZ3:ATZ42=AQE7)*(AUC3:AUC42=AQE4)*(AUK3:AUK42="W"))+SUMPRODUCT((ATZ3:ATZ42=AQE8)*(AUC3:AUC42=AQE4)*(AUK3:AUK42="W"))</f>
        <v>0</v>
      </c>
      <c r="AQG4" s="255">
        <f ca="1">SUMPRODUCT((ATZ3:ATZ42=AQE4)*(AUC3:AUC42=AQE5)*(AUJ3:AUJ42="D"))+SUMPRODUCT((ATZ3:ATZ42=AQE4)*(AUC3:AUC42=AQE6)*(AUJ3:AUJ42="D"))+SUMPRODUCT((ATZ3:ATZ42=AQE4)*(AUC3:AUC42=AQE7)*(AUJ3:AUJ42="D"))+SUMPRODUCT((ATZ3:ATZ42=AQE4)*(AUC3:AUC42=AQE8)*(AUJ3:AUJ42="D"))+SUMPRODUCT((ATZ3:ATZ42=AQE5)*(AUC3:AUC42=AQE4)*(AUJ3:AUJ42="D"))+SUMPRODUCT((ATZ3:ATZ42=AQE6)*(AUC3:AUC42=AQE4)*(AUJ3:AUJ42="D"))+SUMPRODUCT((ATZ3:ATZ42=AQE7)*(AUC3:AUC42=AQE4)*(AUJ3:AUJ42="D"))+SUMPRODUCT((ATZ3:ATZ42=AQE8)*(AUC3:AUC42=AQE4)*(AUJ3:AUJ42="D"))</f>
        <v>0</v>
      </c>
      <c r="AQH4" s="255">
        <f ca="1">SUMPRODUCT((ATZ3:ATZ42=AQE4)*(AUC3:AUC42=AQE5)*(AUJ3:AUJ42="L"))+SUMPRODUCT((ATZ3:ATZ42=AQE4)*(AUC3:AUC42=AQE6)*(AUJ3:AUJ42="L"))+SUMPRODUCT((ATZ3:ATZ42=AQE4)*(AUC3:AUC42=AQE7)*(AUJ3:AUJ42="L"))+SUMPRODUCT((ATZ3:ATZ42=AQE4)*(AUC3:AUC42=AQE8)*(AUJ3:AUJ42="L"))+SUMPRODUCT((ATZ3:ATZ42=AQE5)*(AUC3:AUC42=AQE4)*(AUK3:AUK42="L"))+SUMPRODUCT((ATZ3:ATZ42=AQE6)*(AUC3:AUC42=AQE4)*(AUK3:AUK42="L"))+SUMPRODUCT((ATZ3:ATZ42=AQE7)*(AUC3:AUC42=AQE4)*(AUK3:AUK42="L"))+SUMPRODUCT((ATZ3:ATZ42=AQE8)*(AUC3:AUC42=AQE4)*(AUK3:AUK42="L"))</f>
        <v>0</v>
      </c>
      <c r="AQI4" s="255">
        <f ca="1">IF(AQE4&lt;&gt;"",VLOOKUP(AQE4,APF4:APJ29,5,FALSE),0)</f>
        <v>0</v>
      </c>
      <c r="AQJ4" s="255">
        <f ca="1">IF(AQE4&lt;&gt;"",VLOOKUP(AQE4,APF4:APK29,6,FALSE),0)</f>
        <v>0</v>
      </c>
      <c r="AQK4" s="255">
        <f ca="1">AQI4-AQJ4+1000</f>
        <v>1000</v>
      </c>
      <c r="AQL4" s="255">
        <f ca="1">IF(AQE4&lt;&gt;"",VLOOKUP(AQE4,APF4:APM29,8,FALSE),0)</f>
        <v>0</v>
      </c>
      <c r="AQM4" s="255">
        <f ca="1">IF(AQE4&lt;&gt;"",VLOOKUP(AQE4,APF4:APN29,9,FALSE),0)</f>
        <v>0</v>
      </c>
      <c r="AQN4" s="255">
        <f ca="1">AQL4-AQM4+1000</f>
        <v>1000</v>
      </c>
      <c r="AQO4" s="255">
        <f ca="1">IF(AQE4&lt;&gt;"",VLOOKUP(AQE4,APF4:APJ8,5,FALSE),"")</f>
        <v>0</v>
      </c>
      <c r="AQP4" s="255">
        <f ca="1">IF(AQE4&lt;&gt;"",VLOOKUP(AQE4,APF4:APM8,8,FALSE),"")</f>
        <v>0</v>
      </c>
      <c r="AQQ4" s="255">
        <f ca="1">IF(AQE4&lt;&gt;"",VLOOKUP(AQE4,APF4:APT8,15,FALSE),"")</f>
        <v>5</v>
      </c>
      <c r="AQR4" s="255">
        <f ca="1">SUMPRODUCT((ATZ3:ATZ42=AQE4)*(AUC3:AUC42=AQE5)*AUF3:AUF42)+SUMPRODUCT((ATZ3:ATZ42=AQE4)*(AUC3:AUC42=AQE6)*AUF3:AUF42)+SUMPRODUCT((ATZ3:ATZ42=AQE4)*(AUC3:AUC42=AQE7)*AUF3:AUF42)+SUMPRODUCT((ATZ3:ATZ42=AQE4)*(AUC3:AUC42=AQE8)*AUF3:AUF42)+SUMPRODUCT((ATZ3:ATZ42=AQE5)*(AUC3:AUC42=AQE4)*AUG3:AUG42)+SUMPRODUCT((ATZ3:ATZ42=AQE6)*(AUC3:AUC42=AQE4)*AUG3:AUG42)+SUMPRODUCT((ATZ3:ATZ42=AQE7)*(AUC3:AUC42=AQE4)*AUG3:AUG42)+SUMPRODUCT((ATZ3:ATZ42=AQE8)*(AUC3:AUC42=AQE4)*AUG3:AUG42)</f>
        <v>0</v>
      </c>
      <c r="AQS4" s="255">
        <f ca="1">SUMPRODUCT((ATZ3:ATZ42=AQE4)*(AUC3:AUC42=AQE5)*AUH3:AUH42)+SUMPRODUCT((ATZ3:ATZ42=AQE4)*(AUC3:AUC42=AQE6)*AUH3:AUH42)+SUMPRODUCT((ATZ3:ATZ42=AQE4)*(AUC3:AUC42=AQE7)*AUH3:AUH42)+SUMPRODUCT((ATZ3:ATZ42=AQE4)*(AUC3:AUC42=AQE8)*AUH3:AUH42)+SUMPRODUCT((ATZ3:ATZ42=AQE5)*(AUC3:AUC42=AQE4)*AUI3:AUI42)+SUMPRODUCT((ATZ3:ATZ42=AQE6)*(AUC3:AUC42=AQE4)*AUI3:AUI42)+SUMPRODUCT((ATZ3:ATZ42=AQE7)*(AUC3:AUC42=AQE4)*AUI3:AUI42)+SUMPRODUCT((ATZ3:ATZ42=AQE8)*(AUC3:AUC42=AQE4)*AUI3:AUI42)</f>
        <v>0</v>
      </c>
      <c r="AQT4" s="255">
        <f ca="1">AQF4*4+AQG4*2+AQR4+AQS4</f>
        <v>0</v>
      </c>
      <c r="AQU4" s="255">
        <f ca="1">IF(AQE4&lt;&gt;"",RANK(AQT4,AQT4:AQT8),"")</f>
        <v>1</v>
      </c>
      <c r="AQV4" s="255">
        <f ca="1">SUMPRODUCT((AQT4:AQT8=AQT4)*(AQK4:AQK8&gt;AQK4))</f>
        <v>0</v>
      </c>
      <c r="AQW4" s="255">
        <f ca="1">SUMPRODUCT((AQT4:AQT8=AQT4)*(AQK4:AQK8=AQK4)*(AQN4:AQN8&gt;AQN4))</f>
        <v>0</v>
      </c>
      <c r="AQX4" s="255">
        <f ca="1">SUMPRODUCT((AQT4:AQT8=AQT4)*(AQK4:AQK8=AQK4)*(AQN4:AQN8=AQN4)*(AQO4:AQO8&gt;AQO4))</f>
        <v>0</v>
      </c>
      <c r="AQY4" s="255">
        <f ca="1">SUMPRODUCT((AQT4:AQT8=AQT4)*(AQK4:AQK8=AQK4)*(AQN4:AQN8=AQN4)*(AQO4:AQO8=AQO4)*(AQP4:AQP8&gt;AQP4))</f>
        <v>0</v>
      </c>
      <c r="AQZ4" s="255">
        <f ca="1">SUMPRODUCT((AQT4:AQT8=AQT4)*(AQK4:AQK8=AQK4)*(AQN4:AQN8=AQN4)*(AQO4:AQO8=AQO4)*(AQP4:AQP8=AQP4)*(AQQ4:AQQ8&gt;AQQ4))</f>
        <v>3</v>
      </c>
      <c r="ARA4" s="255">
        <f ca="1">IF(AQE4&lt;&gt;"",SUM(AQU4:AQZ4),"")</f>
        <v>4</v>
      </c>
      <c r="ARB4" s="255" t="str">
        <f ca="1">IF(AQE4&lt;&gt;"",INDEX(AQE4:AQE8,MATCH(1,ARA4:ARA8,0),0),"")</f>
        <v>Uruguay</v>
      </c>
      <c r="ATW4" s="255" t="str">
        <f ca="1">IF(ARB4&lt;&gt;"",ARB4,APX4)</f>
        <v>Uruguay</v>
      </c>
      <c r="ATX4" s="255">
        <v>1</v>
      </c>
      <c r="ATY4" s="255">
        <v>2</v>
      </c>
      <c r="ATZ4" s="255" t="str">
        <f t="shared" ref="ATZ4:ATZ42" si="74">AOS4</f>
        <v>Tonga</v>
      </c>
      <c r="AUA4" s="255" t="str">
        <f ca="1">IF(OFFSET('All Players'!$W11,0,AUA$1)&lt;&gt;"",OFFSET('All Players'!$W11,0,AUA$1),"")</f>
        <v/>
      </c>
      <c r="AUB4" s="255" t="str">
        <f ca="1">IF(OFFSET('All Players'!$Y11,0,AUA$1)&lt;&gt;"",OFFSET('All Players'!$Y11,0,AUA$1),"")</f>
        <v/>
      </c>
      <c r="AUC4" s="255" t="str">
        <f t="shared" ref="AUC4:AUC42" si="75">AOV4</f>
        <v>Georgia</v>
      </c>
      <c r="AUD4" s="255" t="str">
        <f ca="1">IF(OFFSET('All Players'!$AA11,0,AUC$1)&lt;&gt;"",OFFSET('All Players'!$AA11,0,AUC$1),"")</f>
        <v/>
      </c>
      <c r="AUE4" s="255" t="str">
        <f ca="1">IF(OFFSET('All Players'!$AC11,0,AUD$1)&lt;&gt;"",OFFSET('All Players'!$AC11,0,AUD$1),"")</f>
        <v/>
      </c>
      <c r="AUF4" s="255">
        <f t="shared" ref="AUF4:AUF42" ca="1" si="76">IF(AUA4&lt;&gt;"",IF(AUD4&gt;3,1,0),0)</f>
        <v>0</v>
      </c>
      <c r="AUG4" s="255">
        <f t="shared" ref="AUG4:AUG42" ca="1" si="77">IF(AUB4&lt;&gt;"",IF(AUE4&gt;3,1,0),0)</f>
        <v>0</v>
      </c>
      <c r="AUH4" s="255">
        <f t="shared" ref="AUH4:AUH42" ca="1" si="78">IFERROR(IF(AND(AUA4&lt;&gt;"",AUA4&lt;AUB4,AUB4-AUA4&lt;8),1,0),0)</f>
        <v>0</v>
      </c>
      <c r="AUI4" s="255">
        <f t="shared" ref="AUI4:AUI42" ca="1" si="79">IFERROR(IF(AND(AUB4&lt;&gt;"",AUB4&lt;AUA4,AUA4-AUB4&lt;8),1,0),0)</f>
        <v>0</v>
      </c>
      <c r="AUJ4" s="255" t="str">
        <f t="shared" ref="AUJ4:AUJ42" ca="1" si="80">IF(AND(AUA4&lt;&gt;"",AUB4&lt;&gt;""),IF(AUA4&gt;AUB4,"W",IF(AUA4=AUB4,"D","L")),"")</f>
        <v/>
      </c>
      <c r="AUK4" s="255" t="str">
        <f t="shared" ref="AUK4:AUK42" ca="1" si="81">IF(AUJ4&lt;&gt;"",IF(AUJ4="W","L",IF(AUJ4="L","W","D")),"")</f>
        <v/>
      </c>
      <c r="AUL4" s="255">
        <f ca="1">VLOOKUP(AUM4,AZD4:AZE8,2,FALSE)</f>
        <v>4</v>
      </c>
      <c r="AUM4" s="255" t="s">
        <v>6</v>
      </c>
      <c r="AUN4" s="255">
        <f ca="1">COUNTIFS(AZG$3:AZG$42,AUM4,AZQ$3:AZQ$42,"W")+COUNTIFS(AZJ$3:AZJ$42,AUM4,AZR$3:AZR$42,"W")</f>
        <v>0</v>
      </c>
      <c r="AUO4" s="255">
        <f ca="1">COUNTIFS(AZG$3:AZG$42,AUM4,AZQ$3:AZQ$42,"D")+COUNTIFS(AZJ$3:AZJ$42,AUM4,AZR$3:AZR$42,"D")</f>
        <v>0</v>
      </c>
      <c r="AUP4" s="255">
        <f ca="1">COUNTIFS(AZG$3:AZG$42,AUM4,AZQ$3:AZQ$42,"L")+COUNTIFS(AZJ$3:AZJ$42,AUM4,AZR$3:AZR$42,"L")</f>
        <v>0</v>
      </c>
      <c r="AUQ4" s="255">
        <f ca="1">SUMIF(AZG$3:AZG$60,AUM4,AZH$3:AZH$60)+SUMIF(AZJ$3:AZJ$60,AUM4,AZI$3:AZI$60)</f>
        <v>0</v>
      </c>
      <c r="AUR4" s="255">
        <f ca="1">SUMIF(AZJ$3:AZJ$60,AUM4,AZH$3:AZH$60)+SUMIF(AZG$3:AZG$60,AUM4,AZI$3:AZI$60)</f>
        <v>0</v>
      </c>
      <c r="AUS4" s="255">
        <f ca="1">AUQ4-AUR4+1000</f>
        <v>1000</v>
      </c>
      <c r="AUT4" s="255">
        <f ca="1">SUMIF(AZG:AZG,AUM4,AZK:AZK)+SUMIF(AZJ:AZJ,AUM4,AZL:AZL)</f>
        <v>0</v>
      </c>
      <c r="AUU4" s="255">
        <f ca="1">SUMIF(AZJ:AZJ,AUM4,AZK:AZK)+SUMIF(AZG:AZG,AUM4,AZL:AZL)</f>
        <v>0</v>
      </c>
      <c r="AUV4" s="255">
        <f ca="1">AUT4-AUU4+1000</f>
        <v>1000</v>
      </c>
      <c r="AUW4" s="255">
        <f ca="1">AUN4*4+AUO4*2</f>
        <v>0</v>
      </c>
      <c r="AUX4" s="255">
        <f ca="1">SUMIF(AZG:AZG,AUM4,AZM:AZM)+SUMIF(AZJ:AZJ,AUM4,AZN:AZN)</f>
        <v>0</v>
      </c>
      <c r="AUY4" s="255">
        <f ca="1">SUMIF(AZG:AZG,AUM4,AZO:AZO)+SUMIF(AZJ:AZJ,AUM4,AZP:AZP)</f>
        <v>0</v>
      </c>
      <c r="AUZ4" s="255">
        <f ca="1">AUY4+AUX4+AUW4</f>
        <v>0</v>
      </c>
      <c r="AVA4" s="255">
        <v>5</v>
      </c>
      <c r="AVB4" s="255">
        <f ca="1">RANK(AUZ4,AUZ$4:AUZ$8)</f>
        <v>1</v>
      </c>
      <c r="AVD4" s="255">
        <f ca="1">RANK(AUZ4,AUZ$4:AUZ$8)+COUNTIF(AUZ$4:AUZ4,AUZ4)-1</f>
        <v>1</v>
      </c>
      <c r="AVE4" s="255" t="str">
        <f ca="1">INDEX(AUM$4:AUM$8,MATCH(1,AVD$4:AVD$8,0),0)</f>
        <v>Australia</v>
      </c>
      <c r="AVF4" s="255">
        <f ca="1">INDEX(AVB$4:AVB$8,MATCH(AVE4,AUM$4:AUM$8,0),0)</f>
        <v>1</v>
      </c>
      <c r="AVG4" s="255" t="str">
        <f ca="1">IF(AVF5=1,AVE4,"")</f>
        <v>Australia</v>
      </c>
      <c r="AVH4" s="255" t="str">
        <f ca="1">IF(AVF6=2,AVE5,"")</f>
        <v/>
      </c>
      <c r="AVI4" s="255" t="str">
        <f ca="1">IF(AVF7=3,AVE6,"")</f>
        <v/>
      </c>
      <c r="AVJ4" s="255" t="str">
        <f ca="1">IF(AVF8=4,AVE7,"")</f>
        <v/>
      </c>
      <c r="AVL4" s="255" t="str">
        <f ca="1">IF(AVG4&lt;&gt;"",AVG4,"")</f>
        <v>Australia</v>
      </c>
      <c r="AVM4" s="255">
        <f ca="1">SUMPRODUCT((AZG3:AZG42=AVL4)*(AZJ3:AZJ42=AVL5)*(AZQ3:AZQ42="W"))+SUMPRODUCT((AZG3:AZG42=AVL4)*(AZJ3:AZJ42=AVL6)*(AZQ3:AZQ42="W"))+SUMPRODUCT((AZG3:AZG42=AVL4)*(AZJ3:AZJ42=AVL7)*(AZQ3:AZQ42="W"))+SUMPRODUCT((AZG3:AZG42=AVL4)*(AZJ3:AZJ42=AVL8)*(AZQ3:AZQ42="W"))+SUMPRODUCT((AZG3:AZG42=AVL5)*(AZJ3:AZJ42=AVL4)*(AZR3:AZR42="W"))+SUMPRODUCT((AZG3:AZG42=AVL6)*(AZJ3:AZJ42=AVL4)*(AZR3:AZR42="W"))+SUMPRODUCT((AZG3:AZG42=AVL7)*(AZJ3:AZJ42=AVL4)*(AZR3:AZR42="W"))+SUMPRODUCT((AZG3:AZG42=AVL8)*(AZJ3:AZJ42=AVL4)*(AZR3:AZR42="W"))</f>
        <v>0</v>
      </c>
      <c r="AVN4" s="255">
        <f ca="1">SUMPRODUCT((AZG3:AZG42=AVL4)*(AZJ3:AZJ42=AVL5)*(AZQ3:AZQ42="D"))+SUMPRODUCT((AZG3:AZG42=AVL4)*(AZJ3:AZJ42=AVL6)*(AZQ3:AZQ42="D"))+SUMPRODUCT((AZG3:AZG42=AVL4)*(AZJ3:AZJ42=AVL7)*(AZQ3:AZQ42="D"))+SUMPRODUCT((AZG3:AZG42=AVL4)*(AZJ3:AZJ42=AVL8)*(AZQ3:AZQ42="D"))+SUMPRODUCT((AZG3:AZG42=AVL5)*(AZJ3:AZJ42=AVL4)*(AZQ3:AZQ42="D"))+SUMPRODUCT((AZG3:AZG42=AVL6)*(AZJ3:AZJ42=AVL4)*(AZQ3:AZQ42="D"))+SUMPRODUCT((AZG3:AZG42=AVL7)*(AZJ3:AZJ42=AVL4)*(AZQ3:AZQ42="D"))+SUMPRODUCT((AZG3:AZG42=AVL8)*(AZJ3:AZJ42=AVL4)*(AZQ3:AZQ42="D"))</f>
        <v>0</v>
      </c>
      <c r="AVO4" s="255">
        <f ca="1">SUMPRODUCT((AZG3:AZG42=AVL4)*(AZJ3:AZJ42=AVL5)*(AZQ3:AZQ42="L"))+SUMPRODUCT((AZG3:AZG42=AVL4)*(AZJ3:AZJ42=AVL6)*(AZQ3:AZQ42="L"))+SUMPRODUCT((AZG3:AZG42=AVL4)*(AZJ3:AZJ42=AVL7)*(AZQ3:AZQ42="L"))+SUMPRODUCT((AZG3:AZG42=AVL4)*(AZJ3:AZJ42=AVL8)*(AZQ3:AZQ42="L"))+SUMPRODUCT((AZG3:AZG42=AVL5)*(AZJ3:AZJ42=AVL4)*(AZR3:AZR42="L"))+SUMPRODUCT((AZG3:AZG42=AVL6)*(AZJ3:AZJ42=AVL4)*(AZR3:AZR42="L"))+SUMPRODUCT((AZG3:AZG42=AVL7)*(AZJ3:AZJ42=AVL4)*(AZR3:AZR42="L"))+SUMPRODUCT((AZG3:AZG42=AVL8)*(AZJ3:AZJ42=AVL4)*(AZR3:AZR42="L"))</f>
        <v>0</v>
      </c>
      <c r="AVP4" s="255">
        <f ca="1">IF(AVL4&lt;&gt;"",VLOOKUP(AVL4,AUM4:AUQ29,5,FALSE),0)</f>
        <v>0</v>
      </c>
      <c r="AVQ4" s="255">
        <f ca="1">IF(AVL4&lt;&gt;"",VLOOKUP(AVL4,AUM4:AUR29,6,FALSE),0)</f>
        <v>0</v>
      </c>
      <c r="AVR4" s="255">
        <f ca="1">AVP4-AVQ4+1000</f>
        <v>1000</v>
      </c>
      <c r="AVS4" s="255">
        <f ca="1">IF(AVL4&lt;&gt;"",VLOOKUP(AVL4,AUM4:AUT29,8,FALSE),0)</f>
        <v>0</v>
      </c>
      <c r="AVT4" s="255">
        <f ca="1">IF(AVL4&lt;&gt;"",VLOOKUP(AVL4,AUM4:AUU29,9,FALSE),0)</f>
        <v>0</v>
      </c>
      <c r="AVU4" s="255">
        <f ca="1">AVS4-AVT4+1000</f>
        <v>1000</v>
      </c>
      <c r="AVV4" s="255">
        <f ca="1">IF(AVL4&lt;&gt;"",VLOOKUP(AVL4,AUM4:AUQ8,5,FALSE),"")</f>
        <v>0</v>
      </c>
      <c r="AVW4" s="255">
        <f ca="1">IF(AVL4&lt;&gt;"",VLOOKUP(AVL4,AUM4:AUT8,8,FALSE),"")</f>
        <v>0</v>
      </c>
      <c r="AVX4" s="255">
        <f ca="1">IF(AVL4&lt;&gt;"",VLOOKUP(AVL4,AUM4:AVA8,15,FALSE),"")</f>
        <v>5</v>
      </c>
      <c r="AVY4" s="255">
        <f ca="1">SUMPRODUCT((AZG3:AZG42=AVL4)*(AZJ3:AZJ42=AVL5)*AZM3:AZM42)+SUMPRODUCT((AZG3:AZG42=AVL4)*(AZJ3:AZJ42=AVL6)*AZM3:AZM42)+SUMPRODUCT((AZG3:AZG42=AVL4)*(AZJ3:AZJ42=AVL7)*AZM3:AZM42)+SUMPRODUCT((AZG3:AZG42=AVL4)*(AZJ3:AZJ42=AVL8)*AZM3:AZM42)+SUMPRODUCT((AZG3:AZG42=AVL5)*(AZJ3:AZJ42=AVL4)*AZN3:AZN42)+SUMPRODUCT((AZG3:AZG42=AVL6)*(AZJ3:AZJ42=AVL4)*AZN3:AZN42)+SUMPRODUCT((AZG3:AZG42=AVL7)*(AZJ3:AZJ42=AVL4)*AZN3:AZN42)+SUMPRODUCT((AZG3:AZG42=AVL8)*(AZJ3:AZJ42=AVL4)*AZN3:AZN42)</f>
        <v>0</v>
      </c>
      <c r="AVZ4" s="255">
        <f ca="1">SUMPRODUCT((AZG3:AZG42=AVL4)*(AZJ3:AZJ42=AVL5)*AZO3:AZO42)+SUMPRODUCT((AZG3:AZG42=AVL4)*(AZJ3:AZJ42=AVL6)*AZO3:AZO42)+SUMPRODUCT((AZG3:AZG42=AVL4)*(AZJ3:AZJ42=AVL7)*AZO3:AZO42)+SUMPRODUCT((AZG3:AZG42=AVL4)*(AZJ3:AZJ42=AVL8)*AZO3:AZO42)+SUMPRODUCT((AZG3:AZG42=AVL5)*(AZJ3:AZJ42=AVL4)*AZP3:AZP42)+SUMPRODUCT((AZG3:AZG42=AVL6)*(AZJ3:AZJ42=AVL4)*AZP3:AZP42)+SUMPRODUCT((AZG3:AZG42=AVL7)*(AZJ3:AZJ42=AVL4)*AZP3:AZP42)+SUMPRODUCT((AZG3:AZG42=AVL8)*(AZJ3:AZJ42=AVL4)*AZP3:AZP42)</f>
        <v>0</v>
      </c>
      <c r="AWA4" s="255">
        <f ca="1">AVM4*4+AVN4*2+AVY4+AVZ4</f>
        <v>0</v>
      </c>
      <c r="AWB4" s="255">
        <f ca="1">IF(AVL4&lt;&gt;"",RANK(AWA4,AWA4:AWA8),"")</f>
        <v>1</v>
      </c>
      <c r="AWC4" s="255">
        <f ca="1">SUMPRODUCT((AWA4:AWA8=AWA4)*(AVR4:AVR8&gt;AVR4))</f>
        <v>0</v>
      </c>
      <c r="AWD4" s="255">
        <f ca="1">SUMPRODUCT((AWA4:AWA8=AWA4)*(AVR4:AVR8=AVR4)*(AVU4:AVU8&gt;AVU4))</f>
        <v>0</v>
      </c>
      <c r="AWE4" s="255">
        <f ca="1">SUMPRODUCT((AWA4:AWA8=AWA4)*(AVR4:AVR8=AVR4)*(AVU4:AVU8=AVU4)*(AVV4:AVV8&gt;AVV4))</f>
        <v>0</v>
      </c>
      <c r="AWF4" s="255">
        <f ca="1">SUMPRODUCT((AWA4:AWA8=AWA4)*(AVR4:AVR8=AVR4)*(AVU4:AVU8=AVU4)*(AVV4:AVV8=AVV4)*(AVW4:AVW8&gt;AVW4))</f>
        <v>0</v>
      </c>
      <c r="AWG4" s="255">
        <f ca="1">SUMPRODUCT((AWA4:AWA8=AWA4)*(AVR4:AVR8=AVR4)*(AVU4:AVU8=AVU4)*(AVV4:AVV8=AVV4)*(AVW4:AVW8=AVW4)*(AVX4:AVX8&gt;AVX4))</f>
        <v>3</v>
      </c>
      <c r="AWH4" s="255">
        <f ca="1">IF(AVL4&lt;&gt;"",SUM(AWB4:AWG4),"")</f>
        <v>4</v>
      </c>
      <c r="AWI4" s="255" t="str">
        <f ca="1">IF(AVL4&lt;&gt;"",INDEX(AVL4:AVL8,MATCH(1,AWH4:AWH8,0),0),"")</f>
        <v>Uruguay</v>
      </c>
      <c r="AZD4" s="255" t="str">
        <f ca="1">IF(AWI4&lt;&gt;"",AWI4,AVE4)</f>
        <v>Uruguay</v>
      </c>
      <c r="AZE4" s="255">
        <v>1</v>
      </c>
      <c r="AZF4" s="255">
        <v>2</v>
      </c>
      <c r="AZG4" s="255" t="str">
        <f t="shared" ref="AZG4:AZG42" si="82">ATZ4</f>
        <v>Tonga</v>
      </c>
      <c r="AZH4" s="255" t="str">
        <f ca="1">IF(OFFSET('All Players'!$W11,0,AZH$1)&lt;&gt;"",OFFSET('All Players'!$W11,0,AZH$1),"")</f>
        <v/>
      </c>
      <c r="AZI4" s="255" t="str">
        <f ca="1">IF(OFFSET('All Players'!$Y11,0,AZH$1)&lt;&gt;"",OFFSET('All Players'!$Y11,0,AZH$1),"")</f>
        <v/>
      </c>
      <c r="AZJ4" s="255" t="str">
        <f t="shared" ref="AZJ4:AZJ42" si="83">AUC4</f>
        <v>Georgia</v>
      </c>
      <c r="AZK4" s="255" t="str">
        <f ca="1">IF(OFFSET('All Players'!$AA11,0,AZJ$1)&lt;&gt;"",OFFSET('All Players'!$AA11,0,AZJ$1),"")</f>
        <v/>
      </c>
      <c r="AZL4" s="255" t="str">
        <f ca="1">IF(OFFSET('All Players'!$AC11,0,AZK$1)&lt;&gt;"",OFFSET('All Players'!$AC11,0,AZK$1),"")</f>
        <v/>
      </c>
      <c r="AZM4" s="255">
        <f t="shared" ref="AZM4:AZM42" ca="1" si="84">IF(AZH4&lt;&gt;"",IF(AZK4&gt;3,1,0),0)</f>
        <v>0</v>
      </c>
      <c r="AZN4" s="255">
        <f t="shared" ref="AZN4:AZN42" ca="1" si="85">IF(AZI4&lt;&gt;"",IF(AZL4&gt;3,1,0),0)</f>
        <v>0</v>
      </c>
      <c r="AZO4" s="255">
        <f t="shared" ref="AZO4:AZO42" ca="1" si="86">IFERROR(IF(AND(AZH4&lt;&gt;"",AZH4&lt;AZI4,AZI4-AZH4&lt;8),1,0),0)</f>
        <v>0</v>
      </c>
      <c r="AZP4" s="255">
        <f t="shared" ref="AZP4:AZP42" ca="1" si="87">IFERROR(IF(AND(AZI4&lt;&gt;"",AZI4&lt;AZH4,AZH4-AZI4&lt;8),1,0),0)</f>
        <v>0</v>
      </c>
      <c r="AZQ4" s="255" t="str">
        <f t="shared" ref="AZQ4:AZQ42" ca="1" si="88">IF(AND(AZH4&lt;&gt;"",AZI4&lt;&gt;""),IF(AZH4&gt;AZI4,"W",IF(AZH4=AZI4,"D","L")),"")</f>
        <v/>
      </c>
      <c r="AZR4" s="255" t="str">
        <f t="shared" ref="AZR4:AZR42" ca="1" si="89">IF(AZQ4&lt;&gt;"",IF(AZQ4="W","L",IF(AZQ4="L","W","D")),"")</f>
        <v/>
      </c>
      <c r="AZS4" s="255">
        <f ca="1">VLOOKUP(AZT4,BEK4:BEL8,2,FALSE)</f>
        <v>4</v>
      </c>
      <c r="AZT4" s="255" t="s">
        <v>6</v>
      </c>
      <c r="AZU4" s="255">
        <f ca="1">COUNTIFS(BEN$3:BEN$42,AZT4,BEX$3:BEX$42,"W")+COUNTIFS(BEQ$3:BEQ$42,AZT4,BEY$3:BEY$42,"W")</f>
        <v>0</v>
      </c>
      <c r="AZV4" s="255">
        <f ca="1">COUNTIFS(BEN$3:BEN$42,AZT4,BEX$3:BEX$42,"D")+COUNTIFS(BEQ$3:BEQ$42,AZT4,BEY$3:BEY$42,"D")</f>
        <v>0</v>
      </c>
      <c r="AZW4" s="255">
        <f ca="1">COUNTIFS(BEN$3:BEN$42,AZT4,BEX$3:BEX$42,"L")+COUNTIFS(BEQ$3:BEQ$42,AZT4,BEY$3:BEY$42,"L")</f>
        <v>0</v>
      </c>
      <c r="AZX4" s="255">
        <f ca="1">SUMIF(BEN$3:BEN$60,AZT4,BEO$3:BEO$60)+SUMIF(BEQ$3:BEQ$60,AZT4,BEP$3:BEP$60)</f>
        <v>0</v>
      </c>
      <c r="AZY4" s="255">
        <f ca="1">SUMIF(BEQ$3:BEQ$60,AZT4,BEO$3:BEO$60)+SUMIF(BEN$3:BEN$60,AZT4,BEP$3:BEP$60)</f>
        <v>0</v>
      </c>
      <c r="AZZ4" s="255">
        <f ca="1">AZX4-AZY4+1000</f>
        <v>1000</v>
      </c>
      <c r="BAA4" s="255">
        <f ca="1">SUMIF(BEN:BEN,AZT4,BER:BER)+SUMIF(BEQ:BEQ,AZT4,BES:BES)</f>
        <v>0</v>
      </c>
      <c r="BAB4" s="255">
        <f ca="1">SUMIF(BEQ:BEQ,AZT4,BER:BER)+SUMIF(BEN:BEN,AZT4,BES:BES)</f>
        <v>0</v>
      </c>
      <c r="BAC4" s="255">
        <f ca="1">BAA4-BAB4+1000</f>
        <v>1000</v>
      </c>
      <c r="BAD4" s="255">
        <f ca="1">AZU4*4+AZV4*2</f>
        <v>0</v>
      </c>
      <c r="BAE4" s="255">
        <f ca="1">SUMIF(BEN:BEN,AZT4,BET:BET)+SUMIF(BEQ:BEQ,AZT4,BEU:BEU)</f>
        <v>0</v>
      </c>
      <c r="BAF4" s="255">
        <f ca="1">SUMIF(BEN:BEN,AZT4,BEV:BEV)+SUMIF(BEQ:BEQ,AZT4,BEW:BEW)</f>
        <v>0</v>
      </c>
      <c r="BAG4" s="255">
        <f ca="1">BAF4+BAE4+BAD4</f>
        <v>0</v>
      </c>
      <c r="BAH4" s="255">
        <v>5</v>
      </c>
      <c r="BAI4" s="255">
        <f ca="1">RANK(BAG4,BAG$4:BAG$8)</f>
        <v>1</v>
      </c>
      <c r="BAK4" s="255">
        <f ca="1">RANK(BAG4,BAG$4:BAG$8)+COUNTIF(BAG$4:BAG4,BAG4)-1</f>
        <v>1</v>
      </c>
      <c r="BAL4" s="255" t="str">
        <f ca="1">INDEX(AZT$4:AZT$8,MATCH(1,BAK$4:BAK$8,0),0)</f>
        <v>Australia</v>
      </c>
      <c r="BAM4" s="255">
        <f ca="1">INDEX(BAI$4:BAI$8,MATCH(BAL4,AZT$4:AZT$8,0),0)</f>
        <v>1</v>
      </c>
      <c r="BAN4" s="255" t="str">
        <f ca="1">IF(BAM5=1,BAL4,"")</f>
        <v>Australia</v>
      </c>
      <c r="BAO4" s="255" t="str">
        <f ca="1">IF(BAM6=2,BAL5,"")</f>
        <v/>
      </c>
      <c r="BAP4" s="255" t="str">
        <f ca="1">IF(BAM7=3,BAL6,"")</f>
        <v/>
      </c>
      <c r="BAQ4" s="255" t="str">
        <f ca="1">IF(BAM8=4,BAL7,"")</f>
        <v/>
      </c>
      <c r="BAS4" s="255" t="str">
        <f ca="1">IF(BAN4&lt;&gt;"",BAN4,"")</f>
        <v>Australia</v>
      </c>
      <c r="BAT4" s="255">
        <f ca="1">SUMPRODUCT((BEN3:BEN42=BAS4)*(BEQ3:BEQ42=BAS5)*(BEX3:BEX42="W"))+SUMPRODUCT((BEN3:BEN42=BAS4)*(BEQ3:BEQ42=BAS6)*(BEX3:BEX42="W"))+SUMPRODUCT((BEN3:BEN42=BAS4)*(BEQ3:BEQ42=BAS7)*(BEX3:BEX42="W"))+SUMPRODUCT((BEN3:BEN42=BAS4)*(BEQ3:BEQ42=BAS8)*(BEX3:BEX42="W"))+SUMPRODUCT((BEN3:BEN42=BAS5)*(BEQ3:BEQ42=BAS4)*(BEY3:BEY42="W"))+SUMPRODUCT((BEN3:BEN42=BAS6)*(BEQ3:BEQ42=BAS4)*(BEY3:BEY42="W"))+SUMPRODUCT((BEN3:BEN42=BAS7)*(BEQ3:BEQ42=BAS4)*(BEY3:BEY42="W"))+SUMPRODUCT((BEN3:BEN42=BAS8)*(BEQ3:BEQ42=BAS4)*(BEY3:BEY42="W"))</f>
        <v>0</v>
      </c>
      <c r="BAU4" s="255">
        <f ca="1">SUMPRODUCT((BEN3:BEN42=BAS4)*(BEQ3:BEQ42=BAS5)*(BEX3:BEX42="D"))+SUMPRODUCT((BEN3:BEN42=BAS4)*(BEQ3:BEQ42=BAS6)*(BEX3:BEX42="D"))+SUMPRODUCT((BEN3:BEN42=BAS4)*(BEQ3:BEQ42=BAS7)*(BEX3:BEX42="D"))+SUMPRODUCT((BEN3:BEN42=BAS4)*(BEQ3:BEQ42=BAS8)*(BEX3:BEX42="D"))+SUMPRODUCT((BEN3:BEN42=BAS5)*(BEQ3:BEQ42=BAS4)*(BEX3:BEX42="D"))+SUMPRODUCT((BEN3:BEN42=BAS6)*(BEQ3:BEQ42=BAS4)*(BEX3:BEX42="D"))+SUMPRODUCT((BEN3:BEN42=BAS7)*(BEQ3:BEQ42=BAS4)*(BEX3:BEX42="D"))+SUMPRODUCT((BEN3:BEN42=BAS8)*(BEQ3:BEQ42=BAS4)*(BEX3:BEX42="D"))</f>
        <v>0</v>
      </c>
      <c r="BAV4" s="255">
        <f ca="1">SUMPRODUCT((BEN3:BEN42=BAS4)*(BEQ3:BEQ42=BAS5)*(BEX3:BEX42="L"))+SUMPRODUCT((BEN3:BEN42=BAS4)*(BEQ3:BEQ42=BAS6)*(BEX3:BEX42="L"))+SUMPRODUCT((BEN3:BEN42=BAS4)*(BEQ3:BEQ42=BAS7)*(BEX3:BEX42="L"))+SUMPRODUCT((BEN3:BEN42=BAS4)*(BEQ3:BEQ42=BAS8)*(BEX3:BEX42="L"))+SUMPRODUCT((BEN3:BEN42=BAS5)*(BEQ3:BEQ42=BAS4)*(BEY3:BEY42="L"))+SUMPRODUCT((BEN3:BEN42=BAS6)*(BEQ3:BEQ42=BAS4)*(BEY3:BEY42="L"))+SUMPRODUCT((BEN3:BEN42=BAS7)*(BEQ3:BEQ42=BAS4)*(BEY3:BEY42="L"))+SUMPRODUCT((BEN3:BEN42=BAS8)*(BEQ3:BEQ42=BAS4)*(BEY3:BEY42="L"))</f>
        <v>0</v>
      </c>
      <c r="BAW4" s="255">
        <f ca="1">IF(BAS4&lt;&gt;"",VLOOKUP(BAS4,AZT4:AZX29,5,FALSE),0)</f>
        <v>0</v>
      </c>
      <c r="BAX4" s="255">
        <f ca="1">IF(BAS4&lt;&gt;"",VLOOKUP(BAS4,AZT4:AZY29,6,FALSE),0)</f>
        <v>0</v>
      </c>
      <c r="BAY4" s="255">
        <f ca="1">BAW4-BAX4+1000</f>
        <v>1000</v>
      </c>
      <c r="BAZ4" s="255">
        <f ca="1">IF(BAS4&lt;&gt;"",VLOOKUP(BAS4,AZT4:BAA29,8,FALSE),0)</f>
        <v>0</v>
      </c>
      <c r="BBA4" s="255">
        <f ca="1">IF(BAS4&lt;&gt;"",VLOOKUP(BAS4,AZT4:BAB29,9,FALSE),0)</f>
        <v>0</v>
      </c>
      <c r="BBB4" s="255">
        <f ca="1">BAZ4-BBA4+1000</f>
        <v>1000</v>
      </c>
      <c r="BBC4" s="255">
        <f ca="1">IF(BAS4&lt;&gt;"",VLOOKUP(BAS4,AZT4:AZX8,5,FALSE),"")</f>
        <v>0</v>
      </c>
      <c r="BBD4" s="255">
        <f ca="1">IF(BAS4&lt;&gt;"",VLOOKUP(BAS4,AZT4:BAA8,8,FALSE),"")</f>
        <v>0</v>
      </c>
      <c r="BBE4" s="255">
        <f ca="1">IF(BAS4&lt;&gt;"",VLOOKUP(BAS4,AZT4:BAH8,15,FALSE),"")</f>
        <v>5</v>
      </c>
      <c r="BBF4" s="255">
        <f ca="1">SUMPRODUCT((BEN3:BEN42=BAS4)*(BEQ3:BEQ42=BAS5)*BET3:BET42)+SUMPRODUCT((BEN3:BEN42=BAS4)*(BEQ3:BEQ42=BAS6)*BET3:BET42)+SUMPRODUCT((BEN3:BEN42=BAS4)*(BEQ3:BEQ42=BAS7)*BET3:BET42)+SUMPRODUCT((BEN3:BEN42=BAS4)*(BEQ3:BEQ42=BAS8)*BET3:BET42)+SUMPRODUCT((BEN3:BEN42=BAS5)*(BEQ3:BEQ42=BAS4)*BEU3:BEU42)+SUMPRODUCT((BEN3:BEN42=BAS6)*(BEQ3:BEQ42=BAS4)*BEU3:BEU42)+SUMPRODUCT((BEN3:BEN42=BAS7)*(BEQ3:BEQ42=BAS4)*BEU3:BEU42)+SUMPRODUCT((BEN3:BEN42=BAS8)*(BEQ3:BEQ42=BAS4)*BEU3:BEU42)</f>
        <v>0</v>
      </c>
      <c r="BBG4" s="255">
        <f ca="1">SUMPRODUCT((BEN3:BEN42=BAS4)*(BEQ3:BEQ42=BAS5)*BEV3:BEV42)+SUMPRODUCT((BEN3:BEN42=BAS4)*(BEQ3:BEQ42=BAS6)*BEV3:BEV42)+SUMPRODUCT((BEN3:BEN42=BAS4)*(BEQ3:BEQ42=BAS7)*BEV3:BEV42)+SUMPRODUCT((BEN3:BEN42=BAS4)*(BEQ3:BEQ42=BAS8)*BEV3:BEV42)+SUMPRODUCT((BEN3:BEN42=BAS5)*(BEQ3:BEQ42=BAS4)*BEW3:BEW42)+SUMPRODUCT((BEN3:BEN42=BAS6)*(BEQ3:BEQ42=BAS4)*BEW3:BEW42)+SUMPRODUCT((BEN3:BEN42=BAS7)*(BEQ3:BEQ42=BAS4)*BEW3:BEW42)+SUMPRODUCT((BEN3:BEN42=BAS8)*(BEQ3:BEQ42=BAS4)*BEW3:BEW42)</f>
        <v>0</v>
      </c>
      <c r="BBH4" s="255">
        <f ca="1">BAT4*4+BAU4*2+BBF4+BBG4</f>
        <v>0</v>
      </c>
      <c r="BBI4" s="255">
        <f ca="1">IF(BAS4&lt;&gt;"",RANK(BBH4,BBH4:BBH8),"")</f>
        <v>1</v>
      </c>
      <c r="BBJ4" s="255">
        <f ca="1">SUMPRODUCT((BBH4:BBH8=BBH4)*(BAY4:BAY8&gt;BAY4))</f>
        <v>0</v>
      </c>
      <c r="BBK4" s="255">
        <f ca="1">SUMPRODUCT((BBH4:BBH8=BBH4)*(BAY4:BAY8=BAY4)*(BBB4:BBB8&gt;BBB4))</f>
        <v>0</v>
      </c>
      <c r="BBL4" s="255">
        <f ca="1">SUMPRODUCT((BBH4:BBH8=BBH4)*(BAY4:BAY8=BAY4)*(BBB4:BBB8=BBB4)*(BBC4:BBC8&gt;BBC4))</f>
        <v>0</v>
      </c>
      <c r="BBM4" s="255">
        <f ca="1">SUMPRODUCT((BBH4:BBH8=BBH4)*(BAY4:BAY8=BAY4)*(BBB4:BBB8=BBB4)*(BBC4:BBC8=BBC4)*(BBD4:BBD8&gt;BBD4))</f>
        <v>0</v>
      </c>
      <c r="BBN4" s="255">
        <f ca="1">SUMPRODUCT((BBH4:BBH8=BBH4)*(BAY4:BAY8=BAY4)*(BBB4:BBB8=BBB4)*(BBC4:BBC8=BBC4)*(BBD4:BBD8=BBD4)*(BBE4:BBE8&gt;BBE4))</f>
        <v>3</v>
      </c>
      <c r="BBO4" s="255">
        <f ca="1">IF(BAS4&lt;&gt;"",SUM(BBI4:BBN4),"")</f>
        <v>4</v>
      </c>
      <c r="BBP4" s="255" t="str">
        <f ca="1">IF(BAS4&lt;&gt;"",INDEX(BAS4:BAS8,MATCH(1,BBO4:BBO8,0),0),"")</f>
        <v>Uruguay</v>
      </c>
      <c r="BEK4" s="255" t="str">
        <f ca="1">IF(BBP4&lt;&gt;"",BBP4,BAL4)</f>
        <v>Uruguay</v>
      </c>
      <c r="BEL4" s="255">
        <v>1</v>
      </c>
      <c r="BEM4" s="255">
        <v>2</v>
      </c>
      <c r="BEN4" s="255" t="str">
        <f t="shared" ref="BEN4:BEN42" si="90">AZG4</f>
        <v>Tonga</v>
      </c>
      <c r="BEO4" s="255" t="str">
        <f ca="1">IF(OFFSET('All Players'!$W11,0,BEO$1)&lt;&gt;"",OFFSET('All Players'!$W11,0,BEO$1),"")</f>
        <v/>
      </c>
      <c r="BEP4" s="255" t="str">
        <f ca="1">IF(OFFSET('All Players'!$Y11,0,BEO$1)&lt;&gt;"",OFFSET('All Players'!$Y11,0,BEO$1),"")</f>
        <v/>
      </c>
      <c r="BEQ4" s="255" t="str">
        <f t="shared" ref="BEQ4:BEQ42" si="91">AZJ4</f>
        <v>Georgia</v>
      </c>
      <c r="BER4" s="255" t="str">
        <f ca="1">IF(OFFSET('All Players'!$AA11,0,BEQ$1)&lt;&gt;"",OFFSET('All Players'!$AA11,0,BEQ$1),"")</f>
        <v/>
      </c>
      <c r="BES4" s="255" t="str">
        <f ca="1">IF(OFFSET('All Players'!$AC11,0,BER$1)&lt;&gt;"",OFFSET('All Players'!$AC11,0,BER$1),"")</f>
        <v/>
      </c>
      <c r="BET4" s="255">
        <f t="shared" ref="BET4:BET42" ca="1" si="92">IF(BEO4&lt;&gt;"",IF(BER4&gt;3,1,0),0)</f>
        <v>0</v>
      </c>
      <c r="BEU4" s="255">
        <f t="shared" ref="BEU4:BEU42" ca="1" si="93">IF(BEP4&lt;&gt;"",IF(BES4&gt;3,1,0),0)</f>
        <v>0</v>
      </c>
      <c r="BEV4" s="255">
        <f t="shared" ref="BEV4:BEV42" ca="1" si="94">IFERROR(IF(AND(BEO4&lt;&gt;"",BEO4&lt;BEP4,BEP4-BEO4&lt;8),1,0),0)</f>
        <v>0</v>
      </c>
      <c r="BEW4" s="255">
        <f t="shared" ref="BEW4:BEW42" ca="1" si="95">IFERROR(IF(AND(BEP4&lt;&gt;"",BEP4&lt;BEO4,BEO4-BEP4&lt;8),1,0),0)</f>
        <v>0</v>
      </c>
      <c r="BEX4" s="255" t="str">
        <f t="shared" ref="BEX4:BEX42" ca="1" si="96">IF(AND(BEO4&lt;&gt;"",BEP4&lt;&gt;""),IF(BEO4&gt;BEP4,"W",IF(BEO4=BEP4,"D","L")),"")</f>
        <v/>
      </c>
      <c r="BEY4" s="255" t="str">
        <f t="shared" ref="BEY4:BEY42" ca="1" si="97">IF(BEX4&lt;&gt;"",IF(BEX4="W","L",IF(BEX4="L","W","D")),"")</f>
        <v/>
      </c>
      <c r="BEZ4" s="255">
        <f ca="1">VLOOKUP(BFA4,BJR4:BJS8,2,FALSE)</f>
        <v>4</v>
      </c>
      <c r="BFA4" s="255" t="s">
        <v>6</v>
      </c>
      <c r="BFB4" s="255">
        <f ca="1">COUNTIFS(BJU$3:BJU$42,BFA4,BKE$3:BKE$42,"W")+COUNTIFS(BJX$3:BJX$42,BFA4,BKF$3:BKF$42,"W")</f>
        <v>0</v>
      </c>
      <c r="BFC4" s="255">
        <f ca="1">COUNTIFS(BJU$3:BJU$42,BFA4,BKE$3:BKE$42,"D")+COUNTIFS(BJX$3:BJX$42,BFA4,BKF$3:BKF$42,"D")</f>
        <v>0</v>
      </c>
      <c r="BFD4" s="255">
        <f ca="1">COUNTIFS(BJU$3:BJU$42,BFA4,BKE$3:BKE$42,"L")+COUNTIFS(BJX$3:BJX$42,BFA4,BKF$3:BKF$42,"L")</f>
        <v>0</v>
      </c>
      <c r="BFE4" s="255">
        <f ca="1">SUMIF(BJU$3:BJU$60,BFA4,BJV$3:BJV$60)+SUMIF(BJX$3:BJX$60,BFA4,BJW$3:BJW$60)</f>
        <v>0</v>
      </c>
      <c r="BFF4" s="255">
        <f ca="1">SUMIF(BJX$3:BJX$60,BFA4,BJV$3:BJV$60)+SUMIF(BJU$3:BJU$60,BFA4,BJW$3:BJW$60)</f>
        <v>0</v>
      </c>
      <c r="BFG4" s="255">
        <f ca="1">BFE4-BFF4+1000</f>
        <v>1000</v>
      </c>
      <c r="BFH4" s="255">
        <f ca="1">SUMIF(BJU:BJU,BFA4,BJY:BJY)+SUMIF(BJX:BJX,BFA4,BJZ:BJZ)</f>
        <v>0</v>
      </c>
      <c r="BFI4" s="255">
        <f ca="1">SUMIF(BJX:BJX,BFA4,BJY:BJY)+SUMIF(BJU:BJU,BFA4,BJZ:BJZ)</f>
        <v>0</v>
      </c>
      <c r="BFJ4" s="255">
        <f ca="1">BFH4-BFI4+1000</f>
        <v>1000</v>
      </c>
      <c r="BFK4" s="255">
        <f ca="1">BFB4*4+BFC4*2</f>
        <v>0</v>
      </c>
      <c r="BFL4" s="255">
        <f ca="1">SUMIF(BJU:BJU,BFA4,BKA:BKA)+SUMIF(BJX:BJX,BFA4,BKB:BKB)</f>
        <v>0</v>
      </c>
      <c r="BFM4" s="255">
        <f ca="1">SUMIF(BJU:BJU,BFA4,BKC:BKC)+SUMIF(BJX:BJX,BFA4,BKD:BKD)</f>
        <v>0</v>
      </c>
      <c r="BFN4" s="255">
        <f ca="1">BFM4+BFL4+BFK4</f>
        <v>0</v>
      </c>
      <c r="BFO4" s="255">
        <v>5</v>
      </c>
      <c r="BFP4" s="255">
        <f ca="1">RANK(BFN4,BFN$4:BFN$8)</f>
        <v>1</v>
      </c>
      <c r="BFR4" s="255">
        <f ca="1">RANK(BFN4,BFN$4:BFN$8)+COUNTIF(BFN$4:BFN4,BFN4)-1</f>
        <v>1</v>
      </c>
      <c r="BFS4" s="255" t="str">
        <f ca="1">INDEX(BFA$4:BFA$8,MATCH(1,BFR$4:BFR$8,0),0)</f>
        <v>Australia</v>
      </c>
      <c r="BFT4" s="255">
        <f ca="1">INDEX(BFP$4:BFP$8,MATCH(BFS4,BFA$4:BFA$8,0),0)</f>
        <v>1</v>
      </c>
      <c r="BFU4" s="255" t="str">
        <f ca="1">IF(BFT5=1,BFS4,"")</f>
        <v>Australia</v>
      </c>
      <c r="BFV4" s="255" t="str">
        <f ca="1">IF(BFT6=2,BFS5,"")</f>
        <v/>
      </c>
      <c r="BFW4" s="255" t="str">
        <f ca="1">IF(BFT7=3,BFS6,"")</f>
        <v/>
      </c>
      <c r="BFX4" s="255" t="str">
        <f ca="1">IF(BFT8=4,BFS7,"")</f>
        <v/>
      </c>
      <c r="BFZ4" s="255" t="str">
        <f ca="1">IF(BFU4&lt;&gt;"",BFU4,"")</f>
        <v>Australia</v>
      </c>
      <c r="BGA4" s="255">
        <f ca="1">SUMPRODUCT((BJU3:BJU42=BFZ4)*(BJX3:BJX42=BFZ5)*(BKE3:BKE42="W"))+SUMPRODUCT((BJU3:BJU42=BFZ4)*(BJX3:BJX42=BFZ6)*(BKE3:BKE42="W"))+SUMPRODUCT((BJU3:BJU42=BFZ4)*(BJX3:BJX42=BFZ7)*(BKE3:BKE42="W"))+SUMPRODUCT((BJU3:BJU42=BFZ4)*(BJX3:BJX42=BFZ8)*(BKE3:BKE42="W"))+SUMPRODUCT((BJU3:BJU42=BFZ5)*(BJX3:BJX42=BFZ4)*(BKF3:BKF42="W"))+SUMPRODUCT((BJU3:BJU42=BFZ6)*(BJX3:BJX42=BFZ4)*(BKF3:BKF42="W"))+SUMPRODUCT((BJU3:BJU42=BFZ7)*(BJX3:BJX42=BFZ4)*(BKF3:BKF42="W"))+SUMPRODUCT((BJU3:BJU42=BFZ8)*(BJX3:BJX42=BFZ4)*(BKF3:BKF42="W"))</f>
        <v>0</v>
      </c>
      <c r="BGB4" s="255">
        <f ca="1">SUMPRODUCT((BJU3:BJU42=BFZ4)*(BJX3:BJX42=BFZ5)*(BKE3:BKE42="D"))+SUMPRODUCT((BJU3:BJU42=BFZ4)*(BJX3:BJX42=BFZ6)*(BKE3:BKE42="D"))+SUMPRODUCT((BJU3:BJU42=BFZ4)*(BJX3:BJX42=BFZ7)*(BKE3:BKE42="D"))+SUMPRODUCT((BJU3:BJU42=BFZ4)*(BJX3:BJX42=BFZ8)*(BKE3:BKE42="D"))+SUMPRODUCT((BJU3:BJU42=BFZ5)*(BJX3:BJX42=BFZ4)*(BKE3:BKE42="D"))+SUMPRODUCT((BJU3:BJU42=BFZ6)*(BJX3:BJX42=BFZ4)*(BKE3:BKE42="D"))+SUMPRODUCT((BJU3:BJU42=BFZ7)*(BJX3:BJX42=BFZ4)*(BKE3:BKE42="D"))+SUMPRODUCT((BJU3:BJU42=BFZ8)*(BJX3:BJX42=BFZ4)*(BKE3:BKE42="D"))</f>
        <v>0</v>
      </c>
      <c r="BGC4" s="255">
        <f ca="1">SUMPRODUCT((BJU3:BJU42=BFZ4)*(BJX3:BJX42=BFZ5)*(BKE3:BKE42="L"))+SUMPRODUCT((BJU3:BJU42=BFZ4)*(BJX3:BJX42=BFZ6)*(BKE3:BKE42="L"))+SUMPRODUCT((BJU3:BJU42=BFZ4)*(BJX3:BJX42=BFZ7)*(BKE3:BKE42="L"))+SUMPRODUCT((BJU3:BJU42=BFZ4)*(BJX3:BJX42=BFZ8)*(BKE3:BKE42="L"))+SUMPRODUCT((BJU3:BJU42=BFZ5)*(BJX3:BJX42=BFZ4)*(BKF3:BKF42="L"))+SUMPRODUCT((BJU3:BJU42=BFZ6)*(BJX3:BJX42=BFZ4)*(BKF3:BKF42="L"))+SUMPRODUCT((BJU3:BJU42=BFZ7)*(BJX3:BJX42=BFZ4)*(BKF3:BKF42="L"))+SUMPRODUCT((BJU3:BJU42=BFZ8)*(BJX3:BJX42=BFZ4)*(BKF3:BKF42="L"))</f>
        <v>0</v>
      </c>
      <c r="BGD4" s="255">
        <f ca="1">IF(BFZ4&lt;&gt;"",VLOOKUP(BFZ4,BFA4:BFE29,5,FALSE),0)</f>
        <v>0</v>
      </c>
      <c r="BGE4" s="255">
        <f ca="1">IF(BFZ4&lt;&gt;"",VLOOKUP(BFZ4,BFA4:BFF29,6,FALSE),0)</f>
        <v>0</v>
      </c>
      <c r="BGF4" s="255">
        <f ca="1">BGD4-BGE4+1000</f>
        <v>1000</v>
      </c>
      <c r="BGG4" s="255">
        <f ca="1">IF(BFZ4&lt;&gt;"",VLOOKUP(BFZ4,BFA4:BFH29,8,FALSE),0)</f>
        <v>0</v>
      </c>
      <c r="BGH4" s="255">
        <f ca="1">IF(BFZ4&lt;&gt;"",VLOOKUP(BFZ4,BFA4:BFI29,9,FALSE),0)</f>
        <v>0</v>
      </c>
      <c r="BGI4" s="255">
        <f ca="1">BGG4-BGH4+1000</f>
        <v>1000</v>
      </c>
      <c r="BGJ4" s="255">
        <f ca="1">IF(BFZ4&lt;&gt;"",VLOOKUP(BFZ4,BFA4:BFE8,5,FALSE),"")</f>
        <v>0</v>
      </c>
      <c r="BGK4" s="255">
        <f ca="1">IF(BFZ4&lt;&gt;"",VLOOKUP(BFZ4,BFA4:BFH8,8,FALSE),"")</f>
        <v>0</v>
      </c>
      <c r="BGL4" s="255">
        <f ca="1">IF(BFZ4&lt;&gt;"",VLOOKUP(BFZ4,BFA4:BFO8,15,FALSE),"")</f>
        <v>5</v>
      </c>
      <c r="BGM4" s="255">
        <f ca="1">SUMPRODUCT((BJU3:BJU42=BFZ4)*(BJX3:BJX42=BFZ5)*BKA3:BKA42)+SUMPRODUCT((BJU3:BJU42=BFZ4)*(BJX3:BJX42=BFZ6)*BKA3:BKA42)+SUMPRODUCT((BJU3:BJU42=BFZ4)*(BJX3:BJX42=BFZ7)*BKA3:BKA42)+SUMPRODUCT((BJU3:BJU42=BFZ4)*(BJX3:BJX42=BFZ8)*BKA3:BKA42)+SUMPRODUCT((BJU3:BJU42=BFZ5)*(BJX3:BJX42=BFZ4)*BKB3:BKB42)+SUMPRODUCT((BJU3:BJU42=BFZ6)*(BJX3:BJX42=BFZ4)*BKB3:BKB42)+SUMPRODUCT((BJU3:BJU42=BFZ7)*(BJX3:BJX42=BFZ4)*BKB3:BKB42)+SUMPRODUCT((BJU3:BJU42=BFZ8)*(BJX3:BJX42=BFZ4)*BKB3:BKB42)</f>
        <v>0</v>
      </c>
      <c r="BGN4" s="255">
        <f ca="1">SUMPRODUCT((BJU3:BJU42=BFZ4)*(BJX3:BJX42=BFZ5)*BKC3:BKC42)+SUMPRODUCT((BJU3:BJU42=BFZ4)*(BJX3:BJX42=BFZ6)*BKC3:BKC42)+SUMPRODUCT((BJU3:BJU42=BFZ4)*(BJX3:BJX42=BFZ7)*BKC3:BKC42)+SUMPRODUCT((BJU3:BJU42=BFZ4)*(BJX3:BJX42=BFZ8)*BKC3:BKC42)+SUMPRODUCT((BJU3:BJU42=BFZ5)*(BJX3:BJX42=BFZ4)*BKD3:BKD42)+SUMPRODUCT((BJU3:BJU42=BFZ6)*(BJX3:BJX42=BFZ4)*BKD3:BKD42)+SUMPRODUCT((BJU3:BJU42=BFZ7)*(BJX3:BJX42=BFZ4)*BKD3:BKD42)+SUMPRODUCT((BJU3:BJU42=BFZ8)*(BJX3:BJX42=BFZ4)*BKD3:BKD42)</f>
        <v>0</v>
      </c>
      <c r="BGO4" s="255">
        <f ca="1">BGA4*4+BGB4*2+BGM4+BGN4</f>
        <v>0</v>
      </c>
      <c r="BGP4" s="255">
        <f ca="1">IF(BFZ4&lt;&gt;"",RANK(BGO4,BGO4:BGO8),"")</f>
        <v>1</v>
      </c>
      <c r="BGQ4" s="255">
        <f ca="1">SUMPRODUCT((BGO4:BGO8=BGO4)*(BGF4:BGF8&gt;BGF4))</f>
        <v>0</v>
      </c>
      <c r="BGR4" s="255">
        <f ca="1">SUMPRODUCT((BGO4:BGO8=BGO4)*(BGF4:BGF8=BGF4)*(BGI4:BGI8&gt;BGI4))</f>
        <v>0</v>
      </c>
      <c r="BGS4" s="255">
        <f ca="1">SUMPRODUCT((BGO4:BGO8=BGO4)*(BGF4:BGF8=BGF4)*(BGI4:BGI8=BGI4)*(BGJ4:BGJ8&gt;BGJ4))</f>
        <v>0</v>
      </c>
      <c r="BGT4" s="255">
        <f ca="1">SUMPRODUCT((BGO4:BGO8=BGO4)*(BGF4:BGF8=BGF4)*(BGI4:BGI8=BGI4)*(BGJ4:BGJ8=BGJ4)*(BGK4:BGK8&gt;BGK4))</f>
        <v>0</v>
      </c>
      <c r="BGU4" s="255">
        <f ca="1">SUMPRODUCT((BGO4:BGO8=BGO4)*(BGF4:BGF8=BGF4)*(BGI4:BGI8=BGI4)*(BGJ4:BGJ8=BGJ4)*(BGK4:BGK8=BGK4)*(BGL4:BGL8&gt;BGL4))</f>
        <v>3</v>
      </c>
      <c r="BGV4" s="255">
        <f ca="1">IF(BFZ4&lt;&gt;"",SUM(BGP4:BGU4),"")</f>
        <v>4</v>
      </c>
      <c r="BGW4" s="255" t="str">
        <f ca="1">IF(BFZ4&lt;&gt;"",INDEX(BFZ4:BFZ8,MATCH(1,BGV4:BGV8,0),0),"")</f>
        <v>Uruguay</v>
      </c>
      <c r="BJR4" s="255" t="str">
        <f ca="1">IF(BGW4&lt;&gt;"",BGW4,BFS4)</f>
        <v>Uruguay</v>
      </c>
      <c r="BJS4" s="255">
        <v>1</v>
      </c>
      <c r="BJT4" s="255">
        <v>2</v>
      </c>
      <c r="BJU4" s="255" t="str">
        <f t="shared" ref="BJU4:BJU42" si="98">BEN4</f>
        <v>Tonga</v>
      </c>
      <c r="BJV4" s="255" t="str">
        <f ca="1">IF(OFFSET('All Players'!$W11,0,BJV$1)&lt;&gt;"",OFFSET('All Players'!$W11,0,BJV$1),"")</f>
        <v/>
      </c>
      <c r="BJW4" s="255" t="str">
        <f ca="1">IF(OFFSET('All Players'!$Y11,0,BJV$1)&lt;&gt;"",OFFSET('All Players'!$Y11,0,BJV$1),"")</f>
        <v/>
      </c>
      <c r="BJX4" s="255" t="str">
        <f t="shared" ref="BJX4:BJX42" si="99">BEQ4</f>
        <v>Georgia</v>
      </c>
      <c r="BJY4" s="255" t="str">
        <f ca="1">IF(OFFSET('All Players'!$AA11,0,BJX$1)&lt;&gt;"",OFFSET('All Players'!$AA11,0,BJX$1),"")</f>
        <v/>
      </c>
      <c r="BJZ4" s="255" t="str">
        <f ca="1">IF(OFFSET('All Players'!$AC11,0,BJY$1)&lt;&gt;"",OFFSET('All Players'!$AC11,0,BJY$1),"")</f>
        <v/>
      </c>
      <c r="BKA4" s="255">
        <f t="shared" ref="BKA4:BKA42" ca="1" si="100">IF(BJV4&lt;&gt;"",IF(BJY4&gt;3,1,0),0)</f>
        <v>0</v>
      </c>
      <c r="BKB4" s="255">
        <f t="shared" ref="BKB4:BKB42" ca="1" si="101">IF(BJW4&lt;&gt;"",IF(BJZ4&gt;3,1,0),0)</f>
        <v>0</v>
      </c>
      <c r="BKC4" s="255">
        <f t="shared" ref="BKC4:BKC42" ca="1" si="102">IFERROR(IF(AND(BJV4&lt;&gt;"",BJV4&lt;BJW4,BJW4-BJV4&lt;8),1,0),0)</f>
        <v>0</v>
      </c>
      <c r="BKD4" s="255">
        <f t="shared" ref="BKD4:BKD42" ca="1" si="103">IFERROR(IF(AND(BJW4&lt;&gt;"",BJW4&lt;BJV4,BJV4-BJW4&lt;8),1,0),0)</f>
        <v>0</v>
      </c>
      <c r="BKE4" s="255" t="str">
        <f t="shared" ref="BKE4:BKE42" ca="1" si="104">IF(AND(BJV4&lt;&gt;"",BJW4&lt;&gt;""),IF(BJV4&gt;BJW4,"W",IF(BJV4=BJW4,"D","L")),"")</f>
        <v/>
      </c>
      <c r="BKF4" s="255" t="str">
        <f t="shared" ref="BKF4:BKF42" ca="1" si="105">IF(BKE4&lt;&gt;"",IF(BKE4="W","L",IF(BKE4="L","W","D")),"")</f>
        <v/>
      </c>
      <c r="BKG4" s="255">
        <f ca="1">VLOOKUP(BKH4,BOY4:BOZ8,2,FALSE)</f>
        <v>4</v>
      </c>
      <c r="BKH4" s="255" t="s">
        <v>6</v>
      </c>
      <c r="BKI4" s="255">
        <f ca="1">COUNTIFS(BPB$3:BPB$42,BKH4,BPL$3:BPL$42,"W")+COUNTIFS(BPE$3:BPE$42,BKH4,BPM$3:BPM$42,"W")</f>
        <v>0</v>
      </c>
      <c r="BKJ4" s="255">
        <f ca="1">COUNTIFS(BPB$3:BPB$42,BKH4,BPL$3:BPL$42,"D")+COUNTIFS(BPE$3:BPE$42,BKH4,BPM$3:BPM$42,"D")</f>
        <v>0</v>
      </c>
      <c r="BKK4" s="255">
        <f ca="1">COUNTIFS(BPB$3:BPB$42,BKH4,BPL$3:BPL$42,"L")+COUNTIFS(BPE$3:BPE$42,BKH4,BPM$3:BPM$42,"L")</f>
        <v>0</v>
      </c>
      <c r="BKL4" s="255">
        <f ca="1">SUMIF(BPB$3:BPB$60,BKH4,BPC$3:BPC$60)+SUMIF(BPE$3:BPE$60,BKH4,BPD$3:BPD$60)</f>
        <v>0</v>
      </c>
      <c r="BKM4" s="255">
        <f ca="1">SUMIF(BPE$3:BPE$60,BKH4,BPC$3:BPC$60)+SUMIF(BPB$3:BPB$60,BKH4,BPD$3:BPD$60)</f>
        <v>0</v>
      </c>
      <c r="BKN4" s="255">
        <f ca="1">BKL4-BKM4+1000</f>
        <v>1000</v>
      </c>
      <c r="BKO4" s="255">
        <f ca="1">SUMIF(BPB:BPB,BKH4,BPF:BPF)+SUMIF(BPE:BPE,BKH4,BPG:BPG)</f>
        <v>0</v>
      </c>
      <c r="BKP4" s="255">
        <f ca="1">SUMIF(BPE:BPE,BKH4,BPF:BPF)+SUMIF(BPB:BPB,BKH4,BPG:BPG)</f>
        <v>0</v>
      </c>
      <c r="BKQ4" s="255">
        <f ca="1">BKO4-BKP4+1000</f>
        <v>1000</v>
      </c>
      <c r="BKR4" s="255">
        <f ca="1">BKI4*4+BKJ4*2</f>
        <v>0</v>
      </c>
      <c r="BKS4" s="255">
        <f ca="1">SUMIF(BPB:BPB,BKH4,BPH:BPH)+SUMIF(BPE:BPE,BKH4,BPI:BPI)</f>
        <v>0</v>
      </c>
      <c r="BKT4" s="255">
        <f ca="1">SUMIF(BPB:BPB,BKH4,BPJ:BPJ)+SUMIF(BPE:BPE,BKH4,BPK:BPK)</f>
        <v>0</v>
      </c>
      <c r="BKU4" s="255">
        <f ca="1">BKT4+BKS4+BKR4</f>
        <v>0</v>
      </c>
      <c r="BKV4" s="255">
        <v>5</v>
      </c>
      <c r="BKW4" s="255">
        <f ca="1">RANK(BKU4,BKU$4:BKU$8)</f>
        <v>1</v>
      </c>
      <c r="BKY4" s="255">
        <f ca="1">RANK(BKU4,BKU$4:BKU$8)+COUNTIF(BKU$4:BKU4,BKU4)-1</f>
        <v>1</v>
      </c>
      <c r="BKZ4" s="255" t="str">
        <f ca="1">INDEX(BKH$4:BKH$8,MATCH(1,BKY$4:BKY$8,0),0)</f>
        <v>Australia</v>
      </c>
      <c r="BLA4" s="255">
        <f ca="1">INDEX(BKW$4:BKW$8,MATCH(BKZ4,BKH$4:BKH$8,0),0)</f>
        <v>1</v>
      </c>
      <c r="BLB4" s="255" t="str">
        <f ca="1">IF(BLA5=1,BKZ4,"")</f>
        <v>Australia</v>
      </c>
      <c r="BLC4" s="255" t="str">
        <f ca="1">IF(BLA6=2,BKZ5,"")</f>
        <v/>
      </c>
      <c r="BLD4" s="255" t="str">
        <f ca="1">IF(BLA7=3,BKZ6,"")</f>
        <v/>
      </c>
      <c r="BLE4" s="255" t="str">
        <f ca="1">IF(BLA8=4,BKZ7,"")</f>
        <v/>
      </c>
      <c r="BLG4" s="255" t="str">
        <f ca="1">IF(BLB4&lt;&gt;"",BLB4,"")</f>
        <v>Australia</v>
      </c>
      <c r="BLH4" s="255">
        <f ca="1">SUMPRODUCT((BPB3:BPB42=BLG4)*(BPE3:BPE42=BLG5)*(BPL3:BPL42="W"))+SUMPRODUCT((BPB3:BPB42=BLG4)*(BPE3:BPE42=BLG6)*(BPL3:BPL42="W"))+SUMPRODUCT((BPB3:BPB42=BLG4)*(BPE3:BPE42=BLG7)*(BPL3:BPL42="W"))+SUMPRODUCT((BPB3:BPB42=BLG4)*(BPE3:BPE42=BLG8)*(BPL3:BPL42="W"))+SUMPRODUCT((BPB3:BPB42=BLG5)*(BPE3:BPE42=BLG4)*(BPM3:BPM42="W"))+SUMPRODUCT((BPB3:BPB42=BLG6)*(BPE3:BPE42=BLG4)*(BPM3:BPM42="W"))+SUMPRODUCT((BPB3:BPB42=BLG7)*(BPE3:BPE42=BLG4)*(BPM3:BPM42="W"))+SUMPRODUCT((BPB3:BPB42=BLG8)*(BPE3:BPE42=BLG4)*(BPM3:BPM42="W"))</f>
        <v>0</v>
      </c>
      <c r="BLI4" s="255">
        <f ca="1">SUMPRODUCT((BPB3:BPB42=BLG4)*(BPE3:BPE42=BLG5)*(BPL3:BPL42="D"))+SUMPRODUCT((BPB3:BPB42=BLG4)*(BPE3:BPE42=BLG6)*(BPL3:BPL42="D"))+SUMPRODUCT((BPB3:BPB42=BLG4)*(BPE3:BPE42=BLG7)*(BPL3:BPL42="D"))+SUMPRODUCT((BPB3:BPB42=BLG4)*(BPE3:BPE42=BLG8)*(BPL3:BPL42="D"))+SUMPRODUCT((BPB3:BPB42=BLG5)*(BPE3:BPE42=BLG4)*(BPL3:BPL42="D"))+SUMPRODUCT((BPB3:BPB42=BLG6)*(BPE3:BPE42=BLG4)*(BPL3:BPL42="D"))+SUMPRODUCT((BPB3:BPB42=BLG7)*(BPE3:BPE42=BLG4)*(BPL3:BPL42="D"))+SUMPRODUCT((BPB3:BPB42=BLG8)*(BPE3:BPE42=BLG4)*(BPL3:BPL42="D"))</f>
        <v>0</v>
      </c>
      <c r="BLJ4" s="255">
        <f ca="1">SUMPRODUCT((BPB3:BPB42=BLG4)*(BPE3:BPE42=BLG5)*(BPL3:BPL42="L"))+SUMPRODUCT((BPB3:BPB42=BLG4)*(BPE3:BPE42=BLG6)*(BPL3:BPL42="L"))+SUMPRODUCT((BPB3:BPB42=BLG4)*(BPE3:BPE42=BLG7)*(BPL3:BPL42="L"))+SUMPRODUCT((BPB3:BPB42=BLG4)*(BPE3:BPE42=BLG8)*(BPL3:BPL42="L"))+SUMPRODUCT((BPB3:BPB42=BLG5)*(BPE3:BPE42=BLG4)*(BPM3:BPM42="L"))+SUMPRODUCT((BPB3:BPB42=BLG6)*(BPE3:BPE42=BLG4)*(BPM3:BPM42="L"))+SUMPRODUCT((BPB3:BPB42=BLG7)*(BPE3:BPE42=BLG4)*(BPM3:BPM42="L"))+SUMPRODUCT((BPB3:BPB42=BLG8)*(BPE3:BPE42=BLG4)*(BPM3:BPM42="L"))</f>
        <v>0</v>
      </c>
      <c r="BLK4" s="255">
        <f ca="1">IF(BLG4&lt;&gt;"",VLOOKUP(BLG4,BKH4:BKL29,5,FALSE),0)</f>
        <v>0</v>
      </c>
      <c r="BLL4" s="255">
        <f ca="1">IF(BLG4&lt;&gt;"",VLOOKUP(BLG4,BKH4:BKM29,6,FALSE),0)</f>
        <v>0</v>
      </c>
      <c r="BLM4" s="255">
        <f ca="1">BLK4-BLL4+1000</f>
        <v>1000</v>
      </c>
      <c r="BLN4" s="255">
        <f ca="1">IF(BLG4&lt;&gt;"",VLOOKUP(BLG4,BKH4:BKO29,8,FALSE),0)</f>
        <v>0</v>
      </c>
      <c r="BLO4" s="255">
        <f ca="1">IF(BLG4&lt;&gt;"",VLOOKUP(BLG4,BKH4:BKP29,9,FALSE),0)</f>
        <v>0</v>
      </c>
      <c r="BLP4" s="255">
        <f ca="1">BLN4-BLO4+1000</f>
        <v>1000</v>
      </c>
      <c r="BLQ4" s="255">
        <f ca="1">IF(BLG4&lt;&gt;"",VLOOKUP(BLG4,BKH4:BKL8,5,FALSE),"")</f>
        <v>0</v>
      </c>
      <c r="BLR4" s="255">
        <f ca="1">IF(BLG4&lt;&gt;"",VLOOKUP(BLG4,BKH4:BKO8,8,FALSE),"")</f>
        <v>0</v>
      </c>
      <c r="BLS4" s="255">
        <f ca="1">IF(BLG4&lt;&gt;"",VLOOKUP(BLG4,BKH4:BKV8,15,FALSE),"")</f>
        <v>5</v>
      </c>
      <c r="BLT4" s="255">
        <f ca="1">SUMPRODUCT((BPB3:BPB42=BLG4)*(BPE3:BPE42=BLG5)*BPH3:BPH42)+SUMPRODUCT((BPB3:BPB42=BLG4)*(BPE3:BPE42=BLG6)*BPH3:BPH42)+SUMPRODUCT((BPB3:BPB42=BLG4)*(BPE3:BPE42=BLG7)*BPH3:BPH42)+SUMPRODUCT((BPB3:BPB42=BLG4)*(BPE3:BPE42=BLG8)*BPH3:BPH42)+SUMPRODUCT((BPB3:BPB42=BLG5)*(BPE3:BPE42=BLG4)*BPI3:BPI42)+SUMPRODUCT((BPB3:BPB42=BLG6)*(BPE3:BPE42=BLG4)*BPI3:BPI42)+SUMPRODUCT((BPB3:BPB42=BLG7)*(BPE3:BPE42=BLG4)*BPI3:BPI42)+SUMPRODUCT((BPB3:BPB42=BLG8)*(BPE3:BPE42=BLG4)*BPI3:BPI42)</f>
        <v>0</v>
      </c>
      <c r="BLU4" s="255">
        <f ca="1">SUMPRODUCT((BPB3:BPB42=BLG4)*(BPE3:BPE42=BLG5)*BPJ3:BPJ42)+SUMPRODUCT((BPB3:BPB42=BLG4)*(BPE3:BPE42=BLG6)*BPJ3:BPJ42)+SUMPRODUCT((BPB3:BPB42=BLG4)*(BPE3:BPE42=BLG7)*BPJ3:BPJ42)+SUMPRODUCT((BPB3:BPB42=BLG4)*(BPE3:BPE42=BLG8)*BPJ3:BPJ42)+SUMPRODUCT((BPB3:BPB42=BLG5)*(BPE3:BPE42=BLG4)*BPK3:BPK42)+SUMPRODUCT((BPB3:BPB42=BLG6)*(BPE3:BPE42=BLG4)*BPK3:BPK42)+SUMPRODUCT((BPB3:BPB42=BLG7)*(BPE3:BPE42=BLG4)*BPK3:BPK42)+SUMPRODUCT((BPB3:BPB42=BLG8)*(BPE3:BPE42=BLG4)*BPK3:BPK42)</f>
        <v>0</v>
      </c>
      <c r="BLV4" s="255">
        <f ca="1">BLH4*4+BLI4*2+BLT4+BLU4</f>
        <v>0</v>
      </c>
      <c r="BLW4" s="255">
        <f ca="1">IF(BLG4&lt;&gt;"",RANK(BLV4,BLV4:BLV8),"")</f>
        <v>1</v>
      </c>
      <c r="BLX4" s="255">
        <f ca="1">SUMPRODUCT((BLV4:BLV8=BLV4)*(BLM4:BLM8&gt;BLM4))</f>
        <v>0</v>
      </c>
      <c r="BLY4" s="255">
        <f ca="1">SUMPRODUCT((BLV4:BLV8=BLV4)*(BLM4:BLM8=BLM4)*(BLP4:BLP8&gt;BLP4))</f>
        <v>0</v>
      </c>
      <c r="BLZ4" s="255">
        <f ca="1">SUMPRODUCT((BLV4:BLV8=BLV4)*(BLM4:BLM8=BLM4)*(BLP4:BLP8=BLP4)*(BLQ4:BLQ8&gt;BLQ4))</f>
        <v>0</v>
      </c>
      <c r="BMA4" s="255">
        <f ca="1">SUMPRODUCT((BLV4:BLV8=BLV4)*(BLM4:BLM8=BLM4)*(BLP4:BLP8=BLP4)*(BLQ4:BLQ8=BLQ4)*(BLR4:BLR8&gt;BLR4))</f>
        <v>0</v>
      </c>
      <c r="BMB4" s="255">
        <f ca="1">SUMPRODUCT((BLV4:BLV8=BLV4)*(BLM4:BLM8=BLM4)*(BLP4:BLP8=BLP4)*(BLQ4:BLQ8=BLQ4)*(BLR4:BLR8=BLR4)*(BLS4:BLS8&gt;BLS4))</f>
        <v>3</v>
      </c>
      <c r="BMC4" s="255">
        <f ca="1">IF(BLG4&lt;&gt;"",SUM(BLW4:BMB4),"")</f>
        <v>4</v>
      </c>
      <c r="BMD4" s="255" t="str">
        <f ca="1">IF(BLG4&lt;&gt;"",INDEX(BLG4:BLG8,MATCH(1,BMC4:BMC8,0),0),"")</f>
        <v>Uruguay</v>
      </c>
      <c r="BOY4" s="255" t="str">
        <f ca="1">IF(BMD4&lt;&gt;"",BMD4,BKZ4)</f>
        <v>Uruguay</v>
      </c>
      <c r="BOZ4" s="255">
        <v>1</v>
      </c>
      <c r="BPA4" s="255">
        <v>2</v>
      </c>
      <c r="BPB4" s="255" t="str">
        <f t="shared" ref="BPB4:BPB42" si="106">BJU4</f>
        <v>Tonga</v>
      </c>
      <c r="BPC4" s="255" t="str">
        <f ca="1">IF(OFFSET('All Players'!$W11,0,BPC$1)&lt;&gt;"",OFFSET('All Players'!$W11,0,BPC$1),"")</f>
        <v/>
      </c>
      <c r="BPD4" s="255" t="str">
        <f ca="1">IF(OFFSET('All Players'!$Y11,0,BPC$1)&lt;&gt;"",OFFSET('All Players'!$Y11,0,BPC$1),"")</f>
        <v/>
      </c>
      <c r="BPE4" s="255" t="str">
        <f t="shared" ref="BPE4:BPE42" si="107">BJX4</f>
        <v>Georgia</v>
      </c>
      <c r="BPF4" s="255" t="str">
        <f ca="1">IF(OFFSET('All Players'!$AA11,0,BPE$1)&lt;&gt;"",OFFSET('All Players'!$AA11,0,BPE$1),"")</f>
        <v/>
      </c>
      <c r="BPG4" s="255" t="str">
        <f ca="1">IF(OFFSET('All Players'!$AC11,0,BPF$1)&lt;&gt;"",OFFSET('All Players'!$AC11,0,BPF$1),"")</f>
        <v/>
      </c>
      <c r="BPH4" s="255">
        <f t="shared" ref="BPH4:BPH42" ca="1" si="108">IF(BPC4&lt;&gt;"",IF(BPF4&gt;3,1,0),0)</f>
        <v>0</v>
      </c>
      <c r="BPI4" s="255">
        <f t="shared" ref="BPI4:BPI42" ca="1" si="109">IF(BPD4&lt;&gt;"",IF(BPG4&gt;3,1,0),0)</f>
        <v>0</v>
      </c>
      <c r="BPJ4" s="255">
        <f t="shared" ref="BPJ4:BPJ42" ca="1" si="110">IFERROR(IF(AND(BPC4&lt;&gt;"",BPC4&lt;BPD4,BPD4-BPC4&lt;8),1,0),0)</f>
        <v>0</v>
      </c>
      <c r="BPK4" s="255">
        <f t="shared" ref="BPK4:BPK42" ca="1" si="111">IFERROR(IF(AND(BPD4&lt;&gt;"",BPD4&lt;BPC4,BPC4-BPD4&lt;8),1,0),0)</f>
        <v>0</v>
      </c>
      <c r="BPL4" s="255" t="str">
        <f t="shared" ref="BPL4:BPL42" ca="1" si="112">IF(AND(BPC4&lt;&gt;"",BPD4&lt;&gt;""),IF(BPC4&gt;BPD4,"W",IF(BPC4=BPD4,"D","L")),"")</f>
        <v/>
      </c>
      <c r="BPM4" s="255" t="str">
        <f t="shared" ref="BPM4:BPM42" ca="1" si="113">IF(BPL4&lt;&gt;"",IF(BPL4="W","L",IF(BPL4="L","W","D")),"")</f>
        <v/>
      </c>
      <c r="BPN4" s="255">
        <f ca="1">VLOOKUP(BPO4,BUF4:BUG8,2,FALSE)</f>
        <v>4</v>
      </c>
      <c r="BPO4" s="255" t="s">
        <v>6</v>
      </c>
      <c r="BPP4" s="255">
        <f ca="1">COUNTIFS(BUI$3:BUI$42,BPO4,BUS$3:BUS$42,"W")+COUNTIFS(BUL$3:BUL$42,BPO4,BUT$3:BUT$42,"W")</f>
        <v>0</v>
      </c>
      <c r="BPQ4" s="255">
        <f ca="1">COUNTIFS(BUI$3:BUI$42,BPO4,BUS$3:BUS$42,"D")+COUNTIFS(BUL$3:BUL$42,BPO4,BUT$3:BUT$42,"D")</f>
        <v>0</v>
      </c>
      <c r="BPR4" s="255">
        <f ca="1">COUNTIFS(BUI$3:BUI$42,BPO4,BUS$3:BUS$42,"L")+COUNTIFS(BUL$3:BUL$42,BPO4,BUT$3:BUT$42,"L")</f>
        <v>0</v>
      </c>
      <c r="BPS4" s="255">
        <f ca="1">SUMIF(BUI$3:BUI$60,BPO4,BUJ$3:BUJ$60)+SUMIF(BUL$3:BUL$60,BPO4,BUK$3:BUK$60)</f>
        <v>0</v>
      </c>
      <c r="BPT4" s="255">
        <f ca="1">SUMIF(BUL$3:BUL$60,BPO4,BUJ$3:BUJ$60)+SUMIF(BUI$3:BUI$60,BPO4,BUK$3:BUK$60)</f>
        <v>0</v>
      </c>
      <c r="BPU4" s="255">
        <f ca="1">BPS4-BPT4+1000</f>
        <v>1000</v>
      </c>
      <c r="BPV4" s="255">
        <f ca="1">SUMIF(BUI:BUI,BPO4,BUM:BUM)+SUMIF(BUL:BUL,BPO4,BUN:BUN)</f>
        <v>0</v>
      </c>
      <c r="BPW4" s="255">
        <f ca="1">SUMIF(BUL:BUL,BPO4,BUM:BUM)+SUMIF(BUI:BUI,BPO4,BUN:BUN)</f>
        <v>0</v>
      </c>
      <c r="BPX4" s="255">
        <f ca="1">BPV4-BPW4+1000</f>
        <v>1000</v>
      </c>
      <c r="BPY4" s="255">
        <f ca="1">BPP4*4+BPQ4*2</f>
        <v>0</v>
      </c>
      <c r="BPZ4" s="255">
        <f ca="1">SUMIF(BUI:BUI,BPO4,BUO:BUO)+SUMIF(BUL:BUL,BPO4,BUP:BUP)</f>
        <v>0</v>
      </c>
      <c r="BQA4" s="255">
        <f ca="1">SUMIF(BUI:BUI,BPO4,BUQ:BUQ)+SUMIF(BUL:BUL,BPO4,BUR:BUR)</f>
        <v>0</v>
      </c>
      <c r="BQB4" s="255">
        <f ca="1">BQA4+BPZ4+BPY4</f>
        <v>0</v>
      </c>
      <c r="BQC4" s="255">
        <v>5</v>
      </c>
      <c r="BQD4" s="255">
        <f ca="1">RANK(BQB4,BQB$4:BQB$8)</f>
        <v>1</v>
      </c>
      <c r="BQF4" s="255">
        <f ca="1">RANK(BQB4,BQB$4:BQB$8)+COUNTIF(BQB$4:BQB4,BQB4)-1</f>
        <v>1</v>
      </c>
      <c r="BQG4" s="255" t="str">
        <f ca="1">INDEX(BPO$4:BPO$8,MATCH(1,BQF$4:BQF$8,0),0)</f>
        <v>Australia</v>
      </c>
      <c r="BQH4" s="255">
        <f ca="1">INDEX(BQD$4:BQD$8,MATCH(BQG4,BPO$4:BPO$8,0),0)</f>
        <v>1</v>
      </c>
      <c r="BQI4" s="255" t="str">
        <f ca="1">IF(BQH5=1,BQG4,"")</f>
        <v>Australia</v>
      </c>
      <c r="BQJ4" s="255" t="str">
        <f ca="1">IF(BQH6=2,BQG5,"")</f>
        <v/>
      </c>
      <c r="BQK4" s="255" t="str">
        <f ca="1">IF(BQH7=3,BQG6,"")</f>
        <v/>
      </c>
      <c r="BQL4" s="255" t="str">
        <f ca="1">IF(BQH8=4,BQG7,"")</f>
        <v/>
      </c>
      <c r="BQN4" s="255" t="str">
        <f ca="1">IF(BQI4&lt;&gt;"",BQI4,"")</f>
        <v>Australia</v>
      </c>
      <c r="BQO4" s="255">
        <f ca="1">SUMPRODUCT((BUI3:BUI42=BQN4)*(BUL3:BUL42=BQN5)*(BUS3:BUS42="W"))+SUMPRODUCT((BUI3:BUI42=BQN4)*(BUL3:BUL42=BQN6)*(BUS3:BUS42="W"))+SUMPRODUCT((BUI3:BUI42=BQN4)*(BUL3:BUL42=BQN7)*(BUS3:BUS42="W"))+SUMPRODUCT((BUI3:BUI42=BQN4)*(BUL3:BUL42=BQN8)*(BUS3:BUS42="W"))+SUMPRODUCT((BUI3:BUI42=BQN5)*(BUL3:BUL42=BQN4)*(BUT3:BUT42="W"))+SUMPRODUCT((BUI3:BUI42=BQN6)*(BUL3:BUL42=BQN4)*(BUT3:BUT42="W"))+SUMPRODUCT((BUI3:BUI42=BQN7)*(BUL3:BUL42=BQN4)*(BUT3:BUT42="W"))+SUMPRODUCT((BUI3:BUI42=BQN8)*(BUL3:BUL42=BQN4)*(BUT3:BUT42="W"))</f>
        <v>0</v>
      </c>
      <c r="BQP4" s="255">
        <f ca="1">SUMPRODUCT((BUI3:BUI42=BQN4)*(BUL3:BUL42=BQN5)*(BUS3:BUS42="D"))+SUMPRODUCT((BUI3:BUI42=BQN4)*(BUL3:BUL42=BQN6)*(BUS3:BUS42="D"))+SUMPRODUCT((BUI3:BUI42=BQN4)*(BUL3:BUL42=BQN7)*(BUS3:BUS42="D"))+SUMPRODUCT((BUI3:BUI42=BQN4)*(BUL3:BUL42=BQN8)*(BUS3:BUS42="D"))+SUMPRODUCT((BUI3:BUI42=BQN5)*(BUL3:BUL42=BQN4)*(BUS3:BUS42="D"))+SUMPRODUCT((BUI3:BUI42=BQN6)*(BUL3:BUL42=BQN4)*(BUS3:BUS42="D"))+SUMPRODUCT((BUI3:BUI42=BQN7)*(BUL3:BUL42=BQN4)*(BUS3:BUS42="D"))+SUMPRODUCT((BUI3:BUI42=BQN8)*(BUL3:BUL42=BQN4)*(BUS3:BUS42="D"))</f>
        <v>0</v>
      </c>
      <c r="BQQ4" s="255">
        <f ca="1">SUMPRODUCT((BUI3:BUI42=BQN4)*(BUL3:BUL42=BQN5)*(BUS3:BUS42="L"))+SUMPRODUCT((BUI3:BUI42=BQN4)*(BUL3:BUL42=BQN6)*(BUS3:BUS42="L"))+SUMPRODUCT((BUI3:BUI42=BQN4)*(BUL3:BUL42=BQN7)*(BUS3:BUS42="L"))+SUMPRODUCT((BUI3:BUI42=BQN4)*(BUL3:BUL42=BQN8)*(BUS3:BUS42="L"))+SUMPRODUCT((BUI3:BUI42=BQN5)*(BUL3:BUL42=BQN4)*(BUT3:BUT42="L"))+SUMPRODUCT((BUI3:BUI42=BQN6)*(BUL3:BUL42=BQN4)*(BUT3:BUT42="L"))+SUMPRODUCT((BUI3:BUI42=BQN7)*(BUL3:BUL42=BQN4)*(BUT3:BUT42="L"))+SUMPRODUCT((BUI3:BUI42=BQN8)*(BUL3:BUL42=BQN4)*(BUT3:BUT42="L"))</f>
        <v>0</v>
      </c>
      <c r="BQR4" s="255">
        <f ca="1">IF(BQN4&lt;&gt;"",VLOOKUP(BQN4,BPO4:BPS29,5,FALSE),0)</f>
        <v>0</v>
      </c>
      <c r="BQS4" s="255">
        <f ca="1">IF(BQN4&lt;&gt;"",VLOOKUP(BQN4,BPO4:BPT29,6,FALSE),0)</f>
        <v>0</v>
      </c>
      <c r="BQT4" s="255">
        <f ca="1">BQR4-BQS4+1000</f>
        <v>1000</v>
      </c>
      <c r="BQU4" s="255">
        <f ca="1">IF(BQN4&lt;&gt;"",VLOOKUP(BQN4,BPO4:BPV29,8,FALSE),0)</f>
        <v>0</v>
      </c>
      <c r="BQV4" s="255">
        <f ca="1">IF(BQN4&lt;&gt;"",VLOOKUP(BQN4,BPO4:BPW29,9,FALSE),0)</f>
        <v>0</v>
      </c>
      <c r="BQW4" s="255">
        <f ca="1">BQU4-BQV4+1000</f>
        <v>1000</v>
      </c>
      <c r="BQX4" s="255">
        <f ca="1">IF(BQN4&lt;&gt;"",VLOOKUP(BQN4,BPO4:BPS8,5,FALSE),"")</f>
        <v>0</v>
      </c>
      <c r="BQY4" s="255">
        <f ca="1">IF(BQN4&lt;&gt;"",VLOOKUP(BQN4,BPO4:BPV8,8,FALSE),"")</f>
        <v>0</v>
      </c>
      <c r="BQZ4" s="255">
        <f ca="1">IF(BQN4&lt;&gt;"",VLOOKUP(BQN4,BPO4:BQC8,15,FALSE),"")</f>
        <v>5</v>
      </c>
      <c r="BRA4" s="255">
        <f ca="1">SUMPRODUCT((BUI3:BUI42=BQN4)*(BUL3:BUL42=BQN5)*BUO3:BUO42)+SUMPRODUCT((BUI3:BUI42=BQN4)*(BUL3:BUL42=BQN6)*BUO3:BUO42)+SUMPRODUCT((BUI3:BUI42=BQN4)*(BUL3:BUL42=BQN7)*BUO3:BUO42)+SUMPRODUCT((BUI3:BUI42=BQN4)*(BUL3:BUL42=BQN8)*BUO3:BUO42)+SUMPRODUCT((BUI3:BUI42=BQN5)*(BUL3:BUL42=BQN4)*BUP3:BUP42)+SUMPRODUCT((BUI3:BUI42=BQN6)*(BUL3:BUL42=BQN4)*BUP3:BUP42)+SUMPRODUCT((BUI3:BUI42=BQN7)*(BUL3:BUL42=BQN4)*BUP3:BUP42)+SUMPRODUCT((BUI3:BUI42=BQN8)*(BUL3:BUL42=BQN4)*BUP3:BUP42)</f>
        <v>0</v>
      </c>
      <c r="BRB4" s="255">
        <f ca="1">SUMPRODUCT((BUI3:BUI42=BQN4)*(BUL3:BUL42=BQN5)*BUQ3:BUQ42)+SUMPRODUCT((BUI3:BUI42=BQN4)*(BUL3:BUL42=BQN6)*BUQ3:BUQ42)+SUMPRODUCT((BUI3:BUI42=BQN4)*(BUL3:BUL42=BQN7)*BUQ3:BUQ42)+SUMPRODUCT((BUI3:BUI42=BQN4)*(BUL3:BUL42=BQN8)*BUQ3:BUQ42)+SUMPRODUCT((BUI3:BUI42=BQN5)*(BUL3:BUL42=BQN4)*BUR3:BUR42)+SUMPRODUCT((BUI3:BUI42=BQN6)*(BUL3:BUL42=BQN4)*BUR3:BUR42)+SUMPRODUCT((BUI3:BUI42=BQN7)*(BUL3:BUL42=BQN4)*BUR3:BUR42)+SUMPRODUCT((BUI3:BUI42=BQN8)*(BUL3:BUL42=BQN4)*BUR3:BUR42)</f>
        <v>0</v>
      </c>
      <c r="BRC4" s="255">
        <f ca="1">BQO4*4+BQP4*2+BRA4+BRB4</f>
        <v>0</v>
      </c>
      <c r="BRD4" s="255">
        <f ca="1">IF(BQN4&lt;&gt;"",RANK(BRC4,BRC4:BRC8),"")</f>
        <v>1</v>
      </c>
      <c r="BRE4" s="255">
        <f ca="1">SUMPRODUCT((BRC4:BRC8=BRC4)*(BQT4:BQT8&gt;BQT4))</f>
        <v>0</v>
      </c>
      <c r="BRF4" s="255">
        <f ca="1">SUMPRODUCT((BRC4:BRC8=BRC4)*(BQT4:BQT8=BQT4)*(BQW4:BQW8&gt;BQW4))</f>
        <v>0</v>
      </c>
      <c r="BRG4" s="255">
        <f ca="1">SUMPRODUCT((BRC4:BRC8=BRC4)*(BQT4:BQT8=BQT4)*(BQW4:BQW8=BQW4)*(BQX4:BQX8&gt;BQX4))</f>
        <v>0</v>
      </c>
      <c r="BRH4" s="255">
        <f ca="1">SUMPRODUCT((BRC4:BRC8=BRC4)*(BQT4:BQT8=BQT4)*(BQW4:BQW8=BQW4)*(BQX4:BQX8=BQX4)*(BQY4:BQY8&gt;BQY4))</f>
        <v>0</v>
      </c>
      <c r="BRI4" s="255">
        <f ca="1">SUMPRODUCT((BRC4:BRC8=BRC4)*(BQT4:BQT8=BQT4)*(BQW4:BQW8=BQW4)*(BQX4:BQX8=BQX4)*(BQY4:BQY8=BQY4)*(BQZ4:BQZ8&gt;BQZ4))</f>
        <v>3</v>
      </c>
      <c r="BRJ4" s="255">
        <f ca="1">IF(BQN4&lt;&gt;"",SUM(BRD4:BRI4),"")</f>
        <v>4</v>
      </c>
      <c r="BRK4" s="255" t="str">
        <f ca="1">IF(BQN4&lt;&gt;"",INDEX(BQN4:BQN8,MATCH(1,BRJ4:BRJ8,0),0),"")</f>
        <v>Uruguay</v>
      </c>
      <c r="BUF4" s="255" t="str">
        <f ca="1">IF(BRK4&lt;&gt;"",BRK4,BQG4)</f>
        <v>Uruguay</v>
      </c>
      <c r="BUG4" s="255">
        <v>1</v>
      </c>
      <c r="BUH4" s="255">
        <v>2</v>
      </c>
      <c r="BUI4" s="255" t="str">
        <f t="shared" ref="BUI4:BUI42" si="114">BPB4</f>
        <v>Tonga</v>
      </c>
      <c r="BUJ4" s="255" t="str">
        <f ca="1">IF(OFFSET('All Players'!$W11,0,BUJ$1)&lt;&gt;"",OFFSET('All Players'!$W11,0,BUJ$1),"")</f>
        <v/>
      </c>
      <c r="BUK4" s="255" t="str">
        <f ca="1">IF(OFFSET('All Players'!$Y11,0,BUJ$1)&lt;&gt;"",OFFSET('All Players'!$Y11,0,BUJ$1),"")</f>
        <v/>
      </c>
      <c r="BUL4" s="255" t="str">
        <f t="shared" ref="BUL4:BUL42" si="115">BPE4</f>
        <v>Georgia</v>
      </c>
      <c r="BUM4" s="255" t="str">
        <f ca="1">IF(OFFSET('All Players'!$AA11,0,BUL$1)&lt;&gt;"",OFFSET('All Players'!$AA11,0,BUL$1),"")</f>
        <v/>
      </c>
      <c r="BUN4" s="255" t="str">
        <f ca="1">IF(OFFSET('All Players'!$AC11,0,BUM$1)&lt;&gt;"",OFFSET('All Players'!$AC11,0,BUM$1),"")</f>
        <v/>
      </c>
      <c r="BUO4" s="255">
        <f t="shared" ref="BUO4:BUO42" ca="1" si="116">IF(BUJ4&lt;&gt;"",IF(BUM4&gt;3,1,0),0)</f>
        <v>0</v>
      </c>
      <c r="BUP4" s="255">
        <f t="shared" ref="BUP4:BUP42" ca="1" si="117">IF(BUK4&lt;&gt;"",IF(BUN4&gt;3,1,0),0)</f>
        <v>0</v>
      </c>
      <c r="BUQ4" s="255">
        <f t="shared" ref="BUQ4:BUQ42" ca="1" si="118">IFERROR(IF(AND(BUJ4&lt;&gt;"",BUJ4&lt;BUK4,BUK4-BUJ4&lt;8),1,0),0)</f>
        <v>0</v>
      </c>
      <c r="BUR4" s="255">
        <f t="shared" ref="BUR4:BUR42" ca="1" si="119">IFERROR(IF(AND(BUK4&lt;&gt;"",BUK4&lt;BUJ4,BUJ4-BUK4&lt;8),1,0),0)</f>
        <v>0</v>
      </c>
      <c r="BUS4" s="255" t="str">
        <f t="shared" ref="BUS4:BUS42" ca="1" si="120">IF(AND(BUJ4&lt;&gt;"",BUK4&lt;&gt;""),IF(BUJ4&gt;BUK4,"W",IF(BUJ4=BUK4,"D","L")),"")</f>
        <v/>
      </c>
      <c r="BUT4" s="255" t="str">
        <f t="shared" ref="BUT4:BUT42" ca="1" si="121">IF(BUS4&lt;&gt;"",IF(BUS4="W","L",IF(BUS4="L","W","D")),"")</f>
        <v/>
      </c>
      <c r="BUU4" s="255">
        <f ca="1">VLOOKUP(BUV4,BZM4:BZN8,2,FALSE)</f>
        <v>4</v>
      </c>
      <c r="BUV4" s="255" t="s">
        <v>6</v>
      </c>
      <c r="BUW4" s="255">
        <f ca="1">COUNTIFS(BZP$3:BZP$42,BUV4,BZZ$3:BZZ$42,"W")+COUNTIFS(BZS$3:BZS$42,BUV4,CAA$3:CAA$42,"W")</f>
        <v>0</v>
      </c>
      <c r="BUX4" s="255">
        <f ca="1">COUNTIFS(BZP$3:BZP$42,BUV4,BZZ$3:BZZ$42,"D")+COUNTIFS(BZS$3:BZS$42,BUV4,CAA$3:CAA$42,"D")</f>
        <v>0</v>
      </c>
      <c r="BUY4" s="255">
        <f ca="1">COUNTIFS(BZP$3:BZP$42,BUV4,BZZ$3:BZZ$42,"L")+COUNTIFS(BZS$3:BZS$42,BUV4,CAA$3:CAA$42,"L")</f>
        <v>0</v>
      </c>
      <c r="BUZ4" s="255">
        <f ca="1">SUMIF(BZP$3:BZP$60,BUV4,BZQ$3:BZQ$60)+SUMIF(BZS$3:BZS$60,BUV4,BZR$3:BZR$60)</f>
        <v>0</v>
      </c>
      <c r="BVA4" s="255">
        <f ca="1">SUMIF(BZS$3:BZS$60,BUV4,BZQ$3:BZQ$60)+SUMIF(BZP$3:BZP$60,BUV4,BZR$3:BZR$60)</f>
        <v>0</v>
      </c>
      <c r="BVB4" s="255">
        <f ca="1">BUZ4-BVA4+1000</f>
        <v>1000</v>
      </c>
      <c r="BVC4" s="255">
        <f ca="1">SUMIF(BZP:BZP,BUV4,BZT:BZT)+SUMIF(BZS:BZS,BUV4,BZU:BZU)</f>
        <v>0</v>
      </c>
      <c r="BVD4" s="255">
        <f ca="1">SUMIF(BZS:BZS,BUV4,BZT:BZT)+SUMIF(BZP:BZP,BUV4,BZU:BZU)</f>
        <v>0</v>
      </c>
      <c r="BVE4" s="255">
        <f ca="1">BVC4-BVD4+1000</f>
        <v>1000</v>
      </c>
      <c r="BVF4" s="255">
        <f ca="1">BUW4*4+BUX4*2</f>
        <v>0</v>
      </c>
      <c r="BVG4" s="255">
        <f ca="1">SUMIF(BZP:BZP,BUV4,BZV:BZV)+SUMIF(BZS:BZS,BUV4,BZW:BZW)</f>
        <v>0</v>
      </c>
      <c r="BVH4" s="255">
        <f ca="1">SUMIF(BZP:BZP,BUV4,BZX:BZX)+SUMIF(BZS:BZS,BUV4,BZY:BZY)</f>
        <v>0</v>
      </c>
      <c r="BVI4" s="255">
        <f ca="1">BVH4+BVG4+BVF4</f>
        <v>0</v>
      </c>
      <c r="BVJ4" s="255">
        <v>5</v>
      </c>
      <c r="BVK4" s="255">
        <f ca="1">RANK(BVI4,BVI$4:BVI$8)</f>
        <v>1</v>
      </c>
      <c r="BVM4" s="255">
        <f ca="1">RANK(BVI4,BVI$4:BVI$8)+COUNTIF(BVI$4:BVI4,BVI4)-1</f>
        <v>1</v>
      </c>
      <c r="BVN4" s="255" t="str">
        <f ca="1">INDEX(BUV$4:BUV$8,MATCH(1,BVM$4:BVM$8,0),0)</f>
        <v>Australia</v>
      </c>
      <c r="BVO4" s="255">
        <f ca="1">INDEX(BVK$4:BVK$8,MATCH(BVN4,BUV$4:BUV$8,0),0)</f>
        <v>1</v>
      </c>
      <c r="BVP4" s="255" t="str">
        <f ca="1">IF(BVO5=1,BVN4,"")</f>
        <v>Australia</v>
      </c>
      <c r="BVQ4" s="255" t="str">
        <f ca="1">IF(BVO6=2,BVN5,"")</f>
        <v/>
      </c>
      <c r="BVR4" s="255" t="str">
        <f ca="1">IF(BVO7=3,BVN6,"")</f>
        <v/>
      </c>
      <c r="BVS4" s="255" t="str">
        <f ca="1">IF(BVO8=4,BVN7,"")</f>
        <v/>
      </c>
      <c r="BVU4" s="255" t="str">
        <f ca="1">IF(BVP4&lt;&gt;"",BVP4,"")</f>
        <v>Australia</v>
      </c>
      <c r="BVV4" s="255">
        <f ca="1">SUMPRODUCT((BZP3:BZP42=BVU4)*(BZS3:BZS42=BVU5)*(BZZ3:BZZ42="W"))+SUMPRODUCT((BZP3:BZP42=BVU4)*(BZS3:BZS42=BVU6)*(BZZ3:BZZ42="W"))+SUMPRODUCT((BZP3:BZP42=BVU4)*(BZS3:BZS42=BVU7)*(BZZ3:BZZ42="W"))+SUMPRODUCT((BZP3:BZP42=BVU4)*(BZS3:BZS42=BVU8)*(BZZ3:BZZ42="W"))+SUMPRODUCT((BZP3:BZP42=BVU5)*(BZS3:BZS42=BVU4)*(CAA3:CAA42="W"))+SUMPRODUCT((BZP3:BZP42=BVU6)*(BZS3:BZS42=BVU4)*(CAA3:CAA42="W"))+SUMPRODUCT((BZP3:BZP42=BVU7)*(BZS3:BZS42=BVU4)*(CAA3:CAA42="W"))+SUMPRODUCT((BZP3:BZP42=BVU8)*(BZS3:BZS42=BVU4)*(CAA3:CAA42="W"))</f>
        <v>0</v>
      </c>
      <c r="BVW4" s="255">
        <f ca="1">SUMPRODUCT((BZP3:BZP42=BVU4)*(BZS3:BZS42=BVU5)*(BZZ3:BZZ42="D"))+SUMPRODUCT((BZP3:BZP42=BVU4)*(BZS3:BZS42=BVU6)*(BZZ3:BZZ42="D"))+SUMPRODUCT((BZP3:BZP42=BVU4)*(BZS3:BZS42=BVU7)*(BZZ3:BZZ42="D"))+SUMPRODUCT((BZP3:BZP42=BVU4)*(BZS3:BZS42=BVU8)*(BZZ3:BZZ42="D"))+SUMPRODUCT((BZP3:BZP42=BVU5)*(BZS3:BZS42=BVU4)*(BZZ3:BZZ42="D"))+SUMPRODUCT((BZP3:BZP42=BVU6)*(BZS3:BZS42=BVU4)*(BZZ3:BZZ42="D"))+SUMPRODUCT((BZP3:BZP42=BVU7)*(BZS3:BZS42=BVU4)*(BZZ3:BZZ42="D"))+SUMPRODUCT((BZP3:BZP42=BVU8)*(BZS3:BZS42=BVU4)*(BZZ3:BZZ42="D"))</f>
        <v>0</v>
      </c>
      <c r="BVX4" s="255">
        <f ca="1">SUMPRODUCT((BZP3:BZP42=BVU4)*(BZS3:BZS42=BVU5)*(BZZ3:BZZ42="L"))+SUMPRODUCT((BZP3:BZP42=BVU4)*(BZS3:BZS42=BVU6)*(BZZ3:BZZ42="L"))+SUMPRODUCT((BZP3:BZP42=BVU4)*(BZS3:BZS42=BVU7)*(BZZ3:BZZ42="L"))+SUMPRODUCT((BZP3:BZP42=BVU4)*(BZS3:BZS42=BVU8)*(BZZ3:BZZ42="L"))+SUMPRODUCT((BZP3:BZP42=BVU5)*(BZS3:BZS42=BVU4)*(CAA3:CAA42="L"))+SUMPRODUCT((BZP3:BZP42=BVU6)*(BZS3:BZS42=BVU4)*(CAA3:CAA42="L"))+SUMPRODUCT((BZP3:BZP42=BVU7)*(BZS3:BZS42=BVU4)*(CAA3:CAA42="L"))+SUMPRODUCT((BZP3:BZP42=BVU8)*(BZS3:BZS42=BVU4)*(CAA3:CAA42="L"))</f>
        <v>0</v>
      </c>
      <c r="BVY4" s="255">
        <f ca="1">IF(BVU4&lt;&gt;"",VLOOKUP(BVU4,BUV4:BUZ29,5,FALSE),0)</f>
        <v>0</v>
      </c>
      <c r="BVZ4" s="255">
        <f ca="1">IF(BVU4&lt;&gt;"",VLOOKUP(BVU4,BUV4:BVA29,6,FALSE),0)</f>
        <v>0</v>
      </c>
      <c r="BWA4" s="255">
        <f ca="1">BVY4-BVZ4+1000</f>
        <v>1000</v>
      </c>
      <c r="BWB4" s="255">
        <f ca="1">IF(BVU4&lt;&gt;"",VLOOKUP(BVU4,BUV4:BVC29,8,FALSE),0)</f>
        <v>0</v>
      </c>
      <c r="BWC4" s="255">
        <f ca="1">IF(BVU4&lt;&gt;"",VLOOKUP(BVU4,BUV4:BVD29,9,FALSE),0)</f>
        <v>0</v>
      </c>
      <c r="BWD4" s="255">
        <f ca="1">BWB4-BWC4+1000</f>
        <v>1000</v>
      </c>
      <c r="BWE4" s="255">
        <f ca="1">IF(BVU4&lt;&gt;"",VLOOKUP(BVU4,BUV4:BUZ8,5,FALSE),"")</f>
        <v>0</v>
      </c>
      <c r="BWF4" s="255">
        <f ca="1">IF(BVU4&lt;&gt;"",VLOOKUP(BVU4,BUV4:BVC8,8,FALSE),"")</f>
        <v>0</v>
      </c>
      <c r="BWG4" s="255">
        <f ca="1">IF(BVU4&lt;&gt;"",VLOOKUP(BVU4,BUV4:BVJ8,15,FALSE),"")</f>
        <v>5</v>
      </c>
      <c r="BWH4" s="255">
        <f ca="1">SUMPRODUCT((BZP3:BZP42=BVU4)*(BZS3:BZS42=BVU5)*BZV3:BZV42)+SUMPRODUCT((BZP3:BZP42=BVU4)*(BZS3:BZS42=BVU6)*BZV3:BZV42)+SUMPRODUCT((BZP3:BZP42=BVU4)*(BZS3:BZS42=BVU7)*BZV3:BZV42)+SUMPRODUCT((BZP3:BZP42=BVU4)*(BZS3:BZS42=BVU8)*BZV3:BZV42)+SUMPRODUCT((BZP3:BZP42=BVU5)*(BZS3:BZS42=BVU4)*BZW3:BZW42)+SUMPRODUCT((BZP3:BZP42=BVU6)*(BZS3:BZS42=BVU4)*BZW3:BZW42)+SUMPRODUCT((BZP3:BZP42=BVU7)*(BZS3:BZS42=BVU4)*BZW3:BZW42)+SUMPRODUCT((BZP3:BZP42=BVU8)*(BZS3:BZS42=BVU4)*BZW3:BZW42)</f>
        <v>0</v>
      </c>
      <c r="BWI4" s="255">
        <f ca="1">SUMPRODUCT((BZP3:BZP42=BVU4)*(BZS3:BZS42=BVU5)*BZX3:BZX42)+SUMPRODUCT((BZP3:BZP42=BVU4)*(BZS3:BZS42=BVU6)*BZX3:BZX42)+SUMPRODUCT((BZP3:BZP42=BVU4)*(BZS3:BZS42=BVU7)*BZX3:BZX42)+SUMPRODUCT((BZP3:BZP42=BVU4)*(BZS3:BZS42=BVU8)*BZX3:BZX42)+SUMPRODUCT((BZP3:BZP42=BVU5)*(BZS3:BZS42=BVU4)*BZY3:BZY42)+SUMPRODUCT((BZP3:BZP42=BVU6)*(BZS3:BZS42=BVU4)*BZY3:BZY42)+SUMPRODUCT((BZP3:BZP42=BVU7)*(BZS3:BZS42=BVU4)*BZY3:BZY42)+SUMPRODUCT((BZP3:BZP42=BVU8)*(BZS3:BZS42=BVU4)*BZY3:BZY42)</f>
        <v>0</v>
      </c>
      <c r="BWJ4" s="255">
        <f ca="1">BVV4*4+BVW4*2+BWH4+BWI4</f>
        <v>0</v>
      </c>
      <c r="BWK4" s="255">
        <f ca="1">IF(BVU4&lt;&gt;"",RANK(BWJ4,BWJ4:BWJ8),"")</f>
        <v>1</v>
      </c>
      <c r="BWL4" s="255">
        <f ca="1">SUMPRODUCT((BWJ4:BWJ8=BWJ4)*(BWA4:BWA8&gt;BWA4))</f>
        <v>0</v>
      </c>
      <c r="BWM4" s="255">
        <f ca="1">SUMPRODUCT((BWJ4:BWJ8=BWJ4)*(BWA4:BWA8=BWA4)*(BWD4:BWD8&gt;BWD4))</f>
        <v>0</v>
      </c>
      <c r="BWN4" s="255">
        <f ca="1">SUMPRODUCT((BWJ4:BWJ8=BWJ4)*(BWA4:BWA8=BWA4)*(BWD4:BWD8=BWD4)*(BWE4:BWE8&gt;BWE4))</f>
        <v>0</v>
      </c>
      <c r="BWO4" s="255">
        <f ca="1">SUMPRODUCT((BWJ4:BWJ8=BWJ4)*(BWA4:BWA8=BWA4)*(BWD4:BWD8=BWD4)*(BWE4:BWE8=BWE4)*(BWF4:BWF8&gt;BWF4))</f>
        <v>0</v>
      </c>
      <c r="BWP4" s="255">
        <f ca="1">SUMPRODUCT((BWJ4:BWJ8=BWJ4)*(BWA4:BWA8=BWA4)*(BWD4:BWD8=BWD4)*(BWE4:BWE8=BWE4)*(BWF4:BWF8=BWF4)*(BWG4:BWG8&gt;BWG4))</f>
        <v>3</v>
      </c>
      <c r="BWQ4" s="255">
        <f ca="1">IF(BVU4&lt;&gt;"",SUM(BWK4:BWP4),"")</f>
        <v>4</v>
      </c>
      <c r="BWR4" s="255" t="str">
        <f ca="1">IF(BVU4&lt;&gt;"",INDEX(BVU4:BVU8,MATCH(1,BWQ4:BWQ8,0),0),"")</f>
        <v>Uruguay</v>
      </c>
      <c r="BZM4" s="255" t="str">
        <f ca="1">IF(BWR4&lt;&gt;"",BWR4,BVN4)</f>
        <v>Uruguay</v>
      </c>
      <c r="BZN4" s="255">
        <v>1</v>
      </c>
      <c r="BZO4" s="255">
        <v>2</v>
      </c>
      <c r="BZP4" s="255" t="str">
        <f t="shared" ref="BZP4:BZP42" si="122">BUI4</f>
        <v>Tonga</v>
      </c>
      <c r="BZQ4" s="255" t="str">
        <f ca="1">IF(OFFSET('All Players'!$W11,0,BZQ$1)&lt;&gt;"",OFFSET('All Players'!$W11,0,BZQ$1),"")</f>
        <v/>
      </c>
      <c r="BZR4" s="255" t="str">
        <f ca="1">IF(OFFSET('All Players'!$Y11,0,BZQ$1)&lt;&gt;"",OFFSET('All Players'!$Y11,0,BZQ$1),"")</f>
        <v/>
      </c>
      <c r="BZS4" s="255" t="str">
        <f t="shared" ref="BZS4:BZS42" si="123">BUL4</f>
        <v>Georgia</v>
      </c>
      <c r="BZT4" s="255" t="str">
        <f ca="1">IF(OFFSET('All Players'!$AA11,0,BZS$1)&lt;&gt;"",OFFSET('All Players'!$AA11,0,BZS$1),"")</f>
        <v/>
      </c>
      <c r="BZU4" s="255" t="str">
        <f ca="1">IF(OFFSET('All Players'!$AC11,0,BZT$1)&lt;&gt;"",OFFSET('All Players'!$AC11,0,BZT$1),"")</f>
        <v/>
      </c>
      <c r="BZV4" s="255">
        <f t="shared" ref="BZV4:BZV42" ca="1" si="124">IF(BZQ4&lt;&gt;"",IF(BZT4&gt;3,1,0),0)</f>
        <v>0</v>
      </c>
      <c r="BZW4" s="255">
        <f t="shared" ref="BZW4:BZW42" ca="1" si="125">IF(BZR4&lt;&gt;"",IF(BZU4&gt;3,1,0),0)</f>
        <v>0</v>
      </c>
      <c r="BZX4" s="255">
        <f t="shared" ref="BZX4:BZX42" ca="1" si="126">IFERROR(IF(AND(BZQ4&lt;&gt;"",BZQ4&lt;BZR4,BZR4-BZQ4&lt;8),1,0),0)</f>
        <v>0</v>
      </c>
      <c r="BZY4" s="255">
        <f t="shared" ref="BZY4:BZY42" ca="1" si="127">IFERROR(IF(AND(BZR4&lt;&gt;"",BZR4&lt;BZQ4,BZQ4-BZR4&lt;8),1,0),0)</f>
        <v>0</v>
      </c>
      <c r="BZZ4" s="255" t="str">
        <f t="shared" ref="BZZ4:BZZ42" ca="1" si="128">IF(AND(BZQ4&lt;&gt;"",BZR4&lt;&gt;""),IF(BZQ4&gt;BZR4,"W",IF(BZQ4=BZR4,"D","L")),"")</f>
        <v/>
      </c>
      <c r="CAA4" s="255" t="str">
        <f t="shared" ref="CAA4:CAA42" ca="1" si="129">IF(BZZ4&lt;&gt;"",IF(BZZ4="W","L",IF(BZZ4="L","W","D")),"")</f>
        <v/>
      </c>
      <c r="CAB4" s="255">
        <f ca="1">VLOOKUP(CAC4,CET4:CEU8,2,FALSE)</f>
        <v>4</v>
      </c>
      <c r="CAC4" s="255" t="s">
        <v>6</v>
      </c>
      <c r="CAD4" s="255">
        <f ca="1">COUNTIFS(CEW$3:CEW$42,CAC4,CFG$3:CFG$42,"W")+COUNTIFS(CEZ$3:CEZ$42,CAC4,CFH$3:CFH$42,"W")</f>
        <v>0</v>
      </c>
      <c r="CAE4" s="255">
        <f ca="1">COUNTIFS(CEW$3:CEW$42,CAC4,CFG$3:CFG$42,"D")+COUNTIFS(CEZ$3:CEZ$42,CAC4,CFH$3:CFH$42,"D")</f>
        <v>0</v>
      </c>
      <c r="CAF4" s="255">
        <f ca="1">COUNTIFS(CEW$3:CEW$42,CAC4,CFG$3:CFG$42,"L")+COUNTIFS(CEZ$3:CEZ$42,CAC4,CFH$3:CFH$42,"L")</f>
        <v>0</v>
      </c>
      <c r="CAG4" s="255">
        <f ca="1">SUMIF(CEW$3:CEW$60,CAC4,CEX$3:CEX$60)+SUMIF(CEZ$3:CEZ$60,CAC4,CEY$3:CEY$60)</f>
        <v>0</v>
      </c>
      <c r="CAH4" s="255">
        <f ca="1">SUMIF(CEZ$3:CEZ$60,CAC4,CEX$3:CEX$60)+SUMIF(CEW$3:CEW$60,CAC4,CEY$3:CEY$60)</f>
        <v>0</v>
      </c>
      <c r="CAI4" s="255">
        <f ca="1">CAG4-CAH4+1000</f>
        <v>1000</v>
      </c>
      <c r="CAJ4" s="255">
        <f ca="1">SUMIF(CEW:CEW,CAC4,CFA:CFA)+SUMIF(CEZ:CEZ,CAC4,CFB:CFB)</f>
        <v>0</v>
      </c>
      <c r="CAK4" s="255">
        <f ca="1">SUMIF(CEZ:CEZ,CAC4,CFA:CFA)+SUMIF(CEW:CEW,CAC4,CFB:CFB)</f>
        <v>0</v>
      </c>
      <c r="CAL4" s="255">
        <f ca="1">CAJ4-CAK4+1000</f>
        <v>1000</v>
      </c>
      <c r="CAM4" s="255">
        <f ca="1">CAD4*4+CAE4*2</f>
        <v>0</v>
      </c>
      <c r="CAN4" s="255">
        <f ca="1">SUMIF(CEW:CEW,CAC4,CFC:CFC)+SUMIF(CEZ:CEZ,CAC4,CFD:CFD)</f>
        <v>0</v>
      </c>
      <c r="CAO4" s="255">
        <f ca="1">SUMIF(CEW:CEW,CAC4,CFE:CFE)+SUMIF(CEZ:CEZ,CAC4,CFF:CFF)</f>
        <v>0</v>
      </c>
      <c r="CAP4" s="255">
        <f ca="1">CAO4+CAN4+CAM4</f>
        <v>0</v>
      </c>
      <c r="CAQ4" s="255">
        <v>5</v>
      </c>
      <c r="CAR4" s="255">
        <f ca="1">RANK(CAP4,CAP$4:CAP$8)</f>
        <v>1</v>
      </c>
      <c r="CAT4" s="255">
        <f ca="1">RANK(CAP4,CAP$4:CAP$8)+COUNTIF(CAP$4:CAP4,CAP4)-1</f>
        <v>1</v>
      </c>
      <c r="CAU4" s="255" t="str">
        <f ca="1">INDEX(CAC$4:CAC$8,MATCH(1,CAT$4:CAT$8,0),0)</f>
        <v>Australia</v>
      </c>
      <c r="CAV4" s="255">
        <f ca="1">INDEX(CAR$4:CAR$8,MATCH(CAU4,CAC$4:CAC$8,0),0)</f>
        <v>1</v>
      </c>
      <c r="CAW4" s="255" t="str">
        <f ca="1">IF(CAV5=1,CAU4,"")</f>
        <v>Australia</v>
      </c>
      <c r="CAX4" s="255" t="str">
        <f ca="1">IF(CAV6=2,CAU5,"")</f>
        <v/>
      </c>
      <c r="CAY4" s="255" t="str">
        <f ca="1">IF(CAV7=3,CAU6,"")</f>
        <v/>
      </c>
      <c r="CAZ4" s="255" t="str">
        <f ca="1">IF(CAV8=4,CAU7,"")</f>
        <v/>
      </c>
      <c r="CBB4" s="255" t="str">
        <f ca="1">IF(CAW4&lt;&gt;"",CAW4,"")</f>
        <v>Australia</v>
      </c>
      <c r="CBC4" s="255">
        <f ca="1">SUMPRODUCT((CEW3:CEW42=CBB4)*(CEZ3:CEZ42=CBB5)*(CFG3:CFG42="W"))+SUMPRODUCT((CEW3:CEW42=CBB4)*(CEZ3:CEZ42=CBB6)*(CFG3:CFG42="W"))+SUMPRODUCT((CEW3:CEW42=CBB4)*(CEZ3:CEZ42=CBB7)*(CFG3:CFG42="W"))+SUMPRODUCT((CEW3:CEW42=CBB4)*(CEZ3:CEZ42=CBB8)*(CFG3:CFG42="W"))+SUMPRODUCT((CEW3:CEW42=CBB5)*(CEZ3:CEZ42=CBB4)*(CFH3:CFH42="W"))+SUMPRODUCT((CEW3:CEW42=CBB6)*(CEZ3:CEZ42=CBB4)*(CFH3:CFH42="W"))+SUMPRODUCT((CEW3:CEW42=CBB7)*(CEZ3:CEZ42=CBB4)*(CFH3:CFH42="W"))+SUMPRODUCT((CEW3:CEW42=CBB8)*(CEZ3:CEZ42=CBB4)*(CFH3:CFH42="W"))</f>
        <v>0</v>
      </c>
      <c r="CBD4" s="255">
        <f ca="1">SUMPRODUCT((CEW3:CEW42=CBB4)*(CEZ3:CEZ42=CBB5)*(CFG3:CFG42="D"))+SUMPRODUCT((CEW3:CEW42=CBB4)*(CEZ3:CEZ42=CBB6)*(CFG3:CFG42="D"))+SUMPRODUCT((CEW3:CEW42=CBB4)*(CEZ3:CEZ42=CBB7)*(CFG3:CFG42="D"))+SUMPRODUCT((CEW3:CEW42=CBB4)*(CEZ3:CEZ42=CBB8)*(CFG3:CFG42="D"))+SUMPRODUCT((CEW3:CEW42=CBB5)*(CEZ3:CEZ42=CBB4)*(CFG3:CFG42="D"))+SUMPRODUCT((CEW3:CEW42=CBB6)*(CEZ3:CEZ42=CBB4)*(CFG3:CFG42="D"))+SUMPRODUCT((CEW3:CEW42=CBB7)*(CEZ3:CEZ42=CBB4)*(CFG3:CFG42="D"))+SUMPRODUCT((CEW3:CEW42=CBB8)*(CEZ3:CEZ42=CBB4)*(CFG3:CFG42="D"))</f>
        <v>0</v>
      </c>
      <c r="CBE4" s="255">
        <f ca="1">SUMPRODUCT((CEW3:CEW42=CBB4)*(CEZ3:CEZ42=CBB5)*(CFG3:CFG42="L"))+SUMPRODUCT((CEW3:CEW42=CBB4)*(CEZ3:CEZ42=CBB6)*(CFG3:CFG42="L"))+SUMPRODUCT((CEW3:CEW42=CBB4)*(CEZ3:CEZ42=CBB7)*(CFG3:CFG42="L"))+SUMPRODUCT((CEW3:CEW42=CBB4)*(CEZ3:CEZ42=CBB8)*(CFG3:CFG42="L"))+SUMPRODUCT((CEW3:CEW42=CBB5)*(CEZ3:CEZ42=CBB4)*(CFH3:CFH42="L"))+SUMPRODUCT((CEW3:CEW42=CBB6)*(CEZ3:CEZ42=CBB4)*(CFH3:CFH42="L"))+SUMPRODUCT((CEW3:CEW42=CBB7)*(CEZ3:CEZ42=CBB4)*(CFH3:CFH42="L"))+SUMPRODUCT((CEW3:CEW42=CBB8)*(CEZ3:CEZ42=CBB4)*(CFH3:CFH42="L"))</f>
        <v>0</v>
      </c>
      <c r="CBF4" s="255">
        <f ca="1">IF(CBB4&lt;&gt;"",VLOOKUP(CBB4,CAC4:CAG29,5,FALSE),0)</f>
        <v>0</v>
      </c>
      <c r="CBG4" s="255">
        <f ca="1">IF(CBB4&lt;&gt;"",VLOOKUP(CBB4,CAC4:CAH29,6,FALSE),0)</f>
        <v>0</v>
      </c>
      <c r="CBH4" s="255">
        <f ca="1">CBF4-CBG4+1000</f>
        <v>1000</v>
      </c>
      <c r="CBI4" s="255">
        <f ca="1">IF(CBB4&lt;&gt;"",VLOOKUP(CBB4,CAC4:CAJ29,8,FALSE),0)</f>
        <v>0</v>
      </c>
      <c r="CBJ4" s="255">
        <f ca="1">IF(CBB4&lt;&gt;"",VLOOKUP(CBB4,CAC4:CAK29,9,FALSE),0)</f>
        <v>0</v>
      </c>
      <c r="CBK4" s="255">
        <f ca="1">CBI4-CBJ4+1000</f>
        <v>1000</v>
      </c>
      <c r="CBL4" s="255">
        <f ca="1">IF(CBB4&lt;&gt;"",VLOOKUP(CBB4,CAC4:CAG8,5,FALSE),"")</f>
        <v>0</v>
      </c>
      <c r="CBM4" s="255">
        <f ca="1">IF(CBB4&lt;&gt;"",VLOOKUP(CBB4,CAC4:CAJ8,8,FALSE),"")</f>
        <v>0</v>
      </c>
      <c r="CBN4" s="255">
        <f ca="1">IF(CBB4&lt;&gt;"",VLOOKUP(CBB4,CAC4:CAQ8,15,FALSE),"")</f>
        <v>5</v>
      </c>
      <c r="CBO4" s="255">
        <f ca="1">SUMPRODUCT((CEW3:CEW42=CBB4)*(CEZ3:CEZ42=CBB5)*CFC3:CFC42)+SUMPRODUCT((CEW3:CEW42=CBB4)*(CEZ3:CEZ42=CBB6)*CFC3:CFC42)+SUMPRODUCT((CEW3:CEW42=CBB4)*(CEZ3:CEZ42=CBB7)*CFC3:CFC42)+SUMPRODUCT((CEW3:CEW42=CBB4)*(CEZ3:CEZ42=CBB8)*CFC3:CFC42)+SUMPRODUCT((CEW3:CEW42=CBB5)*(CEZ3:CEZ42=CBB4)*CFD3:CFD42)+SUMPRODUCT((CEW3:CEW42=CBB6)*(CEZ3:CEZ42=CBB4)*CFD3:CFD42)+SUMPRODUCT((CEW3:CEW42=CBB7)*(CEZ3:CEZ42=CBB4)*CFD3:CFD42)+SUMPRODUCT((CEW3:CEW42=CBB8)*(CEZ3:CEZ42=CBB4)*CFD3:CFD42)</f>
        <v>0</v>
      </c>
      <c r="CBP4" s="255">
        <f ca="1">SUMPRODUCT((CEW3:CEW42=CBB4)*(CEZ3:CEZ42=CBB5)*CFE3:CFE42)+SUMPRODUCT((CEW3:CEW42=CBB4)*(CEZ3:CEZ42=CBB6)*CFE3:CFE42)+SUMPRODUCT((CEW3:CEW42=CBB4)*(CEZ3:CEZ42=CBB7)*CFE3:CFE42)+SUMPRODUCT((CEW3:CEW42=CBB4)*(CEZ3:CEZ42=CBB8)*CFE3:CFE42)+SUMPRODUCT((CEW3:CEW42=CBB5)*(CEZ3:CEZ42=CBB4)*CFF3:CFF42)+SUMPRODUCT((CEW3:CEW42=CBB6)*(CEZ3:CEZ42=CBB4)*CFF3:CFF42)+SUMPRODUCT((CEW3:CEW42=CBB7)*(CEZ3:CEZ42=CBB4)*CFF3:CFF42)+SUMPRODUCT((CEW3:CEW42=CBB8)*(CEZ3:CEZ42=CBB4)*CFF3:CFF42)</f>
        <v>0</v>
      </c>
      <c r="CBQ4" s="255">
        <f ca="1">CBC4*4+CBD4*2+CBO4+CBP4</f>
        <v>0</v>
      </c>
      <c r="CBR4" s="255">
        <f ca="1">IF(CBB4&lt;&gt;"",RANK(CBQ4,CBQ4:CBQ8),"")</f>
        <v>1</v>
      </c>
      <c r="CBS4" s="255">
        <f ca="1">SUMPRODUCT((CBQ4:CBQ8=CBQ4)*(CBH4:CBH8&gt;CBH4))</f>
        <v>0</v>
      </c>
      <c r="CBT4" s="255">
        <f ca="1">SUMPRODUCT((CBQ4:CBQ8=CBQ4)*(CBH4:CBH8=CBH4)*(CBK4:CBK8&gt;CBK4))</f>
        <v>0</v>
      </c>
      <c r="CBU4" s="255">
        <f ca="1">SUMPRODUCT((CBQ4:CBQ8=CBQ4)*(CBH4:CBH8=CBH4)*(CBK4:CBK8=CBK4)*(CBL4:CBL8&gt;CBL4))</f>
        <v>0</v>
      </c>
      <c r="CBV4" s="255">
        <f ca="1">SUMPRODUCT((CBQ4:CBQ8=CBQ4)*(CBH4:CBH8=CBH4)*(CBK4:CBK8=CBK4)*(CBL4:CBL8=CBL4)*(CBM4:CBM8&gt;CBM4))</f>
        <v>0</v>
      </c>
      <c r="CBW4" s="255">
        <f ca="1">SUMPRODUCT((CBQ4:CBQ8=CBQ4)*(CBH4:CBH8=CBH4)*(CBK4:CBK8=CBK4)*(CBL4:CBL8=CBL4)*(CBM4:CBM8=CBM4)*(CBN4:CBN8&gt;CBN4))</f>
        <v>3</v>
      </c>
      <c r="CBX4" s="255">
        <f ca="1">IF(CBB4&lt;&gt;"",SUM(CBR4:CBW4),"")</f>
        <v>4</v>
      </c>
      <c r="CBY4" s="255" t="str">
        <f ca="1">IF(CBB4&lt;&gt;"",INDEX(CBB4:CBB8,MATCH(1,CBX4:CBX8,0),0),"")</f>
        <v>Uruguay</v>
      </c>
      <c r="CET4" s="255" t="str">
        <f ca="1">IF(CBY4&lt;&gt;"",CBY4,CAU4)</f>
        <v>Uruguay</v>
      </c>
      <c r="CEU4" s="255">
        <v>1</v>
      </c>
      <c r="CEV4" s="255">
        <v>2</v>
      </c>
      <c r="CEW4" s="255" t="str">
        <f t="shared" ref="CEW4:CEW42" si="130">BZP4</f>
        <v>Tonga</v>
      </c>
      <c r="CEX4" s="255" t="str">
        <f ca="1">IF(OFFSET('All Players'!$W11,0,CEX$1)&lt;&gt;"",OFFSET('All Players'!$W11,0,CEX$1),"")</f>
        <v/>
      </c>
      <c r="CEY4" s="255" t="str">
        <f ca="1">IF(OFFSET('All Players'!$Y11,0,CEX$1)&lt;&gt;"",OFFSET('All Players'!$Y11,0,CEX$1),"")</f>
        <v/>
      </c>
      <c r="CEZ4" s="255" t="str">
        <f t="shared" ref="CEZ4:CEZ42" si="131">BZS4</f>
        <v>Georgia</v>
      </c>
      <c r="CFA4" s="255" t="str">
        <f ca="1">IF(OFFSET('All Players'!$AA11,0,CEZ$1)&lt;&gt;"",OFFSET('All Players'!$AA11,0,CEZ$1),"")</f>
        <v/>
      </c>
      <c r="CFB4" s="255" t="str">
        <f ca="1">IF(OFFSET('All Players'!$AC11,0,CFA$1)&lt;&gt;"",OFFSET('All Players'!$AC11,0,CFA$1),"")</f>
        <v/>
      </c>
      <c r="CFC4" s="255">
        <f t="shared" ref="CFC4:CFC42" ca="1" si="132">IF(CEX4&lt;&gt;"",IF(CFA4&gt;3,1,0),0)</f>
        <v>0</v>
      </c>
      <c r="CFD4" s="255">
        <f t="shared" ref="CFD4:CFD42" ca="1" si="133">IF(CEY4&lt;&gt;"",IF(CFB4&gt;3,1,0),0)</f>
        <v>0</v>
      </c>
      <c r="CFE4" s="255">
        <f t="shared" ref="CFE4:CFE42" ca="1" si="134">IFERROR(IF(AND(CEX4&lt;&gt;"",CEX4&lt;CEY4,CEY4-CEX4&lt;8),1,0),0)</f>
        <v>0</v>
      </c>
      <c r="CFF4" s="255">
        <f t="shared" ref="CFF4:CFF42" ca="1" si="135">IFERROR(IF(AND(CEY4&lt;&gt;"",CEY4&lt;CEX4,CEX4-CEY4&lt;8),1,0),0)</f>
        <v>0</v>
      </c>
      <c r="CFG4" s="255" t="str">
        <f t="shared" ref="CFG4:CFG42" ca="1" si="136">IF(AND(CEX4&lt;&gt;"",CEY4&lt;&gt;""),IF(CEX4&gt;CEY4,"W",IF(CEX4=CEY4,"D","L")),"")</f>
        <v/>
      </c>
      <c r="CFH4" s="255" t="str">
        <f t="shared" ref="CFH4:CFH42" ca="1" si="137">IF(CFG4&lt;&gt;"",IF(CFG4="W","L",IF(CFG4="L","W","D")),"")</f>
        <v/>
      </c>
    </row>
    <row r="5" spans="1:2192" x14ac:dyDescent="0.2">
      <c r="A5" s="255">
        <f>VLOOKUP(B5,DS4:DT8,2,FALSE)</f>
        <v>3</v>
      </c>
      <c r="B5" s="255" t="s">
        <v>4</v>
      </c>
      <c r="C5" s="255">
        <f t="shared" ref="C5:C8" si="138">COUNTIFS($DV$3:$DV$42,B5,$EF$3:$EF$42,"W")+COUNTIFS($DY$3:$DY$42,B5,$EG$3:$EG$42,"W")</f>
        <v>2</v>
      </c>
      <c r="D5" s="255">
        <f t="shared" ref="D5:D8" si="139">COUNTIFS($DV$3:$DV$42,B5,$EF$3:$EF$42,"D")+COUNTIFS($DY$3:$DY$42,B5,$EG$3:$EG$42,"D")</f>
        <v>0</v>
      </c>
      <c r="E5" s="255">
        <f t="shared" ref="E5:E8" si="140">COUNTIFS($DV$3:$DV$42,B5,$EF$3:$EF$42,"L")+COUNTIFS($DY$3:$DY$42,B5,$EG$3:$EG$42,"L")</f>
        <v>2</v>
      </c>
      <c r="F5" s="255">
        <f>SUMIF($DV$3:$DV$60,B5,$DW$3:$DW$60)+SUMIF($DY$3:$DY$60,B5,$DX$3:$DX$60)</f>
        <v>133</v>
      </c>
      <c r="G5" s="255">
        <f>SUMIF($DY$3:$DY$60,B5,$DW$3:$DW$60)+SUMIF($DV$3:$DV$60,B5,$DX$3:$DX$60)</f>
        <v>75</v>
      </c>
      <c r="H5" s="255">
        <f t="shared" ref="H5:H8" si="141">F5-G5+1000</f>
        <v>1058</v>
      </c>
      <c r="I5" s="255">
        <f>SUMIF(Tournament!$H$13:$H$52,B5,Tournament!$O$13:$O$52)+SUMIF(Tournament!$N$13:$N$52,B5,Tournament!$Q$13:$Q$52)</f>
        <v>16</v>
      </c>
      <c r="J5" s="255">
        <f>SUMIF(Tournament!$N$13:$N$52,B5,Tournament!$O$13:$O$52)+SUMIF(Tournament!$H$13:$H$52,B5,Tournament!$Q$13:$Q$52)</f>
        <v>5</v>
      </c>
      <c r="K5" s="255">
        <f t="shared" ref="K5:K8" si="142">I5-J5+1000</f>
        <v>1011</v>
      </c>
      <c r="L5" s="255">
        <f t="shared" ref="L5:L8" si="143">C5*4+D5*2</f>
        <v>8</v>
      </c>
      <c r="M5" s="255">
        <f>SUMIF(DV:DV,B5,EB:EB)+SUMIF(DY:DY,B5,EC:EC)</f>
        <v>2</v>
      </c>
      <c r="N5" s="255">
        <f>SUMIF(DV:DV,B5,ED:ED)+SUMIF(DY:DY,B5,EE:EE)</f>
        <v>1</v>
      </c>
      <c r="O5" s="255">
        <f t="shared" ref="O5:O8" si="144">N5+M5+L5</f>
        <v>11</v>
      </c>
      <c r="P5" s="255">
        <v>4</v>
      </c>
      <c r="Q5" s="255">
        <f t="shared" ref="Q5:Q8" si="145">RANK(O5,O$4:O$8)</f>
        <v>3</v>
      </c>
      <c r="S5" s="255">
        <f>RANK(O5,$O$4:$O$8)+COUNTIF($O$4:O5,O5)-1</f>
        <v>3</v>
      </c>
      <c r="T5" s="255" t="str">
        <f>INDEX($B$4:$B$8,MATCH(2,$S$4:$S$8,0),0)</f>
        <v>Wales</v>
      </c>
      <c r="U5" s="255">
        <f t="shared" ref="U5:U8" si="146">INDEX($Q$4:$Q$8,MATCH(T5,$B$4:$B$8,0),0)</f>
        <v>2</v>
      </c>
      <c r="V5" s="255" t="str">
        <f>IF(V4&lt;&gt;"",T5,"")</f>
        <v/>
      </c>
      <c r="W5" s="255" t="str">
        <f>IF(W4&lt;&gt;"",T6,"")</f>
        <v/>
      </c>
      <c r="X5" s="255" t="str">
        <f>IF(X4&lt;&gt;"",T7,"")</f>
        <v/>
      </c>
      <c r="Y5" s="255" t="str">
        <f>IF(Y4&lt;&gt;"",T8,"")</f>
        <v/>
      </c>
      <c r="AA5" s="255" t="str">
        <f t="shared" ref="AA5:AA8" si="147">IF(V5&lt;&gt;"",V5,"")</f>
        <v/>
      </c>
      <c r="AB5" s="255">
        <f>SUMPRODUCT((DV3:DV42=AA5)*(DY3:DY42=AA6)*(EF3:EF42="W"))+SUMPRODUCT((DV3:DV42=AA5)*(DY3:DY42=AA7)*(EF3:EF42="W"))+SUMPRODUCT((DV3:DV42=AA5)*(DY3:DY42=AA8)*(EF3:EF42="W"))+SUMPRODUCT((DV3:DV42=AA5)*(DY3:DY42=AA4)*(EF3:EF42="W"))+SUMPRODUCT((DV3:DV42=AA6)*(DY3:DY42=AA5)*(EG3:EG42="W"))+SUMPRODUCT((DV3:DV42=AA7)*(DY3:DY42=AA5)*(EG3:EG42="W"))+SUMPRODUCT((DV3:DV42=AA8)*(DY3:DY42=AA5)*(EG3:EG42="W"))+SUMPRODUCT((DV3:DV42=AA4)*(DY3:DY42=AA5)*(EG3:EG42="W"))</f>
        <v>0</v>
      </c>
      <c r="AC5" s="255">
        <f>SUMPRODUCT((DV3:DV42=AA5)*(DY3:DY42=AA6)*(EF3:EF42="D"))+SUMPRODUCT((DV3:DV42=AA5)*(DY3:DY42=AA7)*(EF3:EF42="D"))+SUMPRODUCT((DV3:DV42=AA5)*(DY3:DY42=AA8)*(EF3:EF42="D"))+SUMPRODUCT((DV3:DV42=AA5)*(DY3:DY42=AA4)*(EF3:EF42="D"))+SUMPRODUCT((DV3:DV42=AA6)*(DY3:DY42=AA5)*(EF3:EF42="D"))+SUMPRODUCT((DV3:DV42=AA7)*(DY3:DY42=AA5)*(EF3:EF42="D"))+SUMPRODUCT((DV3:DV42=AA8)*(DY3:DY42=AA5)*(EF3:EF42="D"))+SUMPRODUCT((DV3:DV42=AA4)*(DY3:DY42=AA5)*(EF3:EF42="D"))</f>
        <v>0</v>
      </c>
      <c r="AD5" s="255">
        <f>SUMPRODUCT((DV3:DV42=AA5)*(DY3:DY42=AA6)*(EF3:EF42="L"))+SUMPRODUCT((DV3:DV42=AA5)*(DY3:DY42=AA7)*(EF3:EF42="L"))+SUMPRODUCT((DV3:DV42=AA5)*(DY3:DY42=AA8)*(EF3:EF42="L"))+SUMPRODUCT((DV3:DV42=AA5)*(DY3:DY42=AA4)*(EF3:EF42="L"))+SUMPRODUCT((DV3:DV42=AA6)*(DY3:DY42=AA5)*(EG3:EG42="L"))+SUMPRODUCT((DV3:DV42=AA7)*(DY3:DY42=AA5)*(EG3:EG42="L"))+SUMPRODUCT((DV3:DV42=AA8)*(DY3:DY42=AA5)*(EG3:EG42="L"))+SUMPRODUCT((DV3:DV42=AA4)*(DY3:DY42=AA5)*(EG3:EG42="L"))</f>
        <v>0</v>
      </c>
      <c r="AE5" s="255">
        <f>IF(AA5&lt;&gt;"",VLOOKUP(AA5,B4:F29,5,FALSE),0)</f>
        <v>0</v>
      </c>
      <c r="AF5" s="255">
        <f>IF(AA5&lt;&gt;"",VLOOKUP(AA5,B4:G29,6,FALSE),0)</f>
        <v>0</v>
      </c>
      <c r="AG5" s="255">
        <f>AE5-AF5+1000</f>
        <v>1000</v>
      </c>
      <c r="AH5" s="255">
        <f>IF(AA5&lt;&gt;"",VLOOKUP(AA5,B4:I29,8,FALSE),0)</f>
        <v>0</v>
      </c>
      <c r="AI5" s="255">
        <f>IF(AA5&lt;&gt;"",VLOOKUP(AA5,B4:J29,9,FALSE),0)</f>
        <v>0</v>
      </c>
      <c r="AJ5" s="255">
        <f>AH5-AI5+1000</f>
        <v>1000</v>
      </c>
      <c r="AK5" s="255" t="str">
        <f>IF(AA5&lt;&gt;"",VLOOKUP(AA5,B4:F8,5,FALSE),"")</f>
        <v/>
      </c>
      <c r="AL5" s="255" t="str">
        <f>IF(AA5&lt;&gt;"",VLOOKUP(AA5,B4:I8,8,FALSE),"")</f>
        <v/>
      </c>
      <c r="AM5" s="255" t="str">
        <f>IF(AA5&lt;&gt;"",VLOOKUP(AA5,B4:P8,15,FALSE),"")</f>
        <v/>
      </c>
      <c r="AN5" s="255">
        <f>SUMPRODUCT((DV3:DV42=AA5)*(DY3:DY42=AA6)*EB3:EB42)+SUMPRODUCT((DV3:DV42=AA5)*(DY3:DY42=AA7)*EB3:EB42)+SUMPRODUCT((DV3:DV42=AA5)*(DY3:DY42=AA8)*EB3:EB42)+SUMPRODUCT((DV3:DV42=AA5)*(DY3:DY42=AA4)*EB3:EB42)+SUMPRODUCT((DV3:DV42=AA6)*(DY3:DY42=AA5)*EC3:EC42)+SUMPRODUCT((DV3:DV42=AA7)*(DY3:DY42=AA5)*EC3:EC42)+SUMPRODUCT((DV3:DV42=AA8)*(DY3:DY42=AA5)*EC3:EC42)+SUMPRODUCT((DV3:DV42=AA4)*(DY3:DY42=AA5)*EC3:EC42)</f>
        <v>0</v>
      </c>
      <c r="AO5" s="255">
        <f>SUMPRODUCT((DV3:DV42=AA5)*(DY3:DY42=AA6)*ED3:ED42)+SUMPRODUCT((DV3:DV42=AA5)*(DY3:DY42=AA7)*ED3:ED42)+SUMPRODUCT((DV3:DV42=AA5)*(DY3:DY42=AA8)*ED3:ED42)+SUMPRODUCT((DV3:DV42=AA5)*(DY3:DY42=AA4)*ED3:ED42)+SUMPRODUCT((DV3:DV42=AA6)*(DY3:DY42=AA5)*EE3:EE42)+SUMPRODUCT((DV3:DV42=AA7)*(DY3:DY42=AA5)*EE3:EE42)+SUMPRODUCT((DV3:DV42=AA8)*(DY3:DY42=AA5)*EE3:EE42)+SUMPRODUCT((DV3:DV42=AA4)*(DY3:DY42=AA5)*EE3:EE42)</f>
        <v>0</v>
      </c>
      <c r="AP5" s="255">
        <f>AB5*4+AC5*2+AN5+AO5</f>
        <v>0</v>
      </c>
      <c r="AQ5" s="255" t="str">
        <f>IF(AA5&lt;&gt;"",RANK(AP5,AP4:AP8),"")</f>
        <v/>
      </c>
      <c r="AR5" s="255">
        <f>SUMPRODUCT((AP4:AP8=AP5)*(AG4:AG8&gt;AG5))</f>
        <v>0</v>
      </c>
      <c r="AS5" s="255">
        <f>SUMPRODUCT((AP4:AP8=AP5)*(AG4:AG8=AG5)*(AJ4:AJ8&gt;AJ5))</f>
        <v>0</v>
      </c>
      <c r="AT5" s="255">
        <f>SUMPRODUCT((AP4:AP8=AP5)*(AG4:AG8=AG5)*(AJ4:AJ8=AJ5)*(AK4:AK8&gt;AK5))</f>
        <v>0</v>
      </c>
      <c r="AU5" s="255">
        <f>SUMPRODUCT((AP4:AP8=AP5)*(AG4:AG8=AG5)*(AJ4:AJ8=AJ5)*(AK4:AK8=AK5)*(AL4:AL8&gt;AL5))</f>
        <v>0</v>
      </c>
      <c r="AV5" s="255">
        <f>SUMPRODUCT((AP4:AP8=AP5)*(AG4:AG8=AG5)*(AJ4:AJ8=AJ5)*(AK4:AK8=AK5)*(AL4:AL8=AL5)*(AM4:AM8&gt;AM5))</f>
        <v>0</v>
      </c>
      <c r="AW5" s="255" t="str">
        <f t="shared" ref="AW5:AW8" si="148">IF(AA5&lt;&gt;"",SUM(AQ5:AV5),"")</f>
        <v/>
      </c>
      <c r="AX5" s="255" t="str">
        <f>IF(AA5&lt;&gt;"",INDEX(AA4:AA8,MATCH(2,AW4:AW8,0),0),"")</f>
        <v/>
      </c>
      <c r="AY5" s="255" t="str">
        <f>IF(W4&lt;&gt;"",W4,"")</f>
        <v/>
      </c>
      <c r="AZ5" s="255">
        <f>SUMPRODUCT((DV3:DV42=AY5)*(DY3:DY42=AY6)*(EF3:EF42="W"))+SUMPRODUCT((DV3:DV42=AY5)*(DY3:DY42=AY7)*(EF3:EF42="W"))+SUMPRODUCT((DV3:DV42=AY5)*(DY3:DY42=AY8)*(EF3:EF42="W"))+SUMPRODUCT((DV3:DV42=AY6)*(DY3:DY42=AY5)*(EG3:EG42="W"))+SUMPRODUCT((DV3:DV42=AY7)*(DY3:DY42=AY5)*(EG3:EG42="W"))+SUMPRODUCT((DV3:DV42=AY8)*(DY3:DY42=AY5)*(EG3:EG42="W"))</f>
        <v>0</v>
      </c>
      <c r="BA5" s="255">
        <f>SUMPRODUCT((DV3:DV42=AY5)*(DY3:DY42=AY6)*(EF3:EF42="D"))+SUMPRODUCT((DV3:DV42=AY5)*(DY3:DY42=AY7)*(EF3:EF42="D"))+SUMPRODUCT((DV3:DV42=AY5)*(DY3:DY42=AY8)*(EF3:EF42="D"))+SUMPRODUCT((DV3:DV42=AY6)*(DY3:DY42=AY5)*(EF3:EF42="D"))+SUMPRODUCT((DV3:DV42=AY7)*(DY3:DY42=AY5)*(EF3:EF42="D"))+SUMPRODUCT((DV3:DV42=AY8)*(DY3:DY42=AY5)*(EF3:EF42="D"))</f>
        <v>0</v>
      </c>
      <c r="BB5" s="255">
        <f>SUMPRODUCT((DV3:DV42=AY5)*(DY3:DY42=AY6)*(EF3:EF42="L"))+SUMPRODUCT((DV3:DV42=AY5)*(DY3:DY42=AY7)*(EF3:EF42="L"))+SUMPRODUCT((DV3:DV42=AY5)*(DY3:DY42=AY8)*(EF3:EF42="L"))+SUMPRODUCT((DV3:DV42=AY6)*(DY3:DY42=AY5)*(EG3:EG42="L"))+SUMPRODUCT((DV3:DV42=AY7)*(DY3:DY42=AY5)*(EG3:EG42="L"))+SUMPRODUCT((DV3:DV42=AY8)*(DY3:DY42=AY5)*(EG3:EG42="L"))</f>
        <v>0</v>
      </c>
      <c r="BC5" s="255">
        <f>IF(AY5&lt;&gt;"",VLOOKUP(AY5,B4:F29,5,FALSE),0)</f>
        <v>0</v>
      </c>
      <c r="BD5" s="255">
        <f>IF(AY5&lt;&gt;"",VLOOKUP(AY5,B4:G29,6,FALSE),0)</f>
        <v>0</v>
      </c>
      <c r="BE5" s="255">
        <f>BC5-BD5+1000</f>
        <v>1000</v>
      </c>
      <c r="BF5" s="255">
        <f>IF(AY5&lt;&gt;"",VLOOKUP(AY5,B4:I29,8,FALSE),0)</f>
        <v>0</v>
      </c>
      <c r="BG5" s="255">
        <f>IF(AY5&lt;&gt;"",VLOOKUP(AY5,B4:J29,9,FALSE),0)</f>
        <v>0</v>
      </c>
      <c r="BH5" s="255">
        <f>BF5-BG5+1000</f>
        <v>1000</v>
      </c>
      <c r="BI5" s="255" t="str">
        <f>IF(AY5&lt;&gt;"",VLOOKUP(AY5,B4:F8,5,FALSE),"")</f>
        <v/>
      </c>
      <c r="BJ5" s="255" t="str">
        <f>IF(AY5&lt;&gt;"",VLOOKUP(AY5,B4:I8,8,FALSE),"")</f>
        <v/>
      </c>
      <c r="BK5" s="255" t="str">
        <f>IF(AY5&lt;&gt;"",VLOOKUP(AY5,B4:P8,15,FALSE),"")</f>
        <v/>
      </c>
      <c r="BL5" s="255">
        <f>SUMPRODUCT((DV3:DV42=AY5)*(DY3:DY42=AY6)*EB3:EB42)+SUMPRODUCT((DV3:DV42=AY5)*(DY3:DY42=AY7)*EB3:EB42)+SUMPRODUCT((DV3:DV42=AY5)*(DY3:DY42=AY8)*EB3:EB42)+SUMPRODUCT((DV3:DV42=AY6)*(DY3:DY42=AY5)*EC3:EC42)+SUMPRODUCT((DV3:DV42=AY7)*(DY3:DY42=AY5)*EC3:EC42)+SUMPRODUCT((DV3:DV42=AY8)*(DY3:DY42=AY5)*EC3:EC42)</f>
        <v>0</v>
      </c>
      <c r="BM5" s="255">
        <f>SUMPRODUCT((DV3:DV42=AY5)*(DY3:DY42=AY6)*ED3:ED42)+SUMPRODUCT((DV3:DV42=AY5)*(DY3:DY42=AY7)*ED3:ED42)+SUMPRODUCT((DV3:DV42=AY5)*(DY3:DY42=AY8)*ED3:ED42)+SUMPRODUCT((DV3:DV42=AY6)*(DY3:DY42=AY5)*EE3:EE42)+SUMPRODUCT((DV3:DV42=AY7)*(DY3:DY42=AY5)*EE3:EE42)+SUMPRODUCT((DV3:DV42=AY8)*(DY3:DY42=AY5)*EE3:EE42)</f>
        <v>0</v>
      </c>
      <c r="BN5" s="255">
        <f>AZ5*4+BA5*2+BL5+BM5</f>
        <v>0</v>
      </c>
      <c r="BO5" s="255" t="str">
        <f>IF(AY5&lt;&gt;"",RANK(BN5,BN5:BN8),"")</f>
        <v/>
      </c>
      <c r="BP5" s="255">
        <f>SUMPRODUCT((BN5:BN8=BN5)*(BE5:BE8&gt;BE5))</f>
        <v>0</v>
      </c>
      <c r="BQ5" s="255">
        <f>SUMPRODUCT((BN5:BN8=BN5)*(BE5:BE8=BE5)*(BH5:BH8&gt;BH5))</f>
        <v>0</v>
      </c>
      <c r="BR5" s="255">
        <f>SUMPRODUCT((BN4:BN8=BN5)*(BE4:BE8=BE5)*(BH4:BH8=BH5)*(BI4:BI8&gt;BI5))</f>
        <v>0</v>
      </c>
      <c r="BS5" s="255">
        <f>SUMPRODUCT((BN4:BN8=BN5)*(BE4:BE8=BE5)*(BH4:BH8=BH5)*(BI4:BI8=BI5)*(BJ4:BJ8&gt;BJ5))</f>
        <v>0</v>
      </c>
      <c r="BT5" s="255">
        <f>SUMPRODUCT((BN4:BN8=BN5)*(BE4:BE8=BE5)*(BH4:BH8=BH5)*(BI4:BI8=BI5)*(BJ4:BJ8=BJ5)*(BK4:BK8&gt;BK5))</f>
        <v>0</v>
      </c>
      <c r="BU5" s="255" t="str">
        <f>IF(AY5&lt;&gt;"",SUM(BO5:BT5)+1,"")</f>
        <v/>
      </c>
      <c r="BV5" s="255" t="str">
        <f>IF(AY5&lt;&gt;"",INDEX(AY5:AY8,MATCH(2,BU5:BU8,0),0),"")</f>
        <v/>
      </c>
      <c r="DS5" s="255" t="str">
        <f>IF(BV5&lt;&gt;"",BV5,IF(AX5&lt;&gt;"",AX5,T5))</f>
        <v>Wales</v>
      </c>
      <c r="DT5" s="255">
        <v>2</v>
      </c>
      <c r="DU5" s="255">
        <v>3</v>
      </c>
      <c r="DV5" s="255" t="str">
        <f>Tournament!H15</f>
        <v>Ireland</v>
      </c>
      <c r="DW5" s="255">
        <f>IF(AND(Tournament!J15&lt;&gt;"",Tournament!L15&lt;&gt;""),Tournament!J15,0)</f>
        <v>50</v>
      </c>
      <c r="DX5" s="255">
        <f>IF(AND(Tournament!L15&lt;&gt;"",Tournament!J15&lt;&gt;""),Tournament!L15,0)</f>
        <v>7</v>
      </c>
      <c r="DY5" s="255" t="str">
        <f>Tournament!N15</f>
        <v>Canada</v>
      </c>
      <c r="DZ5" s="255">
        <f>IF(Tournament!O15&lt;&gt;"",Tournament!O15,0)</f>
        <v>8</v>
      </c>
      <c r="EA5" s="255">
        <f>IF(Tournament!Q15&lt;&gt;"",Tournament!Q15,0)</f>
        <v>1</v>
      </c>
      <c r="EB5" s="255">
        <f>IF(DW5&lt;&gt;"",IF(Tournament!O15&gt;3,1,0),0)</f>
        <v>1</v>
      </c>
      <c r="EC5" s="255">
        <f>IF(DX5&lt;&gt;"",IF(Tournament!Q15&gt;3,1,0),0)</f>
        <v>0</v>
      </c>
      <c r="ED5" s="255">
        <f t="shared" si="15"/>
        <v>0</v>
      </c>
      <c r="EE5" s="255">
        <f t="shared" si="16"/>
        <v>0</v>
      </c>
      <c r="EF5" s="255" t="str">
        <f>IF(AND(Tournament!J15&lt;&gt;"",Tournament!L15&lt;&gt;""),IF(DW5&gt;DX5,"W",IF(DW5=DX5,"D","L")),"")</f>
        <v>W</v>
      </c>
      <c r="EG5" s="255" t="str">
        <f t="shared" si="17"/>
        <v>L</v>
      </c>
      <c r="EH5" s="255">
        <f ca="1">VLOOKUP(EI5,IZ4:JA8,2,FALSE)</f>
        <v>5</v>
      </c>
      <c r="EI5" s="255" t="s">
        <v>4</v>
      </c>
      <c r="EJ5" s="255">
        <f t="shared" ref="EJ5:EJ8" ca="1" si="149">COUNTIFS(JC$3:JC$42,EI5,JM$3:JM$42,"W")+COUNTIFS(JF$3:JF$42,EI5,JN$3:JN$42,"W")</f>
        <v>0</v>
      </c>
      <c r="EK5" s="255">
        <f t="shared" ref="EK5:EK8" ca="1" si="150">COUNTIFS(JC$3:JC$42,EI5,JM$3:JM$42,"D")+COUNTIFS(JF$3:JF$42,EI5,JN$3:JN$42,"D")</f>
        <v>0</v>
      </c>
      <c r="EL5" s="255">
        <f t="shared" ref="EL5:EL8" ca="1" si="151">COUNTIFS(JC$3:JC$42,EI5,JM$3:JM$42,"L")+COUNTIFS(JF$3:JF$42,EI5,JN$3:JN$42,"L")</f>
        <v>0</v>
      </c>
      <c r="EM5" s="255">
        <f t="shared" ref="EM5:EM8" ca="1" si="152">SUMIF(JC$3:JC$60,EI5,JD$3:JD$60)+SUMIF(JF$3:JF$60,EI5,JE$3:JE$60)</f>
        <v>0</v>
      </c>
      <c r="EN5" s="255">
        <f t="shared" ref="EN5:EN8" ca="1" si="153">SUMIF(JF$3:JF$60,EI5,JD$3:JD$60)+SUMIF(JC$3:JC$60,EI5,JE$3:JE$60)</f>
        <v>0</v>
      </c>
      <c r="EO5" s="255">
        <f t="shared" ref="EO5:EO8" ca="1" si="154">EM5-EN5+1000</f>
        <v>1000</v>
      </c>
      <c r="EP5" s="255">
        <f t="shared" ref="EP5:EP8" ca="1" si="155">SUMIF(JC:JC,EI5,JG:JG)+SUMIF(JF:JF,EI5,JH:JH)</f>
        <v>0</v>
      </c>
      <c r="EQ5" s="255">
        <f t="shared" ref="EQ5:EQ8" ca="1" si="156">SUMIF(JF:JF,EI5,JG:JG)+SUMIF(JC:JC,EI5,JH:JH)</f>
        <v>0</v>
      </c>
      <c r="ER5" s="255">
        <f t="shared" ref="ER5:ER8" ca="1" si="157">EP5-EQ5+1000</f>
        <v>1000</v>
      </c>
      <c r="ES5" s="255">
        <f t="shared" ref="ES5:ES8" ca="1" si="158">EJ5*4+EK5*2</f>
        <v>0</v>
      </c>
      <c r="ET5" s="255">
        <f ca="1">SUMIF(JC:JC,EI5,JI:JI)+SUMIF(JF:JF,EI5,JJ:JJ)</f>
        <v>0</v>
      </c>
      <c r="EU5" s="255">
        <f ca="1">SUMIF(JC:JC,EI5,JK:JK)+SUMIF(JF:JF,EI5,JL:JL)</f>
        <v>0</v>
      </c>
      <c r="EV5" s="255">
        <f t="shared" ref="EV5:EV8" ca="1" si="159">EU5+ET5+ES5</f>
        <v>0</v>
      </c>
      <c r="EW5" s="255">
        <v>4</v>
      </c>
      <c r="EX5" s="255">
        <f t="shared" ref="EX5:EX8" ca="1" si="160">RANK(EV5,EV$4:EV$8)</f>
        <v>1</v>
      </c>
      <c r="EZ5" s="255">
        <f ca="1">RANK(EV5,EV$4:EV$8)+COUNTIF(EV$4:EV5,EV5)-1</f>
        <v>2</v>
      </c>
      <c r="FA5" s="255" t="str">
        <f ca="1">INDEX(EI$4:EI$8,MATCH(2,EZ$4:EZ$8,0),0)</f>
        <v>England</v>
      </c>
      <c r="FB5" s="255">
        <f t="shared" ref="FB5:FB8" ca="1" si="161">INDEX(EX$4:EX$8,MATCH(FA5,EI$4:EI$8,0),0)</f>
        <v>1</v>
      </c>
      <c r="FC5" s="255" t="str">
        <f ca="1">IF(FC4&lt;&gt;"",FA5,"")</f>
        <v>England</v>
      </c>
      <c r="FD5" s="255" t="str">
        <f ca="1">IF(FD4&lt;&gt;"",FA6,"")</f>
        <v/>
      </c>
      <c r="FE5" s="255" t="str">
        <f ca="1">IF(FE4&lt;&gt;"",FA7,"")</f>
        <v/>
      </c>
      <c r="FF5" s="255" t="str">
        <f ca="1">IF(FF4&lt;&gt;"",FA8,"")</f>
        <v/>
      </c>
      <c r="FH5" s="255" t="str">
        <f t="shared" ref="FH5:FH8" ca="1" si="162">IF(FC5&lt;&gt;"",FC5,"")</f>
        <v>England</v>
      </c>
      <c r="FI5" s="255">
        <f ca="1">SUMPRODUCT((JC3:JC42=FH5)*(JF3:JF42=FH6)*(JM3:JM42="W"))+SUMPRODUCT((JC3:JC42=FH5)*(JF3:JF42=FH7)*(JM3:JM42="W"))+SUMPRODUCT((JC3:JC42=FH5)*(JF3:JF42=FH8)*(JM3:JM42="W"))+SUMPRODUCT((JC3:JC42=FH5)*(JF3:JF42=FH4)*(JM3:JM42="W"))+SUMPRODUCT((JC3:JC42=FH6)*(JF3:JF42=FH5)*(JN3:JN42="W"))+SUMPRODUCT((JC3:JC42=FH7)*(JF3:JF42=FH5)*(JN3:JN42="W"))+SUMPRODUCT((JC3:JC42=FH8)*(JF3:JF42=FH5)*(JN3:JN42="W"))+SUMPRODUCT((JC3:JC42=FH4)*(JF3:JF42=FH5)*(JN3:JN42="W"))</f>
        <v>0</v>
      </c>
      <c r="FJ5" s="255">
        <f ca="1">SUMPRODUCT((JC3:JC42=FH5)*(JF3:JF42=FH6)*(JM3:JM42="D"))+SUMPRODUCT((JC3:JC42=FH5)*(JF3:JF42=FH7)*(JM3:JM42="D"))+SUMPRODUCT((JC3:JC42=FH5)*(JF3:JF42=FH8)*(JM3:JM42="D"))+SUMPRODUCT((JC3:JC42=FH5)*(JF3:JF42=FH4)*(JM3:JM42="D"))+SUMPRODUCT((JC3:JC42=FH6)*(JF3:JF42=FH5)*(JM3:JM42="D"))+SUMPRODUCT((JC3:JC42=FH7)*(JF3:JF42=FH5)*(JM3:JM42="D"))+SUMPRODUCT((JC3:JC42=FH8)*(JF3:JF42=FH5)*(JM3:JM42="D"))+SUMPRODUCT((JC3:JC42=FH4)*(JF3:JF42=FH5)*(JM3:JM42="D"))</f>
        <v>0</v>
      </c>
      <c r="FK5" s="255">
        <f ca="1">SUMPRODUCT((JC3:JC42=FH5)*(JF3:JF42=FH6)*(JM3:JM42="L"))+SUMPRODUCT((JC3:JC42=FH5)*(JF3:JF42=FH7)*(JM3:JM42="L"))+SUMPRODUCT((JC3:JC42=FH5)*(JF3:JF42=FH8)*(JM3:JM42="L"))+SUMPRODUCT((JC3:JC42=FH5)*(JF3:JF42=FH4)*(JM3:JM42="L"))+SUMPRODUCT((JC3:JC42=FH6)*(JF3:JF42=FH5)*(JN3:JN42="L"))+SUMPRODUCT((JC3:JC42=FH7)*(JF3:JF42=FH5)*(JN3:JN42="L"))+SUMPRODUCT((JC3:JC42=FH8)*(JF3:JF42=FH5)*(JN3:JN42="L"))+SUMPRODUCT((JC3:JC42=FH4)*(JF3:JF42=FH5)*(JN3:JN42="L"))</f>
        <v>0</v>
      </c>
      <c r="FL5" s="255">
        <f ca="1">IF(FH5&lt;&gt;"",VLOOKUP(FH5,EI4:EM29,5,FALSE),0)</f>
        <v>0</v>
      </c>
      <c r="FM5" s="255">
        <f ca="1">IF(FH5&lt;&gt;"",VLOOKUP(FH5,EI4:EN29,6,FALSE),0)</f>
        <v>0</v>
      </c>
      <c r="FN5" s="255">
        <f ca="1">FL5-FM5+1000</f>
        <v>1000</v>
      </c>
      <c r="FO5" s="255">
        <f ca="1">IF(FH5&lt;&gt;"",VLOOKUP(FH5,EI4:EP29,8,FALSE),0)</f>
        <v>0</v>
      </c>
      <c r="FP5" s="255">
        <f ca="1">IF(FH5&lt;&gt;"",VLOOKUP(FH5,EI4:EQ29,9,FALSE),0)</f>
        <v>0</v>
      </c>
      <c r="FQ5" s="255">
        <f ca="1">FO5-FP5+1000</f>
        <v>1000</v>
      </c>
      <c r="FR5" s="255">
        <f ca="1">IF(FH5&lt;&gt;"",VLOOKUP(FH5,EI4:EM8,5,FALSE),"")</f>
        <v>0</v>
      </c>
      <c r="FS5" s="255">
        <f ca="1">IF(FH5&lt;&gt;"",VLOOKUP(FH5,EI4:EP8,8,FALSE),"")</f>
        <v>0</v>
      </c>
      <c r="FT5" s="255">
        <f ca="1">IF(FH5&lt;&gt;"",VLOOKUP(FH5,EI4:EW8,15,FALSE),"")</f>
        <v>4</v>
      </c>
      <c r="FU5" s="255">
        <f ca="1">SUMPRODUCT((JC3:JC42=FH5)*(JF3:JF42=FH6)*JI3:JI42)+SUMPRODUCT((JC3:JC42=FH5)*(JF3:JF42=FH7)*JI3:JI42)+SUMPRODUCT((JC3:JC42=FH5)*(JF3:JF42=FH8)*JI3:JI42)+SUMPRODUCT((JC3:JC42=FH5)*(JF3:JF42=FH4)*JI3:JI42)+SUMPRODUCT((JC3:JC42=FH6)*(JF3:JF42=FH5)*JJ3:JJ42)+SUMPRODUCT((JC3:JC42=FH7)*(JF3:JF42=FH5)*JJ3:JJ42)+SUMPRODUCT((JC3:JC42=FH8)*(JF3:JF42=FH5)*JJ3:JJ42)+SUMPRODUCT((JC3:JC42=FH4)*(JF3:JF42=FH5)*JJ3:JJ42)</f>
        <v>0</v>
      </c>
      <c r="FV5" s="255">
        <f ca="1">SUMPRODUCT((JC3:JC42=FH5)*(JF3:JF42=FH6)*JK3:JK42)+SUMPRODUCT((JC3:JC42=FH5)*(JF3:JF42=FH7)*JK3:JK42)+SUMPRODUCT((JC3:JC42=FH5)*(JF3:JF42=FH8)*JK3:JK42)+SUMPRODUCT((JC3:JC42=FH5)*(JF3:JF42=FH4)*JK3:JK42)+SUMPRODUCT((JC3:JC42=FH6)*(JF3:JF42=FH5)*JL3:JL42)+SUMPRODUCT((JC3:JC42=FH7)*(JF3:JF42=FH5)*JL3:JL42)+SUMPRODUCT((JC3:JC42=FH8)*(JF3:JF42=FH5)*JL3:JL42)+SUMPRODUCT((JC3:JC42=FH4)*(JF3:JF42=FH5)*JL3:JL42)</f>
        <v>0</v>
      </c>
      <c r="FW5" s="255">
        <f ca="1">FI5*4+FJ5*2+FU5+FV5</f>
        <v>0</v>
      </c>
      <c r="FX5" s="255">
        <f ca="1">IF(FH5&lt;&gt;"",RANK(FW5,FW4:FW8),"")</f>
        <v>1</v>
      </c>
      <c r="FY5" s="255">
        <f ca="1">SUMPRODUCT((FW4:FW8=FW5)*(FN4:FN8&gt;FN5))</f>
        <v>0</v>
      </c>
      <c r="FZ5" s="255">
        <f ca="1">SUMPRODUCT((FW4:FW8=FW5)*(FN4:FN8=FN5)*(FQ4:FQ8&gt;FQ5))</f>
        <v>0</v>
      </c>
      <c r="GA5" s="255">
        <f ca="1">SUMPRODUCT((FW4:FW8=FW5)*(FN4:FN8=FN5)*(FQ4:FQ8=FQ5)*(FR4:FR8&gt;FR5))</f>
        <v>0</v>
      </c>
      <c r="GB5" s="255">
        <f ca="1">SUMPRODUCT((FW4:FW8=FW5)*(FN4:FN8=FN5)*(FQ4:FQ8=FQ5)*(FR4:FR8=FR5)*(FS4:FS8&gt;FS5))</f>
        <v>0</v>
      </c>
      <c r="GC5" s="255">
        <f ca="1">SUMPRODUCT((FW4:FW8=FW5)*(FN4:FN8=FN5)*(FQ4:FQ8=FQ5)*(FR4:FR8=FR5)*(FS4:FS8=FS5)*(FT4:FT8&gt;FT5))</f>
        <v>4</v>
      </c>
      <c r="GD5" s="255">
        <f t="shared" ref="GD5:GD8" ca="1" si="163">IF(FH5&lt;&gt;"",SUM(FX5:GC5),"")</f>
        <v>5</v>
      </c>
      <c r="GE5" s="255" t="str">
        <f ca="1">IF(FH5&lt;&gt;"",INDEX(FH4:FH8,MATCH(2,GD4:GD8,0),0),"")</f>
        <v>Fiji</v>
      </c>
      <c r="GF5" s="255" t="str">
        <f ca="1">IF(FD4&lt;&gt;"",FD4,"")</f>
        <v/>
      </c>
      <c r="GG5" s="255">
        <f ca="1">SUMPRODUCT((JC3:JC42=GF5)*(JF3:JF42=GF6)*(JM3:JM42="W"))+SUMPRODUCT((JC3:JC42=GF5)*(JF3:JF42=GF7)*(JM3:JM42="W"))+SUMPRODUCT((JC3:JC42=GF5)*(JF3:JF42=GF8)*(JM3:JM42="W"))+SUMPRODUCT((JC3:JC42=GF6)*(JF3:JF42=GF5)*(JN3:JN42="W"))+SUMPRODUCT((JC3:JC42=GF7)*(JF3:JF42=GF5)*(JN3:JN42="W"))+SUMPRODUCT((JC3:JC42=GF8)*(JF3:JF42=GF5)*(JN3:JN42="W"))</f>
        <v>0</v>
      </c>
      <c r="GH5" s="255">
        <f ca="1">SUMPRODUCT((JC3:JC42=GF5)*(JF3:JF42=GF6)*(JM3:JM42="D"))+SUMPRODUCT((JC3:JC42=GF5)*(JF3:JF42=GF7)*(JM3:JM42="D"))+SUMPRODUCT((JC3:JC42=GF5)*(JF3:JF42=GF8)*(JM3:JM42="D"))+SUMPRODUCT((JC3:JC42=GF6)*(JF3:JF42=GF5)*(JM3:JM42="D"))+SUMPRODUCT((JC3:JC42=GF7)*(JF3:JF42=GF5)*(JM3:JM42="D"))+SUMPRODUCT((JC3:JC42=GF8)*(JF3:JF42=GF5)*(JM3:JM42="D"))</f>
        <v>0</v>
      </c>
      <c r="GI5" s="255">
        <f ca="1">SUMPRODUCT((JC3:JC42=GF5)*(JF3:JF42=GF6)*(JM3:JM42="L"))+SUMPRODUCT((JC3:JC42=GF5)*(JF3:JF42=GF7)*(JM3:JM42="L"))+SUMPRODUCT((JC3:JC42=GF5)*(JF3:JF42=GF8)*(JM3:JM42="L"))+SUMPRODUCT((JC3:JC42=GF6)*(JF3:JF42=GF5)*(JN3:JN42="L"))+SUMPRODUCT((JC3:JC42=GF7)*(JF3:JF42=GF5)*(JN3:JN42="L"))+SUMPRODUCT((JC3:JC42=GF8)*(JF3:JF42=GF5)*(JN3:JN42="L"))</f>
        <v>0</v>
      </c>
      <c r="GJ5" s="255">
        <f ca="1">IF(GF5&lt;&gt;"",VLOOKUP(GF5,EI4:EM29,5,FALSE),0)</f>
        <v>0</v>
      </c>
      <c r="GK5" s="255">
        <f ca="1">IF(GF5&lt;&gt;"",VLOOKUP(GF5,EI4:EN29,6,FALSE),0)</f>
        <v>0</v>
      </c>
      <c r="GL5" s="255">
        <f ca="1">GJ5-GK5+1000</f>
        <v>1000</v>
      </c>
      <c r="GM5" s="255">
        <f ca="1">IF(GF5&lt;&gt;"",VLOOKUP(GF5,EI4:EP29,8,FALSE),0)</f>
        <v>0</v>
      </c>
      <c r="GN5" s="255">
        <f ca="1">IF(GF5&lt;&gt;"",VLOOKUP(GF5,EI4:EQ29,9,FALSE),0)</f>
        <v>0</v>
      </c>
      <c r="GO5" s="255">
        <f ca="1">GM5-GN5+1000</f>
        <v>1000</v>
      </c>
      <c r="GP5" s="255" t="str">
        <f ca="1">IF(GF5&lt;&gt;"",VLOOKUP(GF5,EI4:EM8,5,FALSE),"")</f>
        <v/>
      </c>
      <c r="GQ5" s="255" t="str">
        <f ca="1">IF(GF5&lt;&gt;"",VLOOKUP(GF5,EI4:EP8,8,FALSE),"")</f>
        <v/>
      </c>
      <c r="GR5" s="255" t="str">
        <f ca="1">IF(GF5&lt;&gt;"",VLOOKUP(GF5,EI4:EW8,15,FALSE),"")</f>
        <v/>
      </c>
      <c r="GS5" s="255">
        <f ca="1">SUMPRODUCT((JC3:JC42=GF5)*(JF3:JF42=GF6)*JI3:JI42)+SUMPRODUCT((JC3:JC42=GF5)*(JF3:JF42=GF7)*JI3:JI42)+SUMPRODUCT((JC3:JC42=GF5)*(JF3:JF42=GF8)*JI3:JI42)+SUMPRODUCT((JC3:JC42=GF6)*(JF3:JF42=GF5)*JJ3:JJ42)+SUMPRODUCT((JC3:JC42=GF7)*(JF3:JF42=GF5)*JJ3:JJ42)+SUMPRODUCT((JC3:JC42=GF8)*(JF3:JF42=GF5)*JJ3:JJ42)</f>
        <v>0</v>
      </c>
      <c r="GT5" s="255">
        <f ca="1">SUMPRODUCT((JC3:JC42=GF5)*(JF3:JF42=GF6)*JK3:JK42)+SUMPRODUCT((JC3:JC42=GF5)*(JF3:JF42=GF7)*JK3:JK42)+SUMPRODUCT((JC3:JC42=GF5)*(JF3:JF42=GF8)*JK3:JK42)+SUMPRODUCT((JC3:JC42=GF6)*(JF3:JF42=GF5)*JL3:JL42)+SUMPRODUCT((JC3:JC42=GF7)*(JF3:JF42=GF5)*JL3:JL42)+SUMPRODUCT((JC3:JC42=GF8)*(JF3:JF42=GF5)*JL3:JL42)</f>
        <v>0</v>
      </c>
      <c r="GU5" s="255">
        <f ca="1">GG5*4+GH5*2+GS5+GT5</f>
        <v>0</v>
      </c>
      <c r="GV5" s="255" t="str">
        <f ca="1">IF(GF5&lt;&gt;"",RANK(GU5,GU5:GU8),"")</f>
        <v/>
      </c>
      <c r="GW5" s="255">
        <f ca="1">SUMPRODUCT((GU5:GU8=GU5)*(GL5:GL8&gt;GL5))</f>
        <v>0</v>
      </c>
      <c r="GX5" s="255">
        <f ca="1">SUMPRODUCT((GU5:GU8=GU5)*(GL5:GL8=GL5)*(GO5:GO8&gt;GO5))</f>
        <v>0</v>
      </c>
      <c r="GY5" s="255">
        <f ca="1">SUMPRODUCT((GU4:GU8=GU5)*(GL4:GL8=GL5)*(GO4:GO8=GO5)*(GP4:GP8&gt;GP5))</f>
        <v>0</v>
      </c>
      <c r="GZ5" s="255">
        <f ca="1">SUMPRODUCT((GU4:GU8=GU5)*(GL4:GL8=GL5)*(GO4:GO8=GO5)*(GP4:GP8=GP5)*(GQ4:GQ8&gt;GQ5))</f>
        <v>0</v>
      </c>
      <c r="HA5" s="255">
        <f ca="1">SUMPRODUCT((GU4:GU8=GU5)*(GL4:GL8=GL5)*(GO4:GO8=GO5)*(GP4:GP8=GP5)*(GQ4:GQ8=GQ5)*(GR4:GR8&gt;GR5))</f>
        <v>0</v>
      </c>
      <c r="HB5" s="255" t="str">
        <f ca="1">IF(GF5&lt;&gt;"",SUM(GV5:HA5)+1,"")</f>
        <v/>
      </c>
      <c r="HC5" s="255" t="str">
        <f ca="1">IF(GF5&lt;&gt;"",INDEX(GF5:GF8,MATCH(2,HB5:HB8,0),0),"")</f>
        <v/>
      </c>
      <c r="IZ5" s="255" t="str">
        <f ca="1">IF(HC5&lt;&gt;"",HC5,IF(GE5&lt;&gt;"",GE5,FA5))</f>
        <v>Fiji</v>
      </c>
      <c r="JA5" s="255">
        <v>2</v>
      </c>
      <c r="JB5" s="255">
        <v>3</v>
      </c>
      <c r="JC5" s="255" t="str">
        <f t="shared" si="18"/>
        <v>Ireland</v>
      </c>
      <c r="JD5" s="255" t="str">
        <f ca="1">IF(OFFSET('All Players'!$W12,0,JD$1)&lt;&gt;"",OFFSET('All Players'!$W12,0,JD$1),"")</f>
        <v/>
      </c>
      <c r="JE5" s="255" t="str">
        <f ca="1">IF(OFFSET('All Players'!$Y12,0,JD$1)&lt;&gt;"",OFFSET('All Players'!$Y12,0,JD$1),"")</f>
        <v/>
      </c>
      <c r="JF5" s="255" t="str">
        <f t="shared" si="19"/>
        <v>Canada</v>
      </c>
      <c r="JG5" s="255" t="str">
        <f ca="1">IF(OFFSET('All Players'!$AA12,0,JF$1)&lt;&gt;"",OFFSET('All Players'!$AA12,0,JF$1),"")</f>
        <v/>
      </c>
      <c r="JH5" s="255" t="str">
        <f ca="1">IF(OFFSET('All Players'!$AC12,0,JG$1)&lt;&gt;"",OFFSET('All Players'!$AC12,0,JG$1),"")</f>
        <v/>
      </c>
      <c r="JI5" s="255">
        <f t="shared" ca="1" si="20"/>
        <v>0</v>
      </c>
      <c r="JJ5" s="255">
        <f t="shared" ca="1" si="21"/>
        <v>0</v>
      </c>
      <c r="JK5" s="255">
        <f t="shared" ca="1" si="22"/>
        <v>0</v>
      </c>
      <c r="JL5" s="255">
        <f t="shared" ca="1" si="23"/>
        <v>0</v>
      </c>
      <c r="JM5" s="255" t="str">
        <f t="shared" ca="1" si="24"/>
        <v/>
      </c>
      <c r="JN5" s="255" t="str">
        <f t="shared" ca="1" si="25"/>
        <v/>
      </c>
      <c r="JO5" s="255">
        <f ca="1">VLOOKUP(JP5,OG4:OH8,2,FALSE)</f>
        <v>5</v>
      </c>
      <c r="JP5" s="255" t="s">
        <v>4</v>
      </c>
      <c r="JQ5" s="255">
        <f t="shared" ref="JQ5:JQ8" ca="1" si="164">COUNTIFS(OJ$3:OJ$42,JP5,OT$3:OT$42,"W")+COUNTIFS(OM$3:OM$42,JP5,OU$3:OU$42,"W")</f>
        <v>0</v>
      </c>
      <c r="JR5" s="255">
        <f t="shared" ref="JR5:JR8" ca="1" si="165">COUNTIFS(OJ$3:OJ$42,JP5,OT$3:OT$42,"D")+COUNTIFS(OM$3:OM$42,JP5,OU$3:OU$42,"D")</f>
        <v>0</v>
      </c>
      <c r="JS5" s="255">
        <f t="shared" ref="JS5:JS8" ca="1" si="166">COUNTIFS(OJ$3:OJ$42,JP5,OT$3:OT$42,"L")+COUNTIFS(OM$3:OM$42,JP5,OU$3:OU$42,"L")</f>
        <v>0</v>
      </c>
      <c r="JT5" s="255">
        <f t="shared" ref="JT5:JT8" ca="1" si="167">SUMIF(OJ$3:OJ$60,JP5,OK$3:OK$60)+SUMIF(OM$3:OM$60,JP5,OL$3:OL$60)</f>
        <v>0</v>
      </c>
      <c r="JU5" s="255">
        <f t="shared" ref="JU5:JU8" ca="1" si="168">SUMIF(OM$3:OM$60,JP5,OK$3:OK$60)+SUMIF(OJ$3:OJ$60,JP5,OL$3:OL$60)</f>
        <v>0</v>
      </c>
      <c r="JV5" s="255">
        <f t="shared" ref="JV5:JV8" ca="1" si="169">JT5-JU5+1000</f>
        <v>1000</v>
      </c>
      <c r="JW5" s="255">
        <f t="shared" ref="JW5:JW8" ca="1" si="170">SUMIF(OJ:OJ,JP5,ON:ON)+SUMIF(OM:OM,JP5,OO:OO)</f>
        <v>0</v>
      </c>
      <c r="JX5" s="255">
        <f t="shared" ref="JX5:JX8" ca="1" si="171">SUMIF(OM:OM,JP5,ON:ON)+SUMIF(OJ:OJ,JP5,OO:OO)</f>
        <v>0</v>
      </c>
      <c r="JY5" s="255">
        <f t="shared" ref="JY5:JY8" ca="1" si="172">JW5-JX5+1000</f>
        <v>1000</v>
      </c>
      <c r="JZ5" s="255">
        <f t="shared" ref="JZ5:JZ8" ca="1" si="173">JQ5*4+JR5*2</f>
        <v>0</v>
      </c>
      <c r="KA5" s="255">
        <f ca="1">SUMIF(OJ:OJ,JP5,OP:OP)+SUMIF(OM:OM,JP5,OQ:OQ)</f>
        <v>0</v>
      </c>
      <c r="KB5" s="255">
        <f ca="1">SUMIF(OJ:OJ,JP5,OR:OR)+SUMIF(OM:OM,JP5,OS:OS)</f>
        <v>0</v>
      </c>
      <c r="KC5" s="255">
        <f t="shared" ref="KC5:KC8" ca="1" si="174">KB5+KA5+JZ5</f>
        <v>0</v>
      </c>
      <c r="KD5" s="255">
        <v>4</v>
      </c>
      <c r="KE5" s="255">
        <f t="shared" ref="KE5:KE8" ca="1" si="175">RANK(KC5,KC$4:KC$8)</f>
        <v>1</v>
      </c>
      <c r="KG5" s="255">
        <f ca="1">RANK(KC5,KC$4:KC$8)+COUNTIF(KC$4:KC5,KC5)-1</f>
        <v>2</v>
      </c>
      <c r="KH5" s="255" t="str">
        <f ca="1">INDEX(JP$4:JP$8,MATCH(2,KG$4:KG$8,0),0)</f>
        <v>England</v>
      </c>
      <c r="KI5" s="255">
        <f t="shared" ref="KI5:KI8" ca="1" si="176">INDEX(KE$4:KE$8,MATCH(KH5,JP$4:JP$8,0),0)</f>
        <v>1</v>
      </c>
      <c r="KJ5" s="255" t="str">
        <f ca="1">IF(KJ4&lt;&gt;"",KH5,"")</f>
        <v>England</v>
      </c>
      <c r="KK5" s="255" t="str">
        <f ca="1">IF(KK4&lt;&gt;"",KH6,"")</f>
        <v/>
      </c>
      <c r="KL5" s="255" t="str">
        <f ca="1">IF(KL4&lt;&gt;"",KH7,"")</f>
        <v/>
      </c>
      <c r="KM5" s="255" t="str">
        <f ca="1">IF(KM4&lt;&gt;"",KH8,"")</f>
        <v/>
      </c>
      <c r="KO5" s="255" t="str">
        <f t="shared" ref="KO5:KO8" ca="1" si="177">IF(KJ5&lt;&gt;"",KJ5,"")</f>
        <v>England</v>
      </c>
      <c r="KP5" s="255">
        <f ca="1">SUMPRODUCT((OJ3:OJ42=KO5)*(OM3:OM42=KO6)*(OT3:OT42="W"))+SUMPRODUCT((OJ3:OJ42=KO5)*(OM3:OM42=KO7)*(OT3:OT42="W"))+SUMPRODUCT((OJ3:OJ42=KO5)*(OM3:OM42=KO8)*(OT3:OT42="W"))+SUMPRODUCT((OJ3:OJ42=KO5)*(OM3:OM42=KO4)*(OT3:OT42="W"))+SUMPRODUCT((OJ3:OJ42=KO6)*(OM3:OM42=KO5)*(OU3:OU42="W"))+SUMPRODUCT((OJ3:OJ42=KO7)*(OM3:OM42=KO5)*(OU3:OU42="W"))+SUMPRODUCT((OJ3:OJ42=KO8)*(OM3:OM42=KO5)*(OU3:OU42="W"))+SUMPRODUCT((OJ3:OJ42=KO4)*(OM3:OM42=KO5)*(OU3:OU42="W"))</f>
        <v>0</v>
      </c>
      <c r="KQ5" s="255">
        <f ca="1">SUMPRODUCT((OJ3:OJ42=KO5)*(OM3:OM42=KO6)*(OT3:OT42="D"))+SUMPRODUCT((OJ3:OJ42=KO5)*(OM3:OM42=KO7)*(OT3:OT42="D"))+SUMPRODUCT((OJ3:OJ42=KO5)*(OM3:OM42=KO8)*(OT3:OT42="D"))+SUMPRODUCT((OJ3:OJ42=KO5)*(OM3:OM42=KO4)*(OT3:OT42="D"))+SUMPRODUCT((OJ3:OJ42=KO6)*(OM3:OM42=KO5)*(OT3:OT42="D"))+SUMPRODUCT((OJ3:OJ42=KO7)*(OM3:OM42=KO5)*(OT3:OT42="D"))+SUMPRODUCT((OJ3:OJ42=KO8)*(OM3:OM42=KO5)*(OT3:OT42="D"))+SUMPRODUCT((OJ3:OJ42=KO4)*(OM3:OM42=KO5)*(OT3:OT42="D"))</f>
        <v>0</v>
      </c>
      <c r="KR5" s="255">
        <f ca="1">SUMPRODUCT((OJ3:OJ42=KO5)*(OM3:OM42=KO6)*(OT3:OT42="L"))+SUMPRODUCT((OJ3:OJ42=KO5)*(OM3:OM42=KO7)*(OT3:OT42="L"))+SUMPRODUCT((OJ3:OJ42=KO5)*(OM3:OM42=KO8)*(OT3:OT42="L"))+SUMPRODUCT((OJ3:OJ42=KO5)*(OM3:OM42=KO4)*(OT3:OT42="L"))+SUMPRODUCT((OJ3:OJ42=KO6)*(OM3:OM42=KO5)*(OU3:OU42="L"))+SUMPRODUCT((OJ3:OJ42=KO7)*(OM3:OM42=KO5)*(OU3:OU42="L"))+SUMPRODUCT((OJ3:OJ42=KO8)*(OM3:OM42=KO5)*(OU3:OU42="L"))+SUMPRODUCT((OJ3:OJ42=KO4)*(OM3:OM42=KO5)*(OU3:OU42="L"))</f>
        <v>0</v>
      </c>
      <c r="KS5" s="255">
        <f ca="1">IF(KO5&lt;&gt;"",VLOOKUP(KO5,JP4:JT29,5,FALSE),0)</f>
        <v>0</v>
      </c>
      <c r="KT5" s="255">
        <f ca="1">IF(KO5&lt;&gt;"",VLOOKUP(KO5,JP4:JU29,6,FALSE),0)</f>
        <v>0</v>
      </c>
      <c r="KU5" s="255">
        <f ca="1">KS5-KT5+1000</f>
        <v>1000</v>
      </c>
      <c r="KV5" s="255">
        <f ca="1">IF(KO5&lt;&gt;"",VLOOKUP(KO5,JP4:JW29,8,FALSE),0)</f>
        <v>0</v>
      </c>
      <c r="KW5" s="255">
        <f ca="1">IF(KO5&lt;&gt;"",VLOOKUP(KO5,JP4:JX29,9,FALSE),0)</f>
        <v>0</v>
      </c>
      <c r="KX5" s="255">
        <f ca="1">KV5-KW5+1000</f>
        <v>1000</v>
      </c>
      <c r="KY5" s="255">
        <f ca="1">IF(KO5&lt;&gt;"",VLOOKUP(KO5,JP4:JT8,5,FALSE),"")</f>
        <v>0</v>
      </c>
      <c r="KZ5" s="255">
        <f ca="1">IF(KO5&lt;&gt;"",VLOOKUP(KO5,JP4:JW8,8,FALSE),"")</f>
        <v>0</v>
      </c>
      <c r="LA5" s="255">
        <f ca="1">IF(KO5&lt;&gt;"",VLOOKUP(KO5,JP4:KD8,15,FALSE),"")</f>
        <v>4</v>
      </c>
      <c r="LB5" s="255">
        <f ca="1">SUMPRODUCT((OJ3:OJ42=KO5)*(OM3:OM42=KO6)*OP3:OP42)+SUMPRODUCT((OJ3:OJ42=KO5)*(OM3:OM42=KO7)*OP3:OP42)+SUMPRODUCT((OJ3:OJ42=KO5)*(OM3:OM42=KO8)*OP3:OP42)+SUMPRODUCT((OJ3:OJ42=KO5)*(OM3:OM42=KO4)*OP3:OP42)+SUMPRODUCT((OJ3:OJ42=KO6)*(OM3:OM42=KO5)*OQ3:OQ42)+SUMPRODUCT((OJ3:OJ42=KO7)*(OM3:OM42=KO5)*OQ3:OQ42)+SUMPRODUCT((OJ3:OJ42=KO8)*(OM3:OM42=KO5)*OQ3:OQ42)+SUMPRODUCT((OJ3:OJ42=KO4)*(OM3:OM42=KO5)*OQ3:OQ42)</f>
        <v>0</v>
      </c>
      <c r="LC5" s="255">
        <f ca="1">SUMPRODUCT((OJ3:OJ42=KO5)*(OM3:OM42=KO6)*OR3:OR42)+SUMPRODUCT((OJ3:OJ42=KO5)*(OM3:OM42=KO7)*OR3:OR42)+SUMPRODUCT((OJ3:OJ42=KO5)*(OM3:OM42=KO8)*OR3:OR42)+SUMPRODUCT((OJ3:OJ42=KO5)*(OM3:OM42=KO4)*OR3:OR42)+SUMPRODUCT((OJ3:OJ42=KO6)*(OM3:OM42=KO5)*OS3:OS42)+SUMPRODUCT((OJ3:OJ42=KO7)*(OM3:OM42=KO5)*OS3:OS42)+SUMPRODUCT((OJ3:OJ42=KO8)*(OM3:OM42=KO5)*OS3:OS42)+SUMPRODUCT((OJ3:OJ42=KO4)*(OM3:OM42=KO5)*OS3:OS42)</f>
        <v>0</v>
      </c>
      <c r="LD5" s="255">
        <f ca="1">KP5*4+KQ5*2+LB5+LC5</f>
        <v>0</v>
      </c>
      <c r="LE5" s="255">
        <f ca="1">IF(KO5&lt;&gt;"",RANK(LD5,LD4:LD8),"")</f>
        <v>1</v>
      </c>
      <c r="LF5" s="255">
        <f ca="1">SUMPRODUCT((LD4:LD8=LD5)*(KU4:KU8&gt;KU5))</f>
        <v>0</v>
      </c>
      <c r="LG5" s="255">
        <f ca="1">SUMPRODUCT((LD4:LD8=LD5)*(KU4:KU8=KU5)*(KX4:KX8&gt;KX5))</f>
        <v>0</v>
      </c>
      <c r="LH5" s="255">
        <f ca="1">SUMPRODUCT((LD4:LD8=LD5)*(KU4:KU8=KU5)*(KX4:KX8=KX5)*(KY4:KY8&gt;KY5))</f>
        <v>0</v>
      </c>
      <c r="LI5" s="255">
        <f ca="1">SUMPRODUCT((LD4:LD8=LD5)*(KU4:KU8=KU5)*(KX4:KX8=KX5)*(KY4:KY8=KY5)*(KZ4:KZ8&gt;KZ5))</f>
        <v>0</v>
      </c>
      <c r="LJ5" s="255">
        <f ca="1">SUMPRODUCT((LD4:LD8=LD5)*(KU4:KU8=KU5)*(KX4:KX8=KX5)*(KY4:KY8=KY5)*(KZ4:KZ8=KZ5)*(LA4:LA8&gt;LA5))</f>
        <v>4</v>
      </c>
      <c r="LK5" s="255">
        <f t="shared" ref="LK5:LK8" ca="1" si="178">IF(KO5&lt;&gt;"",SUM(LE5:LJ5),"")</f>
        <v>5</v>
      </c>
      <c r="LL5" s="255" t="str">
        <f ca="1">IF(KO5&lt;&gt;"",INDEX(KO4:KO8,MATCH(2,LK4:LK8,0),0),"")</f>
        <v>Fiji</v>
      </c>
      <c r="LM5" s="255" t="str">
        <f ca="1">IF(KK4&lt;&gt;"",KK4,"")</f>
        <v/>
      </c>
      <c r="LN5" s="255">
        <f ca="1">SUMPRODUCT((OJ3:OJ42=LM5)*(OM3:OM42=LM6)*(OT3:OT42="W"))+SUMPRODUCT((OJ3:OJ42=LM5)*(OM3:OM42=LM7)*(OT3:OT42="W"))+SUMPRODUCT((OJ3:OJ42=LM5)*(OM3:OM42=LM8)*(OT3:OT42="W"))+SUMPRODUCT((OJ3:OJ42=LM6)*(OM3:OM42=LM5)*(OU3:OU42="W"))+SUMPRODUCT((OJ3:OJ42=LM7)*(OM3:OM42=LM5)*(OU3:OU42="W"))+SUMPRODUCT((OJ3:OJ42=LM8)*(OM3:OM42=LM5)*(OU3:OU42="W"))</f>
        <v>0</v>
      </c>
      <c r="LO5" s="255">
        <f ca="1">SUMPRODUCT((OJ3:OJ42=LM5)*(OM3:OM42=LM6)*(OT3:OT42="D"))+SUMPRODUCT((OJ3:OJ42=LM5)*(OM3:OM42=LM7)*(OT3:OT42="D"))+SUMPRODUCT((OJ3:OJ42=LM5)*(OM3:OM42=LM8)*(OT3:OT42="D"))+SUMPRODUCT((OJ3:OJ42=LM6)*(OM3:OM42=LM5)*(OT3:OT42="D"))+SUMPRODUCT((OJ3:OJ42=LM7)*(OM3:OM42=LM5)*(OT3:OT42="D"))+SUMPRODUCT((OJ3:OJ42=LM8)*(OM3:OM42=LM5)*(OT3:OT42="D"))</f>
        <v>0</v>
      </c>
      <c r="LP5" s="255">
        <f ca="1">SUMPRODUCT((OJ3:OJ42=LM5)*(OM3:OM42=LM6)*(OT3:OT42="L"))+SUMPRODUCT((OJ3:OJ42=LM5)*(OM3:OM42=LM7)*(OT3:OT42="L"))+SUMPRODUCT((OJ3:OJ42=LM5)*(OM3:OM42=LM8)*(OT3:OT42="L"))+SUMPRODUCT((OJ3:OJ42=LM6)*(OM3:OM42=LM5)*(OU3:OU42="L"))+SUMPRODUCT((OJ3:OJ42=LM7)*(OM3:OM42=LM5)*(OU3:OU42="L"))+SUMPRODUCT((OJ3:OJ42=LM8)*(OM3:OM42=LM5)*(OU3:OU42="L"))</f>
        <v>0</v>
      </c>
      <c r="LQ5" s="255">
        <f ca="1">IF(LM5&lt;&gt;"",VLOOKUP(LM5,JP4:JT29,5,FALSE),0)</f>
        <v>0</v>
      </c>
      <c r="LR5" s="255">
        <f ca="1">IF(LM5&lt;&gt;"",VLOOKUP(LM5,JP4:JU29,6,FALSE),0)</f>
        <v>0</v>
      </c>
      <c r="LS5" s="255">
        <f ca="1">LQ5-LR5+1000</f>
        <v>1000</v>
      </c>
      <c r="LT5" s="255">
        <f ca="1">IF(LM5&lt;&gt;"",VLOOKUP(LM5,JP4:JW29,8,FALSE),0)</f>
        <v>0</v>
      </c>
      <c r="LU5" s="255">
        <f ca="1">IF(LM5&lt;&gt;"",VLOOKUP(LM5,JP4:JX29,9,FALSE),0)</f>
        <v>0</v>
      </c>
      <c r="LV5" s="255">
        <f ca="1">LT5-LU5+1000</f>
        <v>1000</v>
      </c>
      <c r="LW5" s="255" t="str">
        <f ca="1">IF(LM5&lt;&gt;"",VLOOKUP(LM5,JP4:JT8,5,FALSE),"")</f>
        <v/>
      </c>
      <c r="LX5" s="255" t="str">
        <f ca="1">IF(LM5&lt;&gt;"",VLOOKUP(LM5,JP4:JW8,8,FALSE),"")</f>
        <v/>
      </c>
      <c r="LY5" s="255" t="str">
        <f ca="1">IF(LM5&lt;&gt;"",VLOOKUP(LM5,JP4:KD8,15,FALSE),"")</f>
        <v/>
      </c>
      <c r="LZ5" s="255">
        <f ca="1">SUMPRODUCT((OJ3:OJ42=LM5)*(OM3:OM42=LM6)*OP3:OP42)+SUMPRODUCT((OJ3:OJ42=LM5)*(OM3:OM42=LM7)*OP3:OP42)+SUMPRODUCT((OJ3:OJ42=LM5)*(OM3:OM42=LM8)*OP3:OP42)+SUMPRODUCT((OJ3:OJ42=LM6)*(OM3:OM42=LM5)*OQ3:OQ42)+SUMPRODUCT((OJ3:OJ42=LM7)*(OM3:OM42=LM5)*OQ3:OQ42)+SUMPRODUCT((OJ3:OJ42=LM8)*(OM3:OM42=LM5)*OQ3:OQ42)</f>
        <v>0</v>
      </c>
      <c r="MA5" s="255">
        <f ca="1">SUMPRODUCT((OJ3:OJ42=LM5)*(OM3:OM42=LM6)*OR3:OR42)+SUMPRODUCT((OJ3:OJ42=LM5)*(OM3:OM42=LM7)*OR3:OR42)+SUMPRODUCT((OJ3:OJ42=LM5)*(OM3:OM42=LM8)*OR3:OR42)+SUMPRODUCT((OJ3:OJ42=LM6)*(OM3:OM42=LM5)*OS3:OS42)+SUMPRODUCT((OJ3:OJ42=LM7)*(OM3:OM42=LM5)*OS3:OS42)+SUMPRODUCT((OJ3:OJ42=LM8)*(OM3:OM42=LM5)*OS3:OS42)</f>
        <v>0</v>
      </c>
      <c r="MB5" s="255">
        <f ca="1">LN5*4+LO5*2+LZ5+MA5</f>
        <v>0</v>
      </c>
      <c r="MC5" s="255" t="str">
        <f ca="1">IF(LM5&lt;&gt;"",RANK(MB5,MB5:MB8),"")</f>
        <v/>
      </c>
      <c r="MD5" s="255">
        <f ca="1">SUMPRODUCT((MB5:MB8=MB5)*(LS5:LS8&gt;LS5))</f>
        <v>0</v>
      </c>
      <c r="ME5" s="255">
        <f ca="1">SUMPRODUCT((MB5:MB8=MB5)*(LS5:LS8=LS5)*(LV5:LV8&gt;LV5))</f>
        <v>0</v>
      </c>
      <c r="MF5" s="255">
        <f ca="1">SUMPRODUCT((MB4:MB8=MB5)*(LS4:LS8=LS5)*(LV4:LV8=LV5)*(LW4:LW8&gt;LW5))</f>
        <v>0</v>
      </c>
      <c r="MG5" s="255">
        <f ca="1">SUMPRODUCT((MB4:MB8=MB5)*(LS4:LS8=LS5)*(LV4:LV8=LV5)*(LW4:LW8=LW5)*(LX4:LX8&gt;LX5))</f>
        <v>0</v>
      </c>
      <c r="MH5" s="255">
        <f ca="1">SUMPRODUCT((MB4:MB8=MB5)*(LS4:LS8=LS5)*(LV4:LV8=LV5)*(LW4:LW8=LW5)*(LX4:LX8=LX5)*(LY4:LY8&gt;LY5))</f>
        <v>0</v>
      </c>
      <c r="MI5" s="255" t="str">
        <f ca="1">IF(LM5&lt;&gt;"",SUM(MC5:MH5)+1,"")</f>
        <v/>
      </c>
      <c r="MJ5" s="255" t="str">
        <f ca="1">IF(LM5&lt;&gt;"",INDEX(LM5:LM8,MATCH(2,MI5:MI8,0),0),"")</f>
        <v/>
      </c>
      <c r="OG5" s="255" t="str">
        <f ca="1">IF(MJ5&lt;&gt;"",MJ5,IF(LL5&lt;&gt;"",LL5,KH5))</f>
        <v>Fiji</v>
      </c>
      <c r="OH5" s="255">
        <v>2</v>
      </c>
      <c r="OI5" s="255">
        <v>3</v>
      </c>
      <c r="OJ5" s="255" t="str">
        <f t="shared" si="26"/>
        <v>Ireland</v>
      </c>
      <c r="OK5" s="255" t="str">
        <f ca="1">IF(OFFSET('All Players'!$W12,0,OK$1)&lt;&gt;"",OFFSET('All Players'!$W12,0,OK$1),"")</f>
        <v/>
      </c>
      <c r="OL5" s="255" t="str">
        <f ca="1">IF(OFFSET('All Players'!$Y12,0,OK$1)&lt;&gt;"",OFFSET('All Players'!$Y12,0,OK$1),"")</f>
        <v/>
      </c>
      <c r="OM5" s="255" t="str">
        <f t="shared" si="27"/>
        <v>Canada</v>
      </c>
      <c r="ON5" s="255" t="str">
        <f ca="1">IF(OFFSET('All Players'!$AA12,0,OM$1)&lt;&gt;"",OFFSET('All Players'!$AA12,0,OM$1),"")</f>
        <v/>
      </c>
      <c r="OO5" s="255" t="str">
        <f ca="1">IF(OFFSET('All Players'!$AC12,0,ON$1)&lt;&gt;"",OFFSET('All Players'!$AC12,0,ON$1),"")</f>
        <v/>
      </c>
      <c r="OP5" s="255">
        <f t="shared" ca="1" si="28"/>
        <v>0</v>
      </c>
      <c r="OQ5" s="255">
        <f t="shared" ca="1" si="29"/>
        <v>0</v>
      </c>
      <c r="OR5" s="255">
        <f t="shared" ca="1" si="30"/>
        <v>0</v>
      </c>
      <c r="OS5" s="255">
        <f t="shared" ca="1" si="31"/>
        <v>0</v>
      </c>
      <c r="OT5" s="255" t="str">
        <f t="shared" ca="1" si="32"/>
        <v/>
      </c>
      <c r="OU5" s="255" t="str">
        <f t="shared" ca="1" si="33"/>
        <v/>
      </c>
      <c r="OV5" s="255">
        <f ca="1">VLOOKUP(OW5,TN4:TO8,2,FALSE)</f>
        <v>5</v>
      </c>
      <c r="OW5" s="255" t="s">
        <v>4</v>
      </c>
      <c r="OX5" s="255">
        <f t="shared" ref="OX5:OX8" ca="1" si="179">COUNTIFS(TQ$3:TQ$42,OW5,UA$3:UA$42,"W")+COUNTIFS(TT$3:TT$42,OW5,UB$3:UB$42,"W")</f>
        <v>0</v>
      </c>
      <c r="OY5" s="255">
        <f t="shared" ref="OY5:OY8" ca="1" si="180">COUNTIFS(TQ$3:TQ$42,OW5,UA$3:UA$42,"D")+COUNTIFS(TT$3:TT$42,OW5,UB$3:UB$42,"D")</f>
        <v>0</v>
      </c>
      <c r="OZ5" s="255">
        <f t="shared" ref="OZ5:OZ8" ca="1" si="181">COUNTIFS(TQ$3:TQ$42,OW5,UA$3:UA$42,"L")+COUNTIFS(TT$3:TT$42,OW5,UB$3:UB$42,"L")</f>
        <v>0</v>
      </c>
      <c r="PA5" s="255">
        <f t="shared" ref="PA5:PA8" ca="1" si="182">SUMIF(TQ$3:TQ$60,OW5,TR$3:TR$60)+SUMIF(TT$3:TT$60,OW5,TS$3:TS$60)</f>
        <v>0</v>
      </c>
      <c r="PB5" s="255">
        <f t="shared" ref="PB5:PB8" ca="1" si="183">SUMIF(TT$3:TT$60,OW5,TR$3:TR$60)+SUMIF(TQ$3:TQ$60,OW5,TS$3:TS$60)</f>
        <v>0</v>
      </c>
      <c r="PC5" s="255">
        <f t="shared" ref="PC5:PC8" ca="1" si="184">PA5-PB5+1000</f>
        <v>1000</v>
      </c>
      <c r="PD5" s="255">
        <f t="shared" ref="PD5:PD8" ca="1" si="185">SUMIF(TQ:TQ,OW5,TU:TU)+SUMIF(TT:TT,OW5,TV:TV)</f>
        <v>0</v>
      </c>
      <c r="PE5" s="255">
        <f t="shared" ref="PE5:PE8" ca="1" si="186">SUMIF(TT:TT,OW5,TU:TU)+SUMIF(TQ:TQ,OW5,TV:TV)</f>
        <v>0</v>
      </c>
      <c r="PF5" s="255">
        <f t="shared" ref="PF5:PF8" ca="1" si="187">PD5-PE5+1000</f>
        <v>1000</v>
      </c>
      <c r="PG5" s="255">
        <f t="shared" ref="PG5:PG8" ca="1" si="188">OX5*4+OY5*2</f>
        <v>0</v>
      </c>
      <c r="PH5" s="255">
        <f ca="1">SUMIF(TQ:TQ,OW5,TW:TW)+SUMIF(TT:TT,OW5,TX:TX)</f>
        <v>0</v>
      </c>
      <c r="PI5" s="255">
        <f ca="1">SUMIF(TQ:TQ,OW5,TY:TY)+SUMIF(TT:TT,OW5,TZ:TZ)</f>
        <v>0</v>
      </c>
      <c r="PJ5" s="255">
        <f t="shared" ref="PJ5:PJ8" ca="1" si="189">PI5+PH5+PG5</f>
        <v>0</v>
      </c>
      <c r="PK5" s="255">
        <v>4</v>
      </c>
      <c r="PL5" s="255">
        <f t="shared" ref="PL5:PL8" ca="1" si="190">RANK(PJ5,PJ$4:PJ$8)</f>
        <v>1</v>
      </c>
      <c r="PN5" s="255">
        <f ca="1">RANK(PJ5,PJ$4:PJ$8)+COUNTIF(PJ$4:PJ5,PJ5)-1</f>
        <v>2</v>
      </c>
      <c r="PO5" s="255" t="str">
        <f ca="1">INDEX(OW$4:OW$8,MATCH(2,PN$4:PN$8,0),0)</f>
        <v>England</v>
      </c>
      <c r="PP5" s="255">
        <f t="shared" ref="PP5:PP8" ca="1" si="191">INDEX(PL$4:PL$8,MATCH(PO5,OW$4:OW$8,0),0)</f>
        <v>1</v>
      </c>
      <c r="PQ5" s="255" t="str">
        <f ca="1">IF(PQ4&lt;&gt;"",PO5,"")</f>
        <v>England</v>
      </c>
      <c r="PR5" s="255" t="str">
        <f ca="1">IF(PR4&lt;&gt;"",PO6,"")</f>
        <v/>
      </c>
      <c r="PS5" s="255" t="str">
        <f ca="1">IF(PS4&lt;&gt;"",PO7,"")</f>
        <v/>
      </c>
      <c r="PT5" s="255" t="str">
        <f ca="1">IF(PT4&lt;&gt;"",PO8,"")</f>
        <v/>
      </c>
      <c r="PV5" s="255" t="str">
        <f t="shared" ref="PV5:PV8" ca="1" si="192">IF(PQ5&lt;&gt;"",PQ5,"")</f>
        <v>England</v>
      </c>
      <c r="PW5" s="255">
        <f ca="1">SUMPRODUCT((TQ3:TQ42=PV5)*(TT3:TT42=PV6)*(UA3:UA42="W"))+SUMPRODUCT((TQ3:TQ42=PV5)*(TT3:TT42=PV7)*(UA3:UA42="W"))+SUMPRODUCT((TQ3:TQ42=PV5)*(TT3:TT42=PV8)*(UA3:UA42="W"))+SUMPRODUCT((TQ3:TQ42=PV5)*(TT3:TT42=PV4)*(UA3:UA42="W"))+SUMPRODUCT((TQ3:TQ42=PV6)*(TT3:TT42=PV5)*(UB3:UB42="W"))+SUMPRODUCT((TQ3:TQ42=PV7)*(TT3:TT42=PV5)*(UB3:UB42="W"))+SUMPRODUCT((TQ3:TQ42=PV8)*(TT3:TT42=PV5)*(UB3:UB42="W"))+SUMPRODUCT((TQ3:TQ42=PV4)*(TT3:TT42=PV5)*(UB3:UB42="W"))</f>
        <v>0</v>
      </c>
      <c r="PX5" s="255">
        <f ca="1">SUMPRODUCT((TQ3:TQ42=PV5)*(TT3:TT42=PV6)*(UA3:UA42="D"))+SUMPRODUCT((TQ3:TQ42=PV5)*(TT3:TT42=PV7)*(UA3:UA42="D"))+SUMPRODUCT((TQ3:TQ42=PV5)*(TT3:TT42=PV8)*(UA3:UA42="D"))+SUMPRODUCT((TQ3:TQ42=PV5)*(TT3:TT42=PV4)*(UA3:UA42="D"))+SUMPRODUCT((TQ3:TQ42=PV6)*(TT3:TT42=PV5)*(UA3:UA42="D"))+SUMPRODUCT((TQ3:TQ42=PV7)*(TT3:TT42=PV5)*(UA3:UA42="D"))+SUMPRODUCT((TQ3:TQ42=PV8)*(TT3:TT42=PV5)*(UA3:UA42="D"))+SUMPRODUCT((TQ3:TQ42=PV4)*(TT3:TT42=PV5)*(UA3:UA42="D"))</f>
        <v>0</v>
      </c>
      <c r="PY5" s="255">
        <f ca="1">SUMPRODUCT((TQ3:TQ42=PV5)*(TT3:TT42=PV6)*(UA3:UA42="L"))+SUMPRODUCT((TQ3:TQ42=PV5)*(TT3:TT42=PV7)*(UA3:UA42="L"))+SUMPRODUCT((TQ3:TQ42=PV5)*(TT3:TT42=PV8)*(UA3:UA42="L"))+SUMPRODUCT((TQ3:TQ42=PV5)*(TT3:TT42=PV4)*(UA3:UA42="L"))+SUMPRODUCT((TQ3:TQ42=PV6)*(TT3:TT42=PV5)*(UB3:UB42="L"))+SUMPRODUCT((TQ3:TQ42=PV7)*(TT3:TT42=PV5)*(UB3:UB42="L"))+SUMPRODUCT((TQ3:TQ42=PV8)*(TT3:TT42=PV5)*(UB3:UB42="L"))+SUMPRODUCT((TQ3:TQ42=PV4)*(TT3:TT42=PV5)*(UB3:UB42="L"))</f>
        <v>0</v>
      </c>
      <c r="PZ5" s="255">
        <f ca="1">IF(PV5&lt;&gt;"",VLOOKUP(PV5,OW4:PA29,5,FALSE),0)</f>
        <v>0</v>
      </c>
      <c r="QA5" s="255">
        <f ca="1">IF(PV5&lt;&gt;"",VLOOKUP(PV5,OW4:PB29,6,FALSE),0)</f>
        <v>0</v>
      </c>
      <c r="QB5" s="255">
        <f ca="1">PZ5-QA5+1000</f>
        <v>1000</v>
      </c>
      <c r="QC5" s="255">
        <f ca="1">IF(PV5&lt;&gt;"",VLOOKUP(PV5,OW4:PD29,8,FALSE),0)</f>
        <v>0</v>
      </c>
      <c r="QD5" s="255">
        <f ca="1">IF(PV5&lt;&gt;"",VLOOKUP(PV5,OW4:PE29,9,FALSE),0)</f>
        <v>0</v>
      </c>
      <c r="QE5" s="255">
        <f ca="1">QC5-QD5+1000</f>
        <v>1000</v>
      </c>
      <c r="QF5" s="255">
        <f ca="1">IF(PV5&lt;&gt;"",VLOOKUP(PV5,OW4:PA8,5,FALSE),"")</f>
        <v>0</v>
      </c>
      <c r="QG5" s="255">
        <f ca="1">IF(PV5&lt;&gt;"",VLOOKUP(PV5,OW4:PD8,8,FALSE),"")</f>
        <v>0</v>
      </c>
      <c r="QH5" s="255">
        <f ca="1">IF(PV5&lt;&gt;"",VLOOKUP(PV5,OW4:PK8,15,FALSE),"")</f>
        <v>4</v>
      </c>
      <c r="QI5" s="255">
        <f ca="1">SUMPRODUCT((TQ3:TQ42=PV5)*(TT3:TT42=PV6)*TW3:TW42)+SUMPRODUCT((TQ3:TQ42=PV5)*(TT3:TT42=PV7)*TW3:TW42)+SUMPRODUCT((TQ3:TQ42=PV5)*(TT3:TT42=PV8)*TW3:TW42)+SUMPRODUCT((TQ3:TQ42=PV5)*(TT3:TT42=PV4)*TW3:TW42)+SUMPRODUCT((TQ3:TQ42=PV6)*(TT3:TT42=PV5)*TX3:TX42)+SUMPRODUCT((TQ3:TQ42=PV7)*(TT3:TT42=PV5)*TX3:TX42)+SUMPRODUCT((TQ3:TQ42=PV8)*(TT3:TT42=PV5)*TX3:TX42)+SUMPRODUCT((TQ3:TQ42=PV4)*(TT3:TT42=PV5)*TX3:TX42)</f>
        <v>0</v>
      </c>
      <c r="QJ5" s="255">
        <f ca="1">SUMPRODUCT((TQ3:TQ42=PV5)*(TT3:TT42=PV6)*TY3:TY42)+SUMPRODUCT((TQ3:TQ42=PV5)*(TT3:TT42=PV7)*TY3:TY42)+SUMPRODUCT((TQ3:TQ42=PV5)*(TT3:TT42=PV8)*TY3:TY42)+SUMPRODUCT((TQ3:TQ42=PV5)*(TT3:TT42=PV4)*TY3:TY42)+SUMPRODUCT((TQ3:TQ42=PV6)*(TT3:TT42=PV5)*TZ3:TZ42)+SUMPRODUCT((TQ3:TQ42=PV7)*(TT3:TT42=PV5)*TZ3:TZ42)+SUMPRODUCT((TQ3:TQ42=PV8)*(TT3:TT42=PV5)*TZ3:TZ42)+SUMPRODUCT((TQ3:TQ42=PV4)*(TT3:TT42=PV5)*TZ3:TZ42)</f>
        <v>0</v>
      </c>
      <c r="QK5" s="255">
        <f ca="1">PW5*4+PX5*2+QI5+QJ5</f>
        <v>0</v>
      </c>
      <c r="QL5" s="255">
        <f ca="1">IF(PV5&lt;&gt;"",RANK(QK5,QK4:QK8),"")</f>
        <v>1</v>
      </c>
      <c r="QM5" s="255">
        <f ca="1">SUMPRODUCT((QK4:QK8=QK5)*(QB4:QB8&gt;QB5))</f>
        <v>0</v>
      </c>
      <c r="QN5" s="255">
        <f ca="1">SUMPRODUCT((QK4:QK8=QK5)*(QB4:QB8=QB5)*(QE4:QE8&gt;QE5))</f>
        <v>0</v>
      </c>
      <c r="QO5" s="255">
        <f ca="1">SUMPRODUCT((QK4:QK8=QK5)*(QB4:QB8=QB5)*(QE4:QE8=QE5)*(QF4:QF8&gt;QF5))</f>
        <v>0</v>
      </c>
      <c r="QP5" s="255">
        <f ca="1">SUMPRODUCT((QK4:QK8=QK5)*(QB4:QB8=QB5)*(QE4:QE8=QE5)*(QF4:QF8=QF5)*(QG4:QG8&gt;QG5))</f>
        <v>0</v>
      </c>
      <c r="QQ5" s="255">
        <f ca="1">SUMPRODUCT((QK4:QK8=QK5)*(QB4:QB8=QB5)*(QE4:QE8=QE5)*(QF4:QF8=QF5)*(QG4:QG8=QG5)*(QH4:QH8&gt;QH5))</f>
        <v>4</v>
      </c>
      <c r="QR5" s="255">
        <f t="shared" ref="QR5:QR8" ca="1" si="193">IF(PV5&lt;&gt;"",SUM(QL5:QQ5),"")</f>
        <v>5</v>
      </c>
      <c r="QS5" s="255" t="str">
        <f ca="1">IF(PV5&lt;&gt;"",INDEX(PV4:PV8,MATCH(2,QR4:QR8,0),0),"")</f>
        <v>Fiji</v>
      </c>
      <c r="QT5" s="255" t="str">
        <f ca="1">IF(PR4&lt;&gt;"",PR4,"")</f>
        <v/>
      </c>
      <c r="QU5" s="255">
        <f ca="1">SUMPRODUCT((TQ3:TQ42=QT5)*(TT3:TT42=QT6)*(UA3:UA42="W"))+SUMPRODUCT((TQ3:TQ42=QT5)*(TT3:TT42=QT7)*(UA3:UA42="W"))+SUMPRODUCT((TQ3:TQ42=QT5)*(TT3:TT42=QT8)*(UA3:UA42="W"))+SUMPRODUCT((TQ3:TQ42=QT6)*(TT3:TT42=QT5)*(UB3:UB42="W"))+SUMPRODUCT((TQ3:TQ42=QT7)*(TT3:TT42=QT5)*(UB3:UB42="W"))+SUMPRODUCT((TQ3:TQ42=QT8)*(TT3:TT42=QT5)*(UB3:UB42="W"))</f>
        <v>0</v>
      </c>
      <c r="QV5" s="255">
        <f ca="1">SUMPRODUCT((TQ3:TQ42=QT5)*(TT3:TT42=QT6)*(UA3:UA42="D"))+SUMPRODUCT((TQ3:TQ42=QT5)*(TT3:TT42=QT7)*(UA3:UA42="D"))+SUMPRODUCT((TQ3:TQ42=QT5)*(TT3:TT42=QT8)*(UA3:UA42="D"))+SUMPRODUCT((TQ3:TQ42=QT6)*(TT3:TT42=QT5)*(UA3:UA42="D"))+SUMPRODUCT((TQ3:TQ42=QT7)*(TT3:TT42=QT5)*(UA3:UA42="D"))+SUMPRODUCT((TQ3:TQ42=QT8)*(TT3:TT42=QT5)*(UA3:UA42="D"))</f>
        <v>0</v>
      </c>
      <c r="QW5" s="255">
        <f ca="1">SUMPRODUCT((TQ3:TQ42=QT5)*(TT3:TT42=QT6)*(UA3:UA42="L"))+SUMPRODUCT((TQ3:TQ42=QT5)*(TT3:TT42=QT7)*(UA3:UA42="L"))+SUMPRODUCT((TQ3:TQ42=QT5)*(TT3:TT42=QT8)*(UA3:UA42="L"))+SUMPRODUCT((TQ3:TQ42=QT6)*(TT3:TT42=QT5)*(UB3:UB42="L"))+SUMPRODUCT((TQ3:TQ42=QT7)*(TT3:TT42=QT5)*(UB3:UB42="L"))+SUMPRODUCT((TQ3:TQ42=QT8)*(TT3:TT42=QT5)*(UB3:UB42="L"))</f>
        <v>0</v>
      </c>
      <c r="QX5" s="255">
        <f ca="1">IF(QT5&lt;&gt;"",VLOOKUP(QT5,OW4:PA29,5,FALSE),0)</f>
        <v>0</v>
      </c>
      <c r="QY5" s="255">
        <f ca="1">IF(QT5&lt;&gt;"",VLOOKUP(QT5,OW4:PB29,6,FALSE),0)</f>
        <v>0</v>
      </c>
      <c r="QZ5" s="255">
        <f ca="1">QX5-QY5+1000</f>
        <v>1000</v>
      </c>
      <c r="RA5" s="255">
        <f ca="1">IF(QT5&lt;&gt;"",VLOOKUP(QT5,OW4:PD29,8,FALSE),0)</f>
        <v>0</v>
      </c>
      <c r="RB5" s="255">
        <f ca="1">IF(QT5&lt;&gt;"",VLOOKUP(QT5,OW4:PE29,9,FALSE),0)</f>
        <v>0</v>
      </c>
      <c r="RC5" s="255">
        <f ca="1">RA5-RB5+1000</f>
        <v>1000</v>
      </c>
      <c r="RD5" s="255" t="str">
        <f ca="1">IF(QT5&lt;&gt;"",VLOOKUP(QT5,OW4:PA8,5,FALSE),"")</f>
        <v/>
      </c>
      <c r="RE5" s="255" t="str">
        <f ca="1">IF(QT5&lt;&gt;"",VLOOKUP(QT5,OW4:PD8,8,FALSE),"")</f>
        <v/>
      </c>
      <c r="RF5" s="255" t="str">
        <f ca="1">IF(QT5&lt;&gt;"",VLOOKUP(QT5,OW4:PK8,15,FALSE),"")</f>
        <v/>
      </c>
      <c r="RG5" s="255">
        <f ca="1">SUMPRODUCT((TQ3:TQ42=QT5)*(TT3:TT42=QT6)*TW3:TW42)+SUMPRODUCT((TQ3:TQ42=QT5)*(TT3:TT42=QT7)*TW3:TW42)+SUMPRODUCT((TQ3:TQ42=QT5)*(TT3:TT42=QT8)*TW3:TW42)+SUMPRODUCT((TQ3:TQ42=QT6)*(TT3:TT42=QT5)*TX3:TX42)+SUMPRODUCT((TQ3:TQ42=QT7)*(TT3:TT42=QT5)*TX3:TX42)+SUMPRODUCT((TQ3:TQ42=QT8)*(TT3:TT42=QT5)*TX3:TX42)</f>
        <v>0</v>
      </c>
      <c r="RH5" s="255">
        <f ca="1">SUMPRODUCT((TQ3:TQ42=QT5)*(TT3:TT42=QT6)*TY3:TY42)+SUMPRODUCT((TQ3:TQ42=QT5)*(TT3:TT42=QT7)*TY3:TY42)+SUMPRODUCT((TQ3:TQ42=QT5)*(TT3:TT42=QT8)*TY3:TY42)+SUMPRODUCT((TQ3:TQ42=QT6)*(TT3:TT42=QT5)*TZ3:TZ42)+SUMPRODUCT((TQ3:TQ42=QT7)*(TT3:TT42=QT5)*TZ3:TZ42)+SUMPRODUCT((TQ3:TQ42=QT8)*(TT3:TT42=QT5)*TZ3:TZ42)</f>
        <v>0</v>
      </c>
      <c r="RI5" s="255">
        <f ca="1">QU5*4+QV5*2+RG5+RH5</f>
        <v>0</v>
      </c>
      <c r="RJ5" s="255" t="str">
        <f ca="1">IF(QT5&lt;&gt;"",RANK(RI5,RI5:RI8),"")</f>
        <v/>
      </c>
      <c r="RK5" s="255">
        <f ca="1">SUMPRODUCT((RI5:RI8=RI5)*(QZ5:QZ8&gt;QZ5))</f>
        <v>0</v>
      </c>
      <c r="RL5" s="255">
        <f ca="1">SUMPRODUCT((RI5:RI8=RI5)*(QZ5:QZ8=QZ5)*(RC5:RC8&gt;RC5))</f>
        <v>0</v>
      </c>
      <c r="RM5" s="255">
        <f ca="1">SUMPRODUCT((RI4:RI8=RI5)*(QZ4:QZ8=QZ5)*(RC4:RC8=RC5)*(RD4:RD8&gt;RD5))</f>
        <v>0</v>
      </c>
      <c r="RN5" s="255">
        <f ca="1">SUMPRODUCT((RI4:RI8=RI5)*(QZ4:QZ8=QZ5)*(RC4:RC8=RC5)*(RD4:RD8=RD5)*(RE4:RE8&gt;RE5))</f>
        <v>0</v>
      </c>
      <c r="RO5" s="255">
        <f ca="1">SUMPRODUCT((RI4:RI8=RI5)*(QZ4:QZ8=QZ5)*(RC4:RC8=RC5)*(RD4:RD8=RD5)*(RE4:RE8=RE5)*(RF4:RF8&gt;RF5))</f>
        <v>0</v>
      </c>
      <c r="RP5" s="255" t="str">
        <f ca="1">IF(QT5&lt;&gt;"",SUM(RJ5:RO5)+1,"")</f>
        <v/>
      </c>
      <c r="RQ5" s="255" t="str">
        <f ca="1">IF(QT5&lt;&gt;"",INDEX(QT5:QT8,MATCH(2,RP5:RP8,0),0),"")</f>
        <v/>
      </c>
      <c r="TN5" s="255" t="str">
        <f ca="1">IF(RQ5&lt;&gt;"",RQ5,IF(QS5&lt;&gt;"",QS5,PO5))</f>
        <v>Fiji</v>
      </c>
      <c r="TO5" s="255">
        <v>2</v>
      </c>
      <c r="TP5" s="255">
        <v>3</v>
      </c>
      <c r="TQ5" s="255" t="str">
        <f t="shared" si="34"/>
        <v>Ireland</v>
      </c>
      <c r="TR5" s="255" t="str">
        <f ca="1">IF(OFFSET('All Players'!$W12,0,TR$1)&lt;&gt;"",OFFSET('All Players'!$W12,0,TR$1),"")</f>
        <v/>
      </c>
      <c r="TS5" s="255" t="str">
        <f ca="1">IF(OFFSET('All Players'!$Y12,0,TR$1)&lt;&gt;"",OFFSET('All Players'!$Y12,0,TR$1),"")</f>
        <v/>
      </c>
      <c r="TT5" s="255" t="str">
        <f t="shared" si="35"/>
        <v>Canada</v>
      </c>
      <c r="TU5" s="255" t="str">
        <f ca="1">IF(OFFSET('All Players'!$AA12,0,TT$1)&lt;&gt;"",OFFSET('All Players'!$AA12,0,TT$1),"")</f>
        <v/>
      </c>
      <c r="TV5" s="255" t="str">
        <f ca="1">IF(OFFSET('All Players'!$AC12,0,TU$1)&lt;&gt;"",OFFSET('All Players'!$AC12,0,TU$1),"")</f>
        <v/>
      </c>
      <c r="TW5" s="255">
        <f t="shared" ca="1" si="36"/>
        <v>0</v>
      </c>
      <c r="TX5" s="255">
        <f t="shared" ca="1" si="37"/>
        <v>0</v>
      </c>
      <c r="TY5" s="255">
        <f t="shared" ca="1" si="38"/>
        <v>0</v>
      </c>
      <c r="TZ5" s="255">
        <f t="shared" ca="1" si="39"/>
        <v>0</v>
      </c>
      <c r="UA5" s="255" t="str">
        <f t="shared" ca="1" si="40"/>
        <v/>
      </c>
      <c r="UB5" s="255" t="str">
        <f t="shared" ca="1" si="41"/>
        <v/>
      </c>
      <c r="UC5" s="255">
        <f ca="1">VLOOKUP(UD5,YU4:YV8,2,FALSE)</f>
        <v>5</v>
      </c>
      <c r="UD5" s="255" t="s">
        <v>4</v>
      </c>
      <c r="UE5" s="255">
        <f t="shared" ref="UE5:UE8" ca="1" si="194">COUNTIFS(YX$3:YX$42,UD5,ZH$3:ZH$42,"W")+COUNTIFS(ZA$3:ZA$42,UD5,ZI$3:ZI$42,"W")</f>
        <v>0</v>
      </c>
      <c r="UF5" s="255">
        <f t="shared" ref="UF5:UF8" ca="1" si="195">COUNTIFS(YX$3:YX$42,UD5,ZH$3:ZH$42,"D")+COUNTIFS(ZA$3:ZA$42,UD5,ZI$3:ZI$42,"D")</f>
        <v>0</v>
      </c>
      <c r="UG5" s="255">
        <f t="shared" ref="UG5:UG8" ca="1" si="196">COUNTIFS(YX$3:YX$42,UD5,ZH$3:ZH$42,"L")+COUNTIFS(ZA$3:ZA$42,UD5,ZI$3:ZI$42,"L")</f>
        <v>0</v>
      </c>
      <c r="UH5" s="255">
        <f t="shared" ref="UH5:UH8" ca="1" si="197">SUMIF(YX$3:YX$60,UD5,YY$3:YY$60)+SUMIF(ZA$3:ZA$60,UD5,YZ$3:YZ$60)</f>
        <v>0</v>
      </c>
      <c r="UI5" s="255">
        <f t="shared" ref="UI5:UI8" ca="1" si="198">SUMIF(ZA$3:ZA$60,UD5,YY$3:YY$60)+SUMIF(YX$3:YX$60,UD5,YZ$3:YZ$60)</f>
        <v>0</v>
      </c>
      <c r="UJ5" s="255">
        <f t="shared" ref="UJ5:UJ8" ca="1" si="199">UH5-UI5+1000</f>
        <v>1000</v>
      </c>
      <c r="UK5" s="255">
        <f t="shared" ref="UK5:UK8" ca="1" si="200">SUMIF(YX:YX,UD5,ZB:ZB)+SUMIF(ZA:ZA,UD5,ZC:ZC)</f>
        <v>0</v>
      </c>
      <c r="UL5" s="255">
        <f t="shared" ref="UL5:UL8" ca="1" si="201">SUMIF(ZA:ZA,UD5,ZB:ZB)+SUMIF(YX:YX,UD5,ZC:ZC)</f>
        <v>0</v>
      </c>
      <c r="UM5" s="255">
        <f t="shared" ref="UM5:UM8" ca="1" si="202">UK5-UL5+1000</f>
        <v>1000</v>
      </c>
      <c r="UN5" s="255">
        <f t="shared" ref="UN5:UN8" ca="1" si="203">UE5*4+UF5*2</f>
        <v>0</v>
      </c>
      <c r="UO5" s="255">
        <f ca="1">SUMIF(YX:YX,UD5,ZD:ZD)+SUMIF(ZA:ZA,UD5,ZE:ZE)</f>
        <v>0</v>
      </c>
      <c r="UP5" s="255">
        <f ca="1">SUMIF(YX:YX,UD5,ZF:ZF)+SUMIF(ZA:ZA,UD5,ZG:ZG)</f>
        <v>0</v>
      </c>
      <c r="UQ5" s="255">
        <f t="shared" ref="UQ5:UQ8" ca="1" si="204">UP5+UO5+UN5</f>
        <v>0</v>
      </c>
      <c r="UR5" s="255">
        <v>4</v>
      </c>
      <c r="US5" s="255">
        <f t="shared" ref="US5:US8" ca="1" si="205">RANK(UQ5,UQ$4:UQ$8)</f>
        <v>1</v>
      </c>
      <c r="UU5" s="255">
        <f ca="1">RANK(UQ5,UQ$4:UQ$8)+COUNTIF(UQ$4:UQ5,UQ5)-1</f>
        <v>2</v>
      </c>
      <c r="UV5" s="255" t="str">
        <f ca="1">INDEX(UD$4:UD$8,MATCH(2,UU$4:UU$8,0),0)</f>
        <v>England</v>
      </c>
      <c r="UW5" s="255">
        <f t="shared" ref="UW5:UW8" ca="1" si="206">INDEX(US$4:US$8,MATCH(UV5,UD$4:UD$8,0),0)</f>
        <v>1</v>
      </c>
      <c r="UX5" s="255" t="str">
        <f ca="1">IF(UX4&lt;&gt;"",UV5,"")</f>
        <v>England</v>
      </c>
      <c r="UY5" s="255" t="str">
        <f ca="1">IF(UY4&lt;&gt;"",UV6,"")</f>
        <v/>
      </c>
      <c r="UZ5" s="255" t="str">
        <f ca="1">IF(UZ4&lt;&gt;"",UV7,"")</f>
        <v/>
      </c>
      <c r="VA5" s="255" t="str">
        <f ca="1">IF(VA4&lt;&gt;"",UV8,"")</f>
        <v/>
      </c>
      <c r="VC5" s="255" t="str">
        <f t="shared" ref="VC5:VC8" ca="1" si="207">IF(UX5&lt;&gt;"",UX5,"")</f>
        <v>England</v>
      </c>
      <c r="VD5" s="255">
        <f ca="1">SUMPRODUCT((YX3:YX42=VC5)*(ZA3:ZA42=VC6)*(ZH3:ZH42="W"))+SUMPRODUCT((YX3:YX42=VC5)*(ZA3:ZA42=VC7)*(ZH3:ZH42="W"))+SUMPRODUCT((YX3:YX42=VC5)*(ZA3:ZA42=VC8)*(ZH3:ZH42="W"))+SUMPRODUCT((YX3:YX42=VC5)*(ZA3:ZA42=VC4)*(ZH3:ZH42="W"))+SUMPRODUCT((YX3:YX42=VC6)*(ZA3:ZA42=VC5)*(ZI3:ZI42="W"))+SUMPRODUCT((YX3:YX42=VC7)*(ZA3:ZA42=VC5)*(ZI3:ZI42="W"))+SUMPRODUCT((YX3:YX42=VC8)*(ZA3:ZA42=VC5)*(ZI3:ZI42="W"))+SUMPRODUCT((YX3:YX42=VC4)*(ZA3:ZA42=VC5)*(ZI3:ZI42="W"))</f>
        <v>0</v>
      </c>
      <c r="VE5" s="255">
        <f ca="1">SUMPRODUCT((YX3:YX42=VC5)*(ZA3:ZA42=VC6)*(ZH3:ZH42="D"))+SUMPRODUCT((YX3:YX42=VC5)*(ZA3:ZA42=VC7)*(ZH3:ZH42="D"))+SUMPRODUCT((YX3:YX42=VC5)*(ZA3:ZA42=VC8)*(ZH3:ZH42="D"))+SUMPRODUCT((YX3:YX42=VC5)*(ZA3:ZA42=VC4)*(ZH3:ZH42="D"))+SUMPRODUCT((YX3:YX42=VC6)*(ZA3:ZA42=VC5)*(ZH3:ZH42="D"))+SUMPRODUCT((YX3:YX42=VC7)*(ZA3:ZA42=VC5)*(ZH3:ZH42="D"))+SUMPRODUCT((YX3:YX42=VC8)*(ZA3:ZA42=VC5)*(ZH3:ZH42="D"))+SUMPRODUCT((YX3:YX42=VC4)*(ZA3:ZA42=VC5)*(ZH3:ZH42="D"))</f>
        <v>0</v>
      </c>
      <c r="VF5" s="255">
        <f ca="1">SUMPRODUCT((YX3:YX42=VC5)*(ZA3:ZA42=VC6)*(ZH3:ZH42="L"))+SUMPRODUCT((YX3:YX42=VC5)*(ZA3:ZA42=VC7)*(ZH3:ZH42="L"))+SUMPRODUCT((YX3:YX42=VC5)*(ZA3:ZA42=VC8)*(ZH3:ZH42="L"))+SUMPRODUCT((YX3:YX42=VC5)*(ZA3:ZA42=VC4)*(ZH3:ZH42="L"))+SUMPRODUCT((YX3:YX42=VC6)*(ZA3:ZA42=VC5)*(ZI3:ZI42="L"))+SUMPRODUCT((YX3:YX42=VC7)*(ZA3:ZA42=VC5)*(ZI3:ZI42="L"))+SUMPRODUCT((YX3:YX42=VC8)*(ZA3:ZA42=VC5)*(ZI3:ZI42="L"))+SUMPRODUCT((YX3:YX42=VC4)*(ZA3:ZA42=VC5)*(ZI3:ZI42="L"))</f>
        <v>0</v>
      </c>
      <c r="VG5" s="255">
        <f ca="1">IF(VC5&lt;&gt;"",VLOOKUP(VC5,UD4:UH29,5,FALSE),0)</f>
        <v>0</v>
      </c>
      <c r="VH5" s="255">
        <f ca="1">IF(VC5&lt;&gt;"",VLOOKUP(VC5,UD4:UI29,6,FALSE),0)</f>
        <v>0</v>
      </c>
      <c r="VI5" s="255">
        <f ca="1">VG5-VH5+1000</f>
        <v>1000</v>
      </c>
      <c r="VJ5" s="255">
        <f ca="1">IF(VC5&lt;&gt;"",VLOOKUP(VC5,UD4:UK29,8,FALSE),0)</f>
        <v>0</v>
      </c>
      <c r="VK5" s="255">
        <f ca="1">IF(VC5&lt;&gt;"",VLOOKUP(VC5,UD4:UL29,9,FALSE),0)</f>
        <v>0</v>
      </c>
      <c r="VL5" s="255">
        <f ca="1">VJ5-VK5+1000</f>
        <v>1000</v>
      </c>
      <c r="VM5" s="255">
        <f ca="1">IF(VC5&lt;&gt;"",VLOOKUP(VC5,UD4:UH8,5,FALSE),"")</f>
        <v>0</v>
      </c>
      <c r="VN5" s="255">
        <f ca="1">IF(VC5&lt;&gt;"",VLOOKUP(VC5,UD4:UK8,8,FALSE),"")</f>
        <v>0</v>
      </c>
      <c r="VO5" s="255">
        <f ca="1">IF(VC5&lt;&gt;"",VLOOKUP(VC5,UD4:UR8,15,FALSE),"")</f>
        <v>4</v>
      </c>
      <c r="VP5" s="255">
        <f ca="1">SUMPRODUCT((YX3:YX42=VC5)*(ZA3:ZA42=VC6)*ZD3:ZD42)+SUMPRODUCT((YX3:YX42=VC5)*(ZA3:ZA42=VC7)*ZD3:ZD42)+SUMPRODUCT((YX3:YX42=VC5)*(ZA3:ZA42=VC8)*ZD3:ZD42)+SUMPRODUCT((YX3:YX42=VC5)*(ZA3:ZA42=VC4)*ZD3:ZD42)+SUMPRODUCT((YX3:YX42=VC6)*(ZA3:ZA42=VC5)*ZE3:ZE42)+SUMPRODUCT((YX3:YX42=VC7)*(ZA3:ZA42=VC5)*ZE3:ZE42)+SUMPRODUCT((YX3:YX42=VC8)*(ZA3:ZA42=VC5)*ZE3:ZE42)+SUMPRODUCT((YX3:YX42=VC4)*(ZA3:ZA42=VC5)*ZE3:ZE42)</f>
        <v>0</v>
      </c>
      <c r="VQ5" s="255">
        <f ca="1">SUMPRODUCT((YX3:YX42=VC5)*(ZA3:ZA42=VC6)*ZF3:ZF42)+SUMPRODUCT((YX3:YX42=VC5)*(ZA3:ZA42=VC7)*ZF3:ZF42)+SUMPRODUCT((YX3:YX42=VC5)*(ZA3:ZA42=VC8)*ZF3:ZF42)+SUMPRODUCT((YX3:YX42=VC5)*(ZA3:ZA42=VC4)*ZF3:ZF42)+SUMPRODUCT((YX3:YX42=VC6)*(ZA3:ZA42=VC5)*ZG3:ZG42)+SUMPRODUCT((YX3:YX42=VC7)*(ZA3:ZA42=VC5)*ZG3:ZG42)+SUMPRODUCT((YX3:YX42=VC8)*(ZA3:ZA42=VC5)*ZG3:ZG42)+SUMPRODUCT((YX3:YX42=VC4)*(ZA3:ZA42=VC5)*ZG3:ZG42)</f>
        <v>0</v>
      </c>
      <c r="VR5" s="255">
        <f ca="1">VD5*4+VE5*2+VP5+VQ5</f>
        <v>0</v>
      </c>
      <c r="VS5" s="255">
        <f ca="1">IF(VC5&lt;&gt;"",RANK(VR5,VR4:VR8),"")</f>
        <v>1</v>
      </c>
      <c r="VT5" s="255">
        <f ca="1">SUMPRODUCT((VR4:VR8=VR5)*(VI4:VI8&gt;VI5))</f>
        <v>0</v>
      </c>
      <c r="VU5" s="255">
        <f ca="1">SUMPRODUCT((VR4:VR8=VR5)*(VI4:VI8=VI5)*(VL4:VL8&gt;VL5))</f>
        <v>0</v>
      </c>
      <c r="VV5" s="255">
        <f ca="1">SUMPRODUCT((VR4:VR8=VR5)*(VI4:VI8=VI5)*(VL4:VL8=VL5)*(VM4:VM8&gt;VM5))</f>
        <v>0</v>
      </c>
      <c r="VW5" s="255">
        <f ca="1">SUMPRODUCT((VR4:VR8=VR5)*(VI4:VI8=VI5)*(VL4:VL8=VL5)*(VM4:VM8=VM5)*(VN4:VN8&gt;VN5))</f>
        <v>0</v>
      </c>
      <c r="VX5" s="255">
        <f ca="1">SUMPRODUCT((VR4:VR8=VR5)*(VI4:VI8=VI5)*(VL4:VL8=VL5)*(VM4:VM8=VM5)*(VN4:VN8=VN5)*(VO4:VO8&gt;VO5))</f>
        <v>4</v>
      </c>
      <c r="VY5" s="255">
        <f t="shared" ref="VY5:VY8" ca="1" si="208">IF(VC5&lt;&gt;"",SUM(VS5:VX5),"")</f>
        <v>5</v>
      </c>
      <c r="VZ5" s="255" t="str">
        <f ca="1">IF(VC5&lt;&gt;"",INDEX(VC4:VC8,MATCH(2,VY4:VY8,0),0),"")</f>
        <v>Fiji</v>
      </c>
      <c r="WA5" s="255" t="str">
        <f ca="1">IF(UY4&lt;&gt;"",UY4,"")</f>
        <v/>
      </c>
      <c r="WB5" s="255">
        <f ca="1">SUMPRODUCT((YX3:YX42=WA5)*(ZA3:ZA42=WA6)*(ZH3:ZH42="W"))+SUMPRODUCT((YX3:YX42=WA5)*(ZA3:ZA42=WA7)*(ZH3:ZH42="W"))+SUMPRODUCT((YX3:YX42=WA5)*(ZA3:ZA42=WA8)*(ZH3:ZH42="W"))+SUMPRODUCT((YX3:YX42=WA6)*(ZA3:ZA42=WA5)*(ZI3:ZI42="W"))+SUMPRODUCT((YX3:YX42=WA7)*(ZA3:ZA42=WA5)*(ZI3:ZI42="W"))+SUMPRODUCT((YX3:YX42=WA8)*(ZA3:ZA42=WA5)*(ZI3:ZI42="W"))</f>
        <v>0</v>
      </c>
      <c r="WC5" s="255">
        <f ca="1">SUMPRODUCT((YX3:YX42=WA5)*(ZA3:ZA42=WA6)*(ZH3:ZH42="D"))+SUMPRODUCT((YX3:YX42=WA5)*(ZA3:ZA42=WA7)*(ZH3:ZH42="D"))+SUMPRODUCT((YX3:YX42=WA5)*(ZA3:ZA42=WA8)*(ZH3:ZH42="D"))+SUMPRODUCT((YX3:YX42=WA6)*(ZA3:ZA42=WA5)*(ZH3:ZH42="D"))+SUMPRODUCT((YX3:YX42=WA7)*(ZA3:ZA42=WA5)*(ZH3:ZH42="D"))+SUMPRODUCT((YX3:YX42=WA8)*(ZA3:ZA42=WA5)*(ZH3:ZH42="D"))</f>
        <v>0</v>
      </c>
      <c r="WD5" s="255">
        <f ca="1">SUMPRODUCT((YX3:YX42=WA5)*(ZA3:ZA42=WA6)*(ZH3:ZH42="L"))+SUMPRODUCT((YX3:YX42=WA5)*(ZA3:ZA42=WA7)*(ZH3:ZH42="L"))+SUMPRODUCT((YX3:YX42=WA5)*(ZA3:ZA42=WA8)*(ZH3:ZH42="L"))+SUMPRODUCT((YX3:YX42=WA6)*(ZA3:ZA42=WA5)*(ZI3:ZI42="L"))+SUMPRODUCT((YX3:YX42=WA7)*(ZA3:ZA42=WA5)*(ZI3:ZI42="L"))+SUMPRODUCT((YX3:YX42=WA8)*(ZA3:ZA42=WA5)*(ZI3:ZI42="L"))</f>
        <v>0</v>
      </c>
      <c r="WE5" s="255">
        <f ca="1">IF(WA5&lt;&gt;"",VLOOKUP(WA5,UD4:UH29,5,FALSE),0)</f>
        <v>0</v>
      </c>
      <c r="WF5" s="255">
        <f ca="1">IF(WA5&lt;&gt;"",VLOOKUP(WA5,UD4:UI29,6,FALSE),0)</f>
        <v>0</v>
      </c>
      <c r="WG5" s="255">
        <f ca="1">WE5-WF5+1000</f>
        <v>1000</v>
      </c>
      <c r="WH5" s="255">
        <f ca="1">IF(WA5&lt;&gt;"",VLOOKUP(WA5,UD4:UK29,8,FALSE),0)</f>
        <v>0</v>
      </c>
      <c r="WI5" s="255">
        <f ca="1">IF(WA5&lt;&gt;"",VLOOKUP(WA5,UD4:UL29,9,FALSE),0)</f>
        <v>0</v>
      </c>
      <c r="WJ5" s="255">
        <f ca="1">WH5-WI5+1000</f>
        <v>1000</v>
      </c>
      <c r="WK5" s="255" t="str">
        <f ca="1">IF(WA5&lt;&gt;"",VLOOKUP(WA5,UD4:UH8,5,FALSE),"")</f>
        <v/>
      </c>
      <c r="WL5" s="255" t="str">
        <f ca="1">IF(WA5&lt;&gt;"",VLOOKUP(WA5,UD4:UK8,8,FALSE),"")</f>
        <v/>
      </c>
      <c r="WM5" s="255" t="str">
        <f ca="1">IF(WA5&lt;&gt;"",VLOOKUP(WA5,UD4:UR8,15,FALSE),"")</f>
        <v/>
      </c>
      <c r="WN5" s="255">
        <f ca="1">SUMPRODUCT((YX3:YX42=WA5)*(ZA3:ZA42=WA6)*ZD3:ZD42)+SUMPRODUCT((YX3:YX42=WA5)*(ZA3:ZA42=WA7)*ZD3:ZD42)+SUMPRODUCT((YX3:YX42=WA5)*(ZA3:ZA42=WA8)*ZD3:ZD42)+SUMPRODUCT((YX3:YX42=WA6)*(ZA3:ZA42=WA5)*ZE3:ZE42)+SUMPRODUCT((YX3:YX42=WA7)*(ZA3:ZA42=WA5)*ZE3:ZE42)+SUMPRODUCT((YX3:YX42=WA8)*(ZA3:ZA42=WA5)*ZE3:ZE42)</f>
        <v>0</v>
      </c>
      <c r="WO5" s="255">
        <f ca="1">SUMPRODUCT((YX3:YX42=WA5)*(ZA3:ZA42=WA6)*ZF3:ZF42)+SUMPRODUCT((YX3:YX42=WA5)*(ZA3:ZA42=WA7)*ZF3:ZF42)+SUMPRODUCT((YX3:YX42=WA5)*(ZA3:ZA42=WA8)*ZF3:ZF42)+SUMPRODUCT((YX3:YX42=WA6)*(ZA3:ZA42=WA5)*ZG3:ZG42)+SUMPRODUCT((YX3:YX42=WA7)*(ZA3:ZA42=WA5)*ZG3:ZG42)+SUMPRODUCT((YX3:YX42=WA8)*(ZA3:ZA42=WA5)*ZG3:ZG42)</f>
        <v>0</v>
      </c>
      <c r="WP5" s="255">
        <f ca="1">WB5*4+WC5*2+WN5+WO5</f>
        <v>0</v>
      </c>
      <c r="WQ5" s="255" t="str">
        <f ca="1">IF(WA5&lt;&gt;"",RANK(WP5,WP5:WP8),"")</f>
        <v/>
      </c>
      <c r="WR5" s="255">
        <f ca="1">SUMPRODUCT((WP5:WP8=WP5)*(WG5:WG8&gt;WG5))</f>
        <v>0</v>
      </c>
      <c r="WS5" s="255">
        <f ca="1">SUMPRODUCT((WP5:WP8=WP5)*(WG5:WG8=WG5)*(WJ5:WJ8&gt;WJ5))</f>
        <v>0</v>
      </c>
      <c r="WT5" s="255">
        <f ca="1">SUMPRODUCT((WP4:WP8=WP5)*(WG4:WG8=WG5)*(WJ4:WJ8=WJ5)*(WK4:WK8&gt;WK5))</f>
        <v>0</v>
      </c>
      <c r="WU5" s="255">
        <f ca="1">SUMPRODUCT((WP4:WP8=WP5)*(WG4:WG8=WG5)*(WJ4:WJ8=WJ5)*(WK4:WK8=WK5)*(WL4:WL8&gt;WL5))</f>
        <v>0</v>
      </c>
      <c r="WV5" s="255">
        <f ca="1">SUMPRODUCT((WP4:WP8=WP5)*(WG4:WG8=WG5)*(WJ4:WJ8=WJ5)*(WK4:WK8=WK5)*(WL4:WL8=WL5)*(WM4:WM8&gt;WM5))</f>
        <v>0</v>
      </c>
      <c r="WW5" s="255" t="str">
        <f ca="1">IF(WA5&lt;&gt;"",SUM(WQ5:WV5)+1,"")</f>
        <v/>
      </c>
      <c r="WX5" s="255" t="str">
        <f ca="1">IF(WA5&lt;&gt;"",INDEX(WA5:WA8,MATCH(2,WW5:WW8,0),0),"")</f>
        <v/>
      </c>
      <c r="YU5" s="255" t="str">
        <f ca="1">IF(WX5&lt;&gt;"",WX5,IF(VZ5&lt;&gt;"",VZ5,UV5))</f>
        <v>Fiji</v>
      </c>
      <c r="YV5" s="255">
        <v>2</v>
      </c>
      <c r="YW5" s="255">
        <v>3</v>
      </c>
      <c r="YX5" s="255" t="str">
        <f t="shared" si="42"/>
        <v>Ireland</v>
      </c>
      <c r="YY5" s="255" t="str">
        <f ca="1">IF(OFFSET('All Players'!$W12,0,YY$1)&lt;&gt;"",OFFSET('All Players'!$W12,0,YY$1),"")</f>
        <v/>
      </c>
      <c r="YZ5" s="255" t="str">
        <f ca="1">IF(OFFSET('All Players'!$Y12,0,YY$1)&lt;&gt;"",OFFSET('All Players'!$Y12,0,YY$1),"")</f>
        <v/>
      </c>
      <c r="ZA5" s="255" t="str">
        <f t="shared" si="43"/>
        <v>Canada</v>
      </c>
      <c r="ZB5" s="255" t="str">
        <f ca="1">IF(OFFSET('All Players'!$AA12,0,ZA$1)&lt;&gt;"",OFFSET('All Players'!$AA12,0,ZA$1),"")</f>
        <v/>
      </c>
      <c r="ZC5" s="255" t="str">
        <f ca="1">IF(OFFSET('All Players'!$AC12,0,ZB$1)&lt;&gt;"",OFFSET('All Players'!$AC12,0,ZB$1),"")</f>
        <v/>
      </c>
      <c r="ZD5" s="255">
        <f t="shared" ca="1" si="44"/>
        <v>0</v>
      </c>
      <c r="ZE5" s="255">
        <f t="shared" ca="1" si="45"/>
        <v>0</v>
      </c>
      <c r="ZF5" s="255">
        <f t="shared" ca="1" si="46"/>
        <v>0</v>
      </c>
      <c r="ZG5" s="255">
        <f t="shared" ca="1" si="47"/>
        <v>0</v>
      </c>
      <c r="ZH5" s="255" t="str">
        <f t="shared" ca="1" si="48"/>
        <v/>
      </c>
      <c r="ZI5" s="255" t="str">
        <f t="shared" ca="1" si="49"/>
        <v/>
      </c>
      <c r="ZJ5" s="255">
        <f ca="1">VLOOKUP(ZK5,AEB4:AEC8,2,FALSE)</f>
        <v>5</v>
      </c>
      <c r="ZK5" s="255" t="s">
        <v>4</v>
      </c>
      <c r="ZL5" s="255">
        <f t="shared" ref="ZL5:ZL8" ca="1" si="209">COUNTIFS(AEE$3:AEE$42,ZK5,AEO$3:AEO$42,"W")+COUNTIFS(AEH$3:AEH$42,ZK5,AEP$3:AEP$42,"W")</f>
        <v>0</v>
      </c>
      <c r="ZM5" s="255">
        <f t="shared" ref="ZM5:ZM8" ca="1" si="210">COUNTIFS(AEE$3:AEE$42,ZK5,AEO$3:AEO$42,"D")+COUNTIFS(AEH$3:AEH$42,ZK5,AEP$3:AEP$42,"D")</f>
        <v>0</v>
      </c>
      <c r="ZN5" s="255">
        <f t="shared" ref="ZN5:ZN8" ca="1" si="211">COUNTIFS(AEE$3:AEE$42,ZK5,AEO$3:AEO$42,"L")+COUNTIFS(AEH$3:AEH$42,ZK5,AEP$3:AEP$42,"L")</f>
        <v>0</v>
      </c>
      <c r="ZO5" s="255">
        <f t="shared" ref="ZO5:ZO8" ca="1" si="212">SUMIF(AEE$3:AEE$60,ZK5,AEF$3:AEF$60)+SUMIF(AEH$3:AEH$60,ZK5,AEG$3:AEG$60)</f>
        <v>0</v>
      </c>
      <c r="ZP5" s="255">
        <f t="shared" ref="ZP5:ZP8" ca="1" si="213">SUMIF(AEH$3:AEH$60,ZK5,AEF$3:AEF$60)+SUMIF(AEE$3:AEE$60,ZK5,AEG$3:AEG$60)</f>
        <v>0</v>
      </c>
      <c r="ZQ5" s="255">
        <f t="shared" ref="ZQ5:ZQ8" ca="1" si="214">ZO5-ZP5+1000</f>
        <v>1000</v>
      </c>
      <c r="ZR5" s="255">
        <f t="shared" ref="ZR5:ZR8" ca="1" si="215">SUMIF(AEE:AEE,ZK5,AEI:AEI)+SUMIF(AEH:AEH,ZK5,AEJ:AEJ)</f>
        <v>0</v>
      </c>
      <c r="ZS5" s="255">
        <f t="shared" ref="ZS5:ZS8" ca="1" si="216">SUMIF(AEH:AEH,ZK5,AEI:AEI)+SUMIF(AEE:AEE,ZK5,AEJ:AEJ)</f>
        <v>0</v>
      </c>
      <c r="ZT5" s="255">
        <f t="shared" ref="ZT5:ZT8" ca="1" si="217">ZR5-ZS5+1000</f>
        <v>1000</v>
      </c>
      <c r="ZU5" s="255">
        <f t="shared" ref="ZU5:ZU8" ca="1" si="218">ZL5*4+ZM5*2</f>
        <v>0</v>
      </c>
      <c r="ZV5" s="255">
        <f ca="1">SUMIF(AEE:AEE,ZK5,AEK:AEK)+SUMIF(AEH:AEH,ZK5,AEL:AEL)</f>
        <v>0</v>
      </c>
      <c r="ZW5" s="255">
        <f ca="1">SUMIF(AEE:AEE,ZK5,AEM:AEM)+SUMIF(AEH:AEH,ZK5,AEN:AEN)</f>
        <v>0</v>
      </c>
      <c r="ZX5" s="255">
        <f t="shared" ref="ZX5:ZX8" ca="1" si="219">ZW5+ZV5+ZU5</f>
        <v>0</v>
      </c>
      <c r="ZY5" s="255">
        <v>4</v>
      </c>
      <c r="ZZ5" s="255">
        <f t="shared" ref="ZZ5:ZZ8" ca="1" si="220">RANK(ZX5,ZX$4:ZX$8)</f>
        <v>1</v>
      </c>
      <c r="AAB5" s="255">
        <f ca="1">RANK(ZX5,ZX$4:ZX$8)+COUNTIF(ZX$4:ZX5,ZX5)-1</f>
        <v>2</v>
      </c>
      <c r="AAC5" s="255" t="str">
        <f ca="1">INDEX(ZK$4:ZK$8,MATCH(2,AAB$4:AAB$8,0),0)</f>
        <v>England</v>
      </c>
      <c r="AAD5" s="255">
        <f t="shared" ref="AAD5:AAD8" ca="1" si="221">INDEX(ZZ$4:ZZ$8,MATCH(AAC5,ZK$4:ZK$8,0),0)</f>
        <v>1</v>
      </c>
      <c r="AAE5" s="255" t="str">
        <f ca="1">IF(AAE4&lt;&gt;"",AAC5,"")</f>
        <v>England</v>
      </c>
      <c r="AAF5" s="255" t="str">
        <f ca="1">IF(AAF4&lt;&gt;"",AAC6,"")</f>
        <v/>
      </c>
      <c r="AAG5" s="255" t="str">
        <f ca="1">IF(AAG4&lt;&gt;"",AAC7,"")</f>
        <v/>
      </c>
      <c r="AAH5" s="255" t="str">
        <f ca="1">IF(AAH4&lt;&gt;"",AAC8,"")</f>
        <v/>
      </c>
      <c r="AAJ5" s="255" t="str">
        <f t="shared" ref="AAJ5:AAJ8" ca="1" si="222">IF(AAE5&lt;&gt;"",AAE5,"")</f>
        <v>England</v>
      </c>
      <c r="AAK5" s="255">
        <f ca="1">SUMPRODUCT((AEE3:AEE42=AAJ5)*(AEH3:AEH42=AAJ6)*(AEO3:AEO42="W"))+SUMPRODUCT((AEE3:AEE42=AAJ5)*(AEH3:AEH42=AAJ7)*(AEO3:AEO42="W"))+SUMPRODUCT((AEE3:AEE42=AAJ5)*(AEH3:AEH42=AAJ8)*(AEO3:AEO42="W"))+SUMPRODUCT((AEE3:AEE42=AAJ5)*(AEH3:AEH42=AAJ4)*(AEO3:AEO42="W"))+SUMPRODUCT((AEE3:AEE42=AAJ6)*(AEH3:AEH42=AAJ5)*(AEP3:AEP42="W"))+SUMPRODUCT((AEE3:AEE42=AAJ7)*(AEH3:AEH42=AAJ5)*(AEP3:AEP42="W"))+SUMPRODUCT((AEE3:AEE42=AAJ8)*(AEH3:AEH42=AAJ5)*(AEP3:AEP42="W"))+SUMPRODUCT((AEE3:AEE42=AAJ4)*(AEH3:AEH42=AAJ5)*(AEP3:AEP42="W"))</f>
        <v>0</v>
      </c>
      <c r="AAL5" s="255">
        <f ca="1">SUMPRODUCT((AEE3:AEE42=AAJ5)*(AEH3:AEH42=AAJ6)*(AEO3:AEO42="D"))+SUMPRODUCT((AEE3:AEE42=AAJ5)*(AEH3:AEH42=AAJ7)*(AEO3:AEO42="D"))+SUMPRODUCT((AEE3:AEE42=AAJ5)*(AEH3:AEH42=AAJ8)*(AEO3:AEO42="D"))+SUMPRODUCT((AEE3:AEE42=AAJ5)*(AEH3:AEH42=AAJ4)*(AEO3:AEO42="D"))+SUMPRODUCT((AEE3:AEE42=AAJ6)*(AEH3:AEH42=AAJ5)*(AEO3:AEO42="D"))+SUMPRODUCT((AEE3:AEE42=AAJ7)*(AEH3:AEH42=AAJ5)*(AEO3:AEO42="D"))+SUMPRODUCT((AEE3:AEE42=AAJ8)*(AEH3:AEH42=AAJ5)*(AEO3:AEO42="D"))+SUMPRODUCT((AEE3:AEE42=AAJ4)*(AEH3:AEH42=AAJ5)*(AEO3:AEO42="D"))</f>
        <v>0</v>
      </c>
      <c r="AAM5" s="255">
        <f ca="1">SUMPRODUCT((AEE3:AEE42=AAJ5)*(AEH3:AEH42=AAJ6)*(AEO3:AEO42="L"))+SUMPRODUCT((AEE3:AEE42=AAJ5)*(AEH3:AEH42=AAJ7)*(AEO3:AEO42="L"))+SUMPRODUCT((AEE3:AEE42=AAJ5)*(AEH3:AEH42=AAJ8)*(AEO3:AEO42="L"))+SUMPRODUCT((AEE3:AEE42=AAJ5)*(AEH3:AEH42=AAJ4)*(AEO3:AEO42="L"))+SUMPRODUCT((AEE3:AEE42=AAJ6)*(AEH3:AEH42=AAJ5)*(AEP3:AEP42="L"))+SUMPRODUCT((AEE3:AEE42=AAJ7)*(AEH3:AEH42=AAJ5)*(AEP3:AEP42="L"))+SUMPRODUCT((AEE3:AEE42=AAJ8)*(AEH3:AEH42=AAJ5)*(AEP3:AEP42="L"))+SUMPRODUCT((AEE3:AEE42=AAJ4)*(AEH3:AEH42=AAJ5)*(AEP3:AEP42="L"))</f>
        <v>0</v>
      </c>
      <c r="AAN5" s="255">
        <f ca="1">IF(AAJ5&lt;&gt;"",VLOOKUP(AAJ5,ZK4:ZO29,5,FALSE),0)</f>
        <v>0</v>
      </c>
      <c r="AAO5" s="255">
        <f ca="1">IF(AAJ5&lt;&gt;"",VLOOKUP(AAJ5,ZK4:ZP29,6,FALSE),0)</f>
        <v>0</v>
      </c>
      <c r="AAP5" s="255">
        <f ca="1">AAN5-AAO5+1000</f>
        <v>1000</v>
      </c>
      <c r="AAQ5" s="255">
        <f ca="1">IF(AAJ5&lt;&gt;"",VLOOKUP(AAJ5,ZK4:ZR29,8,FALSE),0)</f>
        <v>0</v>
      </c>
      <c r="AAR5" s="255">
        <f ca="1">IF(AAJ5&lt;&gt;"",VLOOKUP(AAJ5,ZK4:ZS29,9,FALSE),0)</f>
        <v>0</v>
      </c>
      <c r="AAS5" s="255">
        <f ca="1">AAQ5-AAR5+1000</f>
        <v>1000</v>
      </c>
      <c r="AAT5" s="255">
        <f ca="1">IF(AAJ5&lt;&gt;"",VLOOKUP(AAJ5,ZK4:ZO8,5,FALSE),"")</f>
        <v>0</v>
      </c>
      <c r="AAU5" s="255">
        <f ca="1">IF(AAJ5&lt;&gt;"",VLOOKUP(AAJ5,ZK4:ZR8,8,FALSE),"")</f>
        <v>0</v>
      </c>
      <c r="AAV5" s="255">
        <f ca="1">IF(AAJ5&lt;&gt;"",VLOOKUP(AAJ5,ZK4:ZY8,15,FALSE),"")</f>
        <v>4</v>
      </c>
      <c r="AAW5" s="255">
        <f ca="1">SUMPRODUCT((AEE3:AEE42=AAJ5)*(AEH3:AEH42=AAJ6)*AEK3:AEK42)+SUMPRODUCT((AEE3:AEE42=AAJ5)*(AEH3:AEH42=AAJ7)*AEK3:AEK42)+SUMPRODUCT((AEE3:AEE42=AAJ5)*(AEH3:AEH42=AAJ8)*AEK3:AEK42)+SUMPRODUCT((AEE3:AEE42=AAJ5)*(AEH3:AEH42=AAJ4)*AEK3:AEK42)+SUMPRODUCT((AEE3:AEE42=AAJ6)*(AEH3:AEH42=AAJ5)*AEL3:AEL42)+SUMPRODUCT((AEE3:AEE42=AAJ7)*(AEH3:AEH42=AAJ5)*AEL3:AEL42)+SUMPRODUCT((AEE3:AEE42=AAJ8)*(AEH3:AEH42=AAJ5)*AEL3:AEL42)+SUMPRODUCT((AEE3:AEE42=AAJ4)*(AEH3:AEH42=AAJ5)*AEL3:AEL42)</f>
        <v>0</v>
      </c>
      <c r="AAX5" s="255">
        <f ca="1">SUMPRODUCT((AEE3:AEE42=AAJ5)*(AEH3:AEH42=AAJ6)*AEM3:AEM42)+SUMPRODUCT((AEE3:AEE42=AAJ5)*(AEH3:AEH42=AAJ7)*AEM3:AEM42)+SUMPRODUCT((AEE3:AEE42=AAJ5)*(AEH3:AEH42=AAJ8)*AEM3:AEM42)+SUMPRODUCT((AEE3:AEE42=AAJ5)*(AEH3:AEH42=AAJ4)*AEM3:AEM42)+SUMPRODUCT((AEE3:AEE42=AAJ6)*(AEH3:AEH42=AAJ5)*AEN3:AEN42)+SUMPRODUCT((AEE3:AEE42=AAJ7)*(AEH3:AEH42=AAJ5)*AEN3:AEN42)+SUMPRODUCT((AEE3:AEE42=AAJ8)*(AEH3:AEH42=AAJ5)*AEN3:AEN42)+SUMPRODUCT((AEE3:AEE42=AAJ4)*(AEH3:AEH42=AAJ5)*AEN3:AEN42)</f>
        <v>0</v>
      </c>
      <c r="AAY5" s="255">
        <f ca="1">AAK5*4+AAL5*2+AAW5+AAX5</f>
        <v>0</v>
      </c>
      <c r="AAZ5" s="255">
        <f ca="1">IF(AAJ5&lt;&gt;"",RANK(AAY5,AAY4:AAY8),"")</f>
        <v>1</v>
      </c>
      <c r="ABA5" s="255">
        <f ca="1">SUMPRODUCT((AAY4:AAY8=AAY5)*(AAP4:AAP8&gt;AAP5))</f>
        <v>0</v>
      </c>
      <c r="ABB5" s="255">
        <f ca="1">SUMPRODUCT((AAY4:AAY8=AAY5)*(AAP4:AAP8=AAP5)*(AAS4:AAS8&gt;AAS5))</f>
        <v>0</v>
      </c>
      <c r="ABC5" s="255">
        <f ca="1">SUMPRODUCT((AAY4:AAY8=AAY5)*(AAP4:AAP8=AAP5)*(AAS4:AAS8=AAS5)*(AAT4:AAT8&gt;AAT5))</f>
        <v>0</v>
      </c>
      <c r="ABD5" s="255">
        <f ca="1">SUMPRODUCT((AAY4:AAY8=AAY5)*(AAP4:AAP8=AAP5)*(AAS4:AAS8=AAS5)*(AAT4:AAT8=AAT5)*(AAU4:AAU8&gt;AAU5))</f>
        <v>0</v>
      </c>
      <c r="ABE5" s="255">
        <f ca="1">SUMPRODUCT((AAY4:AAY8=AAY5)*(AAP4:AAP8=AAP5)*(AAS4:AAS8=AAS5)*(AAT4:AAT8=AAT5)*(AAU4:AAU8=AAU5)*(AAV4:AAV8&gt;AAV5))</f>
        <v>4</v>
      </c>
      <c r="ABF5" s="255">
        <f t="shared" ref="ABF5:ABF8" ca="1" si="223">IF(AAJ5&lt;&gt;"",SUM(AAZ5:ABE5),"")</f>
        <v>5</v>
      </c>
      <c r="ABG5" s="255" t="str">
        <f ca="1">IF(AAJ5&lt;&gt;"",INDEX(AAJ4:AAJ8,MATCH(2,ABF4:ABF8,0),0),"")</f>
        <v>Fiji</v>
      </c>
      <c r="ABH5" s="255" t="str">
        <f ca="1">IF(AAF4&lt;&gt;"",AAF4,"")</f>
        <v/>
      </c>
      <c r="ABI5" s="255">
        <f ca="1">SUMPRODUCT((AEE3:AEE42=ABH5)*(AEH3:AEH42=ABH6)*(AEO3:AEO42="W"))+SUMPRODUCT((AEE3:AEE42=ABH5)*(AEH3:AEH42=ABH7)*(AEO3:AEO42="W"))+SUMPRODUCT((AEE3:AEE42=ABH5)*(AEH3:AEH42=ABH8)*(AEO3:AEO42="W"))+SUMPRODUCT((AEE3:AEE42=ABH6)*(AEH3:AEH42=ABH5)*(AEP3:AEP42="W"))+SUMPRODUCT((AEE3:AEE42=ABH7)*(AEH3:AEH42=ABH5)*(AEP3:AEP42="W"))+SUMPRODUCT((AEE3:AEE42=ABH8)*(AEH3:AEH42=ABH5)*(AEP3:AEP42="W"))</f>
        <v>0</v>
      </c>
      <c r="ABJ5" s="255">
        <f ca="1">SUMPRODUCT((AEE3:AEE42=ABH5)*(AEH3:AEH42=ABH6)*(AEO3:AEO42="D"))+SUMPRODUCT((AEE3:AEE42=ABH5)*(AEH3:AEH42=ABH7)*(AEO3:AEO42="D"))+SUMPRODUCT((AEE3:AEE42=ABH5)*(AEH3:AEH42=ABH8)*(AEO3:AEO42="D"))+SUMPRODUCT((AEE3:AEE42=ABH6)*(AEH3:AEH42=ABH5)*(AEO3:AEO42="D"))+SUMPRODUCT((AEE3:AEE42=ABH7)*(AEH3:AEH42=ABH5)*(AEO3:AEO42="D"))+SUMPRODUCT((AEE3:AEE42=ABH8)*(AEH3:AEH42=ABH5)*(AEO3:AEO42="D"))</f>
        <v>0</v>
      </c>
      <c r="ABK5" s="255">
        <f ca="1">SUMPRODUCT((AEE3:AEE42=ABH5)*(AEH3:AEH42=ABH6)*(AEO3:AEO42="L"))+SUMPRODUCT((AEE3:AEE42=ABH5)*(AEH3:AEH42=ABH7)*(AEO3:AEO42="L"))+SUMPRODUCT((AEE3:AEE42=ABH5)*(AEH3:AEH42=ABH8)*(AEO3:AEO42="L"))+SUMPRODUCT((AEE3:AEE42=ABH6)*(AEH3:AEH42=ABH5)*(AEP3:AEP42="L"))+SUMPRODUCT((AEE3:AEE42=ABH7)*(AEH3:AEH42=ABH5)*(AEP3:AEP42="L"))+SUMPRODUCT((AEE3:AEE42=ABH8)*(AEH3:AEH42=ABH5)*(AEP3:AEP42="L"))</f>
        <v>0</v>
      </c>
      <c r="ABL5" s="255">
        <f ca="1">IF(ABH5&lt;&gt;"",VLOOKUP(ABH5,ZK4:ZO29,5,FALSE),0)</f>
        <v>0</v>
      </c>
      <c r="ABM5" s="255">
        <f ca="1">IF(ABH5&lt;&gt;"",VLOOKUP(ABH5,ZK4:ZP29,6,FALSE),0)</f>
        <v>0</v>
      </c>
      <c r="ABN5" s="255">
        <f ca="1">ABL5-ABM5+1000</f>
        <v>1000</v>
      </c>
      <c r="ABO5" s="255">
        <f ca="1">IF(ABH5&lt;&gt;"",VLOOKUP(ABH5,ZK4:ZR29,8,FALSE),0)</f>
        <v>0</v>
      </c>
      <c r="ABP5" s="255">
        <f ca="1">IF(ABH5&lt;&gt;"",VLOOKUP(ABH5,ZK4:ZS29,9,FALSE),0)</f>
        <v>0</v>
      </c>
      <c r="ABQ5" s="255">
        <f ca="1">ABO5-ABP5+1000</f>
        <v>1000</v>
      </c>
      <c r="ABR5" s="255" t="str">
        <f ca="1">IF(ABH5&lt;&gt;"",VLOOKUP(ABH5,ZK4:ZO8,5,FALSE),"")</f>
        <v/>
      </c>
      <c r="ABS5" s="255" t="str">
        <f ca="1">IF(ABH5&lt;&gt;"",VLOOKUP(ABH5,ZK4:ZR8,8,FALSE),"")</f>
        <v/>
      </c>
      <c r="ABT5" s="255" t="str">
        <f ca="1">IF(ABH5&lt;&gt;"",VLOOKUP(ABH5,ZK4:ZY8,15,FALSE),"")</f>
        <v/>
      </c>
      <c r="ABU5" s="255">
        <f ca="1">SUMPRODUCT((AEE3:AEE42=ABH5)*(AEH3:AEH42=ABH6)*AEK3:AEK42)+SUMPRODUCT((AEE3:AEE42=ABH5)*(AEH3:AEH42=ABH7)*AEK3:AEK42)+SUMPRODUCT((AEE3:AEE42=ABH5)*(AEH3:AEH42=ABH8)*AEK3:AEK42)+SUMPRODUCT((AEE3:AEE42=ABH6)*(AEH3:AEH42=ABH5)*AEL3:AEL42)+SUMPRODUCT((AEE3:AEE42=ABH7)*(AEH3:AEH42=ABH5)*AEL3:AEL42)+SUMPRODUCT((AEE3:AEE42=ABH8)*(AEH3:AEH42=ABH5)*AEL3:AEL42)</f>
        <v>0</v>
      </c>
      <c r="ABV5" s="255">
        <f ca="1">SUMPRODUCT((AEE3:AEE42=ABH5)*(AEH3:AEH42=ABH6)*AEM3:AEM42)+SUMPRODUCT((AEE3:AEE42=ABH5)*(AEH3:AEH42=ABH7)*AEM3:AEM42)+SUMPRODUCT((AEE3:AEE42=ABH5)*(AEH3:AEH42=ABH8)*AEM3:AEM42)+SUMPRODUCT((AEE3:AEE42=ABH6)*(AEH3:AEH42=ABH5)*AEN3:AEN42)+SUMPRODUCT((AEE3:AEE42=ABH7)*(AEH3:AEH42=ABH5)*AEN3:AEN42)+SUMPRODUCT((AEE3:AEE42=ABH8)*(AEH3:AEH42=ABH5)*AEN3:AEN42)</f>
        <v>0</v>
      </c>
      <c r="ABW5" s="255">
        <f ca="1">ABI5*4+ABJ5*2+ABU5+ABV5</f>
        <v>0</v>
      </c>
      <c r="ABX5" s="255" t="str">
        <f ca="1">IF(ABH5&lt;&gt;"",RANK(ABW5,ABW5:ABW8),"")</f>
        <v/>
      </c>
      <c r="ABY5" s="255">
        <f ca="1">SUMPRODUCT((ABW5:ABW8=ABW5)*(ABN5:ABN8&gt;ABN5))</f>
        <v>0</v>
      </c>
      <c r="ABZ5" s="255">
        <f ca="1">SUMPRODUCT((ABW5:ABW8=ABW5)*(ABN5:ABN8=ABN5)*(ABQ5:ABQ8&gt;ABQ5))</f>
        <v>0</v>
      </c>
      <c r="ACA5" s="255">
        <f ca="1">SUMPRODUCT((ABW4:ABW8=ABW5)*(ABN4:ABN8=ABN5)*(ABQ4:ABQ8=ABQ5)*(ABR4:ABR8&gt;ABR5))</f>
        <v>0</v>
      </c>
      <c r="ACB5" s="255">
        <f ca="1">SUMPRODUCT((ABW4:ABW8=ABW5)*(ABN4:ABN8=ABN5)*(ABQ4:ABQ8=ABQ5)*(ABR4:ABR8=ABR5)*(ABS4:ABS8&gt;ABS5))</f>
        <v>0</v>
      </c>
      <c r="ACC5" s="255">
        <f ca="1">SUMPRODUCT((ABW4:ABW8=ABW5)*(ABN4:ABN8=ABN5)*(ABQ4:ABQ8=ABQ5)*(ABR4:ABR8=ABR5)*(ABS4:ABS8=ABS5)*(ABT4:ABT8&gt;ABT5))</f>
        <v>0</v>
      </c>
      <c r="ACD5" s="255" t="str">
        <f ca="1">IF(ABH5&lt;&gt;"",SUM(ABX5:ACC5)+1,"")</f>
        <v/>
      </c>
      <c r="ACE5" s="255" t="str">
        <f ca="1">IF(ABH5&lt;&gt;"",INDEX(ABH5:ABH8,MATCH(2,ACD5:ACD8,0),0),"")</f>
        <v/>
      </c>
      <c r="AEB5" s="255" t="str">
        <f ca="1">IF(ACE5&lt;&gt;"",ACE5,IF(ABG5&lt;&gt;"",ABG5,AAC5))</f>
        <v>Fiji</v>
      </c>
      <c r="AEC5" s="255">
        <v>2</v>
      </c>
      <c r="AED5" s="255">
        <v>3</v>
      </c>
      <c r="AEE5" s="255" t="str">
        <f t="shared" si="50"/>
        <v>Ireland</v>
      </c>
      <c r="AEF5" s="255" t="str">
        <f ca="1">IF(OFFSET('All Players'!$W12,0,AEF$1)&lt;&gt;"",OFFSET('All Players'!$W12,0,AEF$1),"")</f>
        <v/>
      </c>
      <c r="AEG5" s="255" t="str">
        <f ca="1">IF(OFFSET('All Players'!$Y12,0,AEF$1)&lt;&gt;"",OFFSET('All Players'!$Y12,0,AEF$1),"")</f>
        <v/>
      </c>
      <c r="AEH5" s="255" t="str">
        <f t="shared" si="51"/>
        <v>Canada</v>
      </c>
      <c r="AEI5" s="255" t="str">
        <f ca="1">IF(OFFSET('All Players'!$AA12,0,AEH$1)&lt;&gt;"",OFFSET('All Players'!$AA12,0,AEH$1),"")</f>
        <v/>
      </c>
      <c r="AEJ5" s="255" t="str">
        <f ca="1">IF(OFFSET('All Players'!$AC12,0,AEI$1)&lt;&gt;"",OFFSET('All Players'!$AC12,0,AEI$1),"")</f>
        <v/>
      </c>
      <c r="AEK5" s="255">
        <f t="shared" ca="1" si="52"/>
        <v>0</v>
      </c>
      <c r="AEL5" s="255">
        <f t="shared" ca="1" si="53"/>
        <v>0</v>
      </c>
      <c r="AEM5" s="255">
        <f t="shared" ca="1" si="54"/>
        <v>0</v>
      </c>
      <c r="AEN5" s="255">
        <f t="shared" ca="1" si="55"/>
        <v>0</v>
      </c>
      <c r="AEO5" s="255" t="str">
        <f t="shared" ca="1" si="56"/>
        <v/>
      </c>
      <c r="AEP5" s="255" t="str">
        <f t="shared" ca="1" si="57"/>
        <v/>
      </c>
      <c r="AEQ5" s="255">
        <f ca="1">VLOOKUP(AER5,AJI4:AJJ8,2,FALSE)</f>
        <v>5</v>
      </c>
      <c r="AER5" s="255" t="s">
        <v>4</v>
      </c>
      <c r="AES5" s="255">
        <f t="shared" ref="AES5:AES8" ca="1" si="224">COUNTIFS(AJL$3:AJL$42,AER5,AJV$3:AJV$42,"W")+COUNTIFS(AJO$3:AJO$42,AER5,AJW$3:AJW$42,"W")</f>
        <v>0</v>
      </c>
      <c r="AET5" s="255">
        <f t="shared" ref="AET5:AET8" ca="1" si="225">COUNTIFS(AJL$3:AJL$42,AER5,AJV$3:AJV$42,"D")+COUNTIFS(AJO$3:AJO$42,AER5,AJW$3:AJW$42,"D")</f>
        <v>0</v>
      </c>
      <c r="AEU5" s="255">
        <f t="shared" ref="AEU5:AEU8" ca="1" si="226">COUNTIFS(AJL$3:AJL$42,AER5,AJV$3:AJV$42,"L")+COUNTIFS(AJO$3:AJO$42,AER5,AJW$3:AJW$42,"L")</f>
        <v>0</v>
      </c>
      <c r="AEV5" s="255">
        <f t="shared" ref="AEV5:AEV8" ca="1" si="227">SUMIF(AJL$3:AJL$60,AER5,AJM$3:AJM$60)+SUMIF(AJO$3:AJO$60,AER5,AJN$3:AJN$60)</f>
        <v>0</v>
      </c>
      <c r="AEW5" s="255">
        <f t="shared" ref="AEW5:AEW8" ca="1" si="228">SUMIF(AJO$3:AJO$60,AER5,AJM$3:AJM$60)+SUMIF(AJL$3:AJL$60,AER5,AJN$3:AJN$60)</f>
        <v>0</v>
      </c>
      <c r="AEX5" s="255">
        <f t="shared" ref="AEX5:AEX8" ca="1" si="229">AEV5-AEW5+1000</f>
        <v>1000</v>
      </c>
      <c r="AEY5" s="255">
        <f t="shared" ref="AEY5:AEY8" ca="1" si="230">SUMIF(AJL:AJL,AER5,AJP:AJP)+SUMIF(AJO:AJO,AER5,AJQ:AJQ)</f>
        <v>0</v>
      </c>
      <c r="AEZ5" s="255">
        <f t="shared" ref="AEZ5:AEZ8" ca="1" si="231">SUMIF(AJO:AJO,AER5,AJP:AJP)+SUMIF(AJL:AJL,AER5,AJQ:AJQ)</f>
        <v>0</v>
      </c>
      <c r="AFA5" s="255">
        <f t="shared" ref="AFA5:AFA8" ca="1" si="232">AEY5-AEZ5+1000</f>
        <v>1000</v>
      </c>
      <c r="AFB5" s="255">
        <f t="shared" ref="AFB5:AFB8" ca="1" si="233">AES5*4+AET5*2</f>
        <v>0</v>
      </c>
      <c r="AFC5" s="255">
        <f ca="1">SUMIF(AJL:AJL,AER5,AJR:AJR)+SUMIF(AJO:AJO,AER5,AJS:AJS)</f>
        <v>0</v>
      </c>
      <c r="AFD5" s="255">
        <f ca="1">SUMIF(AJL:AJL,AER5,AJT:AJT)+SUMIF(AJO:AJO,AER5,AJU:AJU)</f>
        <v>0</v>
      </c>
      <c r="AFE5" s="255">
        <f t="shared" ref="AFE5:AFE8" ca="1" si="234">AFD5+AFC5+AFB5</f>
        <v>0</v>
      </c>
      <c r="AFF5" s="255">
        <v>4</v>
      </c>
      <c r="AFG5" s="255">
        <f t="shared" ref="AFG5:AFG8" ca="1" si="235">RANK(AFE5,AFE$4:AFE$8)</f>
        <v>1</v>
      </c>
      <c r="AFI5" s="255">
        <f ca="1">RANK(AFE5,AFE$4:AFE$8)+COUNTIF(AFE$4:AFE5,AFE5)-1</f>
        <v>2</v>
      </c>
      <c r="AFJ5" s="255" t="str">
        <f ca="1">INDEX(AER$4:AER$8,MATCH(2,AFI$4:AFI$8,0),0)</f>
        <v>England</v>
      </c>
      <c r="AFK5" s="255">
        <f t="shared" ref="AFK5:AFK8" ca="1" si="236">INDEX(AFG$4:AFG$8,MATCH(AFJ5,AER$4:AER$8,0),0)</f>
        <v>1</v>
      </c>
      <c r="AFL5" s="255" t="str">
        <f ca="1">IF(AFL4&lt;&gt;"",AFJ5,"")</f>
        <v>England</v>
      </c>
      <c r="AFM5" s="255" t="str">
        <f ca="1">IF(AFM4&lt;&gt;"",AFJ6,"")</f>
        <v/>
      </c>
      <c r="AFN5" s="255" t="str">
        <f ca="1">IF(AFN4&lt;&gt;"",AFJ7,"")</f>
        <v/>
      </c>
      <c r="AFO5" s="255" t="str">
        <f ca="1">IF(AFO4&lt;&gt;"",AFJ8,"")</f>
        <v/>
      </c>
      <c r="AFQ5" s="255" t="str">
        <f t="shared" ref="AFQ5:AFQ8" ca="1" si="237">IF(AFL5&lt;&gt;"",AFL5,"")</f>
        <v>England</v>
      </c>
      <c r="AFR5" s="255">
        <f ca="1">SUMPRODUCT((AJL3:AJL42=AFQ5)*(AJO3:AJO42=AFQ6)*(AJV3:AJV42="W"))+SUMPRODUCT((AJL3:AJL42=AFQ5)*(AJO3:AJO42=AFQ7)*(AJV3:AJV42="W"))+SUMPRODUCT((AJL3:AJL42=AFQ5)*(AJO3:AJO42=AFQ8)*(AJV3:AJV42="W"))+SUMPRODUCT((AJL3:AJL42=AFQ5)*(AJO3:AJO42=AFQ4)*(AJV3:AJV42="W"))+SUMPRODUCT((AJL3:AJL42=AFQ6)*(AJO3:AJO42=AFQ5)*(AJW3:AJW42="W"))+SUMPRODUCT((AJL3:AJL42=AFQ7)*(AJO3:AJO42=AFQ5)*(AJW3:AJW42="W"))+SUMPRODUCT((AJL3:AJL42=AFQ8)*(AJO3:AJO42=AFQ5)*(AJW3:AJW42="W"))+SUMPRODUCT((AJL3:AJL42=AFQ4)*(AJO3:AJO42=AFQ5)*(AJW3:AJW42="W"))</f>
        <v>0</v>
      </c>
      <c r="AFS5" s="255">
        <f ca="1">SUMPRODUCT((AJL3:AJL42=AFQ5)*(AJO3:AJO42=AFQ6)*(AJV3:AJV42="D"))+SUMPRODUCT((AJL3:AJL42=AFQ5)*(AJO3:AJO42=AFQ7)*(AJV3:AJV42="D"))+SUMPRODUCT((AJL3:AJL42=AFQ5)*(AJO3:AJO42=AFQ8)*(AJV3:AJV42="D"))+SUMPRODUCT((AJL3:AJL42=AFQ5)*(AJO3:AJO42=AFQ4)*(AJV3:AJV42="D"))+SUMPRODUCT((AJL3:AJL42=AFQ6)*(AJO3:AJO42=AFQ5)*(AJV3:AJV42="D"))+SUMPRODUCT((AJL3:AJL42=AFQ7)*(AJO3:AJO42=AFQ5)*(AJV3:AJV42="D"))+SUMPRODUCT((AJL3:AJL42=AFQ8)*(AJO3:AJO42=AFQ5)*(AJV3:AJV42="D"))+SUMPRODUCT((AJL3:AJL42=AFQ4)*(AJO3:AJO42=AFQ5)*(AJV3:AJV42="D"))</f>
        <v>0</v>
      </c>
      <c r="AFT5" s="255">
        <f ca="1">SUMPRODUCT((AJL3:AJL42=AFQ5)*(AJO3:AJO42=AFQ6)*(AJV3:AJV42="L"))+SUMPRODUCT((AJL3:AJL42=AFQ5)*(AJO3:AJO42=AFQ7)*(AJV3:AJV42="L"))+SUMPRODUCT((AJL3:AJL42=AFQ5)*(AJO3:AJO42=AFQ8)*(AJV3:AJV42="L"))+SUMPRODUCT((AJL3:AJL42=AFQ5)*(AJO3:AJO42=AFQ4)*(AJV3:AJV42="L"))+SUMPRODUCT((AJL3:AJL42=AFQ6)*(AJO3:AJO42=AFQ5)*(AJW3:AJW42="L"))+SUMPRODUCT((AJL3:AJL42=AFQ7)*(AJO3:AJO42=AFQ5)*(AJW3:AJW42="L"))+SUMPRODUCT((AJL3:AJL42=AFQ8)*(AJO3:AJO42=AFQ5)*(AJW3:AJW42="L"))+SUMPRODUCT((AJL3:AJL42=AFQ4)*(AJO3:AJO42=AFQ5)*(AJW3:AJW42="L"))</f>
        <v>0</v>
      </c>
      <c r="AFU5" s="255">
        <f ca="1">IF(AFQ5&lt;&gt;"",VLOOKUP(AFQ5,AER4:AEV29,5,FALSE),0)</f>
        <v>0</v>
      </c>
      <c r="AFV5" s="255">
        <f ca="1">IF(AFQ5&lt;&gt;"",VLOOKUP(AFQ5,AER4:AEW29,6,FALSE),0)</f>
        <v>0</v>
      </c>
      <c r="AFW5" s="255">
        <f ca="1">AFU5-AFV5+1000</f>
        <v>1000</v>
      </c>
      <c r="AFX5" s="255">
        <f ca="1">IF(AFQ5&lt;&gt;"",VLOOKUP(AFQ5,AER4:AEY29,8,FALSE),0)</f>
        <v>0</v>
      </c>
      <c r="AFY5" s="255">
        <f ca="1">IF(AFQ5&lt;&gt;"",VLOOKUP(AFQ5,AER4:AEZ29,9,FALSE),0)</f>
        <v>0</v>
      </c>
      <c r="AFZ5" s="255">
        <f ca="1">AFX5-AFY5+1000</f>
        <v>1000</v>
      </c>
      <c r="AGA5" s="255">
        <f ca="1">IF(AFQ5&lt;&gt;"",VLOOKUP(AFQ5,AER4:AEV8,5,FALSE),"")</f>
        <v>0</v>
      </c>
      <c r="AGB5" s="255">
        <f ca="1">IF(AFQ5&lt;&gt;"",VLOOKUP(AFQ5,AER4:AEY8,8,FALSE),"")</f>
        <v>0</v>
      </c>
      <c r="AGC5" s="255">
        <f ca="1">IF(AFQ5&lt;&gt;"",VLOOKUP(AFQ5,AER4:AFF8,15,FALSE),"")</f>
        <v>4</v>
      </c>
      <c r="AGD5" s="255">
        <f ca="1">SUMPRODUCT((AJL3:AJL42=AFQ5)*(AJO3:AJO42=AFQ6)*AJR3:AJR42)+SUMPRODUCT((AJL3:AJL42=AFQ5)*(AJO3:AJO42=AFQ7)*AJR3:AJR42)+SUMPRODUCT((AJL3:AJL42=AFQ5)*(AJO3:AJO42=AFQ8)*AJR3:AJR42)+SUMPRODUCT((AJL3:AJL42=AFQ5)*(AJO3:AJO42=AFQ4)*AJR3:AJR42)+SUMPRODUCT((AJL3:AJL42=AFQ6)*(AJO3:AJO42=AFQ5)*AJS3:AJS42)+SUMPRODUCT((AJL3:AJL42=AFQ7)*(AJO3:AJO42=AFQ5)*AJS3:AJS42)+SUMPRODUCT((AJL3:AJL42=AFQ8)*(AJO3:AJO42=AFQ5)*AJS3:AJS42)+SUMPRODUCT((AJL3:AJL42=AFQ4)*(AJO3:AJO42=AFQ5)*AJS3:AJS42)</f>
        <v>0</v>
      </c>
      <c r="AGE5" s="255">
        <f ca="1">SUMPRODUCT((AJL3:AJL42=AFQ5)*(AJO3:AJO42=AFQ6)*AJT3:AJT42)+SUMPRODUCT((AJL3:AJL42=AFQ5)*(AJO3:AJO42=AFQ7)*AJT3:AJT42)+SUMPRODUCT((AJL3:AJL42=AFQ5)*(AJO3:AJO42=AFQ8)*AJT3:AJT42)+SUMPRODUCT((AJL3:AJL42=AFQ5)*(AJO3:AJO42=AFQ4)*AJT3:AJT42)+SUMPRODUCT((AJL3:AJL42=AFQ6)*(AJO3:AJO42=AFQ5)*AJU3:AJU42)+SUMPRODUCT((AJL3:AJL42=AFQ7)*(AJO3:AJO42=AFQ5)*AJU3:AJU42)+SUMPRODUCT((AJL3:AJL42=AFQ8)*(AJO3:AJO42=AFQ5)*AJU3:AJU42)+SUMPRODUCT((AJL3:AJL42=AFQ4)*(AJO3:AJO42=AFQ5)*AJU3:AJU42)</f>
        <v>0</v>
      </c>
      <c r="AGF5" s="255">
        <f ca="1">AFR5*4+AFS5*2+AGD5+AGE5</f>
        <v>0</v>
      </c>
      <c r="AGG5" s="255">
        <f ca="1">IF(AFQ5&lt;&gt;"",RANK(AGF5,AGF4:AGF8),"")</f>
        <v>1</v>
      </c>
      <c r="AGH5" s="255">
        <f ca="1">SUMPRODUCT((AGF4:AGF8=AGF5)*(AFW4:AFW8&gt;AFW5))</f>
        <v>0</v>
      </c>
      <c r="AGI5" s="255">
        <f ca="1">SUMPRODUCT((AGF4:AGF8=AGF5)*(AFW4:AFW8=AFW5)*(AFZ4:AFZ8&gt;AFZ5))</f>
        <v>0</v>
      </c>
      <c r="AGJ5" s="255">
        <f ca="1">SUMPRODUCT((AGF4:AGF8=AGF5)*(AFW4:AFW8=AFW5)*(AFZ4:AFZ8=AFZ5)*(AGA4:AGA8&gt;AGA5))</f>
        <v>0</v>
      </c>
      <c r="AGK5" s="255">
        <f ca="1">SUMPRODUCT((AGF4:AGF8=AGF5)*(AFW4:AFW8=AFW5)*(AFZ4:AFZ8=AFZ5)*(AGA4:AGA8=AGA5)*(AGB4:AGB8&gt;AGB5))</f>
        <v>0</v>
      </c>
      <c r="AGL5" s="255">
        <f ca="1">SUMPRODUCT((AGF4:AGF8=AGF5)*(AFW4:AFW8=AFW5)*(AFZ4:AFZ8=AFZ5)*(AGA4:AGA8=AGA5)*(AGB4:AGB8=AGB5)*(AGC4:AGC8&gt;AGC5))</f>
        <v>4</v>
      </c>
      <c r="AGM5" s="255">
        <f t="shared" ref="AGM5:AGM8" ca="1" si="238">IF(AFQ5&lt;&gt;"",SUM(AGG5:AGL5),"")</f>
        <v>5</v>
      </c>
      <c r="AGN5" s="255" t="str">
        <f ca="1">IF(AFQ5&lt;&gt;"",INDEX(AFQ4:AFQ8,MATCH(2,AGM4:AGM8,0),0),"")</f>
        <v>Fiji</v>
      </c>
      <c r="AGO5" s="255" t="str">
        <f ca="1">IF(AFM4&lt;&gt;"",AFM4,"")</f>
        <v/>
      </c>
      <c r="AGP5" s="255">
        <f ca="1">SUMPRODUCT((AJL3:AJL42=AGO5)*(AJO3:AJO42=AGO6)*(AJV3:AJV42="W"))+SUMPRODUCT((AJL3:AJL42=AGO5)*(AJO3:AJO42=AGO7)*(AJV3:AJV42="W"))+SUMPRODUCT((AJL3:AJL42=AGO5)*(AJO3:AJO42=AGO8)*(AJV3:AJV42="W"))+SUMPRODUCT((AJL3:AJL42=AGO6)*(AJO3:AJO42=AGO5)*(AJW3:AJW42="W"))+SUMPRODUCT((AJL3:AJL42=AGO7)*(AJO3:AJO42=AGO5)*(AJW3:AJW42="W"))+SUMPRODUCT((AJL3:AJL42=AGO8)*(AJO3:AJO42=AGO5)*(AJW3:AJW42="W"))</f>
        <v>0</v>
      </c>
      <c r="AGQ5" s="255">
        <f ca="1">SUMPRODUCT((AJL3:AJL42=AGO5)*(AJO3:AJO42=AGO6)*(AJV3:AJV42="D"))+SUMPRODUCT((AJL3:AJL42=AGO5)*(AJO3:AJO42=AGO7)*(AJV3:AJV42="D"))+SUMPRODUCT((AJL3:AJL42=AGO5)*(AJO3:AJO42=AGO8)*(AJV3:AJV42="D"))+SUMPRODUCT((AJL3:AJL42=AGO6)*(AJO3:AJO42=AGO5)*(AJV3:AJV42="D"))+SUMPRODUCT((AJL3:AJL42=AGO7)*(AJO3:AJO42=AGO5)*(AJV3:AJV42="D"))+SUMPRODUCT((AJL3:AJL42=AGO8)*(AJO3:AJO42=AGO5)*(AJV3:AJV42="D"))</f>
        <v>0</v>
      </c>
      <c r="AGR5" s="255">
        <f ca="1">SUMPRODUCT((AJL3:AJL42=AGO5)*(AJO3:AJO42=AGO6)*(AJV3:AJV42="L"))+SUMPRODUCT((AJL3:AJL42=AGO5)*(AJO3:AJO42=AGO7)*(AJV3:AJV42="L"))+SUMPRODUCT((AJL3:AJL42=AGO5)*(AJO3:AJO42=AGO8)*(AJV3:AJV42="L"))+SUMPRODUCT((AJL3:AJL42=AGO6)*(AJO3:AJO42=AGO5)*(AJW3:AJW42="L"))+SUMPRODUCT((AJL3:AJL42=AGO7)*(AJO3:AJO42=AGO5)*(AJW3:AJW42="L"))+SUMPRODUCT((AJL3:AJL42=AGO8)*(AJO3:AJO42=AGO5)*(AJW3:AJW42="L"))</f>
        <v>0</v>
      </c>
      <c r="AGS5" s="255">
        <f ca="1">IF(AGO5&lt;&gt;"",VLOOKUP(AGO5,AER4:AEV29,5,FALSE),0)</f>
        <v>0</v>
      </c>
      <c r="AGT5" s="255">
        <f ca="1">IF(AGO5&lt;&gt;"",VLOOKUP(AGO5,AER4:AEW29,6,FALSE),0)</f>
        <v>0</v>
      </c>
      <c r="AGU5" s="255">
        <f ca="1">AGS5-AGT5+1000</f>
        <v>1000</v>
      </c>
      <c r="AGV5" s="255">
        <f ca="1">IF(AGO5&lt;&gt;"",VLOOKUP(AGO5,AER4:AEY29,8,FALSE),0)</f>
        <v>0</v>
      </c>
      <c r="AGW5" s="255">
        <f ca="1">IF(AGO5&lt;&gt;"",VLOOKUP(AGO5,AER4:AEZ29,9,FALSE),0)</f>
        <v>0</v>
      </c>
      <c r="AGX5" s="255">
        <f ca="1">AGV5-AGW5+1000</f>
        <v>1000</v>
      </c>
      <c r="AGY5" s="255" t="str">
        <f ca="1">IF(AGO5&lt;&gt;"",VLOOKUP(AGO5,AER4:AEV8,5,FALSE),"")</f>
        <v/>
      </c>
      <c r="AGZ5" s="255" t="str">
        <f ca="1">IF(AGO5&lt;&gt;"",VLOOKUP(AGO5,AER4:AEY8,8,FALSE),"")</f>
        <v/>
      </c>
      <c r="AHA5" s="255" t="str">
        <f ca="1">IF(AGO5&lt;&gt;"",VLOOKUP(AGO5,AER4:AFF8,15,FALSE),"")</f>
        <v/>
      </c>
      <c r="AHB5" s="255">
        <f ca="1">SUMPRODUCT((AJL3:AJL42=AGO5)*(AJO3:AJO42=AGO6)*AJR3:AJR42)+SUMPRODUCT((AJL3:AJL42=AGO5)*(AJO3:AJO42=AGO7)*AJR3:AJR42)+SUMPRODUCT((AJL3:AJL42=AGO5)*(AJO3:AJO42=AGO8)*AJR3:AJR42)+SUMPRODUCT((AJL3:AJL42=AGO6)*(AJO3:AJO42=AGO5)*AJS3:AJS42)+SUMPRODUCT((AJL3:AJL42=AGO7)*(AJO3:AJO42=AGO5)*AJS3:AJS42)+SUMPRODUCT((AJL3:AJL42=AGO8)*(AJO3:AJO42=AGO5)*AJS3:AJS42)</f>
        <v>0</v>
      </c>
      <c r="AHC5" s="255">
        <f ca="1">SUMPRODUCT((AJL3:AJL42=AGO5)*(AJO3:AJO42=AGO6)*AJT3:AJT42)+SUMPRODUCT((AJL3:AJL42=AGO5)*(AJO3:AJO42=AGO7)*AJT3:AJT42)+SUMPRODUCT((AJL3:AJL42=AGO5)*(AJO3:AJO42=AGO8)*AJT3:AJT42)+SUMPRODUCT((AJL3:AJL42=AGO6)*(AJO3:AJO42=AGO5)*AJU3:AJU42)+SUMPRODUCT((AJL3:AJL42=AGO7)*(AJO3:AJO42=AGO5)*AJU3:AJU42)+SUMPRODUCT((AJL3:AJL42=AGO8)*(AJO3:AJO42=AGO5)*AJU3:AJU42)</f>
        <v>0</v>
      </c>
      <c r="AHD5" s="255">
        <f ca="1">AGP5*4+AGQ5*2+AHB5+AHC5</f>
        <v>0</v>
      </c>
      <c r="AHE5" s="255" t="str">
        <f ca="1">IF(AGO5&lt;&gt;"",RANK(AHD5,AHD5:AHD8),"")</f>
        <v/>
      </c>
      <c r="AHF5" s="255">
        <f ca="1">SUMPRODUCT((AHD5:AHD8=AHD5)*(AGU5:AGU8&gt;AGU5))</f>
        <v>0</v>
      </c>
      <c r="AHG5" s="255">
        <f ca="1">SUMPRODUCT((AHD5:AHD8=AHD5)*(AGU5:AGU8=AGU5)*(AGX5:AGX8&gt;AGX5))</f>
        <v>0</v>
      </c>
      <c r="AHH5" s="255">
        <f ca="1">SUMPRODUCT((AHD4:AHD8=AHD5)*(AGU4:AGU8=AGU5)*(AGX4:AGX8=AGX5)*(AGY4:AGY8&gt;AGY5))</f>
        <v>0</v>
      </c>
      <c r="AHI5" s="255">
        <f ca="1">SUMPRODUCT((AHD4:AHD8=AHD5)*(AGU4:AGU8=AGU5)*(AGX4:AGX8=AGX5)*(AGY4:AGY8=AGY5)*(AGZ4:AGZ8&gt;AGZ5))</f>
        <v>0</v>
      </c>
      <c r="AHJ5" s="255">
        <f ca="1">SUMPRODUCT((AHD4:AHD8=AHD5)*(AGU4:AGU8=AGU5)*(AGX4:AGX8=AGX5)*(AGY4:AGY8=AGY5)*(AGZ4:AGZ8=AGZ5)*(AHA4:AHA8&gt;AHA5))</f>
        <v>0</v>
      </c>
      <c r="AHK5" s="255" t="str">
        <f ca="1">IF(AGO5&lt;&gt;"",SUM(AHE5:AHJ5)+1,"")</f>
        <v/>
      </c>
      <c r="AHL5" s="255" t="str">
        <f ca="1">IF(AGO5&lt;&gt;"",INDEX(AGO5:AGO8,MATCH(2,AHK5:AHK8,0),0),"")</f>
        <v/>
      </c>
      <c r="AJI5" s="255" t="str">
        <f ca="1">IF(AHL5&lt;&gt;"",AHL5,IF(AGN5&lt;&gt;"",AGN5,AFJ5))</f>
        <v>Fiji</v>
      </c>
      <c r="AJJ5" s="255">
        <v>2</v>
      </c>
      <c r="AJK5" s="255">
        <v>3</v>
      </c>
      <c r="AJL5" s="255" t="str">
        <f t="shared" si="58"/>
        <v>Ireland</v>
      </c>
      <c r="AJM5" s="255" t="str">
        <f ca="1">IF(OFFSET('All Players'!$W12,0,AJM$1)&lt;&gt;"",OFFSET('All Players'!$W12,0,AJM$1),"")</f>
        <v/>
      </c>
      <c r="AJN5" s="255" t="str">
        <f ca="1">IF(OFFSET('All Players'!$Y12,0,AJM$1)&lt;&gt;"",OFFSET('All Players'!$Y12,0,AJM$1),"")</f>
        <v/>
      </c>
      <c r="AJO5" s="255" t="str">
        <f t="shared" si="59"/>
        <v>Canada</v>
      </c>
      <c r="AJP5" s="255" t="str">
        <f ca="1">IF(OFFSET('All Players'!$AA12,0,AJO$1)&lt;&gt;"",OFFSET('All Players'!$AA12,0,AJO$1),"")</f>
        <v/>
      </c>
      <c r="AJQ5" s="255" t="str">
        <f ca="1">IF(OFFSET('All Players'!$AC12,0,AJP$1)&lt;&gt;"",OFFSET('All Players'!$AC12,0,AJP$1),"")</f>
        <v/>
      </c>
      <c r="AJR5" s="255">
        <f t="shared" ca="1" si="60"/>
        <v>0</v>
      </c>
      <c r="AJS5" s="255">
        <f t="shared" ca="1" si="61"/>
        <v>0</v>
      </c>
      <c r="AJT5" s="255">
        <f t="shared" ca="1" si="62"/>
        <v>0</v>
      </c>
      <c r="AJU5" s="255">
        <f t="shared" ca="1" si="63"/>
        <v>0</v>
      </c>
      <c r="AJV5" s="255" t="str">
        <f t="shared" ca="1" si="64"/>
        <v/>
      </c>
      <c r="AJW5" s="255" t="str">
        <f t="shared" ca="1" si="65"/>
        <v/>
      </c>
      <c r="AJX5" s="255">
        <f ca="1">VLOOKUP(AJY5,AOP4:AOQ8,2,FALSE)</f>
        <v>5</v>
      </c>
      <c r="AJY5" s="255" t="s">
        <v>4</v>
      </c>
      <c r="AJZ5" s="255">
        <f t="shared" ref="AJZ5:AJZ8" ca="1" si="239">COUNTIFS(AOS$3:AOS$42,AJY5,APC$3:APC$42,"W")+COUNTIFS(AOV$3:AOV$42,AJY5,APD$3:APD$42,"W")</f>
        <v>0</v>
      </c>
      <c r="AKA5" s="255">
        <f t="shared" ref="AKA5:AKA8" ca="1" si="240">COUNTIFS(AOS$3:AOS$42,AJY5,APC$3:APC$42,"D")+COUNTIFS(AOV$3:AOV$42,AJY5,APD$3:APD$42,"D")</f>
        <v>0</v>
      </c>
      <c r="AKB5" s="255">
        <f t="shared" ref="AKB5:AKB8" ca="1" si="241">COUNTIFS(AOS$3:AOS$42,AJY5,APC$3:APC$42,"L")+COUNTIFS(AOV$3:AOV$42,AJY5,APD$3:APD$42,"L")</f>
        <v>0</v>
      </c>
      <c r="AKC5" s="255">
        <f t="shared" ref="AKC5:AKC8" ca="1" si="242">SUMIF(AOS$3:AOS$60,AJY5,AOT$3:AOT$60)+SUMIF(AOV$3:AOV$60,AJY5,AOU$3:AOU$60)</f>
        <v>0</v>
      </c>
      <c r="AKD5" s="255">
        <f t="shared" ref="AKD5:AKD8" ca="1" si="243">SUMIF(AOV$3:AOV$60,AJY5,AOT$3:AOT$60)+SUMIF(AOS$3:AOS$60,AJY5,AOU$3:AOU$60)</f>
        <v>0</v>
      </c>
      <c r="AKE5" s="255">
        <f t="shared" ref="AKE5:AKE8" ca="1" si="244">AKC5-AKD5+1000</f>
        <v>1000</v>
      </c>
      <c r="AKF5" s="255">
        <f t="shared" ref="AKF5:AKF8" ca="1" si="245">SUMIF(AOS:AOS,AJY5,AOW:AOW)+SUMIF(AOV:AOV,AJY5,AOX:AOX)</f>
        <v>0</v>
      </c>
      <c r="AKG5" s="255">
        <f t="shared" ref="AKG5:AKG8" ca="1" si="246">SUMIF(AOV:AOV,AJY5,AOW:AOW)+SUMIF(AOS:AOS,AJY5,AOX:AOX)</f>
        <v>0</v>
      </c>
      <c r="AKH5" s="255">
        <f t="shared" ref="AKH5:AKH8" ca="1" si="247">AKF5-AKG5+1000</f>
        <v>1000</v>
      </c>
      <c r="AKI5" s="255">
        <f t="shared" ref="AKI5:AKI8" ca="1" si="248">AJZ5*4+AKA5*2</f>
        <v>0</v>
      </c>
      <c r="AKJ5" s="255">
        <f ca="1">SUMIF(AOS:AOS,AJY5,AOY:AOY)+SUMIF(AOV:AOV,AJY5,AOZ:AOZ)</f>
        <v>0</v>
      </c>
      <c r="AKK5" s="255">
        <f ca="1">SUMIF(AOS:AOS,AJY5,APA:APA)+SUMIF(AOV:AOV,AJY5,APB:APB)</f>
        <v>0</v>
      </c>
      <c r="AKL5" s="255">
        <f t="shared" ref="AKL5:AKL8" ca="1" si="249">AKK5+AKJ5+AKI5</f>
        <v>0</v>
      </c>
      <c r="AKM5" s="255">
        <v>4</v>
      </c>
      <c r="AKN5" s="255">
        <f t="shared" ref="AKN5:AKN8" ca="1" si="250">RANK(AKL5,AKL$4:AKL$8)</f>
        <v>1</v>
      </c>
      <c r="AKP5" s="255">
        <f ca="1">RANK(AKL5,AKL$4:AKL$8)+COUNTIF(AKL$4:AKL5,AKL5)-1</f>
        <v>2</v>
      </c>
      <c r="AKQ5" s="255" t="str">
        <f ca="1">INDEX(AJY$4:AJY$8,MATCH(2,AKP$4:AKP$8,0),0)</f>
        <v>England</v>
      </c>
      <c r="AKR5" s="255">
        <f t="shared" ref="AKR5:AKR8" ca="1" si="251">INDEX(AKN$4:AKN$8,MATCH(AKQ5,AJY$4:AJY$8,0),0)</f>
        <v>1</v>
      </c>
      <c r="AKS5" s="255" t="str">
        <f ca="1">IF(AKS4&lt;&gt;"",AKQ5,"")</f>
        <v>England</v>
      </c>
      <c r="AKT5" s="255" t="str">
        <f ca="1">IF(AKT4&lt;&gt;"",AKQ6,"")</f>
        <v/>
      </c>
      <c r="AKU5" s="255" t="str">
        <f ca="1">IF(AKU4&lt;&gt;"",AKQ7,"")</f>
        <v/>
      </c>
      <c r="AKV5" s="255" t="str">
        <f ca="1">IF(AKV4&lt;&gt;"",AKQ8,"")</f>
        <v/>
      </c>
      <c r="AKX5" s="255" t="str">
        <f t="shared" ref="AKX5:AKX8" ca="1" si="252">IF(AKS5&lt;&gt;"",AKS5,"")</f>
        <v>England</v>
      </c>
      <c r="AKY5" s="255">
        <f ca="1">SUMPRODUCT((AOS3:AOS42=AKX5)*(AOV3:AOV42=AKX6)*(APC3:APC42="W"))+SUMPRODUCT((AOS3:AOS42=AKX5)*(AOV3:AOV42=AKX7)*(APC3:APC42="W"))+SUMPRODUCT((AOS3:AOS42=AKX5)*(AOV3:AOV42=AKX8)*(APC3:APC42="W"))+SUMPRODUCT((AOS3:AOS42=AKX5)*(AOV3:AOV42=AKX4)*(APC3:APC42="W"))+SUMPRODUCT((AOS3:AOS42=AKX6)*(AOV3:AOV42=AKX5)*(APD3:APD42="W"))+SUMPRODUCT((AOS3:AOS42=AKX7)*(AOV3:AOV42=AKX5)*(APD3:APD42="W"))+SUMPRODUCT((AOS3:AOS42=AKX8)*(AOV3:AOV42=AKX5)*(APD3:APD42="W"))+SUMPRODUCT((AOS3:AOS42=AKX4)*(AOV3:AOV42=AKX5)*(APD3:APD42="W"))</f>
        <v>0</v>
      </c>
      <c r="AKZ5" s="255">
        <f ca="1">SUMPRODUCT((AOS3:AOS42=AKX5)*(AOV3:AOV42=AKX6)*(APC3:APC42="D"))+SUMPRODUCT((AOS3:AOS42=AKX5)*(AOV3:AOV42=AKX7)*(APC3:APC42="D"))+SUMPRODUCT((AOS3:AOS42=AKX5)*(AOV3:AOV42=AKX8)*(APC3:APC42="D"))+SUMPRODUCT((AOS3:AOS42=AKX5)*(AOV3:AOV42=AKX4)*(APC3:APC42="D"))+SUMPRODUCT((AOS3:AOS42=AKX6)*(AOV3:AOV42=AKX5)*(APC3:APC42="D"))+SUMPRODUCT((AOS3:AOS42=AKX7)*(AOV3:AOV42=AKX5)*(APC3:APC42="D"))+SUMPRODUCT((AOS3:AOS42=AKX8)*(AOV3:AOV42=AKX5)*(APC3:APC42="D"))+SUMPRODUCT((AOS3:AOS42=AKX4)*(AOV3:AOV42=AKX5)*(APC3:APC42="D"))</f>
        <v>0</v>
      </c>
      <c r="ALA5" s="255">
        <f ca="1">SUMPRODUCT((AOS3:AOS42=AKX5)*(AOV3:AOV42=AKX6)*(APC3:APC42="L"))+SUMPRODUCT((AOS3:AOS42=AKX5)*(AOV3:AOV42=AKX7)*(APC3:APC42="L"))+SUMPRODUCT((AOS3:AOS42=AKX5)*(AOV3:AOV42=AKX8)*(APC3:APC42="L"))+SUMPRODUCT((AOS3:AOS42=AKX5)*(AOV3:AOV42=AKX4)*(APC3:APC42="L"))+SUMPRODUCT((AOS3:AOS42=AKX6)*(AOV3:AOV42=AKX5)*(APD3:APD42="L"))+SUMPRODUCT((AOS3:AOS42=AKX7)*(AOV3:AOV42=AKX5)*(APD3:APD42="L"))+SUMPRODUCT((AOS3:AOS42=AKX8)*(AOV3:AOV42=AKX5)*(APD3:APD42="L"))+SUMPRODUCT((AOS3:AOS42=AKX4)*(AOV3:AOV42=AKX5)*(APD3:APD42="L"))</f>
        <v>0</v>
      </c>
      <c r="ALB5" s="255">
        <f ca="1">IF(AKX5&lt;&gt;"",VLOOKUP(AKX5,AJY4:AKC29,5,FALSE),0)</f>
        <v>0</v>
      </c>
      <c r="ALC5" s="255">
        <f ca="1">IF(AKX5&lt;&gt;"",VLOOKUP(AKX5,AJY4:AKD29,6,FALSE),0)</f>
        <v>0</v>
      </c>
      <c r="ALD5" s="255">
        <f ca="1">ALB5-ALC5+1000</f>
        <v>1000</v>
      </c>
      <c r="ALE5" s="255">
        <f ca="1">IF(AKX5&lt;&gt;"",VLOOKUP(AKX5,AJY4:AKF29,8,FALSE),0)</f>
        <v>0</v>
      </c>
      <c r="ALF5" s="255">
        <f ca="1">IF(AKX5&lt;&gt;"",VLOOKUP(AKX5,AJY4:AKG29,9,FALSE),0)</f>
        <v>0</v>
      </c>
      <c r="ALG5" s="255">
        <f ca="1">ALE5-ALF5+1000</f>
        <v>1000</v>
      </c>
      <c r="ALH5" s="255">
        <f ca="1">IF(AKX5&lt;&gt;"",VLOOKUP(AKX5,AJY4:AKC8,5,FALSE),"")</f>
        <v>0</v>
      </c>
      <c r="ALI5" s="255">
        <f ca="1">IF(AKX5&lt;&gt;"",VLOOKUP(AKX5,AJY4:AKF8,8,FALSE),"")</f>
        <v>0</v>
      </c>
      <c r="ALJ5" s="255">
        <f ca="1">IF(AKX5&lt;&gt;"",VLOOKUP(AKX5,AJY4:AKM8,15,FALSE),"")</f>
        <v>4</v>
      </c>
      <c r="ALK5" s="255">
        <f ca="1">SUMPRODUCT((AOS3:AOS42=AKX5)*(AOV3:AOV42=AKX6)*AOY3:AOY42)+SUMPRODUCT((AOS3:AOS42=AKX5)*(AOV3:AOV42=AKX7)*AOY3:AOY42)+SUMPRODUCT((AOS3:AOS42=AKX5)*(AOV3:AOV42=AKX8)*AOY3:AOY42)+SUMPRODUCT((AOS3:AOS42=AKX5)*(AOV3:AOV42=AKX4)*AOY3:AOY42)+SUMPRODUCT((AOS3:AOS42=AKX6)*(AOV3:AOV42=AKX5)*AOZ3:AOZ42)+SUMPRODUCT((AOS3:AOS42=AKX7)*(AOV3:AOV42=AKX5)*AOZ3:AOZ42)+SUMPRODUCT((AOS3:AOS42=AKX8)*(AOV3:AOV42=AKX5)*AOZ3:AOZ42)+SUMPRODUCT((AOS3:AOS42=AKX4)*(AOV3:AOV42=AKX5)*AOZ3:AOZ42)</f>
        <v>0</v>
      </c>
      <c r="ALL5" s="255">
        <f ca="1">SUMPRODUCT((AOS3:AOS42=AKX5)*(AOV3:AOV42=AKX6)*APA3:APA42)+SUMPRODUCT((AOS3:AOS42=AKX5)*(AOV3:AOV42=AKX7)*APA3:APA42)+SUMPRODUCT((AOS3:AOS42=AKX5)*(AOV3:AOV42=AKX8)*APA3:APA42)+SUMPRODUCT((AOS3:AOS42=AKX5)*(AOV3:AOV42=AKX4)*APA3:APA42)+SUMPRODUCT((AOS3:AOS42=AKX6)*(AOV3:AOV42=AKX5)*APB3:APB42)+SUMPRODUCT((AOS3:AOS42=AKX7)*(AOV3:AOV42=AKX5)*APB3:APB42)+SUMPRODUCT((AOS3:AOS42=AKX8)*(AOV3:AOV42=AKX5)*APB3:APB42)+SUMPRODUCT((AOS3:AOS42=AKX4)*(AOV3:AOV42=AKX5)*APB3:APB42)</f>
        <v>0</v>
      </c>
      <c r="ALM5" s="255">
        <f ca="1">AKY5*4+AKZ5*2+ALK5+ALL5</f>
        <v>0</v>
      </c>
      <c r="ALN5" s="255">
        <f ca="1">IF(AKX5&lt;&gt;"",RANK(ALM5,ALM4:ALM8),"")</f>
        <v>1</v>
      </c>
      <c r="ALO5" s="255">
        <f ca="1">SUMPRODUCT((ALM4:ALM8=ALM5)*(ALD4:ALD8&gt;ALD5))</f>
        <v>0</v>
      </c>
      <c r="ALP5" s="255">
        <f ca="1">SUMPRODUCT((ALM4:ALM8=ALM5)*(ALD4:ALD8=ALD5)*(ALG4:ALG8&gt;ALG5))</f>
        <v>0</v>
      </c>
      <c r="ALQ5" s="255">
        <f ca="1">SUMPRODUCT((ALM4:ALM8=ALM5)*(ALD4:ALD8=ALD5)*(ALG4:ALG8=ALG5)*(ALH4:ALH8&gt;ALH5))</f>
        <v>0</v>
      </c>
      <c r="ALR5" s="255">
        <f ca="1">SUMPRODUCT((ALM4:ALM8=ALM5)*(ALD4:ALD8=ALD5)*(ALG4:ALG8=ALG5)*(ALH4:ALH8=ALH5)*(ALI4:ALI8&gt;ALI5))</f>
        <v>0</v>
      </c>
      <c r="ALS5" s="255">
        <f ca="1">SUMPRODUCT((ALM4:ALM8=ALM5)*(ALD4:ALD8=ALD5)*(ALG4:ALG8=ALG5)*(ALH4:ALH8=ALH5)*(ALI4:ALI8=ALI5)*(ALJ4:ALJ8&gt;ALJ5))</f>
        <v>4</v>
      </c>
      <c r="ALT5" s="255">
        <f t="shared" ref="ALT5:ALT8" ca="1" si="253">IF(AKX5&lt;&gt;"",SUM(ALN5:ALS5),"")</f>
        <v>5</v>
      </c>
      <c r="ALU5" s="255" t="str">
        <f ca="1">IF(AKX5&lt;&gt;"",INDEX(AKX4:AKX8,MATCH(2,ALT4:ALT8,0),0),"")</f>
        <v>Fiji</v>
      </c>
      <c r="ALV5" s="255" t="str">
        <f ca="1">IF(AKT4&lt;&gt;"",AKT4,"")</f>
        <v/>
      </c>
      <c r="ALW5" s="255">
        <f ca="1">SUMPRODUCT((AOS3:AOS42=ALV5)*(AOV3:AOV42=ALV6)*(APC3:APC42="W"))+SUMPRODUCT((AOS3:AOS42=ALV5)*(AOV3:AOV42=ALV7)*(APC3:APC42="W"))+SUMPRODUCT((AOS3:AOS42=ALV5)*(AOV3:AOV42=ALV8)*(APC3:APC42="W"))+SUMPRODUCT((AOS3:AOS42=ALV6)*(AOV3:AOV42=ALV5)*(APD3:APD42="W"))+SUMPRODUCT((AOS3:AOS42=ALV7)*(AOV3:AOV42=ALV5)*(APD3:APD42="W"))+SUMPRODUCT((AOS3:AOS42=ALV8)*(AOV3:AOV42=ALV5)*(APD3:APD42="W"))</f>
        <v>0</v>
      </c>
      <c r="ALX5" s="255">
        <f ca="1">SUMPRODUCT((AOS3:AOS42=ALV5)*(AOV3:AOV42=ALV6)*(APC3:APC42="D"))+SUMPRODUCT((AOS3:AOS42=ALV5)*(AOV3:AOV42=ALV7)*(APC3:APC42="D"))+SUMPRODUCT((AOS3:AOS42=ALV5)*(AOV3:AOV42=ALV8)*(APC3:APC42="D"))+SUMPRODUCT((AOS3:AOS42=ALV6)*(AOV3:AOV42=ALV5)*(APC3:APC42="D"))+SUMPRODUCT((AOS3:AOS42=ALV7)*(AOV3:AOV42=ALV5)*(APC3:APC42="D"))+SUMPRODUCT((AOS3:AOS42=ALV8)*(AOV3:AOV42=ALV5)*(APC3:APC42="D"))</f>
        <v>0</v>
      </c>
      <c r="ALY5" s="255">
        <f ca="1">SUMPRODUCT((AOS3:AOS42=ALV5)*(AOV3:AOV42=ALV6)*(APC3:APC42="L"))+SUMPRODUCT((AOS3:AOS42=ALV5)*(AOV3:AOV42=ALV7)*(APC3:APC42="L"))+SUMPRODUCT((AOS3:AOS42=ALV5)*(AOV3:AOV42=ALV8)*(APC3:APC42="L"))+SUMPRODUCT((AOS3:AOS42=ALV6)*(AOV3:AOV42=ALV5)*(APD3:APD42="L"))+SUMPRODUCT((AOS3:AOS42=ALV7)*(AOV3:AOV42=ALV5)*(APD3:APD42="L"))+SUMPRODUCT((AOS3:AOS42=ALV8)*(AOV3:AOV42=ALV5)*(APD3:APD42="L"))</f>
        <v>0</v>
      </c>
      <c r="ALZ5" s="255">
        <f ca="1">IF(ALV5&lt;&gt;"",VLOOKUP(ALV5,AJY4:AKC29,5,FALSE),0)</f>
        <v>0</v>
      </c>
      <c r="AMA5" s="255">
        <f ca="1">IF(ALV5&lt;&gt;"",VLOOKUP(ALV5,AJY4:AKD29,6,FALSE),0)</f>
        <v>0</v>
      </c>
      <c r="AMB5" s="255">
        <f ca="1">ALZ5-AMA5+1000</f>
        <v>1000</v>
      </c>
      <c r="AMC5" s="255">
        <f ca="1">IF(ALV5&lt;&gt;"",VLOOKUP(ALV5,AJY4:AKF29,8,FALSE),0)</f>
        <v>0</v>
      </c>
      <c r="AMD5" s="255">
        <f ca="1">IF(ALV5&lt;&gt;"",VLOOKUP(ALV5,AJY4:AKG29,9,FALSE),0)</f>
        <v>0</v>
      </c>
      <c r="AME5" s="255">
        <f ca="1">AMC5-AMD5+1000</f>
        <v>1000</v>
      </c>
      <c r="AMF5" s="255" t="str">
        <f ca="1">IF(ALV5&lt;&gt;"",VLOOKUP(ALV5,AJY4:AKC8,5,FALSE),"")</f>
        <v/>
      </c>
      <c r="AMG5" s="255" t="str">
        <f ca="1">IF(ALV5&lt;&gt;"",VLOOKUP(ALV5,AJY4:AKF8,8,FALSE),"")</f>
        <v/>
      </c>
      <c r="AMH5" s="255" t="str">
        <f ca="1">IF(ALV5&lt;&gt;"",VLOOKUP(ALV5,AJY4:AKM8,15,FALSE),"")</f>
        <v/>
      </c>
      <c r="AMI5" s="255">
        <f ca="1">SUMPRODUCT((AOS3:AOS42=ALV5)*(AOV3:AOV42=ALV6)*AOY3:AOY42)+SUMPRODUCT((AOS3:AOS42=ALV5)*(AOV3:AOV42=ALV7)*AOY3:AOY42)+SUMPRODUCT((AOS3:AOS42=ALV5)*(AOV3:AOV42=ALV8)*AOY3:AOY42)+SUMPRODUCT((AOS3:AOS42=ALV6)*(AOV3:AOV42=ALV5)*AOZ3:AOZ42)+SUMPRODUCT((AOS3:AOS42=ALV7)*(AOV3:AOV42=ALV5)*AOZ3:AOZ42)+SUMPRODUCT((AOS3:AOS42=ALV8)*(AOV3:AOV42=ALV5)*AOZ3:AOZ42)</f>
        <v>0</v>
      </c>
      <c r="AMJ5" s="255">
        <f ca="1">SUMPRODUCT((AOS3:AOS42=ALV5)*(AOV3:AOV42=ALV6)*APA3:APA42)+SUMPRODUCT((AOS3:AOS42=ALV5)*(AOV3:AOV42=ALV7)*APA3:APA42)+SUMPRODUCT((AOS3:AOS42=ALV5)*(AOV3:AOV42=ALV8)*APA3:APA42)+SUMPRODUCT((AOS3:AOS42=ALV6)*(AOV3:AOV42=ALV5)*APB3:APB42)+SUMPRODUCT((AOS3:AOS42=ALV7)*(AOV3:AOV42=ALV5)*APB3:APB42)+SUMPRODUCT((AOS3:AOS42=ALV8)*(AOV3:AOV42=ALV5)*APB3:APB42)</f>
        <v>0</v>
      </c>
      <c r="AMK5" s="255">
        <f ca="1">ALW5*4+ALX5*2+AMI5+AMJ5</f>
        <v>0</v>
      </c>
      <c r="AML5" s="255" t="str">
        <f ca="1">IF(ALV5&lt;&gt;"",RANK(AMK5,AMK5:AMK8),"")</f>
        <v/>
      </c>
      <c r="AMM5" s="255">
        <f ca="1">SUMPRODUCT((AMK5:AMK8=AMK5)*(AMB5:AMB8&gt;AMB5))</f>
        <v>0</v>
      </c>
      <c r="AMN5" s="255">
        <f ca="1">SUMPRODUCT((AMK5:AMK8=AMK5)*(AMB5:AMB8=AMB5)*(AME5:AME8&gt;AME5))</f>
        <v>0</v>
      </c>
      <c r="AMO5" s="255">
        <f ca="1">SUMPRODUCT((AMK4:AMK8=AMK5)*(AMB4:AMB8=AMB5)*(AME4:AME8=AME5)*(AMF4:AMF8&gt;AMF5))</f>
        <v>0</v>
      </c>
      <c r="AMP5" s="255">
        <f ca="1">SUMPRODUCT((AMK4:AMK8=AMK5)*(AMB4:AMB8=AMB5)*(AME4:AME8=AME5)*(AMF4:AMF8=AMF5)*(AMG4:AMG8&gt;AMG5))</f>
        <v>0</v>
      </c>
      <c r="AMQ5" s="255">
        <f ca="1">SUMPRODUCT((AMK4:AMK8=AMK5)*(AMB4:AMB8=AMB5)*(AME4:AME8=AME5)*(AMF4:AMF8=AMF5)*(AMG4:AMG8=AMG5)*(AMH4:AMH8&gt;AMH5))</f>
        <v>0</v>
      </c>
      <c r="AMR5" s="255" t="str">
        <f ca="1">IF(ALV5&lt;&gt;"",SUM(AML5:AMQ5)+1,"")</f>
        <v/>
      </c>
      <c r="AMS5" s="255" t="str">
        <f ca="1">IF(ALV5&lt;&gt;"",INDEX(ALV5:ALV8,MATCH(2,AMR5:AMR8,0),0),"")</f>
        <v/>
      </c>
      <c r="AOP5" s="255" t="str">
        <f ca="1">IF(AMS5&lt;&gt;"",AMS5,IF(ALU5&lt;&gt;"",ALU5,AKQ5))</f>
        <v>Fiji</v>
      </c>
      <c r="AOQ5" s="255">
        <v>2</v>
      </c>
      <c r="AOR5" s="255">
        <v>3</v>
      </c>
      <c r="AOS5" s="255" t="str">
        <f t="shared" si="66"/>
        <v>Ireland</v>
      </c>
      <c r="AOT5" s="255" t="str">
        <f ca="1">IF(OFFSET('All Players'!$W12,0,AOT$1)&lt;&gt;"",OFFSET('All Players'!$W12,0,AOT$1),"")</f>
        <v/>
      </c>
      <c r="AOU5" s="255" t="str">
        <f ca="1">IF(OFFSET('All Players'!$Y12,0,AOT$1)&lt;&gt;"",OFFSET('All Players'!$Y12,0,AOT$1),"")</f>
        <v/>
      </c>
      <c r="AOV5" s="255" t="str">
        <f t="shared" si="67"/>
        <v>Canada</v>
      </c>
      <c r="AOW5" s="255" t="str">
        <f ca="1">IF(OFFSET('All Players'!$AA12,0,AOV$1)&lt;&gt;"",OFFSET('All Players'!$AA12,0,AOV$1),"")</f>
        <v/>
      </c>
      <c r="AOX5" s="255" t="str">
        <f ca="1">IF(OFFSET('All Players'!$AC12,0,AOW$1)&lt;&gt;"",OFFSET('All Players'!$AC12,0,AOW$1),"")</f>
        <v/>
      </c>
      <c r="AOY5" s="255">
        <f t="shared" ca="1" si="68"/>
        <v>0</v>
      </c>
      <c r="AOZ5" s="255">
        <f t="shared" ca="1" si="69"/>
        <v>0</v>
      </c>
      <c r="APA5" s="255">
        <f t="shared" ca="1" si="70"/>
        <v>0</v>
      </c>
      <c r="APB5" s="255">
        <f t="shared" ca="1" si="71"/>
        <v>0</v>
      </c>
      <c r="APC5" s="255" t="str">
        <f t="shared" ca="1" si="72"/>
        <v/>
      </c>
      <c r="APD5" s="255" t="str">
        <f t="shared" ca="1" si="73"/>
        <v/>
      </c>
      <c r="APE5" s="255">
        <f ca="1">VLOOKUP(APF5,ATW4:ATX8,2,FALSE)</f>
        <v>5</v>
      </c>
      <c r="APF5" s="255" t="s">
        <v>4</v>
      </c>
      <c r="APG5" s="255">
        <f t="shared" ref="APG5:APG8" ca="1" si="254">COUNTIFS(ATZ$3:ATZ$42,APF5,AUJ$3:AUJ$42,"W")+COUNTIFS(AUC$3:AUC$42,APF5,AUK$3:AUK$42,"W")</f>
        <v>0</v>
      </c>
      <c r="APH5" s="255">
        <f t="shared" ref="APH5:APH8" ca="1" si="255">COUNTIFS(ATZ$3:ATZ$42,APF5,AUJ$3:AUJ$42,"D")+COUNTIFS(AUC$3:AUC$42,APF5,AUK$3:AUK$42,"D")</f>
        <v>0</v>
      </c>
      <c r="API5" s="255">
        <f t="shared" ref="API5:API8" ca="1" si="256">COUNTIFS(ATZ$3:ATZ$42,APF5,AUJ$3:AUJ$42,"L")+COUNTIFS(AUC$3:AUC$42,APF5,AUK$3:AUK$42,"L")</f>
        <v>0</v>
      </c>
      <c r="APJ5" s="255">
        <f t="shared" ref="APJ5:APJ8" ca="1" si="257">SUMIF(ATZ$3:ATZ$60,APF5,AUA$3:AUA$60)+SUMIF(AUC$3:AUC$60,APF5,AUB$3:AUB$60)</f>
        <v>0</v>
      </c>
      <c r="APK5" s="255">
        <f t="shared" ref="APK5:APK8" ca="1" si="258">SUMIF(AUC$3:AUC$60,APF5,AUA$3:AUA$60)+SUMIF(ATZ$3:ATZ$60,APF5,AUB$3:AUB$60)</f>
        <v>0</v>
      </c>
      <c r="APL5" s="255">
        <f t="shared" ref="APL5:APL8" ca="1" si="259">APJ5-APK5+1000</f>
        <v>1000</v>
      </c>
      <c r="APM5" s="255">
        <f t="shared" ref="APM5:APM8" ca="1" si="260">SUMIF(ATZ:ATZ,APF5,AUD:AUD)+SUMIF(AUC:AUC,APF5,AUE:AUE)</f>
        <v>0</v>
      </c>
      <c r="APN5" s="255">
        <f t="shared" ref="APN5:APN8" ca="1" si="261">SUMIF(AUC:AUC,APF5,AUD:AUD)+SUMIF(ATZ:ATZ,APF5,AUE:AUE)</f>
        <v>0</v>
      </c>
      <c r="APO5" s="255">
        <f t="shared" ref="APO5:APO8" ca="1" si="262">APM5-APN5+1000</f>
        <v>1000</v>
      </c>
      <c r="APP5" s="255">
        <f t="shared" ref="APP5:APP8" ca="1" si="263">APG5*4+APH5*2</f>
        <v>0</v>
      </c>
      <c r="APQ5" s="255">
        <f ca="1">SUMIF(ATZ:ATZ,APF5,AUF:AUF)+SUMIF(AUC:AUC,APF5,AUG:AUG)</f>
        <v>0</v>
      </c>
      <c r="APR5" s="255">
        <f ca="1">SUMIF(ATZ:ATZ,APF5,AUH:AUH)+SUMIF(AUC:AUC,APF5,AUI:AUI)</f>
        <v>0</v>
      </c>
      <c r="APS5" s="255">
        <f t="shared" ref="APS5:APS8" ca="1" si="264">APR5+APQ5+APP5</f>
        <v>0</v>
      </c>
      <c r="APT5" s="255">
        <v>4</v>
      </c>
      <c r="APU5" s="255">
        <f t="shared" ref="APU5:APU8" ca="1" si="265">RANK(APS5,APS$4:APS$8)</f>
        <v>1</v>
      </c>
      <c r="APW5" s="255">
        <f ca="1">RANK(APS5,APS$4:APS$8)+COUNTIF(APS$4:APS5,APS5)-1</f>
        <v>2</v>
      </c>
      <c r="APX5" s="255" t="str">
        <f ca="1">INDEX(APF$4:APF$8,MATCH(2,APW$4:APW$8,0),0)</f>
        <v>England</v>
      </c>
      <c r="APY5" s="255">
        <f t="shared" ref="APY5:APY8" ca="1" si="266">INDEX(APU$4:APU$8,MATCH(APX5,APF$4:APF$8,0),0)</f>
        <v>1</v>
      </c>
      <c r="APZ5" s="255" t="str">
        <f ca="1">IF(APZ4&lt;&gt;"",APX5,"")</f>
        <v>England</v>
      </c>
      <c r="AQA5" s="255" t="str">
        <f ca="1">IF(AQA4&lt;&gt;"",APX6,"")</f>
        <v/>
      </c>
      <c r="AQB5" s="255" t="str">
        <f ca="1">IF(AQB4&lt;&gt;"",APX7,"")</f>
        <v/>
      </c>
      <c r="AQC5" s="255" t="str">
        <f ca="1">IF(AQC4&lt;&gt;"",APX8,"")</f>
        <v/>
      </c>
      <c r="AQE5" s="255" t="str">
        <f t="shared" ref="AQE5:AQE8" ca="1" si="267">IF(APZ5&lt;&gt;"",APZ5,"")</f>
        <v>England</v>
      </c>
      <c r="AQF5" s="255">
        <f ca="1">SUMPRODUCT((ATZ3:ATZ42=AQE5)*(AUC3:AUC42=AQE6)*(AUJ3:AUJ42="W"))+SUMPRODUCT((ATZ3:ATZ42=AQE5)*(AUC3:AUC42=AQE7)*(AUJ3:AUJ42="W"))+SUMPRODUCT((ATZ3:ATZ42=AQE5)*(AUC3:AUC42=AQE8)*(AUJ3:AUJ42="W"))+SUMPRODUCT((ATZ3:ATZ42=AQE5)*(AUC3:AUC42=AQE4)*(AUJ3:AUJ42="W"))+SUMPRODUCT((ATZ3:ATZ42=AQE6)*(AUC3:AUC42=AQE5)*(AUK3:AUK42="W"))+SUMPRODUCT((ATZ3:ATZ42=AQE7)*(AUC3:AUC42=AQE5)*(AUK3:AUK42="W"))+SUMPRODUCT((ATZ3:ATZ42=AQE8)*(AUC3:AUC42=AQE5)*(AUK3:AUK42="W"))+SUMPRODUCT((ATZ3:ATZ42=AQE4)*(AUC3:AUC42=AQE5)*(AUK3:AUK42="W"))</f>
        <v>0</v>
      </c>
      <c r="AQG5" s="255">
        <f ca="1">SUMPRODUCT((ATZ3:ATZ42=AQE5)*(AUC3:AUC42=AQE6)*(AUJ3:AUJ42="D"))+SUMPRODUCT((ATZ3:ATZ42=AQE5)*(AUC3:AUC42=AQE7)*(AUJ3:AUJ42="D"))+SUMPRODUCT((ATZ3:ATZ42=AQE5)*(AUC3:AUC42=AQE8)*(AUJ3:AUJ42="D"))+SUMPRODUCT((ATZ3:ATZ42=AQE5)*(AUC3:AUC42=AQE4)*(AUJ3:AUJ42="D"))+SUMPRODUCT((ATZ3:ATZ42=AQE6)*(AUC3:AUC42=AQE5)*(AUJ3:AUJ42="D"))+SUMPRODUCT((ATZ3:ATZ42=AQE7)*(AUC3:AUC42=AQE5)*(AUJ3:AUJ42="D"))+SUMPRODUCT((ATZ3:ATZ42=AQE8)*(AUC3:AUC42=AQE5)*(AUJ3:AUJ42="D"))+SUMPRODUCT((ATZ3:ATZ42=AQE4)*(AUC3:AUC42=AQE5)*(AUJ3:AUJ42="D"))</f>
        <v>0</v>
      </c>
      <c r="AQH5" s="255">
        <f ca="1">SUMPRODUCT((ATZ3:ATZ42=AQE5)*(AUC3:AUC42=AQE6)*(AUJ3:AUJ42="L"))+SUMPRODUCT((ATZ3:ATZ42=AQE5)*(AUC3:AUC42=AQE7)*(AUJ3:AUJ42="L"))+SUMPRODUCT((ATZ3:ATZ42=AQE5)*(AUC3:AUC42=AQE8)*(AUJ3:AUJ42="L"))+SUMPRODUCT((ATZ3:ATZ42=AQE5)*(AUC3:AUC42=AQE4)*(AUJ3:AUJ42="L"))+SUMPRODUCT((ATZ3:ATZ42=AQE6)*(AUC3:AUC42=AQE5)*(AUK3:AUK42="L"))+SUMPRODUCT((ATZ3:ATZ42=AQE7)*(AUC3:AUC42=AQE5)*(AUK3:AUK42="L"))+SUMPRODUCT((ATZ3:ATZ42=AQE8)*(AUC3:AUC42=AQE5)*(AUK3:AUK42="L"))+SUMPRODUCT((ATZ3:ATZ42=AQE4)*(AUC3:AUC42=AQE5)*(AUK3:AUK42="L"))</f>
        <v>0</v>
      </c>
      <c r="AQI5" s="255">
        <f ca="1">IF(AQE5&lt;&gt;"",VLOOKUP(AQE5,APF4:APJ29,5,FALSE),0)</f>
        <v>0</v>
      </c>
      <c r="AQJ5" s="255">
        <f ca="1">IF(AQE5&lt;&gt;"",VLOOKUP(AQE5,APF4:APK29,6,FALSE),0)</f>
        <v>0</v>
      </c>
      <c r="AQK5" s="255">
        <f ca="1">AQI5-AQJ5+1000</f>
        <v>1000</v>
      </c>
      <c r="AQL5" s="255">
        <f ca="1">IF(AQE5&lt;&gt;"",VLOOKUP(AQE5,APF4:APM29,8,FALSE),0)</f>
        <v>0</v>
      </c>
      <c r="AQM5" s="255">
        <f ca="1">IF(AQE5&lt;&gt;"",VLOOKUP(AQE5,APF4:APN29,9,FALSE),0)</f>
        <v>0</v>
      </c>
      <c r="AQN5" s="255">
        <f ca="1">AQL5-AQM5+1000</f>
        <v>1000</v>
      </c>
      <c r="AQO5" s="255">
        <f ca="1">IF(AQE5&lt;&gt;"",VLOOKUP(AQE5,APF4:APJ8,5,FALSE),"")</f>
        <v>0</v>
      </c>
      <c r="AQP5" s="255">
        <f ca="1">IF(AQE5&lt;&gt;"",VLOOKUP(AQE5,APF4:APM8,8,FALSE),"")</f>
        <v>0</v>
      </c>
      <c r="AQQ5" s="255">
        <f ca="1">IF(AQE5&lt;&gt;"",VLOOKUP(AQE5,APF4:APT8,15,FALSE),"")</f>
        <v>4</v>
      </c>
      <c r="AQR5" s="255">
        <f ca="1">SUMPRODUCT((ATZ3:ATZ42=AQE5)*(AUC3:AUC42=AQE6)*AUF3:AUF42)+SUMPRODUCT((ATZ3:ATZ42=AQE5)*(AUC3:AUC42=AQE7)*AUF3:AUF42)+SUMPRODUCT((ATZ3:ATZ42=AQE5)*(AUC3:AUC42=AQE8)*AUF3:AUF42)+SUMPRODUCT((ATZ3:ATZ42=AQE5)*(AUC3:AUC42=AQE4)*AUF3:AUF42)+SUMPRODUCT((ATZ3:ATZ42=AQE6)*(AUC3:AUC42=AQE5)*AUG3:AUG42)+SUMPRODUCT((ATZ3:ATZ42=AQE7)*(AUC3:AUC42=AQE5)*AUG3:AUG42)+SUMPRODUCT((ATZ3:ATZ42=AQE8)*(AUC3:AUC42=AQE5)*AUG3:AUG42)+SUMPRODUCT((ATZ3:ATZ42=AQE4)*(AUC3:AUC42=AQE5)*AUG3:AUG42)</f>
        <v>0</v>
      </c>
      <c r="AQS5" s="255">
        <f ca="1">SUMPRODUCT((ATZ3:ATZ42=AQE5)*(AUC3:AUC42=AQE6)*AUH3:AUH42)+SUMPRODUCT((ATZ3:ATZ42=AQE5)*(AUC3:AUC42=AQE7)*AUH3:AUH42)+SUMPRODUCT((ATZ3:ATZ42=AQE5)*(AUC3:AUC42=AQE8)*AUH3:AUH42)+SUMPRODUCT((ATZ3:ATZ42=AQE5)*(AUC3:AUC42=AQE4)*AUH3:AUH42)+SUMPRODUCT((ATZ3:ATZ42=AQE6)*(AUC3:AUC42=AQE5)*AUI3:AUI42)+SUMPRODUCT((ATZ3:ATZ42=AQE7)*(AUC3:AUC42=AQE5)*AUI3:AUI42)+SUMPRODUCT((ATZ3:ATZ42=AQE8)*(AUC3:AUC42=AQE5)*AUI3:AUI42)+SUMPRODUCT((ATZ3:ATZ42=AQE4)*(AUC3:AUC42=AQE5)*AUI3:AUI42)</f>
        <v>0</v>
      </c>
      <c r="AQT5" s="255">
        <f ca="1">AQF5*4+AQG5*2+AQR5+AQS5</f>
        <v>0</v>
      </c>
      <c r="AQU5" s="255">
        <f ca="1">IF(AQE5&lt;&gt;"",RANK(AQT5,AQT4:AQT8),"")</f>
        <v>1</v>
      </c>
      <c r="AQV5" s="255">
        <f ca="1">SUMPRODUCT((AQT4:AQT8=AQT5)*(AQK4:AQK8&gt;AQK5))</f>
        <v>0</v>
      </c>
      <c r="AQW5" s="255">
        <f ca="1">SUMPRODUCT((AQT4:AQT8=AQT5)*(AQK4:AQK8=AQK5)*(AQN4:AQN8&gt;AQN5))</f>
        <v>0</v>
      </c>
      <c r="AQX5" s="255">
        <f ca="1">SUMPRODUCT((AQT4:AQT8=AQT5)*(AQK4:AQK8=AQK5)*(AQN4:AQN8=AQN5)*(AQO4:AQO8&gt;AQO5))</f>
        <v>0</v>
      </c>
      <c r="AQY5" s="255">
        <f ca="1">SUMPRODUCT((AQT4:AQT8=AQT5)*(AQK4:AQK8=AQK5)*(AQN4:AQN8=AQN5)*(AQO4:AQO8=AQO5)*(AQP4:AQP8&gt;AQP5))</f>
        <v>0</v>
      </c>
      <c r="AQZ5" s="255">
        <f ca="1">SUMPRODUCT((AQT4:AQT8=AQT5)*(AQK4:AQK8=AQK5)*(AQN4:AQN8=AQN5)*(AQO4:AQO8=AQO5)*(AQP4:AQP8=AQP5)*(AQQ4:AQQ8&gt;AQQ5))</f>
        <v>4</v>
      </c>
      <c r="ARA5" s="255">
        <f t="shared" ref="ARA5:ARA8" ca="1" si="268">IF(AQE5&lt;&gt;"",SUM(AQU5:AQZ5),"")</f>
        <v>5</v>
      </c>
      <c r="ARB5" s="255" t="str">
        <f ca="1">IF(AQE5&lt;&gt;"",INDEX(AQE4:AQE8,MATCH(2,ARA4:ARA8,0),0),"")</f>
        <v>Fiji</v>
      </c>
      <c r="ARC5" s="255" t="str">
        <f ca="1">IF(AQA4&lt;&gt;"",AQA4,"")</f>
        <v/>
      </c>
      <c r="ARD5" s="255">
        <f ca="1">SUMPRODUCT((ATZ3:ATZ42=ARC5)*(AUC3:AUC42=ARC6)*(AUJ3:AUJ42="W"))+SUMPRODUCT((ATZ3:ATZ42=ARC5)*(AUC3:AUC42=ARC7)*(AUJ3:AUJ42="W"))+SUMPRODUCT((ATZ3:ATZ42=ARC5)*(AUC3:AUC42=ARC8)*(AUJ3:AUJ42="W"))+SUMPRODUCT((ATZ3:ATZ42=ARC6)*(AUC3:AUC42=ARC5)*(AUK3:AUK42="W"))+SUMPRODUCT((ATZ3:ATZ42=ARC7)*(AUC3:AUC42=ARC5)*(AUK3:AUK42="W"))+SUMPRODUCT((ATZ3:ATZ42=ARC8)*(AUC3:AUC42=ARC5)*(AUK3:AUK42="W"))</f>
        <v>0</v>
      </c>
      <c r="ARE5" s="255">
        <f ca="1">SUMPRODUCT((ATZ3:ATZ42=ARC5)*(AUC3:AUC42=ARC6)*(AUJ3:AUJ42="D"))+SUMPRODUCT((ATZ3:ATZ42=ARC5)*(AUC3:AUC42=ARC7)*(AUJ3:AUJ42="D"))+SUMPRODUCT((ATZ3:ATZ42=ARC5)*(AUC3:AUC42=ARC8)*(AUJ3:AUJ42="D"))+SUMPRODUCT((ATZ3:ATZ42=ARC6)*(AUC3:AUC42=ARC5)*(AUJ3:AUJ42="D"))+SUMPRODUCT((ATZ3:ATZ42=ARC7)*(AUC3:AUC42=ARC5)*(AUJ3:AUJ42="D"))+SUMPRODUCT((ATZ3:ATZ42=ARC8)*(AUC3:AUC42=ARC5)*(AUJ3:AUJ42="D"))</f>
        <v>0</v>
      </c>
      <c r="ARF5" s="255">
        <f ca="1">SUMPRODUCT((ATZ3:ATZ42=ARC5)*(AUC3:AUC42=ARC6)*(AUJ3:AUJ42="L"))+SUMPRODUCT((ATZ3:ATZ42=ARC5)*(AUC3:AUC42=ARC7)*(AUJ3:AUJ42="L"))+SUMPRODUCT((ATZ3:ATZ42=ARC5)*(AUC3:AUC42=ARC8)*(AUJ3:AUJ42="L"))+SUMPRODUCT((ATZ3:ATZ42=ARC6)*(AUC3:AUC42=ARC5)*(AUK3:AUK42="L"))+SUMPRODUCT((ATZ3:ATZ42=ARC7)*(AUC3:AUC42=ARC5)*(AUK3:AUK42="L"))+SUMPRODUCT((ATZ3:ATZ42=ARC8)*(AUC3:AUC42=ARC5)*(AUK3:AUK42="L"))</f>
        <v>0</v>
      </c>
      <c r="ARG5" s="255">
        <f ca="1">IF(ARC5&lt;&gt;"",VLOOKUP(ARC5,APF4:APJ29,5,FALSE),0)</f>
        <v>0</v>
      </c>
      <c r="ARH5" s="255">
        <f ca="1">IF(ARC5&lt;&gt;"",VLOOKUP(ARC5,APF4:APK29,6,FALSE),0)</f>
        <v>0</v>
      </c>
      <c r="ARI5" s="255">
        <f ca="1">ARG5-ARH5+1000</f>
        <v>1000</v>
      </c>
      <c r="ARJ5" s="255">
        <f ca="1">IF(ARC5&lt;&gt;"",VLOOKUP(ARC5,APF4:APM29,8,FALSE),0)</f>
        <v>0</v>
      </c>
      <c r="ARK5" s="255">
        <f ca="1">IF(ARC5&lt;&gt;"",VLOOKUP(ARC5,APF4:APN29,9,FALSE),0)</f>
        <v>0</v>
      </c>
      <c r="ARL5" s="255">
        <f ca="1">ARJ5-ARK5+1000</f>
        <v>1000</v>
      </c>
      <c r="ARM5" s="255" t="str">
        <f ca="1">IF(ARC5&lt;&gt;"",VLOOKUP(ARC5,APF4:APJ8,5,FALSE),"")</f>
        <v/>
      </c>
      <c r="ARN5" s="255" t="str">
        <f ca="1">IF(ARC5&lt;&gt;"",VLOOKUP(ARC5,APF4:APM8,8,FALSE),"")</f>
        <v/>
      </c>
      <c r="ARO5" s="255" t="str">
        <f ca="1">IF(ARC5&lt;&gt;"",VLOOKUP(ARC5,APF4:APT8,15,FALSE),"")</f>
        <v/>
      </c>
      <c r="ARP5" s="255">
        <f ca="1">SUMPRODUCT((ATZ3:ATZ42=ARC5)*(AUC3:AUC42=ARC6)*AUF3:AUF42)+SUMPRODUCT((ATZ3:ATZ42=ARC5)*(AUC3:AUC42=ARC7)*AUF3:AUF42)+SUMPRODUCT((ATZ3:ATZ42=ARC5)*(AUC3:AUC42=ARC8)*AUF3:AUF42)+SUMPRODUCT((ATZ3:ATZ42=ARC6)*(AUC3:AUC42=ARC5)*AUG3:AUG42)+SUMPRODUCT((ATZ3:ATZ42=ARC7)*(AUC3:AUC42=ARC5)*AUG3:AUG42)+SUMPRODUCT((ATZ3:ATZ42=ARC8)*(AUC3:AUC42=ARC5)*AUG3:AUG42)</f>
        <v>0</v>
      </c>
      <c r="ARQ5" s="255">
        <f ca="1">SUMPRODUCT((ATZ3:ATZ42=ARC5)*(AUC3:AUC42=ARC6)*AUH3:AUH42)+SUMPRODUCT((ATZ3:ATZ42=ARC5)*(AUC3:AUC42=ARC7)*AUH3:AUH42)+SUMPRODUCT((ATZ3:ATZ42=ARC5)*(AUC3:AUC42=ARC8)*AUH3:AUH42)+SUMPRODUCT((ATZ3:ATZ42=ARC6)*(AUC3:AUC42=ARC5)*AUI3:AUI42)+SUMPRODUCT((ATZ3:ATZ42=ARC7)*(AUC3:AUC42=ARC5)*AUI3:AUI42)+SUMPRODUCT((ATZ3:ATZ42=ARC8)*(AUC3:AUC42=ARC5)*AUI3:AUI42)</f>
        <v>0</v>
      </c>
      <c r="ARR5" s="255">
        <f ca="1">ARD5*4+ARE5*2+ARP5+ARQ5</f>
        <v>0</v>
      </c>
      <c r="ARS5" s="255" t="str">
        <f ca="1">IF(ARC5&lt;&gt;"",RANK(ARR5,ARR5:ARR8),"")</f>
        <v/>
      </c>
      <c r="ART5" s="255">
        <f ca="1">SUMPRODUCT((ARR5:ARR8=ARR5)*(ARI5:ARI8&gt;ARI5))</f>
        <v>0</v>
      </c>
      <c r="ARU5" s="255">
        <f ca="1">SUMPRODUCT((ARR5:ARR8=ARR5)*(ARI5:ARI8=ARI5)*(ARL5:ARL8&gt;ARL5))</f>
        <v>0</v>
      </c>
      <c r="ARV5" s="255">
        <f ca="1">SUMPRODUCT((ARR4:ARR8=ARR5)*(ARI4:ARI8=ARI5)*(ARL4:ARL8=ARL5)*(ARM4:ARM8&gt;ARM5))</f>
        <v>0</v>
      </c>
      <c r="ARW5" s="255">
        <f ca="1">SUMPRODUCT((ARR4:ARR8=ARR5)*(ARI4:ARI8=ARI5)*(ARL4:ARL8=ARL5)*(ARM4:ARM8=ARM5)*(ARN4:ARN8&gt;ARN5))</f>
        <v>0</v>
      </c>
      <c r="ARX5" s="255">
        <f ca="1">SUMPRODUCT((ARR4:ARR8=ARR5)*(ARI4:ARI8=ARI5)*(ARL4:ARL8=ARL5)*(ARM4:ARM8=ARM5)*(ARN4:ARN8=ARN5)*(ARO4:ARO8&gt;ARO5))</f>
        <v>0</v>
      </c>
      <c r="ARY5" s="255" t="str">
        <f ca="1">IF(ARC5&lt;&gt;"",SUM(ARS5:ARX5)+1,"")</f>
        <v/>
      </c>
      <c r="ARZ5" s="255" t="str">
        <f ca="1">IF(ARC5&lt;&gt;"",INDEX(ARC5:ARC8,MATCH(2,ARY5:ARY8,0),0),"")</f>
        <v/>
      </c>
      <c r="ATW5" s="255" t="str">
        <f ca="1">IF(ARZ5&lt;&gt;"",ARZ5,IF(ARB5&lt;&gt;"",ARB5,APX5))</f>
        <v>Fiji</v>
      </c>
      <c r="ATX5" s="255">
        <v>2</v>
      </c>
      <c r="ATY5" s="255">
        <v>3</v>
      </c>
      <c r="ATZ5" s="255" t="str">
        <f t="shared" si="74"/>
        <v>Ireland</v>
      </c>
      <c r="AUA5" s="255" t="str">
        <f ca="1">IF(OFFSET('All Players'!$W12,0,AUA$1)&lt;&gt;"",OFFSET('All Players'!$W12,0,AUA$1),"")</f>
        <v/>
      </c>
      <c r="AUB5" s="255" t="str">
        <f ca="1">IF(OFFSET('All Players'!$Y12,0,AUA$1)&lt;&gt;"",OFFSET('All Players'!$Y12,0,AUA$1),"")</f>
        <v/>
      </c>
      <c r="AUC5" s="255" t="str">
        <f t="shared" si="75"/>
        <v>Canada</v>
      </c>
      <c r="AUD5" s="255" t="str">
        <f ca="1">IF(OFFSET('All Players'!$AA12,0,AUC$1)&lt;&gt;"",OFFSET('All Players'!$AA12,0,AUC$1),"")</f>
        <v/>
      </c>
      <c r="AUE5" s="255" t="str">
        <f ca="1">IF(OFFSET('All Players'!$AC12,0,AUD$1)&lt;&gt;"",OFFSET('All Players'!$AC12,0,AUD$1),"")</f>
        <v/>
      </c>
      <c r="AUF5" s="255">
        <f t="shared" ca="1" si="76"/>
        <v>0</v>
      </c>
      <c r="AUG5" s="255">
        <f t="shared" ca="1" si="77"/>
        <v>0</v>
      </c>
      <c r="AUH5" s="255">
        <f t="shared" ca="1" si="78"/>
        <v>0</v>
      </c>
      <c r="AUI5" s="255">
        <f t="shared" ca="1" si="79"/>
        <v>0</v>
      </c>
      <c r="AUJ5" s="255" t="str">
        <f t="shared" ca="1" si="80"/>
        <v/>
      </c>
      <c r="AUK5" s="255" t="str">
        <f t="shared" ca="1" si="81"/>
        <v/>
      </c>
      <c r="AUL5" s="255">
        <f ca="1">VLOOKUP(AUM5,AZD4:AZE8,2,FALSE)</f>
        <v>5</v>
      </c>
      <c r="AUM5" s="255" t="s">
        <v>4</v>
      </c>
      <c r="AUN5" s="255">
        <f t="shared" ref="AUN5:AUN8" ca="1" si="269">COUNTIFS(AZG$3:AZG$42,AUM5,AZQ$3:AZQ$42,"W")+COUNTIFS(AZJ$3:AZJ$42,AUM5,AZR$3:AZR$42,"W")</f>
        <v>0</v>
      </c>
      <c r="AUO5" s="255">
        <f t="shared" ref="AUO5:AUO8" ca="1" si="270">COUNTIFS(AZG$3:AZG$42,AUM5,AZQ$3:AZQ$42,"D")+COUNTIFS(AZJ$3:AZJ$42,AUM5,AZR$3:AZR$42,"D")</f>
        <v>0</v>
      </c>
      <c r="AUP5" s="255">
        <f t="shared" ref="AUP5:AUP8" ca="1" si="271">COUNTIFS(AZG$3:AZG$42,AUM5,AZQ$3:AZQ$42,"L")+COUNTIFS(AZJ$3:AZJ$42,AUM5,AZR$3:AZR$42,"L")</f>
        <v>0</v>
      </c>
      <c r="AUQ5" s="255">
        <f t="shared" ref="AUQ5:AUQ8" ca="1" si="272">SUMIF(AZG$3:AZG$60,AUM5,AZH$3:AZH$60)+SUMIF(AZJ$3:AZJ$60,AUM5,AZI$3:AZI$60)</f>
        <v>0</v>
      </c>
      <c r="AUR5" s="255">
        <f t="shared" ref="AUR5:AUR8" ca="1" si="273">SUMIF(AZJ$3:AZJ$60,AUM5,AZH$3:AZH$60)+SUMIF(AZG$3:AZG$60,AUM5,AZI$3:AZI$60)</f>
        <v>0</v>
      </c>
      <c r="AUS5" s="255">
        <f t="shared" ref="AUS5:AUS8" ca="1" si="274">AUQ5-AUR5+1000</f>
        <v>1000</v>
      </c>
      <c r="AUT5" s="255">
        <f t="shared" ref="AUT5:AUT8" ca="1" si="275">SUMIF(AZG:AZG,AUM5,AZK:AZK)+SUMIF(AZJ:AZJ,AUM5,AZL:AZL)</f>
        <v>0</v>
      </c>
      <c r="AUU5" s="255">
        <f t="shared" ref="AUU5:AUU8" ca="1" si="276">SUMIF(AZJ:AZJ,AUM5,AZK:AZK)+SUMIF(AZG:AZG,AUM5,AZL:AZL)</f>
        <v>0</v>
      </c>
      <c r="AUV5" s="255">
        <f t="shared" ref="AUV5:AUV8" ca="1" si="277">AUT5-AUU5+1000</f>
        <v>1000</v>
      </c>
      <c r="AUW5" s="255">
        <f t="shared" ref="AUW5:AUW8" ca="1" si="278">AUN5*4+AUO5*2</f>
        <v>0</v>
      </c>
      <c r="AUX5" s="255">
        <f ca="1">SUMIF(AZG:AZG,AUM5,AZM:AZM)+SUMIF(AZJ:AZJ,AUM5,AZN:AZN)</f>
        <v>0</v>
      </c>
      <c r="AUY5" s="255">
        <f ca="1">SUMIF(AZG:AZG,AUM5,AZO:AZO)+SUMIF(AZJ:AZJ,AUM5,AZP:AZP)</f>
        <v>0</v>
      </c>
      <c r="AUZ5" s="255">
        <f t="shared" ref="AUZ5:AUZ8" ca="1" si="279">AUY5+AUX5+AUW5</f>
        <v>0</v>
      </c>
      <c r="AVA5" s="255">
        <v>4</v>
      </c>
      <c r="AVB5" s="255">
        <f t="shared" ref="AVB5:AVB8" ca="1" si="280">RANK(AUZ5,AUZ$4:AUZ$8)</f>
        <v>1</v>
      </c>
      <c r="AVD5" s="255">
        <f ca="1">RANK(AUZ5,AUZ$4:AUZ$8)+COUNTIF(AUZ$4:AUZ5,AUZ5)-1</f>
        <v>2</v>
      </c>
      <c r="AVE5" s="255" t="str">
        <f ca="1">INDEX(AUM$4:AUM$8,MATCH(2,AVD$4:AVD$8,0),0)</f>
        <v>England</v>
      </c>
      <c r="AVF5" s="255">
        <f t="shared" ref="AVF5:AVF8" ca="1" si="281">INDEX(AVB$4:AVB$8,MATCH(AVE5,AUM$4:AUM$8,0),0)</f>
        <v>1</v>
      </c>
      <c r="AVG5" s="255" t="str">
        <f ca="1">IF(AVG4&lt;&gt;"",AVE5,"")</f>
        <v>England</v>
      </c>
      <c r="AVH5" s="255" t="str">
        <f ca="1">IF(AVH4&lt;&gt;"",AVE6,"")</f>
        <v/>
      </c>
      <c r="AVI5" s="255" t="str">
        <f ca="1">IF(AVI4&lt;&gt;"",AVE7,"")</f>
        <v/>
      </c>
      <c r="AVJ5" s="255" t="str">
        <f ca="1">IF(AVJ4&lt;&gt;"",AVE8,"")</f>
        <v/>
      </c>
      <c r="AVL5" s="255" t="str">
        <f t="shared" ref="AVL5:AVL8" ca="1" si="282">IF(AVG5&lt;&gt;"",AVG5,"")</f>
        <v>England</v>
      </c>
      <c r="AVM5" s="255">
        <f ca="1">SUMPRODUCT((AZG3:AZG42=AVL5)*(AZJ3:AZJ42=AVL6)*(AZQ3:AZQ42="W"))+SUMPRODUCT((AZG3:AZG42=AVL5)*(AZJ3:AZJ42=AVL7)*(AZQ3:AZQ42="W"))+SUMPRODUCT((AZG3:AZG42=AVL5)*(AZJ3:AZJ42=AVL8)*(AZQ3:AZQ42="W"))+SUMPRODUCT((AZG3:AZG42=AVL5)*(AZJ3:AZJ42=AVL4)*(AZQ3:AZQ42="W"))+SUMPRODUCT((AZG3:AZG42=AVL6)*(AZJ3:AZJ42=AVL5)*(AZR3:AZR42="W"))+SUMPRODUCT((AZG3:AZG42=AVL7)*(AZJ3:AZJ42=AVL5)*(AZR3:AZR42="W"))+SUMPRODUCT((AZG3:AZG42=AVL8)*(AZJ3:AZJ42=AVL5)*(AZR3:AZR42="W"))+SUMPRODUCT((AZG3:AZG42=AVL4)*(AZJ3:AZJ42=AVL5)*(AZR3:AZR42="W"))</f>
        <v>0</v>
      </c>
      <c r="AVN5" s="255">
        <f ca="1">SUMPRODUCT((AZG3:AZG42=AVL5)*(AZJ3:AZJ42=AVL6)*(AZQ3:AZQ42="D"))+SUMPRODUCT((AZG3:AZG42=AVL5)*(AZJ3:AZJ42=AVL7)*(AZQ3:AZQ42="D"))+SUMPRODUCT((AZG3:AZG42=AVL5)*(AZJ3:AZJ42=AVL8)*(AZQ3:AZQ42="D"))+SUMPRODUCT((AZG3:AZG42=AVL5)*(AZJ3:AZJ42=AVL4)*(AZQ3:AZQ42="D"))+SUMPRODUCT((AZG3:AZG42=AVL6)*(AZJ3:AZJ42=AVL5)*(AZQ3:AZQ42="D"))+SUMPRODUCT((AZG3:AZG42=AVL7)*(AZJ3:AZJ42=AVL5)*(AZQ3:AZQ42="D"))+SUMPRODUCT((AZG3:AZG42=AVL8)*(AZJ3:AZJ42=AVL5)*(AZQ3:AZQ42="D"))+SUMPRODUCT((AZG3:AZG42=AVL4)*(AZJ3:AZJ42=AVL5)*(AZQ3:AZQ42="D"))</f>
        <v>0</v>
      </c>
      <c r="AVO5" s="255">
        <f ca="1">SUMPRODUCT((AZG3:AZG42=AVL5)*(AZJ3:AZJ42=AVL6)*(AZQ3:AZQ42="L"))+SUMPRODUCT((AZG3:AZG42=AVL5)*(AZJ3:AZJ42=AVL7)*(AZQ3:AZQ42="L"))+SUMPRODUCT((AZG3:AZG42=AVL5)*(AZJ3:AZJ42=AVL8)*(AZQ3:AZQ42="L"))+SUMPRODUCT((AZG3:AZG42=AVL5)*(AZJ3:AZJ42=AVL4)*(AZQ3:AZQ42="L"))+SUMPRODUCT((AZG3:AZG42=AVL6)*(AZJ3:AZJ42=AVL5)*(AZR3:AZR42="L"))+SUMPRODUCT((AZG3:AZG42=AVL7)*(AZJ3:AZJ42=AVL5)*(AZR3:AZR42="L"))+SUMPRODUCT((AZG3:AZG42=AVL8)*(AZJ3:AZJ42=AVL5)*(AZR3:AZR42="L"))+SUMPRODUCT((AZG3:AZG42=AVL4)*(AZJ3:AZJ42=AVL5)*(AZR3:AZR42="L"))</f>
        <v>0</v>
      </c>
      <c r="AVP5" s="255">
        <f ca="1">IF(AVL5&lt;&gt;"",VLOOKUP(AVL5,AUM4:AUQ29,5,FALSE),0)</f>
        <v>0</v>
      </c>
      <c r="AVQ5" s="255">
        <f ca="1">IF(AVL5&lt;&gt;"",VLOOKUP(AVL5,AUM4:AUR29,6,FALSE),0)</f>
        <v>0</v>
      </c>
      <c r="AVR5" s="255">
        <f ca="1">AVP5-AVQ5+1000</f>
        <v>1000</v>
      </c>
      <c r="AVS5" s="255">
        <f ca="1">IF(AVL5&lt;&gt;"",VLOOKUP(AVL5,AUM4:AUT29,8,FALSE),0)</f>
        <v>0</v>
      </c>
      <c r="AVT5" s="255">
        <f ca="1">IF(AVL5&lt;&gt;"",VLOOKUP(AVL5,AUM4:AUU29,9,FALSE),0)</f>
        <v>0</v>
      </c>
      <c r="AVU5" s="255">
        <f ca="1">AVS5-AVT5+1000</f>
        <v>1000</v>
      </c>
      <c r="AVV5" s="255">
        <f ca="1">IF(AVL5&lt;&gt;"",VLOOKUP(AVL5,AUM4:AUQ8,5,FALSE),"")</f>
        <v>0</v>
      </c>
      <c r="AVW5" s="255">
        <f ca="1">IF(AVL5&lt;&gt;"",VLOOKUP(AVL5,AUM4:AUT8,8,FALSE),"")</f>
        <v>0</v>
      </c>
      <c r="AVX5" s="255">
        <f ca="1">IF(AVL5&lt;&gt;"",VLOOKUP(AVL5,AUM4:AVA8,15,FALSE),"")</f>
        <v>4</v>
      </c>
      <c r="AVY5" s="255">
        <f ca="1">SUMPRODUCT((AZG3:AZG42=AVL5)*(AZJ3:AZJ42=AVL6)*AZM3:AZM42)+SUMPRODUCT((AZG3:AZG42=AVL5)*(AZJ3:AZJ42=AVL7)*AZM3:AZM42)+SUMPRODUCT((AZG3:AZG42=AVL5)*(AZJ3:AZJ42=AVL8)*AZM3:AZM42)+SUMPRODUCT((AZG3:AZG42=AVL5)*(AZJ3:AZJ42=AVL4)*AZM3:AZM42)+SUMPRODUCT((AZG3:AZG42=AVL6)*(AZJ3:AZJ42=AVL5)*AZN3:AZN42)+SUMPRODUCT((AZG3:AZG42=AVL7)*(AZJ3:AZJ42=AVL5)*AZN3:AZN42)+SUMPRODUCT((AZG3:AZG42=AVL8)*(AZJ3:AZJ42=AVL5)*AZN3:AZN42)+SUMPRODUCT((AZG3:AZG42=AVL4)*(AZJ3:AZJ42=AVL5)*AZN3:AZN42)</f>
        <v>0</v>
      </c>
      <c r="AVZ5" s="255">
        <f ca="1">SUMPRODUCT((AZG3:AZG42=AVL5)*(AZJ3:AZJ42=AVL6)*AZO3:AZO42)+SUMPRODUCT((AZG3:AZG42=AVL5)*(AZJ3:AZJ42=AVL7)*AZO3:AZO42)+SUMPRODUCT((AZG3:AZG42=AVL5)*(AZJ3:AZJ42=AVL8)*AZO3:AZO42)+SUMPRODUCT((AZG3:AZG42=AVL5)*(AZJ3:AZJ42=AVL4)*AZO3:AZO42)+SUMPRODUCT((AZG3:AZG42=AVL6)*(AZJ3:AZJ42=AVL5)*AZP3:AZP42)+SUMPRODUCT((AZG3:AZG42=AVL7)*(AZJ3:AZJ42=AVL5)*AZP3:AZP42)+SUMPRODUCT((AZG3:AZG42=AVL8)*(AZJ3:AZJ42=AVL5)*AZP3:AZP42)+SUMPRODUCT((AZG3:AZG42=AVL4)*(AZJ3:AZJ42=AVL5)*AZP3:AZP42)</f>
        <v>0</v>
      </c>
      <c r="AWA5" s="255">
        <f ca="1">AVM5*4+AVN5*2+AVY5+AVZ5</f>
        <v>0</v>
      </c>
      <c r="AWB5" s="255">
        <f ca="1">IF(AVL5&lt;&gt;"",RANK(AWA5,AWA4:AWA8),"")</f>
        <v>1</v>
      </c>
      <c r="AWC5" s="255">
        <f ca="1">SUMPRODUCT((AWA4:AWA8=AWA5)*(AVR4:AVR8&gt;AVR5))</f>
        <v>0</v>
      </c>
      <c r="AWD5" s="255">
        <f ca="1">SUMPRODUCT((AWA4:AWA8=AWA5)*(AVR4:AVR8=AVR5)*(AVU4:AVU8&gt;AVU5))</f>
        <v>0</v>
      </c>
      <c r="AWE5" s="255">
        <f ca="1">SUMPRODUCT((AWA4:AWA8=AWA5)*(AVR4:AVR8=AVR5)*(AVU4:AVU8=AVU5)*(AVV4:AVV8&gt;AVV5))</f>
        <v>0</v>
      </c>
      <c r="AWF5" s="255">
        <f ca="1">SUMPRODUCT((AWA4:AWA8=AWA5)*(AVR4:AVR8=AVR5)*(AVU4:AVU8=AVU5)*(AVV4:AVV8=AVV5)*(AVW4:AVW8&gt;AVW5))</f>
        <v>0</v>
      </c>
      <c r="AWG5" s="255">
        <f ca="1">SUMPRODUCT((AWA4:AWA8=AWA5)*(AVR4:AVR8=AVR5)*(AVU4:AVU8=AVU5)*(AVV4:AVV8=AVV5)*(AVW4:AVW8=AVW5)*(AVX4:AVX8&gt;AVX5))</f>
        <v>4</v>
      </c>
      <c r="AWH5" s="255">
        <f t="shared" ref="AWH5:AWH8" ca="1" si="283">IF(AVL5&lt;&gt;"",SUM(AWB5:AWG5),"")</f>
        <v>5</v>
      </c>
      <c r="AWI5" s="255" t="str">
        <f ca="1">IF(AVL5&lt;&gt;"",INDEX(AVL4:AVL8,MATCH(2,AWH4:AWH8,0),0),"")</f>
        <v>Fiji</v>
      </c>
      <c r="AWJ5" s="255" t="str">
        <f ca="1">IF(AVH4&lt;&gt;"",AVH4,"")</f>
        <v/>
      </c>
      <c r="AWK5" s="255">
        <f ca="1">SUMPRODUCT((AZG3:AZG42=AWJ5)*(AZJ3:AZJ42=AWJ6)*(AZQ3:AZQ42="W"))+SUMPRODUCT((AZG3:AZG42=AWJ5)*(AZJ3:AZJ42=AWJ7)*(AZQ3:AZQ42="W"))+SUMPRODUCT((AZG3:AZG42=AWJ5)*(AZJ3:AZJ42=AWJ8)*(AZQ3:AZQ42="W"))+SUMPRODUCT((AZG3:AZG42=AWJ6)*(AZJ3:AZJ42=AWJ5)*(AZR3:AZR42="W"))+SUMPRODUCT((AZG3:AZG42=AWJ7)*(AZJ3:AZJ42=AWJ5)*(AZR3:AZR42="W"))+SUMPRODUCT((AZG3:AZG42=AWJ8)*(AZJ3:AZJ42=AWJ5)*(AZR3:AZR42="W"))</f>
        <v>0</v>
      </c>
      <c r="AWL5" s="255">
        <f ca="1">SUMPRODUCT((AZG3:AZG42=AWJ5)*(AZJ3:AZJ42=AWJ6)*(AZQ3:AZQ42="D"))+SUMPRODUCT((AZG3:AZG42=AWJ5)*(AZJ3:AZJ42=AWJ7)*(AZQ3:AZQ42="D"))+SUMPRODUCT((AZG3:AZG42=AWJ5)*(AZJ3:AZJ42=AWJ8)*(AZQ3:AZQ42="D"))+SUMPRODUCT((AZG3:AZG42=AWJ6)*(AZJ3:AZJ42=AWJ5)*(AZQ3:AZQ42="D"))+SUMPRODUCT((AZG3:AZG42=AWJ7)*(AZJ3:AZJ42=AWJ5)*(AZQ3:AZQ42="D"))+SUMPRODUCT((AZG3:AZG42=AWJ8)*(AZJ3:AZJ42=AWJ5)*(AZQ3:AZQ42="D"))</f>
        <v>0</v>
      </c>
      <c r="AWM5" s="255">
        <f ca="1">SUMPRODUCT((AZG3:AZG42=AWJ5)*(AZJ3:AZJ42=AWJ6)*(AZQ3:AZQ42="L"))+SUMPRODUCT((AZG3:AZG42=AWJ5)*(AZJ3:AZJ42=AWJ7)*(AZQ3:AZQ42="L"))+SUMPRODUCT((AZG3:AZG42=AWJ5)*(AZJ3:AZJ42=AWJ8)*(AZQ3:AZQ42="L"))+SUMPRODUCT((AZG3:AZG42=AWJ6)*(AZJ3:AZJ42=AWJ5)*(AZR3:AZR42="L"))+SUMPRODUCT((AZG3:AZG42=AWJ7)*(AZJ3:AZJ42=AWJ5)*(AZR3:AZR42="L"))+SUMPRODUCT((AZG3:AZG42=AWJ8)*(AZJ3:AZJ42=AWJ5)*(AZR3:AZR42="L"))</f>
        <v>0</v>
      </c>
      <c r="AWN5" s="255">
        <f ca="1">IF(AWJ5&lt;&gt;"",VLOOKUP(AWJ5,AUM4:AUQ29,5,FALSE),0)</f>
        <v>0</v>
      </c>
      <c r="AWO5" s="255">
        <f ca="1">IF(AWJ5&lt;&gt;"",VLOOKUP(AWJ5,AUM4:AUR29,6,FALSE),0)</f>
        <v>0</v>
      </c>
      <c r="AWP5" s="255">
        <f ca="1">AWN5-AWO5+1000</f>
        <v>1000</v>
      </c>
      <c r="AWQ5" s="255">
        <f ca="1">IF(AWJ5&lt;&gt;"",VLOOKUP(AWJ5,AUM4:AUT29,8,FALSE),0)</f>
        <v>0</v>
      </c>
      <c r="AWR5" s="255">
        <f ca="1">IF(AWJ5&lt;&gt;"",VLOOKUP(AWJ5,AUM4:AUU29,9,FALSE),0)</f>
        <v>0</v>
      </c>
      <c r="AWS5" s="255">
        <f ca="1">AWQ5-AWR5+1000</f>
        <v>1000</v>
      </c>
      <c r="AWT5" s="255" t="str">
        <f ca="1">IF(AWJ5&lt;&gt;"",VLOOKUP(AWJ5,AUM4:AUQ8,5,FALSE),"")</f>
        <v/>
      </c>
      <c r="AWU5" s="255" t="str">
        <f ca="1">IF(AWJ5&lt;&gt;"",VLOOKUP(AWJ5,AUM4:AUT8,8,FALSE),"")</f>
        <v/>
      </c>
      <c r="AWV5" s="255" t="str">
        <f ca="1">IF(AWJ5&lt;&gt;"",VLOOKUP(AWJ5,AUM4:AVA8,15,FALSE),"")</f>
        <v/>
      </c>
      <c r="AWW5" s="255">
        <f ca="1">SUMPRODUCT((AZG3:AZG42=AWJ5)*(AZJ3:AZJ42=AWJ6)*AZM3:AZM42)+SUMPRODUCT((AZG3:AZG42=AWJ5)*(AZJ3:AZJ42=AWJ7)*AZM3:AZM42)+SUMPRODUCT((AZG3:AZG42=AWJ5)*(AZJ3:AZJ42=AWJ8)*AZM3:AZM42)+SUMPRODUCT((AZG3:AZG42=AWJ6)*(AZJ3:AZJ42=AWJ5)*AZN3:AZN42)+SUMPRODUCT((AZG3:AZG42=AWJ7)*(AZJ3:AZJ42=AWJ5)*AZN3:AZN42)+SUMPRODUCT((AZG3:AZG42=AWJ8)*(AZJ3:AZJ42=AWJ5)*AZN3:AZN42)</f>
        <v>0</v>
      </c>
      <c r="AWX5" s="255">
        <f ca="1">SUMPRODUCT((AZG3:AZG42=AWJ5)*(AZJ3:AZJ42=AWJ6)*AZO3:AZO42)+SUMPRODUCT((AZG3:AZG42=AWJ5)*(AZJ3:AZJ42=AWJ7)*AZO3:AZO42)+SUMPRODUCT((AZG3:AZG42=AWJ5)*(AZJ3:AZJ42=AWJ8)*AZO3:AZO42)+SUMPRODUCT((AZG3:AZG42=AWJ6)*(AZJ3:AZJ42=AWJ5)*AZP3:AZP42)+SUMPRODUCT((AZG3:AZG42=AWJ7)*(AZJ3:AZJ42=AWJ5)*AZP3:AZP42)+SUMPRODUCT((AZG3:AZG42=AWJ8)*(AZJ3:AZJ42=AWJ5)*AZP3:AZP42)</f>
        <v>0</v>
      </c>
      <c r="AWY5" s="255">
        <f ca="1">AWK5*4+AWL5*2+AWW5+AWX5</f>
        <v>0</v>
      </c>
      <c r="AWZ5" s="255" t="str">
        <f ca="1">IF(AWJ5&lt;&gt;"",RANK(AWY5,AWY5:AWY8),"")</f>
        <v/>
      </c>
      <c r="AXA5" s="255">
        <f ca="1">SUMPRODUCT((AWY5:AWY8=AWY5)*(AWP5:AWP8&gt;AWP5))</f>
        <v>0</v>
      </c>
      <c r="AXB5" s="255">
        <f ca="1">SUMPRODUCT((AWY5:AWY8=AWY5)*(AWP5:AWP8=AWP5)*(AWS5:AWS8&gt;AWS5))</f>
        <v>0</v>
      </c>
      <c r="AXC5" s="255">
        <f ca="1">SUMPRODUCT((AWY4:AWY8=AWY5)*(AWP4:AWP8=AWP5)*(AWS4:AWS8=AWS5)*(AWT4:AWT8&gt;AWT5))</f>
        <v>0</v>
      </c>
      <c r="AXD5" s="255">
        <f ca="1">SUMPRODUCT((AWY4:AWY8=AWY5)*(AWP4:AWP8=AWP5)*(AWS4:AWS8=AWS5)*(AWT4:AWT8=AWT5)*(AWU4:AWU8&gt;AWU5))</f>
        <v>0</v>
      </c>
      <c r="AXE5" s="255">
        <f ca="1">SUMPRODUCT((AWY4:AWY8=AWY5)*(AWP4:AWP8=AWP5)*(AWS4:AWS8=AWS5)*(AWT4:AWT8=AWT5)*(AWU4:AWU8=AWU5)*(AWV4:AWV8&gt;AWV5))</f>
        <v>0</v>
      </c>
      <c r="AXF5" s="255" t="str">
        <f ca="1">IF(AWJ5&lt;&gt;"",SUM(AWZ5:AXE5)+1,"")</f>
        <v/>
      </c>
      <c r="AXG5" s="255" t="str">
        <f ca="1">IF(AWJ5&lt;&gt;"",INDEX(AWJ5:AWJ8,MATCH(2,AXF5:AXF8,0),0),"")</f>
        <v/>
      </c>
      <c r="AZD5" s="255" t="str">
        <f ca="1">IF(AXG5&lt;&gt;"",AXG5,IF(AWI5&lt;&gt;"",AWI5,AVE5))</f>
        <v>Fiji</v>
      </c>
      <c r="AZE5" s="255">
        <v>2</v>
      </c>
      <c r="AZF5" s="255">
        <v>3</v>
      </c>
      <c r="AZG5" s="255" t="str">
        <f t="shared" si="82"/>
        <v>Ireland</v>
      </c>
      <c r="AZH5" s="255" t="str">
        <f ca="1">IF(OFFSET('All Players'!$W12,0,AZH$1)&lt;&gt;"",OFFSET('All Players'!$W12,0,AZH$1),"")</f>
        <v/>
      </c>
      <c r="AZI5" s="255" t="str">
        <f ca="1">IF(OFFSET('All Players'!$Y12,0,AZH$1)&lt;&gt;"",OFFSET('All Players'!$Y12,0,AZH$1),"")</f>
        <v/>
      </c>
      <c r="AZJ5" s="255" t="str">
        <f t="shared" si="83"/>
        <v>Canada</v>
      </c>
      <c r="AZK5" s="255" t="str">
        <f ca="1">IF(OFFSET('All Players'!$AA12,0,AZJ$1)&lt;&gt;"",OFFSET('All Players'!$AA12,0,AZJ$1),"")</f>
        <v/>
      </c>
      <c r="AZL5" s="255" t="str">
        <f ca="1">IF(OFFSET('All Players'!$AC12,0,AZK$1)&lt;&gt;"",OFFSET('All Players'!$AC12,0,AZK$1),"")</f>
        <v/>
      </c>
      <c r="AZM5" s="255">
        <f t="shared" ca="1" si="84"/>
        <v>0</v>
      </c>
      <c r="AZN5" s="255">
        <f t="shared" ca="1" si="85"/>
        <v>0</v>
      </c>
      <c r="AZO5" s="255">
        <f t="shared" ca="1" si="86"/>
        <v>0</v>
      </c>
      <c r="AZP5" s="255">
        <f t="shared" ca="1" si="87"/>
        <v>0</v>
      </c>
      <c r="AZQ5" s="255" t="str">
        <f t="shared" ca="1" si="88"/>
        <v/>
      </c>
      <c r="AZR5" s="255" t="str">
        <f t="shared" ca="1" si="89"/>
        <v/>
      </c>
      <c r="AZS5" s="255">
        <f ca="1">VLOOKUP(AZT5,BEK4:BEL8,2,FALSE)</f>
        <v>5</v>
      </c>
      <c r="AZT5" s="255" t="s">
        <v>4</v>
      </c>
      <c r="AZU5" s="255">
        <f t="shared" ref="AZU5:AZU8" ca="1" si="284">COUNTIFS(BEN$3:BEN$42,AZT5,BEX$3:BEX$42,"W")+COUNTIFS(BEQ$3:BEQ$42,AZT5,BEY$3:BEY$42,"W")</f>
        <v>0</v>
      </c>
      <c r="AZV5" s="255">
        <f t="shared" ref="AZV5:AZV8" ca="1" si="285">COUNTIFS(BEN$3:BEN$42,AZT5,BEX$3:BEX$42,"D")+COUNTIFS(BEQ$3:BEQ$42,AZT5,BEY$3:BEY$42,"D")</f>
        <v>0</v>
      </c>
      <c r="AZW5" s="255">
        <f t="shared" ref="AZW5:AZW8" ca="1" si="286">COUNTIFS(BEN$3:BEN$42,AZT5,BEX$3:BEX$42,"L")+COUNTIFS(BEQ$3:BEQ$42,AZT5,BEY$3:BEY$42,"L")</f>
        <v>0</v>
      </c>
      <c r="AZX5" s="255">
        <f t="shared" ref="AZX5:AZX8" ca="1" si="287">SUMIF(BEN$3:BEN$60,AZT5,BEO$3:BEO$60)+SUMIF(BEQ$3:BEQ$60,AZT5,BEP$3:BEP$60)</f>
        <v>0</v>
      </c>
      <c r="AZY5" s="255">
        <f t="shared" ref="AZY5:AZY8" ca="1" si="288">SUMIF(BEQ$3:BEQ$60,AZT5,BEO$3:BEO$60)+SUMIF(BEN$3:BEN$60,AZT5,BEP$3:BEP$60)</f>
        <v>0</v>
      </c>
      <c r="AZZ5" s="255">
        <f t="shared" ref="AZZ5:AZZ8" ca="1" si="289">AZX5-AZY5+1000</f>
        <v>1000</v>
      </c>
      <c r="BAA5" s="255">
        <f t="shared" ref="BAA5:BAA8" ca="1" si="290">SUMIF(BEN:BEN,AZT5,BER:BER)+SUMIF(BEQ:BEQ,AZT5,BES:BES)</f>
        <v>0</v>
      </c>
      <c r="BAB5" s="255">
        <f t="shared" ref="BAB5:BAB8" ca="1" si="291">SUMIF(BEQ:BEQ,AZT5,BER:BER)+SUMIF(BEN:BEN,AZT5,BES:BES)</f>
        <v>0</v>
      </c>
      <c r="BAC5" s="255">
        <f t="shared" ref="BAC5:BAC8" ca="1" si="292">BAA5-BAB5+1000</f>
        <v>1000</v>
      </c>
      <c r="BAD5" s="255">
        <f t="shared" ref="BAD5:BAD8" ca="1" si="293">AZU5*4+AZV5*2</f>
        <v>0</v>
      </c>
      <c r="BAE5" s="255">
        <f ca="1">SUMIF(BEN:BEN,AZT5,BET:BET)+SUMIF(BEQ:BEQ,AZT5,BEU:BEU)</f>
        <v>0</v>
      </c>
      <c r="BAF5" s="255">
        <f ca="1">SUMIF(BEN:BEN,AZT5,BEV:BEV)+SUMIF(BEQ:BEQ,AZT5,BEW:BEW)</f>
        <v>0</v>
      </c>
      <c r="BAG5" s="255">
        <f t="shared" ref="BAG5:BAG8" ca="1" si="294">BAF5+BAE5+BAD5</f>
        <v>0</v>
      </c>
      <c r="BAH5" s="255">
        <v>4</v>
      </c>
      <c r="BAI5" s="255">
        <f t="shared" ref="BAI5:BAI8" ca="1" si="295">RANK(BAG5,BAG$4:BAG$8)</f>
        <v>1</v>
      </c>
      <c r="BAK5" s="255">
        <f ca="1">RANK(BAG5,BAG$4:BAG$8)+COUNTIF(BAG$4:BAG5,BAG5)-1</f>
        <v>2</v>
      </c>
      <c r="BAL5" s="255" t="str">
        <f ca="1">INDEX(AZT$4:AZT$8,MATCH(2,BAK$4:BAK$8,0),0)</f>
        <v>England</v>
      </c>
      <c r="BAM5" s="255">
        <f t="shared" ref="BAM5:BAM8" ca="1" si="296">INDEX(BAI$4:BAI$8,MATCH(BAL5,AZT$4:AZT$8,0),0)</f>
        <v>1</v>
      </c>
      <c r="BAN5" s="255" t="str">
        <f ca="1">IF(BAN4&lt;&gt;"",BAL5,"")</f>
        <v>England</v>
      </c>
      <c r="BAO5" s="255" t="str">
        <f ca="1">IF(BAO4&lt;&gt;"",BAL6,"")</f>
        <v/>
      </c>
      <c r="BAP5" s="255" t="str">
        <f ca="1">IF(BAP4&lt;&gt;"",BAL7,"")</f>
        <v/>
      </c>
      <c r="BAQ5" s="255" t="str">
        <f ca="1">IF(BAQ4&lt;&gt;"",BAL8,"")</f>
        <v/>
      </c>
      <c r="BAS5" s="255" t="str">
        <f t="shared" ref="BAS5:BAS8" ca="1" si="297">IF(BAN5&lt;&gt;"",BAN5,"")</f>
        <v>England</v>
      </c>
      <c r="BAT5" s="255">
        <f ca="1">SUMPRODUCT((BEN3:BEN42=BAS5)*(BEQ3:BEQ42=BAS6)*(BEX3:BEX42="W"))+SUMPRODUCT((BEN3:BEN42=BAS5)*(BEQ3:BEQ42=BAS7)*(BEX3:BEX42="W"))+SUMPRODUCT((BEN3:BEN42=BAS5)*(BEQ3:BEQ42=BAS8)*(BEX3:BEX42="W"))+SUMPRODUCT((BEN3:BEN42=BAS5)*(BEQ3:BEQ42=BAS4)*(BEX3:BEX42="W"))+SUMPRODUCT((BEN3:BEN42=BAS6)*(BEQ3:BEQ42=BAS5)*(BEY3:BEY42="W"))+SUMPRODUCT((BEN3:BEN42=BAS7)*(BEQ3:BEQ42=BAS5)*(BEY3:BEY42="W"))+SUMPRODUCT((BEN3:BEN42=BAS8)*(BEQ3:BEQ42=BAS5)*(BEY3:BEY42="W"))+SUMPRODUCT((BEN3:BEN42=BAS4)*(BEQ3:BEQ42=BAS5)*(BEY3:BEY42="W"))</f>
        <v>0</v>
      </c>
      <c r="BAU5" s="255">
        <f ca="1">SUMPRODUCT((BEN3:BEN42=BAS5)*(BEQ3:BEQ42=BAS6)*(BEX3:BEX42="D"))+SUMPRODUCT((BEN3:BEN42=BAS5)*(BEQ3:BEQ42=BAS7)*(BEX3:BEX42="D"))+SUMPRODUCT((BEN3:BEN42=BAS5)*(BEQ3:BEQ42=BAS8)*(BEX3:BEX42="D"))+SUMPRODUCT((BEN3:BEN42=BAS5)*(BEQ3:BEQ42=BAS4)*(BEX3:BEX42="D"))+SUMPRODUCT((BEN3:BEN42=BAS6)*(BEQ3:BEQ42=BAS5)*(BEX3:BEX42="D"))+SUMPRODUCT((BEN3:BEN42=BAS7)*(BEQ3:BEQ42=BAS5)*(BEX3:BEX42="D"))+SUMPRODUCT((BEN3:BEN42=BAS8)*(BEQ3:BEQ42=BAS5)*(BEX3:BEX42="D"))+SUMPRODUCT((BEN3:BEN42=BAS4)*(BEQ3:BEQ42=BAS5)*(BEX3:BEX42="D"))</f>
        <v>0</v>
      </c>
      <c r="BAV5" s="255">
        <f ca="1">SUMPRODUCT((BEN3:BEN42=BAS5)*(BEQ3:BEQ42=BAS6)*(BEX3:BEX42="L"))+SUMPRODUCT((BEN3:BEN42=BAS5)*(BEQ3:BEQ42=BAS7)*(BEX3:BEX42="L"))+SUMPRODUCT((BEN3:BEN42=BAS5)*(BEQ3:BEQ42=BAS8)*(BEX3:BEX42="L"))+SUMPRODUCT((BEN3:BEN42=BAS5)*(BEQ3:BEQ42=BAS4)*(BEX3:BEX42="L"))+SUMPRODUCT((BEN3:BEN42=BAS6)*(BEQ3:BEQ42=BAS5)*(BEY3:BEY42="L"))+SUMPRODUCT((BEN3:BEN42=BAS7)*(BEQ3:BEQ42=BAS5)*(BEY3:BEY42="L"))+SUMPRODUCT((BEN3:BEN42=BAS8)*(BEQ3:BEQ42=BAS5)*(BEY3:BEY42="L"))+SUMPRODUCT((BEN3:BEN42=BAS4)*(BEQ3:BEQ42=BAS5)*(BEY3:BEY42="L"))</f>
        <v>0</v>
      </c>
      <c r="BAW5" s="255">
        <f ca="1">IF(BAS5&lt;&gt;"",VLOOKUP(BAS5,AZT4:AZX29,5,FALSE),0)</f>
        <v>0</v>
      </c>
      <c r="BAX5" s="255">
        <f ca="1">IF(BAS5&lt;&gt;"",VLOOKUP(BAS5,AZT4:AZY29,6,FALSE),0)</f>
        <v>0</v>
      </c>
      <c r="BAY5" s="255">
        <f ca="1">BAW5-BAX5+1000</f>
        <v>1000</v>
      </c>
      <c r="BAZ5" s="255">
        <f ca="1">IF(BAS5&lt;&gt;"",VLOOKUP(BAS5,AZT4:BAA29,8,FALSE),0)</f>
        <v>0</v>
      </c>
      <c r="BBA5" s="255">
        <f ca="1">IF(BAS5&lt;&gt;"",VLOOKUP(BAS5,AZT4:BAB29,9,FALSE),0)</f>
        <v>0</v>
      </c>
      <c r="BBB5" s="255">
        <f ca="1">BAZ5-BBA5+1000</f>
        <v>1000</v>
      </c>
      <c r="BBC5" s="255">
        <f ca="1">IF(BAS5&lt;&gt;"",VLOOKUP(BAS5,AZT4:AZX8,5,FALSE),"")</f>
        <v>0</v>
      </c>
      <c r="BBD5" s="255">
        <f ca="1">IF(BAS5&lt;&gt;"",VLOOKUP(BAS5,AZT4:BAA8,8,FALSE),"")</f>
        <v>0</v>
      </c>
      <c r="BBE5" s="255">
        <f ca="1">IF(BAS5&lt;&gt;"",VLOOKUP(BAS5,AZT4:BAH8,15,FALSE),"")</f>
        <v>4</v>
      </c>
      <c r="BBF5" s="255">
        <f ca="1">SUMPRODUCT((BEN3:BEN42=BAS5)*(BEQ3:BEQ42=BAS6)*BET3:BET42)+SUMPRODUCT((BEN3:BEN42=BAS5)*(BEQ3:BEQ42=BAS7)*BET3:BET42)+SUMPRODUCT((BEN3:BEN42=BAS5)*(BEQ3:BEQ42=BAS8)*BET3:BET42)+SUMPRODUCT((BEN3:BEN42=BAS5)*(BEQ3:BEQ42=BAS4)*BET3:BET42)+SUMPRODUCT((BEN3:BEN42=BAS6)*(BEQ3:BEQ42=BAS5)*BEU3:BEU42)+SUMPRODUCT((BEN3:BEN42=BAS7)*(BEQ3:BEQ42=BAS5)*BEU3:BEU42)+SUMPRODUCT((BEN3:BEN42=BAS8)*(BEQ3:BEQ42=BAS5)*BEU3:BEU42)+SUMPRODUCT((BEN3:BEN42=BAS4)*(BEQ3:BEQ42=BAS5)*BEU3:BEU42)</f>
        <v>0</v>
      </c>
      <c r="BBG5" s="255">
        <f ca="1">SUMPRODUCT((BEN3:BEN42=BAS5)*(BEQ3:BEQ42=BAS6)*BEV3:BEV42)+SUMPRODUCT((BEN3:BEN42=BAS5)*(BEQ3:BEQ42=BAS7)*BEV3:BEV42)+SUMPRODUCT((BEN3:BEN42=BAS5)*(BEQ3:BEQ42=BAS8)*BEV3:BEV42)+SUMPRODUCT((BEN3:BEN42=BAS5)*(BEQ3:BEQ42=BAS4)*BEV3:BEV42)+SUMPRODUCT((BEN3:BEN42=BAS6)*(BEQ3:BEQ42=BAS5)*BEW3:BEW42)+SUMPRODUCT((BEN3:BEN42=BAS7)*(BEQ3:BEQ42=BAS5)*BEW3:BEW42)+SUMPRODUCT((BEN3:BEN42=BAS8)*(BEQ3:BEQ42=BAS5)*BEW3:BEW42)+SUMPRODUCT((BEN3:BEN42=BAS4)*(BEQ3:BEQ42=BAS5)*BEW3:BEW42)</f>
        <v>0</v>
      </c>
      <c r="BBH5" s="255">
        <f ca="1">BAT5*4+BAU5*2+BBF5+BBG5</f>
        <v>0</v>
      </c>
      <c r="BBI5" s="255">
        <f ca="1">IF(BAS5&lt;&gt;"",RANK(BBH5,BBH4:BBH8),"")</f>
        <v>1</v>
      </c>
      <c r="BBJ5" s="255">
        <f ca="1">SUMPRODUCT((BBH4:BBH8=BBH5)*(BAY4:BAY8&gt;BAY5))</f>
        <v>0</v>
      </c>
      <c r="BBK5" s="255">
        <f ca="1">SUMPRODUCT((BBH4:BBH8=BBH5)*(BAY4:BAY8=BAY5)*(BBB4:BBB8&gt;BBB5))</f>
        <v>0</v>
      </c>
      <c r="BBL5" s="255">
        <f ca="1">SUMPRODUCT((BBH4:BBH8=BBH5)*(BAY4:BAY8=BAY5)*(BBB4:BBB8=BBB5)*(BBC4:BBC8&gt;BBC5))</f>
        <v>0</v>
      </c>
      <c r="BBM5" s="255">
        <f ca="1">SUMPRODUCT((BBH4:BBH8=BBH5)*(BAY4:BAY8=BAY5)*(BBB4:BBB8=BBB5)*(BBC4:BBC8=BBC5)*(BBD4:BBD8&gt;BBD5))</f>
        <v>0</v>
      </c>
      <c r="BBN5" s="255">
        <f ca="1">SUMPRODUCT((BBH4:BBH8=BBH5)*(BAY4:BAY8=BAY5)*(BBB4:BBB8=BBB5)*(BBC4:BBC8=BBC5)*(BBD4:BBD8=BBD5)*(BBE4:BBE8&gt;BBE5))</f>
        <v>4</v>
      </c>
      <c r="BBO5" s="255">
        <f t="shared" ref="BBO5:BBO8" ca="1" si="298">IF(BAS5&lt;&gt;"",SUM(BBI5:BBN5),"")</f>
        <v>5</v>
      </c>
      <c r="BBP5" s="255" t="str">
        <f ca="1">IF(BAS5&lt;&gt;"",INDEX(BAS4:BAS8,MATCH(2,BBO4:BBO8,0),0),"")</f>
        <v>Fiji</v>
      </c>
      <c r="BBQ5" s="255" t="str">
        <f ca="1">IF(BAO4&lt;&gt;"",BAO4,"")</f>
        <v/>
      </c>
      <c r="BBR5" s="255">
        <f ca="1">SUMPRODUCT((BEN3:BEN42=BBQ5)*(BEQ3:BEQ42=BBQ6)*(BEX3:BEX42="W"))+SUMPRODUCT((BEN3:BEN42=BBQ5)*(BEQ3:BEQ42=BBQ7)*(BEX3:BEX42="W"))+SUMPRODUCT((BEN3:BEN42=BBQ5)*(BEQ3:BEQ42=BBQ8)*(BEX3:BEX42="W"))+SUMPRODUCT((BEN3:BEN42=BBQ6)*(BEQ3:BEQ42=BBQ5)*(BEY3:BEY42="W"))+SUMPRODUCT((BEN3:BEN42=BBQ7)*(BEQ3:BEQ42=BBQ5)*(BEY3:BEY42="W"))+SUMPRODUCT((BEN3:BEN42=BBQ8)*(BEQ3:BEQ42=BBQ5)*(BEY3:BEY42="W"))</f>
        <v>0</v>
      </c>
      <c r="BBS5" s="255">
        <f ca="1">SUMPRODUCT((BEN3:BEN42=BBQ5)*(BEQ3:BEQ42=BBQ6)*(BEX3:BEX42="D"))+SUMPRODUCT((BEN3:BEN42=BBQ5)*(BEQ3:BEQ42=BBQ7)*(BEX3:BEX42="D"))+SUMPRODUCT((BEN3:BEN42=BBQ5)*(BEQ3:BEQ42=BBQ8)*(BEX3:BEX42="D"))+SUMPRODUCT((BEN3:BEN42=BBQ6)*(BEQ3:BEQ42=BBQ5)*(BEX3:BEX42="D"))+SUMPRODUCT((BEN3:BEN42=BBQ7)*(BEQ3:BEQ42=BBQ5)*(BEX3:BEX42="D"))+SUMPRODUCT((BEN3:BEN42=BBQ8)*(BEQ3:BEQ42=BBQ5)*(BEX3:BEX42="D"))</f>
        <v>0</v>
      </c>
      <c r="BBT5" s="255">
        <f ca="1">SUMPRODUCT((BEN3:BEN42=BBQ5)*(BEQ3:BEQ42=BBQ6)*(BEX3:BEX42="L"))+SUMPRODUCT((BEN3:BEN42=BBQ5)*(BEQ3:BEQ42=BBQ7)*(BEX3:BEX42="L"))+SUMPRODUCT((BEN3:BEN42=BBQ5)*(BEQ3:BEQ42=BBQ8)*(BEX3:BEX42="L"))+SUMPRODUCT((BEN3:BEN42=BBQ6)*(BEQ3:BEQ42=BBQ5)*(BEY3:BEY42="L"))+SUMPRODUCT((BEN3:BEN42=BBQ7)*(BEQ3:BEQ42=BBQ5)*(BEY3:BEY42="L"))+SUMPRODUCT((BEN3:BEN42=BBQ8)*(BEQ3:BEQ42=BBQ5)*(BEY3:BEY42="L"))</f>
        <v>0</v>
      </c>
      <c r="BBU5" s="255">
        <f ca="1">IF(BBQ5&lt;&gt;"",VLOOKUP(BBQ5,AZT4:AZX29,5,FALSE),0)</f>
        <v>0</v>
      </c>
      <c r="BBV5" s="255">
        <f ca="1">IF(BBQ5&lt;&gt;"",VLOOKUP(BBQ5,AZT4:AZY29,6,FALSE),0)</f>
        <v>0</v>
      </c>
      <c r="BBW5" s="255">
        <f ca="1">BBU5-BBV5+1000</f>
        <v>1000</v>
      </c>
      <c r="BBX5" s="255">
        <f ca="1">IF(BBQ5&lt;&gt;"",VLOOKUP(BBQ5,AZT4:BAA29,8,FALSE),0)</f>
        <v>0</v>
      </c>
      <c r="BBY5" s="255">
        <f ca="1">IF(BBQ5&lt;&gt;"",VLOOKUP(BBQ5,AZT4:BAB29,9,FALSE),0)</f>
        <v>0</v>
      </c>
      <c r="BBZ5" s="255">
        <f ca="1">BBX5-BBY5+1000</f>
        <v>1000</v>
      </c>
      <c r="BCA5" s="255" t="str">
        <f ca="1">IF(BBQ5&lt;&gt;"",VLOOKUP(BBQ5,AZT4:AZX8,5,FALSE),"")</f>
        <v/>
      </c>
      <c r="BCB5" s="255" t="str">
        <f ca="1">IF(BBQ5&lt;&gt;"",VLOOKUP(BBQ5,AZT4:BAA8,8,FALSE),"")</f>
        <v/>
      </c>
      <c r="BCC5" s="255" t="str">
        <f ca="1">IF(BBQ5&lt;&gt;"",VLOOKUP(BBQ5,AZT4:BAH8,15,FALSE),"")</f>
        <v/>
      </c>
      <c r="BCD5" s="255">
        <f ca="1">SUMPRODUCT((BEN3:BEN42=BBQ5)*(BEQ3:BEQ42=BBQ6)*BET3:BET42)+SUMPRODUCT((BEN3:BEN42=BBQ5)*(BEQ3:BEQ42=BBQ7)*BET3:BET42)+SUMPRODUCT((BEN3:BEN42=BBQ5)*(BEQ3:BEQ42=BBQ8)*BET3:BET42)+SUMPRODUCT((BEN3:BEN42=BBQ6)*(BEQ3:BEQ42=BBQ5)*BEU3:BEU42)+SUMPRODUCT((BEN3:BEN42=BBQ7)*(BEQ3:BEQ42=BBQ5)*BEU3:BEU42)+SUMPRODUCT((BEN3:BEN42=BBQ8)*(BEQ3:BEQ42=BBQ5)*BEU3:BEU42)</f>
        <v>0</v>
      </c>
      <c r="BCE5" s="255">
        <f ca="1">SUMPRODUCT((BEN3:BEN42=BBQ5)*(BEQ3:BEQ42=BBQ6)*BEV3:BEV42)+SUMPRODUCT((BEN3:BEN42=BBQ5)*(BEQ3:BEQ42=BBQ7)*BEV3:BEV42)+SUMPRODUCT((BEN3:BEN42=BBQ5)*(BEQ3:BEQ42=BBQ8)*BEV3:BEV42)+SUMPRODUCT((BEN3:BEN42=BBQ6)*(BEQ3:BEQ42=BBQ5)*BEW3:BEW42)+SUMPRODUCT((BEN3:BEN42=BBQ7)*(BEQ3:BEQ42=BBQ5)*BEW3:BEW42)+SUMPRODUCT((BEN3:BEN42=BBQ8)*(BEQ3:BEQ42=BBQ5)*BEW3:BEW42)</f>
        <v>0</v>
      </c>
      <c r="BCF5" s="255">
        <f ca="1">BBR5*4+BBS5*2+BCD5+BCE5</f>
        <v>0</v>
      </c>
      <c r="BCG5" s="255" t="str">
        <f ca="1">IF(BBQ5&lt;&gt;"",RANK(BCF5,BCF5:BCF8),"")</f>
        <v/>
      </c>
      <c r="BCH5" s="255">
        <f ca="1">SUMPRODUCT((BCF5:BCF8=BCF5)*(BBW5:BBW8&gt;BBW5))</f>
        <v>0</v>
      </c>
      <c r="BCI5" s="255">
        <f ca="1">SUMPRODUCT((BCF5:BCF8=BCF5)*(BBW5:BBW8=BBW5)*(BBZ5:BBZ8&gt;BBZ5))</f>
        <v>0</v>
      </c>
      <c r="BCJ5" s="255">
        <f ca="1">SUMPRODUCT((BCF4:BCF8=BCF5)*(BBW4:BBW8=BBW5)*(BBZ4:BBZ8=BBZ5)*(BCA4:BCA8&gt;BCA5))</f>
        <v>0</v>
      </c>
      <c r="BCK5" s="255">
        <f ca="1">SUMPRODUCT((BCF4:BCF8=BCF5)*(BBW4:BBW8=BBW5)*(BBZ4:BBZ8=BBZ5)*(BCA4:BCA8=BCA5)*(BCB4:BCB8&gt;BCB5))</f>
        <v>0</v>
      </c>
      <c r="BCL5" s="255">
        <f ca="1">SUMPRODUCT((BCF4:BCF8=BCF5)*(BBW4:BBW8=BBW5)*(BBZ4:BBZ8=BBZ5)*(BCA4:BCA8=BCA5)*(BCB4:BCB8=BCB5)*(BCC4:BCC8&gt;BCC5))</f>
        <v>0</v>
      </c>
      <c r="BCM5" s="255" t="str">
        <f ca="1">IF(BBQ5&lt;&gt;"",SUM(BCG5:BCL5)+1,"")</f>
        <v/>
      </c>
      <c r="BCN5" s="255" t="str">
        <f ca="1">IF(BBQ5&lt;&gt;"",INDEX(BBQ5:BBQ8,MATCH(2,BCM5:BCM8,0),0),"")</f>
        <v/>
      </c>
      <c r="BEK5" s="255" t="str">
        <f ca="1">IF(BCN5&lt;&gt;"",BCN5,IF(BBP5&lt;&gt;"",BBP5,BAL5))</f>
        <v>Fiji</v>
      </c>
      <c r="BEL5" s="255">
        <v>2</v>
      </c>
      <c r="BEM5" s="255">
        <v>3</v>
      </c>
      <c r="BEN5" s="255" t="str">
        <f t="shared" si="90"/>
        <v>Ireland</v>
      </c>
      <c r="BEO5" s="255" t="str">
        <f ca="1">IF(OFFSET('All Players'!$W12,0,BEO$1)&lt;&gt;"",OFFSET('All Players'!$W12,0,BEO$1),"")</f>
        <v/>
      </c>
      <c r="BEP5" s="255" t="str">
        <f ca="1">IF(OFFSET('All Players'!$Y12,0,BEO$1)&lt;&gt;"",OFFSET('All Players'!$Y12,0,BEO$1),"")</f>
        <v/>
      </c>
      <c r="BEQ5" s="255" t="str">
        <f t="shared" si="91"/>
        <v>Canada</v>
      </c>
      <c r="BER5" s="255" t="str">
        <f ca="1">IF(OFFSET('All Players'!$AA12,0,BEQ$1)&lt;&gt;"",OFFSET('All Players'!$AA12,0,BEQ$1),"")</f>
        <v/>
      </c>
      <c r="BES5" s="255" t="str">
        <f ca="1">IF(OFFSET('All Players'!$AC12,0,BER$1)&lt;&gt;"",OFFSET('All Players'!$AC12,0,BER$1),"")</f>
        <v/>
      </c>
      <c r="BET5" s="255">
        <f t="shared" ca="1" si="92"/>
        <v>0</v>
      </c>
      <c r="BEU5" s="255">
        <f t="shared" ca="1" si="93"/>
        <v>0</v>
      </c>
      <c r="BEV5" s="255">
        <f t="shared" ca="1" si="94"/>
        <v>0</v>
      </c>
      <c r="BEW5" s="255">
        <f t="shared" ca="1" si="95"/>
        <v>0</v>
      </c>
      <c r="BEX5" s="255" t="str">
        <f t="shared" ca="1" si="96"/>
        <v/>
      </c>
      <c r="BEY5" s="255" t="str">
        <f t="shared" ca="1" si="97"/>
        <v/>
      </c>
      <c r="BEZ5" s="255">
        <f ca="1">VLOOKUP(BFA5,BJR4:BJS8,2,FALSE)</f>
        <v>5</v>
      </c>
      <c r="BFA5" s="255" t="s">
        <v>4</v>
      </c>
      <c r="BFB5" s="255">
        <f t="shared" ref="BFB5:BFB8" ca="1" si="299">COUNTIFS(BJU$3:BJU$42,BFA5,BKE$3:BKE$42,"W")+COUNTIFS(BJX$3:BJX$42,BFA5,BKF$3:BKF$42,"W")</f>
        <v>0</v>
      </c>
      <c r="BFC5" s="255">
        <f t="shared" ref="BFC5:BFC8" ca="1" si="300">COUNTIFS(BJU$3:BJU$42,BFA5,BKE$3:BKE$42,"D")+COUNTIFS(BJX$3:BJX$42,BFA5,BKF$3:BKF$42,"D")</f>
        <v>0</v>
      </c>
      <c r="BFD5" s="255">
        <f t="shared" ref="BFD5:BFD8" ca="1" si="301">COUNTIFS(BJU$3:BJU$42,BFA5,BKE$3:BKE$42,"L")+COUNTIFS(BJX$3:BJX$42,BFA5,BKF$3:BKF$42,"L")</f>
        <v>0</v>
      </c>
      <c r="BFE5" s="255">
        <f t="shared" ref="BFE5:BFE8" ca="1" si="302">SUMIF(BJU$3:BJU$60,BFA5,BJV$3:BJV$60)+SUMIF(BJX$3:BJX$60,BFA5,BJW$3:BJW$60)</f>
        <v>0</v>
      </c>
      <c r="BFF5" s="255">
        <f t="shared" ref="BFF5:BFF8" ca="1" si="303">SUMIF(BJX$3:BJX$60,BFA5,BJV$3:BJV$60)+SUMIF(BJU$3:BJU$60,BFA5,BJW$3:BJW$60)</f>
        <v>0</v>
      </c>
      <c r="BFG5" s="255">
        <f t="shared" ref="BFG5:BFG8" ca="1" si="304">BFE5-BFF5+1000</f>
        <v>1000</v>
      </c>
      <c r="BFH5" s="255">
        <f t="shared" ref="BFH5:BFH8" ca="1" si="305">SUMIF(BJU:BJU,BFA5,BJY:BJY)+SUMIF(BJX:BJX,BFA5,BJZ:BJZ)</f>
        <v>0</v>
      </c>
      <c r="BFI5" s="255">
        <f t="shared" ref="BFI5:BFI8" ca="1" si="306">SUMIF(BJX:BJX,BFA5,BJY:BJY)+SUMIF(BJU:BJU,BFA5,BJZ:BJZ)</f>
        <v>0</v>
      </c>
      <c r="BFJ5" s="255">
        <f t="shared" ref="BFJ5:BFJ8" ca="1" si="307">BFH5-BFI5+1000</f>
        <v>1000</v>
      </c>
      <c r="BFK5" s="255">
        <f t="shared" ref="BFK5:BFK8" ca="1" si="308">BFB5*4+BFC5*2</f>
        <v>0</v>
      </c>
      <c r="BFL5" s="255">
        <f ca="1">SUMIF(BJU:BJU,BFA5,BKA:BKA)+SUMIF(BJX:BJX,BFA5,BKB:BKB)</f>
        <v>0</v>
      </c>
      <c r="BFM5" s="255">
        <f ca="1">SUMIF(BJU:BJU,BFA5,BKC:BKC)+SUMIF(BJX:BJX,BFA5,BKD:BKD)</f>
        <v>0</v>
      </c>
      <c r="BFN5" s="255">
        <f t="shared" ref="BFN5:BFN8" ca="1" si="309">BFM5+BFL5+BFK5</f>
        <v>0</v>
      </c>
      <c r="BFO5" s="255">
        <v>4</v>
      </c>
      <c r="BFP5" s="255">
        <f t="shared" ref="BFP5:BFP8" ca="1" si="310">RANK(BFN5,BFN$4:BFN$8)</f>
        <v>1</v>
      </c>
      <c r="BFR5" s="255">
        <f ca="1">RANK(BFN5,BFN$4:BFN$8)+COUNTIF(BFN$4:BFN5,BFN5)-1</f>
        <v>2</v>
      </c>
      <c r="BFS5" s="255" t="str">
        <f ca="1">INDEX(BFA$4:BFA$8,MATCH(2,BFR$4:BFR$8,0),0)</f>
        <v>England</v>
      </c>
      <c r="BFT5" s="255">
        <f t="shared" ref="BFT5:BFT8" ca="1" si="311">INDEX(BFP$4:BFP$8,MATCH(BFS5,BFA$4:BFA$8,0),0)</f>
        <v>1</v>
      </c>
      <c r="BFU5" s="255" t="str">
        <f ca="1">IF(BFU4&lt;&gt;"",BFS5,"")</f>
        <v>England</v>
      </c>
      <c r="BFV5" s="255" t="str">
        <f ca="1">IF(BFV4&lt;&gt;"",BFS6,"")</f>
        <v/>
      </c>
      <c r="BFW5" s="255" t="str">
        <f ca="1">IF(BFW4&lt;&gt;"",BFS7,"")</f>
        <v/>
      </c>
      <c r="BFX5" s="255" t="str">
        <f ca="1">IF(BFX4&lt;&gt;"",BFS8,"")</f>
        <v/>
      </c>
      <c r="BFZ5" s="255" t="str">
        <f t="shared" ref="BFZ5:BFZ8" ca="1" si="312">IF(BFU5&lt;&gt;"",BFU5,"")</f>
        <v>England</v>
      </c>
      <c r="BGA5" s="255">
        <f ca="1">SUMPRODUCT((BJU3:BJU42=BFZ5)*(BJX3:BJX42=BFZ6)*(BKE3:BKE42="W"))+SUMPRODUCT((BJU3:BJU42=BFZ5)*(BJX3:BJX42=BFZ7)*(BKE3:BKE42="W"))+SUMPRODUCT((BJU3:BJU42=BFZ5)*(BJX3:BJX42=BFZ8)*(BKE3:BKE42="W"))+SUMPRODUCT((BJU3:BJU42=BFZ5)*(BJX3:BJX42=BFZ4)*(BKE3:BKE42="W"))+SUMPRODUCT((BJU3:BJU42=BFZ6)*(BJX3:BJX42=BFZ5)*(BKF3:BKF42="W"))+SUMPRODUCT((BJU3:BJU42=BFZ7)*(BJX3:BJX42=BFZ5)*(BKF3:BKF42="W"))+SUMPRODUCT((BJU3:BJU42=BFZ8)*(BJX3:BJX42=BFZ5)*(BKF3:BKF42="W"))+SUMPRODUCT((BJU3:BJU42=BFZ4)*(BJX3:BJX42=BFZ5)*(BKF3:BKF42="W"))</f>
        <v>0</v>
      </c>
      <c r="BGB5" s="255">
        <f ca="1">SUMPRODUCT((BJU3:BJU42=BFZ5)*(BJX3:BJX42=BFZ6)*(BKE3:BKE42="D"))+SUMPRODUCT((BJU3:BJU42=BFZ5)*(BJX3:BJX42=BFZ7)*(BKE3:BKE42="D"))+SUMPRODUCT((BJU3:BJU42=BFZ5)*(BJX3:BJX42=BFZ8)*(BKE3:BKE42="D"))+SUMPRODUCT((BJU3:BJU42=BFZ5)*(BJX3:BJX42=BFZ4)*(BKE3:BKE42="D"))+SUMPRODUCT((BJU3:BJU42=BFZ6)*(BJX3:BJX42=BFZ5)*(BKE3:BKE42="D"))+SUMPRODUCT((BJU3:BJU42=BFZ7)*(BJX3:BJX42=BFZ5)*(BKE3:BKE42="D"))+SUMPRODUCT((BJU3:BJU42=BFZ8)*(BJX3:BJX42=BFZ5)*(BKE3:BKE42="D"))+SUMPRODUCT((BJU3:BJU42=BFZ4)*(BJX3:BJX42=BFZ5)*(BKE3:BKE42="D"))</f>
        <v>0</v>
      </c>
      <c r="BGC5" s="255">
        <f ca="1">SUMPRODUCT((BJU3:BJU42=BFZ5)*(BJX3:BJX42=BFZ6)*(BKE3:BKE42="L"))+SUMPRODUCT((BJU3:BJU42=BFZ5)*(BJX3:BJX42=BFZ7)*(BKE3:BKE42="L"))+SUMPRODUCT((BJU3:BJU42=BFZ5)*(BJX3:BJX42=BFZ8)*(BKE3:BKE42="L"))+SUMPRODUCT((BJU3:BJU42=BFZ5)*(BJX3:BJX42=BFZ4)*(BKE3:BKE42="L"))+SUMPRODUCT((BJU3:BJU42=BFZ6)*(BJX3:BJX42=BFZ5)*(BKF3:BKF42="L"))+SUMPRODUCT((BJU3:BJU42=BFZ7)*(BJX3:BJX42=BFZ5)*(BKF3:BKF42="L"))+SUMPRODUCT((BJU3:BJU42=BFZ8)*(BJX3:BJX42=BFZ5)*(BKF3:BKF42="L"))+SUMPRODUCT((BJU3:BJU42=BFZ4)*(BJX3:BJX42=BFZ5)*(BKF3:BKF42="L"))</f>
        <v>0</v>
      </c>
      <c r="BGD5" s="255">
        <f ca="1">IF(BFZ5&lt;&gt;"",VLOOKUP(BFZ5,BFA4:BFE29,5,FALSE),0)</f>
        <v>0</v>
      </c>
      <c r="BGE5" s="255">
        <f ca="1">IF(BFZ5&lt;&gt;"",VLOOKUP(BFZ5,BFA4:BFF29,6,FALSE),0)</f>
        <v>0</v>
      </c>
      <c r="BGF5" s="255">
        <f ca="1">BGD5-BGE5+1000</f>
        <v>1000</v>
      </c>
      <c r="BGG5" s="255">
        <f ca="1">IF(BFZ5&lt;&gt;"",VLOOKUP(BFZ5,BFA4:BFH29,8,FALSE),0)</f>
        <v>0</v>
      </c>
      <c r="BGH5" s="255">
        <f ca="1">IF(BFZ5&lt;&gt;"",VLOOKUP(BFZ5,BFA4:BFI29,9,FALSE),0)</f>
        <v>0</v>
      </c>
      <c r="BGI5" s="255">
        <f ca="1">BGG5-BGH5+1000</f>
        <v>1000</v>
      </c>
      <c r="BGJ5" s="255">
        <f ca="1">IF(BFZ5&lt;&gt;"",VLOOKUP(BFZ5,BFA4:BFE8,5,FALSE),"")</f>
        <v>0</v>
      </c>
      <c r="BGK5" s="255">
        <f ca="1">IF(BFZ5&lt;&gt;"",VLOOKUP(BFZ5,BFA4:BFH8,8,FALSE),"")</f>
        <v>0</v>
      </c>
      <c r="BGL5" s="255">
        <f ca="1">IF(BFZ5&lt;&gt;"",VLOOKUP(BFZ5,BFA4:BFO8,15,FALSE),"")</f>
        <v>4</v>
      </c>
      <c r="BGM5" s="255">
        <f ca="1">SUMPRODUCT((BJU3:BJU42=BFZ5)*(BJX3:BJX42=BFZ6)*BKA3:BKA42)+SUMPRODUCT((BJU3:BJU42=BFZ5)*(BJX3:BJX42=BFZ7)*BKA3:BKA42)+SUMPRODUCT((BJU3:BJU42=BFZ5)*(BJX3:BJX42=BFZ8)*BKA3:BKA42)+SUMPRODUCT((BJU3:BJU42=BFZ5)*(BJX3:BJX42=BFZ4)*BKA3:BKA42)+SUMPRODUCT((BJU3:BJU42=BFZ6)*(BJX3:BJX42=BFZ5)*BKB3:BKB42)+SUMPRODUCT((BJU3:BJU42=BFZ7)*(BJX3:BJX42=BFZ5)*BKB3:BKB42)+SUMPRODUCT((BJU3:BJU42=BFZ8)*(BJX3:BJX42=BFZ5)*BKB3:BKB42)+SUMPRODUCT((BJU3:BJU42=BFZ4)*(BJX3:BJX42=BFZ5)*BKB3:BKB42)</f>
        <v>0</v>
      </c>
      <c r="BGN5" s="255">
        <f ca="1">SUMPRODUCT((BJU3:BJU42=BFZ5)*(BJX3:BJX42=BFZ6)*BKC3:BKC42)+SUMPRODUCT((BJU3:BJU42=BFZ5)*(BJX3:BJX42=BFZ7)*BKC3:BKC42)+SUMPRODUCT((BJU3:BJU42=BFZ5)*(BJX3:BJX42=BFZ8)*BKC3:BKC42)+SUMPRODUCT((BJU3:BJU42=BFZ5)*(BJX3:BJX42=BFZ4)*BKC3:BKC42)+SUMPRODUCT((BJU3:BJU42=BFZ6)*(BJX3:BJX42=BFZ5)*BKD3:BKD42)+SUMPRODUCT((BJU3:BJU42=BFZ7)*(BJX3:BJX42=BFZ5)*BKD3:BKD42)+SUMPRODUCT((BJU3:BJU42=BFZ8)*(BJX3:BJX42=BFZ5)*BKD3:BKD42)+SUMPRODUCT((BJU3:BJU42=BFZ4)*(BJX3:BJX42=BFZ5)*BKD3:BKD42)</f>
        <v>0</v>
      </c>
      <c r="BGO5" s="255">
        <f ca="1">BGA5*4+BGB5*2+BGM5+BGN5</f>
        <v>0</v>
      </c>
      <c r="BGP5" s="255">
        <f ca="1">IF(BFZ5&lt;&gt;"",RANK(BGO5,BGO4:BGO8),"")</f>
        <v>1</v>
      </c>
      <c r="BGQ5" s="255">
        <f ca="1">SUMPRODUCT((BGO4:BGO8=BGO5)*(BGF4:BGF8&gt;BGF5))</f>
        <v>0</v>
      </c>
      <c r="BGR5" s="255">
        <f ca="1">SUMPRODUCT((BGO4:BGO8=BGO5)*(BGF4:BGF8=BGF5)*(BGI4:BGI8&gt;BGI5))</f>
        <v>0</v>
      </c>
      <c r="BGS5" s="255">
        <f ca="1">SUMPRODUCT((BGO4:BGO8=BGO5)*(BGF4:BGF8=BGF5)*(BGI4:BGI8=BGI5)*(BGJ4:BGJ8&gt;BGJ5))</f>
        <v>0</v>
      </c>
      <c r="BGT5" s="255">
        <f ca="1">SUMPRODUCT((BGO4:BGO8=BGO5)*(BGF4:BGF8=BGF5)*(BGI4:BGI8=BGI5)*(BGJ4:BGJ8=BGJ5)*(BGK4:BGK8&gt;BGK5))</f>
        <v>0</v>
      </c>
      <c r="BGU5" s="255">
        <f ca="1">SUMPRODUCT((BGO4:BGO8=BGO5)*(BGF4:BGF8=BGF5)*(BGI4:BGI8=BGI5)*(BGJ4:BGJ8=BGJ5)*(BGK4:BGK8=BGK5)*(BGL4:BGL8&gt;BGL5))</f>
        <v>4</v>
      </c>
      <c r="BGV5" s="255">
        <f t="shared" ref="BGV5:BGV8" ca="1" si="313">IF(BFZ5&lt;&gt;"",SUM(BGP5:BGU5),"")</f>
        <v>5</v>
      </c>
      <c r="BGW5" s="255" t="str">
        <f ca="1">IF(BFZ5&lt;&gt;"",INDEX(BFZ4:BFZ8,MATCH(2,BGV4:BGV8,0),0),"")</f>
        <v>Fiji</v>
      </c>
      <c r="BGX5" s="255" t="str">
        <f ca="1">IF(BFV4&lt;&gt;"",BFV4,"")</f>
        <v/>
      </c>
      <c r="BGY5" s="255">
        <f ca="1">SUMPRODUCT((BJU3:BJU42=BGX5)*(BJX3:BJX42=BGX6)*(BKE3:BKE42="W"))+SUMPRODUCT((BJU3:BJU42=BGX5)*(BJX3:BJX42=BGX7)*(BKE3:BKE42="W"))+SUMPRODUCT((BJU3:BJU42=BGX5)*(BJX3:BJX42=BGX8)*(BKE3:BKE42="W"))+SUMPRODUCT((BJU3:BJU42=BGX6)*(BJX3:BJX42=BGX5)*(BKF3:BKF42="W"))+SUMPRODUCT((BJU3:BJU42=BGX7)*(BJX3:BJX42=BGX5)*(BKF3:BKF42="W"))+SUMPRODUCT((BJU3:BJU42=BGX8)*(BJX3:BJX42=BGX5)*(BKF3:BKF42="W"))</f>
        <v>0</v>
      </c>
      <c r="BGZ5" s="255">
        <f ca="1">SUMPRODUCT((BJU3:BJU42=BGX5)*(BJX3:BJX42=BGX6)*(BKE3:BKE42="D"))+SUMPRODUCT((BJU3:BJU42=BGX5)*(BJX3:BJX42=BGX7)*(BKE3:BKE42="D"))+SUMPRODUCT((BJU3:BJU42=BGX5)*(BJX3:BJX42=BGX8)*(BKE3:BKE42="D"))+SUMPRODUCT((BJU3:BJU42=BGX6)*(BJX3:BJX42=BGX5)*(BKE3:BKE42="D"))+SUMPRODUCT((BJU3:BJU42=BGX7)*(BJX3:BJX42=BGX5)*(BKE3:BKE42="D"))+SUMPRODUCT((BJU3:BJU42=BGX8)*(BJX3:BJX42=BGX5)*(BKE3:BKE42="D"))</f>
        <v>0</v>
      </c>
      <c r="BHA5" s="255">
        <f ca="1">SUMPRODUCT((BJU3:BJU42=BGX5)*(BJX3:BJX42=BGX6)*(BKE3:BKE42="L"))+SUMPRODUCT((BJU3:BJU42=BGX5)*(BJX3:BJX42=BGX7)*(BKE3:BKE42="L"))+SUMPRODUCT((BJU3:BJU42=BGX5)*(BJX3:BJX42=BGX8)*(BKE3:BKE42="L"))+SUMPRODUCT((BJU3:BJU42=BGX6)*(BJX3:BJX42=BGX5)*(BKF3:BKF42="L"))+SUMPRODUCT((BJU3:BJU42=BGX7)*(BJX3:BJX42=BGX5)*(BKF3:BKF42="L"))+SUMPRODUCT((BJU3:BJU42=BGX8)*(BJX3:BJX42=BGX5)*(BKF3:BKF42="L"))</f>
        <v>0</v>
      </c>
      <c r="BHB5" s="255">
        <f ca="1">IF(BGX5&lt;&gt;"",VLOOKUP(BGX5,BFA4:BFE29,5,FALSE),0)</f>
        <v>0</v>
      </c>
      <c r="BHC5" s="255">
        <f ca="1">IF(BGX5&lt;&gt;"",VLOOKUP(BGX5,BFA4:BFF29,6,FALSE),0)</f>
        <v>0</v>
      </c>
      <c r="BHD5" s="255">
        <f ca="1">BHB5-BHC5+1000</f>
        <v>1000</v>
      </c>
      <c r="BHE5" s="255">
        <f ca="1">IF(BGX5&lt;&gt;"",VLOOKUP(BGX5,BFA4:BFH29,8,FALSE),0)</f>
        <v>0</v>
      </c>
      <c r="BHF5" s="255">
        <f ca="1">IF(BGX5&lt;&gt;"",VLOOKUP(BGX5,BFA4:BFI29,9,FALSE),0)</f>
        <v>0</v>
      </c>
      <c r="BHG5" s="255">
        <f ca="1">BHE5-BHF5+1000</f>
        <v>1000</v>
      </c>
      <c r="BHH5" s="255" t="str">
        <f ca="1">IF(BGX5&lt;&gt;"",VLOOKUP(BGX5,BFA4:BFE8,5,FALSE),"")</f>
        <v/>
      </c>
      <c r="BHI5" s="255" t="str">
        <f ca="1">IF(BGX5&lt;&gt;"",VLOOKUP(BGX5,BFA4:BFH8,8,FALSE),"")</f>
        <v/>
      </c>
      <c r="BHJ5" s="255" t="str">
        <f ca="1">IF(BGX5&lt;&gt;"",VLOOKUP(BGX5,BFA4:BFO8,15,FALSE),"")</f>
        <v/>
      </c>
      <c r="BHK5" s="255">
        <f ca="1">SUMPRODUCT((BJU3:BJU42=BGX5)*(BJX3:BJX42=BGX6)*BKA3:BKA42)+SUMPRODUCT((BJU3:BJU42=BGX5)*(BJX3:BJX42=BGX7)*BKA3:BKA42)+SUMPRODUCT((BJU3:BJU42=BGX5)*(BJX3:BJX42=BGX8)*BKA3:BKA42)+SUMPRODUCT((BJU3:BJU42=BGX6)*(BJX3:BJX42=BGX5)*BKB3:BKB42)+SUMPRODUCT((BJU3:BJU42=BGX7)*(BJX3:BJX42=BGX5)*BKB3:BKB42)+SUMPRODUCT((BJU3:BJU42=BGX8)*(BJX3:BJX42=BGX5)*BKB3:BKB42)</f>
        <v>0</v>
      </c>
      <c r="BHL5" s="255">
        <f ca="1">SUMPRODUCT((BJU3:BJU42=BGX5)*(BJX3:BJX42=BGX6)*BKC3:BKC42)+SUMPRODUCT((BJU3:BJU42=BGX5)*(BJX3:BJX42=BGX7)*BKC3:BKC42)+SUMPRODUCT((BJU3:BJU42=BGX5)*(BJX3:BJX42=BGX8)*BKC3:BKC42)+SUMPRODUCT((BJU3:BJU42=BGX6)*(BJX3:BJX42=BGX5)*BKD3:BKD42)+SUMPRODUCT((BJU3:BJU42=BGX7)*(BJX3:BJX42=BGX5)*BKD3:BKD42)+SUMPRODUCT((BJU3:BJU42=BGX8)*(BJX3:BJX42=BGX5)*BKD3:BKD42)</f>
        <v>0</v>
      </c>
      <c r="BHM5" s="255">
        <f ca="1">BGY5*4+BGZ5*2+BHK5+BHL5</f>
        <v>0</v>
      </c>
      <c r="BHN5" s="255" t="str">
        <f ca="1">IF(BGX5&lt;&gt;"",RANK(BHM5,BHM5:BHM8),"")</f>
        <v/>
      </c>
      <c r="BHO5" s="255">
        <f ca="1">SUMPRODUCT((BHM5:BHM8=BHM5)*(BHD5:BHD8&gt;BHD5))</f>
        <v>0</v>
      </c>
      <c r="BHP5" s="255">
        <f ca="1">SUMPRODUCT((BHM5:BHM8=BHM5)*(BHD5:BHD8=BHD5)*(BHG5:BHG8&gt;BHG5))</f>
        <v>0</v>
      </c>
      <c r="BHQ5" s="255">
        <f ca="1">SUMPRODUCT((BHM4:BHM8=BHM5)*(BHD4:BHD8=BHD5)*(BHG4:BHG8=BHG5)*(BHH4:BHH8&gt;BHH5))</f>
        <v>0</v>
      </c>
      <c r="BHR5" s="255">
        <f ca="1">SUMPRODUCT((BHM4:BHM8=BHM5)*(BHD4:BHD8=BHD5)*(BHG4:BHG8=BHG5)*(BHH4:BHH8=BHH5)*(BHI4:BHI8&gt;BHI5))</f>
        <v>0</v>
      </c>
      <c r="BHS5" s="255">
        <f ca="1">SUMPRODUCT((BHM4:BHM8=BHM5)*(BHD4:BHD8=BHD5)*(BHG4:BHG8=BHG5)*(BHH4:BHH8=BHH5)*(BHI4:BHI8=BHI5)*(BHJ4:BHJ8&gt;BHJ5))</f>
        <v>0</v>
      </c>
      <c r="BHT5" s="255" t="str">
        <f ca="1">IF(BGX5&lt;&gt;"",SUM(BHN5:BHS5)+1,"")</f>
        <v/>
      </c>
      <c r="BHU5" s="255" t="str">
        <f ca="1">IF(BGX5&lt;&gt;"",INDEX(BGX5:BGX8,MATCH(2,BHT5:BHT8,0),0),"")</f>
        <v/>
      </c>
      <c r="BJR5" s="255" t="str">
        <f ca="1">IF(BHU5&lt;&gt;"",BHU5,IF(BGW5&lt;&gt;"",BGW5,BFS5))</f>
        <v>Fiji</v>
      </c>
      <c r="BJS5" s="255">
        <v>2</v>
      </c>
      <c r="BJT5" s="255">
        <v>3</v>
      </c>
      <c r="BJU5" s="255" t="str">
        <f t="shared" si="98"/>
        <v>Ireland</v>
      </c>
      <c r="BJV5" s="255" t="str">
        <f ca="1">IF(OFFSET('All Players'!$W12,0,BJV$1)&lt;&gt;"",OFFSET('All Players'!$W12,0,BJV$1),"")</f>
        <v/>
      </c>
      <c r="BJW5" s="255" t="str">
        <f ca="1">IF(OFFSET('All Players'!$Y12,0,BJV$1)&lt;&gt;"",OFFSET('All Players'!$Y12,0,BJV$1),"")</f>
        <v/>
      </c>
      <c r="BJX5" s="255" t="str">
        <f t="shared" si="99"/>
        <v>Canada</v>
      </c>
      <c r="BJY5" s="255" t="str">
        <f ca="1">IF(OFFSET('All Players'!$AA12,0,BJX$1)&lt;&gt;"",OFFSET('All Players'!$AA12,0,BJX$1),"")</f>
        <v/>
      </c>
      <c r="BJZ5" s="255" t="str">
        <f ca="1">IF(OFFSET('All Players'!$AC12,0,BJY$1)&lt;&gt;"",OFFSET('All Players'!$AC12,0,BJY$1),"")</f>
        <v/>
      </c>
      <c r="BKA5" s="255">
        <f t="shared" ca="1" si="100"/>
        <v>0</v>
      </c>
      <c r="BKB5" s="255">
        <f t="shared" ca="1" si="101"/>
        <v>0</v>
      </c>
      <c r="BKC5" s="255">
        <f t="shared" ca="1" si="102"/>
        <v>0</v>
      </c>
      <c r="BKD5" s="255">
        <f t="shared" ca="1" si="103"/>
        <v>0</v>
      </c>
      <c r="BKE5" s="255" t="str">
        <f t="shared" ca="1" si="104"/>
        <v/>
      </c>
      <c r="BKF5" s="255" t="str">
        <f t="shared" ca="1" si="105"/>
        <v/>
      </c>
      <c r="BKG5" s="255">
        <f ca="1">VLOOKUP(BKH5,BOY4:BOZ8,2,FALSE)</f>
        <v>5</v>
      </c>
      <c r="BKH5" s="255" t="s">
        <v>4</v>
      </c>
      <c r="BKI5" s="255">
        <f t="shared" ref="BKI5:BKI8" ca="1" si="314">COUNTIFS(BPB$3:BPB$42,BKH5,BPL$3:BPL$42,"W")+COUNTIFS(BPE$3:BPE$42,BKH5,BPM$3:BPM$42,"W")</f>
        <v>0</v>
      </c>
      <c r="BKJ5" s="255">
        <f t="shared" ref="BKJ5:BKJ8" ca="1" si="315">COUNTIFS(BPB$3:BPB$42,BKH5,BPL$3:BPL$42,"D")+COUNTIFS(BPE$3:BPE$42,BKH5,BPM$3:BPM$42,"D")</f>
        <v>0</v>
      </c>
      <c r="BKK5" s="255">
        <f t="shared" ref="BKK5:BKK8" ca="1" si="316">COUNTIFS(BPB$3:BPB$42,BKH5,BPL$3:BPL$42,"L")+COUNTIFS(BPE$3:BPE$42,BKH5,BPM$3:BPM$42,"L")</f>
        <v>0</v>
      </c>
      <c r="BKL5" s="255">
        <f t="shared" ref="BKL5:BKL8" ca="1" si="317">SUMIF(BPB$3:BPB$60,BKH5,BPC$3:BPC$60)+SUMIF(BPE$3:BPE$60,BKH5,BPD$3:BPD$60)</f>
        <v>0</v>
      </c>
      <c r="BKM5" s="255">
        <f t="shared" ref="BKM5:BKM8" ca="1" si="318">SUMIF(BPE$3:BPE$60,BKH5,BPC$3:BPC$60)+SUMIF(BPB$3:BPB$60,BKH5,BPD$3:BPD$60)</f>
        <v>0</v>
      </c>
      <c r="BKN5" s="255">
        <f t="shared" ref="BKN5:BKN8" ca="1" si="319">BKL5-BKM5+1000</f>
        <v>1000</v>
      </c>
      <c r="BKO5" s="255">
        <f t="shared" ref="BKO5:BKO8" ca="1" si="320">SUMIF(BPB:BPB,BKH5,BPF:BPF)+SUMIF(BPE:BPE,BKH5,BPG:BPG)</f>
        <v>0</v>
      </c>
      <c r="BKP5" s="255">
        <f t="shared" ref="BKP5:BKP8" ca="1" si="321">SUMIF(BPE:BPE,BKH5,BPF:BPF)+SUMIF(BPB:BPB,BKH5,BPG:BPG)</f>
        <v>0</v>
      </c>
      <c r="BKQ5" s="255">
        <f t="shared" ref="BKQ5:BKQ8" ca="1" si="322">BKO5-BKP5+1000</f>
        <v>1000</v>
      </c>
      <c r="BKR5" s="255">
        <f t="shared" ref="BKR5:BKR8" ca="1" si="323">BKI5*4+BKJ5*2</f>
        <v>0</v>
      </c>
      <c r="BKS5" s="255">
        <f ca="1">SUMIF(BPB:BPB,BKH5,BPH:BPH)+SUMIF(BPE:BPE,BKH5,BPI:BPI)</f>
        <v>0</v>
      </c>
      <c r="BKT5" s="255">
        <f ca="1">SUMIF(BPB:BPB,BKH5,BPJ:BPJ)+SUMIF(BPE:BPE,BKH5,BPK:BPK)</f>
        <v>0</v>
      </c>
      <c r="BKU5" s="255">
        <f t="shared" ref="BKU5:BKU8" ca="1" si="324">BKT5+BKS5+BKR5</f>
        <v>0</v>
      </c>
      <c r="BKV5" s="255">
        <v>4</v>
      </c>
      <c r="BKW5" s="255">
        <f t="shared" ref="BKW5:BKW8" ca="1" si="325">RANK(BKU5,BKU$4:BKU$8)</f>
        <v>1</v>
      </c>
      <c r="BKY5" s="255">
        <f ca="1">RANK(BKU5,BKU$4:BKU$8)+COUNTIF(BKU$4:BKU5,BKU5)-1</f>
        <v>2</v>
      </c>
      <c r="BKZ5" s="255" t="str">
        <f ca="1">INDEX(BKH$4:BKH$8,MATCH(2,BKY$4:BKY$8,0),0)</f>
        <v>England</v>
      </c>
      <c r="BLA5" s="255">
        <f t="shared" ref="BLA5:BLA8" ca="1" si="326">INDEX(BKW$4:BKW$8,MATCH(BKZ5,BKH$4:BKH$8,0),0)</f>
        <v>1</v>
      </c>
      <c r="BLB5" s="255" t="str">
        <f ca="1">IF(BLB4&lt;&gt;"",BKZ5,"")</f>
        <v>England</v>
      </c>
      <c r="BLC5" s="255" t="str">
        <f ca="1">IF(BLC4&lt;&gt;"",BKZ6,"")</f>
        <v/>
      </c>
      <c r="BLD5" s="255" t="str">
        <f ca="1">IF(BLD4&lt;&gt;"",BKZ7,"")</f>
        <v/>
      </c>
      <c r="BLE5" s="255" t="str">
        <f ca="1">IF(BLE4&lt;&gt;"",BKZ8,"")</f>
        <v/>
      </c>
      <c r="BLG5" s="255" t="str">
        <f t="shared" ref="BLG5:BLG8" ca="1" si="327">IF(BLB5&lt;&gt;"",BLB5,"")</f>
        <v>England</v>
      </c>
      <c r="BLH5" s="255">
        <f ca="1">SUMPRODUCT((BPB3:BPB42=BLG5)*(BPE3:BPE42=BLG6)*(BPL3:BPL42="W"))+SUMPRODUCT((BPB3:BPB42=BLG5)*(BPE3:BPE42=BLG7)*(BPL3:BPL42="W"))+SUMPRODUCT((BPB3:BPB42=BLG5)*(BPE3:BPE42=BLG8)*(BPL3:BPL42="W"))+SUMPRODUCT((BPB3:BPB42=BLG5)*(BPE3:BPE42=BLG4)*(BPL3:BPL42="W"))+SUMPRODUCT((BPB3:BPB42=BLG6)*(BPE3:BPE42=BLG5)*(BPM3:BPM42="W"))+SUMPRODUCT((BPB3:BPB42=BLG7)*(BPE3:BPE42=BLG5)*(BPM3:BPM42="W"))+SUMPRODUCT((BPB3:BPB42=BLG8)*(BPE3:BPE42=BLG5)*(BPM3:BPM42="W"))+SUMPRODUCT((BPB3:BPB42=BLG4)*(BPE3:BPE42=BLG5)*(BPM3:BPM42="W"))</f>
        <v>0</v>
      </c>
      <c r="BLI5" s="255">
        <f ca="1">SUMPRODUCT((BPB3:BPB42=BLG5)*(BPE3:BPE42=BLG6)*(BPL3:BPL42="D"))+SUMPRODUCT((BPB3:BPB42=BLG5)*(BPE3:BPE42=BLG7)*(BPL3:BPL42="D"))+SUMPRODUCT((BPB3:BPB42=BLG5)*(BPE3:BPE42=BLG8)*(BPL3:BPL42="D"))+SUMPRODUCT((BPB3:BPB42=BLG5)*(BPE3:BPE42=BLG4)*(BPL3:BPL42="D"))+SUMPRODUCT((BPB3:BPB42=BLG6)*(BPE3:BPE42=BLG5)*(BPL3:BPL42="D"))+SUMPRODUCT((BPB3:BPB42=BLG7)*(BPE3:BPE42=BLG5)*(BPL3:BPL42="D"))+SUMPRODUCT((BPB3:BPB42=BLG8)*(BPE3:BPE42=BLG5)*(BPL3:BPL42="D"))+SUMPRODUCT((BPB3:BPB42=BLG4)*(BPE3:BPE42=BLG5)*(BPL3:BPL42="D"))</f>
        <v>0</v>
      </c>
      <c r="BLJ5" s="255">
        <f ca="1">SUMPRODUCT((BPB3:BPB42=BLG5)*(BPE3:BPE42=BLG6)*(BPL3:BPL42="L"))+SUMPRODUCT((BPB3:BPB42=BLG5)*(BPE3:BPE42=BLG7)*(BPL3:BPL42="L"))+SUMPRODUCT((BPB3:BPB42=BLG5)*(BPE3:BPE42=BLG8)*(BPL3:BPL42="L"))+SUMPRODUCT((BPB3:BPB42=BLG5)*(BPE3:BPE42=BLG4)*(BPL3:BPL42="L"))+SUMPRODUCT((BPB3:BPB42=BLG6)*(BPE3:BPE42=BLG5)*(BPM3:BPM42="L"))+SUMPRODUCT((BPB3:BPB42=BLG7)*(BPE3:BPE42=BLG5)*(BPM3:BPM42="L"))+SUMPRODUCT((BPB3:BPB42=BLG8)*(BPE3:BPE42=BLG5)*(BPM3:BPM42="L"))+SUMPRODUCT((BPB3:BPB42=BLG4)*(BPE3:BPE42=BLG5)*(BPM3:BPM42="L"))</f>
        <v>0</v>
      </c>
      <c r="BLK5" s="255">
        <f ca="1">IF(BLG5&lt;&gt;"",VLOOKUP(BLG5,BKH4:BKL29,5,FALSE),0)</f>
        <v>0</v>
      </c>
      <c r="BLL5" s="255">
        <f ca="1">IF(BLG5&lt;&gt;"",VLOOKUP(BLG5,BKH4:BKM29,6,FALSE),0)</f>
        <v>0</v>
      </c>
      <c r="BLM5" s="255">
        <f ca="1">BLK5-BLL5+1000</f>
        <v>1000</v>
      </c>
      <c r="BLN5" s="255">
        <f ca="1">IF(BLG5&lt;&gt;"",VLOOKUP(BLG5,BKH4:BKO29,8,FALSE),0)</f>
        <v>0</v>
      </c>
      <c r="BLO5" s="255">
        <f ca="1">IF(BLG5&lt;&gt;"",VLOOKUP(BLG5,BKH4:BKP29,9,FALSE),0)</f>
        <v>0</v>
      </c>
      <c r="BLP5" s="255">
        <f ca="1">BLN5-BLO5+1000</f>
        <v>1000</v>
      </c>
      <c r="BLQ5" s="255">
        <f ca="1">IF(BLG5&lt;&gt;"",VLOOKUP(BLG5,BKH4:BKL8,5,FALSE),"")</f>
        <v>0</v>
      </c>
      <c r="BLR5" s="255">
        <f ca="1">IF(BLG5&lt;&gt;"",VLOOKUP(BLG5,BKH4:BKO8,8,FALSE),"")</f>
        <v>0</v>
      </c>
      <c r="BLS5" s="255">
        <f ca="1">IF(BLG5&lt;&gt;"",VLOOKUP(BLG5,BKH4:BKV8,15,FALSE),"")</f>
        <v>4</v>
      </c>
      <c r="BLT5" s="255">
        <f ca="1">SUMPRODUCT((BPB3:BPB42=BLG5)*(BPE3:BPE42=BLG6)*BPH3:BPH42)+SUMPRODUCT((BPB3:BPB42=BLG5)*(BPE3:BPE42=BLG7)*BPH3:BPH42)+SUMPRODUCT((BPB3:BPB42=BLG5)*(BPE3:BPE42=BLG8)*BPH3:BPH42)+SUMPRODUCT((BPB3:BPB42=BLG5)*(BPE3:BPE42=BLG4)*BPH3:BPH42)+SUMPRODUCT((BPB3:BPB42=BLG6)*(BPE3:BPE42=BLG5)*BPI3:BPI42)+SUMPRODUCT((BPB3:BPB42=BLG7)*(BPE3:BPE42=BLG5)*BPI3:BPI42)+SUMPRODUCT((BPB3:BPB42=BLG8)*(BPE3:BPE42=BLG5)*BPI3:BPI42)+SUMPRODUCT((BPB3:BPB42=BLG4)*(BPE3:BPE42=BLG5)*BPI3:BPI42)</f>
        <v>0</v>
      </c>
      <c r="BLU5" s="255">
        <f ca="1">SUMPRODUCT((BPB3:BPB42=BLG5)*(BPE3:BPE42=BLG6)*BPJ3:BPJ42)+SUMPRODUCT((BPB3:BPB42=BLG5)*(BPE3:BPE42=BLG7)*BPJ3:BPJ42)+SUMPRODUCT((BPB3:BPB42=BLG5)*(BPE3:BPE42=BLG8)*BPJ3:BPJ42)+SUMPRODUCT((BPB3:BPB42=BLG5)*(BPE3:BPE42=BLG4)*BPJ3:BPJ42)+SUMPRODUCT((BPB3:BPB42=BLG6)*(BPE3:BPE42=BLG5)*BPK3:BPK42)+SUMPRODUCT((BPB3:BPB42=BLG7)*(BPE3:BPE42=BLG5)*BPK3:BPK42)+SUMPRODUCT((BPB3:BPB42=BLG8)*(BPE3:BPE42=BLG5)*BPK3:BPK42)+SUMPRODUCT((BPB3:BPB42=BLG4)*(BPE3:BPE42=BLG5)*BPK3:BPK42)</f>
        <v>0</v>
      </c>
      <c r="BLV5" s="255">
        <f ca="1">BLH5*4+BLI5*2+BLT5+BLU5</f>
        <v>0</v>
      </c>
      <c r="BLW5" s="255">
        <f ca="1">IF(BLG5&lt;&gt;"",RANK(BLV5,BLV4:BLV8),"")</f>
        <v>1</v>
      </c>
      <c r="BLX5" s="255">
        <f ca="1">SUMPRODUCT((BLV4:BLV8=BLV5)*(BLM4:BLM8&gt;BLM5))</f>
        <v>0</v>
      </c>
      <c r="BLY5" s="255">
        <f ca="1">SUMPRODUCT((BLV4:BLV8=BLV5)*(BLM4:BLM8=BLM5)*(BLP4:BLP8&gt;BLP5))</f>
        <v>0</v>
      </c>
      <c r="BLZ5" s="255">
        <f ca="1">SUMPRODUCT((BLV4:BLV8=BLV5)*(BLM4:BLM8=BLM5)*(BLP4:BLP8=BLP5)*(BLQ4:BLQ8&gt;BLQ5))</f>
        <v>0</v>
      </c>
      <c r="BMA5" s="255">
        <f ca="1">SUMPRODUCT((BLV4:BLV8=BLV5)*(BLM4:BLM8=BLM5)*(BLP4:BLP8=BLP5)*(BLQ4:BLQ8=BLQ5)*(BLR4:BLR8&gt;BLR5))</f>
        <v>0</v>
      </c>
      <c r="BMB5" s="255">
        <f ca="1">SUMPRODUCT((BLV4:BLV8=BLV5)*(BLM4:BLM8=BLM5)*(BLP4:BLP8=BLP5)*(BLQ4:BLQ8=BLQ5)*(BLR4:BLR8=BLR5)*(BLS4:BLS8&gt;BLS5))</f>
        <v>4</v>
      </c>
      <c r="BMC5" s="255">
        <f t="shared" ref="BMC5:BMC8" ca="1" si="328">IF(BLG5&lt;&gt;"",SUM(BLW5:BMB5),"")</f>
        <v>5</v>
      </c>
      <c r="BMD5" s="255" t="str">
        <f ca="1">IF(BLG5&lt;&gt;"",INDEX(BLG4:BLG8,MATCH(2,BMC4:BMC8,0),0),"")</f>
        <v>Fiji</v>
      </c>
      <c r="BME5" s="255" t="str">
        <f ca="1">IF(BLC4&lt;&gt;"",BLC4,"")</f>
        <v/>
      </c>
      <c r="BMF5" s="255">
        <f ca="1">SUMPRODUCT((BPB3:BPB42=BME5)*(BPE3:BPE42=BME6)*(BPL3:BPL42="W"))+SUMPRODUCT((BPB3:BPB42=BME5)*(BPE3:BPE42=BME7)*(BPL3:BPL42="W"))+SUMPRODUCT((BPB3:BPB42=BME5)*(BPE3:BPE42=BME8)*(BPL3:BPL42="W"))+SUMPRODUCT((BPB3:BPB42=BME6)*(BPE3:BPE42=BME5)*(BPM3:BPM42="W"))+SUMPRODUCT((BPB3:BPB42=BME7)*(BPE3:BPE42=BME5)*(BPM3:BPM42="W"))+SUMPRODUCT((BPB3:BPB42=BME8)*(BPE3:BPE42=BME5)*(BPM3:BPM42="W"))</f>
        <v>0</v>
      </c>
      <c r="BMG5" s="255">
        <f ca="1">SUMPRODUCT((BPB3:BPB42=BME5)*(BPE3:BPE42=BME6)*(BPL3:BPL42="D"))+SUMPRODUCT((BPB3:BPB42=BME5)*(BPE3:BPE42=BME7)*(BPL3:BPL42="D"))+SUMPRODUCT((BPB3:BPB42=BME5)*(BPE3:BPE42=BME8)*(BPL3:BPL42="D"))+SUMPRODUCT((BPB3:BPB42=BME6)*(BPE3:BPE42=BME5)*(BPL3:BPL42="D"))+SUMPRODUCT((BPB3:BPB42=BME7)*(BPE3:BPE42=BME5)*(BPL3:BPL42="D"))+SUMPRODUCT((BPB3:BPB42=BME8)*(BPE3:BPE42=BME5)*(BPL3:BPL42="D"))</f>
        <v>0</v>
      </c>
      <c r="BMH5" s="255">
        <f ca="1">SUMPRODUCT((BPB3:BPB42=BME5)*(BPE3:BPE42=BME6)*(BPL3:BPL42="L"))+SUMPRODUCT((BPB3:BPB42=BME5)*(BPE3:BPE42=BME7)*(BPL3:BPL42="L"))+SUMPRODUCT((BPB3:BPB42=BME5)*(BPE3:BPE42=BME8)*(BPL3:BPL42="L"))+SUMPRODUCT((BPB3:BPB42=BME6)*(BPE3:BPE42=BME5)*(BPM3:BPM42="L"))+SUMPRODUCT((BPB3:BPB42=BME7)*(BPE3:BPE42=BME5)*(BPM3:BPM42="L"))+SUMPRODUCT((BPB3:BPB42=BME8)*(BPE3:BPE42=BME5)*(BPM3:BPM42="L"))</f>
        <v>0</v>
      </c>
      <c r="BMI5" s="255">
        <f ca="1">IF(BME5&lt;&gt;"",VLOOKUP(BME5,BKH4:BKL29,5,FALSE),0)</f>
        <v>0</v>
      </c>
      <c r="BMJ5" s="255">
        <f ca="1">IF(BME5&lt;&gt;"",VLOOKUP(BME5,BKH4:BKM29,6,FALSE),0)</f>
        <v>0</v>
      </c>
      <c r="BMK5" s="255">
        <f ca="1">BMI5-BMJ5+1000</f>
        <v>1000</v>
      </c>
      <c r="BML5" s="255">
        <f ca="1">IF(BME5&lt;&gt;"",VLOOKUP(BME5,BKH4:BKO29,8,FALSE),0)</f>
        <v>0</v>
      </c>
      <c r="BMM5" s="255">
        <f ca="1">IF(BME5&lt;&gt;"",VLOOKUP(BME5,BKH4:BKP29,9,FALSE),0)</f>
        <v>0</v>
      </c>
      <c r="BMN5" s="255">
        <f ca="1">BML5-BMM5+1000</f>
        <v>1000</v>
      </c>
      <c r="BMO5" s="255" t="str">
        <f ca="1">IF(BME5&lt;&gt;"",VLOOKUP(BME5,BKH4:BKL8,5,FALSE),"")</f>
        <v/>
      </c>
      <c r="BMP5" s="255" t="str">
        <f ca="1">IF(BME5&lt;&gt;"",VLOOKUP(BME5,BKH4:BKO8,8,FALSE),"")</f>
        <v/>
      </c>
      <c r="BMQ5" s="255" t="str">
        <f ca="1">IF(BME5&lt;&gt;"",VLOOKUP(BME5,BKH4:BKV8,15,FALSE),"")</f>
        <v/>
      </c>
      <c r="BMR5" s="255">
        <f ca="1">SUMPRODUCT((BPB3:BPB42=BME5)*(BPE3:BPE42=BME6)*BPH3:BPH42)+SUMPRODUCT((BPB3:BPB42=BME5)*(BPE3:BPE42=BME7)*BPH3:BPH42)+SUMPRODUCT((BPB3:BPB42=BME5)*(BPE3:BPE42=BME8)*BPH3:BPH42)+SUMPRODUCT((BPB3:BPB42=BME6)*(BPE3:BPE42=BME5)*BPI3:BPI42)+SUMPRODUCT((BPB3:BPB42=BME7)*(BPE3:BPE42=BME5)*BPI3:BPI42)+SUMPRODUCT((BPB3:BPB42=BME8)*(BPE3:BPE42=BME5)*BPI3:BPI42)</f>
        <v>0</v>
      </c>
      <c r="BMS5" s="255">
        <f ca="1">SUMPRODUCT((BPB3:BPB42=BME5)*(BPE3:BPE42=BME6)*BPJ3:BPJ42)+SUMPRODUCT((BPB3:BPB42=BME5)*(BPE3:BPE42=BME7)*BPJ3:BPJ42)+SUMPRODUCT((BPB3:BPB42=BME5)*(BPE3:BPE42=BME8)*BPJ3:BPJ42)+SUMPRODUCT((BPB3:BPB42=BME6)*(BPE3:BPE42=BME5)*BPK3:BPK42)+SUMPRODUCT((BPB3:BPB42=BME7)*(BPE3:BPE42=BME5)*BPK3:BPK42)+SUMPRODUCT((BPB3:BPB42=BME8)*(BPE3:BPE42=BME5)*BPK3:BPK42)</f>
        <v>0</v>
      </c>
      <c r="BMT5" s="255">
        <f ca="1">BMF5*4+BMG5*2+BMR5+BMS5</f>
        <v>0</v>
      </c>
      <c r="BMU5" s="255" t="str">
        <f ca="1">IF(BME5&lt;&gt;"",RANK(BMT5,BMT5:BMT8),"")</f>
        <v/>
      </c>
      <c r="BMV5" s="255">
        <f ca="1">SUMPRODUCT((BMT5:BMT8=BMT5)*(BMK5:BMK8&gt;BMK5))</f>
        <v>0</v>
      </c>
      <c r="BMW5" s="255">
        <f ca="1">SUMPRODUCT((BMT5:BMT8=BMT5)*(BMK5:BMK8=BMK5)*(BMN5:BMN8&gt;BMN5))</f>
        <v>0</v>
      </c>
      <c r="BMX5" s="255">
        <f ca="1">SUMPRODUCT((BMT4:BMT8=BMT5)*(BMK4:BMK8=BMK5)*(BMN4:BMN8=BMN5)*(BMO4:BMO8&gt;BMO5))</f>
        <v>0</v>
      </c>
      <c r="BMY5" s="255">
        <f ca="1">SUMPRODUCT((BMT4:BMT8=BMT5)*(BMK4:BMK8=BMK5)*(BMN4:BMN8=BMN5)*(BMO4:BMO8=BMO5)*(BMP4:BMP8&gt;BMP5))</f>
        <v>0</v>
      </c>
      <c r="BMZ5" s="255">
        <f ca="1">SUMPRODUCT((BMT4:BMT8=BMT5)*(BMK4:BMK8=BMK5)*(BMN4:BMN8=BMN5)*(BMO4:BMO8=BMO5)*(BMP4:BMP8=BMP5)*(BMQ4:BMQ8&gt;BMQ5))</f>
        <v>0</v>
      </c>
      <c r="BNA5" s="255" t="str">
        <f ca="1">IF(BME5&lt;&gt;"",SUM(BMU5:BMZ5)+1,"")</f>
        <v/>
      </c>
      <c r="BNB5" s="255" t="str">
        <f ca="1">IF(BME5&lt;&gt;"",INDEX(BME5:BME8,MATCH(2,BNA5:BNA8,0),0),"")</f>
        <v/>
      </c>
      <c r="BOY5" s="255" t="str">
        <f ca="1">IF(BNB5&lt;&gt;"",BNB5,IF(BMD5&lt;&gt;"",BMD5,BKZ5))</f>
        <v>Fiji</v>
      </c>
      <c r="BOZ5" s="255">
        <v>2</v>
      </c>
      <c r="BPA5" s="255">
        <v>3</v>
      </c>
      <c r="BPB5" s="255" t="str">
        <f t="shared" si="106"/>
        <v>Ireland</v>
      </c>
      <c r="BPC5" s="255" t="str">
        <f ca="1">IF(OFFSET('All Players'!$W12,0,BPC$1)&lt;&gt;"",OFFSET('All Players'!$W12,0,BPC$1),"")</f>
        <v/>
      </c>
      <c r="BPD5" s="255" t="str">
        <f ca="1">IF(OFFSET('All Players'!$Y12,0,BPC$1)&lt;&gt;"",OFFSET('All Players'!$Y12,0,BPC$1),"")</f>
        <v/>
      </c>
      <c r="BPE5" s="255" t="str">
        <f t="shared" si="107"/>
        <v>Canada</v>
      </c>
      <c r="BPF5" s="255" t="str">
        <f ca="1">IF(OFFSET('All Players'!$AA12,0,BPE$1)&lt;&gt;"",OFFSET('All Players'!$AA12,0,BPE$1),"")</f>
        <v/>
      </c>
      <c r="BPG5" s="255" t="str">
        <f ca="1">IF(OFFSET('All Players'!$AC12,0,BPF$1)&lt;&gt;"",OFFSET('All Players'!$AC12,0,BPF$1),"")</f>
        <v/>
      </c>
      <c r="BPH5" s="255">
        <f t="shared" ca="1" si="108"/>
        <v>0</v>
      </c>
      <c r="BPI5" s="255">
        <f t="shared" ca="1" si="109"/>
        <v>0</v>
      </c>
      <c r="BPJ5" s="255">
        <f t="shared" ca="1" si="110"/>
        <v>0</v>
      </c>
      <c r="BPK5" s="255">
        <f t="shared" ca="1" si="111"/>
        <v>0</v>
      </c>
      <c r="BPL5" s="255" t="str">
        <f t="shared" ca="1" si="112"/>
        <v/>
      </c>
      <c r="BPM5" s="255" t="str">
        <f t="shared" ca="1" si="113"/>
        <v/>
      </c>
      <c r="BPN5" s="255">
        <f ca="1">VLOOKUP(BPO5,BUF4:BUG8,2,FALSE)</f>
        <v>5</v>
      </c>
      <c r="BPO5" s="255" t="s">
        <v>4</v>
      </c>
      <c r="BPP5" s="255">
        <f t="shared" ref="BPP5:BPP8" ca="1" si="329">COUNTIFS(BUI$3:BUI$42,BPO5,BUS$3:BUS$42,"W")+COUNTIFS(BUL$3:BUL$42,BPO5,BUT$3:BUT$42,"W")</f>
        <v>0</v>
      </c>
      <c r="BPQ5" s="255">
        <f t="shared" ref="BPQ5:BPQ8" ca="1" si="330">COUNTIFS(BUI$3:BUI$42,BPO5,BUS$3:BUS$42,"D")+COUNTIFS(BUL$3:BUL$42,BPO5,BUT$3:BUT$42,"D")</f>
        <v>0</v>
      </c>
      <c r="BPR5" s="255">
        <f t="shared" ref="BPR5:BPR8" ca="1" si="331">COUNTIFS(BUI$3:BUI$42,BPO5,BUS$3:BUS$42,"L")+COUNTIFS(BUL$3:BUL$42,BPO5,BUT$3:BUT$42,"L")</f>
        <v>0</v>
      </c>
      <c r="BPS5" s="255">
        <f t="shared" ref="BPS5:BPS8" ca="1" si="332">SUMIF(BUI$3:BUI$60,BPO5,BUJ$3:BUJ$60)+SUMIF(BUL$3:BUL$60,BPO5,BUK$3:BUK$60)</f>
        <v>0</v>
      </c>
      <c r="BPT5" s="255">
        <f t="shared" ref="BPT5:BPT8" ca="1" si="333">SUMIF(BUL$3:BUL$60,BPO5,BUJ$3:BUJ$60)+SUMIF(BUI$3:BUI$60,BPO5,BUK$3:BUK$60)</f>
        <v>0</v>
      </c>
      <c r="BPU5" s="255">
        <f t="shared" ref="BPU5:BPU8" ca="1" si="334">BPS5-BPT5+1000</f>
        <v>1000</v>
      </c>
      <c r="BPV5" s="255">
        <f t="shared" ref="BPV5:BPV8" ca="1" si="335">SUMIF(BUI:BUI,BPO5,BUM:BUM)+SUMIF(BUL:BUL,BPO5,BUN:BUN)</f>
        <v>0</v>
      </c>
      <c r="BPW5" s="255">
        <f t="shared" ref="BPW5:BPW8" ca="1" si="336">SUMIF(BUL:BUL,BPO5,BUM:BUM)+SUMIF(BUI:BUI,BPO5,BUN:BUN)</f>
        <v>0</v>
      </c>
      <c r="BPX5" s="255">
        <f t="shared" ref="BPX5:BPX8" ca="1" si="337">BPV5-BPW5+1000</f>
        <v>1000</v>
      </c>
      <c r="BPY5" s="255">
        <f t="shared" ref="BPY5:BPY8" ca="1" si="338">BPP5*4+BPQ5*2</f>
        <v>0</v>
      </c>
      <c r="BPZ5" s="255">
        <f ca="1">SUMIF(BUI:BUI,BPO5,BUO:BUO)+SUMIF(BUL:BUL,BPO5,BUP:BUP)</f>
        <v>0</v>
      </c>
      <c r="BQA5" s="255">
        <f ca="1">SUMIF(BUI:BUI,BPO5,BUQ:BUQ)+SUMIF(BUL:BUL,BPO5,BUR:BUR)</f>
        <v>0</v>
      </c>
      <c r="BQB5" s="255">
        <f t="shared" ref="BQB5:BQB8" ca="1" si="339">BQA5+BPZ5+BPY5</f>
        <v>0</v>
      </c>
      <c r="BQC5" s="255">
        <v>4</v>
      </c>
      <c r="BQD5" s="255">
        <f t="shared" ref="BQD5:BQD8" ca="1" si="340">RANK(BQB5,BQB$4:BQB$8)</f>
        <v>1</v>
      </c>
      <c r="BQF5" s="255">
        <f ca="1">RANK(BQB5,BQB$4:BQB$8)+COUNTIF(BQB$4:BQB5,BQB5)-1</f>
        <v>2</v>
      </c>
      <c r="BQG5" s="255" t="str">
        <f ca="1">INDEX(BPO$4:BPO$8,MATCH(2,BQF$4:BQF$8,0),0)</f>
        <v>England</v>
      </c>
      <c r="BQH5" s="255">
        <f t="shared" ref="BQH5:BQH8" ca="1" si="341">INDEX(BQD$4:BQD$8,MATCH(BQG5,BPO$4:BPO$8,0),0)</f>
        <v>1</v>
      </c>
      <c r="BQI5" s="255" t="str">
        <f ca="1">IF(BQI4&lt;&gt;"",BQG5,"")</f>
        <v>England</v>
      </c>
      <c r="BQJ5" s="255" t="str">
        <f ca="1">IF(BQJ4&lt;&gt;"",BQG6,"")</f>
        <v/>
      </c>
      <c r="BQK5" s="255" t="str">
        <f ca="1">IF(BQK4&lt;&gt;"",BQG7,"")</f>
        <v/>
      </c>
      <c r="BQL5" s="255" t="str">
        <f ca="1">IF(BQL4&lt;&gt;"",BQG8,"")</f>
        <v/>
      </c>
      <c r="BQN5" s="255" t="str">
        <f t="shared" ref="BQN5:BQN8" ca="1" si="342">IF(BQI5&lt;&gt;"",BQI5,"")</f>
        <v>England</v>
      </c>
      <c r="BQO5" s="255">
        <f ca="1">SUMPRODUCT((BUI3:BUI42=BQN5)*(BUL3:BUL42=BQN6)*(BUS3:BUS42="W"))+SUMPRODUCT((BUI3:BUI42=BQN5)*(BUL3:BUL42=BQN7)*(BUS3:BUS42="W"))+SUMPRODUCT((BUI3:BUI42=BQN5)*(BUL3:BUL42=BQN8)*(BUS3:BUS42="W"))+SUMPRODUCT((BUI3:BUI42=BQN5)*(BUL3:BUL42=BQN4)*(BUS3:BUS42="W"))+SUMPRODUCT((BUI3:BUI42=BQN6)*(BUL3:BUL42=BQN5)*(BUT3:BUT42="W"))+SUMPRODUCT((BUI3:BUI42=BQN7)*(BUL3:BUL42=BQN5)*(BUT3:BUT42="W"))+SUMPRODUCT((BUI3:BUI42=BQN8)*(BUL3:BUL42=BQN5)*(BUT3:BUT42="W"))+SUMPRODUCT((BUI3:BUI42=BQN4)*(BUL3:BUL42=BQN5)*(BUT3:BUT42="W"))</f>
        <v>0</v>
      </c>
      <c r="BQP5" s="255">
        <f ca="1">SUMPRODUCT((BUI3:BUI42=BQN5)*(BUL3:BUL42=BQN6)*(BUS3:BUS42="D"))+SUMPRODUCT((BUI3:BUI42=BQN5)*(BUL3:BUL42=BQN7)*(BUS3:BUS42="D"))+SUMPRODUCT((BUI3:BUI42=BQN5)*(BUL3:BUL42=BQN8)*(BUS3:BUS42="D"))+SUMPRODUCT((BUI3:BUI42=BQN5)*(BUL3:BUL42=BQN4)*(BUS3:BUS42="D"))+SUMPRODUCT((BUI3:BUI42=BQN6)*(BUL3:BUL42=BQN5)*(BUS3:BUS42="D"))+SUMPRODUCT((BUI3:BUI42=BQN7)*(BUL3:BUL42=BQN5)*(BUS3:BUS42="D"))+SUMPRODUCT((BUI3:BUI42=BQN8)*(BUL3:BUL42=BQN5)*(BUS3:BUS42="D"))+SUMPRODUCT((BUI3:BUI42=BQN4)*(BUL3:BUL42=BQN5)*(BUS3:BUS42="D"))</f>
        <v>0</v>
      </c>
      <c r="BQQ5" s="255">
        <f ca="1">SUMPRODUCT((BUI3:BUI42=BQN5)*(BUL3:BUL42=BQN6)*(BUS3:BUS42="L"))+SUMPRODUCT((BUI3:BUI42=BQN5)*(BUL3:BUL42=BQN7)*(BUS3:BUS42="L"))+SUMPRODUCT((BUI3:BUI42=BQN5)*(BUL3:BUL42=BQN8)*(BUS3:BUS42="L"))+SUMPRODUCT((BUI3:BUI42=BQN5)*(BUL3:BUL42=BQN4)*(BUS3:BUS42="L"))+SUMPRODUCT((BUI3:BUI42=BQN6)*(BUL3:BUL42=BQN5)*(BUT3:BUT42="L"))+SUMPRODUCT((BUI3:BUI42=BQN7)*(BUL3:BUL42=BQN5)*(BUT3:BUT42="L"))+SUMPRODUCT((BUI3:BUI42=BQN8)*(BUL3:BUL42=BQN5)*(BUT3:BUT42="L"))+SUMPRODUCT((BUI3:BUI42=BQN4)*(BUL3:BUL42=BQN5)*(BUT3:BUT42="L"))</f>
        <v>0</v>
      </c>
      <c r="BQR5" s="255">
        <f ca="1">IF(BQN5&lt;&gt;"",VLOOKUP(BQN5,BPO4:BPS29,5,FALSE),0)</f>
        <v>0</v>
      </c>
      <c r="BQS5" s="255">
        <f ca="1">IF(BQN5&lt;&gt;"",VLOOKUP(BQN5,BPO4:BPT29,6,FALSE),0)</f>
        <v>0</v>
      </c>
      <c r="BQT5" s="255">
        <f ca="1">BQR5-BQS5+1000</f>
        <v>1000</v>
      </c>
      <c r="BQU5" s="255">
        <f ca="1">IF(BQN5&lt;&gt;"",VLOOKUP(BQN5,BPO4:BPV29,8,FALSE),0)</f>
        <v>0</v>
      </c>
      <c r="BQV5" s="255">
        <f ca="1">IF(BQN5&lt;&gt;"",VLOOKUP(BQN5,BPO4:BPW29,9,FALSE),0)</f>
        <v>0</v>
      </c>
      <c r="BQW5" s="255">
        <f ca="1">BQU5-BQV5+1000</f>
        <v>1000</v>
      </c>
      <c r="BQX5" s="255">
        <f ca="1">IF(BQN5&lt;&gt;"",VLOOKUP(BQN5,BPO4:BPS8,5,FALSE),"")</f>
        <v>0</v>
      </c>
      <c r="BQY5" s="255">
        <f ca="1">IF(BQN5&lt;&gt;"",VLOOKUP(BQN5,BPO4:BPV8,8,FALSE),"")</f>
        <v>0</v>
      </c>
      <c r="BQZ5" s="255">
        <f ca="1">IF(BQN5&lt;&gt;"",VLOOKUP(BQN5,BPO4:BQC8,15,FALSE),"")</f>
        <v>4</v>
      </c>
      <c r="BRA5" s="255">
        <f ca="1">SUMPRODUCT((BUI3:BUI42=BQN5)*(BUL3:BUL42=BQN6)*BUO3:BUO42)+SUMPRODUCT((BUI3:BUI42=BQN5)*(BUL3:BUL42=BQN7)*BUO3:BUO42)+SUMPRODUCT((BUI3:BUI42=BQN5)*(BUL3:BUL42=BQN8)*BUO3:BUO42)+SUMPRODUCT((BUI3:BUI42=BQN5)*(BUL3:BUL42=BQN4)*BUO3:BUO42)+SUMPRODUCT((BUI3:BUI42=BQN6)*(BUL3:BUL42=BQN5)*BUP3:BUP42)+SUMPRODUCT((BUI3:BUI42=BQN7)*(BUL3:BUL42=BQN5)*BUP3:BUP42)+SUMPRODUCT((BUI3:BUI42=BQN8)*(BUL3:BUL42=BQN5)*BUP3:BUP42)+SUMPRODUCT((BUI3:BUI42=BQN4)*(BUL3:BUL42=BQN5)*BUP3:BUP42)</f>
        <v>0</v>
      </c>
      <c r="BRB5" s="255">
        <f ca="1">SUMPRODUCT((BUI3:BUI42=BQN5)*(BUL3:BUL42=BQN6)*BUQ3:BUQ42)+SUMPRODUCT((BUI3:BUI42=BQN5)*(BUL3:BUL42=BQN7)*BUQ3:BUQ42)+SUMPRODUCT((BUI3:BUI42=BQN5)*(BUL3:BUL42=BQN8)*BUQ3:BUQ42)+SUMPRODUCT((BUI3:BUI42=BQN5)*(BUL3:BUL42=BQN4)*BUQ3:BUQ42)+SUMPRODUCT((BUI3:BUI42=BQN6)*(BUL3:BUL42=BQN5)*BUR3:BUR42)+SUMPRODUCT((BUI3:BUI42=BQN7)*(BUL3:BUL42=BQN5)*BUR3:BUR42)+SUMPRODUCT((BUI3:BUI42=BQN8)*(BUL3:BUL42=BQN5)*BUR3:BUR42)+SUMPRODUCT((BUI3:BUI42=BQN4)*(BUL3:BUL42=BQN5)*BUR3:BUR42)</f>
        <v>0</v>
      </c>
      <c r="BRC5" s="255">
        <f ca="1">BQO5*4+BQP5*2+BRA5+BRB5</f>
        <v>0</v>
      </c>
      <c r="BRD5" s="255">
        <f ca="1">IF(BQN5&lt;&gt;"",RANK(BRC5,BRC4:BRC8),"")</f>
        <v>1</v>
      </c>
      <c r="BRE5" s="255">
        <f ca="1">SUMPRODUCT((BRC4:BRC8=BRC5)*(BQT4:BQT8&gt;BQT5))</f>
        <v>0</v>
      </c>
      <c r="BRF5" s="255">
        <f ca="1">SUMPRODUCT((BRC4:BRC8=BRC5)*(BQT4:BQT8=BQT5)*(BQW4:BQW8&gt;BQW5))</f>
        <v>0</v>
      </c>
      <c r="BRG5" s="255">
        <f ca="1">SUMPRODUCT((BRC4:BRC8=BRC5)*(BQT4:BQT8=BQT5)*(BQW4:BQW8=BQW5)*(BQX4:BQX8&gt;BQX5))</f>
        <v>0</v>
      </c>
      <c r="BRH5" s="255">
        <f ca="1">SUMPRODUCT((BRC4:BRC8=BRC5)*(BQT4:BQT8=BQT5)*(BQW4:BQW8=BQW5)*(BQX4:BQX8=BQX5)*(BQY4:BQY8&gt;BQY5))</f>
        <v>0</v>
      </c>
      <c r="BRI5" s="255">
        <f ca="1">SUMPRODUCT((BRC4:BRC8=BRC5)*(BQT4:BQT8=BQT5)*(BQW4:BQW8=BQW5)*(BQX4:BQX8=BQX5)*(BQY4:BQY8=BQY5)*(BQZ4:BQZ8&gt;BQZ5))</f>
        <v>4</v>
      </c>
      <c r="BRJ5" s="255">
        <f t="shared" ref="BRJ5:BRJ8" ca="1" si="343">IF(BQN5&lt;&gt;"",SUM(BRD5:BRI5),"")</f>
        <v>5</v>
      </c>
      <c r="BRK5" s="255" t="str">
        <f ca="1">IF(BQN5&lt;&gt;"",INDEX(BQN4:BQN8,MATCH(2,BRJ4:BRJ8,0),0),"")</f>
        <v>Fiji</v>
      </c>
      <c r="BRL5" s="255" t="str">
        <f ca="1">IF(BQJ4&lt;&gt;"",BQJ4,"")</f>
        <v/>
      </c>
      <c r="BRM5" s="255">
        <f ca="1">SUMPRODUCT((BUI3:BUI42=BRL5)*(BUL3:BUL42=BRL6)*(BUS3:BUS42="W"))+SUMPRODUCT((BUI3:BUI42=BRL5)*(BUL3:BUL42=BRL7)*(BUS3:BUS42="W"))+SUMPRODUCT((BUI3:BUI42=BRL5)*(BUL3:BUL42=BRL8)*(BUS3:BUS42="W"))+SUMPRODUCT((BUI3:BUI42=BRL6)*(BUL3:BUL42=BRL5)*(BUT3:BUT42="W"))+SUMPRODUCT((BUI3:BUI42=BRL7)*(BUL3:BUL42=BRL5)*(BUT3:BUT42="W"))+SUMPRODUCT((BUI3:BUI42=BRL8)*(BUL3:BUL42=BRL5)*(BUT3:BUT42="W"))</f>
        <v>0</v>
      </c>
      <c r="BRN5" s="255">
        <f ca="1">SUMPRODUCT((BUI3:BUI42=BRL5)*(BUL3:BUL42=BRL6)*(BUS3:BUS42="D"))+SUMPRODUCT((BUI3:BUI42=BRL5)*(BUL3:BUL42=BRL7)*(BUS3:BUS42="D"))+SUMPRODUCT((BUI3:BUI42=BRL5)*(BUL3:BUL42=BRL8)*(BUS3:BUS42="D"))+SUMPRODUCT((BUI3:BUI42=BRL6)*(BUL3:BUL42=BRL5)*(BUS3:BUS42="D"))+SUMPRODUCT((BUI3:BUI42=BRL7)*(BUL3:BUL42=BRL5)*(BUS3:BUS42="D"))+SUMPRODUCT((BUI3:BUI42=BRL8)*(BUL3:BUL42=BRL5)*(BUS3:BUS42="D"))</f>
        <v>0</v>
      </c>
      <c r="BRO5" s="255">
        <f ca="1">SUMPRODUCT((BUI3:BUI42=BRL5)*(BUL3:BUL42=BRL6)*(BUS3:BUS42="L"))+SUMPRODUCT((BUI3:BUI42=BRL5)*(BUL3:BUL42=BRL7)*(BUS3:BUS42="L"))+SUMPRODUCT((BUI3:BUI42=BRL5)*(BUL3:BUL42=BRL8)*(BUS3:BUS42="L"))+SUMPRODUCT((BUI3:BUI42=BRL6)*(BUL3:BUL42=BRL5)*(BUT3:BUT42="L"))+SUMPRODUCT((BUI3:BUI42=BRL7)*(BUL3:BUL42=BRL5)*(BUT3:BUT42="L"))+SUMPRODUCT((BUI3:BUI42=BRL8)*(BUL3:BUL42=BRL5)*(BUT3:BUT42="L"))</f>
        <v>0</v>
      </c>
      <c r="BRP5" s="255">
        <f ca="1">IF(BRL5&lt;&gt;"",VLOOKUP(BRL5,BPO4:BPS29,5,FALSE),0)</f>
        <v>0</v>
      </c>
      <c r="BRQ5" s="255">
        <f ca="1">IF(BRL5&lt;&gt;"",VLOOKUP(BRL5,BPO4:BPT29,6,FALSE),0)</f>
        <v>0</v>
      </c>
      <c r="BRR5" s="255">
        <f ca="1">BRP5-BRQ5+1000</f>
        <v>1000</v>
      </c>
      <c r="BRS5" s="255">
        <f ca="1">IF(BRL5&lt;&gt;"",VLOOKUP(BRL5,BPO4:BPV29,8,FALSE),0)</f>
        <v>0</v>
      </c>
      <c r="BRT5" s="255">
        <f ca="1">IF(BRL5&lt;&gt;"",VLOOKUP(BRL5,BPO4:BPW29,9,FALSE),0)</f>
        <v>0</v>
      </c>
      <c r="BRU5" s="255">
        <f ca="1">BRS5-BRT5+1000</f>
        <v>1000</v>
      </c>
      <c r="BRV5" s="255" t="str">
        <f ca="1">IF(BRL5&lt;&gt;"",VLOOKUP(BRL5,BPO4:BPS8,5,FALSE),"")</f>
        <v/>
      </c>
      <c r="BRW5" s="255" t="str">
        <f ca="1">IF(BRL5&lt;&gt;"",VLOOKUP(BRL5,BPO4:BPV8,8,FALSE),"")</f>
        <v/>
      </c>
      <c r="BRX5" s="255" t="str">
        <f ca="1">IF(BRL5&lt;&gt;"",VLOOKUP(BRL5,BPO4:BQC8,15,FALSE),"")</f>
        <v/>
      </c>
      <c r="BRY5" s="255">
        <f ca="1">SUMPRODUCT((BUI3:BUI42=BRL5)*(BUL3:BUL42=BRL6)*BUO3:BUO42)+SUMPRODUCT((BUI3:BUI42=BRL5)*(BUL3:BUL42=BRL7)*BUO3:BUO42)+SUMPRODUCT((BUI3:BUI42=BRL5)*(BUL3:BUL42=BRL8)*BUO3:BUO42)+SUMPRODUCT((BUI3:BUI42=BRL6)*(BUL3:BUL42=BRL5)*BUP3:BUP42)+SUMPRODUCT((BUI3:BUI42=BRL7)*(BUL3:BUL42=BRL5)*BUP3:BUP42)+SUMPRODUCT((BUI3:BUI42=BRL8)*(BUL3:BUL42=BRL5)*BUP3:BUP42)</f>
        <v>0</v>
      </c>
      <c r="BRZ5" s="255">
        <f ca="1">SUMPRODUCT((BUI3:BUI42=BRL5)*(BUL3:BUL42=BRL6)*BUQ3:BUQ42)+SUMPRODUCT((BUI3:BUI42=BRL5)*(BUL3:BUL42=BRL7)*BUQ3:BUQ42)+SUMPRODUCT((BUI3:BUI42=BRL5)*(BUL3:BUL42=BRL8)*BUQ3:BUQ42)+SUMPRODUCT((BUI3:BUI42=BRL6)*(BUL3:BUL42=BRL5)*BUR3:BUR42)+SUMPRODUCT((BUI3:BUI42=BRL7)*(BUL3:BUL42=BRL5)*BUR3:BUR42)+SUMPRODUCT((BUI3:BUI42=BRL8)*(BUL3:BUL42=BRL5)*BUR3:BUR42)</f>
        <v>0</v>
      </c>
      <c r="BSA5" s="255">
        <f ca="1">BRM5*4+BRN5*2+BRY5+BRZ5</f>
        <v>0</v>
      </c>
      <c r="BSB5" s="255" t="str">
        <f ca="1">IF(BRL5&lt;&gt;"",RANK(BSA5,BSA5:BSA8),"")</f>
        <v/>
      </c>
      <c r="BSC5" s="255">
        <f ca="1">SUMPRODUCT((BSA5:BSA8=BSA5)*(BRR5:BRR8&gt;BRR5))</f>
        <v>0</v>
      </c>
      <c r="BSD5" s="255">
        <f ca="1">SUMPRODUCT((BSA5:BSA8=BSA5)*(BRR5:BRR8=BRR5)*(BRU5:BRU8&gt;BRU5))</f>
        <v>0</v>
      </c>
      <c r="BSE5" s="255">
        <f ca="1">SUMPRODUCT((BSA4:BSA8=BSA5)*(BRR4:BRR8=BRR5)*(BRU4:BRU8=BRU5)*(BRV4:BRV8&gt;BRV5))</f>
        <v>0</v>
      </c>
      <c r="BSF5" s="255">
        <f ca="1">SUMPRODUCT((BSA4:BSA8=BSA5)*(BRR4:BRR8=BRR5)*(BRU4:BRU8=BRU5)*(BRV4:BRV8=BRV5)*(BRW4:BRW8&gt;BRW5))</f>
        <v>0</v>
      </c>
      <c r="BSG5" s="255">
        <f ca="1">SUMPRODUCT((BSA4:BSA8=BSA5)*(BRR4:BRR8=BRR5)*(BRU4:BRU8=BRU5)*(BRV4:BRV8=BRV5)*(BRW4:BRW8=BRW5)*(BRX4:BRX8&gt;BRX5))</f>
        <v>0</v>
      </c>
      <c r="BSH5" s="255" t="str">
        <f ca="1">IF(BRL5&lt;&gt;"",SUM(BSB5:BSG5)+1,"")</f>
        <v/>
      </c>
      <c r="BSI5" s="255" t="str">
        <f ca="1">IF(BRL5&lt;&gt;"",INDEX(BRL5:BRL8,MATCH(2,BSH5:BSH8,0),0),"")</f>
        <v/>
      </c>
      <c r="BUF5" s="255" t="str">
        <f ca="1">IF(BSI5&lt;&gt;"",BSI5,IF(BRK5&lt;&gt;"",BRK5,BQG5))</f>
        <v>Fiji</v>
      </c>
      <c r="BUG5" s="255">
        <v>2</v>
      </c>
      <c r="BUH5" s="255">
        <v>3</v>
      </c>
      <c r="BUI5" s="255" t="str">
        <f t="shared" si="114"/>
        <v>Ireland</v>
      </c>
      <c r="BUJ5" s="255" t="str">
        <f ca="1">IF(OFFSET('All Players'!$W12,0,BUJ$1)&lt;&gt;"",OFFSET('All Players'!$W12,0,BUJ$1),"")</f>
        <v/>
      </c>
      <c r="BUK5" s="255" t="str">
        <f ca="1">IF(OFFSET('All Players'!$Y12,0,BUJ$1)&lt;&gt;"",OFFSET('All Players'!$Y12,0,BUJ$1),"")</f>
        <v/>
      </c>
      <c r="BUL5" s="255" t="str">
        <f t="shared" si="115"/>
        <v>Canada</v>
      </c>
      <c r="BUM5" s="255" t="str">
        <f ca="1">IF(OFFSET('All Players'!$AA12,0,BUL$1)&lt;&gt;"",OFFSET('All Players'!$AA12,0,BUL$1),"")</f>
        <v/>
      </c>
      <c r="BUN5" s="255" t="str">
        <f ca="1">IF(OFFSET('All Players'!$AC12,0,BUM$1)&lt;&gt;"",OFFSET('All Players'!$AC12,0,BUM$1),"")</f>
        <v/>
      </c>
      <c r="BUO5" s="255">
        <f t="shared" ca="1" si="116"/>
        <v>0</v>
      </c>
      <c r="BUP5" s="255">
        <f t="shared" ca="1" si="117"/>
        <v>0</v>
      </c>
      <c r="BUQ5" s="255">
        <f t="shared" ca="1" si="118"/>
        <v>0</v>
      </c>
      <c r="BUR5" s="255">
        <f t="shared" ca="1" si="119"/>
        <v>0</v>
      </c>
      <c r="BUS5" s="255" t="str">
        <f t="shared" ca="1" si="120"/>
        <v/>
      </c>
      <c r="BUT5" s="255" t="str">
        <f t="shared" ca="1" si="121"/>
        <v/>
      </c>
      <c r="BUU5" s="255">
        <f ca="1">VLOOKUP(BUV5,BZM4:BZN8,2,FALSE)</f>
        <v>5</v>
      </c>
      <c r="BUV5" s="255" t="s">
        <v>4</v>
      </c>
      <c r="BUW5" s="255">
        <f t="shared" ref="BUW5:BUW8" ca="1" si="344">COUNTIFS(BZP$3:BZP$42,BUV5,BZZ$3:BZZ$42,"W")+COUNTIFS(BZS$3:BZS$42,BUV5,CAA$3:CAA$42,"W")</f>
        <v>0</v>
      </c>
      <c r="BUX5" s="255">
        <f t="shared" ref="BUX5:BUX8" ca="1" si="345">COUNTIFS(BZP$3:BZP$42,BUV5,BZZ$3:BZZ$42,"D")+COUNTIFS(BZS$3:BZS$42,BUV5,CAA$3:CAA$42,"D")</f>
        <v>0</v>
      </c>
      <c r="BUY5" s="255">
        <f t="shared" ref="BUY5:BUY8" ca="1" si="346">COUNTIFS(BZP$3:BZP$42,BUV5,BZZ$3:BZZ$42,"L")+COUNTIFS(BZS$3:BZS$42,BUV5,CAA$3:CAA$42,"L")</f>
        <v>0</v>
      </c>
      <c r="BUZ5" s="255">
        <f t="shared" ref="BUZ5:BUZ8" ca="1" si="347">SUMIF(BZP$3:BZP$60,BUV5,BZQ$3:BZQ$60)+SUMIF(BZS$3:BZS$60,BUV5,BZR$3:BZR$60)</f>
        <v>0</v>
      </c>
      <c r="BVA5" s="255">
        <f t="shared" ref="BVA5:BVA8" ca="1" si="348">SUMIF(BZS$3:BZS$60,BUV5,BZQ$3:BZQ$60)+SUMIF(BZP$3:BZP$60,BUV5,BZR$3:BZR$60)</f>
        <v>0</v>
      </c>
      <c r="BVB5" s="255">
        <f t="shared" ref="BVB5:BVB8" ca="1" si="349">BUZ5-BVA5+1000</f>
        <v>1000</v>
      </c>
      <c r="BVC5" s="255">
        <f t="shared" ref="BVC5:BVC8" ca="1" si="350">SUMIF(BZP:BZP,BUV5,BZT:BZT)+SUMIF(BZS:BZS,BUV5,BZU:BZU)</f>
        <v>0</v>
      </c>
      <c r="BVD5" s="255">
        <f t="shared" ref="BVD5:BVD8" ca="1" si="351">SUMIF(BZS:BZS,BUV5,BZT:BZT)+SUMIF(BZP:BZP,BUV5,BZU:BZU)</f>
        <v>0</v>
      </c>
      <c r="BVE5" s="255">
        <f t="shared" ref="BVE5:BVE8" ca="1" si="352">BVC5-BVD5+1000</f>
        <v>1000</v>
      </c>
      <c r="BVF5" s="255">
        <f t="shared" ref="BVF5:BVF8" ca="1" si="353">BUW5*4+BUX5*2</f>
        <v>0</v>
      </c>
      <c r="BVG5" s="255">
        <f ca="1">SUMIF(BZP:BZP,BUV5,BZV:BZV)+SUMIF(BZS:BZS,BUV5,BZW:BZW)</f>
        <v>0</v>
      </c>
      <c r="BVH5" s="255">
        <f ca="1">SUMIF(BZP:BZP,BUV5,BZX:BZX)+SUMIF(BZS:BZS,BUV5,BZY:BZY)</f>
        <v>0</v>
      </c>
      <c r="BVI5" s="255">
        <f t="shared" ref="BVI5:BVI8" ca="1" si="354">BVH5+BVG5+BVF5</f>
        <v>0</v>
      </c>
      <c r="BVJ5" s="255">
        <v>4</v>
      </c>
      <c r="BVK5" s="255">
        <f t="shared" ref="BVK5:BVK8" ca="1" si="355">RANK(BVI5,BVI$4:BVI$8)</f>
        <v>1</v>
      </c>
      <c r="BVM5" s="255">
        <f ca="1">RANK(BVI5,BVI$4:BVI$8)+COUNTIF(BVI$4:BVI5,BVI5)-1</f>
        <v>2</v>
      </c>
      <c r="BVN5" s="255" t="str">
        <f ca="1">INDEX(BUV$4:BUV$8,MATCH(2,BVM$4:BVM$8,0),0)</f>
        <v>England</v>
      </c>
      <c r="BVO5" s="255">
        <f t="shared" ref="BVO5:BVO8" ca="1" si="356">INDEX(BVK$4:BVK$8,MATCH(BVN5,BUV$4:BUV$8,0),0)</f>
        <v>1</v>
      </c>
      <c r="BVP5" s="255" t="str">
        <f ca="1">IF(BVP4&lt;&gt;"",BVN5,"")</f>
        <v>England</v>
      </c>
      <c r="BVQ5" s="255" t="str">
        <f ca="1">IF(BVQ4&lt;&gt;"",BVN6,"")</f>
        <v/>
      </c>
      <c r="BVR5" s="255" t="str">
        <f ca="1">IF(BVR4&lt;&gt;"",BVN7,"")</f>
        <v/>
      </c>
      <c r="BVS5" s="255" t="str">
        <f ca="1">IF(BVS4&lt;&gt;"",BVN8,"")</f>
        <v/>
      </c>
      <c r="BVU5" s="255" t="str">
        <f t="shared" ref="BVU5:BVU8" ca="1" si="357">IF(BVP5&lt;&gt;"",BVP5,"")</f>
        <v>England</v>
      </c>
      <c r="BVV5" s="255">
        <f ca="1">SUMPRODUCT((BZP3:BZP42=BVU5)*(BZS3:BZS42=BVU6)*(BZZ3:BZZ42="W"))+SUMPRODUCT((BZP3:BZP42=BVU5)*(BZS3:BZS42=BVU7)*(BZZ3:BZZ42="W"))+SUMPRODUCT((BZP3:BZP42=BVU5)*(BZS3:BZS42=BVU8)*(BZZ3:BZZ42="W"))+SUMPRODUCT((BZP3:BZP42=BVU5)*(BZS3:BZS42=BVU4)*(BZZ3:BZZ42="W"))+SUMPRODUCT((BZP3:BZP42=BVU6)*(BZS3:BZS42=BVU5)*(CAA3:CAA42="W"))+SUMPRODUCT((BZP3:BZP42=BVU7)*(BZS3:BZS42=BVU5)*(CAA3:CAA42="W"))+SUMPRODUCT((BZP3:BZP42=BVU8)*(BZS3:BZS42=BVU5)*(CAA3:CAA42="W"))+SUMPRODUCT((BZP3:BZP42=BVU4)*(BZS3:BZS42=BVU5)*(CAA3:CAA42="W"))</f>
        <v>0</v>
      </c>
      <c r="BVW5" s="255">
        <f ca="1">SUMPRODUCT((BZP3:BZP42=BVU5)*(BZS3:BZS42=BVU6)*(BZZ3:BZZ42="D"))+SUMPRODUCT((BZP3:BZP42=BVU5)*(BZS3:BZS42=BVU7)*(BZZ3:BZZ42="D"))+SUMPRODUCT((BZP3:BZP42=BVU5)*(BZS3:BZS42=BVU8)*(BZZ3:BZZ42="D"))+SUMPRODUCT((BZP3:BZP42=BVU5)*(BZS3:BZS42=BVU4)*(BZZ3:BZZ42="D"))+SUMPRODUCT((BZP3:BZP42=BVU6)*(BZS3:BZS42=BVU5)*(BZZ3:BZZ42="D"))+SUMPRODUCT((BZP3:BZP42=BVU7)*(BZS3:BZS42=BVU5)*(BZZ3:BZZ42="D"))+SUMPRODUCT((BZP3:BZP42=BVU8)*(BZS3:BZS42=BVU5)*(BZZ3:BZZ42="D"))+SUMPRODUCT((BZP3:BZP42=BVU4)*(BZS3:BZS42=BVU5)*(BZZ3:BZZ42="D"))</f>
        <v>0</v>
      </c>
      <c r="BVX5" s="255">
        <f ca="1">SUMPRODUCT((BZP3:BZP42=BVU5)*(BZS3:BZS42=BVU6)*(BZZ3:BZZ42="L"))+SUMPRODUCT((BZP3:BZP42=BVU5)*(BZS3:BZS42=BVU7)*(BZZ3:BZZ42="L"))+SUMPRODUCT((BZP3:BZP42=BVU5)*(BZS3:BZS42=BVU8)*(BZZ3:BZZ42="L"))+SUMPRODUCT((BZP3:BZP42=BVU5)*(BZS3:BZS42=BVU4)*(BZZ3:BZZ42="L"))+SUMPRODUCT((BZP3:BZP42=BVU6)*(BZS3:BZS42=BVU5)*(CAA3:CAA42="L"))+SUMPRODUCT((BZP3:BZP42=BVU7)*(BZS3:BZS42=BVU5)*(CAA3:CAA42="L"))+SUMPRODUCT((BZP3:BZP42=BVU8)*(BZS3:BZS42=BVU5)*(CAA3:CAA42="L"))+SUMPRODUCT((BZP3:BZP42=BVU4)*(BZS3:BZS42=BVU5)*(CAA3:CAA42="L"))</f>
        <v>0</v>
      </c>
      <c r="BVY5" s="255">
        <f ca="1">IF(BVU5&lt;&gt;"",VLOOKUP(BVU5,BUV4:BUZ29,5,FALSE),0)</f>
        <v>0</v>
      </c>
      <c r="BVZ5" s="255">
        <f ca="1">IF(BVU5&lt;&gt;"",VLOOKUP(BVU5,BUV4:BVA29,6,FALSE),0)</f>
        <v>0</v>
      </c>
      <c r="BWA5" s="255">
        <f ca="1">BVY5-BVZ5+1000</f>
        <v>1000</v>
      </c>
      <c r="BWB5" s="255">
        <f ca="1">IF(BVU5&lt;&gt;"",VLOOKUP(BVU5,BUV4:BVC29,8,FALSE),0)</f>
        <v>0</v>
      </c>
      <c r="BWC5" s="255">
        <f ca="1">IF(BVU5&lt;&gt;"",VLOOKUP(BVU5,BUV4:BVD29,9,FALSE),0)</f>
        <v>0</v>
      </c>
      <c r="BWD5" s="255">
        <f ca="1">BWB5-BWC5+1000</f>
        <v>1000</v>
      </c>
      <c r="BWE5" s="255">
        <f ca="1">IF(BVU5&lt;&gt;"",VLOOKUP(BVU5,BUV4:BUZ8,5,FALSE),"")</f>
        <v>0</v>
      </c>
      <c r="BWF5" s="255">
        <f ca="1">IF(BVU5&lt;&gt;"",VLOOKUP(BVU5,BUV4:BVC8,8,FALSE),"")</f>
        <v>0</v>
      </c>
      <c r="BWG5" s="255">
        <f ca="1">IF(BVU5&lt;&gt;"",VLOOKUP(BVU5,BUV4:BVJ8,15,FALSE),"")</f>
        <v>4</v>
      </c>
      <c r="BWH5" s="255">
        <f ca="1">SUMPRODUCT((BZP3:BZP42=BVU5)*(BZS3:BZS42=BVU6)*BZV3:BZV42)+SUMPRODUCT((BZP3:BZP42=BVU5)*(BZS3:BZS42=BVU7)*BZV3:BZV42)+SUMPRODUCT((BZP3:BZP42=BVU5)*(BZS3:BZS42=BVU8)*BZV3:BZV42)+SUMPRODUCT((BZP3:BZP42=BVU5)*(BZS3:BZS42=BVU4)*BZV3:BZV42)+SUMPRODUCT((BZP3:BZP42=BVU6)*(BZS3:BZS42=BVU5)*BZW3:BZW42)+SUMPRODUCT((BZP3:BZP42=BVU7)*(BZS3:BZS42=BVU5)*BZW3:BZW42)+SUMPRODUCT((BZP3:BZP42=BVU8)*(BZS3:BZS42=BVU5)*BZW3:BZW42)+SUMPRODUCT((BZP3:BZP42=BVU4)*(BZS3:BZS42=BVU5)*BZW3:BZW42)</f>
        <v>0</v>
      </c>
      <c r="BWI5" s="255">
        <f ca="1">SUMPRODUCT((BZP3:BZP42=BVU5)*(BZS3:BZS42=BVU6)*BZX3:BZX42)+SUMPRODUCT((BZP3:BZP42=BVU5)*(BZS3:BZS42=BVU7)*BZX3:BZX42)+SUMPRODUCT((BZP3:BZP42=BVU5)*(BZS3:BZS42=BVU8)*BZX3:BZX42)+SUMPRODUCT((BZP3:BZP42=BVU5)*(BZS3:BZS42=BVU4)*BZX3:BZX42)+SUMPRODUCT((BZP3:BZP42=BVU6)*(BZS3:BZS42=BVU5)*BZY3:BZY42)+SUMPRODUCT((BZP3:BZP42=BVU7)*(BZS3:BZS42=BVU5)*BZY3:BZY42)+SUMPRODUCT((BZP3:BZP42=BVU8)*(BZS3:BZS42=BVU5)*BZY3:BZY42)+SUMPRODUCT((BZP3:BZP42=BVU4)*(BZS3:BZS42=BVU5)*BZY3:BZY42)</f>
        <v>0</v>
      </c>
      <c r="BWJ5" s="255">
        <f ca="1">BVV5*4+BVW5*2+BWH5+BWI5</f>
        <v>0</v>
      </c>
      <c r="BWK5" s="255">
        <f ca="1">IF(BVU5&lt;&gt;"",RANK(BWJ5,BWJ4:BWJ8),"")</f>
        <v>1</v>
      </c>
      <c r="BWL5" s="255">
        <f ca="1">SUMPRODUCT((BWJ4:BWJ8=BWJ5)*(BWA4:BWA8&gt;BWA5))</f>
        <v>0</v>
      </c>
      <c r="BWM5" s="255">
        <f ca="1">SUMPRODUCT((BWJ4:BWJ8=BWJ5)*(BWA4:BWA8=BWA5)*(BWD4:BWD8&gt;BWD5))</f>
        <v>0</v>
      </c>
      <c r="BWN5" s="255">
        <f ca="1">SUMPRODUCT((BWJ4:BWJ8=BWJ5)*(BWA4:BWA8=BWA5)*(BWD4:BWD8=BWD5)*(BWE4:BWE8&gt;BWE5))</f>
        <v>0</v>
      </c>
      <c r="BWO5" s="255">
        <f ca="1">SUMPRODUCT((BWJ4:BWJ8=BWJ5)*(BWA4:BWA8=BWA5)*(BWD4:BWD8=BWD5)*(BWE4:BWE8=BWE5)*(BWF4:BWF8&gt;BWF5))</f>
        <v>0</v>
      </c>
      <c r="BWP5" s="255">
        <f ca="1">SUMPRODUCT((BWJ4:BWJ8=BWJ5)*(BWA4:BWA8=BWA5)*(BWD4:BWD8=BWD5)*(BWE4:BWE8=BWE5)*(BWF4:BWF8=BWF5)*(BWG4:BWG8&gt;BWG5))</f>
        <v>4</v>
      </c>
      <c r="BWQ5" s="255">
        <f t="shared" ref="BWQ5:BWQ8" ca="1" si="358">IF(BVU5&lt;&gt;"",SUM(BWK5:BWP5),"")</f>
        <v>5</v>
      </c>
      <c r="BWR5" s="255" t="str">
        <f ca="1">IF(BVU5&lt;&gt;"",INDEX(BVU4:BVU8,MATCH(2,BWQ4:BWQ8,0),0),"")</f>
        <v>Fiji</v>
      </c>
      <c r="BWS5" s="255" t="str">
        <f ca="1">IF(BVQ4&lt;&gt;"",BVQ4,"")</f>
        <v/>
      </c>
      <c r="BWT5" s="255">
        <f ca="1">SUMPRODUCT((BZP3:BZP42=BWS5)*(BZS3:BZS42=BWS6)*(BZZ3:BZZ42="W"))+SUMPRODUCT((BZP3:BZP42=BWS5)*(BZS3:BZS42=BWS7)*(BZZ3:BZZ42="W"))+SUMPRODUCT((BZP3:BZP42=BWS5)*(BZS3:BZS42=BWS8)*(BZZ3:BZZ42="W"))+SUMPRODUCT((BZP3:BZP42=BWS6)*(BZS3:BZS42=BWS5)*(CAA3:CAA42="W"))+SUMPRODUCT((BZP3:BZP42=BWS7)*(BZS3:BZS42=BWS5)*(CAA3:CAA42="W"))+SUMPRODUCT((BZP3:BZP42=BWS8)*(BZS3:BZS42=BWS5)*(CAA3:CAA42="W"))</f>
        <v>0</v>
      </c>
      <c r="BWU5" s="255">
        <f ca="1">SUMPRODUCT((BZP3:BZP42=BWS5)*(BZS3:BZS42=BWS6)*(BZZ3:BZZ42="D"))+SUMPRODUCT((BZP3:BZP42=BWS5)*(BZS3:BZS42=BWS7)*(BZZ3:BZZ42="D"))+SUMPRODUCT((BZP3:BZP42=BWS5)*(BZS3:BZS42=BWS8)*(BZZ3:BZZ42="D"))+SUMPRODUCT((BZP3:BZP42=BWS6)*(BZS3:BZS42=BWS5)*(BZZ3:BZZ42="D"))+SUMPRODUCT((BZP3:BZP42=BWS7)*(BZS3:BZS42=BWS5)*(BZZ3:BZZ42="D"))+SUMPRODUCT((BZP3:BZP42=BWS8)*(BZS3:BZS42=BWS5)*(BZZ3:BZZ42="D"))</f>
        <v>0</v>
      </c>
      <c r="BWV5" s="255">
        <f ca="1">SUMPRODUCT((BZP3:BZP42=BWS5)*(BZS3:BZS42=BWS6)*(BZZ3:BZZ42="L"))+SUMPRODUCT((BZP3:BZP42=BWS5)*(BZS3:BZS42=BWS7)*(BZZ3:BZZ42="L"))+SUMPRODUCT((BZP3:BZP42=BWS5)*(BZS3:BZS42=BWS8)*(BZZ3:BZZ42="L"))+SUMPRODUCT((BZP3:BZP42=BWS6)*(BZS3:BZS42=BWS5)*(CAA3:CAA42="L"))+SUMPRODUCT((BZP3:BZP42=BWS7)*(BZS3:BZS42=BWS5)*(CAA3:CAA42="L"))+SUMPRODUCT((BZP3:BZP42=BWS8)*(BZS3:BZS42=BWS5)*(CAA3:CAA42="L"))</f>
        <v>0</v>
      </c>
      <c r="BWW5" s="255">
        <f ca="1">IF(BWS5&lt;&gt;"",VLOOKUP(BWS5,BUV4:BUZ29,5,FALSE),0)</f>
        <v>0</v>
      </c>
      <c r="BWX5" s="255">
        <f ca="1">IF(BWS5&lt;&gt;"",VLOOKUP(BWS5,BUV4:BVA29,6,FALSE),0)</f>
        <v>0</v>
      </c>
      <c r="BWY5" s="255">
        <f ca="1">BWW5-BWX5+1000</f>
        <v>1000</v>
      </c>
      <c r="BWZ5" s="255">
        <f ca="1">IF(BWS5&lt;&gt;"",VLOOKUP(BWS5,BUV4:BVC29,8,FALSE),0)</f>
        <v>0</v>
      </c>
      <c r="BXA5" s="255">
        <f ca="1">IF(BWS5&lt;&gt;"",VLOOKUP(BWS5,BUV4:BVD29,9,FALSE),0)</f>
        <v>0</v>
      </c>
      <c r="BXB5" s="255">
        <f ca="1">BWZ5-BXA5+1000</f>
        <v>1000</v>
      </c>
      <c r="BXC5" s="255" t="str">
        <f ca="1">IF(BWS5&lt;&gt;"",VLOOKUP(BWS5,BUV4:BUZ8,5,FALSE),"")</f>
        <v/>
      </c>
      <c r="BXD5" s="255" t="str">
        <f ca="1">IF(BWS5&lt;&gt;"",VLOOKUP(BWS5,BUV4:BVC8,8,FALSE),"")</f>
        <v/>
      </c>
      <c r="BXE5" s="255" t="str">
        <f ca="1">IF(BWS5&lt;&gt;"",VLOOKUP(BWS5,BUV4:BVJ8,15,FALSE),"")</f>
        <v/>
      </c>
      <c r="BXF5" s="255">
        <f ca="1">SUMPRODUCT((BZP3:BZP42=BWS5)*(BZS3:BZS42=BWS6)*BZV3:BZV42)+SUMPRODUCT((BZP3:BZP42=BWS5)*(BZS3:BZS42=BWS7)*BZV3:BZV42)+SUMPRODUCT((BZP3:BZP42=BWS5)*(BZS3:BZS42=BWS8)*BZV3:BZV42)+SUMPRODUCT((BZP3:BZP42=BWS6)*(BZS3:BZS42=BWS5)*BZW3:BZW42)+SUMPRODUCT((BZP3:BZP42=BWS7)*(BZS3:BZS42=BWS5)*BZW3:BZW42)+SUMPRODUCT((BZP3:BZP42=BWS8)*(BZS3:BZS42=BWS5)*BZW3:BZW42)</f>
        <v>0</v>
      </c>
      <c r="BXG5" s="255">
        <f ca="1">SUMPRODUCT((BZP3:BZP42=BWS5)*(BZS3:BZS42=BWS6)*BZX3:BZX42)+SUMPRODUCT((BZP3:BZP42=BWS5)*(BZS3:BZS42=BWS7)*BZX3:BZX42)+SUMPRODUCT((BZP3:BZP42=BWS5)*(BZS3:BZS42=BWS8)*BZX3:BZX42)+SUMPRODUCT((BZP3:BZP42=BWS6)*(BZS3:BZS42=BWS5)*BZY3:BZY42)+SUMPRODUCT((BZP3:BZP42=BWS7)*(BZS3:BZS42=BWS5)*BZY3:BZY42)+SUMPRODUCT((BZP3:BZP42=BWS8)*(BZS3:BZS42=BWS5)*BZY3:BZY42)</f>
        <v>0</v>
      </c>
      <c r="BXH5" s="255">
        <f ca="1">BWT5*4+BWU5*2+BXF5+BXG5</f>
        <v>0</v>
      </c>
      <c r="BXI5" s="255" t="str">
        <f ca="1">IF(BWS5&lt;&gt;"",RANK(BXH5,BXH5:BXH8),"")</f>
        <v/>
      </c>
      <c r="BXJ5" s="255">
        <f ca="1">SUMPRODUCT((BXH5:BXH8=BXH5)*(BWY5:BWY8&gt;BWY5))</f>
        <v>0</v>
      </c>
      <c r="BXK5" s="255">
        <f ca="1">SUMPRODUCT((BXH5:BXH8=BXH5)*(BWY5:BWY8=BWY5)*(BXB5:BXB8&gt;BXB5))</f>
        <v>0</v>
      </c>
      <c r="BXL5" s="255">
        <f ca="1">SUMPRODUCT((BXH4:BXH8=BXH5)*(BWY4:BWY8=BWY5)*(BXB4:BXB8=BXB5)*(BXC4:BXC8&gt;BXC5))</f>
        <v>0</v>
      </c>
      <c r="BXM5" s="255">
        <f ca="1">SUMPRODUCT((BXH4:BXH8=BXH5)*(BWY4:BWY8=BWY5)*(BXB4:BXB8=BXB5)*(BXC4:BXC8=BXC5)*(BXD4:BXD8&gt;BXD5))</f>
        <v>0</v>
      </c>
      <c r="BXN5" s="255">
        <f ca="1">SUMPRODUCT((BXH4:BXH8=BXH5)*(BWY4:BWY8=BWY5)*(BXB4:BXB8=BXB5)*(BXC4:BXC8=BXC5)*(BXD4:BXD8=BXD5)*(BXE4:BXE8&gt;BXE5))</f>
        <v>0</v>
      </c>
      <c r="BXO5" s="255" t="str">
        <f ca="1">IF(BWS5&lt;&gt;"",SUM(BXI5:BXN5)+1,"")</f>
        <v/>
      </c>
      <c r="BXP5" s="255" t="str">
        <f ca="1">IF(BWS5&lt;&gt;"",INDEX(BWS5:BWS8,MATCH(2,BXO5:BXO8,0),0),"")</f>
        <v/>
      </c>
      <c r="BZM5" s="255" t="str">
        <f ca="1">IF(BXP5&lt;&gt;"",BXP5,IF(BWR5&lt;&gt;"",BWR5,BVN5))</f>
        <v>Fiji</v>
      </c>
      <c r="BZN5" s="255">
        <v>2</v>
      </c>
      <c r="BZO5" s="255">
        <v>3</v>
      </c>
      <c r="BZP5" s="255" t="str">
        <f t="shared" si="122"/>
        <v>Ireland</v>
      </c>
      <c r="BZQ5" s="255" t="str">
        <f ca="1">IF(OFFSET('All Players'!$W12,0,BZQ$1)&lt;&gt;"",OFFSET('All Players'!$W12,0,BZQ$1),"")</f>
        <v/>
      </c>
      <c r="BZR5" s="255" t="str">
        <f ca="1">IF(OFFSET('All Players'!$Y12,0,BZQ$1)&lt;&gt;"",OFFSET('All Players'!$Y12,0,BZQ$1),"")</f>
        <v/>
      </c>
      <c r="BZS5" s="255" t="str">
        <f t="shared" si="123"/>
        <v>Canada</v>
      </c>
      <c r="BZT5" s="255" t="str">
        <f ca="1">IF(OFFSET('All Players'!$AA12,0,BZS$1)&lt;&gt;"",OFFSET('All Players'!$AA12,0,BZS$1),"")</f>
        <v/>
      </c>
      <c r="BZU5" s="255" t="str">
        <f ca="1">IF(OFFSET('All Players'!$AC12,0,BZT$1)&lt;&gt;"",OFFSET('All Players'!$AC12,0,BZT$1),"")</f>
        <v/>
      </c>
      <c r="BZV5" s="255">
        <f t="shared" ca="1" si="124"/>
        <v>0</v>
      </c>
      <c r="BZW5" s="255">
        <f t="shared" ca="1" si="125"/>
        <v>0</v>
      </c>
      <c r="BZX5" s="255">
        <f t="shared" ca="1" si="126"/>
        <v>0</v>
      </c>
      <c r="BZY5" s="255">
        <f t="shared" ca="1" si="127"/>
        <v>0</v>
      </c>
      <c r="BZZ5" s="255" t="str">
        <f t="shared" ca="1" si="128"/>
        <v/>
      </c>
      <c r="CAA5" s="255" t="str">
        <f t="shared" ca="1" si="129"/>
        <v/>
      </c>
      <c r="CAB5" s="255">
        <f ca="1">VLOOKUP(CAC5,CET4:CEU8,2,FALSE)</f>
        <v>5</v>
      </c>
      <c r="CAC5" s="255" t="s">
        <v>4</v>
      </c>
      <c r="CAD5" s="255">
        <f t="shared" ref="CAD5:CAD8" ca="1" si="359">COUNTIFS(CEW$3:CEW$42,CAC5,CFG$3:CFG$42,"W")+COUNTIFS(CEZ$3:CEZ$42,CAC5,CFH$3:CFH$42,"W")</f>
        <v>0</v>
      </c>
      <c r="CAE5" s="255">
        <f t="shared" ref="CAE5:CAE8" ca="1" si="360">COUNTIFS(CEW$3:CEW$42,CAC5,CFG$3:CFG$42,"D")+COUNTIFS(CEZ$3:CEZ$42,CAC5,CFH$3:CFH$42,"D")</f>
        <v>0</v>
      </c>
      <c r="CAF5" s="255">
        <f t="shared" ref="CAF5:CAF8" ca="1" si="361">COUNTIFS(CEW$3:CEW$42,CAC5,CFG$3:CFG$42,"L")+COUNTIFS(CEZ$3:CEZ$42,CAC5,CFH$3:CFH$42,"L")</f>
        <v>0</v>
      </c>
      <c r="CAG5" s="255">
        <f t="shared" ref="CAG5:CAG8" ca="1" si="362">SUMIF(CEW$3:CEW$60,CAC5,CEX$3:CEX$60)+SUMIF(CEZ$3:CEZ$60,CAC5,CEY$3:CEY$60)</f>
        <v>0</v>
      </c>
      <c r="CAH5" s="255">
        <f t="shared" ref="CAH5:CAH8" ca="1" si="363">SUMIF(CEZ$3:CEZ$60,CAC5,CEX$3:CEX$60)+SUMIF(CEW$3:CEW$60,CAC5,CEY$3:CEY$60)</f>
        <v>0</v>
      </c>
      <c r="CAI5" s="255">
        <f t="shared" ref="CAI5:CAI8" ca="1" si="364">CAG5-CAH5+1000</f>
        <v>1000</v>
      </c>
      <c r="CAJ5" s="255">
        <f t="shared" ref="CAJ5:CAJ8" ca="1" si="365">SUMIF(CEW:CEW,CAC5,CFA:CFA)+SUMIF(CEZ:CEZ,CAC5,CFB:CFB)</f>
        <v>0</v>
      </c>
      <c r="CAK5" s="255">
        <f t="shared" ref="CAK5:CAK8" ca="1" si="366">SUMIF(CEZ:CEZ,CAC5,CFA:CFA)+SUMIF(CEW:CEW,CAC5,CFB:CFB)</f>
        <v>0</v>
      </c>
      <c r="CAL5" s="255">
        <f t="shared" ref="CAL5:CAL8" ca="1" si="367">CAJ5-CAK5+1000</f>
        <v>1000</v>
      </c>
      <c r="CAM5" s="255">
        <f t="shared" ref="CAM5:CAM8" ca="1" si="368">CAD5*4+CAE5*2</f>
        <v>0</v>
      </c>
      <c r="CAN5" s="255">
        <f ca="1">SUMIF(CEW:CEW,CAC5,CFC:CFC)+SUMIF(CEZ:CEZ,CAC5,CFD:CFD)</f>
        <v>0</v>
      </c>
      <c r="CAO5" s="255">
        <f ca="1">SUMIF(CEW:CEW,CAC5,CFE:CFE)+SUMIF(CEZ:CEZ,CAC5,CFF:CFF)</f>
        <v>0</v>
      </c>
      <c r="CAP5" s="255">
        <f t="shared" ref="CAP5:CAP8" ca="1" si="369">CAO5+CAN5+CAM5</f>
        <v>0</v>
      </c>
      <c r="CAQ5" s="255">
        <v>4</v>
      </c>
      <c r="CAR5" s="255">
        <f t="shared" ref="CAR5:CAR8" ca="1" si="370">RANK(CAP5,CAP$4:CAP$8)</f>
        <v>1</v>
      </c>
      <c r="CAT5" s="255">
        <f ca="1">RANK(CAP5,CAP$4:CAP$8)+COUNTIF(CAP$4:CAP5,CAP5)-1</f>
        <v>2</v>
      </c>
      <c r="CAU5" s="255" t="str">
        <f ca="1">INDEX(CAC$4:CAC$8,MATCH(2,CAT$4:CAT$8,0),0)</f>
        <v>England</v>
      </c>
      <c r="CAV5" s="255">
        <f t="shared" ref="CAV5:CAV8" ca="1" si="371">INDEX(CAR$4:CAR$8,MATCH(CAU5,CAC$4:CAC$8,0),0)</f>
        <v>1</v>
      </c>
      <c r="CAW5" s="255" t="str">
        <f ca="1">IF(CAW4&lt;&gt;"",CAU5,"")</f>
        <v>England</v>
      </c>
      <c r="CAX5" s="255" t="str">
        <f ca="1">IF(CAX4&lt;&gt;"",CAU6,"")</f>
        <v/>
      </c>
      <c r="CAY5" s="255" t="str">
        <f ca="1">IF(CAY4&lt;&gt;"",CAU7,"")</f>
        <v/>
      </c>
      <c r="CAZ5" s="255" t="str">
        <f ca="1">IF(CAZ4&lt;&gt;"",CAU8,"")</f>
        <v/>
      </c>
      <c r="CBB5" s="255" t="str">
        <f t="shared" ref="CBB5:CBB8" ca="1" si="372">IF(CAW5&lt;&gt;"",CAW5,"")</f>
        <v>England</v>
      </c>
      <c r="CBC5" s="255">
        <f ca="1">SUMPRODUCT((CEW3:CEW42=CBB5)*(CEZ3:CEZ42=CBB6)*(CFG3:CFG42="W"))+SUMPRODUCT((CEW3:CEW42=CBB5)*(CEZ3:CEZ42=CBB7)*(CFG3:CFG42="W"))+SUMPRODUCT((CEW3:CEW42=CBB5)*(CEZ3:CEZ42=CBB8)*(CFG3:CFG42="W"))+SUMPRODUCT((CEW3:CEW42=CBB5)*(CEZ3:CEZ42=CBB4)*(CFG3:CFG42="W"))+SUMPRODUCT((CEW3:CEW42=CBB6)*(CEZ3:CEZ42=CBB5)*(CFH3:CFH42="W"))+SUMPRODUCT((CEW3:CEW42=CBB7)*(CEZ3:CEZ42=CBB5)*(CFH3:CFH42="W"))+SUMPRODUCT((CEW3:CEW42=CBB8)*(CEZ3:CEZ42=CBB5)*(CFH3:CFH42="W"))+SUMPRODUCT((CEW3:CEW42=CBB4)*(CEZ3:CEZ42=CBB5)*(CFH3:CFH42="W"))</f>
        <v>0</v>
      </c>
      <c r="CBD5" s="255">
        <f ca="1">SUMPRODUCT((CEW3:CEW42=CBB5)*(CEZ3:CEZ42=CBB6)*(CFG3:CFG42="D"))+SUMPRODUCT((CEW3:CEW42=CBB5)*(CEZ3:CEZ42=CBB7)*(CFG3:CFG42="D"))+SUMPRODUCT((CEW3:CEW42=CBB5)*(CEZ3:CEZ42=CBB8)*(CFG3:CFG42="D"))+SUMPRODUCT((CEW3:CEW42=CBB5)*(CEZ3:CEZ42=CBB4)*(CFG3:CFG42="D"))+SUMPRODUCT((CEW3:CEW42=CBB6)*(CEZ3:CEZ42=CBB5)*(CFG3:CFG42="D"))+SUMPRODUCT((CEW3:CEW42=CBB7)*(CEZ3:CEZ42=CBB5)*(CFG3:CFG42="D"))+SUMPRODUCT((CEW3:CEW42=CBB8)*(CEZ3:CEZ42=CBB5)*(CFG3:CFG42="D"))+SUMPRODUCT((CEW3:CEW42=CBB4)*(CEZ3:CEZ42=CBB5)*(CFG3:CFG42="D"))</f>
        <v>0</v>
      </c>
      <c r="CBE5" s="255">
        <f ca="1">SUMPRODUCT((CEW3:CEW42=CBB5)*(CEZ3:CEZ42=CBB6)*(CFG3:CFG42="L"))+SUMPRODUCT((CEW3:CEW42=CBB5)*(CEZ3:CEZ42=CBB7)*(CFG3:CFG42="L"))+SUMPRODUCT((CEW3:CEW42=CBB5)*(CEZ3:CEZ42=CBB8)*(CFG3:CFG42="L"))+SUMPRODUCT((CEW3:CEW42=CBB5)*(CEZ3:CEZ42=CBB4)*(CFG3:CFG42="L"))+SUMPRODUCT((CEW3:CEW42=CBB6)*(CEZ3:CEZ42=CBB5)*(CFH3:CFH42="L"))+SUMPRODUCT((CEW3:CEW42=CBB7)*(CEZ3:CEZ42=CBB5)*(CFH3:CFH42="L"))+SUMPRODUCT((CEW3:CEW42=CBB8)*(CEZ3:CEZ42=CBB5)*(CFH3:CFH42="L"))+SUMPRODUCT((CEW3:CEW42=CBB4)*(CEZ3:CEZ42=CBB5)*(CFH3:CFH42="L"))</f>
        <v>0</v>
      </c>
      <c r="CBF5" s="255">
        <f ca="1">IF(CBB5&lt;&gt;"",VLOOKUP(CBB5,CAC4:CAG29,5,FALSE),0)</f>
        <v>0</v>
      </c>
      <c r="CBG5" s="255">
        <f ca="1">IF(CBB5&lt;&gt;"",VLOOKUP(CBB5,CAC4:CAH29,6,FALSE),0)</f>
        <v>0</v>
      </c>
      <c r="CBH5" s="255">
        <f ca="1">CBF5-CBG5+1000</f>
        <v>1000</v>
      </c>
      <c r="CBI5" s="255">
        <f ca="1">IF(CBB5&lt;&gt;"",VLOOKUP(CBB5,CAC4:CAJ29,8,FALSE),0)</f>
        <v>0</v>
      </c>
      <c r="CBJ5" s="255">
        <f ca="1">IF(CBB5&lt;&gt;"",VLOOKUP(CBB5,CAC4:CAK29,9,FALSE),0)</f>
        <v>0</v>
      </c>
      <c r="CBK5" s="255">
        <f ca="1">CBI5-CBJ5+1000</f>
        <v>1000</v>
      </c>
      <c r="CBL5" s="255">
        <f ca="1">IF(CBB5&lt;&gt;"",VLOOKUP(CBB5,CAC4:CAG8,5,FALSE),"")</f>
        <v>0</v>
      </c>
      <c r="CBM5" s="255">
        <f ca="1">IF(CBB5&lt;&gt;"",VLOOKUP(CBB5,CAC4:CAJ8,8,FALSE),"")</f>
        <v>0</v>
      </c>
      <c r="CBN5" s="255">
        <f ca="1">IF(CBB5&lt;&gt;"",VLOOKUP(CBB5,CAC4:CAQ8,15,FALSE),"")</f>
        <v>4</v>
      </c>
      <c r="CBO5" s="255">
        <f ca="1">SUMPRODUCT((CEW3:CEW42=CBB5)*(CEZ3:CEZ42=CBB6)*CFC3:CFC42)+SUMPRODUCT((CEW3:CEW42=CBB5)*(CEZ3:CEZ42=CBB7)*CFC3:CFC42)+SUMPRODUCT((CEW3:CEW42=CBB5)*(CEZ3:CEZ42=CBB8)*CFC3:CFC42)+SUMPRODUCT((CEW3:CEW42=CBB5)*(CEZ3:CEZ42=CBB4)*CFC3:CFC42)+SUMPRODUCT((CEW3:CEW42=CBB6)*(CEZ3:CEZ42=CBB5)*CFD3:CFD42)+SUMPRODUCT((CEW3:CEW42=CBB7)*(CEZ3:CEZ42=CBB5)*CFD3:CFD42)+SUMPRODUCT((CEW3:CEW42=CBB8)*(CEZ3:CEZ42=CBB5)*CFD3:CFD42)+SUMPRODUCT((CEW3:CEW42=CBB4)*(CEZ3:CEZ42=CBB5)*CFD3:CFD42)</f>
        <v>0</v>
      </c>
      <c r="CBP5" s="255">
        <f ca="1">SUMPRODUCT((CEW3:CEW42=CBB5)*(CEZ3:CEZ42=CBB6)*CFE3:CFE42)+SUMPRODUCT((CEW3:CEW42=CBB5)*(CEZ3:CEZ42=CBB7)*CFE3:CFE42)+SUMPRODUCT((CEW3:CEW42=CBB5)*(CEZ3:CEZ42=CBB8)*CFE3:CFE42)+SUMPRODUCT((CEW3:CEW42=CBB5)*(CEZ3:CEZ42=CBB4)*CFE3:CFE42)+SUMPRODUCT((CEW3:CEW42=CBB6)*(CEZ3:CEZ42=CBB5)*CFF3:CFF42)+SUMPRODUCT((CEW3:CEW42=CBB7)*(CEZ3:CEZ42=CBB5)*CFF3:CFF42)+SUMPRODUCT((CEW3:CEW42=CBB8)*(CEZ3:CEZ42=CBB5)*CFF3:CFF42)+SUMPRODUCT((CEW3:CEW42=CBB4)*(CEZ3:CEZ42=CBB5)*CFF3:CFF42)</f>
        <v>0</v>
      </c>
      <c r="CBQ5" s="255">
        <f ca="1">CBC5*4+CBD5*2+CBO5+CBP5</f>
        <v>0</v>
      </c>
      <c r="CBR5" s="255">
        <f ca="1">IF(CBB5&lt;&gt;"",RANK(CBQ5,CBQ4:CBQ8),"")</f>
        <v>1</v>
      </c>
      <c r="CBS5" s="255">
        <f ca="1">SUMPRODUCT((CBQ4:CBQ8=CBQ5)*(CBH4:CBH8&gt;CBH5))</f>
        <v>0</v>
      </c>
      <c r="CBT5" s="255">
        <f ca="1">SUMPRODUCT((CBQ4:CBQ8=CBQ5)*(CBH4:CBH8=CBH5)*(CBK4:CBK8&gt;CBK5))</f>
        <v>0</v>
      </c>
      <c r="CBU5" s="255">
        <f ca="1">SUMPRODUCT((CBQ4:CBQ8=CBQ5)*(CBH4:CBH8=CBH5)*(CBK4:CBK8=CBK5)*(CBL4:CBL8&gt;CBL5))</f>
        <v>0</v>
      </c>
      <c r="CBV5" s="255">
        <f ca="1">SUMPRODUCT((CBQ4:CBQ8=CBQ5)*(CBH4:CBH8=CBH5)*(CBK4:CBK8=CBK5)*(CBL4:CBL8=CBL5)*(CBM4:CBM8&gt;CBM5))</f>
        <v>0</v>
      </c>
      <c r="CBW5" s="255">
        <f ca="1">SUMPRODUCT((CBQ4:CBQ8=CBQ5)*(CBH4:CBH8=CBH5)*(CBK4:CBK8=CBK5)*(CBL4:CBL8=CBL5)*(CBM4:CBM8=CBM5)*(CBN4:CBN8&gt;CBN5))</f>
        <v>4</v>
      </c>
      <c r="CBX5" s="255">
        <f t="shared" ref="CBX5:CBX8" ca="1" si="373">IF(CBB5&lt;&gt;"",SUM(CBR5:CBW5),"")</f>
        <v>5</v>
      </c>
      <c r="CBY5" s="255" t="str">
        <f ca="1">IF(CBB5&lt;&gt;"",INDEX(CBB4:CBB8,MATCH(2,CBX4:CBX8,0),0),"")</f>
        <v>Fiji</v>
      </c>
      <c r="CBZ5" s="255" t="str">
        <f ca="1">IF(CAX4&lt;&gt;"",CAX4,"")</f>
        <v/>
      </c>
      <c r="CCA5" s="255">
        <f ca="1">SUMPRODUCT((CEW3:CEW42=CBZ5)*(CEZ3:CEZ42=CBZ6)*(CFG3:CFG42="W"))+SUMPRODUCT((CEW3:CEW42=CBZ5)*(CEZ3:CEZ42=CBZ7)*(CFG3:CFG42="W"))+SUMPRODUCT((CEW3:CEW42=CBZ5)*(CEZ3:CEZ42=CBZ8)*(CFG3:CFG42="W"))+SUMPRODUCT((CEW3:CEW42=CBZ6)*(CEZ3:CEZ42=CBZ5)*(CFH3:CFH42="W"))+SUMPRODUCT((CEW3:CEW42=CBZ7)*(CEZ3:CEZ42=CBZ5)*(CFH3:CFH42="W"))+SUMPRODUCT((CEW3:CEW42=CBZ8)*(CEZ3:CEZ42=CBZ5)*(CFH3:CFH42="W"))</f>
        <v>0</v>
      </c>
      <c r="CCB5" s="255">
        <f ca="1">SUMPRODUCT((CEW3:CEW42=CBZ5)*(CEZ3:CEZ42=CBZ6)*(CFG3:CFG42="D"))+SUMPRODUCT((CEW3:CEW42=CBZ5)*(CEZ3:CEZ42=CBZ7)*(CFG3:CFG42="D"))+SUMPRODUCT((CEW3:CEW42=CBZ5)*(CEZ3:CEZ42=CBZ8)*(CFG3:CFG42="D"))+SUMPRODUCT((CEW3:CEW42=CBZ6)*(CEZ3:CEZ42=CBZ5)*(CFG3:CFG42="D"))+SUMPRODUCT((CEW3:CEW42=CBZ7)*(CEZ3:CEZ42=CBZ5)*(CFG3:CFG42="D"))+SUMPRODUCT((CEW3:CEW42=CBZ8)*(CEZ3:CEZ42=CBZ5)*(CFG3:CFG42="D"))</f>
        <v>0</v>
      </c>
      <c r="CCC5" s="255">
        <f ca="1">SUMPRODUCT((CEW3:CEW42=CBZ5)*(CEZ3:CEZ42=CBZ6)*(CFG3:CFG42="L"))+SUMPRODUCT((CEW3:CEW42=CBZ5)*(CEZ3:CEZ42=CBZ7)*(CFG3:CFG42="L"))+SUMPRODUCT((CEW3:CEW42=CBZ5)*(CEZ3:CEZ42=CBZ8)*(CFG3:CFG42="L"))+SUMPRODUCT((CEW3:CEW42=CBZ6)*(CEZ3:CEZ42=CBZ5)*(CFH3:CFH42="L"))+SUMPRODUCT((CEW3:CEW42=CBZ7)*(CEZ3:CEZ42=CBZ5)*(CFH3:CFH42="L"))+SUMPRODUCT((CEW3:CEW42=CBZ8)*(CEZ3:CEZ42=CBZ5)*(CFH3:CFH42="L"))</f>
        <v>0</v>
      </c>
      <c r="CCD5" s="255">
        <f ca="1">IF(CBZ5&lt;&gt;"",VLOOKUP(CBZ5,CAC4:CAG29,5,FALSE),0)</f>
        <v>0</v>
      </c>
      <c r="CCE5" s="255">
        <f ca="1">IF(CBZ5&lt;&gt;"",VLOOKUP(CBZ5,CAC4:CAH29,6,FALSE),0)</f>
        <v>0</v>
      </c>
      <c r="CCF5" s="255">
        <f ca="1">CCD5-CCE5+1000</f>
        <v>1000</v>
      </c>
      <c r="CCG5" s="255">
        <f ca="1">IF(CBZ5&lt;&gt;"",VLOOKUP(CBZ5,CAC4:CAJ29,8,FALSE),0)</f>
        <v>0</v>
      </c>
      <c r="CCH5" s="255">
        <f ca="1">IF(CBZ5&lt;&gt;"",VLOOKUP(CBZ5,CAC4:CAK29,9,FALSE),0)</f>
        <v>0</v>
      </c>
      <c r="CCI5" s="255">
        <f ca="1">CCG5-CCH5+1000</f>
        <v>1000</v>
      </c>
      <c r="CCJ5" s="255" t="str">
        <f ca="1">IF(CBZ5&lt;&gt;"",VLOOKUP(CBZ5,CAC4:CAG8,5,FALSE),"")</f>
        <v/>
      </c>
      <c r="CCK5" s="255" t="str">
        <f ca="1">IF(CBZ5&lt;&gt;"",VLOOKUP(CBZ5,CAC4:CAJ8,8,FALSE),"")</f>
        <v/>
      </c>
      <c r="CCL5" s="255" t="str">
        <f ca="1">IF(CBZ5&lt;&gt;"",VLOOKUP(CBZ5,CAC4:CAQ8,15,FALSE),"")</f>
        <v/>
      </c>
      <c r="CCM5" s="255">
        <f ca="1">SUMPRODUCT((CEW3:CEW42=CBZ5)*(CEZ3:CEZ42=CBZ6)*CFC3:CFC42)+SUMPRODUCT((CEW3:CEW42=CBZ5)*(CEZ3:CEZ42=CBZ7)*CFC3:CFC42)+SUMPRODUCT((CEW3:CEW42=CBZ5)*(CEZ3:CEZ42=CBZ8)*CFC3:CFC42)+SUMPRODUCT((CEW3:CEW42=CBZ6)*(CEZ3:CEZ42=CBZ5)*CFD3:CFD42)+SUMPRODUCT((CEW3:CEW42=CBZ7)*(CEZ3:CEZ42=CBZ5)*CFD3:CFD42)+SUMPRODUCT((CEW3:CEW42=CBZ8)*(CEZ3:CEZ42=CBZ5)*CFD3:CFD42)</f>
        <v>0</v>
      </c>
      <c r="CCN5" s="255">
        <f ca="1">SUMPRODUCT((CEW3:CEW42=CBZ5)*(CEZ3:CEZ42=CBZ6)*CFE3:CFE42)+SUMPRODUCT((CEW3:CEW42=CBZ5)*(CEZ3:CEZ42=CBZ7)*CFE3:CFE42)+SUMPRODUCT((CEW3:CEW42=CBZ5)*(CEZ3:CEZ42=CBZ8)*CFE3:CFE42)+SUMPRODUCT((CEW3:CEW42=CBZ6)*(CEZ3:CEZ42=CBZ5)*CFF3:CFF42)+SUMPRODUCT((CEW3:CEW42=CBZ7)*(CEZ3:CEZ42=CBZ5)*CFF3:CFF42)+SUMPRODUCT((CEW3:CEW42=CBZ8)*(CEZ3:CEZ42=CBZ5)*CFF3:CFF42)</f>
        <v>0</v>
      </c>
      <c r="CCO5" s="255">
        <f ca="1">CCA5*4+CCB5*2+CCM5+CCN5</f>
        <v>0</v>
      </c>
      <c r="CCP5" s="255" t="str">
        <f ca="1">IF(CBZ5&lt;&gt;"",RANK(CCO5,CCO5:CCO8),"")</f>
        <v/>
      </c>
      <c r="CCQ5" s="255">
        <f ca="1">SUMPRODUCT((CCO5:CCO8=CCO5)*(CCF5:CCF8&gt;CCF5))</f>
        <v>0</v>
      </c>
      <c r="CCR5" s="255">
        <f ca="1">SUMPRODUCT((CCO5:CCO8=CCO5)*(CCF5:CCF8=CCF5)*(CCI5:CCI8&gt;CCI5))</f>
        <v>0</v>
      </c>
      <c r="CCS5" s="255">
        <f ca="1">SUMPRODUCT((CCO4:CCO8=CCO5)*(CCF4:CCF8=CCF5)*(CCI4:CCI8=CCI5)*(CCJ4:CCJ8&gt;CCJ5))</f>
        <v>0</v>
      </c>
      <c r="CCT5" s="255">
        <f ca="1">SUMPRODUCT((CCO4:CCO8=CCO5)*(CCF4:CCF8=CCF5)*(CCI4:CCI8=CCI5)*(CCJ4:CCJ8=CCJ5)*(CCK4:CCK8&gt;CCK5))</f>
        <v>0</v>
      </c>
      <c r="CCU5" s="255">
        <f ca="1">SUMPRODUCT((CCO4:CCO8=CCO5)*(CCF4:CCF8=CCF5)*(CCI4:CCI8=CCI5)*(CCJ4:CCJ8=CCJ5)*(CCK4:CCK8=CCK5)*(CCL4:CCL8&gt;CCL5))</f>
        <v>0</v>
      </c>
      <c r="CCV5" s="255" t="str">
        <f ca="1">IF(CBZ5&lt;&gt;"",SUM(CCP5:CCU5)+1,"")</f>
        <v/>
      </c>
      <c r="CCW5" s="255" t="str">
        <f ca="1">IF(CBZ5&lt;&gt;"",INDEX(CBZ5:CBZ8,MATCH(2,CCV5:CCV8,0),0),"")</f>
        <v/>
      </c>
      <c r="CET5" s="255" t="str">
        <f ca="1">IF(CCW5&lt;&gt;"",CCW5,IF(CBY5&lt;&gt;"",CBY5,CAU5))</f>
        <v>Fiji</v>
      </c>
      <c r="CEU5" s="255">
        <v>2</v>
      </c>
      <c r="CEV5" s="255">
        <v>3</v>
      </c>
      <c r="CEW5" s="255" t="str">
        <f t="shared" si="130"/>
        <v>Ireland</v>
      </c>
      <c r="CEX5" s="255" t="str">
        <f ca="1">IF(OFFSET('All Players'!$W12,0,CEX$1)&lt;&gt;"",OFFSET('All Players'!$W12,0,CEX$1),"")</f>
        <v/>
      </c>
      <c r="CEY5" s="255" t="str">
        <f ca="1">IF(OFFSET('All Players'!$Y12,0,CEX$1)&lt;&gt;"",OFFSET('All Players'!$Y12,0,CEX$1),"")</f>
        <v/>
      </c>
      <c r="CEZ5" s="255" t="str">
        <f t="shared" si="131"/>
        <v>Canada</v>
      </c>
      <c r="CFA5" s="255" t="str">
        <f ca="1">IF(OFFSET('All Players'!$AA12,0,CEZ$1)&lt;&gt;"",OFFSET('All Players'!$AA12,0,CEZ$1),"")</f>
        <v/>
      </c>
      <c r="CFB5" s="255" t="str">
        <f ca="1">IF(OFFSET('All Players'!$AC12,0,CFA$1)&lt;&gt;"",OFFSET('All Players'!$AC12,0,CFA$1),"")</f>
        <v/>
      </c>
      <c r="CFC5" s="255">
        <f t="shared" ca="1" si="132"/>
        <v>0</v>
      </c>
      <c r="CFD5" s="255">
        <f t="shared" ca="1" si="133"/>
        <v>0</v>
      </c>
      <c r="CFE5" s="255">
        <f t="shared" ca="1" si="134"/>
        <v>0</v>
      </c>
      <c r="CFF5" s="255">
        <f t="shared" ca="1" si="135"/>
        <v>0</v>
      </c>
      <c r="CFG5" s="255" t="str">
        <f t="shared" ca="1" si="136"/>
        <v/>
      </c>
      <c r="CFH5" s="255" t="str">
        <f t="shared" ca="1" si="137"/>
        <v/>
      </c>
    </row>
    <row r="6" spans="1:2192" x14ac:dyDescent="0.2">
      <c r="A6" s="255">
        <f>VLOOKUP(B6,DS4:DT8,2,FALSE)</f>
        <v>2</v>
      </c>
      <c r="B6" s="255" t="s">
        <v>43</v>
      </c>
      <c r="C6" s="255">
        <f t="shared" si="138"/>
        <v>3</v>
      </c>
      <c r="D6" s="255">
        <f t="shared" si="139"/>
        <v>0</v>
      </c>
      <c r="E6" s="255">
        <f t="shared" si="140"/>
        <v>1</v>
      </c>
      <c r="F6" s="255">
        <f>SUMIF($DV$3:$DV$60,B6,$DW$3:$DW$60)+SUMIF($DY$3:$DY$60,B6,$DX$3:$DX$60)</f>
        <v>111</v>
      </c>
      <c r="G6" s="255">
        <f>SUMIF($DY$3:$DY$60,B6,$DW$3:$DW$60)+SUMIF($DV$3:$DV$60,B6,$DX$3:$DX$60)</f>
        <v>62</v>
      </c>
      <c r="H6" s="255">
        <f t="shared" si="141"/>
        <v>1049</v>
      </c>
      <c r="I6" s="255">
        <f>SUMIF(Tournament!$H$13:$H$52,B6,Tournament!$O$13:$O$52)+SUMIF(Tournament!$N$13:$N$52,B6,Tournament!$Q$13:$Q$52)</f>
        <v>11</v>
      </c>
      <c r="J6" s="255">
        <f>SUMIF(Tournament!$N$13:$N$52,B6,Tournament!$O$13:$O$52)+SUMIF(Tournament!$H$13:$H$52,B6,Tournament!$Q$13:$Q$52)</f>
        <v>2</v>
      </c>
      <c r="K6" s="255">
        <f t="shared" si="142"/>
        <v>1009</v>
      </c>
      <c r="L6" s="255">
        <f t="shared" si="143"/>
        <v>12</v>
      </c>
      <c r="M6" s="255">
        <f>SUMIF(DV:DV,B6,EB:EB)+SUMIF(DY:DY,B6,EC:EC)</f>
        <v>1</v>
      </c>
      <c r="N6" s="255">
        <f>SUMIF(DV:DV,B6,ED:ED)+SUMIF(DY:DY,B6,EE:EE)</f>
        <v>0</v>
      </c>
      <c r="O6" s="255">
        <f t="shared" si="144"/>
        <v>13</v>
      </c>
      <c r="P6" s="255">
        <v>6</v>
      </c>
      <c r="Q6" s="255">
        <f t="shared" si="145"/>
        <v>2</v>
      </c>
      <c r="S6" s="255">
        <f>RANK(O6,$O$4:$O$8)+COUNTIF($O$4:O6,O6)-1</f>
        <v>2</v>
      </c>
      <c r="T6" s="255" t="str">
        <f>INDEX($B$4:$B$8,MATCH(3,$S$4:$S$8,0),0)</f>
        <v>England</v>
      </c>
      <c r="U6" s="255">
        <f t="shared" si="146"/>
        <v>3</v>
      </c>
      <c r="V6" s="255" t="str">
        <f>IF(AND(V5&lt;&gt;"",U6=1),T6,"")</f>
        <v/>
      </c>
      <c r="W6" s="255" t="str">
        <f>IF(AND(W5&lt;&gt;"",U7=2),T7,"")</f>
        <v/>
      </c>
      <c r="X6" s="255" t="str">
        <f>IF(AND(X5&lt;&gt;"",U8=3),T8,"")</f>
        <v/>
      </c>
      <c r="AA6" s="255" t="str">
        <f t="shared" si="147"/>
        <v/>
      </c>
      <c r="AB6" s="255">
        <f>SUMPRODUCT((DV3:DV42=AA6)*(DY3:DY42=AA7)*(EF3:EF42="W"))+SUMPRODUCT((DV3:DV42=AA6)*(DY3:DY42=AA8)*(EF3:EF42="W"))+SUMPRODUCT((DV3:DV42=AA6)*(DY3:DY42=AA4)*(EF3:EF42="W"))+SUMPRODUCT((DV3:DV42=AA6)*(DY3:DY42=AA5)*(EF3:EF42="W"))+SUMPRODUCT((DV3:DV42=AA7)*(DY3:DY42=AA6)*(EG3:EG42="W"))+SUMPRODUCT((DV3:DV42=AA8)*(DY3:DY42=AA6)*(EG3:EG42="W"))+SUMPRODUCT((DV3:DV42=AA4)*(DY3:DY42=AA6)*(EG3:EG42="W"))+SUMPRODUCT((DV3:DV42=AA5)*(DY3:DY42=AA6)*(EG3:EG42="W"))</f>
        <v>0</v>
      </c>
      <c r="AC6" s="255">
        <f>SUMPRODUCT((DV3:DV42=AA6)*(DY3:DY42=AA7)*(EF3:EF42="D"))+SUMPRODUCT((DV3:DV42=AA6)*(DY3:DY42=AA8)*(EF3:EF42="D"))+SUMPRODUCT((DV3:DV42=AA6)*(DY3:DY42=AA4)*(EF3:EF42="D"))+SUMPRODUCT((DV3:DV42=AA6)*(DY3:DY42=AA5)*(EF3:EF42="D"))+SUMPRODUCT((DV3:DV42=AA7)*(DY3:DY42=AA6)*(EF3:EF42="D"))+SUMPRODUCT((DV3:DV42=AA8)*(DY3:DY42=AA6)*(EF3:EF42="D"))+SUMPRODUCT((DV3:DV42=AA4)*(DY3:DY42=AA6)*(EF3:EF42="D"))+SUMPRODUCT((DV3:DV42=AA5)*(DY3:DY42=AA6)*(EF3:EF42="D"))</f>
        <v>0</v>
      </c>
      <c r="AD6" s="255">
        <f>SUMPRODUCT((DV3:DV42=AA6)*(DY3:DY42=AA7)*(EF3:EF42="L"))+SUMPRODUCT((DV3:DV42=AA6)*(DY3:DY42=AA8)*(EF3:EF42="L"))+SUMPRODUCT((DV3:DV42=AA6)*(DY3:DY42=AA4)*(EF3:EF42="L"))+SUMPRODUCT((DV3:DV42=AA6)*(DY3:DY42=AA5)*(EF3:EF42="L"))+SUMPRODUCT((DV3:DV42=AA7)*(DY3:DY42=AA6)*(EG3:EG42="L"))+SUMPRODUCT((DV3:DV42=AA8)*(DY3:DY42=AA6)*(EG3:EG42="L"))+SUMPRODUCT((DV3:DV42=AA4)*(DY3:DY42=AA6)*(EG3:EG42="L"))+SUMPRODUCT((DV3:DV42=AA5)*(DY3:DY42=AA6)*(EG3:EG42="L"))</f>
        <v>0</v>
      </c>
      <c r="AE6" s="255">
        <f>IF(AA6&lt;&gt;"",VLOOKUP(AA6,B4:F29,5,FALSE),0)</f>
        <v>0</v>
      </c>
      <c r="AF6" s="255">
        <f>IF(AA6&lt;&gt;"",VLOOKUP(AA6,B4:G29,6,FALSE),0)</f>
        <v>0</v>
      </c>
      <c r="AG6" s="255">
        <f>AE6-AF6+1000</f>
        <v>1000</v>
      </c>
      <c r="AH6" s="255">
        <f>IF(AA6&lt;&gt;"",VLOOKUP(AA6,B4:I29,8,FALSE),0)</f>
        <v>0</v>
      </c>
      <c r="AI6" s="255">
        <f>IF(AA6&lt;&gt;"",VLOOKUP(AA6,B4:J29,9,FALSE),0)</f>
        <v>0</v>
      </c>
      <c r="AJ6" s="255">
        <f>AH6-AI6+1000</f>
        <v>1000</v>
      </c>
      <c r="AK6" s="255" t="str">
        <f>IF(AA6&lt;&gt;"",VLOOKUP(AA6,B4:F8,5,FALSE),"")</f>
        <v/>
      </c>
      <c r="AL6" s="255" t="str">
        <f>IF(AA6&lt;&gt;"",VLOOKUP(AA6,B4:I8,8,FALSE),"")</f>
        <v/>
      </c>
      <c r="AM6" s="255" t="str">
        <f>IF(AA6&lt;&gt;"",VLOOKUP(AA6,B4:P8,15,FALSE),"")</f>
        <v/>
      </c>
      <c r="AN6" s="255">
        <f>SUMPRODUCT((DV3:DV42=AA6)*(DY3:DY42=AA7)*EB3:EB42)+SUMPRODUCT((DV3:DV42=AA6)*(DY3:DY42=AA8)*EB3:EB42)+SUMPRODUCT((DV3:DV42=AA6)*(DY3:DY42=AA4)*EB3:EB42)+SUMPRODUCT((DV3:DV42=AA6)*(DY3:DY42=AA5)*EB3:EB42)+SUMPRODUCT((DV3:DV42=AA7)*(DY3:DY42=AA6)*EC3:EC42)+SUMPRODUCT((DV3:DV42=AA8)*(DY3:DY42=AA6)*EC3:EC42)+SUMPRODUCT((DV3:DV42=AA4)*(DY3:DY42=AA6)*EC3:EC42)+SUMPRODUCT((DV3:DV42=AA5)*(DY3:DY42=AA6)*EC3:EC42)</f>
        <v>0</v>
      </c>
      <c r="AO6" s="255">
        <f>SUMPRODUCT((DV3:DV42=AA6)*(DY3:DY42=AA7)*ED3:ED42)+SUMPRODUCT((DV3:DV42=AA6)*(DY3:DY42=AA8)*ED3:ED42)+SUMPRODUCT((DV3:DV42=AA6)*(DY3:DY42=AA4)*ED3:ED42)+SUMPRODUCT((DV3:DV42=AA6)*(DY3:DY42=AA5)*ED3:ED42)+SUMPRODUCT((DV3:DV42=AA7)*(DY3:DY42=AA6)*EE3:EE42)+SUMPRODUCT((DV3:DV42=AA8)*(DY3:DY42=AA6)*EE3:EE42)+SUMPRODUCT((DV3:DV42=AA4)*(DY3:DY42=AA6)*EE3:EE42)+SUMPRODUCT((DV3:DV42=AA5)*(DY3:DY42=AA6)*EE3:EE42)</f>
        <v>0</v>
      </c>
      <c r="AP6" s="255">
        <f>AB6*4+AC6*2+AN6+AO6</f>
        <v>0</v>
      </c>
      <c r="AQ6" s="255" t="str">
        <f>IF(AA6&lt;&gt;"",RANK(AP6,AP4:AP8),"")</f>
        <v/>
      </c>
      <c r="AR6" s="255">
        <f>SUMPRODUCT((AP4:AP8=AP6)*(AG4:AG8&gt;AG6))</f>
        <v>0</v>
      </c>
      <c r="AS6" s="255">
        <f>SUMPRODUCT((AP4:AP8=AP6)*(AG4:AG8=AG6)*(AJ4:AJ8&gt;AJ6))</f>
        <v>0</v>
      </c>
      <c r="AT6" s="255">
        <f>SUMPRODUCT((AP4:AP8=AP6)*(AG4:AG8=AG6)*(AJ4:AJ8=AJ6)*(AK4:AK8&gt;AK6))</f>
        <v>0</v>
      </c>
      <c r="AU6" s="255">
        <f>SUMPRODUCT((AP4:AP8=AP6)*(AG4:AG8=AG6)*(AJ4:AJ8=AJ6)*(AK4:AK8=AK6)*(AL4:AL8&gt;AL6))</f>
        <v>0</v>
      </c>
      <c r="AV6" s="255">
        <f>SUMPRODUCT((AP4:AP8=AP6)*(AG4:AG8=AG6)*(AJ4:AJ8=AJ6)*(AK4:AK8=AK6)*(AL4:AL8=AL6)*(AM4:AM8&gt;AM6))</f>
        <v>0</v>
      </c>
      <c r="AW6" s="255" t="str">
        <f t="shared" si="148"/>
        <v/>
      </c>
      <c r="AX6" s="255" t="str">
        <f>IF(AA6&lt;&gt;"",INDEX(AA4:AA8,MATCH(3,AW4:AW8,0),0),"")</f>
        <v/>
      </c>
      <c r="AY6" s="255" t="str">
        <f>IF(W5&lt;&gt;"",W5,"")</f>
        <v/>
      </c>
      <c r="AZ6" s="255">
        <f>SUMPRODUCT((DV3:DV42=AY6)*(DY3:DY42=AY7)*(EF3:EF42="W"))+SUMPRODUCT((DV3:DV42=AY6)*(DY3:DY42=AY8)*(EF3:EF42="W"))+SUMPRODUCT((DV3:DV42=AY6)*(DY3:DY42=AY5)*(EF3:EF42="W"))+SUMPRODUCT((DV3:DV42=AY7)*(DY3:DY42=AY6)*(EG3:EG42="W"))+SUMPRODUCT((DV3:DV42=AY8)*(DY3:DY42=AY6)*(EG3:EG42="W"))+SUMPRODUCT((DV3:DV42=AY5)*(DY3:DY42=AY6)*(EG3:EG42="W"))</f>
        <v>0</v>
      </c>
      <c r="BA6" s="255">
        <f>SUMPRODUCT((DV3:DV42=AY6)*(DY3:DY42=AY7)*(EF3:EF42="D"))+SUMPRODUCT((DV3:DV42=AY6)*(DY3:DY42=AY8)*(EF3:EF42="D"))+SUMPRODUCT((DV3:DV42=AY6)*(DY3:DY42=AY5)*(EF3:EF42="D"))+SUMPRODUCT((DV3:DV42=AY7)*(DY3:DY42=AY6)*(EF3:EF42="D"))+SUMPRODUCT((DV3:DV42=AY8)*(DY3:DY42=AY6)*(EF3:EF42="D"))+SUMPRODUCT((DV3:DV42=AY5)*(DY3:DY42=AY6)*(EF3:EF42="D"))</f>
        <v>0</v>
      </c>
      <c r="BB6" s="255">
        <f>SUMPRODUCT((DV3:DV42=AY6)*(DY3:DY42=AY7)*(EF3:EF42="L"))+SUMPRODUCT((DV3:DV42=AY6)*(DY3:DY42=AY8)*(EF3:EF42="L"))+SUMPRODUCT((DV3:DV42=AY6)*(DY3:DY42=AY5)*(EF3:EF42="L"))+SUMPRODUCT((DV3:DV42=AY7)*(DY3:DY42=AY6)*(EG3:EG42="L"))+SUMPRODUCT((DV3:DV42=AY8)*(DY3:DY42=AY6)*(EG3:EG42="L"))+SUMPRODUCT((DV3:DV42=AY5)*(DY3:DY42=AY6)*(EG3:EG42="L"))</f>
        <v>0</v>
      </c>
      <c r="BC6" s="255">
        <f>IF(AY6&lt;&gt;"",VLOOKUP(AY6,B4:F29,5,FALSE),0)</f>
        <v>0</v>
      </c>
      <c r="BD6" s="255">
        <f>IF(AY6&lt;&gt;"",VLOOKUP(AY6,B4:G29,6,FALSE),0)</f>
        <v>0</v>
      </c>
      <c r="BE6" s="255">
        <f>BC6-BD6+1000</f>
        <v>1000</v>
      </c>
      <c r="BF6" s="255">
        <f>IF(AY6&lt;&gt;"",VLOOKUP(AY6,B4:I29,8,FALSE),0)</f>
        <v>0</v>
      </c>
      <c r="BG6" s="255">
        <f>IF(AY6&lt;&gt;"",VLOOKUP(AY6,B4:J29,9,FALSE),0)</f>
        <v>0</v>
      </c>
      <c r="BH6" s="255">
        <f t="shared" ref="BH6" si="374">BF6-BG6+1000</f>
        <v>1000</v>
      </c>
      <c r="BI6" s="255" t="str">
        <f>IF(AY6&lt;&gt;"",VLOOKUP(AY6,B4:F8,5,FALSE),"")</f>
        <v/>
      </c>
      <c r="BJ6" s="255" t="str">
        <f>IF(AY6&lt;&gt;"",VLOOKUP(AY6,B4:I8,8,FALSE),"")</f>
        <v/>
      </c>
      <c r="BK6" s="255" t="str">
        <f>IF(AY6&lt;&gt;"",VLOOKUP(AY6,B4:P8,15,FALSE),"")</f>
        <v/>
      </c>
      <c r="BL6" s="255">
        <f>SUMPRODUCT((DV3:DV42=AY6)*(DY3:DY42=AY7)*EB3:EB42)+SUMPRODUCT((DV3:DV42=AY6)*(DY3:DY42=AY8)*EB3:EB42)+SUMPRODUCT((DV3:DV42=AY6)*(DY3:DY42=AY5)*EB3:EB42)+SUMPRODUCT((DV3:DV42=AY7)*(DY3:DY42=AY6)*EC3:EC42)+SUMPRODUCT((DV3:DV42=AY8)*(DY3:DY42=AY6)*EC3:EC42)+SUMPRODUCT((DV3:DV42=AY5)*(DY3:DY42=AY6)*EC3:EC42)</f>
        <v>0</v>
      </c>
      <c r="BM6" s="255">
        <f>SUMPRODUCT((DV3:DV42=AY6)*(DY3:DY42=AY7)*ED3:ED42)+SUMPRODUCT((DV3:DV42=AY6)*(DY3:DY42=AY8)*ED3:ED42)+SUMPRODUCT((DV3:DV42=AY6)*(DY3:DY42=AY5)*ED3:ED42)+SUMPRODUCT((DV3:DV42=AY7)*(DY3:DY42=AY6)*EE3:EE42)+SUMPRODUCT((DV3:DV42=AY8)*(DY3:DY42=AY6)*EE3:EE42)+SUMPRODUCT((DV3:DV42=AY5)*(DY3:DY42=AY6)*EE3:EE42)</f>
        <v>0</v>
      </c>
      <c r="BN6" s="255">
        <f>AZ6*4+BA6*2+BL6+BM6</f>
        <v>0</v>
      </c>
      <c r="BO6" s="255" t="str">
        <f>IF(AY6&lt;&gt;"",RANK(BN6,BN5:BN8),"")</f>
        <v/>
      </c>
      <c r="BP6" s="255">
        <f>SUMPRODUCT((BN5:BN8=BN6)*(BE5:BE8&gt;BE6))</f>
        <v>0</v>
      </c>
      <c r="BQ6" s="255">
        <f>SUMPRODUCT((BN5:BN8=BN6)*(BE5:BE8=BE6)*(BH5:BH8&gt;BH6))</f>
        <v>0</v>
      </c>
      <c r="BR6" s="255">
        <f>SUMPRODUCT((BN4:BN8=BN6)*(BE4:BE8=BE6)*(BH4:BH8=BH6)*(BI4:BI8&gt;BI6))</f>
        <v>0</v>
      </c>
      <c r="BS6" s="255">
        <f>SUMPRODUCT((BN4:BN8=BN6)*(BE4:BE8=BE6)*(BH4:BH8=BH6)*(BI4:BI8=BI6)*(BJ4:BJ8&gt;BJ6))</f>
        <v>0</v>
      </c>
      <c r="BT6" s="255">
        <f>SUMPRODUCT((BN4:BN8=BN6)*(BE4:BE8=BE6)*(BH4:BH8=BH6)*(BI4:BI8=BI6)*(BJ4:BJ8=BJ6)*(BK4:BK8&gt;BK6))</f>
        <v>0</v>
      </c>
      <c r="BU6" s="255" t="str">
        <f t="shared" ref="BU6:BU8" si="375">IF(AY6&lt;&gt;"",SUM(BO6:BT6)+1,"")</f>
        <v/>
      </c>
      <c r="BV6" s="255" t="str">
        <f>IF(AY6&lt;&gt;"",INDEX(AY5:AY8,MATCH(3,BU5:BU8,0),0),"")</f>
        <v/>
      </c>
      <c r="BW6" s="255" t="str">
        <f>IF(X4&lt;&gt;"",X4,"")</f>
        <v/>
      </c>
      <c r="BX6" s="255">
        <f>SUMPRODUCT((DV3:DV42=BW6)*(DY3:DY42=BW7)*(EF3:EF42="W"))+SUMPRODUCT((DV3:DV42=BW6)*(DY3:DY42=BW8)*(EF3:EF42="W"))+SUMPRODUCT((DV3:DV42=BW6)*(DY3:DY42=BW9)*(EF3:EF42="W"))+SUMPRODUCT((DV3:DV42=BW7)*(DY3:DY42=BW6)*(EG3:EG42="W"))+SUMPRODUCT((DV3:DV42=BW8)*(DY3:DY42=BW6)*(EG3:EG42="W"))+SUMPRODUCT((DV3:DV42=BW9)*(DY3:DY42=BW6)*(EG3:EG42="W"))</f>
        <v>0</v>
      </c>
      <c r="BY6" s="255">
        <f>SUMPRODUCT((DV3:DV42=BW6)*(DY3:DY42=BW7)*(EF3:EF42="D"))+SUMPRODUCT((DV3:DV42=BW6)*(DY3:DY42=BW8)*(EF3:EF42="D"))+SUMPRODUCT((DV3:DV42=BW6)*(DY3:DY42=BW9)*(EF3:EF42="D"))+SUMPRODUCT((DV3:DV42=BW7)*(DY3:DY42=BW6)*(EF3:EF42="D"))+SUMPRODUCT((DV3:DV42=BW8)*(DY3:DY42=BW6)*(EF3:EF42="D"))+SUMPRODUCT((DV3:DV42=BW9)*(DY3:DY42=BW6)*(EF3:EF42="D"))</f>
        <v>0</v>
      </c>
      <c r="BZ6" s="255">
        <f>SUMPRODUCT((DV3:DV42=BW6)*(DY3:DY42=BW7)*(EF3:EF42="L"))+SUMPRODUCT((DV3:DV42=BW6)*(DY3:DY42=BW8)*(EF3:EF42="L"))+SUMPRODUCT((DV3:DV42=BW6)*(DY3:DY42=BW9)*(EF3:EF42="L"))+SUMPRODUCT((DV3:DV42=BW7)*(DY3:DY42=BW6)*(EG3:EG42="L"))+SUMPRODUCT((DV3:DV42=BW8)*(DY3:DY42=BW6)*(EG3:EG42="L"))+SUMPRODUCT((DV3:DV42=BW9)*(DY3:DY42=BW6)*(EG3:EG42="L"))</f>
        <v>0</v>
      </c>
      <c r="CA6" s="255">
        <f>IF(BW6&lt;&gt;"",VLOOKUP(BW6,B4:F29,5,FALSE),0)</f>
        <v>0</v>
      </c>
      <c r="CB6" s="255">
        <f>IF(BW6&lt;&gt;"",VLOOKUP(BW6,B4:G29,6,FALSE),0)</f>
        <v>0</v>
      </c>
      <c r="CC6" s="255">
        <f>CA6-CB6+1000</f>
        <v>1000</v>
      </c>
      <c r="CD6" s="255">
        <f>IF(BW6&lt;&gt;"",VLOOKUP(BW6,B4:I29,8,FALSE),0)</f>
        <v>0</v>
      </c>
      <c r="CE6" s="255">
        <f>IF(BW6&lt;&gt;"",VLOOKUP(BW6,B4:J29,9,FALSE),0)</f>
        <v>0</v>
      </c>
      <c r="CF6" s="255">
        <f>CD6-CE6+1000</f>
        <v>1000</v>
      </c>
      <c r="CG6" s="255" t="str">
        <f>IF(BW6&lt;&gt;"",VLOOKUP(BW6,B4:F8,5,FALSE),"")</f>
        <v/>
      </c>
      <c r="CH6" s="255" t="str">
        <f>IF(BW6&lt;&gt;"",VLOOKUP(BW6,B4:I8,8,FALSE),"")</f>
        <v/>
      </c>
      <c r="CI6" s="255" t="str">
        <f>IF(BW6&lt;&gt;"",VLOOKUP(BW6,B4:P8,15,FALSE),"")</f>
        <v/>
      </c>
      <c r="CJ6" s="255">
        <f>SUMPRODUCT((DV3:DV42=BW6)*(DY3:DY42=BW7)*EB3:EB42)+SUMPRODUCT((DV3:DV42=BW6)*(DY3:DY42=BW8)*EB3:EB42)+SUMPRODUCT((DV3:DV42=BW6)*(DY3:DY42=BW9)*EB3:EB42)+SUMPRODUCT((DV3:DV42=BW7)*(DY3:DY42=BW6)*EC3:EC42)+SUMPRODUCT((DV3:DV42=BW8)*(DY3:DY42=BW6)*EC3:EC42)+SUMPRODUCT((DV3:DV42=BW9)*(DY3:DY42=BW6)*EC3:EC42)</f>
        <v>0</v>
      </c>
      <c r="CK6" s="255">
        <f>SUMPRODUCT((DV3:DV42=BW6)*(DY3:DY42=BW7)*ED3:ED42)+SUMPRODUCT((DV3:DV42=BW6)*(DY3:DY42=BW8)*ED3:ED42)+SUMPRODUCT((DV3:DV42=BW6)*(DY3:DY42=BW9)*ED3:ED42)+SUMPRODUCT((DV3:DV42=BW7)*(DY3:DY42=BW6)*EE3:EE42)+SUMPRODUCT((DV3:DV42=BW8)*(DY3:DY42=BW6)*EE3:EE42)+SUMPRODUCT((DV3:DV42=BW9)*(DY3:DY42=BW6)*EE3:EE42)</f>
        <v>0</v>
      </c>
      <c r="CL6" s="255">
        <f>BX6*4+BY6*2+CJ6+CK6</f>
        <v>0</v>
      </c>
      <c r="CM6" s="255" t="str">
        <f>IF(BW6&lt;&gt;"",RANK(CL6,CL6:CL9),"")</f>
        <v/>
      </c>
      <c r="CN6" s="255">
        <f>SUMPRODUCT((CL6:CL9=CL6)*(CC6:CC9&gt;CC6))</f>
        <v>0</v>
      </c>
      <c r="CO6" s="255">
        <f>SUMPRODUCT((CL6:CL9=CL6)*(CC6:CC9=CC6)*(CF6:CF9&gt;CF6))</f>
        <v>0</v>
      </c>
      <c r="CP6" s="255">
        <f>SUMPRODUCT((CL4:CL8=CL6)*(CC4:CC8=CC6)*(CF4:CF8=CF6)*(CG4:CG8&gt;CG6))</f>
        <v>0</v>
      </c>
      <c r="CQ6" s="255">
        <f>SUMPRODUCT((CL4:CL8=CL6)*(CC4:CC8=CC6)*(CF4:CF8=CF6)*(CG4:CG8=CG6)*(CH4:CH8&gt;CH6))</f>
        <v>0</v>
      </c>
      <c r="CR6" s="255">
        <f>SUMPRODUCT((CL4:CL8=CL6)*(CC4:CC8=CC6)*(CF4:CF8=CF6)*(CG4:CG8=CG6)*(CH4:CH8=CH6)*(CI4:CI8&gt;CI6))</f>
        <v>0</v>
      </c>
      <c r="CS6" s="255" t="str">
        <f>IF(BW6&lt;&gt;"",SUM(CM6:CR6)+2,"")</f>
        <v/>
      </c>
      <c r="CT6" s="255" t="str">
        <f>IF(BW6&lt;&gt;"",INDEX(BW6:BW8,MATCH(3,CS6:CS8,0),0),"")</f>
        <v/>
      </c>
      <c r="DS6" s="255" t="str">
        <f>IF(CT6&lt;&gt;"",CT6,IF(BV6&lt;&gt;"",BV6,IF(AX6&lt;&gt;"",AX6,T6)))</f>
        <v>England</v>
      </c>
      <c r="DT6" s="255">
        <v>3</v>
      </c>
      <c r="DU6" s="255">
        <v>4</v>
      </c>
      <c r="DV6" s="255" t="str">
        <f>Tournament!H16</f>
        <v>South Africa</v>
      </c>
      <c r="DW6" s="255">
        <f>IF(AND(Tournament!J16&lt;&gt;"",Tournament!L16&lt;&gt;""),Tournament!J16,0)</f>
        <v>32</v>
      </c>
      <c r="DX6" s="255">
        <f>IF(AND(Tournament!L16&lt;&gt;"",Tournament!J16&lt;&gt;""),Tournament!L16,0)</f>
        <v>34</v>
      </c>
      <c r="DY6" s="255" t="str">
        <f>Tournament!N16</f>
        <v>Japan</v>
      </c>
      <c r="DZ6" s="255">
        <f>IF(Tournament!O16&lt;&gt;"",Tournament!O16,0)</f>
        <v>4</v>
      </c>
      <c r="EA6" s="255">
        <f>IF(Tournament!Q16&lt;&gt;"",Tournament!Q16,0)</f>
        <v>3</v>
      </c>
      <c r="EB6" s="255">
        <f>IF(DW6&lt;&gt;"",IF(Tournament!O16&gt;3,1,0),0)</f>
        <v>1</v>
      </c>
      <c r="EC6" s="255">
        <f>IF(DX6&lt;&gt;"",IF(Tournament!Q16&gt;3,1,0),0)</f>
        <v>0</v>
      </c>
      <c r="ED6" s="255">
        <f t="shared" si="15"/>
        <v>1</v>
      </c>
      <c r="EE6" s="255">
        <f t="shared" si="16"/>
        <v>0</v>
      </c>
      <c r="EF6" s="255" t="str">
        <f>IF(AND(Tournament!J16&lt;&gt;"",Tournament!L16&lt;&gt;""),IF(DW6&gt;DX6,"W",IF(DW6=DX6,"D","L")),"")</f>
        <v>L</v>
      </c>
      <c r="EG6" s="255" t="str">
        <f t="shared" si="17"/>
        <v>W</v>
      </c>
      <c r="EH6" s="255">
        <f ca="1">VLOOKUP(EI6,IZ4:JA8,2,FALSE)</f>
        <v>3</v>
      </c>
      <c r="EI6" s="255" t="s">
        <v>43</v>
      </c>
      <c r="EJ6" s="255">
        <f t="shared" ca="1" si="149"/>
        <v>0</v>
      </c>
      <c r="EK6" s="255">
        <f t="shared" ca="1" si="150"/>
        <v>0</v>
      </c>
      <c r="EL6" s="255">
        <f t="shared" ca="1" si="151"/>
        <v>0</v>
      </c>
      <c r="EM6" s="255">
        <f t="shared" ca="1" si="152"/>
        <v>0</v>
      </c>
      <c r="EN6" s="255">
        <f t="shared" ca="1" si="153"/>
        <v>0</v>
      </c>
      <c r="EO6" s="255">
        <f t="shared" ca="1" si="154"/>
        <v>1000</v>
      </c>
      <c r="EP6" s="255">
        <f t="shared" ca="1" si="155"/>
        <v>0</v>
      </c>
      <c r="EQ6" s="255">
        <f t="shared" ca="1" si="156"/>
        <v>0</v>
      </c>
      <c r="ER6" s="255">
        <f t="shared" ca="1" si="157"/>
        <v>1000</v>
      </c>
      <c r="ES6" s="255">
        <f t="shared" ca="1" si="158"/>
        <v>0</v>
      </c>
      <c r="ET6" s="255">
        <f ca="1">SUMIF(JC:JC,EI6,JI:JI)+SUMIF(JF:JF,EI6,JJ:JJ)</f>
        <v>0</v>
      </c>
      <c r="EU6" s="255">
        <f ca="1">SUMIF(JC:JC,EI6,JK:JK)+SUMIF(JF:JF,EI6,JL:JL)</f>
        <v>0</v>
      </c>
      <c r="EV6" s="255">
        <f t="shared" ca="1" si="159"/>
        <v>0</v>
      </c>
      <c r="EW6" s="255">
        <v>6</v>
      </c>
      <c r="EX6" s="255">
        <f t="shared" ca="1" si="160"/>
        <v>1</v>
      </c>
      <c r="EZ6" s="255">
        <f ca="1">RANK(EV6,EV$4:EV$8)+COUNTIF(EV$4:EV6,EV6)-1</f>
        <v>3</v>
      </c>
      <c r="FA6" s="255" t="str">
        <f ca="1">INDEX(EI$4:EI$8,MATCH(3,EZ$4:EZ$8,0),0)</f>
        <v>Wales</v>
      </c>
      <c r="FB6" s="255">
        <f t="shared" ca="1" si="161"/>
        <v>1</v>
      </c>
      <c r="FC6" s="255" t="str">
        <f ca="1">IF(AND(FC5&lt;&gt;"",FB6=1),FA6,"")</f>
        <v>Wales</v>
      </c>
      <c r="FD6" s="255" t="str">
        <f ca="1">IF(AND(FD5&lt;&gt;"",FB7=2),FA7,"")</f>
        <v/>
      </c>
      <c r="FE6" s="255" t="str">
        <f ca="1">IF(AND(FE5&lt;&gt;"",FB8=3),FA8,"")</f>
        <v/>
      </c>
      <c r="FH6" s="255" t="str">
        <f t="shared" ca="1" si="162"/>
        <v>Wales</v>
      </c>
      <c r="FI6" s="255">
        <f ca="1">SUMPRODUCT((JC3:JC42=FH6)*(JF3:JF42=FH7)*(JM3:JM42="W"))+SUMPRODUCT((JC3:JC42=FH6)*(JF3:JF42=FH8)*(JM3:JM42="W"))+SUMPRODUCT((JC3:JC42=FH6)*(JF3:JF42=FH4)*(JM3:JM42="W"))+SUMPRODUCT((JC3:JC42=FH6)*(JF3:JF42=FH5)*(JM3:JM42="W"))+SUMPRODUCT((JC3:JC42=FH7)*(JF3:JF42=FH6)*(JN3:JN42="W"))+SUMPRODUCT((JC3:JC42=FH8)*(JF3:JF42=FH6)*(JN3:JN42="W"))+SUMPRODUCT((JC3:JC42=FH4)*(JF3:JF42=FH6)*(JN3:JN42="W"))+SUMPRODUCT((JC3:JC42=FH5)*(JF3:JF42=FH6)*(JN3:JN42="W"))</f>
        <v>0</v>
      </c>
      <c r="FJ6" s="255">
        <f ca="1">SUMPRODUCT((JC3:JC42=FH6)*(JF3:JF42=FH7)*(JM3:JM42="D"))+SUMPRODUCT((JC3:JC42=FH6)*(JF3:JF42=FH8)*(JM3:JM42="D"))+SUMPRODUCT((JC3:JC42=FH6)*(JF3:JF42=FH4)*(JM3:JM42="D"))+SUMPRODUCT((JC3:JC42=FH6)*(JF3:JF42=FH5)*(JM3:JM42="D"))+SUMPRODUCT((JC3:JC42=FH7)*(JF3:JF42=FH6)*(JM3:JM42="D"))+SUMPRODUCT((JC3:JC42=FH8)*(JF3:JF42=FH6)*(JM3:JM42="D"))+SUMPRODUCT((JC3:JC42=FH4)*(JF3:JF42=FH6)*(JM3:JM42="D"))+SUMPRODUCT((JC3:JC42=FH5)*(JF3:JF42=FH6)*(JM3:JM42="D"))</f>
        <v>0</v>
      </c>
      <c r="FK6" s="255">
        <f ca="1">SUMPRODUCT((JC3:JC42=FH6)*(JF3:JF42=FH7)*(JM3:JM42="L"))+SUMPRODUCT((JC3:JC42=FH6)*(JF3:JF42=FH8)*(JM3:JM42="L"))+SUMPRODUCT((JC3:JC42=FH6)*(JF3:JF42=FH4)*(JM3:JM42="L"))+SUMPRODUCT((JC3:JC42=FH6)*(JF3:JF42=FH5)*(JM3:JM42="L"))+SUMPRODUCT((JC3:JC42=FH7)*(JF3:JF42=FH6)*(JN3:JN42="L"))+SUMPRODUCT((JC3:JC42=FH8)*(JF3:JF42=FH6)*(JN3:JN42="L"))+SUMPRODUCT((JC3:JC42=FH4)*(JF3:JF42=FH6)*(JN3:JN42="L"))+SUMPRODUCT((JC3:JC42=FH5)*(JF3:JF42=FH6)*(JN3:JN42="L"))</f>
        <v>0</v>
      </c>
      <c r="FL6" s="255">
        <f ca="1">IF(FH6&lt;&gt;"",VLOOKUP(FH6,EI4:EM29,5,FALSE),0)</f>
        <v>0</v>
      </c>
      <c r="FM6" s="255">
        <f ca="1">IF(FH6&lt;&gt;"",VLOOKUP(FH6,EI4:EN29,6,FALSE),0)</f>
        <v>0</v>
      </c>
      <c r="FN6" s="255">
        <f ca="1">FL6-FM6+1000</f>
        <v>1000</v>
      </c>
      <c r="FO6" s="255">
        <f ca="1">IF(FH6&lt;&gt;"",VLOOKUP(FH6,EI4:EP29,8,FALSE),0)</f>
        <v>0</v>
      </c>
      <c r="FP6" s="255">
        <f ca="1">IF(FH6&lt;&gt;"",VLOOKUP(FH6,EI4:EQ29,9,FALSE),0)</f>
        <v>0</v>
      </c>
      <c r="FQ6" s="255">
        <f ca="1">FO6-FP6+1000</f>
        <v>1000</v>
      </c>
      <c r="FR6" s="255">
        <f ca="1">IF(FH6&lt;&gt;"",VLOOKUP(FH6,EI4:EM8,5,FALSE),"")</f>
        <v>0</v>
      </c>
      <c r="FS6" s="255">
        <f ca="1">IF(FH6&lt;&gt;"",VLOOKUP(FH6,EI4:EP8,8,FALSE),"")</f>
        <v>0</v>
      </c>
      <c r="FT6" s="255">
        <f ca="1">IF(FH6&lt;&gt;"",VLOOKUP(FH6,EI4:EW8,15,FALSE),"")</f>
        <v>6</v>
      </c>
      <c r="FU6" s="255">
        <f ca="1">SUMPRODUCT((JC3:JC42=FH6)*(JF3:JF42=FH7)*JI3:JI42)+SUMPRODUCT((JC3:JC42=FH6)*(JF3:JF42=FH8)*JI3:JI42)+SUMPRODUCT((JC3:JC42=FH6)*(JF3:JF42=FH4)*JI3:JI42)+SUMPRODUCT((JC3:JC42=FH6)*(JF3:JF42=FH5)*JI3:JI42)+SUMPRODUCT((JC3:JC42=FH7)*(JF3:JF42=FH6)*JJ3:JJ42)+SUMPRODUCT((JC3:JC42=FH8)*(JF3:JF42=FH6)*JJ3:JJ42)+SUMPRODUCT((JC3:JC42=FH4)*(JF3:JF42=FH6)*JJ3:JJ42)+SUMPRODUCT((JC3:JC42=FH5)*(JF3:JF42=FH6)*JJ3:JJ42)</f>
        <v>0</v>
      </c>
      <c r="FV6" s="255">
        <f ca="1">SUMPRODUCT((JC3:JC42=FH6)*(JF3:JF42=FH7)*JK3:JK42)+SUMPRODUCT((JC3:JC42=FH6)*(JF3:JF42=FH8)*JK3:JK42)+SUMPRODUCT((JC3:JC42=FH6)*(JF3:JF42=FH4)*JK3:JK42)+SUMPRODUCT((JC3:JC42=FH6)*(JF3:JF42=FH5)*JK3:JK42)+SUMPRODUCT((JC3:JC42=FH7)*(JF3:JF42=FH6)*JL3:JL42)+SUMPRODUCT((JC3:JC42=FH8)*(JF3:JF42=FH6)*JL3:JL42)+SUMPRODUCT((JC3:JC42=FH4)*(JF3:JF42=FH6)*JL3:JL42)+SUMPRODUCT((JC3:JC42=FH5)*(JF3:JF42=FH6)*JL3:JL42)</f>
        <v>0</v>
      </c>
      <c r="FW6" s="255">
        <f ca="1">FI6*4+FJ6*2+FU6+FV6</f>
        <v>0</v>
      </c>
      <c r="FX6" s="255">
        <f ca="1">IF(FH6&lt;&gt;"",RANK(FW6,FW4:FW8),"")</f>
        <v>1</v>
      </c>
      <c r="FY6" s="255">
        <f ca="1">SUMPRODUCT((FW4:FW8=FW6)*(FN4:FN8&gt;FN6))</f>
        <v>0</v>
      </c>
      <c r="FZ6" s="255">
        <f ca="1">SUMPRODUCT((FW4:FW8=FW6)*(FN4:FN8=FN6)*(FQ4:FQ8&gt;FQ6))</f>
        <v>0</v>
      </c>
      <c r="GA6" s="255">
        <f ca="1">SUMPRODUCT((FW4:FW8=FW6)*(FN4:FN8=FN6)*(FQ4:FQ8=FQ6)*(FR4:FR8&gt;FR6))</f>
        <v>0</v>
      </c>
      <c r="GB6" s="255">
        <f ca="1">SUMPRODUCT((FW4:FW8=FW6)*(FN4:FN8=FN6)*(FQ4:FQ8=FQ6)*(FR4:FR8=FR6)*(FS4:FS8&gt;FS6))</f>
        <v>0</v>
      </c>
      <c r="GC6" s="255">
        <f ca="1">SUMPRODUCT((FW4:FW8=FW6)*(FN4:FN8=FN6)*(FQ4:FQ8=FQ6)*(FR4:FR8=FR6)*(FS4:FS8=FS6)*(FT4:FT8&gt;FT6))</f>
        <v>2</v>
      </c>
      <c r="GD6" s="255">
        <f t="shared" ca="1" si="163"/>
        <v>3</v>
      </c>
      <c r="GE6" s="255" t="str">
        <f ca="1">IF(FH6&lt;&gt;"",INDEX(FH4:FH8,MATCH(3,GD4:GD8,0),0),"")</f>
        <v>Wales</v>
      </c>
      <c r="GF6" s="255" t="str">
        <f ca="1">IF(FD5&lt;&gt;"",FD5,"")</f>
        <v/>
      </c>
      <c r="GG6" s="255">
        <f ca="1">SUMPRODUCT((JC3:JC42=GF6)*(JF3:JF42=GF7)*(JM3:JM42="W"))+SUMPRODUCT((JC3:JC42=GF6)*(JF3:JF42=GF8)*(JM3:JM42="W"))+SUMPRODUCT((JC3:JC42=GF6)*(JF3:JF42=GF5)*(JM3:JM42="W"))+SUMPRODUCT((JC3:JC42=GF7)*(JF3:JF42=GF6)*(JN3:JN42="W"))+SUMPRODUCT((JC3:JC42=GF8)*(JF3:JF42=GF6)*(JN3:JN42="W"))+SUMPRODUCT((JC3:JC42=GF5)*(JF3:JF42=GF6)*(JN3:JN42="W"))</f>
        <v>0</v>
      </c>
      <c r="GH6" s="255">
        <f ca="1">SUMPRODUCT((JC3:JC42=GF6)*(JF3:JF42=GF7)*(JM3:JM42="D"))+SUMPRODUCT((JC3:JC42=GF6)*(JF3:JF42=GF8)*(JM3:JM42="D"))+SUMPRODUCT((JC3:JC42=GF6)*(JF3:JF42=GF5)*(JM3:JM42="D"))+SUMPRODUCT((JC3:JC42=GF7)*(JF3:JF42=GF6)*(JM3:JM42="D"))+SUMPRODUCT((JC3:JC42=GF8)*(JF3:JF42=GF6)*(JM3:JM42="D"))+SUMPRODUCT((JC3:JC42=GF5)*(JF3:JF42=GF6)*(JM3:JM42="D"))</f>
        <v>0</v>
      </c>
      <c r="GI6" s="255">
        <f ca="1">SUMPRODUCT((JC3:JC42=GF6)*(JF3:JF42=GF7)*(JM3:JM42="L"))+SUMPRODUCT((JC3:JC42=GF6)*(JF3:JF42=GF8)*(JM3:JM42="L"))+SUMPRODUCT((JC3:JC42=GF6)*(JF3:JF42=GF5)*(JM3:JM42="L"))+SUMPRODUCT((JC3:JC42=GF7)*(JF3:JF42=GF6)*(JN3:JN42="L"))+SUMPRODUCT((JC3:JC42=GF8)*(JF3:JF42=GF6)*(JN3:JN42="L"))+SUMPRODUCT((JC3:JC42=GF5)*(JF3:JF42=GF6)*(JN3:JN42="L"))</f>
        <v>0</v>
      </c>
      <c r="GJ6" s="255">
        <f ca="1">IF(GF6&lt;&gt;"",VLOOKUP(GF6,EI4:EM29,5,FALSE),0)</f>
        <v>0</v>
      </c>
      <c r="GK6" s="255">
        <f ca="1">IF(GF6&lt;&gt;"",VLOOKUP(GF6,EI4:EN29,6,FALSE),0)</f>
        <v>0</v>
      </c>
      <c r="GL6" s="255">
        <f ca="1">GJ6-GK6+1000</f>
        <v>1000</v>
      </c>
      <c r="GM6" s="255">
        <f ca="1">IF(GF6&lt;&gt;"",VLOOKUP(GF6,EI4:EP29,8,FALSE),0)</f>
        <v>0</v>
      </c>
      <c r="GN6" s="255">
        <f ca="1">IF(GF6&lt;&gt;"",VLOOKUP(GF6,EI4:EQ29,9,FALSE),0)</f>
        <v>0</v>
      </c>
      <c r="GO6" s="255">
        <f t="shared" ref="GO6" ca="1" si="376">GM6-GN6+1000</f>
        <v>1000</v>
      </c>
      <c r="GP6" s="255" t="str">
        <f ca="1">IF(GF6&lt;&gt;"",VLOOKUP(GF6,EI4:EM8,5,FALSE),"")</f>
        <v/>
      </c>
      <c r="GQ6" s="255" t="str">
        <f ca="1">IF(GF6&lt;&gt;"",VLOOKUP(GF6,EI4:EP8,8,FALSE),"")</f>
        <v/>
      </c>
      <c r="GR6" s="255" t="str">
        <f ca="1">IF(GF6&lt;&gt;"",VLOOKUP(GF6,EI4:EW8,15,FALSE),"")</f>
        <v/>
      </c>
      <c r="GS6" s="255">
        <f ca="1">SUMPRODUCT((JC3:JC42=GF6)*(JF3:JF42=GF7)*JI3:JI42)+SUMPRODUCT((JC3:JC42=GF6)*(JF3:JF42=GF8)*JI3:JI42)+SUMPRODUCT((JC3:JC42=GF6)*(JF3:JF42=GF5)*JI3:JI42)+SUMPRODUCT((JC3:JC42=GF7)*(JF3:JF42=GF6)*JJ3:JJ42)+SUMPRODUCT((JC3:JC42=GF8)*(JF3:JF42=GF6)*JJ3:JJ42)+SUMPRODUCT((JC3:JC42=GF5)*(JF3:JF42=GF6)*JJ3:JJ42)</f>
        <v>0</v>
      </c>
      <c r="GT6" s="255">
        <f ca="1">SUMPRODUCT((JC3:JC42=GF6)*(JF3:JF42=GF7)*JK3:JK42)+SUMPRODUCT((JC3:JC42=GF6)*(JF3:JF42=GF8)*JK3:JK42)+SUMPRODUCT((JC3:JC42=GF6)*(JF3:JF42=GF5)*JK3:JK42)+SUMPRODUCT((JC3:JC42=GF7)*(JF3:JF42=GF6)*JL3:JL42)+SUMPRODUCT((JC3:JC42=GF8)*(JF3:JF42=GF6)*JL3:JL42)+SUMPRODUCT((JC3:JC42=GF5)*(JF3:JF42=GF6)*JL3:JL42)</f>
        <v>0</v>
      </c>
      <c r="GU6" s="255">
        <f ca="1">GG6*4+GH6*2+GS6+GT6</f>
        <v>0</v>
      </c>
      <c r="GV6" s="255" t="str">
        <f ca="1">IF(GF6&lt;&gt;"",RANK(GU6,GU5:GU8),"")</f>
        <v/>
      </c>
      <c r="GW6" s="255">
        <f ca="1">SUMPRODUCT((GU5:GU8=GU6)*(GL5:GL8&gt;GL6))</f>
        <v>0</v>
      </c>
      <c r="GX6" s="255">
        <f ca="1">SUMPRODUCT((GU5:GU8=GU6)*(GL5:GL8=GL6)*(GO5:GO8&gt;GO6))</f>
        <v>0</v>
      </c>
      <c r="GY6" s="255">
        <f ca="1">SUMPRODUCT((GU4:GU8=GU6)*(GL4:GL8=GL6)*(GO4:GO8=GO6)*(GP4:GP8&gt;GP6))</f>
        <v>0</v>
      </c>
      <c r="GZ6" s="255">
        <f ca="1">SUMPRODUCT((GU4:GU8=GU6)*(GL4:GL8=GL6)*(GO4:GO8=GO6)*(GP4:GP8=GP6)*(GQ4:GQ8&gt;GQ6))</f>
        <v>0</v>
      </c>
      <c r="HA6" s="255">
        <f ca="1">SUMPRODUCT((GU4:GU8=GU6)*(GL4:GL8=GL6)*(GO4:GO8=GO6)*(GP4:GP8=GP6)*(GQ4:GQ8=GQ6)*(GR4:GR8&gt;GR6))</f>
        <v>0</v>
      </c>
      <c r="HB6" s="255" t="str">
        <f t="shared" ref="HB6:HB8" ca="1" si="377">IF(GF6&lt;&gt;"",SUM(GV6:HA6)+1,"")</f>
        <v/>
      </c>
      <c r="HC6" s="255" t="str">
        <f ca="1">IF(GF6&lt;&gt;"",INDEX(GF5:GF8,MATCH(3,HB5:HB8,0),0),"")</f>
        <v/>
      </c>
      <c r="HD6" s="255" t="str">
        <f ca="1">IF(FE4&lt;&gt;"",FE4,"")</f>
        <v/>
      </c>
      <c r="HE6" s="255">
        <f ca="1">SUMPRODUCT((JC3:JC42=HD6)*(JF3:JF42=HD7)*(JM3:JM42="W"))+SUMPRODUCT((JC3:JC42=HD6)*(JF3:JF42=HD8)*(JM3:JM42="W"))+SUMPRODUCT((JC3:JC42=HD6)*(JF3:JF42=HD9)*(JM3:JM42="W"))+SUMPRODUCT((JC3:JC42=HD7)*(JF3:JF42=HD6)*(JN3:JN42="W"))+SUMPRODUCT((JC3:JC42=HD8)*(JF3:JF42=HD6)*(JN3:JN42="W"))+SUMPRODUCT((JC3:JC42=HD9)*(JF3:JF42=HD6)*(JN3:JN42="W"))</f>
        <v>0</v>
      </c>
      <c r="HF6" s="255">
        <f ca="1">SUMPRODUCT((JC3:JC42=HD6)*(JF3:JF42=HD7)*(JM3:JM42="D"))+SUMPRODUCT((JC3:JC42=HD6)*(JF3:JF42=HD8)*(JM3:JM42="D"))+SUMPRODUCT((JC3:JC42=HD6)*(JF3:JF42=HD9)*(JM3:JM42="D"))+SUMPRODUCT((JC3:JC42=HD7)*(JF3:JF42=HD6)*(JM3:JM42="D"))+SUMPRODUCT((JC3:JC42=HD8)*(JF3:JF42=HD6)*(JM3:JM42="D"))+SUMPRODUCT((JC3:JC42=HD9)*(JF3:JF42=HD6)*(JM3:JM42="D"))</f>
        <v>0</v>
      </c>
      <c r="HG6" s="255">
        <f ca="1">SUMPRODUCT((JC3:JC42=HD6)*(JF3:JF42=HD7)*(JM3:JM42="L"))+SUMPRODUCT((JC3:JC42=HD6)*(JF3:JF42=HD8)*(JM3:JM42="L"))+SUMPRODUCT((JC3:JC42=HD6)*(JF3:JF42=HD9)*(JM3:JM42="L"))+SUMPRODUCT((JC3:JC42=HD7)*(JF3:JF42=HD6)*(JN3:JN42="L"))+SUMPRODUCT((JC3:JC42=HD8)*(JF3:JF42=HD6)*(JN3:JN42="L"))+SUMPRODUCT((JC3:JC42=HD9)*(JF3:JF42=HD6)*(JN3:JN42="L"))</f>
        <v>0</v>
      </c>
      <c r="HH6" s="255">
        <f ca="1">IF(HD6&lt;&gt;"",VLOOKUP(HD6,EI4:EM29,5,FALSE),0)</f>
        <v>0</v>
      </c>
      <c r="HI6" s="255">
        <f ca="1">IF(HD6&lt;&gt;"",VLOOKUP(HD6,EI4:EN29,6,FALSE),0)</f>
        <v>0</v>
      </c>
      <c r="HJ6" s="255">
        <f ca="1">HH6-HI6+1000</f>
        <v>1000</v>
      </c>
      <c r="HK6" s="255">
        <f ca="1">IF(HD6&lt;&gt;"",VLOOKUP(HD6,EI4:EP29,8,FALSE),0)</f>
        <v>0</v>
      </c>
      <c r="HL6" s="255">
        <f ca="1">IF(HD6&lt;&gt;"",VLOOKUP(HD6,EI4:EQ29,9,FALSE),0)</f>
        <v>0</v>
      </c>
      <c r="HM6" s="255">
        <f ca="1">HK6-HL6+1000</f>
        <v>1000</v>
      </c>
      <c r="HN6" s="255" t="str">
        <f ca="1">IF(HD6&lt;&gt;"",VLOOKUP(HD6,EI4:EM8,5,FALSE),"")</f>
        <v/>
      </c>
      <c r="HO6" s="255" t="str">
        <f ca="1">IF(HD6&lt;&gt;"",VLOOKUP(HD6,EI4:EP8,8,FALSE),"")</f>
        <v/>
      </c>
      <c r="HP6" s="255" t="str">
        <f ca="1">IF(HD6&lt;&gt;"",VLOOKUP(HD6,EI4:EW8,15,FALSE),"")</f>
        <v/>
      </c>
      <c r="HQ6" s="255">
        <f ca="1">SUMPRODUCT((JC3:JC42=HD6)*(JF3:JF42=HD7)*JI3:JI42)+SUMPRODUCT((JC3:JC42=HD6)*(JF3:JF42=HD8)*JI3:JI42)+SUMPRODUCT((JC3:JC42=HD6)*(JF3:JF42=HD9)*JI3:JI42)+SUMPRODUCT((JC3:JC42=HD7)*(JF3:JF42=HD6)*JJ3:JJ42)+SUMPRODUCT((JC3:JC42=HD8)*(JF3:JF42=HD6)*JJ3:JJ42)+SUMPRODUCT((JC3:JC42=HD9)*(JF3:JF42=HD6)*JJ3:JJ42)</f>
        <v>0</v>
      </c>
      <c r="HR6" s="255">
        <f ca="1">SUMPRODUCT((JC3:JC42=HD6)*(JF3:JF42=HD7)*JK3:JK42)+SUMPRODUCT((JC3:JC42=HD6)*(JF3:JF42=HD8)*JK3:JK42)+SUMPRODUCT((JC3:JC42=HD6)*(JF3:JF42=HD9)*JK3:JK42)+SUMPRODUCT((JC3:JC42=HD7)*(JF3:JF42=HD6)*JL3:JL42)+SUMPRODUCT((JC3:JC42=HD8)*(JF3:JF42=HD6)*JL3:JL42)+SUMPRODUCT((JC3:JC42=HD9)*(JF3:JF42=HD6)*JL3:JL42)</f>
        <v>0</v>
      </c>
      <c r="HS6" s="255">
        <f ca="1">HE6*4+HF6*2+HQ6+HR6</f>
        <v>0</v>
      </c>
      <c r="HT6" s="255" t="str">
        <f ca="1">IF(HD6&lt;&gt;"",RANK(HS6,HS6:HS9),"")</f>
        <v/>
      </c>
      <c r="HU6" s="255">
        <f ca="1">SUMPRODUCT((HS6:HS9=HS6)*(HJ6:HJ9&gt;HJ6))</f>
        <v>0</v>
      </c>
      <c r="HV6" s="255">
        <f ca="1">SUMPRODUCT((HS6:HS9=HS6)*(HJ6:HJ9=HJ6)*(HM6:HM9&gt;HM6))</f>
        <v>0</v>
      </c>
      <c r="HW6" s="255">
        <f ca="1">SUMPRODUCT((HS4:HS8=HS6)*(HJ4:HJ8=HJ6)*(HM4:HM8=HM6)*(HN4:HN8&gt;HN6))</f>
        <v>0</v>
      </c>
      <c r="HX6" s="255">
        <f ca="1">SUMPRODUCT((HS4:HS8=HS6)*(HJ4:HJ8=HJ6)*(HM4:HM8=HM6)*(HN4:HN8=HN6)*(HO4:HO8&gt;HO6))</f>
        <v>0</v>
      </c>
      <c r="HY6" s="255">
        <f ca="1">SUMPRODUCT((HS4:HS8=HS6)*(HJ4:HJ8=HJ6)*(HM4:HM8=HM6)*(HN4:HN8=HN6)*(HO4:HO8=HO6)*(HP4:HP8&gt;HP6))</f>
        <v>0</v>
      </c>
      <c r="HZ6" s="255" t="str">
        <f ca="1">IF(HD6&lt;&gt;"",SUM(HT6:HY6)+2,"")</f>
        <v/>
      </c>
      <c r="IA6" s="255" t="str">
        <f ca="1">IF(HD6&lt;&gt;"",INDEX(HD6:HD8,MATCH(3,HZ6:HZ8,0),0),"")</f>
        <v/>
      </c>
      <c r="IZ6" s="255" t="str">
        <f ca="1">IF(IA6&lt;&gt;"",IA6,IF(HC6&lt;&gt;"",HC6,IF(GE6&lt;&gt;"",GE6,FA6)))</f>
        <v>Wales</v>
      </c>
      <c r="JA6" s="255">
        <v>3</v>
      </c>
      <c r="JB6" s="255">
        <v>4</v>
      </c>
      <c r="JC6" s="255" t="str">
        <f t="shared" si="18"/>
        <v>South Africa</v>
      </c>
      <c r="JD6" s="255" t="str">
        <f ca="1">IF(OFFSET('All Players'!$W13,0,JD$1)&lt;&gt;"",OFFSET('All Players'!$W13,0,JD$1),"")</f>
        <v/>
      </c>
      <c r="JE6" s="255" t="str">
        <f ca="1">IF(OFFSET('All Players'!$Y13,0,JD$1)&lt;&gt;"",OFFSET('All Players'!$Y13,0,JD$1),"")</f>
        <v/>
      </c>
      <c r="JF6" s="255" t="str">
        <f t="shared" si="19"/>
        <v>Japan</v>
      </c>
      <c r="JG6" s="255" t="str">
        <f ca="1">IF(OFFSET('All Players'!$AA13,0,JF$1)&lt;&gt;"",OFFSET('All Players'!$AA13,0,JF$1),"")</f>
        <v/>
      </c>
      <c r="JH6" s="255" t="str">
        <f ca="1">IF(OFFSET('All Players'!$AC13,0,JG$1)&lt;&gt;"",OFFSET('All Players'!$AC13,0,JG$1),"")</f>
        <v/>
      </c>
      <c r="JI6" s="255">
        <f t="shared" ca="1" si="20"/>
        <v>0</v>
      </c>
      <c r="JJ6" s="255">
        <f t="shared" ca="1" si="21"/>
        <v>0</v>
      </c>
      <c r="JK6" s="255">
        <f t="shared" ca="1" si="22"/>
        <v>0</v>
      </c>
      <c r="JL6" s="255">
        <f t="shared" ca="1" si="23"/>
        <v>0</v>
      </c>
      <c r="JM6" s="255" t="str">
        <f t="shared" ca="1" si="24"/>
        <v/>
      </c>
      <c r="JN6" s="255" t="str">
        <f t="shared" ca="1" si="25"/>
        <v/>
      </c>
      <c r="JO6" s="255">
        <f ca="1">VLOOKUP(JP6,OG4:OH8,2,FALSE)</f>
        <v>3</v>
      </c>
      <c r="JP6" s="255" t="s">
        <v>43</v>
      </c>
      <c r="JQ6" s="255">
        <f t="shared" ca="1" si="164"/>
        <v>0</v>
      </c>
      <c r="JR6" s="255">
        <f t="shared" ca="1" si="165"/>
        <v>0</v>
      </c>
      <c r="JS6" s="255">
        <f t="shared" ca="1" si="166"/>
        <v>0</v>
      </c>
      <c r="JT6" s="255">
        <f t="shared" ca="1" si="167"/>
        <v>0</v>
      </c>
      <c r="JU6" s="255">
        <f t="shared" ca="1" si="168"/>
        <v>0</v>
      </c>
      <c r="JV6" s="255">
        <f t="shared" ca="1" si="169"/>
        <v>1000</v>
      </c>
      <c r="JW6" s="255">
        <f t="shared" ca="1" si="170"/>
        <v>0</v>
      </c>
      <c r="JX6" s="255">
        <f t="shared" ca="1" si="171"/>
        <v>0</v>
      </c>
      <c r="JY6" s="255">
        <f t="shared" ca="1" si="172"/>
        <v>1000</v>
      </c>
      <c r="JZ6" s="255">
        <f t="shared" ca="1" si="173"/>
        <v>0</v>
      </c>
      <c r="KA6" s="255">
        <f ca="1">SUMIF(OJ:OJ,JP6,OP:OP)+SUMIF(OM:OM,JP6,OQ:OQ)</f>
        <v>0</v>
      </c>
      <c r="KB6" s="255">
        <f ca="1">SUMIF(OJ:OJ,JP6,OR:OR)+SUMIF(OM:OM,JP6,OS:OS)</f>
        <v>0</v>
      </c>
      <c r="KC6" s="255">
        <f t="shared" ca="1" si="174"/>
        <v>0</v>
      </c>
      <c r="KD6" s="255">
        <v>6</v>
      </c>
      <c r="KE6" s="255">
        <f t="shared" ca="1" si="175"/>
        <v>1</v>
      </c>
      <c r="KG6" s="255">
        <f ca="1">RANK(KC6,KC$4:KC$8)+COUNTIF(KC$4:KC6,KC6)-1</f>
        <v>3</v>
      </c>
      <c r="KH6" s="255" t="str">
        <f ca="1">INDEX(JP$4:JP$8,MATCH(3,KG$4:KG$8,0),0)</f>
        <v>Wales</v>
      </c>
      <c r="KI6" s="255">
        <f t="shared" ca="1" si="176"/>
        <v>1</v>
      </c>
      <c r="KJ6" s="255" t="str">
        <f ca="1">IF(AND(KJ5&lt;&gt;"",KI6=1),KH6,"")</f>
        <v>Wales</v>
      </c>
      <c r="KK6" s="255" t="str">
        <f ca="1">IF(AND(KK5&lt;&gt;"",KI7=2),KH7,"")</f>
        <v/>
      </c>
      <c r="KL6" s="255" t="str">
        <f ca="1">IF(AND(KL5&lt;&gt;"",KI8=3),KH8,"")</f>
        <v/>
      </c>
      <c r="KO6" s="255" t="str">
        <f t="shared" ca="1" si="177"/>
        <v>Wales</v>
      </c>
      <c r="KP6" s="255">
        <f ca="1">SUMPRODUCT((OJ3:OJ42=KO6)*(OM3:OM42=KO7)*(OT3:OT42="W"))+SUMPRODUCT((OJ3:OJ42=KO6)*(OM3:OM42=KO8)*(OT3:OT42="W"))+SUMPRODUCT((OJ3:OJ42=KO6)*(OM3:OM42=KO4)*(OT3:OT42="W"))+SUMPRODUCT((OJ3:OJ42=KO6)*(OM3:OM42=KO5)*(OT3:OT42="W"))+SUMPRODUCT((OJ3:OJ42=KO7)*(OM3:OM42=KO6)*(OU3:OU42="W"))+SUMPRODUCT((OJ3:OJ42=KO8)*(OM3:OM42=KO6)*(OU3:OU42="W"))+SUMPRODUCT((OJ3:OJ42=KO4)*(OM3:OM42=KO6)*(OU3:OU42="W"))+SUMPRODUCT((OJ3:OJ42=KO5)*(OM3:OM42=KO6)*(OU3:OU42="W"))</f>
        <v>0</v>
      </c>
      <c r="KQ6" s="255">
        <f ca="1">SUMPRODUCT((OJ3:OJ42=KO6)*(OM3:OM42=KO7)*(OT3:OT42="D"))+SUMPRODUCT((OJ3:OJ42=KO6)*(OM3:OM42=KO8)*(OT3:OT42="D"))+SUMPRODUCT((OJ3:OJ42=KO6)*(OM3:OM42=KO4)*(OT3:OT42="D"))+SUMPRODUCT((OJ3:OJ42=KO6)*(OM3:OM42=KO5)*(OT3:OT42="D"))+SUMPRODUCT((OJ3:OJ42=KO7)*(OM3:OM42=KO6)*(OT3:OT42="D"))+SUMPRODUCT((OJ3:OJ42=KO8)*(OM3:OM42=KO6)*(OT3:OT42="D"))+SUMPRODUCT((OJ3:OJ42=KO4)*(OM3:OM42=KO6)*(OT3:OT42="D"))+SUMPRODUCT((OJ3:OJ42=KO5)*(OM3:OM42=KO6)*(OT3:OT42="D"))</f>
        <v>0</v>
      </c>
      <c r="KR6" s="255">
        <f ca="1">SUMPRODUCT((OJ3:OJ42=KO6)*(OM3:OM42=KO7)*(OT3:OT42="L"))+SUMPRODUCT((OJ3:OJ42=KO6)*(OM3:OM42=KO8)*(OT3:OT42="L"))+SUMPRODUCT((OJ3:OJ42=KO6)*(OM3:OM42=KO4)*(OT3:OT42="L"))+SUMPRODUCT((OJ3:OJ42=KO6)*(OM3:OM42=KO5)*(OT3:OT42="L"))+SUMPRODUCT((OJ3:OJ42=KO7)*(OM3:OM42=KO6)*(OU3:OU42="L"))+SUMPRODUCT((OJ3:OJ42=KO8)*(OM3:OM42=KO6)*(OU3:OU42="L"))+SUMPRODUCT((OJ3:OJ42=KO4)*(OM3:OM42=KO6)*(OU3:OU42="L"))+SUMPRODUCT((OJ3:OJ42=KO5)*(OM3:OM42=KO6)*(OU3:OU42="L"))</f>
        <v>0</v>
      </c>
      <c r="KS6" s="255">
        <f ca="1">IF(KO6&lt;&gt;"",VLOOKUP(KO6,JP4:JT29,5,FALSE),0)</f>
        <v>0</v>
      </c>
      <c r="KT6" s="255">
        <f ca="1">IF(KO6&lt;&gt;"",VLOOKUP(KO6,JP4:JU29,6,FALSE),0)</f>
        <v>0</v>
      </c>
      <c r="KU6" s="255">
        <f ca="1">KS6-KT6+1000</f>
        <v>1000</v>
      </c>
      <c r="KV6" s="255">
        <f ca="1">IF(KO6&lt;&gt;"",VLOOKUP(KO6,JP4:JW29,8,FALSE),0)</f>
        <v>0</v>
      </c>
      <c r="KW6" s="255">
        <f ca="1">IF(KO6&lt;&gt;"",VLOOKUP(KO6,JP4:JX29,9,FALSE),0)</f>
        <v>0</v>
      </c>
      <c r="KX6" s="255">
        <f ca="1">KV6-KW6+1000</f>
        <v>1000</v>
      </c>
      <c r="KY6" s="255">
        <f ca="1">IF(KO6&lt;&gt;"",VLOOKUP(KO6,JP4:JT8,5,FALSE),"")</f>
        <v>0</v>
      </c>
      <c r="KZ6" s="255">
        <f ca="1">IF(KO6&lt;&gt;"",VLOOKUP(KO6,JP4:JW8,8,FALSE),"")</f>
        <v>0</v>
      </c>
      <c r="LA6" s="255">
        <f ca="1">IF(KO6&lt;&gt;"",VLOOKUP(KO6,JP4:KD8,15,FALSE),"")</f>
        <v>6</v>
      </c>
      <c r="LB6" s="255">
        <f ca="1">SUMPRODUCT((OJ3:OJ42=KO6)*(OM3:OM42=KO7)*OP3:OP42)+SUMPRODUCT((OJ3:OJ42=KO6)*(OM3:OM42=KO8)*OP3:OP42)+SUMPRODUCT((OJ3:OJ42=KO6)*(OM3:OM42=KO4)*OP3:OP42)+SUMPRODUCT((OJ3:OJ42=KO6)*(OM3:OM42=KO5)*OP3:OP42)+SUMPRODUCT((OJ3:OJ42=KO7)*(OM3:OM42=KO6)*OQ3:OQ42)+SUMPRODUCT((OJ3:OJ42=KO8)*(OM3:OM42=KO6)*OQ3:OQ42)+SUMPRODUCT((OJ3:OJ42=KO4)*(OM3:OM42=KO6)*OQ3:OQ42)+SUMPRODUCT((OJ3:OJ42=KO5)*(OM3:OM42=KO6)*OQ3:OQ42)</f>
        <v>0</v>
      </c>
      <c r="LC6" s="255">
        <f ca="1">SUMPRODUCT((OJ3:OJ42=KO6)*(OM3:OM42=KO7)*OR3:OR42)+SUMPRODUCT((OJ3:OJ42=KO6)*(OM3:OM42=KO8)*OR3:OR42)+SUMPRODUCT((OJ3:OJ42=KO6)*(OM3:OM42=KO4)*OR3:OR42)+SUMPRODUCT((OJ3:OJ42=KO6)*(OM3:OM42=KO5)*OR3:OR42)+SUMPRODUCT((OJ3:OJ42=KO7)*(OM3:OM42=KO6)*OS3:OS42)+SUMPRODUCT((OJ3:OJ42=KO8)*(OM3:OM42=KO6)*OS3:OS42)+SUMPRODUCT((OJ3:OJ42=KO4)*(OM3:OM42=KO6)*OS3:OS42)+SUMPRODUCT((OJ3:OJ42=KO5)*(OM3:OM42=KO6)*OS3:OS42)</f>
        <v>0</v>
      </c>
      <c r="LD6" s="255">
        <f ca="1">KP6*4+KQ6*2+LB6+LC6</f>
        <v>0</v>
      </c>
      <c r="LE6" s="255">
        <f ca="1">IF(KO6&lt;&gt;"",RANK(LD6,LD4:LD8),"")</f>
        <v>1</v>
      </c>
      <c r="LF6" s="255">
        <f ca="1">SUMPRODUCT((LD4:LD8=LD6)*(KU4:KU8&gt;KU6))</f>
        <v>0</v>
      </c>
      <c r="LG6" s="255">
        <f ca="1">SUMPRODUCT((LD4:LD8=LD6)*(KU4:KU8=KU6)*(KX4:KX8&gt;KX6))</f>
        <v>0</v>
      </c>
      <c r="LH6" s="255">
        <f ca="1">SUMPRODUCT((LD4:LD8=LD6)*(KU4:KU8=KU6)*(KX4:KX8=KX6)*(KY4:KY8&gt;KY6))</f>
        <v>0</v>
      </c>
      <c r="LI6" s="255">
        <f ca="1">SUMPRODUCT((LD4:LD8=LD6)*(KU4:KU8=KU6)*(KX4:KX8=KX6)*(KY4:KY8=KY6)*(KZ4:KZ8&gt;KZ6))</f>
        <v>0</v>
      </c>
      <c r="LJ6" s="255">
        <f ca="1">SUMPRODUCT((LD4:LD8=LD6)*(KU4:KU8=KU6)*(KX4:KX8=KX6)*(KY4:KY8=KY6)*(KZ4:KZ8=KZ6)*(LA4:LA8&gt;LA6))</f>
        <v>2</v>
      </c>
      <c r="LK6" s="255">
        <f t="shared" ca="1" si="178"/>
        <v>3</v>
      </c>
      <c r="LL6" s="255" t="str">
        <f ca="1">IF(KO6&lt;&gt;"",INDEX(KO4:KO8,MATCH(3,LK4:LK8,0),0),"")</f>
        <v>Wales</v>
      </c>
      <c r="LM6" s="255" t="str">
        <f ca="1">IF(KK5&lt;&gt;"",KK5,"")</f>
        <v/>
      </c>
      <c r="LN6" s="255">
        <f ca="1">SUMPRODUCT((OJ3:OJ42=LM6)*(OM3:OM42=LM7)*(OT3:OT42="W"))+SUMPRODUCT((OJ3:OJ42=LM6)*(OM3:OM42=LM8)*(OT3:OT42="W"))+SUMPRODUCT((OJ3:OJ42=LM6)*(OM3:OM42=LM5)*(OT3:OT42="W"))+SUMPRODUCT((OJ3:OJ42=LM7)*(OM3:OM42=LM6)*(OU3:OU42="W"))+SUMPRODUCT((OJ3:OJ42=LM8)*(OM3:OM42=LM6)*(OU3:OU42="W"))+SUMPRODUCT((OJ3:OJ42=LM5)*(OM3:OM42=LM6)*(OU3:OU42="W"))</f>
        <v>0</v>
      </c>
      <c r="LO6" s="255">
        <f ca="1">SUMPRODUCT((OJ3:OJ42=LM6)*(OM3:OM42=LM7)*(OT3:OT42="D"))+SUMPRODUCT((OJ3:OJ42=LM6)*(OM3:OM42=LM8)*(OT3:OT42="D"))+SUMPRODUCT((OJ3:OJ42=LM6)*(OM3:OM42=LM5)*(OT3:OT42="D"))+SUMPRODUCT((OJ3:OJ42=LM7)*(OM3:OM42=LM6)*(OT3:OT42="D"))+SUMPRODUCT((OJ3:OJ42=LM8)*(OM3:OM42=LM6)*(OT3:OT42="D"))+SUMPRODUCT((OJ3:OJ42=LM5)*(OM3:OM42=LM6)*(OT3:OT42="D"))</f>
        <v>0</v>
      </c>
      <c r="LP6" s="255">
        <f ca="1">SUMPRODUCT((OJ3:OJ42=LM6)*(OM3:OM42=LM7)*(OT3:OT42="L"))+SUMPRODUCT((OJ3:OJ42=LM6)*(OM3:OM42=LM8)*(OT3:OT42="L"))+SUMPRODUCT((OJ3:OJ42=LM6)*(OM3:OM42=LM5)*(OT3:OT42="L"))+SUMPRODUCT((OJ3:OJ42=LM7)*(OM3:OM42=LM6)*(OU3:OU42="L"))+SUMPRODUCT((OJ3:OJ42=LM8)*(OM3:OM42=LM6)*(OU3:OU42="L"))+SUMPRODUCT((OJ3:OJ42=LM5)*(OM3:OM42=LM6)*(OU3:OU42="L"))</f>
        <v>0</v>
      </c>
      <c r="LQ6" s="255">
        <f ca="1">IF(LM6&lt;&gt;"",VLOOKUP(LM6,JP4:JT29,5,FALSE),0)</f>
        <v>0</v>
      </c>
      <c r="LR6" s="255">
        <f ca="1">IF(LM6&lt;&gt;"",VLOOKUP(LM6,JP4:JU29,6,FALSE),0)</f>
        <v>0</v>
      </c>
      <c r="LS6" s="255">
        <f ca="1">LQ6-LR6+1000</f>
        <v>1000</v>
      </c>
      <c r="LT6" s="255">
        <f ca="1">IF(LM6&lt;&gt;"",VLOOKUP(LM6,JP4:JW29,8,FALSE),0)</f>
        <v>0</v>
      </c>
      <c r="LU6" s="255">
        <f ca="1">IF(LM6&lt;&gt;"",VLOOKUP(LM6,JP4:JX29,9,FALSE),0)</f>
        <v>0</v>
      </c>
      <c r="LV6" s="255">
        <f t="shared" ref="LV6" ca="1" si="378">LT6-LU6+1000</f>
        <v>1000</v>
      </c>
      <c r="LW6" s="255" t="str">
        <f ca="1">IF(LM6&lt;&gt;"",VLOOKUP(LM6,JP4:JT8,5,FALSE),"")</f>
        <v/>
      </c>
      <c r="LX6" s="255" t="str">
        <f ca="1">IF(LM6&lt;&gt;"",VLOOKUP(LM6,JP4:JW8,8,FALSE),"")</f>
        <v/>
      </c>
      <c r="LY6" s="255" t="str">
        <f ca="1">IF(LM6&lt;&gt;"",VLOOKUP(LM6,JP4:KD8,15,FALSE),"")</f>
        <v/>
      </c>
      <c r="LZ6" s="255">
        <f ca="1">SUMPRODUCT((OJ3:OJ42=LM6)*(OM3:OM42=LM7)*OP3:OP42)+SUMPRODUCT((OJ3:OJ42=LM6)*(OM3:OM42=LM8)*OP3:OP42)+SUMPRODUCT((OJ3:OJ42=LM6)*(OM3:OM42=LM5)*OP3:OP42)+SUMPRODUCT((OJ3:OJ42=LM7)*(OM3:OM42=LM6)*OQ3:OQ42)+SUMPRODUCT((OJ3:OJ42=LM8)*(OM3:OM42=LM6)*OQ3:OQ42)+SUMPRODUCT((OJ3:OJ42=LM5)*(OM3:OM42=LM6)*OQ3:OQ42)</f>
        <v>0</v>
      </c>
      <c r="MA6" s="255">
        <f ca="1">SUMPRODUCT((OJ3:OJ42=LM6)*(OM3:OM42=LM7)*OR3:OR42)+SUMPRODUCT((OJ3:OJ42=LM6)*(OM3:OM42=LM8)*OR3:OR42)+SUMPRODUCT((OJ3:OJ42=LM6)*(OM3:OM42=LM5)*OR3:OR42)+SUMPRODUCT((OJ3:OJ42=LM7)*(OM3:OM42=LM6)*OS3:OS42)+SUMPRODUCT((OJ3:OJ42=LM8)*(OM3:OM42=LM6)*OS3:OS42)+SUMPRODUCT((OJ3:OJ42=LM5)*(OM3:OM42=LM6)*OS3:OS42)</f>
        <v>0</v>
      </c>
      <c r="MB6" s="255">
        <f ca="1">LN6*4+LO6*2+LZ6+MA6</f>
        <v>0</v>
      </c>
      <c r="MC6" s="255" t="str">
        <f ca="1">IF(LM6&lt;&gt;"",RANK(MB6,MB5:MB8),"")</f>
        <v/>
      </c>
      <c r="MD6" s="255">
        <f ca="1">SUMPRODUCT((MB5:MB8=MB6)*(LS5:LS8&gt;LS6))</f>
        <v>0</v>
      </c>
      <c r="ME6" s="255">
        <f ca="1">SUMPRODUCT((MB5:MB8=MB6)*(LS5:LS8=LS6)*(LV5:LV8&gt;LV6))</f>
        <v>0</v>
      </c>
      <c r="MF6" s="255">
        <f ca="1">SUMPRODUCT((MB4:MB8=MB6)*(LS4:LS8=LS6)*(LV4:LV8=LV6)*(LW4:LW8&gt;LW6))</f>
        <v>0</v>
      </c>
      <c r="MG6" s="255">
        <f ca="1">SUMPRODUCT((MB4:MB8=MB6)*(LS4:LS8=LS6)*(LV4:LV8=LV6)*(LW4:LW8=LW6)*(LX4:LX8&gt;LX6))</f>
        <v>0</v>
      </c>
      <c r="MH6" s="255">
        <f ca="1">SUMPRODUCT((MB4:MB8=MB6)*(LS4:LS8=LS6)*(LV4:LV8=LV6)*(LW4:LW8=LW6)*(LX4:LX8=LX6)*(LY4:LY8&gt;LY6))</f>
        <v>0</v>
      </c>
      <c r="MI6" s="255" t="str">
        <f t="shared" ref="MI6:MI8" ca="1" si="379">IF(LM6&lt;&gt;"",SUM(MC6:MH6)+1,"")</f>
        <v/>
      </c>
      <c r="MJ6" s="255" t="str">
        <f ca="1">IF(LM6&lt;&gt;"",INDEX(LM5:LM8,MATCH(3,MI5:MI8,0),0),"")</f>
        <v/>
      </c>
      <c r="MK6" s="255" t="str">
        <f ca="1">IF(KL4&lt;&gt;"",KL4,"")</f>
        <v/>
      </c>
      <c r="ML6" s="255">
        <f ca="1">SUMPRODUCT((OJ3:OJ42=MK6)*(OM3:OM42=MK7)*(OT3:OT42="W"))+SUMPRODUCT((OJ3:OJ42=MK6)*(OM3:OM42=MK8)*(OT3:OT42="W"))+SUMPRODUCT((OJ3:OJ42=MK6)*(OM3:OM42=MK9)*(OT3:OT42="W"))+SUMPRODUCT((OJ3:OJ42=MK7)*(OM3:OM42=MK6)*(OU3:OU42="W"))+SUMPRODUCT((OJ3:OJ42=MK8)*(OM3:OM42=MK6)*(OU3:OU42="W"))+SUMPRODUCT((OJ3:OJ42=MK9)*(OM3:OM42=MK6)*(OU3:OU42="W"))</f>
        <v>0</v>
      </c>
      <c r="MM6" s="255">
        <f ca="1">SUMPRODUCT((OJ3:OJ42=MK6)*(OM3:OM42=MK7)*(OT3:OT42="D"))+SUMPRODUCT((OJ3:OJ42=MK6)*(OM3:OM42=MK8)*(OT3:OT42="D"))+SUMPRODUCT((OJ3:OJ42=MK6)*(OM3:OM42=MK9)*(OT3:OT42="D"))+SUMPRODUCT((OJ3:OJ42=MK7)*(OM3:OM42=MK6)*(OT3:OT42="D"))+SUMPRODUCT((OJ3:OJ42=MK8)*(OM3:OM42=MK6)*(OT3:OT42="D"))+SUMPRODUCT((OJ3:OJ42=MK9)*(OM3:OM42=MK6)*(OT3:OT42="D"))</f>
        <v>0</v>
      </c>
      <c r="MN6" s="255">
        <f ca="1">SUMPRODUCT((OJ3:OJ42=MK6)*(OM3:OM42=MK7)*(OT3:OT42="L"))+SUMPRODUCT((OJ3:OJ42=MK6)*(OM3:OM42=MK8)*(OT3:OT42="L"))+SUMPRODUCT((OJ3:OJ42=MK6)*(OM3:OM42=MK9)*(OT3:OT42="L"))+SUMPRODUCT((OJ3:OJ42=MK7)*(OM3:OM42=MK6)*(OU3:OU42="L"))+SUMPRODUCT((OJ3:OJ42=MK8)*(OM3:OM42=MK6)*(OU3:OU42="L"))+SUMPRODUCT((OJ3:OJ42=MK9)*(OM3:OM42=MK6)*(OU3:OU42="L"))</f>
        <v>0</v>
      </c>
      <c r="MO6" s="255">
        <f ca="1">IF(MK6&lt;&gt;"",VLOOKUP(MK6,JP4:JT29,5,FALSE),0)</f>
        <v>0</v>
      </c>
      <c r="MP6" s="255">
        <f ca="1">IF(MK6&lt;&gt;"",VLOOKUP(MK6,JP4:JU29,6,FALSE),0)</f>
        <v>0</v>
      </c>
      <c r="MQ6" s="255">
        <f ca="1">MO6-MP6+1000</f>
        <v>1000</v>
      </c>
      <c r="MR6" s="255">
        <f ca="1">IF(MK6&lt;&gt;"",VLOOKUP(MK6,JP4:JW29,8,FALSE),0)</f>
        <v>0</v>
      </c>
      <c r="MS6" s="255">
        <f ca="1">IF(MK6&lt;&gt;"",VLOOKUP(MK6,JP4:JX29,9,FALSE),0)</f>
        <v>0</v>
      </c>
      <c r="MT6" s="255">
        <f ca="1">MR6-MS6+1000</f>
        <v>1000</v>
      </c>
      <c r="MU6" s="255" t="str">
        <f ca="1">IF(MK6&lt;&gt;"",VLOOKUP(MK6,JP4:JT8,5,FALSE),"")</f>
        <v/>
      </c>
      <c r="MV6" s="255" t="str">
        <f ca="1">IF(MK6&lt;&gt;"",VLOOKUP(MK6,JP4:JW8,8,FALSE),"")</f>
        <v/>
      </c>
      <c r="MW6" s="255" t="str">
        <f ca="1">IF(MK6&lt;&gt;"",VLOOKUP(MK6,JP4:KD8,15,FALSE),"")</f>
        <v/>
      </c>
      <c r="MX6" s="255">
        <f ca="1">SUMPRODUCT((OJ3:OJ42=MK6)*(OM3:OM42=MK7)*OP3:OP42)+SUMPRODUCT((OJ3:OJ42=MK6)*(OM3:OM42=MK8)*OP3:OP42)+SUMPRODUCT((OJ3:OJ42=MK6)*(OM3:OM42=MK9)*OP3:OP42)+SUMPRODUCT((OJ3:OJ42=MK7)*(OM3:OM42=MK6)*OQ3:OQ42)+SUMPRODUCT((OJ3:OJ42=MK8)*(OM3:OM42=MK6)*OQ3:OQ42)+SUMPRODUCT((OJ3:OJ42=MK9)*(OM3:OM42=MK6)*OQ3:OQ42)</f>
        <v>0</v>
      </c>
      <c r="MY6" s="255">
        <f ca="1">SUMPRODUCT((OJ3:OJ42=MK6)*(OM3:OM42=MK7)*OR3:OR42)+SUMPRODUCT((OJ3:OJ42=MK6)*(OM3:OM42=MK8)*OR3:OR42)+SUMPRODUCT((OJ3:OJ42=MK6)*(OM3:OM42=MK9)*OR3:OR42)+SUMPRODUCT((OJ3:OJ42=MK7)*(OM3:OM42=MK6)*OS3:OS42)+SUMPRODUCT((OJ3:OJ42=MK8)*(OM3:OM42=MK6)*OS3:OS42)+SUMPRODUCT((OJ3:OJ42=MK9)*(OM3:OM42=MK6)*OS3:OS42)</f>
        <v>0</v>
      </c>
      <c r="MZ6" s="255">
        <f ca="1">ML6*4+MM6*2+MX6+MY6</f>
        <v>0</v>
      </c>
      <c r="NA6" s="255" t="str">
        <f ca="1">IF(MK6&lt;&gt;"",RANK(MZ6,MZ6:MZ9),"")</f>
        <v/>
      </c>
      <c r="NB6" s="255">
        <f ca="1">SUMPRODUCT((MZ6:MZ9=MZ6)*(MQ6:MQ9&gt;MQ6))</f>
        <v>0</v>
      </c>
      <c r="NC6" s="255">
        <f ca="1">SUMPRODUCT((MZ6:MZ9=MZ6)*(MQ6:MQ9=MQ6)*(MT6:MT9&gt;MT6))</f>
        <v>0</v>
      </c>
      <c r="ND6" s="255">
        <f ca="1">SUMPRODUCT((MZ4:MZ8=MZ6)*(MQ4:MQ8=MQ6)*(MT4:MT8=MT6)*(MU4:MU8&gt;MU6))</f>
        <v>0</v>
      </c>
      <c r="NE6" s="255">
        <f ca="1">SUMPRODUCT((MZ4:MZ8=MZ6)*(MQ4:MQ8=MQ6)*(MT4:MT8=MT6)*(MU4:MU8=MU6)*(MV4:MV8&gt;MV6))</f>
        <v>0</v>
      </c>
      <c r="NF6" s="255">
        <f ca="1">SUMPRODUCT((MZ4:MZ8=MZ6)*(MQ4:MQ8=MQ6)*(MT4:MT8=MT6)*(MU4:MU8=MU6)*(MV4:MV8=MV6)*(MW4:MW8&gt;MW6))</f>
        <v>0</v>
      </c>
      <c r="NG6" s="255" t="str">
        <f ca="1">IF(MK6&lt;&gt;"",SUM(NA6:NF6)+2,"")</f>
        <v/>
      </c>
      <c r="NH6" s="255" t="str">
        <f ca="1">IF(MK6&lt;&gt;"",INDEX(MK6:MK8,MATCH(3,NG6:NG8,0),0),"")</f>
        <v/>
      </c>
      <c r="OG6" s="255" t="str">
        <f ca="1">IF(NH6&lt;&gt;"",NH6,IF(MJ6&lt;&gt;"",MJ6,IF(LL6&lt;&gt;"",LL6,KH6)))</f>
        <v>Wales</v>
      </c>
      <c r="OH6" s="255">
        <v>3</v>
      </c>
      <c r="OI6" s="255">
        <v>4</v>
      </c>
      <c r="OJ6" s="255" t="str">
        <f t="shared" si="26"/>
        <v>South Africa</v>
      </c>
      <c r="OK6" s="255" t="str">
        <f ca="1">IF(OFFSET('All Players'!$W13,0,OK$1)&lt;&gt;"",OFFSET('All Players'!$W13,0,OK$1),"")</f>
        <v/>
      </c>
      <c r="OL6" s="255" t="str">
        <f ca="1">IF(OFFSET('All Players'!$Y13,0,OK$1)&lt;&gt;"",OFFSET('All Players'!$Y13,0,OK$1),"")</f>
        <v/>
      </c>
      <c r="OM6" s="255" t="str">
        <f t="shared" si="27"/>
        <v>Japan</v>
      </c>
      <c r="ON6" s="255" t="str">
        <f ca="1">IF(OFFSET('All Players'!$AA13,0,OM$1)&lt;&gt;"",OFFSET('All Players'!$AA13,0,OM$1),"")</f>
        <v/>
      </c>
      <c r="OO6" s="255" t="str">
        <f ca="1">IF(OFFSET('All Players'!$AC13,0,ON$1)&lt;&gt;"",OFFSET('All Players'!$AC13,0,ON$1),"")</f>
        <v/>
      </c>
      <c r="OP6" s="255">
        <f t="shared" ca="1" si="28"/>
        <v>0</v>
      </c>
      <c r="OQ6" s="255">
        <f t="shared" ca="1" si="29"/>
        <v>0</v>
      </c>
      <c r="OR6" s="255">
        <f t="shared" ca="1" si="30"/>
        <v>0</v>
      </c>
      <c r="OS6" s="255">
        <f t="shared" ca="1" si="31"/>
        <v>0</v>
      </c>
      <c r="OT6" s="255" t="str">
        <f t="shared" ca="1" si="32"/>
        <v/>
      </c>
      <c r="OU6" s="255" t="str">
        <f t="shared" ca="1" si="33"/>
        <v/>
      </c>
      <c r="OV6" s="255">
        <f ca="1">VLOOKUP(OW6,TN4:TO8,2,FALSE)</f>
        <v>3</v>
      </c>
      <c r="OW6" s="255" t="s">
        <v>43</v>
      </c>
      <c r="OX6" s="255">
        <f t="shared" ca="1" si="179"/>
        <v>0</v>
      </c>
      <c r="OY6" s="255">
        <f t="shared" ca="1" si="180"/>
        <v>0</v>
      </c>
      <c r="OZ6" s="255">
        <f t="shared" ca="1" si="181"/>
        <v>0</v>
      </c>
      <c r="PA6" s="255">
        <f t="shared" ca="1" si="182"/>
        <v>0</v>
      </c>
      <c r="PB6" s="255">
        <f t="shared" ca="1" si="183"/>
        <v>0</v>
      </c>
      <c r="PC6" s="255">
        <f t="shared" ca="1" si="184"/>
        <v>1000</v>
      </c>
      <c r="PD6" s="255">
        <f t="shared" ca="1" si="185"/>
        <v>0</v>
      </c>
      <c r="PE6" s="255">
        <f t="shared" ca="1" si="186"/>
        <v>0</v>
      </c>
      <c r="PF6" s="255">
        <f t="shared" ca="1" si="187"/>
        <v>1000</v>
      </c>
      <c r="PG6" s="255">
        <f t="shared" ca="1" si="188"/>
        <v>0</v>
      </c>
      <c r="PH6" s="255">
        <f ca="1">SUMIF(TQ:TQ,OW6,TW:TW)+SUMIF(TT:TT,OW6,TX:TX)</f>
        <v>0</v>
      </c>
      <c r="PI6" s="255">
        <f ca="1">SUMIF(TQ:TQ,OW6,TY:TY)+SUMIF(TT:TT,OW6,TZ:TZ)</f>
        <v>0</v>
      </c>
      <c r="PJ6" s="255">
        <f t="shared" ca="1" si="189"/>
        <v>0</v>
      </c>
      <c r="PK6" s="255">
        <v>6</v>
      </c>
      <c r="PL6" s="255">
        <f t="shared" ca="1" si="190"/>
        <v>1</v>
      </c>
      <c r="PN6" s="255">
        <f ca="1">RANK(PJ6,PJ$4:PJ$8)+COUNTIF(PJ$4:PJ6,PJ6)-1</f>
        <v>3</v>
      </c>
      <c r="PO6" s="255" t="str">
        <f ca="1">INDEX(OW$4:OW$8,MATCH(3,PN$4:PN$8,0),0)</f>
        <v>Wales</v>
      </c>
      <c r="PP6" s="255">
        <f t="shared" ca="1" si="191"/>
        <v>1</v>
      </c>
      <c r="PQ6" s="255" t="str">
        <f ca="1">IF(AND(PQ5&lt;&gt;"",PP6=1),PO6,"")</f>
        <v>Wales</v>
      </c>
      <c r="PR6" s="255" t="str">
        <f ca="1">IF(AND(PR5&lt;&gt;"",PP7=2),PO7,"")</f>
        <v/>
      </c>
      <c r="PS6" s="255" t="str">
        <f ca="1">IF(AND(PS5&lt;&gt;"",PP8=3),PO8,"")</f>
        <v/>
      </c>
      <c r="PV6" s="255" t="str">
        <f t="shared" ca="1" si="192"/>
        <v>Wales</v>
      </c>
      <c r="PW6" s="255">
        <f ca="1">SUMPRODUCT((TQ3:TQ42=PV6)*(TT3:TT42=PV7)*(UA3:UA42="W"))+SUMPRODUCT((TQ3:TQ42=PV6)*(TT3:TT42=PV8)*(UA3:UA42="W"))+SUMPRODUCT((TQ3:TQ42=PV6)*(TT3:TT42=PV4)*(UA3:UA42="W"))+SUMPRODUCT((TQ3:TQ42=PV6)*(TT3:TT42=PV5)*(UA3:UA42="W"))+SUMPRODUCT((TQ3:TQ42=PV7)*(TT3:TT42=PV6)*(UB3:UB42="W"))+SUMPRODUCT((TQ3:TQ42=PV8)*(TT3:TT42=PV6)*(UB3:UB42="W"))+SUMPRODUCT((TQ3:TQ42=PV4)*(TT3:TT42=PV6)*(UB3:UB42="W"))+SUMPRODUCT((TQ3:TQ42=PV5)*(TT3:TT42=PV6)*(UB3:UB42="W"))</f>
        <v>0</v>
      </c>
      <c r="PX6" s="255">
        <f ca="1">SUMPRODUCT((TQ3:TQ42=PV6)*(TT3:TT42=PV7)*(UA3:UA42="D"))+SUMPRODUCT((TQ3:TQ42=PV6)*(TT3:TT42=PV8)*(UA3:UA42="D"))+SUMPRODUCT((TQ3:TQ42=PV6)*(TT3:TT42=PV4)*(UA3:UA42="D"))+SUMPRODUCT((TQ3:TQ42=PV6)*(TT3:TT42=PV5)*(UA3:UA42="D"))+SUMPRODUCT((TQ3:TQ42=PV7)*(TT3:TT42=PV6)*(UA3:UA42="D"))+SUMPRODUCT((TQ3:TQ42=PV8)*(TT3:TT42=PV6)*(UA3:UA42="D"))+SUMPRODUCT((TQ3:TQ42=PV4)*(TT3:TT42=PV6)*(UA3:UA42="D"))+SUMPRODUCT((TQ3:TQ42=PV5)*(TT3:TT42=PV6)*(UA3:UA42="D"))</f>
        <v>0</v>
      </c>
      <c r="PY6" s="255">
        <f ca="1">SUMPRODUCT((TQ3:TQ42=PV6)*(TT3:TT42=PV7)*(UA3:UA42="L"))+SUMPRODUCT((TQ3:TQ42=PV6)*(TT3:TT42=PV8)*(UA3:UA42="L"))+SUMPRODUCT((TQ3:TQ42=PV6)*(TT3:TT42=PV4)*(UA3:UA42="L"))+SUMPRODUCT((TQ3:TQ42=PV6)*(TT3:TT42=PV5)*(UA3:UA42="L"))+SUMPRODUCT((TQ3:TQ42=PV7)*(TT3:TT42=PV6)*(UB3:UB42="L"))+SUMPRODUCT((TQ3:TQ42=PV8)*(TT3:TT42=PV6)*(UB3:UB42="L"))+SUMPRODUCT((TQ3:TQ42=PV4)*(TT3:TT42=PV6)*(UB3:UB42="L"))+SUMPRODUCT((TQ3:TQ42=PV5)*(TT3:TT42=PV6)*(UB3:UB42="L"))</f>
        <v>0</v>
      </c>
      <c r="PZ6" s="255">
        <f ca="1">IF(PV6&lt;&gt;"",VLOOKUP(PV6,OW4:PA29,5,FALSE),0)</f>
        <v>0</v>
      </c>
      <c r="QA6" s="255">
        <f ca="1">IF(PV6&lt;&gt;"",VLOOKUP(PV6,OW4:PB29,6,FALSE),0)</f>
        <v>0</v>
      </c>
      <c r="QB6" s="255">
        <f ca="1">PZ6-QA6+1000</f>
        <v>1000</v>
      </c>
      <c r="QC6" s="255">
        <f ca="1">IF(PV6&lt;&gt;"",VLOOKUP(PV6,OW4:PD29,8,FALSE),0)</f>
        <v>0</v>
      </c>
      <c r="QD6" s="255">
        <f ca="1">IF(PV6&lt;&gt;"",VLOOKUP(PV6,OW4:PE29,9,FALSE),0)</f>
        <v>0</v>
      </c>
      <c r="QE6" s="255">
        <f ca="1">QC6-QD6+1000</f>
        <v>1000</v>
      </c>
      <c r="QF6" s="255">
        <f ca="1">IF(PV6&lt;&gt;"",VLOOKUP(PV6,OW4:PA8,5,FALSE),"")</f>
        <v>0</v>
      </c>
      <c r="QG6" s="255">
        <f ca="1">IF(PV6&lt;&gt;"",VLOOKUP(PV6,OW4:PD8,8,FALSE),"")</f>
        <v>0</v>
      </c>
      <c r="QH6" s="255">
        <f ca="1">IF(PV6&lt;&gt;"",VLOOKUP(PV6,OW4:PK8,15,FALSE),"")</f>
        <v>6</v>
      </c>
      <c r="QI6" s="255">
        <f ca="1">SUMPRODUCT((TQ3:TQ42=PV6)*(TT3:TT42=PV7)*TW3:TW42)+SUMPRODUCT((TQ3:TQ42=PV6)*(TT3:TT42=PV8)*TW3:TW42)+SUMPRODUCT((TQ3:TQ42=PV6)*(TT3:TT42=PV4)*TW3:TW42)+SUMPRODUCT((TQ3:TQ42=PV6)*(TT3:TT42=PV5)*TW3:TW42)+SUMPRODUCT((TQ3:TQ42=PV7)*(TT3:TT42=PV6)*TX3:TX42)+SUMPRODUCT((TQ3:TQ42=PV8)*(TT3:TT42=PV6)*TX3:TX42)+SUMPRODUCT((TQ3:TQ42=PV4)*(TT3:TT42=PV6)*TX3:TX42)+SUMPRODUCT((TQ3:TQ42=PV5)*(TT3:TT42=PV6)*TX3:TX42)</f>
        <v>0</v>
      </c>
      <c r="QJ6" s="255">
        <f ca="1">SUMPRODUCT((TQ3:TQ42=PV6)*(TT3:TT42=PV7)*TY3:TY42)+SUMPRODUCT((TQ3:TQ42=PV6)*(TT3:TT42=PV8)*TY3:TY42)+SUMPRODUCT((TQ3:TQ42=PV6)*(TT3:TT42=PV4)*TY3:TY42)+SUMPRODUCT((TQ3:TQ42=PV6)*(TT3:TT42=PV5)*TY3:TY42)+SUMPRODUCT((TQ3:TQ42=PV7)*(TT3:TT42=PV6)*TZ3:TZ42)+SUMPRODUCT((TQ3:TQ42=PV8)*(TT3:TT42=PV6)*TZ3:TZ42)+SUMPRODUCT((TQ3:TQ42=PV4)*(TT3:TT42=PV6)*TZ3:TZ42)+SUMPRODUCT((TQ3:TQ42=PV5)*(TT3:TT42=PV6)*TZ3:TZ42)</f>
        <v>0</v>
      </c>
      <c r="QK6" s="255">
        <f ca="1">PW6*4+PX6*2+QI6+QJ6</f>
        <v>0</v>
      </c>
      <c r="QL6" s="255">
        <f ca="1">IF(PV6&lt;&gt;"",RANK(QK6,QK4:QK8),"")</f>
        <v>1</v>
      </c>
      <c r="QM6" s="255">
        <f ca="1">SUMPRODUCT((QK4:QK8=QK6)*(QB4:QB8&gt;QB6))</f>
        <v>0</v>
      </c>
      <c r="QN6" s="255">
        <f ca="1">SUMPRODUCT((QK4:QK8=QK6)*(QB4:QB8=QB6)*(QE4:QE8&gt;QE6))</f>
        <v>0</v>
      </c>
      <c r="QO6" s="255">
        <f ca="1">SUMPRODUCT((QK4:QK8=QK6)*(QB4:QB8=QB6)*(QE4:QE8=QE6)*(QF4:QF8&gt;QF6))</f>
        <v>0</v>
      </c>
      <c r="QP6" s="255">
        <f ca="1">SUMPRODUCT((QK4:QK8=QK6)*(QB4:QB8=QB6)*(QE4:QE8=QE6)*(QF4:QF8=QF6)*(QG4:QG8&gt;QG6))</f>
        <v>0</v>
      </c>
      <c r="QQ6" s="255">
        <f ca="1">SUMPRODUCT((QK4:QK8=QK6)*(QB4:QB8=QB6)*(QE4:QE8=QE6)*(QF4:QF8=QF6)*(QG4:QG8=QG6)*(QH4:QH8&gt;QH6))</f>
        <v>2</v>
      </c>
      <c r="QR6" s="255">
        <f t="shared" ca="1" si="193"/>
        <v>3</v>
      </c>
      <c r="QS6" s="255" t="str">
        <f ca="1">IF(PV6&lt;&gt;"",INDEX(PV4:PV8,MATCH(3,QR4:QR8,0),0),"")</f>
        <v>Wales</v>
      </c>
      <c r="QT6" s="255" t="str">
        <f ca="1">IF(PR5&lt;&gt;"",PR5,"")</f>
        <v/>
      </c>
      <c r="QU6" s="255">
        <f ca="1">SUMPRODUCT((TQ3:TQ42=QT6)*(TT3:TT42=QT7)*(UA3:UA42="W"))+SUMPRODUCT((TQ3:TQ42=QT6)*(TT3:TT42=QT8)*(UA3:UA42="W"))+SUMPRODUCT((TQ3:TQ42=QT6)*(TT3:TT42=QT5)*(UA3:UA42="W"))+SUMPRODUCT((TQ3:TQ42=QT7)*(TT3:TT42=QT6)*(UB3:UB42="W"))+SUMPRODUCT((TQ3:TQ42=QT8)*(TT3:TT42=QT6)*(UB3:UB42="W"))+SUMPRODUCT((TQ3:TQ42=QT5)*(TT3:TT42=QT6)*(UB3:UB42="W"))</f>
        <v>0</v>
      </c>
      <c r="QV6" s="255">
        <f ca="1">SUMPRODUCT((TQ3:TQ42=QT6)*(TT3:TT42=QT7)*(UA3:UA42="D"))+SUMPRODUCT((TQ3:TQ42=QT6)*(TT3:TT42=QT8)*(UA3:UA42="D"))+SUMPRODUCT((TQ3:TQ42=QT6)*(TT3:TT42=QT5)*(UA3:UA42="D"))+SUMPRODUCT((TQ3:TQ42=QT7)*(TT3:TT42=QT6)*(UA3:UA42="D"))+SUMPRODUCT((TQ3:TQ42=QT8)*(TT3:TT42=QT6)*(UA3:UA42="D"))+SUMPRODUCT((TQ3:TQ42=QT5)*(TT3:TT42=QT6)*(UA3:UA42="D"))</f>
        <v>0</v>
      </c>
      <c r="QW6" s="255">
        <f ca="1">SUMPRODUCT((TQ3:TQ42=QT6)*(TT3:TT42=QT7)*(UA3:UA42="L"))+SUMPRODUCT((TQ3:TQ42=QT6)*(TT3:TT42=QT8)*(UA3:UA42="L"))+SUMPRODUCT((TQ3:TQ42=QT6)*(TT3:TT42=QT5)*(UA3:UA42="L"))+SUMPRODUCT((TQ3:TQ42=QT7)*(TT3:TT42=QT6)*(UB3:UB42="L"))+SUMPRODUCT((TQ3:TQ42=QT8)*(TT3:TT42=QT6)*(UB3:UB42="L"))+SUMPRODUCT((TQ3:TQ42=QT5)*(TT3:TT42=QT6)*(UB3:UB42="L"))</f>
        <v>0</v>
      </c>
      <c r="QX6" s="255">
        <f ca="1">IF(QT6&lt;&gt;"",VLOOKUP(QT6,OW4:PA29,5,FALSE),0)</f>
        <v>0</v>
      </c>
      <c r="QY6" s="255">
        <f ca="1">IF(QT6&lt;&gt;"",VLOOKUP(QT6,OW4:PB29,6,FALSE),0)</f>
        <v>0</v>
      </c>
      <c r="QZ6" s="255">
        <f ca="1">QX6-QY6+1000</f>
        <v>1000</v>
      </c>
      <c r="RA6" s="255">
        <f ca="1">IF(QT6&lt;&gt;"",VLOOKUP(QT6,OW4:PD29,8,FALSE),0)</f>
        <v>0</v>
      </c>
      <c r="RB6" s="255">
        <f ca="1">IF(QT6&lt;&gt;"",VLOOKUP(QT6,OW4:PE29,9,FALSE),0)</f>
        <v>0</v>
      </c>
      <c r="RC6" s="255">
        <f t="shared" ref="RC6" ca="1" si="380">RA6-RB6+1000</f>
        <v>1000</v>
      </c>
      <c r="RD6" s="255" t="str">
        <f ca="1">IF(QT6&lt;&gt;"",VLOOKUP(QT6,OW4:PA8,5,FALSE),"")</f>
        <v/>
      </c>
      <c r="RE6" s="255" t="str">
        <f ca="1">IF(QT6&lt;&gt;"",VLOOKUP(QT6,OW4:PD8,8,FALSE),"")</f>
        <v/>
      </c>
      <c r="RF6" s="255" t="str">
        <f ca="1">IF(QT6&lt;&gt;"",VLOOKUP(QT6,OW4:PK8,15,FALSE),"")</f>
        <v/>
      </c>
      <c r="RG6" s="255">
        <f ca="1">SUMPRODUCT((TQ3:TQ42=QT6)*(TT3:TT42=QT7)*TW3:TW42)+SUMPRODUCT((TQ3:TQ42=QT6)*(TT3:TT42=QT8)*TW3:TW42)+SUMPRODUCT((TQ3:TQ42=QT6)*(TT3:TT42=QT5)*TW3:TW42)+SUMPRODUCT((TQ3:TQ42=QT7)*(TT3:TT42=QT6)*TX3:TX42)+SUMPRODUCT((TQ3:TQ42=QT8)*(TT3:TT42=QT6)*TX3:TX42)+SUMPRODUCT((TQ3:TQ42=QT5)*(TT3:TT42=QT6)*TX3:TX42)</f>
        <v>0</v>
      </c>
      <c r="RH6" s="255">
        <f ca="1">SUMPRODUCT((TQ3:TQ42=QT6)*(TT3:TT42=QT7)*TY3:TY42)+SUMPRODUCT((TQ3:TQ42=QT6)*(TT3:TT42=QT8)*TY3:TY42)+SUMPRODUCT((TQ3:TQ42=QT6)*(TT3:TT42=QT5)*TY3:TY42)+SUMPRODUCT((TQ3:TQ42=QT7)*(TT3:TT42=QT6)*TZ3:TZ42)+SUMPRODUCT((TQ3:TQ42=QT8)*(TT3:TT42=QT6)*TZ3:TZ42)+SUMPRODUCT((TQ3:TQ42=QT5)*(TT3:TT42=QT6)*TZ3:TZ42)</f>
        <v>0</v>
      </c>
      <c r="RI6" s="255">
        <f ca="1">QU6*4+QV6*2+RG6+RH6</f>
        <v>0</v>
      </c>
      <c r="RJ6" s="255" t="str">
        <f ca="1">IF(QT6&lt;&gt;"",RANK(RI6,RI5:RI8),"")</f>
        <v/>
      </c>
      <c r="RK6" s="255">
        <f ca="1">SUMPRODUCT((RI5:RI8=RI6)*(QZ5:QZ8&gt;QZ6))</f>
        <v>0</v>
      </c>
      <c r="RL6" s="255">
        <f ca="1">SUMPRODUCT((RI5:RI8=RI6)*(QZ5:QZ8=QZ6)*(RC5:RC8&gt;RC6))</f>
        <v>0</v>
      </c>
      <c r="RM6" s="255">
        <f ca="1">SUMPRODUCT((RI4:RI8=RI6)*(QZ4:QZ8=QZ6)*(RC4:RC8=RC6)*(RD4:RD8&gt;RD6))</f>
        <v>0</v>
      </c>
      <c r="RN6" s="255">
        <f ca="1">SUMPRODUCT((RI4:RI8=RI6)*(QZ4:QZ8=QZ6)*(RC4:RC8=RC6)*(RD4:RD8=RD6)*(RE4:RE8&gt;RE6))</f>
        <v>0</v>
      </c>
      <c r="RO6" s="255">
        <f ca="1">SUMPRODUCT((RI4:RI8=RI6)*(QZ4:QZ8=QZ6)*(RC4:RC8=RC6)*(RD4:RD8=RD6)*(RE4:RE8=RE6)*(RF4:RF8&gt;RF6))</f>
        <v>0</v>
      </c>
      <c r="RP6" s="255" t="str">
        <f t="shared" ref="RP6:RP8" ca="1" si="381">IF(QT6&lt;&gt;"",SUM(RJ6:RO6)+1,"")</f>
        <v/>
      </c>
      <c r="RQ6" s="255" t="str">
        <f ca="1">IF(QT6&lt;&gt;"",INDEX(QT5:QT8,MATCH(3,RP5:RP8,0),0),"")</f>
        <v/>
      </c>
      <c r="RR6" s="255" t="str">
        <f ca="1">IF(PS4&lt;&gt;"",PS4,"")</f>
        <v/>
      </c>
      <c r="RS6" s="255">
        <f ca="1">SUMPRODUCT((TQ3:TQ42=RR6)*(TT3:TT42=RR7)*(UA3:UA42="W"))+SUMPRODUCT((TQ3:TQ42=RR6)*(TT3:TT42=RR8)*(UA3:UA42="W"))+SUMPRODUCT((TQ3:TQ42=RR6)*(TT3:TT42=RR9)*(UA3:UA42="W"))+SUMPRODUCT((TQ3:TQ42=RR7)*(TT3:TT42=RR6)*(UB3:UB42="W"))+SUMPRODUCT((TQ3:TQ42=RR8)*(TT3:TT42=RR6)*(UB3:UB42="W"))+SUMPRODUCT((TQ3:TQ42=RR9)*(TT3:TT42=RR6)*(UB3:UB42="W"))</f>
        <v>0</v>
      </c>
      <c r="RT6" s="255">
        <f ca="1">SUMPRODUCT((TQ3:TQ42=RR6)*(TT3:TT42=RR7)*(UA3:UA42="D"))+SUMPRODUCT((TQ3:TQ42=RR6)*(TT3:TT42=RR8)*(UA3:UA42="D"))+SUMPRODUCT((TQ3:TQ42=RR6)*(TT3:TT42=RR9)*(UA3:UA42="D"))+SUMPRODUCT((TQ3:TQ42=RR7)*(TT3:TT42=RR6)*(UA3:UA42="D"))+SUMPRODUCT((TQ3:TQ42=RR8)*(TT3:TT42=RR6)*(UA3:UA42="D"))+SUMPRODUCT((TQ3:TQ42=RR9)*(TT3:TT42=RR6)*(UA3:UA42="D"))</f>
        <v>0</v>
      </c>
      <c r="RU6" s="255">
        <f ca="1">SUMPRODUCT((TQ3:TQ42=RR6)*(TT3:TT42=RR7)*(UA3:UA42="L"))+SUMPRODUCT((TQ3:TQ42=RR6)*(TT3:TT42=RR8)*(UA3:UA42="L"))+SUMPRODUCT((TQ3:TQ42=RR6)*(TT3:TT42=RR9)*(UA3:UA42="L"))+SUMPRODUCT((TQ3:TQ42=RR7)*(TT3:TT42=RR6)*(UB3:UB42="L"))+SUMPRODUCT((TQ3:TQ42=RR8)*(TT3:TT42=RR6)*(UB3:UB42="L"))+SUMPRODUCT((TQ3:TQ42=RR9)*(TT3:TT42=RR6)*(UB3:UB42="L"))</f>
        <v>0</v>
      </c>
      <c r="RV6" s="255">
        <f ca="1">IF(RR6&lt;&gt;"",VLOOKUP(RR6,OW4:PA29,5,FALSE),0)</f>
        <v>0</v>
      </c>
      <c r="RW6" s="255">
        <f ca="1">IF(RR6&lt;&gt;"",VLOOKUP(RR6,OW4:PB29,6,FALSE),0)</f>
        <v>0</v>
      </c>
      <c r="RX6" s="255">
        <f ca="1">RV6-RW6+1000</f>
        <v>1000</v>
      </c>
      <c r="RY6" s="255">
        <f ca="1">IF(RR6&lt;&gt;"",VLOOKUP(RR6,OW4:PD29,8,FALSE),0)</f>
        <v>0</v>
      </c>
      <c r="RZ6" s="255">
        <f ca="1">IF(RR6&lt;&gt;"",VLOOKUP(RR6,OW4:PE29,9,FALSE),0)</f>
        <v>0</v>
      </c>
      <c r="SA6" s="255">
        <f ca="1">RY6-RZ6+1000</f>
        <v>1000</v>
      </c>
      <c r="SB6" s="255" t="str">
        <f ca="1">IF(RR6&lt;&gt;"",VLOOKUP(RR6,OW4:PA8,5,FALSE),"")</f>
        <v/>
      </c>
      <c r="SC6" s="255" t="str">
        <f ca="1">IF(RR6&lt;&gt;"",VLOOKUP(RR6,OW4:PD8,8,FALSE),"")</f>
        <v/>
      </c>
      <c r="SD6" s="255" t="str">
        <f ca="1">IF(RR6&lt;&gt;"",VLOOKUP(RR6,OW4:PK8,15,FALSE),"")</f>
        <v/>
      </c>
      <c r="SE6" s="255">
        <f ca="1">SUMPRODUCT((TQ3:TQ42=RR6)*(TT3:TT42=RR7)*TW3:TW42)+SUMPRODUCT((TQ3:TQ42=RR6)*(TT3:TT42=RR8)*TW3:TW42)+SUMPRODUCT((TQ3:TQ42=RR6)*(TT3:TT42=RR9)*TW3:TW42)+SUMPRODUCT((TQ3:TQ42=RR7)*(TT3:TT42=RR6)*TX3:TX42)+SUMPRODUCT((TQ3:TQ42=RR8)*(TT3:TT42=RR6)*TX3:TX42)+SUMPRODUCT((TQ3:TQ42=RR9)*(TT3:TT42=RR6)*TX3:TX42)</f>
        <v>0</v>
      </c>
      <c r="SF6" s="255">
        <f ca="1">SUMPRODUCT((TQ3:TQ42=RR6)*(TT3:TT42=RR7)*TY3:TY42)+SUMPRODUCT((TQ3:TQ42=RR6)*(TT3:TT42=RR8)*TY3:TY42)+SUMPRODUCT((TQ3:TQ42=RR6)*(TT3:TT42=RR9)*TY3:TY42)+SUMPRODUCT((TQ3:TQ42=RR7)*(TT3:TT42=RR6)*TZ3:TZ42)+SUMPRODUCT((TQ3:TQ42=RR8)*(TT3:TT42=RR6)*TZ3:TZ42)+SUMPRODUCT((TQ3:TQ42=RR9)*(TT3:TT42=RR6)*TZ3:TZ42)</f>
        <v>0</v>
      </c>
      <c r="SG6" s="255">
        <f ca="1">RS6*4+RT6*2+SE6+SF6</f>
        <v>0</v>
      </c>
      <c r="SH6" s="255" t="str">
        <f ca="1">IF(RR6&lt;&gt;"",RANK(SG6,SG6:SG9),"")</f>
        <v/>
      </c>
      <c r="SI6" s="255">
        <f ca="1">SUMPRODUCT((SG6:SG9=SG6)*(RX6:RX9&gt;RX6))</f>
        <v>0</v>
      </c>
      <c r="SJ6" s="255">
        <f ca="1">SUMPRODUCT((SG6:SG9=SG6)*(RX6:RX9=RX6)*(SA6:SA9&gt;SA6))</f>
        <v>0</v>
      </c>
      <c r="SK6" s="255">
        <f ca="1">SUMPRODUCT((SG4:SG8=SG6)*(RX4:RX8=RX6)*(SA4:SA8=SA6)*(SB4:SB8&gt;SB6))</f>
        <v>0</v>
      </c>
      <c r="SL6" s="255">
        <f ca="1">SUMPRODUCT((SG4:SG8=SG6)*(RX4:RX8=RX6)*(SA4:SA8=SA6)*(SB4:SB8=SB6)*(SC4:SC8&gt;SC6))</f>
        <v>0</v>
      </c>
      <c r="SM6" s="255">
        <f ca="1">SUMPRODUCT((SG4:SG8=SG6)*(RX4:RX8=RX6)*(SA4:SA8=SA6)*(SB4:SB8=SB6)*(SC4:SC8=SC6)*(SD4:SD8&gt;SD6))</f>
        <v>0</v>
      </c>
      <c r="SN6" s="255" t="str">
        <f ca="1">IF(RR6&lt;&gt;"",SUM(SH6:SM6)+2,"")</f>
        <v/>
      </c>
      <c r="SO6" s="255" t="str">
        <f ca="1">IF(RR6&lt;&gt;"",INDEX(RR6:RR8,MATCH(3,SN6:SN8,0),0),"")</f>
        <v/>
      </c>
      <c r="TN6" s="255" t="str">
        <f ca="1">IF(SO6&lt;&gt;"",SO6,IF(RQ6&lt;&gt;"",RQ6,IF(QS6&lt;&gt;"",QS6,PO6)))</f>
        <v>Wales</v>
      </c>
      <c r="TO6" s="255">
        <v>3</v>
      </c>
      <c r="TP6" s="255">
        <v>4</v>
      </c>
      <c r="TQ6" s="255" t="str">
        <f t="shared" si="34"/>
        <v>South Africa</v>
      </c>
      <c r="TR6" s="255" t="str">
        <f ca="1">IF(OFFSET('All Players'!$W13,0,TR$1)&lt;&gt;"",OFFSET('All Players'!$W13,0,TR$1),"")</f>
        <v/>
      </c>
      <c r="TS6" s="255" t="str">
        <f ca="1">IF(OFFSET('All Players'!$Y13,0,TR$1)&lt;&gt;"",OFFSET('All Players'!$Y13,0,TR$1),"")</f>
        <v/>
      </c>
      <c r="TT6" s="255" t="str">
        <f t="shared" si="35"/>
        <v>Japan</v>
      </c>
      <c r="TU6" s="255" t="str">
        <f ca="1">IF(OFFSET('All Players'!$AA13,0,TT$1)&lt;&gt;"",OFFSET('All Players'!$AA13,0,TT$1),"")</f>
        <v/>
      </c>
      <c r="TV6" s="255" t="str">
        <f ca="1">IF(OFFSET('All Players'!$AC13,0,TU$1)&lt;&gt;"",OFFSET('All Players'!$AC13,0,TU$1),"")</f>
        <v/>
      </c>
      <c r="TW6" s="255">
        <f t="shared" ca="1" si="36"/>
        <v>0</v>
      </c>
      <c r="TX6" s="255">
        <f t="shared" ca="1" si="37"/>
        <v>0</v>
      </c>
      <c r="TY6" s="255">
        <f t="shared" ca="1" si="38"/>
        <v>0</v>
      </c>
      <c r="TZ6" s="255">
        <f t="shared" ca="1" si="39"/>
        <v>0</v>
      </c>
      <c r="UA6" s="255" t="str">
        <f t="shared" ca="1" si="40"/>
        <v/>
      </c>
      <c r="UB6" s="255" t="str">
        <f t="shared" ca="1" si="41"/>
        <v/>
      </c>
      <c r="UC6" s="255">
        <f ca="1">VLOOKUP(UD6,YU4:YV8,2,FALSE)</f>
        <v>3</v>
      </c>
      <c r="UD6" s="255" t="s">
        <v>43</v>
      </c>
      <c r="UE6" s="255">
        <f t="shared" ca="1" si="194"/>
        <v>0</v>
      </c>
      <c r="UF6" s="255">
        <f t="shared" ca="1" si="195"/>
        <v>0</v>
      </c>
      <c r="UG6" s="255">
        <f t="shared" ca="1" si="196"/>
        <v>0</v>
      </c>
      <c r="UH6" s="255">
        <f t="shared" ca="1" si="197"/>
        <v>0</v>
      </c>
      <c r="UI6" s="255">
        <f t="shared" ca="1" si="198"/>
        <v>0</v>
      </c>
      <c r="UJ6" s="255">
        <f t="shared" ca="1" si="199"/>
        <v>1000</v>
      </c>
      <c r="UK6" s="255">
        <f t="shared" ca="1" si="200"/>
        <v>0</v>
      </c>
      <c r="UL6" s="255">
        <f t="shared" ca="1" si="201"/>
        <v>0</v>
      </c>
      <c r="UM6" s="255">
        <f t="shared" ca="1" si="202"/>
        <v>1000</v>
      </c>
      <c r="UN6" s="255">
        <f t="shared" ca="1" si="203"/>
        <v>0</v>
      </c>
      <c r="UO6" s="255">
        <f ca="1">SUMIF(YX:YX,UD6,ZD:ZD)+SUMIF(ZA:ZA,UD6,ZE:ZE)</f>
        <v>0</v>
      </c>
      <c r="UP6" s="255">
        <f ca="1">SUMIF(YX:YX,UD6,ZF:ZF)+SUMIF(ZA:ZA,UD6,ZG:ZG)</f>
        <v>0</v>
      </c>
      <c r="UQ6" s="255">
        <f t="shared" ca="1" si="204"/>
        <v>0</v>
      </c>
      <c r="UR6" s="255">
        <v>6</v>
      </c>
      <c r="US6" s="255">
        <f t="shared" ca="1" si="205"/>
        <v>1</v>
      </c>
      <c r="UU6" s="255">
        <f ca="1">RANK(UQ6,UQ$4:UQ$8)+COUNTIF(UQ$4:UQ6,UQ6)-1</f>
        <v>3</v>
      </c>
      <c r="UV6" s="255" t="str">
        <f ca="1">INDEX(UD$4:UD$8,MATCH(3,UU$4:UU$8,0),0)</f>
        <v>Wales</v>
      </c>
      <c r="UW6" s="255">
        <f t="shared" ca="1" si="206"/>
        <v>1</v>
      </c>
      <c r="UX6" s="255" t="str">
        <f ca="1">IF(AND(UX5&lt;&gt;"",UW6=1),UV6,"")</f>
        <v>Wales</v>
      </c>
      <c r="UY6" s="255" t="str">
        <f ca="1">IF(AND(UY5&lt;&gt;"",UW7=2),UV7,"")</f>
        <v/>
      </c>
      <c r="UZ6" s="255" t="str">
        <f ca="1">IF(AND(UZ5&lt;&gt;"",UW8=3),UV8,"")</f>
        <v/>
      </c>
      <c r="VC6" s="255" t="str">
        <f t="shared" ca="1" si="207"/>
        <v>Wales</v>
      </c>
      <c r="VD6" s="255">
        <f ca="1">SUMPRODUCT((YX3:YX42=VC6)*(ZA3:ZA42=VC7)*(ZH3:ZH42="W"))+SUMPRODUCT((YX3:YX42=VC6)*(ZA3:ZA42=VC8)*(ZH3:ZH42="W"))+SUMPRODUCT((YX3:YX42=VC6)*(ZA3:ZA42=VC4)*(ZH3:ZH42="W"))+SUMPRODUCT((YX3:YX42=VC6)*(ZA3:ZA42=VC5)*(ZH3:ZH42="W"))+SUMPRODUCT((YX3:YX42=VC7)*(ZA3:ZA42=VC6)*(ZI3:ZI42="W"))+SUMPRODUCT((YX3:YX42=VC8)*(ZA3:ZA42=VC6)*(ZI3:ZI42="W"))+SUMPRODUCT((YX3:YX42=VC4)*(ZA3:ZA42=VC6)*(ZI3:ZI42="W"))+SUMPRODUCT((YX3:YX42=VC5)*(ZA3:ZA42=VC6)*(ZI3:ZI42="W"))</f>
        <v>0</v>
      </c>
      <c r="VE6" s="255">
        <f ca="1">SUMPRODUCT((YX3:YX42=VC6)*(ZA3:ZA42=VC7)*(ZH3:ZH42="D"))+SUMPRODUCT((YX3:YX42=VC6)*(ZA3:ZA42=VC8)*(ZH3:ZH42="D"))+SUMPRODUCT((YX3:YX42=VC6)*(ZA3:ZA42=VC4)*(ZH3:ZH42="D"))+SUMPRODUCT((YX3:YX42=VC6)*(ZA3:ZA42=VC5)*(ZH3:ZH42="D"))+SUMPRODUCT((YX3:YX42=VC7)*(ZA3:ZA42=VC6)*(ZH3:ZH42="D"))+SUMPRODUCT((YX3:YX42=VC8)*(ZA3:ZA42=VC6)*(ZH3:ZH42="D"))+SUMPRODUCT((YX3:YX42=VC4)*(ZA3:ZA42=VC6)*(ZH3:ZH42="D"))+SUMPRODUCT((YX3:YX42=VC5)*(ZA3:ZA42=VC6)*(ZH3:ZH42="D"))</f>
        <v>0</v>
      </c>
      <c r="VF6" s="255">
        <f ca="1">SUMPRODUCT((YX3:YX42=VC6)*(ZA3:ZA42=VC7)*(ZH3:ZH42="L"))+SUMPRODUCT((YX3:YX42=VC6)*(ZA3:ZA42=VC8)*(ZH3:ZH42="L"))+SUMPRODUCT((YX3:YX42=VC6)*(ZA3:ZA42=VC4)*(ZH3:ZH42="L"))+SUMPRODUCT((YX3:YX42=VC6)*(ZA3:ZA42=VC5)*(ZH3:ZH42="L"))+SUMPRODUCT((YX3:YX42=VC7)*(ZA3:ZA42=VC6)*(ZI3:ZI42="L"))+SUMPRODUCT((YX3:YX42=VC8)*(ZA3:ZA42=VC6)*(ZI3:ZI42="L"))+SUMPRODUCT((YX3:YX42=VC4)*(ZA3:ZA42=VC6)*(ZI3:ZI42="L"))+SUMPRODUCT((YX3:YX42=VC5)*(ZA3:ZA42=VC6)*(ZI3:ZI42="L"))</f>
        <v>0</v>
      </c>
      <c r="VG6" s="255">
        <f ca="1">IF(VC6&lt;&gt;"",VLOOKUP(VC6,UD4:UH29,5,FALSE),0)</f>
        <v>0</v>
      </c>
      <c r="VH6" s="255">
        <f ca="1">IF(VC6&lt;&gt;"",VLOOKUP(VC6,UD4:UI29,6,FALSE),0)</f>
        <v>0</v>
      </c>
      <c r="VI6" s="255">
        <f ca="1">VG6-VH6+1000</f>
        <v>1000</v>
      </c>
      <c r="VJ6" s="255">
        <f ca="1">IF(VC6&lt;&gt;"",VLOOKUP(VC6,UD4:UK29,8,FALSE),0)</f>
        <v>0</v>
      </c>
      <c r="VK6" s="255">
        <f ca="1">IF(VC6&lt;&gt;"",VLOOKUP(VC6,UD4:UL29,9,FALSE),0)</f>
        <v>0</v>
      </c>
      <c r="VL6" s="255">
        <f ca="1">VJ6-VK6+1000</f>
        <v>1000</v>
      </c>
      <c r="VM6" s="255">
        <f ca="1">IF(VC6&lt;&gt;"",VLOOKUP(VC6,UD4:UH8,5,FALSE),"")</f>
        <v>0</v>
      </c>
      <c r="VN6" s="255">
        <f ca="1">IF(VC6&lt;&gt;"",VLOOKUP(VC6,UD4:UK8,8,FALSE),"")</f>
        <v>0</v>
      </c>
      <c r="VO6" s="255">
        <f ca="1">IF(VC6&lt;&gt;"",VLOOKUP(VC6,UD4:UR8,15,FALSE),"")</f>
        <v>6</v>
      </c>
      <c r="VP6" s="255">
        <f ca="1">SUMPRODUCT((YX3:YX42=VC6)*(ZA3:ZA42=VC7)*ZD3:ZD42)+SUMPRODUCT((YX3:YX42=VC6)*(ZA3:ZA42=VC8)*ZD3:ZD42)+SUMPRODUCT((YX3:YX42=VC6)*(ZA3:ZA42=VC4)*ZD3:ZD42)+SUMPRODUCT((YX3:YX42=VC6)*(ZA3:ZA42=VC5)*ZD3:ZD42)+SUMPRODUCT((YX3:YX42=VC7)*(ZA3:ZA42=VC6)*ZE3:ZE42)+SUMPRODUCT((YX3:YX42=VC8)*(ZA3:ZA42=VC6)*ZE3:ZE42)+SUMPRODUCT((YX3:YX42=VC4)*(ZA3:ZA42=VC6)*ZE3:ZE42)+SUMPRODUCT((YX3:YX42=VC5)*(ZA3:ZA42=VC6)*ZE3:ZE42)</f>
        <v>0</v>
      </c>
      <c r="VQ6" s="255">
        <f ca="1">SUMPRODUCT((YX3:YX42=VC6)*(ZA3:ZA42=VC7)*ZF3:ZF42)+SUMPRODUCT((YX3:YX42=VC6)*(ZA3:ZA42=VC8)*ZF3:ZF42)+SUMPRODUCT((YX3:YX42=VC6)*(ZA3:ZA42=VC4)*ZF3:ZF42)+SUMPRODUCT((YX3:YX42=VC6)*(ZA3:ZA42=VC5)*ZF3:ZF42)+SUMPRODUCT((YX3:YX42=VC7)*(ZA3:ZA42=VC6)*ZG3:ZG42)+SUMPRODUCT((YX3:YX42=VC8)*(ZA3:ZA42=VC6)*ZG3:ZG42)+SUMPRODUCT((YX3:YX42=VC4)*(ZA3:ZA42=VC6)*ZG3:ZG42)+SUMPRODUCT((YX3:YX42=VC5)*(ZA3:ZA42=VC6)*ZG3:ZG42)</f>
        <v>0</v>
      </c>
      <c r="VR6" s="255">
        <f ca="1">VD6*4+VE6*2+VP6+VQ6</f>
        <v>0</v>
      </c>
      <c r="VS6" s="255">
        <f ca="1">IF(VC6&lt;&gt;"",RANK(VR6,VR4:VR8),"")</f>
        <v>1</v>
      </c>
      <c r="VT6" s="255">
        <f ca="1">SUMPRODUCT((VR4:VR8=VR6)*(VI4:VI8&gt;VI6))</f>
        <v>0</v>
      </c>
      <c r="VU6" s="255">
        <f ca="1">SUMPRODUCT((VR4:VR8=VR6)*(VI4:VI8=VI6)*(VL4:VL8&gt;VL6))</f>
        <v>0</v>
      </c>
      <c r="VV6" s="255">
        <f ca="1">SUMPRODUCT((VR4:VR8=VR6)*(VI4:VI8=VI6)*(VL4:VL8=VL6)*(VM4:VM8&gt;VM6))</f>
        <v>0</v>
      </c>
      <c r="VW6" s="255">
        <f ca="1">SUMPRODUCT((VR4:VR8=VR6)*(VI4:VI8=VI6)*(VL4:VL8=VL6)*(VM4:VM8=VM6)*(VN4:VN8&gt;VN6))</f>
        <v>0</v>
      </c>
      <c r="VX6" s="255">
        <f ca="1">SUMPRODUCT((VR4:VR8=VR6)*(VI4:VI8=VI6)*(VL4:VL8=VL6)*(VM4:VM8=VM6)*(VN4:VN8=VN6)*(VO4:VO8&gt;VO6))</f>
        <v>2</v>
      </c>
      <c r="VY6" s="255">
        <f t="shared" ca="1" si="208"/>
        <v>3</v>
      </c>
      <c r="VZ6" s="255" t="str">
        <f ca="1">IF(VC6&lt;&gt;"",INDEX(VC4:VC8,MATCH(3,VY4:VY8,0),0),"")</f>
        <v>Wales</v>
      </c>
      <c r="WA6" s="255" t="str">
        <f ca="1">IF(UY5&lt;&gt;"",UY5,"")</f>
        <v/>
      </c>
      <c r="WB6" s="255">
        <f ca="1">SUMPRODUCT((YX3:YX42=WA6)*(ZA3:ZA42=WA7)*(ZH3:ZH42="W"))+SUMPRODUCT((YX3:YX42=WA6)*(ZA3:ZA42=WA8)*(ZH3:ZH42="W"))+SUMPRODUCT((YX3:YX42=WA6)*(ZA3:ZA42=WA5)*(ZH3:ZH42="W"))+SUMPRODUCT((YX3:YX42=WA7)*(ZA3:ZA42=WA6)*(ZI3:ZI42="W"))+SUMPRODUCT((YX3:YX42=WA8)*(ZA3:ZA42=WA6)*(ZI3:ZI42="W"))+SUMPRODUCT((YX3:YX42=WA5)*(ZA3:ZA42=WA6)*(ZI3:ZI42="W"))</f>
        <v>0</v>
      </c>
      <c r="WC6" s="255">
        <f ca="1">SUMPRODUCT((YX3:YX42=WA6)*(ZA3:ZA42=WA7)*(ZH3:ZH42="D"))+SUMPRODUCT((YX3:YX42=WA6)*(ZA3:ZA42=WA8)*(ZH3:ZH42="D"))+SUMPRODUCT((YX3:YX42=WA6)*(ZA3:ZA42=WA5)*(ZH3:ZH42="D"))+SUMPRODUCT((YX3:YX42=WA7)*(ZA3:ZA42=WA6)*(ZH3:ZH42="D"))+SUMPRODUCT((YX3:YX42=WA8)*(ZA3:ZA42=WA6)*(ZH3:ZH42="D"))+SUMPRODUCT((YX3:YX42=WA5)*(ZA3:ZA42=WA6)*(ZH3:ZH42="D"))</f>
        <v>0</v>
      </c>
      <c r="WD6" s="255">
        <f ca="1">SUMPRODUCT((YX3:YX42=WA6)*(ZA3:ZA42=WA7)*(ZH3:ZH42="L"))+SUMPRODUCT((YX3:YX42=WA6)*(ZA3:ZA42=WA8)*(ZH3:ZH42="L"))+SUMPRODUCT((YX3:YX42=WA6)*(ZA3:ZA42=WA5)*(ZH3:ZH42="L"))+SUMPRODUCT((YX3:YX42=WA7)*(ZA3:ZA42=WA6)*(ZI3:ZI42="L"))+SUMPRODUCT((YX3:YX42=WA8)*(ZA3:ZA42=WA6)*(ZI3:ZI42="L"))+SUMPRODUCT((YX3:YX42=WA5)*(ZA3:ZA42=WA6)*(ZI3:ZI42="L"))</f>
        <v>0</v>
      </c>
      <c r="WE6" s="255">
        <f ca="1">IF(WA6&lt;&gt;"",VLOOKUP(WA6,UD4:UH29,5,FALSE),0)</f>
        <v>0</v>
      </c>
      <c r="WF6" s="255">
        <f ca="1">IF(WA6&lt;&gt;"",VLOOKUP(WA6,UD4:UI29,6,FALSE),0)</f>
        <v>0</v>
      </c>
      <c r="WG6" s="255">
        <f ca="1">WE6-WF6+1000</f>
        <v>1000</v>
      </c>
      <c r="WH6" s="255">
        <f ca="1">IF(WA6&lt;&gt;"",VLOOKUP(WA6,UD4:UK29,8,FALSE),0)</f>
        <v>0</v>
      </c>
      <c r="WI6" s="255">
        <f ca="1">IF(WA6&lt;&gt;"",VLOOKUP(WA6,UD4:UL29,9,FALSE),0)</f>
        <v>0</v>
      </c>
      <c r="WJ6" s="255">
        <f t="shared" ref="WJ6" ca="1" si="382">WH6-WI6+1000</f>
        <v>1000</v>
      </c>
      <c r="WK6" s="255" t="str">
        <f ca="1">IF(WA6&lt;&gt;"",VLOOKUP(WA6,UD4:UH8,5,FALSE),"")</f>
        <v/>
      </c>
      <c r="WL6" s="255" t="str">
        <f ca="1">IF(WA6&lt;&gt;"",VLOOKUP(WA6,UD4:UK8,8,FALSE),"")</f>
        <v/>
      </c>
      <c r="WM6" s="255" t="str">
        <f ca="1">IF(WA6&lt;&gt;"",VLOOKUP(WA6,UD4:UR8,15,FALSE),"")</f>
        <v/>
      </c>
      <c r="WN6" s="255">
        <f ca="1">SUMPRODUCT((YX3:YX42=WA6)*(ZA3:ZA42=WA7)*ZD3:ZD42)+SUMPRODUCT((YX3:YX42=WA6)*(ZA3:ZA42=WA8)*ZD3:ZD42)+SUMPRODUCT((YX3:YX42=WA6)*(ZA3:ZA42=WA5)*ZD3:ZD42)+SUMPRODUCT((YX3:YX42=WA7)*(ZA3:ZA42=WA6)*ZE3:ZE42)+SUMPRODUCT((YX3:YX42=WA8)*(ZA3:ZA42=WA6)*ZE3:ZE42)+SUMPRODUCT((YX3:YX42=WA5)*(ZA3:ZA42=WA6)*ZE3:ZE42)</f>
        <v>0</v>
      </c>
      <c r="WO6" s="255">
        <f ca="1">SUMPRODUCT((YX3:YX42=WA6)*(ZA3:ZA42=WA7)*ZF3:ZF42)+SUMPRODUCT((YX3:YX42=WA6)*(ZA3:ZA42=WA8)*ZF3:ZF42)+SUMPRODUCT((YX3:YX42=WA6)*(ZA3:ZA42=WA5)*ZF3:ZF42)+SUMPRODUCT((YX3:YX42=WA7)*(ZA3:ZA42=WA6)*ZG3:ZG42)+SUMPRODUCT((YX3:YX42=WA8)*(ZA3:ZA42=WA6)*ZG3:ZG42)+SUMPRODUCT((YX3:YX42=WA5)*(ZA3:ZA42=WA6)*ZG3:ZG42)</f>
        <v>0</v>
      </c>
      <c r="WP6" s="255">
        <f ca="1">WB6*4+WC6*2+WN6+WO6</f>
        <v>0</v>
      </c>
      <c r="WQ6" s="255" t="str">
        <f ca="1">IF(WA6&lt;&gt;"",RANK(WP6,WP5:WP8),"")</f>
        <v/>
      </c>
      <c r="WR6" s="255">
        <f ca="1">SUMPRODUCT((WP5:WP8=WP6)*(WG5:WG8&gt;WG6))</f>
        <v>0</v>
      </c>
      <c r="WS6" s="255">
        <f ca="1">SUMPRODUCT((WP5:WP8=WP6)*(WG5:WG8=WG6)*(WJ5:WJ8&gt;WJ6))</f>
        <v>0</v>
      </c>
      <c r="WT6" s="255">
        <f ca="1">SUMPRODUCT((WP4:WP8=WP6)*(WG4:WG8=WG6)*(WJ4:WJ8=WJ6)*(WK4:WK8&gt;WK6))</f>
        <v>0</v>
      </c>
      <c r="WU6" s="255">
        <f ca="1">SUMPRODUCT((WP4:WP8=WP6)*(WG4:WG8=WG6)*(WJ4:WJ8=WJ6)*(WK4:WK8=WK6)*(WL4:WL8&gt;WL6))</f>
        <v>0</v>
      </c>
      <c r="WV6" s="255">
        <f ca="1">SUMPRODUCT((WP4:WP8=WP6)*(WG4:WG8=WG6)*(WJ4:WJ8=WJ6)*(WK4:WK8=WK6)*(WL4:WL8=WL6)*(WM4:WM8&gt;WM6))</f>
        <v>0</v>
      </c>
      <c r="WW6" s="255" t="str">
        <f t="shared" ref="WW6:WW8" ca="1" si="383">IF(WA6&lt;&gt;"",SUM(WQ6:WV6)+1,"")</f>
        <v/>
      </c>
      <c r="WX6" s="255" t="str">
        <f ca="1">IF(WA6&lt;&gt;"",INDEX(WA5:WA8,MATCH(3,WW5:WW8,0),0),"")</f>
        <v/>
      </c>
      <c r="WY6" s="255" t="str">
        <f ca="1">IF(UZ4&lt;&gt;"",UZ4,"")</f>
        <v/>
      </c>
      <c r="WZ6" s="255">
        <f ca="1">SUMPRODUCT((YX3:YX42=WY6)*(ZA3:ZA42=WY7)*(ZH3:ZH42="W"))+SUMPRODUCT((YX3:YX42=WY6)*(ZA3:ZA42=WY8)*(ZH3:ZH42="W"))+SUMPRODUCT((YX3:YX42=WY6)*(ZA3:ZA42=WY9)*(ZH3:ZH42="W"))+SUMPRODUCT((YX3:YX42=WY7)*(ZA3:ZA42=WY6)*(ZI3:ZI42="W"))+SUMPRODUCT((YX3:YX42=WY8)*(ZA3:ZA42=WY6)*(ZI3:ZI42="W"))+SUMPRODUCT((YX3:YX42=WY9)*(ZA3:ZA42=WY6)*(ZI3:ZI42="W"))</f>
        <v>0</v>
      </c>
      <c r="XA6" s="255">
        <f ca="1">SUMPRODUCT((YX3:YX42=WY6)*(ZA3:ZA42=WY7)*(ZH3:ZH42="D"))+SUMPRODUCT((YX3:YX42=WY6)*(ZA3:ZA42=WY8)*(ZH3:ZH42="D"))+SUMPRODUCT((YX3:YX42=WY6)*(ZA3:ZA42=WY9)*(ZH3:ZH42="D"))+SUMPRODUCT((YX3:YX42=WY7)*(ZA3:ZA42=WY6)*(ZH3:ZH42="D"))+SUMPRODUCT((YX3:YX42=WY8)*(ZA3:ZA42=WY6)*(ZH3:ZH42="D"))+SUMPRODUCT((YX3:YX42=WY9)*(ZA3:ZA42=WY6)*(ZH3:ZH42="D"))</f>
        <v>0</v>
      </c>
      <c r="XB6" s="255">
        <f ca="1">SUMPRODUCT((YX3:YX42=WY6)*(ZA3:ZA42=WY7)*(ZH3:ZH42="L"))+SUMPRODUCT((YX3:YX42=WY6)*(ZA3:ZA42=WY8)*(ZH3:ZH42="L"))+SUMPRODUCT((YX3:YX42=WY6)*(ZA3:ZA42=WY9)*(ZH3:ZH42="L"))+SUMPRODUCT((YX3:YX42=WY7)*(ZA3:ZA42=WY6)*(ZI3:ZI42="L"))+SUMPRODUCT((YX3:YX42=WY8)*(ZA3:ZA42=WY6)*(ZI3:ZI42="L"))+SUMPRODUCT((YX3:YX42=WY9)*(ZA3:ZA42=WY6)*(ZI3:ZI42="L"))</f>
        <v>0</v>
      </c>
      <c r="XC6" s="255">
        <f ca="1">IF(WY6&lt;&gt;"",VLOOKUP(WY6,UD4:UH29,5,FALSE),0)</f>
        <v>0</v>
      </c>
      <c r="XD6" s="255">
        <f ca="1">IF(WY6&lt;&gt;"",VLOOKUP(WY6,UD4:UI29,6,FALSE),0)</f>
        <v>0</v>
      </c>
      <c r="XE6" s="255">
        <f ca="1">XC6-XD6+1000</f>
        <v>1000</v>
      </c>
      <c r="XF6" s="255">
        <f ca="1">IF(WY6&lt;&gt;"",VLOOKUP(WY6,UD4:UK29,8,FALSE),0)</f>
        <v>0</v>
      </c>
      <c r="XG6" s="255">
        <f ca="1">IF(WY6&lt;&gt;"",VLOOKUP(WY6,UD4:UL29,9,FALSE),0)</f>
        <v>0</v>
      </c>
      <c r="XH6" s="255">
        <f ca="1">XF6-XG6+1000</f>
        <v>1000</v>
      </c>
      <c r="XI6" s="255" t="str">
        <f ca="1">IF(WY6&lt;&gt;"",VLOOKUP(WY6,UD4:UH8,5,FALSE),"")</f>
        <v/>
      </c>
      <c r="XJ6" s="255" t="str">
        <f ca="1">IF(WY6&lt;&gt;"",VLOOKUP(WY6,UD4:UK8,8,FALSE),"")</f>
        <v/>
      </c>
      <c r="XK6" s="255" t="str">
        <f ca="1">IF(WY6&lt;&gt;"",VLOOKUP(WY6,UD4:UR8,15,FALSE),"")</f>
        <v/>
      </c>
      <c r="XL6" s="255">
        <f ca="1">SUMPRODUCT((YX3:YX42=WY6)*(ZA3:ZA42=WY7)*ZD3:ZD42)+SUMPRODUCT((YX3:YX42=WY6)*(ZA3:ZA42=WY8)*ZD3:ZD42)+SUMPRODUCT((YX3:YX42=WY6)*(ZA3:ZA42=WY9)*ZD3:ZD42)+SUMPRODUCT((YX3:YX42=WY7)*(ZA3:ZA42=WY6)*ZE3:ZE42)+SUMPRODUCT((YX3:YX42=WY8)*(ZA3:ZA42=WY6)*ZE3:ZE42)+SUMPRODUCT((YX3:YX42=WY9)*(ZA3:ZA42=WY6)*ZE3:ZE42)</f>
        <v>0</v>
      </c>
      <c r="XM6" s="255">
        <f ca="1">SUMPRODUCT((YX3:YX42=WY6)*(ZA3:ZA42=WY7)*ZF3:ZF42)+SUMPRODUCT((YX3:YX42=WY6)*(ZA3:ZA42=WY8)*ZF3:ZF42)+SUMPRODUCT((YX3:YX42=WY6)*(ZA3:ZA42=WY9)*ZF3:ZF42)+SUMPRODUCT((YX3:YX42=WY7)*(ZA3:ZA42=WY6)*ZG3:ZG42)+SUMPRODUCT((YX3:YX42=WY8)*(ZA3:ZA42=WY6)*ZG3:ZG42)+SUMPRODUCT((YX3:YX42=WY9)*(ZA3:ZA42=WY6)*ZG3:ZG42)</f>
        <v>0</v>
      </c>
      <c r="XN6" s="255">
        <f ca="1">WZ6*4+XA6*2+XL6+XM6</f>
        <v>0</v>
      </c>
      <c r="XO6" s="255" t="str">
        <f ca="1">IF(WY6&lt;&gt;"",RANK(XN6,XN6:XN9),"")</f>
        <v/>
      </c>
      <c r="XP6" s="255">
        <f ca="1">SUMPRODUCT((XN6:XN9=XN6)*(XE6:XE9&gt;XE6))</f>
        <v>0</v>
      </c>
      <c r="XQ6" s="255">
        <f ca="1">SUMPRODUCT((XN6:XN9=XN6)*(XE6:XE9=XE6)*(XH6:XH9&gt;XH6))</f>
        <v>0</v>
      </c>
      <c r="XR6" s="255">
        <f ca="1">SUMPRODUCT((XN4:XN8=XN6)*(XE4:XE8=XE6)*(XH4:XH8=XH6)*(XI4:XI8&gt;XI6))</f>
        <v>0</v>
      </c>
      <c r="XS6" s="255">
        <f ca="1">SUMPRODUCT((XN4:XN8=XN6)*(XE4:XE8=XE6)*(XH4:XH8=XH6)*(XI4:XI8=XI6)*(XJ4:XJ8&gt;XJ6))</f>
        <v>0</v>
      </c>
      <c r="XT6" s="255">
        <f ca="1">SUMPRODUCT((XN4:XN8=XN6)*(XE4:XE8=XE6)*(XH4:XH8=XH6)*(XI4:XI8=XI6)*(XJ4:XJ8=XJ6)*(XK4:XK8&gt;XK6))</f>
        <v>0</v>
      </c>
      <c r="XU6" s="255" t="str">
        <f ca="1">IF(WY6&lt;&gt;"",SUM(XO6:XT6)+2,"")</f>
        <v/>
      </c>
      <c r="XV6" s="255" t="str">
        <f ca="1">IF(WY6&lt;&gt;"",INDEX(WY6:WY8,MATCH(3,XU6:XU8,0),0),"")</f>
        <v/>
      </c>
      <c r="YU6" s="255" t="str">
        <f ca="1">IF(XV6&lt;&gt;"",XV6,IF(WX6&lt;&gt;"",WX6,IF(VZ6&lt;&gt;"",VZ6,UV6)))</f>
        <v>Wales</v>
      </c>
      <c r="YV6" s="255">
        <v>3</v>
      </c>
      <c r="YW6" s="255">
        <v>4</v>
      </c>
      <c r="YX6" s="255" t="str">
        <f t="shared" si="42"/>
        <v>South Africa</v>
      </c>
      <c r="YY6" s="255" t="str">
        <f ca="1">IF(OFFSET('All Players'!$W13,0,YY$1)&lt;&gt;"",OFFSET('All Players'!$W13,0,YY$1),"")</f>
        <v/>
      </c>
      <c r="YZ6" s="255" t="str">
        <f ca="1">IF(OFFSET('All Players'!$Y13,0,YY$1)&lt;&gt;"",OFFSET('All Players'!$Y13,0,YY$1),"")</f>
        <v/>
      </c>
      <c r="ZA6" s="255" t="str">
        <f t="shared" si="43"/>
        <v>Japan</v>
      </c>
      <c r="ZB6" s="255" t="str">
        <f ca="1">IF(OFFSET('All Players'!$AA13,0,ZA$1)&lt;&gt;"",OFFSET('All Players'!$AA13,0,ZA$1),"")</f>
        <v/>
      </c>
      <c r="ZC6" s="255" t="str">
        <f ca="1">IF(OFFSET('All Players'!$AC13,0,ZB$1)&lt;&gt;"",OFFSET('All Players'!$AC13,0,ZB$1),"")</f>
        <v/>
      </c>
      <c r="ZD6" s="255">
        <f t="shared" ca="1" si="44"/>
        <v>0</v>
      </c>
      <c r="ZE6" s="255">
        <f t="shared" ca="1" si="45"/>
        <v>0</v>
      </c>
      <c r="ZF6" s="255">
        <f t="shared" ca="1" si="46"/>
        <v>0</v>
      </c>
      <c r="ZG6" s="255">
        <f t="shared" ca="1" si="47"/>
        <v>0</v>
      </c>
      <c r="ZH6" s="255" t="str">
        <f t="shared" ca="1" si="48"/>
        <v/>
      </c>
      <c r="ZI6" s="255" t="str">
        <f t="shared" ca="1" si="49"/>
        <v/>
      </c>
      <c r="ZJ6" s="255">
        <f ca="1">VLOOKUP(ZK6,AEB4:AEC8,2,FALSE)</f>
        <v>3</v>
      </c>
      <c r="ZK6" s="255" t="s">
        <v>43</v>
      </c>
      <c r="ZL6" s="255">
        <f t="shared" ca="1" si="209"/>
        <v>0</v>
      </c>
      <c r="ZM6" s="255">
        <f t="shared" ca="1" si="210"/>
        <v>0</v>
      </c>
      <c r="ZN6" s="255">
        <f t="shared" ca="1" si="211"/>
        <v>0</v>
      </c>
      <c r="ZO6" s="255">
        <f t="shared" ca="1" si="212"/>
        <v>0</v>
      </c>
      <c r="ZP6" s="255">
        <f t="shared" ca="1" si="213"/>
        <v>0</v>
      </c>
      <c r="ZQ6" s="255">
        <f t="shared" ca="1" si="214"/>
        <v>1000</v>
      </c>
      <c r="ZR6" s="255">
        <f t="shared" ca="1" si="215"/>
        <v>0</v>
      </c>
      <c r="ZS6" s="255">
        <f t="shared" ca="1" si="216"/>
        <v>0</v>
      </c>
      <c r="ZT6" s="255">
        <f t="shared" ca="1" si="217"/>
        <v>1000</v>
      </c>
      <c r="ZU6" s="255">
        <f t="shared" ca="1" si="218"/>
        <v>0</v>
      </c>
      <c r="ZV6" s="255">
        <f ca="1">SUMIF(AEE:AEE,ZK6,AEK:AEK)+SUMIF(AEH:AEH,ZK6,AEL:AEL)</f>
        <v>0</v>
      </c>
      <c r="ZW6" s="255">
        <f ca="1">SUMIF(AEE:AEE,ZK6,AEM:AEM)+SUMIF(AEH:AEH,ZK6,AEN:AEN)</f>
        <v>0</v>
      </c>
      <c r="ZX6" s="255">
        <f t="shared" ca="1" si="219"/>
        <v>0</v>
      </c>
      <c r="ZY6" s="255">
        <v>6</v>
      </c>
      <c r="ZZ6" s="255">
        <f t="shared" ca="1" si="220"/>
        <v>1</v>
      </c>
      <c r="AAB6" s="255">
        <f ca="1">RANK(ZX6,ZX$4:ZX$8)+COUNTIF(ZX$4:ZX6,ZX6)-1</f>
        <v>3</v>
      </c>
      <c r="AAC6" s="255" t="str">
        <f ca="1">INDEX(ZK$4:ZK$8,MATCH(3,AAB$4:AAB$8,0),0)</f>
        <v>Wales</v>
      </c>
      <c r="AAD6" s="255">
        <f t="shared" ca="1" si="221"/>
        <v>1</v>
      </c>
      <c r="AAE6" s="255" t="str">
        <f ca="1">IF(AND(AAE5&lt;&gt;"",AAD6=1),AAC6,"")</f>
        <v>Wales</v>
      </c>
      <c r="AAF6" s="255" t="str">
        <f ca="1">IF(AND(AAF5&lt;&gt;"",AAD7=2),AAC7,"")</f>
        <v/>
      </c>
      <c r="AAG6" s="255" t="str">
        <f ca="1">IF(AND(AAG5&lt;&gt;"",AAD8=3),AAC8,"")</f>
        <v/>
      </c>
      <c r="AAJ6" s="255" t="str">
        <f t="shared" ca="1" si="222"/>
        <v>Wales</v>
      </c>
      <c r="AAK6" s="255">
        <f ca="1">SUMPRODUCT((AEE3:AEE42=AAJ6)*(AEH3:AEH42=AAJ7)*(AEO3:AEO42="W"))+SUMPRODUCT((AEE3:AEE42=AAJ6)*(AEH3:AEH42=AAJ8)*(AEO3:AEO42="W"))+SUMPRODUCT((AEE3:AEE42=AAJ6)*(AEH3:AEH42=AAJ4)*(AEO3:AEO42="W"))+SUMPRODUCT((AEE3:AEE42=AAJ6)*(AEH3:AEH42=AAJ5)*(AEO3:AEO42="W"))+SUMPRODUCT((AEE3:AEE42=AAJ7)*(AEH3:AEH42=AAJ6)*(AEP3:AEP42="W"))+SUMPRODUCT((AEE3:AEE42=AAJ8)*(AEH3:AEH42=AAJ6)*(AEP3:AEP42="W"))+SUMPRODUCT((AEE3:AEE42=AAJ4)*(AEH3:AEH42=AAJ6)*(AEP3:AEP42="W"))+SUMPRODUCT((AEE3:AEE42=AAJ5)*(AEH3:AEH42=AAJ6)*(AEP3:AEP42="W"))</f>
        <v>0</v>
      </c>
      <c r="AAL6" s="255">
        <f ca="1">SUMPRODUCT((AEE3:AEE42=AAJ6)*(AEH3:AEH42=AAJ7)*(AEO3:AEO42="D"))+SUMPRODUCT((AEE3:AEE42=AAJ6)*(AEH3:AEH42=AAJ8)*(AEO3:AEO42="D"))+SUMPRODUCT((AEE3:AEE42=AAJ6)*(AEH3:AEH42=AAJ4)*(AEO3:AEO42="D"))+SUMPRODUCT((AEE3:AEE42=AAJ6)*(AEH3:AEH42=AAJ5)*(AEO3:AEO42="D"))+SUMPRODUCT((AEE3:AEE42=AAJ7)*(AEH3:AEH42=AAJ6)*(AEO3:AEO42="D"))+SUMPRODUCT((AEE3:AEE42=AAJ8)*(AEH3:AEH42=AAJ6)*(AEO3:AEO42="D"))+SUMPRODUCT((AEE3:AEE42=AAJ4)*(AEH3:AEH42=AAJ6)*(AEO3:AEO42="D"))+SUMPRODUCT((AEE3:AEE42=AAJ5)*(AEH3:AEH42=AAJ6)*(AEO3:AEO42="D"))</f>
        <v>0</v>
      </c>
      <c r="AAM6" s="255">
        <f ca="1">SUMPRODUCT((AEE3:AEE42=AAJ6)*(AEH3:AEH42=AAJ7)*(AEO3:AEO42="L"))+SUMPRODUCT((AEE3:AEE42=AAJ6)*(AEH3:AEH42=AAJ8)*(AEO3:AEO42="L"))+SUMPRODUCT((AEE3:AEE42=AAJ6)*(AEH3:AEH42=AAJ4)*(AEO3:AEO42="L"))+SUMPRODUCT((AEE3:AEE42=AAJ6)*(AEH3:AEH42=AAJ5)*(AEO3:AEO42="L"))+SUMPRODUCT((AEE3:AEE42=AAJ7)*(AEH3:AEH42=AAJ6)*(AEP3:AEP42="L"))+SUMPRODUCT((AEE3:AEE42=AAJ8)*(AEH3:AEH42=AAJ6)*(AEP3:AEP42="L"))+SUMPRODUCT((AEE3:AEE42=AAJ4)*(AEH3:AEH42=AAJ6)*(AEP3:AEP42="L"))+SUMPRODUCT((AEE3:AEE42=AAJ5)*(AEH3:AEH42=AAJ6)*(AEP3:AEP42="L"))</f>
        <v>0</v>
      </c>
      <c r="AAN6" s="255">
        <f ca="1">IF(AAJ6&lt;&gt;"",VLOOKUP(AAJ6,ZK4:ZO29,5,FALSE),0)</f>
        <v>0</v>
      </c>
      <c r="AAO6" s="255">
        <f ca="1">IF(AAJ6&lt;&gt;"",VLOOKUP(AAJ6,ZK4:ZP29,6,FALSE),0)</f>
        <v>0</v>
      </c>
      <c r="AAP6" s="255">
        <f ca="1">AAN6-AAO6+1000</f>
        <v>1000</v>
      </c>
      <c r="AAQ6" s="255">
        <f ca="1">IF(AAJ6&lt;&gt;"",VLOOKUP(AAJ6,ZK4:ZR29,8,FALSE),0)</f>
        <v>0</v>
      </c>
      <c r="AAR6" s="255">
        <f ca="1">IF(AAJ6&lt;&gt;"",VLOOKUP(AAJ6,ZK4:ZS29,9,FALSE),0)</f>
        <v>0</v>
      </c>
      <c r="AAS6" s="255">
        <f ca="1">AAQ6-AAR6+1000</f>
        <v>1000</v>
      </c>
      <c r="AAT6" s="255">
        <f ca="1">IF(AAJ6&lt;&gt;"",VLOOKUP(AAJ6,ZK4:ZO8,5,FALSE),"")</f>
        <v>0</v>
      </c>
      <c r="AAU6" s="255">
        <f ca="1">IF(AAJ6&lt;&gt;"",VLOOKUP(AAJ6,ZK4:ZR8,8,FALSE),"")</f>
        <v>0</v>
      </c>
      <c r="AAV6" s="255">
        <f ca="1">IF(AAJ6&lt;&gt;"",VLOOKUP(AAJ6,ZK4:ZY8,15,FALSE),"")</f>
        <v>6</v>
      </c>
      <c r="AAW6" s="255">
        <f ca="1">SUMPRODUCT((AEE3:AEE42=AAJ6)*(AEH3:AEH42=AAJ7)*AEK3:AEK42)+SUMPRODUCT((AEE3:AEE42=AAJ6)*(AEH3:AEH42=AAJ8)*AEK3:AEK42)+SUMPRODUCT((AEE3:AEE42=AAJ6)*(AEH3:AEH42=AAJ4)*AEK3:AEK42)+SUMPRODUCT((AEE3:AEE42=AAJ6)*(AEH3:AEH42=AAJ5)*AEK3:AEK42)+SUMPRODUCT((AEE3:AEE42=AAJ7)*(AEH3:AEH42=AAJ6)*AEL3:AEL42)+SUMPRODUCT((AEE3:AEE42=AAJ8)*(AEH3:AEH42=AAJ6)*AEL3:AEL42)+SUMPRODUCT((AEE3:AEE42=AAJ4)*(AEH3:AEH42=AAJ6)*AEL3:AEL42)+SUMPRODUCT((AEE3:AEE42=AAJ5)*(AEH3:AEH42=AAJ6)*AEL3:AEL42)</f>
        <v>0</v>
      </c>
      <c r="AAX6" s="255">
        <f ca="1">SUMPRODUCT((AEE3:AEE42=AAJ6)*(AEH3:AEH42=AAJ7)*AEM3:AEM42)+SUMPRODUCT((AEE3:AEE42=AAJ6)*(AEH3:AEH42=AAJ8)*AEM3:AEM42)+SUMPRODUCT((AEE3:AEE42=AAJ6)*(AEH3:AEH42=AAJ4)*AEM3:AEM42)+SUMPRODUCT((AEE3:AEE42=AAJ6)*(AEH3:AEH42=AAJ5)*AEM3:AEM42)+SUMPRODUCT((AEE3:AEE42=AAJ7)*(AEH3:AEH42=AAJ6)*AEN3:AEN42)+SUMPRODUCT((AEE3:AEE42=AAJ8)*(AEH3:AEH42=AAJ6)*AEN3:AEN42)+SUMPRODUCT((AEE3:AEE42=AAJ4)*(AEH3:AEH42=AAJ6)*AEN3:AEN42)+SUMPRODUCT((AEE3:AEE42=AAJ5)*(AEH3:AEH42=AAJ6)*AEN3:AEN42)</f>
        <v>0</v>
      </c>
      <c r="AAY6" s="255">
        <f ca="1">AAK6*4+AAL6*2+AAW6+AAX6</f>
        <v>0</v>
      </c>
      <c r="AAZ6" s="255">
        <f ca="1">IF(AAJ6&lt;&gt;"",RANK(AAY6,AAY4:AAY8),"")</f>
        <v>1</v>
      </c>
      <c r="ABA6" s="255">
        <f ca="1">SUMPRODUCT((AAY4:AAY8=AAY6)*(AAP4:AAP8&gt;AAP6))</f>
        <v>0</v>
      </c>
      <c r="ABB6" s="255">
        <f ca="1">SUMPRODUCT((AAY4:AAY8=AAY6)*(AAP4:AAP8=AAP6)*(AAS4:AAS8&gt;AAS6))</f>
        <v>0</v>
      </c>
      <c r="ABC6" s="255">
        <f ca="1">SUMPRODUCT((AAY4:AAY8=AAY6)*(AAP4:AAP8=AAP6)*(AAS4:AAS8=AAS6)*(AAT4:AAT8&gt;AAT6))</f>
        <v>0</v>
      </c>
      <c r="ABD6" s="255">
        <f ca="1">SUMPRODUCT((AAY4:AAY8=AAY6)*(AAP4:AAP8=AAP6)*(AAS4:AAS8=AAS6)*(AAT4:AAT8=AAT6)*(AAU4:AAU8&gt;AAU6))</f>
        <v>0</v>
      </c>
      <c r="ABE6" s="255">
        <f ca="1">SUMPRODUCT((AAY4:AAY8=AAY6)*(AAP4:AAP8=AAP6)*(AAS4:AAS8=AAS6)*(AAT4:AAT8=AAT6)*(AAU4:AAU8=AAU6)*(AAV4:AAV8&gt;AAV6))</f>
        <v>2</v>
      </c>
      <c r="ABF6" s="255">
        <f t="shared" ca="1" si="223"/>
        <v>3</v>
      </c>
      <c r="ABG6" s="255" t="str">
        <f ca="1">IF(AAJ6&lt;&gt;"",INDEX(AAJ4:AAJ8,MATCH(3,ABF4:ABF8,0),0),"")</f>
        <v>Wales</v>
      </c>
      <c r="ABH6" s="255" t="str">
        <f ca="1">IF(AAF5&lt;&gt;"",AAF5,"")</f>
        <v/>
      </c>
      <c r="ABI6" s="255">
        <f ca="1">SUMPRODUCT((AEE3:AEE42=ABH6)*(AEH3:AEH42=ABH7)*(AEO3:AEO42="W"))+SUMPRODUCT((AEE3:AEE42=ABH6)*(AEH3:AEH42=ABH8)*(AEO3:AEO42="W"))+SUMPRODUCT((AEE3:AEE42=ABH6)*(AEH3:AEH42=ABH5)*(AEO3:AEO42="W"))+SUMPRODUCT((AEE3:AEE42=ABH7)*(AEH3:AEH42=ABH6)*(AEP3:AEP42="W"))+SUMPRODUCT((AEE3:AEE42=ABH8)*(AEH3:AEH42=ABH6)*(AEP3:AEP42="W"))+SUMPRODUCT((AEE3:AEE42=ABH5)*(AEH3:AEH42=ABH6)*(AEP3:AEP42="W"))</f>
        <v>0</v>
      </c>
      <c r="ABJ6" s="255">
        <f ca="1">SUMPRODUCT((AEE3:AEE42=ABH6)*(AEH3:AEH42=ABH7)*(AEO3:AEO42="D"))+SUMPRODUCT((AEE3:AEE42=ABH6)*(AEH3:AEH42=ABH8)*(AEO3:AEO42="D"))+SUMPRODUCT((AEE3:AEE42=ABH6)*(AEH3:AEH42=ABH5)*(AEO3:AEO42="D"))+SUMPRODUCT((AEE3:AEE42=ABH7)*(AEH3:AEH42=ABH6)*(AEO3:AEO42="D"))+SUMPRODUCT((AEE3:AEE42=ABH8)*(AEH3:AEH42=ABH6)*(AEO3:AEO42="D"))+SUMPRODUCT((AEE3:AEE42=ABH5)*(AEH3:AEH42=ABH6)*(AEO3:AEO42="D"))</f>
        <v>0</v>
      </c>
      <c r="ABK6" s="255">
        <f ca="1">SUMPRODUCT((AEE3:AEE42=ABH6)*(AEH3:AEH42=ABH7)*(AEO3:AEO42="L"))+SUMPRODUCT((AEE3:AEE42=ABH6)*(AEH3:AEH42=ABH8)*(AEO3:AEO42="L"))+SUMPRODUCT((AEE3:AEE42=ABH6)*(AEH3:AEH42=ABH5)*(AEO3:AEO42="L"))+SUMPRODUCT((AEE3:AEE42=ABH7)*(AEH3:AEH42=ABH6)*(AEP3:AEP42="L"))+SUMPRODUCT((AEE3:AEE42=ABH8)*(AEH3:AEH42=ABH6)*(AEP3:AEP42="L"))+SUMPRODUCT((AEE3:AEE42=ABH5)*(AEH3:AEH42=ABH6)*(AEP3:AEP42="L"))</f>
        <v>0</v>
      </c>
      <c r="ABL6" s="255">
        <f ca="1">IF(ABH6&lt;&gt;"",VLOOKUP(ABH6,ZK4:ZO29,5,FALSE),0)</f>
        <v>0</v>
      </c>
      <c r="ABM6" s="255">
        <f ca="1">IF(ABH6&lt;&gt;"",VLOOKUP(ABH6,ZK4:ZP29,6,FALSE),0)</f>
        <v>0</v>
      </c>
      <c r="ABN6" s="255">
        <f ca="1">ABL6-ABM6+1000</f>
        <v>1000</v>
      </c>
      <c r="ABO6" s="255">
        <f ca="1">IF(ABH6&lt;&gt;"",VLOOKUP(ABH6,ZK4:ZR29,8,FALSE),0)</f>
        <v>0</v>
      </c>
      <c r="ABP6" s="255">
        <f ca="1">IF(ABH6&lt;&gt;"",VLOOKUP(ABH6,ZK4:ZS29,9,FALSE),0)</f>
        <v>0</v>
      </c>
      <c r="ABQ6" s="255">
        <f t="shared" ref="ABQ6" ca="1" si="384">ABO6-ABP6+1000</f>
        <v>1000</v>
      </c>
      <c r="ABR6" s="255" t="str">
        <f ca="1">IF(ABH6&lt;&gt;"",VLOOKUP(ABH6,ZK4:ZO8,5,FALSE),"")</f>
        <v/>
      </c>
      <c r="ABS6" s="255" t="str">
        <f ca="1">IF(ABH6&lt;&gt;"",VLOOKUP(ABH6,ZK4:ZR8,8,FALSE),"")</f>
        <v/>
      </c>
      <c r="ABT6" s="255" t="str">
        <f ca="1">IF(ABH6&lt;&gt;"",VLOOKUP(ABH6,ZK4:ZY8,15,FALSE),"")</f>
        <v/>
      </c>
      <c r="ABU6" s="255">
        <f ca="1">SUMPRODUCT((AEE3:AEE42=ABH6)*(AEH3:AEH42=ABH7)*AEK3:AEK42)+SUMPRODUCT((AEE3:AEE42=ABH6)*(AEH3:AEH42=ABH8)*AEK3:AEK42)+SUMPRODUCT((AEE3:AEE42=ABH6)*(AEH3:AEH42=ABH5)*AEK3:AEK42)+SUMPRODUCT((AEE3:AEE42=ABH7)*(AEH3:AEH42=ABH6)*AEL3:AEL42)+SUMPRODUCT((AEE3:AEE42=ABH8)*(AEH3:AEH42=ABH6)*AEL3:AEL42)+SUMPRODUCT((AEE3:AEE42=ABH5)*(AEH3:AEH42=ABH6)*AEL3:AEL42)</f>
        <v>0</v>
      </c>
      <c r="ABV6" s="255">
        <f ca="1">SUMPRODUCT((AEE3:AEE42=ABH6)*(AEH3:AEH42=ABH7)*AEM3:AEM42)+SUMPRODUCT((AEE3:AEE42=ABH6)*(AEH3:AEH42=ABH8)*AEM3:AEM42)+SUMPRODUCT((AEE3:AEE42=ABH6)*(AEH3:AEH42=ABH5)*AEM3:AEM42)+SUMPRODUCT((AEE3:AEE42=ABH7)*(AEH3:AEH42=ABH6)*AEN3:AEN42)+SUMPRODUCT((AEE3:AEE42=ABH8)*(AEH3:AEH42=ABH6)*AEN3:AEN42)+SUMPRODUCT((AEE3:AEE42=ABH5)*(AEH3:AEH42=ABH6)*AEN3:AEN42)</f>
        <v>0</v>
      </c>
      <c r="ABW6" s="255">
        <f ca="1">ABI6*4+ABJ6*2+ABU6+ABV6</f>
        <v>0</v>
      </c>
      <c r="ABX6" s="255" t="str">
        <f ca="1">IF(ABH6&lt;&gt;"",RANK(ABW6,ABW5:ABW8),"")</f>
        <v/>
      </c>
      <c r="ABY6" s="255">
        <f ca="1">SUMPRODUCT((ABW5:ABW8=ABW6)*(ABN5:ABN8&gt;ABN6))</f>
        <v>0</v>
      </c>
      <c r="ABZ6" s="255">
        <f ca="1">SUMPRODUCT((ABW5:ABW8=ABW6)*(ABN5:ABN8=ABN6)*(ABQ5:ABQ8&gt;ABQ6))</f>
        <v>0</v>
      </c>
      <c r="ACA6" s="255">
        <f ca="1">SUMPRODUCT((ABW4:ABW8=ABW6)*(ABN4:ABN8=ABN6)*(ABQ4:ABQ8=ABQ6)*(ABR4:ABR8&gt;ABR6))</f>
        <v>0</v>
      </c>
      <c r="ACB6" s="255">
        <f ca="1">SUMPRODUCT((ABW4:ABW8=ABW6)*(ABN4:ABN8=ABN6)*(ABQ4:ABQ8=ABQ6)*(ABR4:ABR8=ABR6)*(ABS4:ABS8&gt;ABS6))</f>
        <v>0</v>
      </c>
      <c r="ACC6" s="255">
        <f ca="1">SUMPRODUCT((ABW4:ABW8=ABW6)*(ABN4:ABN8=ABN6)*(ABQ4:ABQ8=ABQ6)*(ABR4:ABR8=ABR6)*(ABS4:ABS8=ABS6)*(ABT4:ABT8&gt;ABT6))</f>
        <v>0</v>
      </c>
      <c r="ACD6" s="255" t="str">
        <f t="shared" ref="ACD6:ACD8" ca="1" si="385">IF(ABH6&lt;&gt;"",SUM(ABX6:ACC6)+1,"")</f>
        <v/>
      </c>
      <c r="ACE6" s="255" t="str">
        <f ca="1">IF(ABH6&lt;&gt;"",INDEX(ABH5:ABH8,MATCH(3,ACD5:ACD8,0),0),"")</f>
        <v/>
      </c>
      <c r="ACF6" s="255" t="str">
        <f ca="1">IF(AAG4&lt;&gt;"",AAG4,"")</f>
        <v/>
      </c>
      <c r="ACG6" s="255">
        <f ca="1">SUMPRODUCT((AEE3:AEE42=ACF6)*(AEH3:AEH42=ACF7)*(AEO3:AEO42="W"))+SUMPRODUCT((AEE3:AEE42=ACF6)*(AEH3:AEH42=ACF8)*(AEO3:AEO42="W"))+SUMPRODUCT((AEE3:AEE42=ACF6)*(AEH3:AEH42=ACF9)*(AEO3:AEO42="W"))+SUMPRODUCT((AEE3:AEE42=ACF7)*(AEH3:AEH42=ACF6)*(AEP3:AEP42="W"))+SUMPRODUCT((AEE3:AEE42=ACF8)*(AEH3:AEH42=ACF6)*(AEP3:AEP42="W"))+SUMPRODUCT((AEE3:AEE42=ACF9)*(AEH3:AEH42=ACF6)*(AEP3:AEP42="W"))</f>
        <v>0</v>
      </c>
      <c r="ACH6" s="255">
        <f ca="1">SUMPRODUCT((AEE3:AEE42=ACF6)*(AEH3:AEH42=ACF7)*(AEO3:AEO42="D"))+SUMPRODUCT((AEE3:AEE42=ACF6)*(AEH3:AEH42=ACF8)*(AEO3:AEO42="D"))+SUMPRODUCT((AEE3:AEE42=ACF6)*(AEH3:AEH42=ACF9)*(AEO3:AEO42="D"))+SUMPRODUCT((AEE3:AEE42=ACF7)*(AEH3:AEH42=ACF6)*(AEO3:AEO42="D"))+SUMPRODUCT((AEE3:AEE42=ACF8)*(AEH3:AEH42=ACF6)*(AEO3:AEO42="D"))+SUMPRODUCT((AEE3:AEE42=ACF9)*(AEH3:AEH42=ACF6)*(AEO3:AEO42="D"))</f>
        <v>0</v>
      </c>
      <c r="ACI6" s="255">
        <f ca="1">SUMPRODUCT((AEE3:AEE42=ACF6)*(AEH3:AEH42=ACF7)*(AEO3:AEO42="L"))+SUMPRODUCT((AEE3:AEE42=ACF6)*(AEH3:AEH42=ACF8)*(AEO3:AEO42="L"))+SUMPRODUCT((AEE3:AEE42=ACF6)*(AEH3:AEH42=ACF9)*(AEO3:AEO42="L"))+SUMPRODUCT((AEE3:AEE42=ACF7)*(AEH3:AEH42=ACF6)*(AEP3:AEP42="L"))+SUMPRODUCT((AEE3:AEE42=ACF8)*(AEH3:AEH42=ACF6)*(AEP3:AEP42="L"))+SUMPRODUCT((AEE3:AEE42=ACF9)*(AEH3:AEH42=ACF6)*(AEP3:AEP42="L"))</f>
        <v>0</v>
      </c>
      <c r="ACJ6" s="255">
        <f ca="1">IF(ACF6&lt;&gt;"",VLOOKUP(ACF6,ZK4:ZO29,5,FALSE),0)</f>
        <v>0</v>
      </c>
      <c r="ACK6" s="255">
        <f ca="1">IF(ACF6&lt;&gt;"",VLOOKUP(ACF6,ZK4:ZP29,6,FALSE),0)</f>
        <v>0</v>
      </c>
      <c r="ACL6" s="255">
        <f ca="1">ACJ6-ACK6+1000</f>
        <v>1000</v>
      </c>
      <c r="ACM6" s="255">
        <f ca="1">IF(ACF6&lt;&gt;"",VLOOKUP(ACF6,ZK4:ZR29,8,FALSE),0)</f>
        <v>0</v>
      </c>
      <c r="ACN6" s="255">
        <f ca="1">IF(ACF6&lt;&gt;"",VLOOKUP(ACF6,ZK4:ZS29,9,FALSE),0)</f>
        <v>0</v>
      </c>
      <c r="ACO6" s="255">
        <f ca="1">ACM6-ACN6+1000</f>
        <v>1000</v>
      </c>
      <c r="ACP6" s="255" t="str">
        <f ca="1">IF(ACF6&lt;&gt;"",VLOOKUP(ACF6,ZK4:ZO8,5,FALSE),"")</f>
        <v/>
      </c>
      <c r="ACQ6" s="255" t="str">
        <f ca="1">IF(ACF6&lt;&gt;"",VLOOKUP(ACF6,ZK4:ZR8,8,FALSE),"")</f>
        <v/>
      </c>
      <c r="ACR6" s="255" t="str">
        <f ca="1">IF(ACF6&lt;&gt;"",VLOOKUP(ACF6,ZK4:ZY8,15,FALSE),"")</f>
        <v/>
      </c>
      <c r="ACS6" s="255">
        <f ca="1">SUMPRODUCT((AEE3:AEE42=ACF6)*(AEH3:AEH42=ACF7)*AEK3:AEK42)+SUMPRODUCT((AEE3:AEE42=ACF6)*(AEH3:AEH42=ACF8)*AEK3:AEK42)+SUMPRODUCT((AEE3:AEE42=ACF6)*(AEH3:AEH42=ACF9)*AEK3:AEK42)+SUMPRODUCT((AEE3:AEE42=ACF7)*(AEH3:AEH42=ACF6)*AEL3:AEL42)+SUMPRODUCT((AEE3:AEE42=ACF8)*(AEH3:AEH42=ACF6)*AEL3:AEL42)+SUMPRODUCT((AEE3:AEE42=ACF9)*(AEH3:AEH42=ACF6)*AEL3:AEL42)</f>
        <v>0</v>
      </c>
      <c r="ACT6" s="255">
        <f ca="1">SUMPRODUCT((AEE3:AEE42=ACF6)*(AEH3:AEH42=ACF7)*AEM3:AEM42)+SUMPRODUCT((AEE3:AEE42=ACF6)*(AEH3:AEH42=ACF8)*AEM3:AEM42)+SUMPRODUCT((AEE3:AEE42=ACF6)*(AEH3:AEH42=ACF9)*AEM3:AEM42)+SUMPRODUCT((AEE3:AEE42=ACF7)*(AEH3:AEH42=ACF6)*AEN3:AEN42)+SUMPRODUCT((AEE3:AEE42=ACF8)*(AEH3:AEH42=ACF6)*AEN3:AEN42)+SUMPRODUCT((AEE3:AEE42=ACF9)*(AEH3:AEH42=ACF6)*AEN3:AEN42)</f>
        <v>0</v>
      </c>
      <c r="ACU6" s="255">
        <f ca="1">ACG6*4+ACH6*2+ACS6+ACT6</f>
        <v>0</v>
      </c>
      <c r="ACV6" s="255" t="str">
        <f ca="1">IF(ACF6&lt;&gt;"",RANK(ACU6,ACU6:ACU9),"")</f>
        <v/>
      </c>
      <c r="ACW6" s="255">
        <f ca="1">SUMPRODUCT((ACU6:ACU9=ACU6)*(ACL6:ACL9&gt;ACL6))</f>
        <v>0</v>
      </c>
      <c r="ACX6" s="255">
        <f ca="1">SUMPRODUCT((ACU6:ACU9=ACU6)*(ACL6:ACL9=ACL6)*(ACO6:ACO9&gt;ACO6))</f>
        <v>0</v>
      </c>
      <c r="ACY6" s="255">
        <f ca="1">SUMPRODUCT((ACU4:ACU8=ACU6)*(ACL4:ACL8=ACL6)*(ACO4:ACO8=ACO6)*(ACP4:ACP8&gt;ACP6))</f>
        <v>0</v>
      </c>
      <c r="ACZ6" s="255">
        <f ca="1">SUMPRODUCT((ACU4:ACU8=ACU6)*(ACL4:ACL8=ACL6)*(ACO4:ACO8=ACO6)*(ACP4:ACP8=ACP6)*(ACQ4:ACQ8&gt;ACQ6))</f>
        <v>0</v>
      </c>
      <c r="ADA6" s="255">
        <f ca="1">SUMPRODUCT((ACU4:ACU8=ACU6)*(ACL4:ACL8=ACL6)*(ACO4:ACO8=ACO6)*(ACP4:ACP8=ACP6)*(ACQ4:ACQ8=ACQ6)*(ACR4:ACR8&gt;ACR6))</f>
        <v>0</v>
      </c>
      <c r="ADB6" s="255" t="str">
        <f ca="1">IF(ACF6&lt;&gt;"",SUM(ACV6:ADA6)+2,"")</f>
        <v/>
      </c>
      <c r="ADC6" s="255" t="str">
        <f ca="1">IF(ACF6&lt;&gt;"",INDEX(ACF6:ACF8,MATCH(3,ADB6:ADB8,0),0),"")</f>
        <v/>
      </c>
      <c r="AEB6" s="255" t="str">
        <f ca="1">IF(ADC6&lt;&gt;"",ADC6,IF(ACE6&lt;&gt;"",ACE6,IF(ABG6&lt;&gt;"",ABG6,AAC6)))</f>
        <v>Wales</v>
      </c>
      <c r="AEC6" s="255">
        <v>3</v>
      </c>
      <c r="AED6" s="255">
        <v>4</v>
      </c>
      <c r="AEE6" s="255" t="str">
        <f t="shared" si="50"/>
        <v>South Africa</v>
      </c>
      <c r="AEF6" s="255" t="str">
        <f ca="1">IF(OFFSET('All Players'!$W13,0,AEF$1)&lt;&gt;"",OFFSET('All Players'!$W13,0,AEF$1),"")</f>
        <v/>
      </c>
      <c r="AEG6" s="255" t="str">
        <f ca="1">IF(OFFSET('All Players'!$Y13,0,AEF$1)&lt;&gt;"",OFFSET('All Players'!$Y13,0,AEF$1),"")</f>
        <v/>
      </c>
      <c r="AEH6" s="255" t="str">
        <f t="shared" si="51"/>
        <v>Japan</v>
      </c>
      <c r="AEI6" s="255" t="str">
        <f ca="1">IF(OFFSET('All Players'!$AA13,0,AEH$1)&lt;&gt;"",OFFSET('All Players'!$AA13,0,AEH$1),"")</f>
        <v/>
      </c>
      <c r="AEJ6" s="255" t="str">
        <f ca="1">IF(OFFSET('All Players'!$AC13,0,AEI$1)&lt;&gt;"",OFFSET('All Players'!$AC13,0,AEI$1),"")</f>
        <v/>
      </c>
      <c r="AEK6" s="255">
        <f t="shared" ca="1" si="52"/>
        <v>0</v>
      </c>
      <c r="AEL6" s="255">
        <f t="shared" ca="1" si="53"/>
        <v>0</v>
      </c>
      <c r="AEM6" s="255">
        <f t="shared" ca="1" si="54"/>
        <v>0</v>
      </c>
      <c r="AEN6" s="255">
        <f t="shared" ca="1" si="55"/>
        <v>0</v>
      </c>
      <c r="AEO6" s="255" t="str">
        <f t="shared" ca="1" si="56"/>
        <v/>
      </c>
      <c r="AEP6" s="255" t="str">
        <f t="shared" ca="1" si="57"/>
        <v/>
      </c>
      <c r="AEQ6" s="255">
        <f ca="1">VLOOKUP(AER6,AJI4:AJJ8,2,FALSE)</f>
        <v>3</v>
      </c>
      <c r="AER6" s="255" t="s">
        <v>43</v>
      </c>
      <c r="AES6" s="255">
        <f t="shared" ca="1" si="224"/>
        <v>0</v>
      </c>
      <c r="AET6" s="255">
        <f t="shared" ca="1" si="225"/>
        <v>0</v>
      </c>
      <c r="AEU6" s="255">
        <f t="shared" ca="1" si="226"/>
        <v>0</v>
      </c>
      <c r="AEV6" s="255">
        <f t="shared" ca="1" si="227"/>
        <v>0</v>
      </c>
      <c r="AEW6" s="255">
        <f t="shared" ca="1" si="228"/>
        <v>0</v>
      </c>
      <c r="AEX6" s="255">
        <f t="shared" ca="1" si="229"/>
        <v>1000</v>
      </c>
      <c r="AEY6" s="255">
        <f t="shared" ca="1" si="230"/>
        <v>0</v>
      </c>
      <c r="AEZ6" s="255">
        <f t="shared" ca="1" si="231"/>
        <v>0</v>
      </c>
      <c r="AFA6" s="255">
        <f t="shared" ca="1" si="232"/>
        <v>1000</v>
      </c>
      <c r="AFB6" s="255">
        <f t="shared" ca="1" si="233"/>
        <v>0</v>
      </c>
      <c r="AFC6" s="255">
        <f ca="1">SUMIF(AJL:AJL,AER6,AJR:AJR)+SUMIF(AJO:AJO,AER6,AJS:AJS)</f>
        <v>0</v>
      </c>
      <c r="AFD6" s="255">
        <f ca="1">SUMIF(AJL:AJL,AER6,AJT:AJT)+SUMIF(AJO:AJO,AER6,AJU:AJU)</f>
        <v>0</v>
      </c>
      <c r="AFE6" s="255">
        <f t="shared" ca="1" si="234"/>
        <v>0</v>
      </c>
      <c r="AFF6" s="255">
        <v>6</v>
      </c>
      <c r="AFG6" s="255">
        <f t="shared" ca="1" si="235"/>
        <v>1</v>
      </c>
      <c r="AFI6" s="255">
        <f ca="1">RANK(AFE6,AFE$4:AFE$8)+COUNTIF(AFE$4:AFE6,AFE6)-1</f>
        <v>3</v>
      </c>
      <c r="AFJ6" s="255" t="str">
        <f ca="1">INDEX(AER$4:AER$8,MATCH(3,AFI$4:AFI$8,0),0)</f>
        <v>Wales</v>
      </c>
      <c r="AFK6" s="255">
        <f t="shared" ca="1" si="236"/>
        <v>1</v>
      </c>
      <c r="AFL6" s="255" t="str">
        <f ca="1">IF(AND(AFL5&lt;&gt;"",AFK6=1),AFJ6,"")</f>
        <v>Wales</v>
      </c>
      <c r="AFM6" s="255" t="str">
        <f ca="1">IF(AND(AFM5&lt;&gt;"",AFK7=2),AFJ7,"")</f>
        <v/>
      </c>
      <c r="AFN6" s="255" t="str">
        <f ca="1">IF(AND(AFN5&lt;&gt;"",AFK8=3),AFJ8,"")</f>
        <v/>
      </c>
      <c r="AFQ6" s="255" t="str">
        <f t="shared" ca="1" si="237"/>
        <v>Wales</v>
      </c>
      <c r="AFR6" s="255">
        <f ca="1">SUMPRODUCT((AJL3:AJL42=AFQ6)*(AJO3:AJO42=AFQ7)*(AJV3:AJV42="W"))+SUMPRODUCT((AJL3:AJL42=AFQ6)*(AJO3:AJO42=AFQ8)*(AJV3:AJV42="W"))+SUMPRODUCT((AJL3:AJL42=AFQ6)*(AJO3:AJO42=AFQ4)*(AJV3:AJV42="W"))+SUMPRODUCT((AJL3:AJL42=AFQ6)*(AJO3:AJO42=AFQ5)*(AJV3:AJV42="W"))+SUMPRODUCT((AJL3:AJL42=AFQ7)*(AJO3:AJO42=AFQ6)*(AJW3:AJW42="W"))+SUMPRODUCT((AJL3:AJL42=AFQ8)*(AJO3:AJO42=AFQ6)*(AJW3:AJW42="W"))+SUMPRODUCT((AJL3:AJL42=AFQ4)*(AJO3:AJO42=AFQ6)*(AJW3:AJW42="W"))+SUMPRODUCT((AJL3:AJL42=AFQ5)*(AJO3:AJO42=AFQ6)*(AJW3:AJW42="W"))</f>
        <v>0</v>
      </c>
      <c r="AFS6" s="255">
        <f ca="1">SUMPRODUCT((AJL3:AJL42=AFQ6)*(AJO3:AJO42=AFQ7)*(AJV3:AJV42="D"))+SUMPRODUCT((AJL3:AJL42=AFQ6)*(AJO3:AJO42=AFQ8)*(AJV3:AJV42="D"))+SUMPRODUCT((AJL3:AJL42=AFQ6)*(AJO3:AJO42=AFQ4)*(AJV3:AJV42="D"))+SUMPRODUCT((AJL3:AJL42=AFQ6)*(AJO3:AJO42=AFQ5)*(AJV3:AJV42="D"))+SUMPRODUCT((AJL3:AJL42=AFQ7)*(AJO3:AJO42=AFQ6)*(AJV3:AJV42="D"))+SUMPRODUCT((AJL3:AJL42=AFQ8)*(AJO3:AJO42=AFQ6)*(AJV3:AJV42="D"))+SUMPRODUCT((AJL3:AJL42=AFQ4)*(AJO3:AJO42=AFQ6)*(AJV3:AJV42="D"))+SUMPRODUCT((AJL3:AJL42=AFQ5)*(AJO3:AJO42=AFQ6)*(AJV3:AJV42="D"))</f>
        <v>0</v>
      </c>
      <c r="AFT6" s="255">
        <f ca="1">SUMPRODUCT((AJL3:AJL42=AFQ6)*(AJO3:AJO42=AFQ7)*(AJV3:AJV42="L"))+SUMPRODUCT((AJL3:AJL42=AFQ6)*(AJO3:AJO42=AFQ8)*(AJV3:AJV42="L"))+SUMPRODUCT((AJL3:AJL42=AFQ6)*(AJO3:AJO42=AFQ4)*(AJV3:AJV42="L"))+SUMPRODUCT((AJL3:AJL42=AFQ6)*(AJO3:AJO42=AFQ5)*(AJV3:AJV42="L"))+SUMPRODUCT((AJL3:AJL42=AFQ7)*(AJO3:AJO42=AFQ6)*(AJW3:AJW42="L"))+SUMPRODUCT((AJL3:AJL42=AFQ8)*(AJO3:AJO42=AFQ6)*(AJW3:AJW42="L"))+SUMPRODUCT((AJL3:AJL42=AFQ4)*(AJO3:AJO42=AFQ6)*(AJW3:AJW42="L"))+SUMPRODUCT((AJL3:AJL42=AFQ5)*(AJO3:AJO42=AFQ6)*(AJW3:AJW42="L"))</f>
        <v>0</v>
      </c>
      <c r="AFU6" s="255">
        <f ca="1">IF(AFQ6&lt;&gt;"",VLOOKUP(AFQ6,AER4:AEV29,5,FALSE),0)</f>
        <v>0</v>
      </c>
      <c r="AFV6" s="255">
        <f ca="1">IF(AFQ6&lt;&gt;"",VLOOKUP(AFQ6,AER4:AEW29,6,FALSE),0)</f>
        <v>0</v>
      </c>
      <c r="AFW6" s="255">
        <f ca="1">AFU6-AFV6+1000</f>
        <v>1000</v>
      </c>
      <c r="AFX6" s="255">
        <f ca="1">IF(AFQ6&lt;&gt;"",VLOOKUP(AFQ6,AER4:AEY29,8,FALSE),0)</f>
        <v>0</v>
      </c>
      <c r="AFY6" s="255">
        <f ca="1">IF(AFQ6&lt;&gt;"",VLOOKUP(AFQ6,AER4:AEZ29,9,FALSE),0)</f>
        <v>0</v>
      </c>
      <c r="AFZ6" s="255">
        <f ca="1">AFX6-AFY6+1000</f>
        <v>1000</v>
      </c>
      <c r="AGA6" s="255">
        <f ca="1">IF(AFQ6&lt;&gt;"",VLOOKUP(AFQ6,AER4:AEV8,5,FALSE),"")</f>
        <v>0</v>
      </c>
      <c r="AGB6" s="255">
        <f ca="1">IF(AFQ6&lt;&gt;"",VLOOKUP(AFQ6,AER4:AEY8,8,FALSE),"")</f>
        <v>0</v>
      </c>
      <c r="AGC6" s="255">
        <f ca="1">IF(AFQ6&lt;&gt;"",VLOOKUP(AFQ6,AER4:AFF8,15,FALSE),"")</f>
        <v>6</v>
      </c>
      <c r="AGD6" s="255">
        <f ca="1">SUMPRODUCT((AJL3:AJL42=AFQ6)*(AJO3:AJO42=AFQ7)*AJR3:AJR42)+SUMPRODUCT((AJL3:AJL42=AFQ6)*(AJO3:AJO42=AFQ8)*AJR3:AJR42)+SUMPRODUCT((AJL3:AJL42=AFQ6)*(AJO3:AJO42=AFQ4)*AJR3:AJR42)+SUMPRODUCT((AJL3:AJL42=AFQ6)*(AJO3:AJO42=AFQ5)*AJR3:AJR42)+SUMPRODUCT((AJL3:AJL42=AFQ7)*(AJO3:AJO42=AFQ6)*AJS3:AJS42)+SUMPRODUCT((AJL3:AJL42=AFQ8)*(AJO3:AJO42=AFQ6)*AJS3:AJS42)+SUMPRODUCT((AJL3:AJL42=AFQ4)*(AJO3:AJO42=AFQ6)*AJS3:AJS42)+SUMPRODUCT((AJL3:AJL42=AFQ5)*(AJO3:AJO42=AFQ6)*AJS3:AJS42)</f>
        <v>0</v>
      </c>
      <c r="AGE6" s="255">
        <f ca="1">SUMPRODUCT((AJL3:AJL42=AFQ6)*(AJO3:AJO42=AFQ7)*AJT3:AJT42)+SUMPRODUCT((AJL3:AJL42=AFQ6)*(AJO3:AJO42=AFQ8)*AJT3:AJT42)+SUMPRODUCT((AJL3:AJL42=AFQ6)*(AJO3:AJO42=AFQ4)*AJT3:AJT42)+SUMPRODUCT((AJL3:AJL42=AFQ6)*(AJO3:AJO42=AFQ5)*AJT3:AJT42)+SUMPRODUCT((AJL3:AJL42=AFQ7)*(AJO3:AJO42=AFQ6)*AJU3:AJU42)+SUMPRODUCT((AJL3:AJL42=AFQ8)*(AJO3:AJO42=AFQ6)*AJU3:AJU42)+SUMPRODUCT((AJL3:AJL42=AFQ4)*(AJO3:AJO42=AFQ6)*AJU3:AJU42)+SUMPRODUCT((AJL3:AJL42=AFQ5)*(AJO3:AJO42=AFQ6)*AJU3:AJU42)</f>
        <v>0</v>
      </c>
      <c r="AGF6" s="255">
        <f ca="1">AFR6*4+AFS6*2+AGD6+AGE6</f>
        <v>0</v>
      </c>
      <c r="AGG6" s="255">
        <f ca="1">IF(AFQ6&lt;&gt;"",RANK(AGF6,AGF4:AGF8),"")</f>
        <v>1</v>
      </c>
      <c r="AGH6" s="255">
        <f ca="1">SUMPRODUCT((AGF4:AGF8=AGF6)*(AFW4:AFW8&gt;AFW6))</f>
        <v>0</v>
      </c>
      <c r="AGI6" s="255">
        <f ca="1">SUMPRODUCT((AGF4:AGF8=AGF6)*(AFW4:AFW8=AFW6)*(AFZ4:AFZ8&gt;AFZ6))</f>
        <v>0</v>
      </c>
      <c r="AGJ6" s="255">
        <f ca="1">SUMPRODUCT((AGF4:AGF8=AGF6)*(AFW4:AFW8=AFW6)*(AFZ4:AFZ8=AFZ6)*(AGA4:AGA8&gt;AGA6))</f>
        <v>0</v>
      </c>
      <c r="AGK6" s="255">
        <f ca="1">SUMPRODUCT((AGF4:AGF8=AGF6)*(AFW4:AFW8=AFW6)*(AFZ4:AFZ8=AFZ6)*(AGA4:AGA8=AGA6)*(AGB4:AGB8&gt;AGB6))</f>
        <v>0</v>
      </c>
      <c r="AGL6" s="255">
        <f ca="1">SUMPRODUCT((AGF4:AGF8=AGF6)*(AFW4:AFW8=AFW6)*(AFZ4:AFZ8=AFZ6)*(AGA4:AGA8=AGA6)*(AGB4:AGB8=AGB6)*(AGC4:AGC8&gt;AGC6))</f>
        <v>2</v>
      </c>
      <c r="AGM6" s="255">
        <f t="shared" ca="1" si="238"/>
        <v>3</v>
      </c>
      <c r="AGN6" s="255" t="str">
        <f ca="1">IF(AFQ6&lt;&gt;"",INDEX(AFQ4:AFQ8,MATCH(3,AGM4:AGM8,0),0),"")</f>
        <v>Wales</v>
      </c>
      <c r="AGO6" s="255" t="str">
        <f ca="1">IF(AFM5&lt;&gt;"",AFM5,"")</f>
        <v/>
      </c>
      <c r="AGP6" s="255">
        <f ca="1">SUMPRODUCT((AJL3:AJL42=AGO6)*(AJO3:AJO42=AGO7)*(AJV3:AJV42="W"))+SUMPRODUCT((AJL3:AJL42=AGO6)*(AJO3:AJO42=AGO8)*(AJV3:AJV42="W"))+SUMPRODUCT((AJL3:AJL42=AGO6)*(AJO3:AJO42=AGO5)*(AJV3:AJV42="W"))+SUMPRODUCT((AJL3:AJL42=AGO7)*(AJO3:AJO42=AGO6)*(AJW3:AJW42="W"))+SUMPRODUCT((AJL3:AJL42=AGO8)*(AJO3:AJO42=AGO6)*(AJW3:AJW42="W"))+SUMPRODUCT((AJL3:AJL42=AGO5)*(AJO3:AJO42=AGO6)*(AJW3:AJW42="W"))</f>
        <v>0</v>
      </c>
      <c r="AGQ6" s="255">
        <f ca="1">SUMPRODUCT((AJL3:AJL42=AGO6)*(AJO3:AJO42=AGO7)*(AJV3:AJV42="D"))+SUMPRODUCT((AJL3:AJL42=AGO6)*(AJO3:AJO42=AGO8)*(AJV3:AJV42="D"))+SUMPRODUCT((AJL3:AJL42=AGO6)*(AJO3:AJO42=AGO5)*(AJV3:AJV42="D"))+SUMPRODUCT((AJL3:AJL42=AGO7)*(AJO3:AJO42=AGO6)*(AJV3:AJV42="D"))+SUMPRODUCT((AJL3:AJL42=AGO8)*(AJO3:AJO42=AGO6)*(AJV3:AJV42="D"))+SUMPRODUCT((AJL3:AJL42=AGO5)*(AJO3:AJO42=AGO6)*(AJV3:AJV42="D"))</f>
        <v>0</v>
      </c>
      <c r="AGR6" s="255">
        <f ca="1">SUMPRODUCT((AJL3:AJL42=AGO6)*(AJO3:AJO42=AGO7)*(AJV3:AJV42="L"))+SUMPRODUCT((AJL3:AJL42=AGO6)*(AJO3:AJO42=AGO8)*(AJV3:AJV42="L"))+SUMPRODUCT((AJL3:AJL42=AGO6)*(AJO3:AJO42=AGO5)*(AJV3:AJV42="L"))+SUMPRODUCT((AJL3:AJL42=AGO7)*(AJO3:AJO42=AGO6)*(AJW3:AJW42="L"))+SUMPRODUCT((AJL3:AJL42=AGO8)*(AJO3:AJO42=AGO6)*(AJW3:AJW42="L"))+SUMPRODUCT((AJL3:AJL42=AGO5)*(AJO3:AJO42=AGO6)*(AJW3:AJW42="L"))</f>
        <v>0</v>
      </c>
      <c r="AGS6" s="255">
        <f ca="1">IF(AGO6&lt;&gt;"",VLOOKUP(AGO6,AER4:AEV29,5,FALSE),0)</f>
        <v>0</v>
      </c>
      <c r="AGT6" s="255">
        <f ca="1">IF(AGO6&lt;&gt;"",VLOOKUP(AGO6,AER4:AEW29,6,FALSE),0)</f>
        <v>0</v>
      </c>
      <c r="AGU6" s="255">
        <f ca="1">AGS6-AGT6+1000</f>
        <v>1000</v>
      </c>
      <c r="AGV6" s="255">
        <f ca="1">IF(AGO6&lt;&gt;"",VLOOKUP(AGO6,AER4:AEY29,8,FALSE),0)</f>
        <v>0</v>
      </c>
      <c r="AGW6" s="255">
        <f ca="1">IF(AGO6&lt;&gt;"",VLOOKUP(AGO6,AER4:AEZ29,9,FALSE),0)</f>
        <v>0</v>
      </c>
      <c r="AGX6" s="255">
        <f t="shared" ref="AGX6" ca="1" si="386">AGV6-AGW6+1000</f>
        <v>1000</v>
      </c>
      <c r="AGY6" s="255" t="str">
        <f ca="1">IF(AGO6&lt;&gt;"",VLOOKUP(AGO6,AER4:AEV8,5,FALSE),"")</f>
        <v/>
      </c>
      <c r="AGZ6" s="255" t="str">
        <f ca="1">IF(AGO6&lt;&gt;"",VLOOKUP(AGO6,AER4:AEY8,8,FALSE),"")</f>
        <v/>
      </c>
      <c r="AHA6" s="255" t="str">
        <f ca="1">IF(AGO6&lt;&gt;"",VLOOKUP(AGO6,AER4:AFF8,15,FALSE),"")</f>
        <v/>
      </c>
      <c r="AHB6" s="255">
        <f ca="1">SUMPRODUCT((AJL3:AJL42=AGO6)*(AJO3:AJO42=AGO7)*AJR3:AJR42)+SUMPRODUCT((AJL3:AJL42=AGO6)*(AJO3:AJO42=AGO8)*AJR3:AJR42)+SUMPRODUCT((AJL3:AJL42=AGO6)*(AJO3:AJO42=AGO5)*AJR3:AJR42)+SUMPRODUCT((AJL3:AJL42=AGO7)*(AJO3:AJO42=AGO6)*AJS3:AJS42)+SUMPRODUCT((AJL3:AJL42=AGO8)*(AJO3:AJO42=AGO6)*AJS3:AJS42)+SUMPRODUCT((AJL3:AJL42=AGO5)*(AJO3:AJO42=AGO6)*AJS3:AJS42)</f>
        <v>0</v>
      </c>
      <c r="AHC6" s="255">
        <f ca="1">SUMPRODUCT((AJL3:AJL42=AGO6)*(AJO3:AJO42=AGO7)*AJT3:AJT42)+SUMPRODUCT((AJL3:AJL42=AGO6)*(AJO3:AJO42=AGO8)*AJT3:AJT42)+SUMPRODUCT((AJL3:AJL42=AGO6)*(AJO3:AJO42=AGO5)*AJT3:AJT42)+SUMPRODUCT((AJL3:AJL42=AGO7)*(AJO3:AJO42=AGO6)*AJU3:AJU42)+SUMPRODUCT((AJL3:AJL42=AGO8)*(AJO3:AJO42=AGO6)*AJU3:AJU42)+SUMPRODUCT((AJL3:AJL42=AGO5)*(AJO3:AJO42=AGO6)*AJU3:AJU42)</f>
        <v>0</v>
      </c>
      <c r="AHD6" s="255">
        <f ca="1">AGP6*4+AGQ6*2+AHB6+AHC6</f>
        <v>0</v>
      </c>
      <c r="AHE6" s="255" t="str">
        <f ca="1">IF(AGO6&lt;&gt;"",RANK(AHD6,AHD5:AHD8),"")</f>
        <v/>
      </c>
      <c r="AHF6" s="255">
        <f ca="1">SUMPRODUCT((AHD5:AHD8=AHD6)*(AGU5:AGU8&gt;AGU6))</f>
        <v>0</v>
      </c>
      <c r="AHG6" s="255">
        <f ca="1">SUMPRODUCT((AHD5:AHD8=AHD6)*(AGU5:AGU8=AGU6)*(AGX5:AGX8&gt;AGX6))</f>
        <v>0</v>
      </c>
      <c r="AHH6" s="255">
        <f ca="1">SUMPRODUCT((AHD4:AHD8=AHD6)*(AGU4:AGU8=AGU6)*(AGX4:AGX8=AGX6)*(AGY4:AGY8&gt;AGY6))</f>
        <v>0</v>
      </c>
      <c r="AHI6" s="255">
        <f ca="1">SUMPRODUCT((AHD4:AHD8=AHD6)*(AGU4:AGU8=AGU6)*(AGX4:AGX8=AGX6)*(AGY4:AGY8=AGY6)*(AGZ4:AGZ8&gt;AGZ6))</f>
        <v>0</v>
      </c>
      <c r="AHJ6" s="255">
        <f ca="1">SUMPRODUCT((AHD4:AHD8=AHD6)*(AGU4:AGU8=AGU6)*(AGX4:AGX8=AGX6)*(AGY4:AGY8=AGY6)*(AGZ4:AGZ8=AGZ6)*(AHA4:AHA8&gt;AHA6))</f>
        <v>0</v>
      </c>
      <c r="AHK6" s="255" t="str">
        <f t="shared" ref="AHK6:AHK8" ca="1" si="387">IF(AGO6&lt;&gt;"",SUM(AHE6:AHJ6)+1,"")</f>
        <v/>
      </c>
      <c r="AHL6" s="255" t="str">
        <f ca="1">IF(AGO6&lt;&gt;"",INDEX(AGO5:AGO8,MATCH(3,AHK5:AHK8,0),0),"")</f>
        <v/>
      </c>
      <c r="AHM6" s="255" t="str">
        <f ca="1">IF(AFN4&lt;&gt;"",AFN4,"")</f>
        <v/>
      </c>
      <c r="AHN6" s="255">
        <f ca="1">SUMPRODUCT((AJL3:AJL42=AHM6)*(AJO3:AJO42=AHM7)*(AJV3:AJV42="W"))+SUMPRODUCT((AJL3:AJL42=AHM6)*(AJO3:AJO42=AHM8)*(AJV3:AJV42="W"))+SUMPRODUCT((AJL3:AJL42=AHM6)*(AJO3:AJO42=AHM9)*(AJV3:AJV42="W"))+SUMPRODUCT((AJL3:AJL42=AHM7)*(AJO3:AJO42=AHM6)*(AJW3:AJW42="W"))+SUMPRODUCT((AJL3:AJL42=AHM8)*(AJO3:AJO42=AHM6)*(AJW3:AJW42="W"))+SUMPRODUCT((AJL3:AJL42=AHM9)*(AJO3:AJO42=AHM6)*(AJW3:AJW42="W"))</f>
        <v>0</v>
      </c>
      <c r="AHO6" s="255">
        <f ca="1">SUMPRODUCT((AJL3:AJL42=AHM6)*(AJO3:AJO42=AHM7)*(AJV3:AJV42="D"))+SUMPRODUCT((AJL3:AJL42=AHM6)*(AJO3:AJO42=AHM8)*(AJV3:AJV42="D"))+SUMPRODUCT((AJL3:AJL42=AHM6)*(AJO3:AJO42=AHM9)*(AJV3:AJV42="D"))+SUMPRODUCT((AJL3:AJL42=AHM7)*(AJO3:AJO42=AHM6)*(AJV3:AJV42="D"))+SUMPRODUCT((AJL3:AJL42=AHM8)*(AJO3:AJO42=AHM6)*(AJV3:AJV42="D"))+SUMPRODUCT((AJL3:AJL42=AHM9)*(AJO3:AJO42=AHM6)*(AJV3:AJV42="D"))</f>
        <v>0</v>
      </c>
      <c r="AHP6" s="255">
        <f ca="1">SUMPRODUCT((AJL3:AJL42=AHM6)*(AJO3:AJO42=AHM7)*(AJV3:AJV42="L"))+SUMPRODUCT((AJL3:AJL42=AHM6)*(AJO3:AJO42=AHM8)*(AJV3:AJV42="L"))+SUMPRODUCT((AJL3:AJL42=AHM6)*(AJO3:AJO42=AHM9)*(AJV3:AJV42="L"))+SUMPRODUCT((AJL3:AJL42=AHM7)*(AJO3:AJO42=AHM6)*(AJW3:AJW42="L"))+SUMPRODUCT((AJL3:AJL42=AHM8)*(AJO3:AJO42=AHM6)*(AJW3:AJW42="L"))+SUMPRODUCT((AJL3:AJL42=AHM9)*(AJO3:AJO42=AHM6)*(AJW3:AJW42="L"))</f>
        <v>0</v>
      </c>
      <c r="AHQ6" s="255">
        <f ca="1">IF(AHM6&lt;&gt;"",VLOOKUP(AHM6,AER4:AEV29,5,FALSE),0)</f>
        <v>0</v>
      </c>
      <c r="AHR6" s="255">
        <f ca="1">IF(AHM6&lt;&gt;"",VLOOKUP(AHM6,AER4:AEW29,6,FALSE),0)</f>
        <v>0</v>
      </c>
      <c r="AHS6" s="255">
        <f ca="1">AHQ6-AHR6+1000</f>
        <v>1000</v>
      </c>
      <c r="AHT6" s="255">
        <f ca="1">IF(AHM6&lt;&gt;"",VLOOKUP(AHM6,AER4:AEY29,8,FALSE),0)</f>
        <v>0</v>
      </c>
      <c r="AHU6" s="255">
        <f ca="1">IF(AHM6&lt;&gt;"",VLOOKUP(AHM6,AER4:AEZ29,9,FALSE),0)</f>
        <v>0</v>
      </c>
      <c r="AHV6" s="255">
        <f ca="1">AHT6-AHU6+1000</f>
        <v>1000</v>
      </c>
      <c r="AHW6" s="255" t="str">
        <f ca="1">IF(AHM6&lt;&gt;"",VLOOKUP(AHM6,AER4:AEV8,5,FALSE),"")</f>
        <v/>
      </c>
      <c r="AHX6" s="255" t="str">
        <f ca="1">IF(AHM6&lt;&gt;"",VLOOKUP(AHM6,AER4:AEY8,8,FALSE),"")</f>
        <v/>
      </c>
      <c r="AHY6" s="255" t="str">
        <f ca="1">IF(AHM6&lt;&gt;"",VLOOKUP(AHM6,AER4:AFF8,15,FALSE),"")</f>
        <v/>
      </c>
      <c r="AHZ6" s="255">
        <f ca="1">SUMPRODUCT((AJL3:AJL42=AHM6)*(AJO3:AJO42=AHM7)*AJR3:AJR42)+SUMPRODUCT((AJL3:AJL42=AHM6)*(AJO3:AJO42=AHM8)*AJR3:AJR42)+SUMPRODUCT((AJL3:AJL42=AHM6)*(AJO3:AJO42=AHM9)*AJR3:AJR42)+SUMPRODUCT((AJL3:AJL42=AHM7)*(AJO3:AJO42=AHM6)*AJS3:AJS42)+SUMPRODUCT((AJL3:AJL42=AHM8)*(AJO3:AJO42=AHM6)*AJS3:AJS42)+SUMPRODUCT((AJL3:AJL42=AHM9)*(AJO3:AJO42=AHM6)*AJS3:AJS42)</f>
        <v>0</v>
      </c>
      <c r="AIA6" s="255">
        <f ca="1">SUMPRODUCT((AJL3:AJL42=AHM6)*(AJO3:AJO42=AHM7)*AJT3:AJT42)+SUMPRODUCT((AJL3:AJL42=AHM6)*(AJO3:AJO42=AHM8)*AJT3:AJT42)+SUMPRODUCT((AJL3:AJL42=AHM6)*(AJO3:AJO42=AHM9)*AJT3:AJT42)+SUMPRODUCT((AJL3:AJL42=AHM7)*(AJO3:AJO42=AHM6)*AJU3:AJU42)+SUMPRODUCT((AJL3:AJL42=AHM8)*(AJO3:AJO42=AHM6)*AJU3:AJU42)+SUMPRODUCT((AJL3:AJL42=AHM9)*(AJO3:AJO42=AHM6)*AJU3:AJU42)</f>
        <v>0</v>
      </c>
      <c r="AIB6" s="255">
        <f ca="1">AHN6*4+AHO6*2+AHZ6+AIA6</f>
        <v>0</v>
      </c>
      <c r="AIC6" s="255" t="str">
        <f ca="1">IF(AHM6&lt;&gt;"",RANK(AIB6,AIB6:AIB9),"")</f>
        <v/>
      </c>
      <c r="AID6" s="255">
        <f ca="1">SUMPRODUCT((AIB6:AIB9=AIB6)*(AHS6:AHS9&gt;AHS6))</f>
        <v>0</v>
      </c>
      <c r="AIE6" s="255">
        <f ca="1">SUMPRODUCT((AIB6:AIB9=AIB6)*(AHS6:AHS9=AHS6)*(AHV6:AHV9&gt;AHV6))</f>
        <v>0</v>
      </c>
      <c r="AIF6" s="255">
        <f ca="1">SUMPRODUCT((AIB4:AIB8=AIB6)*(AHS4:AHS8=AHS6)*(AHV4:AHV8=AHV6)*(AHW4:AHW8&gt;AHW6))</f>
        <v>0</v>
      </c>
      <c r="AIG6" s="255">
        <f ca="1">SUMPRODUCT((AIB4:AIB8=AIB6)*(AHS4:AHS8=AHS6)*(AHV4:AHV8=AHV6)*(AHW4:AHW8=AHW6)*(AHX4:AHX8&gt;AHX6))</f>
        <v>0</v>
      </c>
      <c r="AIH6" s="255">
        <f ca="1">SUMPRODUCT((AIB4:AIB8=AIB6)*(AHS4:AHS8=AHS6)*(AHV4:AHV8=AHV6)*(AHW4:AHW8=AHW6)*(AHX4:AHX8=AHX6)*(AHY4:AHY8&gt;AHY6))</f>
        <v>0</v>
      </c>
      <c r="AII6" s="255" t="str">
        <f ca="1">IF(AHM6&lt;&gt;"",SUM(AIC6:AIH6)+2,"")</f>
        <v/>
      </c>
      <c r="AIJ6" s="255" t="str">
        <f ca="1">IF(AHM6&lt;&gt;"",INDEX(AHM6:AHM8,MATCH(3,AII6:AII8,0),0),"")</f>
        <v/>
      </c>
      <c r="AJI6" s="255" t="str">
        <f ca="1">IF(AIJ6&lt;&gt;"",AIJ6,IF(AHL6&lt;&gt;"",AHL6,IF(AGN6&lt;&gt;"",AGN6,AFJ6)))</f>
        <v>Wales</v>
      </c>
      <c r="AJJ6" s="255">
        <v>3</v>
      </c>
      <c r="AJK6" s="255">
        <v>4</v>
      </c>
      <c r="AJL6" s="255" t="str">
        <f t="shared" si="58"/>
        <v>South Africa</v>
      </c>
      <c r="AJM6" s="255" t="str">
        <f ca="1">IF(OFFSET('All Players'!$W13,0,AJM$1)&lt;&gt;"",OFFSET('All Players'!$W13,0,AJM$1),"")</f>
        <v/>
      </c>
      <c r="AJN6" s="255" t="str">
        <f ca="1">IF(OFFSET('All Players'!$Y13,0,AJM$1)&lt;&gt;"",OFFSET('All Players'!$Y13,0,AJM$1),"")</f>
        <v/>
      </c>
      <c r="AJO6" s="255" t="str">
        <f t="shared" si="59"/>
        <v>Japan</v>
      </c>
      <c r="AJP6" s="255" t="str">
        <f ca="1">IF(OFFSET('All Players'!$AA13,0,AJO$1)&lt;&gt;"",OFFSET('All Players'!$AA13,0,AJO$1),"")</f>
        <v/>
      </c>
      <c r="AJQ6" s="255" t="str">
        <f ca="1">IF(OFFSET('All Players'!$AC13,0,AJP$1)&lt;&gt;"",OFFSET('All Players'!$AC13,0,AJP$1),"")</f>
        <v/>
      </c>
      <c r="AJR6" s="255">
        <f t="shared" ca="1" si="60"/>
        <v>0</v>
      </c>
      <c r="AJS6" s="255">
        <f t="shared" ca="1" si="61"/>
        <v>0</v>
      </c>
      <c r="AJT6" s="255">
        <f t="shared" ca="1" si="62"/>
        <v>0</v>
      </c>
      <c r="AJU6" s="255">
        <f t="shared" ca="1" si="63"/>
        <v>0</v>
      </c>
      <c r="AJV6" s="255" t="str">
        <f t="shared" ca="1" si="64"/>
        <v/>
      </c>
      <c r="AJW6" s="255" t="str">
        <f t="shared" ca="1" si="65"/>
        <v/>
      </c>
      <c r="AJX6" s="255">
        <f ca="1">VLOOKUP(AJY6,AOP4:AOQ8,2,FALSE)</f>
        <v>3</v>
      </c>
      <c r="AJY6" s="255" t="s">
        <v>43</v>
      </c>
      <c r="AJZ6" s="255">
        <f t="shared" ca="1" si="239"/>
        <v>0</v>
      </c>
      <c r="AKA6" s="255">
        <f t="shared" ca="1" si="240"/>
        <v>0</v>
      </c>
      <c r="AKB6" s="255">
        <f t="shared" ca="1" si="241"/>
        <v>0</v>
      </c>
      <c r="AKC6" s="255">
        <f t="shared" ca="1" si="242"/>
        <v>0</v>
      </c>
      <c r="AKD6" s="255">
        <f t="shared" ca="1" si="243"/>
        <v>0</v>
      </c>
      <c r="AKE6" s="255">
        <f t="shared" ca="1" si="244"/>
        <v>1000</v>
      </c>
      <c r="AKF6" s="255">
        <f t="shared" ca="1" si="245"/>
        <v>0</v>
      </c>
      <c r="AKG6" s="255">
        <f t="shared" ca="1" si="246"/>
        <v>0</v>
      </c>
      <c r="AKH6" s="255">
        <f t="shared" ca="1" si="247"/>
        <v>1000</v>
      </c>
      <c r="AKI6" s="255">
        <f t="shared" ca="1" si="248"/>
        <v>0</v>
      </c>
      <c r="AKJ6" s="255">
        <f ca="1">SUMIF(AOS:AOS,AJY6,AOY:AOY)+SUMIF(AOV:AOV,AJY6,AOZ:AOZ)</f>
        <v>0</v>
      </c>
      <c r="AKK6" s="255">
        <f ca="1">SUMIF(AOS:AOS,AJY6,APA:APA)+SUMIF(AOV:AOV,AJY6,APB:APB)</f>
        <v>0</v>
      </c>
      <c r="AKL6" s="255">
        <f t="shared" ca="1" si="249"/>
        <v>0</v>
      </c>
      <c r="AKM6" s="255">
        <v>6</v>
      </c>
      <c r="AKN6" s="255">
        <f t="shared" ca="1" si="250"/>
        <v>1</v>
      </c>
      <c r="AKP6" s="255">
        <f ca="1">RANK(AKL6,AKL$4:AKL$8)+COUNTIF(AKL$4:AKL6,AKL6)-1</f>
        <v>3</v>
      </c>
      <c r="AKQ6" s="255" t="str">
        <f ca="1">INDEX(AJY$4:AJY$8,MATCH(3,AKP$4:AKP$8,0),0)</f>
        <v>Wales</v>
      </c>
      <c r="AKR6" s="255">
        <f t="shared" ca="1" si="251"/>
        <v>1</v>
      </c>
      <c r="AKS6" s="255" t="str">
        <f ca="1">IF(AND(AKS5&lt;&gt;"",AKR6=1),AKQ6,"")</f>
        <v>Wales</v>
      </c>
      <c r="AKT6" s="255" t="str">
        <f ca="1">IF(AND(AKT5&lt;&gt;"",AKR7=2),AKQ7,"")</f>
        <v/>
      </c>
      <c r="AKU6" s="255" t="str">
        <f ca="1">IF(AND(AKU5&lt;&gt;"",AKR8=3),AKQ8,"")</f>
        <v/>
      </c>
      <c r="AKX6" s="255" t="str">
        <f t="shared" ca="1" si="252"/>
        <v>Wales</v>
      </c>
      <c r="AKY6" s="255">
        <f ca="1">SUMPRODUCT((AOS3:AOS42=AKX6)*(AOV3:AOV42=AKX7)*(APC3:APC42="W"))+SUMPRODUCT((AOS3:AOS42=AKX6)*(AOV3:AOV42=AKX8)*(APC3:APC42="W"))+SUMPRODUCT((AOS3:AOS42=AKX6)*(AOV3:AOV42=AKX4)*(APC3:APC42="W"))+SUMPRODUCT((AOS3:AOS42=AKX6)*(AOV3:AOV42=AKX5)*(APC3:APC42="W"))+SUMPRODUCT((AOS3:AOS42=AKX7)*(AOV3:AOV42=AKX6)*(APD3:APD42="W"))+SUMPRODUCT((AOS3:AOS42=AKX8)*(AOV3:AOV42=AKX6)*(APD3:APD42="W"))+SUMPRODUCT((AOS3:AOS42=AKX4)*(AOV3:AOV42=AKX6)*(APD3:APD42="W"))+SUMPRODUCT((AOS3:AOS42=AKX5)*(AOV3:AOV42=AKX6)*(APD3:APD42="W"))</f>
        <v>0</v>
      </c>
      <c r="AKZ6" s="255">
        <f ca="1">SUMPRODUCT((AOS3:AOS42=AKX6)*(AOV3:AOV42=AKX7)*(APC3:APC42="D"))+SUMPRODUCT((AOS3:AOS42=AKX6)*(AOV3:AOV42=AKX8)*(APC3:APC42="D"))+SUMPRODUCT((AOS3:AOS42=AKX6)*(AOV3:AOV42=AKX4)*(APC3:APC42="D"))+SUMPRODUCT((AOS3:AOS42=AKX6)*(AOV3:AOV42=AKX5)*(APC3:APC42="D"))+SUMPRODUCT((AOS3:AOS42=AKX7)*(AOV3:AOV42=AKX6)*(APC3:APC42="D"))+SUMPRODUCT((AOS3:AOS42=AKX8)*(AOV3:AOV42=AKX6)*(APC3:APC42="D"))+SUMPRODUCT((AOS3:AOS42=AKX4)*(AOV3:AOV42=AKX6)*(APC3:APC42="D"))+SUMPRODUCT((AOS3:AOS42=AKX5)*(AOV3:AOV42=AKX6)*(APC3:APC42="D"))</f>
        <v>0</v>
      </c>
      <c r="ALA6" s="255">
        <f ca="1">SUMPRODUCT((AOS3:AOS42=AKX6)*(AOV3:AOV42=AKX7)*(APC3:APC42="L"))+SUMPRODUCT((AOS3:AOS42=AKX6)*(AOV3:AOV42=AKX8)*(APC3:APC42="L"))+SUMPRODUCT((AOS3:AOS42=AKX6)*(AOV3:AOV42=AKX4)*(APC3:APC42="L"))+SUMPRODUCT((AOS3:AOS42=AKX6)*(AOV3:AOV42=AKX5)*(APC3:APC42="L"))+SUMPRODUCT((AOS3:AOS42=AKX7)*(AOV3:AOV42=AKX6)*(APD3:APD42="L"))+SUMPRODUCT((AOS3:AOS42=AKX8)*(AOV3:AOV42=AKX6)*(APD3:APD42="L"))+SUMPRODUCT((AOS3:AOS42=AKX4)*(AOV3:AOV42=AKX6)*(APD3:APD42="L"))+SUMPRODUCT((AOS3:AOS42=AKX5)*(AOV3:AOV42=AKX6)*(APD3:APD42="L"))</f>
        <v>0</v>
      </c>
      <c r="ALB6" s="255">
        <f ca="1">IF(AKX6&lt;&gt;"",VLOOKUP(AKX6,AJY4:AKC29,5,FALSE),0)</f>
        <v>0</v>
      </c>
      <c r="ALC6" s="255">
        <f ca="1">IF(AKX6&lt;&gt;"",VLOOKUP(AKX6,AJY4:AKD29,6,FALSE),0)</f>
        <v>0</v>
      </c>
      <c r="ALD6" s="255">
        <f ca="1">ALB6-ALC6+1000</f>
        <v>1000</v>
      </c>
      <c r="ALE6" s="255">
        <f ca="1">IF(AKX6&lt;&gt;"",VLOOKUP(AKX6,AJY4:AKF29,8,FALSE),0)</f>
        <v>0</v>
      </c>
      <c r="ALF6" s="255">
        <f ca="1">IF(AKX6&lt;&gt;"",VLOOKUP(AKX6,AJY4:AKG29,9,FALSE),0)</f>
        <v>0</v>
      </c>
      <c r="ALG6" s="255">
        <f ca="1">ALE6-ALF6+1000</f>
        <v>1000</v>
      </c>
      <c r="ALH6" s="255">
        <f ca="1">IF(AKX6&lt;&gt;"",VLOOKUP(AKX6,AJY4:AKC8,5,FALSE),"")</f>
        <v>0</v>
      </c>
      <c r="ALI6" s="255">
        <f ca="1">IF(AKX6&lt;&gt;"",VLOOKUP(AKX6,AJY4:AKF8,8,FALSE),"")</f>
        <v>0</v>
      </c>
      <c r="ALJ6" s="255">
        <f ca="1">IF(AKX6&lt;&gt;"",VLOOKUP(AKX6,AJY4:AKM8,15,FALSE),"")</f>
        <v>6</v>
      </c>
      <c r="ALK6" s="255">
        <f ca="1">SUMPRODUCT((AOS3:AOS42=AKX6)*(AOV3:AOV42=AKX7)*AOY3:AOY42)+SUMPRODUCT((AOS3:AOS42=AKX6)*(AOV3:AOV42=AKX8)*AOY3:AOY42)+SUMPRODUCT((AOS3:AOS42=AKX6)*(AOV3:AOV42=AKX4)*AOY3:AOY42)+SUMPRODUCT((AOS3:AOS42=AKX6)*(AOV3:AOV42=AKX5)*AOY3:AOY42)+SUMPRODUCT((AOS3:AOS42=AKX7)*(AOV3:AOV42=AKX6)*AOZ3:AOZ42)+SUMPRODUCT((AOS3:AOS42=AKX8)*(AOV3:AOV42=AKX6)*AOZ3:AOZ42)+SUMPRODUCT((AOS3:AOS42=AKX4)*(AOV3:AOV42=AKX6)*AOZ3:AOZ42)+SUMPRODUCT((AOS3:AOS42=AKX5)*(AOV3:AOV42=AKX6)*AOZ3:AOZ42)</f>
        <v>0</v>
      </c>
      <c r="ALL6" s="255">
        <f ca="1">SUMPRODUCT((AOS3:AOS42=AKX6)*(AOV3:AOV42=AKX7)*APA3:APA42)+SUMPRODUCT((AOS3:AOS42=AKX6)*(AOV3:AOV42=AKX8)*APA3:APA42)+SUMPRODUCT((AOS3:AOS42=AKX6)*(AOV3:AOV42=AKX4)*APA3:APA42)+SUMPRODUCT((AOS3:AOS42=AKX6)*(AOV3:AOV42=AKX5)*APA3:APA42)+SUMPRODUCT((AOS3:AOS42=AKX7)*(AOV3:AOV42=AKX6)*APB3:APB42)+SUMPRODUCT((AOS3:AOS42=AKX8)*(AOV3:AOV42=AKX6)*APB3:APB42)+SUMPRODUCT((AOS3:AOS42=AKX4)*(AOV3:AOV42=AKX6)*APB3:APB42)+SUMPRODUCT((AOS3:AOS42=AKX5)*(AOV3:AOV42=AKX6)*APB3:APB42)</f>
        <v>0</v>
      </c>
      <c r="ALM6" s="255">
        <f ca="1">AKY6*4+AKZ6*2+ALK6+ALL6</f>
        <v>0</v>
      </c>
      <c r="ALN6" s="255">
        <f ca="1">IF(AKX6&lt;&gt;"",RANK(ALM6,ALM4:ALM8),"")</f>
        <v>1</v>
      </c>
      <c r="ALO6" s="255">
        <f ca="1">SUMPRODUCT((ALM4:ALM8=ALM6)*(ALD4:ALD8&gt;ALD6))</f>
        <v>0</v>
      </c>
      <c r="ALP6" s="255">
        <f ca="1">SUMPRODUCT((ALM4:ALM8=ALM6)*(ALD4:ALD8=ALD6)*(ALG4:ALG8&gt;ALG6))</f>
        <v>0</v>
      </c>
      <c r="ALQ6" s="255">
        <f ca="1">SUMPRODUCT((ALM4:ALM8=ALM6)*(ALD4:ALD8=ALD6)*(ALG4:ALG8=ALG6)*(ALH4:ALH8&gt;ALH6))</f>
        <v>0</v>
      </c>
      <c r="ALR6" s="255">
        <f ca="1">SUMPRODUCT((ALM4:ALM8=ALM6)*(ALD4:ALD8=ALD6)*(ALG4:ALG8=ALG6)*(ALH4:ALH8=ALH6)*(ALI4:ALI8&gt;ALI6))</f>
        <v>0</v>
      </c>
      <c r="ALS6" s="255">
        <f ca="1">SUMPRODUCT((ALM4:ALM8=ALM6)*(ALD4:ALD8=ALD6)*(ALG4:ALG8=ALG6)*(ALH4:ALH8=ALH6)*(ALI4:ALI8=ALI6)*(ALJ4:ALJ8&gt;ALJ6))</f>
        <v>2</v>
      </c>
      <c r="ALT6" s="255">
        <f t="shared" ca="1" si="253"/>
        <v>3</v>
      </c>
      <c r="ALU6" s="255" t="str">
        <f ca="1">IF(AKX6&lt;&gt;"",INDEX(AKX4:AKX8,MATCH(3,ALT4:ALT8,0),0),"")</f>
        <v>Wales</v>
      </c>
      <c r="ALV6" s="255" t="str">
        <f ca="1">IF(AKT5&lt;&gt;"",AKT5,"")</f>
        <v/>
      </c>
      <c r="ALW6" s="255">
        <f ca="1">SUMPRODUCT((AOS3:AOS42=ALV6)*(AOV3:AOV42=ALV7)*(APC3:APC42="W"))+SUMPRODUCT((AOS3:AOS42=ALV6)*(AOV3:AOV42=ALV8)*(APC3:APC42="W"))+SUMPRODUCT((AOS3:AOS42=ALV6)*(AOV3:AOV42=ALV5)*(APC3:APC42="W"))+SUMPRODUCT((AOS3:AOS42=ALV7)*(AOV3:AOV42=ALV6)*(APD3:APD42="W"))+SUMPRODUCT((AOS3:AOS42=ALV8)*(AOV3:AOV42=ALV6)*(APD3:APD42="W"))+SUMPRODUCT((AOS3:AOS42=ALV5)*(AOV3:AOV42=ALV6)*(APD3:APD42="W"))</f>
        <v>0</v>
      </c>
      <c r="ALX6" s="255">
        <f ca="1">SUMPRODUCT((AOS3:AOS42=ALV6)*(AOV3:AOV42=ALV7)*(APC3:APC42="D"))+SUMPRODUCT((AOS3:AOS42=ALV6)*(AOV3:AOV42=ALV8)*(APC3:APC42="D"))+SUMPRODUCT((AOS3:AOS42=ALV6)*(AOV3:AOV42=ALV5)*(APC3:APC42="D"))+SUMPRODUCT((AOS3:AOS42=ALV7)*(AOV3:AOV42=ALV6)*(APC3:APC42="D"))+SUMPRODUCT((AOS3:AOS42=ALV8)*(AOV3:AOV42=ALV6)*(APC3:APC42="D"))+SUMPRODUCT((AOS3:AOS42=ALV5)*(AOV3:AOV42=ALV6)*(APC3:APC42="D"))</f>
        <v>0</v>
      </c>
      <c r="ALY6" s="255">
        <f ca="1">SUMPRODUCT((AOS3:AOS42=ALV6)*(AOV3:AOV42=ALV7)*(APC3:APC42="L"))+SUMPRODUCT((AOS3:AOS42=ALV6)*(AOV3:AOV42=ALV8)*(APC3:APC42="L"))+SUMPRODUCT((AOS3:AOS42=ALV6)*(AOV3:AOV42=ALV5)*(APC3:APC42="L"))+SUMPRODUCT((AOS3:AOS42=ALV7)*(AOV3:AOV42=ALV6)*(APD3:APD42="L"))+SUMPRODUCT((AOS3:AOS42=ALV8)*(AOV3:AOV42=ALV6)*(APD3:APD42="L"))+SUMPRODUCT((AOS3:AOS42=ALV5)*(AOV3:AOV42=ALV6)*(APD3:APD42="L"))</f>
        <v>0</v>
      </c>
      <c r="ALZ6" s="255">
        <f ca="1">IF(ALV6&lt;&gt;"",VLOOKUP(ALV6,AJY4:AKC29,5,FALSE),0)</f>
        <v>0</v>
      </c>
      <c r="AMA6" s="255">
        <f ca="1">IF(ALV6&lt;&gt;"",VLOOKUP(ALV6,AJY4:AKD29,6,FALSE),0)</f>
        <v>0</v>
      </c>
      <c r="AMB6" s="255">
        <f ca="1">ALZ6-AMA6+1000</f>
        <v>1000</v>
      </c>
      <c r="AMC6" s="255">
        <f ca="1">IF(ALV6&lt;&gt;"",VLOOKUP(ALV6,AJY4:AKF29,8,FALSE),0)</f>
        <v>0</v>
      </c>
      <c r="AMD6" s="255">
        <f ca="1">IF(ALV6&lt;&gt;"",VLOOKUP(ALV6,AJY4:AKG29,9,FALSE),0)</f>
        <v>0</v>
      </c>
      <c r="AME6" s="255">
        <f t="shared" ref="AME6" ca="1" si="388">AMC6-AMD6+1000</f>
        <v>1000</v>
      </c>
      <c r="AMF6" s="255" t="str">
        <f ca="1">IF(ALV6&lt;&gt;"",VLOOKUP(ALV6,AJY4:AKC8,5,FALSE),"")</f>
        <v/>
      </c>
      <c r="AMG6" s="255" t="str">
        <f ca="1">IF(ALV6&lt;&gt;"",VLOOKUP(ALV6,AJY4:AKF8,8,FALSE),"")</f>
        <v/>
      </c>
      <c r="AMH6" s="255" t="str">
        <f ca="1">IF(ALV6&lt;&gt;"",VLOOKUP(ALV6,AJY4:AKM8,15,FALSE),"")</f>
        <v/>
      </c>
      <c r="AMI6" s="255">
        <f ca="1">SUMPRODUCT((AOS3:AOS42=ALV6)*(AOV3:AOV42=ALV7)*AOY3:AOY42)+SUMPRODUCT((AOS3:AOS42=ALV6)*(AOV3:AOV42=ALV8)*AOY3:AOY42)+SUMPRODUCT((AOS3:AOS42=ALV6)*(AOV3:AOV42=ALV5)*AOY3:AOY42)+SUMPRODUCT((AOS3:AOS42=ALV7)*(AOV3:AOV42=ALV6)*AOZ3:AOZ42)+SUMPRODUCT((AOS3:AOS42=ALV8)*(AOV3:AOV42=ALV6)*AOZ3:AOZ42)+SUMPRODUCT((AOS3:AOS42=ALV5)*(AOV3:AOV42=ALV6)*AOZ3:AOZ42)</f>
        <v>0</v>
      </c>
      <c r="AMJ6" s="255">
        <f ca="1">SUMPRODUCT((AOS3:AOS42=ALV6)*(AOV3:AOV42=ALV7)*APA3:APA42)+SUMPRODUCT((AOS3:AOS42=ALV6)*(AOV3:AOV42=ALV8)*APA3:APA42)+SUMPRODUCT((AOS3:AOS42=ALV6)*(AOV3:AOV42=ALV5)*APA3:APA42)+SUMPRODUCT((AOS3:AOS42=ALV7)*(AOV3:AOV42=ALV6)*APB3:APB42)+SUMPRODUCT((AOS3:AOS42=ALV8)*(AOV3:AOV42=ALV6)*APB3:APB42)+SUMPRODUCT((AOS3:AOS42=ALV5)*(AOV3:AOV42=ALV6)*APB3:APB42)</f>
        <v>0</v>
      </c>
      <c r="AMK6" s="255">
        <f ca="1">ALW6*4+ALX6*2+AMI6+AMJ6</f>
        <v>0</v>
      </c>
      <c r="AML6" s="255" t="str">
        <f ca="1">IF(ALV6&lt;&gt;"",RANK(AMK6,AMK5:AMK8),"")</f>
        <v/>
      </c>
      <c r="AMM6" s="255">
        <f ca="1">SUMPRODUCT((AMK5:AMK8=AMK6)*(AMB5:AMB8&gt;AMB6))</f>
        <v>0</v>
      </c>
      <c r="AMN6" s="255">
        <f ca="1">SUMPRODUCT((AMK5:AMK8=AMK6)*(AMB5:AMB8=AMB6)*(AME5:AME8&gt;AME6))</f>
        <v>0</v>
      </c>
      <c r="AMO6" s="255">
        <f ca="1">SUMPRODUCT((AMK4:AMK8=AMK6)*(AMB4:AMB8=AMB6)*(AME4:AME8=AME6)*(AMF4:AMF8&gt;AMF6))</f>
        <v>0</v>
      </c>
      <c r="AMP6" s="255">
        <f ca="1">SUMPRODUCT((AMK4:AMK8=AMK6)*(AMB4:AMB8=AMB6)*(AME4:AME8=AME6)*(AMF4:AMF8=AMF6)*(AMG4:AMG8&gt;AMG6))</f>
        <v>0</v>
      </c>
      <c r="AMQ6" s="255">
        <f ca="1">SUMPRODUCT((AMK4:AMK8=AMK6)*(AMB4:AMB8=AMB6)*(AME4:AME8=AME6)*(AMF4:AMF8=AMF6)*(AMG4:AMG8=AMG6)*(AMH4:AMH8&gt;AMH6))</f>
        <v>0</v>
      </c>
      <c r="AMR6" s="255" t="str">
        <f t="shared" ref="AMR6:AMR8" ca="1" si="389">IF(ALV6&lt;&gt;"",SUM(AML6:AMQ6)+1,"")</f>
        <v/>
      </c>
      <c r="AMS6" s="255" t="str">
        <f ca="1">IF(ALV6&lt;&gt;"",INDEX(ALV5:ALV8,MATCH(3,AMR5:AMR8,0),0),"")</f>
        <v/>
      </c>
      <c r="AMT6" s="255" t="str">
        <f ca="1">IF(AKU4&lt;&gt;"",AKU4,"")</f>
        <v/>
      </c>
      <c r="AMU6" s="255">
        <f ca="1">SUMPRODUCT((AOS3:AOS42=AMT6)*(AOV3:AOV42=AMT7)*(APC3:APC42="W"))+SUMPRODUCT((AOS3:AOS42=AMT6)*(AOV3:AOV42=AMT8)*(APC3:APC42="W"))+SUMPRODUCT((AOS3:AOS42=AMT6)*(AOV3:AOV42=AMT9)*(APC3:APC42="W"))+SUMPRODUCT((AOS3:AOS42=AMT7)*(AOV3:AOV42=AMT6)*(APD3:APD42="W"))+SUMPRODUCT((AOS3:AOS42=AMT8)*(AOV3:AOV42=AMT6)*(APD3:APD42="W"))+SUMPRODUCT((AOS3:AOS42=AMT9)*(AOV3:AOV42=AMT6)*(APD3:APD42="W"))</f>
        <v>0</v>
      </c>
      <c r="AMV6" s="255">
        <f ca="1">SUMPRODUCT((AOS3:AOS42=AMT6)*(AOV3:AOV42=AMT7)*(APC3:APC42="D"))+SUMPRODUCT((AOS3:AOS42=AMT6)*(AOV3:AOV42=AMT8)*(APC3:APC42="D"))+SUMPRODUCT((AOS3:AOS42=AMT6)*(AOV3:AOV42=AMT9)*(APC3:APC42="D"))+SUMPRODUCT((AOS3:AOS42=AMT7)*(AOV3:AOV42=AMT6)*(APC3:APC42="D"))+SUMPRODUCT((AOS3:AOS42=AMT8)*(AOV3:AOV42=AMT6)*(APC3:APC42="D"))+SUMPRODUCT((AOS3:AOS42=AMT9)*(AOV3:AOV42=AMT6)*(APC3:APC42="D"))</f>
        <v>0</v>
      </c>
      <c r="AMW6" s="255">
        <f ca="1">SUMPRODUCT((AOS3:AOS42=AMT6)*(AOV3:AOV42=AMT7)*(APC3:APC42="L"))+SUMPRODUCT((AOS3:AOS42=AMT6)*(AOV3:AOV42=AMT8)*(APC3:APC42="L"))+SUMPRODUCT((AOS3:AOS42=AMT6)*(AOV3:AOV42=AMT9)*(APC3:APC42="L"))+SUMPRODUCT((AOS3:AOS42=AMT7)*(AOV3:AOV42=AMT6)*(APD3:APD42="L"))+SUMPRODUCT((AOS3:AOS42=AMT8)*(AOV3:AOV42=AMT6)*(APD3:APD42="L"))+SUMPRODUCT((AOS3:AOS42=AMT9)*(AOV3:AOV42=AMT6)*(APD3:APD42="L"))</f>
        <v>0</v>
      </c>
      <c r="AMX6" s="255">
        <f ca="1">IF(AMT6&lt;&gt;"",VLOOKUP(AMT6,AJY4:AKC29,5,FALSE),0)</f>
        <v>0</v>
      </c>
      <c r="AMY6" s="255">
        <f ca="1">IF(AMT6&lt;&gt;"",VLOOKUP(AMT6,AJY4:AKD29,6,FALSE),0)</f>
        <v>0</v>
      </c>
      <c r="AMZ6" s="255">
        <f ca="1">AMX6-AMY6+1000</f>
        <v>1000</v>
      </c>
      <c r="ANA6" s="255">
        <f ca="1">IF(AMT6&lt;&gt;"",VLOOKUP(AMT6,AJY4:AKF29,8,FALSE),0)</f>
        <v>0</v>
      </c>
      <c r="ANB6" s="255">
        <f ca="1">IF(AMT6&lt;&gt;"",VLOOKUP(AMT6,AJY4:AKG29,9,FALSE),0)</f>
        <v>0</v>
      </c>
      <c r="ANC6" s="255">
        <f ca="1">ANA6-ANB6+1000</f>
        <v>1000</v>
      </c>
      <c r="AND6" s="255" t="str">
        <f ca="1">IF(AMT6&lt;&gt;"",VLOOKUP(AMT6,AJY4:AKC8,5,FALSE),"")</f>
        <v/>
      </c>
      <c r="ANE6" s="255" t="str">
        <f ca="1">IF(AMT6&lt;&gt;"",VLOOKUP(AMT6,AJY4:AKF8,8,FALSE),"")</f>
        <v/>
      </c>
      <c r="ANF6" s="255" t="str">
        <f ca="1">IF(AMT6&lt;&gt;"",VLOOKUP(AMT6,AJY4:AKM8,15,FALSE),"")</f>
        <v/>
      </c>
      <c r="ANG6" s="255">
        <f ca="1">SUMPRODUCT((AOS3:AOS42=AMT6)*(AOV3:AOV42=AMT7)*AOY3:AOY42)+SUMPRODUCT((AOS3:AOS42=AMT6)*(AOV3:AOV42=AMT8)*AOY3:AOY42)+SUMPRODUCT((AOS3:AOS42=AMT6)*(AOV3:AOV42=AMT9)*AOY3:AOY42)+SUMPRODUCT((AOS3:AOS42=AMT7)*(AOV3:AOV42=AMT6)*AOZ3:AOZ42)+SUMPRODUCT((AOS3:AOS42=AMT8)*(AOV3:AOV42=AMT6)*AOZ3:AOZ42)+SUMPRODUCT((AOS3:AOS42=AMT9)*(AOV3:AOV42=AMT6)*AOZ3:AOZ42)</f>
        <v>0</v>
      </c>
      <c r="ANH6" s="255">
        <f ca="1">SUMPRODUCT((AOS3:AOS42=AMT6)*(AOV3:AOV42=AMT7)*APA3:APA42)+SUMPRODUCT((AOS3:AOS42=AMT6)*(AOV3:AOV42=AMT8)*APA3:APA42)+SUMPRODUCT((AOS3:AOS42=AMT6)*(AOV3:AOV42=AMT9)*APA3:APA42)+SUMPRODUCT((AOS3:AOS42=AMT7)*(AOV3:AOV42=AMT6)*APB3:APB42)+SUMPRODUCT((AOS3:AOS42=AMT8)*(AOV3:AOV42=AMT6)*APB3:APB42)+SUMPRODUCT((AOS3:AOS42=AMT9)*(AOV3:AOV42=AMT6)*APB3:APB42)</f>
        <v>0</v>
      </c>
      <c r="ANI6" s="255">
        <f ca="1">AMU6*4+AMV6*2+ANG6+ANH6</f>
        <v>0</v>
      </c>
      <c r="ANJ6" s="255" t="str">
        <f ca="1">IF(AMT6&lt;&gt;"",RANK(ANI6,ANI6:ANI9),"")</f>
        <v/>
      </c>
      <c r="ANK6" s="255">
        <f ca="1">SUMPRODUCT((ANI6:ANI9=ANI6)*(AMZ6:AMZ9&gt;AMZ6))</f>
        <v>0</v>
      </c>
      <c r="ANL6" s="255">
        <f ca="1">SUMPRODUCT((ANI6:ANI9=ANI6)*(AMZ6:AMZ9=AMZ6)*(ANC6:ANC9&gt;ANC6))</f>
        <v>0</v>
      </c>
      <c r="ANM6" s="255">
        <f ca="1">SUMPRODUCT((ANI4:ANI8=ANI6)*(AMZ4:AMZ8=AMZ6)*(ANC4:ANC8=ANC6)*(AND4:AND8&gt;AND6))</f>
        <v>0</v>
      </c>
      <c r="ANN6" s="255">
        <f ca="1">SUMPRODUCT((ANI4:ANI8=ANI6)*(AMZ4:AMZ8=AMZ6)*(ANC4:ANC8=ANC6)*(AND4:AND8=AND6)*(ANE4:ANE8&gt;ANE6))</f>
        <v>0</v>
      </c>
      <c r="ANO6" s="255">
        <f ca="1">SUMPRODUCT((ANI4:ANI8=ANI6)*(AMZ4:AMZ8=AMZ6)*(ANC4:ANC8=ANC6)*(AND4:AND8=AND6)*(ANE4:ANE8=ANE6)*(ANF4:ANF8&gt;ANF6))</f>
        <v>0</v>
      </c>
      <c r="ANP6" s="255" t="str">
        <f ca="1">IF(AMT6&lt;&gt;"",SUM(ANJ6:ANO6)+2,"")</f>
        <v/>
      </c>
      <c r="ANQ6" s="255" t="str">
        <f ca="1">IF(AMT6&lt;&gt;"",INDEX(AMT6:AMT8,MATCH(3,ANP6:ANP8,0),0),"")</f>
        <v/>
      </c>
      <c r="AOP6" s="255" t="str">
        <f ca="1">IF(ANQ6&lt;&gt;"",ANQ6,IF(AMS6&lt;&gt;"",AMS6,IF(ALU6&lt;&gt;"",ALU6,AKQ6)))</f>
        <v>Wales</v>
      </c>
      <c r="AOQ6" s="255">
        <v>3</v>
      </c>
      <c r="AOR6" s="255">
        <v>4</v>
      </c>
      <c r="AOS6" s="255" t="str">
        <f t="shared" si="66"/>
        <v>South Africa</v>
      </c>
      <c r="AOT6" s="255" t="str">
        <f ca="1">IF(OFFSET('All Players'!$W13,0,AOT$1)&lt;&gt;"",OFFSET('All Players'!$W13,0,AOT$1),"")</f>
        <v/>
      </c>
      <c r="AOU6" s="255" t="str">
        <f ca="1">IF(OFFSET('All Players'!$Y13,0,AOT$1)&lt;&gt;"",OFFSET('All Players'!$Y13,0,AOT$1),"")</f>
        <v/>
      </c>
      <c r="AOV6" s="255" t="str">
        <f t="shared" si="67"/>
        <v>Japan</v>
      </c>
      <c r="AOW6" s="255" t="str">
        <f ca="1">IF(OFFSET('All Players'!$AA13,0,AOV$1)&lt;&gt;"",OFFSET('All Players'!$AA13,0,AOV$1),"")</f>
        <v/>
      </c>
      <c r="AOX6" s="255" t="str">
        <f ca="1">IF(OFFSET('All Players'!$AC13,0,AOW$1)&lt;&gt;"",OFFSET('All Players'!$AC13,0,AOW$1),"")</f>
        <v/>
      </c>
      <c r="AOY6" s="255">
        <f t="shared" ca="1" si="68"/>
        <v>0</v>
      </c>
      <c r="AOZ6" s="255">
        <f t="shared" ca="1" si="69"/>
        <v>0</v>
      </c>
      <c r="APA6" s="255">
        <f t="shared" ca="1" si="70"/>
        <v>0</v>
      </c>
      <c r="APB6" s="255">
        <f t="shared" ca="1" si="71"/>
        <v>0</v>
      </c>
      <c r="APC6" s="255" t="str">
        <f t="shared" ca="1" si="72"/>
        <v/>
      </c>
      <c r="APD6" s="255" t="str">
        <f t="shared" ca="1" si="73"/>
        <v/>
      </c>
      <c r="APE6" s="255">
        <f ca="1">VLOOKUP(APF6,ATW4:ATX8,2,FALSE)</f>
        <v>3</v>
      </c>
      <c r="APF6" s="255" t="s">
        <v>43</v>
      </c>
      <c r="APG6" s="255">
        <f t="shared" ca="1" si="254"/>
        <v>0</v>
      </c>
      <c r="APH6" s="255">
        <f t="shared" ca="1" si="255"/>
        <v>0</v>
      </c>
      <c r="API6" s="255">
        <f t="shared" ca="1" si="256"/>
        <v>0</v>
      </c>
      <c r="APJ6" s="255">
        <f t="shared" ca="1" si="257"/>
        <v>0</v>
      </c>
      <c r="APK6" s="255">
        <f t="shared" ca="1" si="258"/>
        <v>0</v>
      </c>
      <c r="APL6" s="255">
        <f t="shared" ca="1" si="259"/>
        <v>1000</v>
      </c>
      <c r="APM6" s="255">
        <f t="shared" ca="1" si="260"/>
        <v>0</v>
      </c>
      <c r="APN6" s="255">
        <f t="shared" ca="1" si="261"/>
        <v>0</v>
      </c>
      <c r="APO6" s="255">
        <f t="shared" ca="1" si="262"/>
        <v>1000</v>
      </c>
      <c r="APP6" s="255">
        <f t="shared" ca="1" si="263"/>
        <v>0</v>
      </c>
      <c r="APQ6" s="255">
        <f ca="1">SUMIF(ATZ:ATZ,APF6,AUF:AUF)+SUMIF(AUC:AUC,APF6,AUG:AUG)</f>
        <v>0</v>
      </c>
      <c r="APR6" s="255">
        <f ca="1">SUMIF(ATZ:ATZ,APF6,AUH:AUH)+SUMIF(AUC:AUC,APF6,AUI:AUI)</f>
        <v>0</v>
      </c>
      <c r="APS6" s="255">
        <f t="shared" ca="1" si="264"/>
        <v>0</v>
      </c>
      <c r="APT6" s="255">
        <v>6</v>
      </c>
      <c r="APU6" s="255">
        <f t="shared" ca="1" si="265"/>
        <v>1</v>
      </c>
      <c r="APW6" s="255">
        <f ca="1">RANK(APS6,APS$4:APS$8)+COUNTIF(APS$4:APS6,APS6)-1</f>
        <v>3</v>
      </c>
      <c r="APX6" s="255" t="str">
        <f ca="1">INDEX(APF$4:APF$8,MATCH(3,APW$4:APW$8,0),0)</f>
        <v>Wales</v>
      </c>
      <c r="APY6" s="255">
        <f t="shared" ca="1" si="266"/>
        <v>1</v>
      </c>
      <c r="APZ6" s="255" t="str">
        <f ca="1">IF(AND(APZ5&lt;&gt;"",APY6=1),APX6,"")</f>
        <v>Wales</v>
      </c>
      <c r="AQA6" s="255" t="str">
        <f ca="1">IF(AND(AQA5&lt;&gt;"",APY7=2),APX7,"")</f>
        <v/>
      </c>
      <c r="AQB6" s="255" t="str">
        <f ca="1">IF(AND(AQB5&lt;&gt;"",APY8=3),APX8,"")</f>
        <v/>
      </c>
      <c r="AQE6" s="255" t="str">
        <f t="shared" ca="1" si="267"/>
        <v>Wales</v>
      </c>
      <c r="AQF6" s="255">
        <f ca="1">SUMPRODUCT((ATZ3:ATZ42=AQE6)*(AUC3:AUC42=AQE7)*(AUJ3:AUJ42="W"))+SUMPRODUCT((ATZ3:ATZ42=AQE6)*(AUC3:AUC42=AQE8)*(AUJ3:AUJ42="W"))+SUMPRODUCT((ATZ3:ATZ42=AQE6)*(AUC3:AUC42=AQE4)*(AUJ3:AUJ42="W"))+SUMPRODUCT((ATZ3:ATZ42=AQE6)*(AUC3:AUC42=AQE5)*(AUJ3:AUJ42="W"))+SUMPRODUCT((ATZ3:ATZ42=AQE7)*(AUC3:AUC42=AQE6)*(AUK3:AUK42="W"))+SUMPRODUCT((ATZ3:ATZ42=AQE8)*(AUC3:AUC42=AQE6)*(AUK3:AUK42="W"))+SUMPRODUCT((ATZ3:ATZ42=AQE4)*(AUC3:AUC42=AQE6)*(AUK3:AUK42="W"))+SUMPRODUCT((ATZ3:ATZ42=AQE5)*(AUC3:AUC42=AQE6)*(AUK3:AUK42="W"))</f>
        <v>0</v>
      </c>
      <c r="AQG6" s="255">
        <f ca="1">SUMPRODUCT((ATZ3:ATZ42=AQE6)*(AUC3:AUC42=AQE7)*(AUJ3:AUJ42="D"))+SUMPRODUCT((ATZ3:ATZ42=AQE6)*(AUC3:AUC42=AQE8)*(AUJ3:AUJ42="D"))+SUMPRODUCT((ATZ3:ATZ42=AQE6)*(AUC3:AUC42=AQE4)*(AUJ3:AUJ42="D"))+SUMPRODUCT((ATZ3:ATZ42=AQE6)*(AUC3:AUC42=AQE5)*(AUJ3:AUJ42="D"))+SUMPRODUCT((ATZ3:ATZ42=AQE7)*(AUC3:AUC42=AQE6)*(AUJ3:AUJ42="D"))+SUMPRODUCT((ATZ3:ATZ42=AQE8)*(AUC3:AUC42=AQE6)*(AUJ3:AUJ42="D"))+SUMPRODUCT((ATZ3:ATZ42=AQE4)*(AUC3:AUC42=AQE6)*(AUJ3:AUJ42="D"))+SUMPRODUCT((ATZ3:ATZ42=AQE5)*(AUC3:AUC42=AQE6)*(AUJ3:AUJ42="D"))</f>
        <v>0</v>
      </c>
      <c r="AQH6" s="255">
        <f ca="1">SUMPRODUCT((ATZ3:ATZ42=AQE6)*(AUC3:AUC42=AQE7)*(AUJ3:AUJ42="L"))+SUMPRODUCT((ATZ3:ATZ42=AQE6)*(AUC3:AUC42=AQE8)*(AUJ3:AUJ42="L"))+SUMPRODUCT((ATZ3:ATZ42=AQE6)*(AUC3:AUC42=AQE4)*(AUJ3:AUJ42="L"))+SUMPRODUCT((ATZ3:ATZ42=AQE6)*(AUC3:AUC42=AQE5)*(AUJ3:AUJ42="L"))+SUMPRODUCT((ATZ3:ATZ42=AQE7)*(AUC3:AUC42=AQE6)*(AUK3:AUK42="L"))+SUMPRODUCT((ATZ3:ATZ42=AQE8)*(AUC3:AUC42=AQE6)*(AUK3:AUK42="L"))+SUMPRODUCT((ATZ3:ATZ42=AQE4)*(AUC3:AUC42=AQE6)*(AUK3:AUK42="L"))+SUMPRODUCT((ATZ3:ATZ42=AQE5)*(AUC3:AUC42=AQE6)*(AUK3:AUK42="L"))</f>
        <v>0</v>
      </c>
      <c r="AQI6" s="255">
        <f ca="1">IF(AQE6&lt;&gt;"",VLOOKUP(AQE6,APF4:APJ29,5,FALSE),0)</f>
        <v>0</v>
      </c>
      <c r="AQJ6" s="255">
        <f ca="1">IF(AQE6&lt;&gt;"",VLOOKUP(AQE6,APF4:APK29,6,FALSE),0)</f>
        <v>0</v>
      </c>
      <c r="AQK6" s="255">
        <f ca="1">AQI6-AQJ6+1000</f>
        <v>1000</v>
      </c>
      <c r="AQL6" s="255">
        <f ca="1">IF(AQE6&lt;&gt;"",VLOOKUP(AQE6,APF4:APM29,8,FALSE),0)</f>
        <v>0</v>
      </c>
      <c r="AQM6" s="255">
        <f ca="1">IF(AQE6&lt;&gt;"",VLOOKUP(AQE6,APF4:APN29,9,FALSE),0)</f>
        <v>0</v>
      </c>
      <c r="AQN6" s="255">
        <f ca="1">AQL6-AQM6+1000</f>
        <v>1000</v>
      </c>
      <c r="AQO6" s="255">
        <f ca="1">IF(AQE6&lt;&gt;"",VLOOKUP(AQE6,APF4:APJ8,5,FALSE),"")</f>
        <v>0</v>
      </c>
      <c r="AQP6" s="255">
        <f ca="1">IF(AQE6&lt;&gt;"",VLOOKUP(AQE6,APF4:APM8,8,FALSE),"")</f>
        <v>0</v>
      </c>
      <c r="AQQ6" s="255">
        <f ca="1">IF(AQE6&lt;&gt;"",VLOOKUP(AQE6,APF4:APT8,15,FALSE),"")</f>
        <v>6</v>
      </c>
      <c r="AQR6" s="255">
        <f ca="1">SUMPRODUCT((ATZ3:ATZ42=AQE6)*(AUC3:AUC42=AQE7)*AUF3:AUF42)+SUMPRODUCT((ATZ3:ATZ42=AQE6)*(AUC3:AUC42=AQE8)*AUF3:AUF42)+SUMPRODUCT((ATZ3:ATZ42=AQE6)*(AUC3:AUC42=AQE4)*AUF3:AUF42)+SUMPRODUCT((ATZ3:ATZ42=AQE6)*(AUC3:AUC42=AQE5)*AUF3:AUF42)+SUMPRODUCT((ATZ3:ATZ42=AQE7)*(AUC3:AUC42=AQE6)*AUG3:AUG42)+SUMPRODUCT((ATZ3:ATZ42=AQE8)*(AUC3:AUC42=AQE6)*AUG3:AUG42)+SUMPRODUCT((ATZ3:ATZ42=AQE4)*(AUC3:AUC42=AQE6)*AUG3:AUG42)+SUMPRODUCT((ATZ3:ATZ42=AQE5)*(AUC3:AUC42=AQE6)*AUG3:AUG42)</f>
        <v>0</v>
      </c>
      <c r="AQS6" s="255">
        <f ca="1">SUMPRODUCT((ATZ3:ATZ42=AQE6)*(AUC3:AUC42=AQE7)*AUH3:AUH42)+SUMPRODUCT((ATZ3:ATZ42=AQE6)*(AUC3:AUC42=AQE8)*AUH3:AUH42)+SUMPRODUCT((ATZ3:ATZ42=AQE6)*(AUC3:AUC42=AQE4)*AUH3:AUH42)+SUMPRODUCT((ATZ3:ATZ42=AQE6)*(AUC3:AUC42=AQE5)*AUH3:AUH42)+SUMPRODUCT((ATZ3:ATZ42=AQE7)*(AUC3:AUC42=AQE6)*AUI3:AUI42)+SUMPRODUCT((ATZ3:ATZ42=AQE8)*(AUC3:AUC42=AQE6)*AUI3:AUI42)+SUMPRODUCT((ATZ3:ATZ42=AQE4)*(AUC3:AUC42=AQE6)*AUI3:AUI42)+SUMPRODUCT((ATZ3:ATZ42=AQE5)*(AUC3:AUC42=AQE6)*AUI3:AUI42)</f>
        <v>0</v>
      </c>
      <c r="AQT6" s="255">
        <f ca="1">AQF6*4+AQG6*2+AQR6+AQS6</f>
        <v>0</v>
      </c>
      <c r="AQU6" s="255">
        <f ca="1">IF(AQE6&lt;&gt;"",RANK(AQT6,AQT4:AQT8),"")</f>
        <v>1</v>
      </c>
      <c r="AQV6" s="255">
        <f ca="1">SUMPRODUCT((AQT4:AQT8=AQT6)*(AQK4:AQK8&gt;AQK6))</f>
        <v>0</v>
      </c>
      <c r="AQW6" s="255">
        <f ca="1">SUMPRODUCT((AQT4:AQT8=AQT6)*(AQK4:AQK8=AQK6)*(AQN4:AQN8&gt;AQN6))</f>
        <v>0</v>
      </c>
      <c r="AQX6" s="255">
        <f ca="1">SUMPRODUCT((AQT4:AQT8=AQT6)*(AQK4:AQK8=AQK6)*(AQN4:AQN8=AQN6)*(AQO4:AQO8&gt;AQO6))</f>
        <v>0</v>
      </c>
      <c r="AQY6" s="255">
        <f ca="1">SUMPRODUCT((AQT4:AQT8=AQT6)*(AQK4:AQK8=AQK6)*(AQN4:AQN8=AQN6)*(AQO4:AQO8=AQO6)*(AQP4:AQP8&gt;AQP6))</f>
        <v>0</v>
      </c>
      <c r="AQZ6" s="255">
        <f ca="1">SUMPRODUCT((AQT4:AQT8=AQT6)*(AQK4:AQK8=AQK6)*(AQN4:AQN8=AQN6)*(AQO4:AQO8=AQO6)*(AQP4:AQP8=AQP6)*(AQQ4:AQQ8&gt;AQQ6))</f>
        <v>2</v>
      </c>
      <c r="ARA6" s="255">
        <f t="shared" ca="1" si="268"/>
        <v>3</v>
      </c>
      <c r="ARB6" s="255" t="str">
        <f ca="1">IF(AQE6&lt;&gt;"",INDEX(AQE4:AQE8,MATCH(3,ARA4:ARA8,0),0),"")</f>
        <v>Wales</v>
      </c>
      <c r="ARC6" s="255" t="str">
        <f ca="1">IF(AQA5&lt;&gt;"",AQA5,"")</f>
        <v/>
      </c>
      <c r="ARD6" s="255">
        <f ca="1">SUMPRODUCT((ATZ3:ATZ42=ARC6)*(AUC3:AUC42=ARC7)*(AUJ3:AUJ42="W"))+SUMPRODUCT((ATZ3:ATZ42=ARC6)*(AUC3:AUC42=ARC8)*(AUJ3:AUJ42="W"))+SUMPRODUCT((ATZ3:ATZ42=ARC6)*(AUC3:AUC42=ARC5)*(AUJ3:AUJ42="W"))+SUMPRODUCT((ATZ3:ATZ42=ARC7)*(AUC3:AUC42=ARC6)*(AUK3:AUK42="W"))+SUMPRODUCT((ATZ3:ATZ42=ARC8)*(AUC3:AUC42=ARC6)*(AUK3:AUK42="W"))+SUMPRODUCT((ATZ3:ATZ42=ARC5)*(AUC3:AUC42=ARC6)*(AUK3:AUK42="W"))</f>
        <v>0</v>
      </c>
      <c r="ARE6" s="255">
        <f ca="1">SUMPRODUCT((ATZ3:ATZ42=ARC6)*(AUC3:AUC42=ARC7)*(AUJ3:AUJ42="D"))+SUMPRODUCT((ATZ3:ATZ42=ARC6)*(AUC3:AUC42=ARC8)*(AUJ3:AUJ42="D"))+SUMPRODUCT((ATZ3:ATZ42=ARC6)*(AUC3:AUC42=ARC5)*(AUJ3:AUJ42="D"))+SUMPRODUCT((ATZ3:ATZ42=ARC7)*(AUC3:AUC42=ARC6)*(AUJ3:AUJ42="D"))+SUMPRODUCT((ATZ3:ATZ42=ARC8)*(AUC3:AUC42=ARC6)*(AUJ3:AUJ42="D"))+SUMPRODUCT((ATZ3:ATZ42=ARC5)*(AUC3:AUC42=ARC6)*(AUJ3:AUJ42="D"))</f>
        <v>0</v>
      </c>
      <c r="ARF6" s="255">
        <f ca="1">SUMPRODUCT((ATZ3:ATZ42=ARC6)*(AUC3:AUC42=ARC7)*(AUJ3:AUJ42="L"))+SUMPRODUCT((ATZ3:ATZ42=ARC6)*(AUC3:AUC42=ARC8)*(AUJ3:AUJ42="L"))+SUMPRODUCT((ATZ3:ATZ42=ARC6)*(AUC3:AUC42=ARC5)*(AUJ3:AUJ42="L"))+SUMPRODUCT((ATZ3:ATZ42=ARC7)*(AUC3:AUC42=ARC6)*(AUK3:AUK42="L"))+SUMPRODUCT((ATZ3:ATZ42=ARC8)*(AUC3:AUC42=ARC6)*(AUK3:AUK42="L"))+SUMPRODUCT((ATZ3:ATZ42=ARC5)*(AUC3:AUC42=ARC6)*(AUK3:AUK42="L"))</f>
        <v>0</v>
      </c>
      <c r="ARG6" s="255">
        <f ca="1">IF(ARC6&lt;&gt;"",VLOOKUP(ARC6,APF4:APJ29,5,FALSE),0)</f>
        <v>0</v>
      </c>
      <c r="ARH6" s="255">
        <f ca="1">IF(ARC6&lt;&gt;"",VLOOKUP(ARC6,APF4:APK29,6,FALSE),0)</f>
        <v>0</v>
      </c>
      <c r="ARI6" s="255">
        <f ca="1">ARG6-ARH6+1000</f>
        <v>1000</v>
      </c>
      <c r="ARJ6" s="255">
        <f ca="1">IF(ARC6&lt;&gt;"",VLOOKUP(ARC6,APF4:APM29,8,FALSE),0)</f>
        <v>0</v>
      </c>
      <c r="ARK6" s="255">
        <f ca="1">IF(ARC6&lt;&gt;"",VLOOKUP(ARC6,APF4:APN29,9,FALSE),0)</f>
        <v>0</v>
      </c>
      <c r="ARL6" s="255">
        <f t="shared" ref="ARL6" ca="1" si="390">ARJ6-ARK6+1000</f>
        <v>1000</v>
      </c>
      <c r="ARM6" s="255" t="str">
        <f ca="1">IF(ARC6&lt;&gt;"",VLOOKUP(ARC6,APF4:APJ8,5,FALSE),"")</f>
        <v/>
      </c>
      <c r="ARN6" s="255" t="str">
        <f ca="1">IF(ARC6&lt;&gt;"",VLOOKUP(ARC6,APF4:APM8,8,FALSE),"")</f>
        <v/>
      </c>
      <c r="ARO6" s="255" t="str">
        <f ca="1">IF(ARC6&lt;&gt;"",VLOOKUP(ARC6,APF4:APT8,15,FALSE),"")</f>
        <v/>
      </c>
      <c r="ARP6" s="255">
        <f ca="1">SUMPRODUCT((ATZ3:ATZ42=ARC6)*(AUC3:AUC42=ARC7)*AUF3:AUF42)+SUMPRODUCT((ATZ3:ATZ42=ARC6)*(AUC3:AUC42=ARC8)*AUF3:AUF42)+SUMPRODUCT((ATZ3:ATZ42=ARC6)*(AUC3:AUC42=ARC5)*AUF3:AUF42)+SUMPRODUCT((ATZ3:ATZ42=ARC7)*(AUC3:AUC42=ARC6)*AUG3:AUG42)+SUMPRODUCT((ATZ3:ATZ42=ARC8)*(AUC3:AUC42=ARC6)*AUG3:AUG42)+SUMPRODUCT((ATZ3:ATZ42=ARC5)*(AUC3:AUC42=ARC6)*AUG3:AUG42)</f>
        <v>0</v>
      </c>
      <c r="ARQ6" s="255">
        <f ca="1">SUMPRODUCT((ATZ3:ATZ42=ARC6)*(AUC3:AUC42=ARC7)*AUH3:AUH42)+SUMPRODUCT((ATZ3:ATZ42=ARC6)*(AUC3:AUC42=ARC8)*AUH3:AUH42)+SUMPRODUCT((ATZ3:ATZ42=ARC6)*(AUC3:AUC42=ARC5)*AUH3:AUH42)+SUMPRODUCT((ATZ3:ATZ42=ARC7)*(AUC3:AUC42=ARC6)*AUI3:AUI42)+SUMPRODUCT((ATZ3:ATZ42=ARC8)*(AUC3:AUC42=ARC6)*AUI3:AUI42)+SUMPRODUCT((ATZ3:ATZ42=ARC5)*(AUC3:AUC42=ARC6)*AUI3:AUI42)</f>
        <v>0</v>
      </c>
      <c r="ARR6" s="255">
        <f ca="1">ARD6*4+ARE6*2+ARP6+ARQ6</f>
        <v>0</v>
      </c>
      <c r="ARS6" s="255" t="str">
        <f ca="1">IF(ARC6&lt;&gt;"",RANK(ARR6,ARR5:ARR8),"")</f>
        <v/>
      </c>
      <c r="ART6" s="255">
        <f ca="1">SUMPRODUCT((ARR5:ARR8=ARR6)*(ARI5:ARI8&gt;ARI6))</f>
        <v>0</v>
      </c>
      <c r="ARU6" s="255">
        <f ca="1">SUMPRODUCT((ARR5:ARR8=ARR6)*(ARI5:ARI8=ARI6)*(ARL5:ARL8&gt;ARL6))</f>
        <v>0</v>
      </c>
      <c r="ARV6" s="255">
        <f ca="1">SUMPRODUCT((ARR4:ARR8=ARR6)*(ARI4:ARI8=ARI6)*(ARL4:ARL8=ARL6)*(ARM4:ARM8&gt;ARM6))</f>
        <v>0</v>
      </c>
      <c r="ARW6" s="255">
        <f ca="1">SUMPRODUCT((ARR4:ARR8=ARR6)*(ARI4:ARI8=ARI6)*(ARL4:ARL8=ARL6)*(ARM4:ARM8=ARM6)*(ARN4:ARN8&gt;ARN6))</f>
        <v>0</v>
      </c>
      <c r="ARX6" s="255">
        <f ca="1">SUMPRODUCT((ARR4:ARR8=ARR6)*(ARI4:ARI8=ARI6)*(ARL4:ARL8=ARL6)*(ARM4:ARM8=ARM6)*(ARN4:ARN8=ARN6)*(ARO4:ARO8&gt;ARO6))</f>
        <v>0</v>
      </c>
      <c r="ARY6" s="255" t="str">
        <f t="shared" ref="ARY6:ARY8" ca="1" si="391">IF(ARC6&lt;&gt;"",SUM(ARS6:ARX6)+1,"")</f>
        <v/>
      </c>
      <c r="ARZ6" s="255" t="str">
        <f ca="1">IF(ARC6&lt;&gt;"",INDEX(ARC5:ARC8,MATCH(3,ARY5:ARY8,0),0),"")</f>
        <v/>
      </c>
      <c r="ASA6" s="255" t="str">
        <f ca="1">IF(AQB4&lt;&gt;"",AQB4,"")</f>
        <v/>
      </c>
      <c r="ASB6" s="255">
        <f ca="1">SUMPRODUCT((ATZ3:ATZ42=ASA6)*(AUC3:AUC42=ASA7)*(AUJ3:AUJ42="W"))+SUMPRODUCT((ATZ3:ATZ42=ASA6)*(AUC3:AUC42=ASA8)*(AUJ3:AUJ42="W"))+SUMPRODUCT((ATZ3:ATZ42=ASA6)*(AUC3:AUC42=ASA9)*(AUJ3:AUJ42="W"))+SUMPRODUCT((ATZ3:ATZ42=ASA7)*(AUC3:AUC42=ASA6)*(AUK3:AUK42="W"))+SUMPRODUCT((ATZ3:ATZ42=ASA8)*(AUC3:AUC42=ASA6)*(AUK3:AUK42="W"))+SUMPRODUCT((ATZ3:ATZ42=ASA9)*(AUC3:AUC42=ASA6)*(AUK3:AUK42="W"))</f>
        <v>0</v>
      </c>
      <c r="ASC6" s="255">
        <f ca="1">SUMPRODUCT((ATZ3:ATZ42=ASA6)*(AUC3:AUC42=ASA7)*(AUJ3:AUJ42="D"))+SUMPRODUCT((ATZ3:ATZ42=ASA6)*(AUC3:AUC42=ASA8)*(AUJ3:AUJ42="D"))+SUMPRODUCT((ATZ3:ATZ42=ASA6)*(AUC3:AUC42=ASA9)*(AUJ3:AUJ42="D"))+SUMPRODUCT((ATZ3:ATZ42=ASA7)*(AUC3:AUC42=ASA6)*(AUJ3:AUJ42="D"))+SUMPRODUCT((ATZ3:ATZ42=ASA8)*(AUC3:AUC42=ASA6)*(AUJ3:AUJ42="D"))+SUMPRODUCT((ATZ3:ATZ42=ASA9)*(AUC3:AUC42=ASA6)*(AUJ3:AUJ42="D"))</f>
        <v>0</v>
      </c>
      <c r="ASD6" s="255">
        <f ca="1">SUMPRODUCT((ATZ3:ATZ42=ASA6)*(AUC3:AUC42=ASA7)*(AUJ3:AUJ42="L"))+SUMPRODUCT((ATZ3:ATZ42=ASA6)*(AUC3:AUC42=ASA8)*(AUJ3:AUJ42="L"))+SUMPRODUCT((ATZ3:ATZ42=ASA6)*(AUC3:AUC42=ASA9)*(AUJ3:AUJ42="L"))+SUMPRODUCT((ATZ3:ATZ42=ASA7)*(AUC3:AUC42=ASA6)*(AUK3:AUK42="L"))+SUMPRODUCT((ATZ3:ATZ42=ASA8)*(AUC3:AUC42=ASA6)*(AUK3:AUK42="L"))+SUMPRODUCT((ATZ3:ATZ42=ASA9)*(AUC3:AUC42=ASA6)*(AUK3:AUK42="L"))</f>
        <v>0</v>
      </c>
      <c r="ASE6" s="255">
        <f ca="1">IF(ASA6&lt;&gt;"",VLOOKUP(ASA6,APF4:APJ29,5,FALSE),0)</f>
        <v>0</v>
      </c>
      <c r="ASF6" s="255">
        <f ca="1">IF(ASA6&lt;&gt;"",VLOOKUP(ASA6,APF4:APK29,6,FALSE),0)</f>
        <v>0</v>
      </c>
      <c r="ASG6" s="255">
        <f ca="1">ASE6-ASF6+1000</f>
        <v>1000</v>
      </c>
      <c r="ASH6" s="255">
        <f ca="1">IF(ASA6&lt;&gt;"",VLOOKUP(ASA6,APF4:APM29,8,FALSE),0)</f>
        <v>0</v>
      </c>
      <c r="ASI6" s="255">
        <f ca="1">IF(ASA6&lt;&gt;"",VLOOKUP(ASA6,APF4:APN29,9,FALSE),0)</f>
        <v>0</v>
      </c>
      <c r="ASJ6" s="255">
        <f ca="1">ASH6-ASI6+1000</f>
        <v>1000</v>
      </c>
      <c r="ASK6" s="255" t="str">
        <f ca="1">IF(ASA6&lt;&gt;"",VLOOKUP(ASA6,APF4:APJ8,5,FALSE),"")</f>
        <v/>
      </c>
      <c r="ASL6" s="255" t="str">
        <f ca="1">IF(ASA6&lt;&gt;"",VLOOKUP(ASA6,APF4:APM8,8,FALSE),"")</f>
        <v/>
      </c>
      <c r="ASM6" s="255" t="str">
        <f ca="1">IF(ASA6&lt;&gt;"",VLOOKUP(ASA6,APF4:APT8,15,FALSE),"")</f>
        <v/>
      </c>
      <c r="ASN6" s="255">
        <f ca="1">SUMPRODUCT((ATZ3:ATZ42=ASA6)*(AUC3:AUC42=ASA7)*AUF3:AUF42)+SUMPRODUCT((ATZ3:ATZ42=ASA6)*(AUC3:AUC42=ASA8)*AUF3:AUF42)+SUMPRODUCT((ATZ3:ATZ42=ASA6)*(AUC3:AUC42=ASA9)*AUF3:AUF42)+SUMPRODUCT((ATZ3:ATZ42=ASA7)*(AUC3:AUC42=ASA6)*AUG3:AUG42)+SUMPRODUCT((ATZ3:ATZ42=ASA8)*(AUC3:AUC42=ASA6)*AUG3:AUG42)+SUMPRODUCT((ATZ3:ATZ42=ASA9)*(AUC3:AUC42=ASA6)*AUG3:AUG42)</f>
        <v>0</v>
      </c>
      <c r="ASO6" s="255">
        <f ca="1">SUMPRODUCT((ATZ3:ATZ42=ASA6)*(AUC3:AUC42=ASA7)*AUH3:AUH42)+SUMPRODUCT((ATZ3:ATZ42=ASA6)*(AUC3:AUC42=ASA8)*AUH3:AUH42)+SUMPRODUCT((ATZ3:ATZ42=ASA6)*(AUC3:AUC42=ASA9)*AUH3:AUH42)+SUMPRODUCT((ATZ3:ATZ42=ASA7)*(AUC3:AUC42=ASA6)*AUI3:AUI42)+SUMPRODUCT((ATZ3:ATZ42=ASA8)*(AUC3:AUC42=ASA6)*AUI3:AUI42)+SUMPRODUCT((ATZ3:ATZ42=ASA9)*(AUC3:AUC42=ASA6)*AUI3:AUI42)</f>
        <v>0</v>
      </c>
      <c r="ASP6" s="255">
        <f ca="1">ASB6*4+ASC6*2+ASN6+ASO6</f>
        <v>0</v>
      </c>
      <c r="ASQ6" s="255" t="str">
        <f ca="1">IF(ASA6&lt;&gt;"",RANK(ASP6,ASP6:ASP9),"")</f>
        <v/>
      </c>
      <c r="ASR6" s="255">
        <f ca="1">SUMPRODUCT((ASP6:ASP9=ASP6)*(ASG6:ASG9&gt;ASG6))</f>
        <v>0</v>
      </c>
      <c r="ASS6" s="255">
        <f ca="1">SUMPRODUCT((ASP6:ASP9=ASP6)*(ASG6:ASG9=ASG6)*(ASJ6:ASJ9&gt;ASJ6))</f>
        <v>0</v>
      </c>
      <c r="AST6" s="255">
        <f ca="1">SUMPRODUCT((ASP4:ASP8=ASP6)*(ASG4:ASG8=ASG6)*(ASJ4:ASJ8=ASJ6)*(ASK4:ASK8&gt;ASK6))</f>
        <v>0</v>
      </c>
      <c r="ASU6" s="255">
        <f ca="1">SUMPRODUCT((ASP4:ASP8=ASP6)*(ASG4:ASG8=ASG6)*(ASJ4:ASJ8=ASJ6)*(ASK4:ASK8=ASK6)*(ASL4:ASL8&gt;ASL6))</f>
        <v>0</v>
      </c>
      <c r="ASV6" s="255">
        <f ca="1">SUMPRODUCT((ASP4:ASP8=ASP6)*(ASG4:ASG8=ASG6)*(ASJ4:ASJ8=ASJ6)*(ASK4:ASK8=ASK6)*(ASL4:ASL8=ASL6)*(ASM4:ASM8&gt;ASM6))</f>
        <v>0</v>
      </c>
      <c r="ASW6" s="255" t="str">
        <f ca="1">IF(ASA6&lt;&gt;"",SUM(ASQ6:ASV6)+2,"")</f>
        <v/>
      </c>
      <c r="ASX6" s="255" t="str">
        <f ca="1">IF(ASA6&lt;&gt;"",INDEX(ASA6:ASA8,MATCH(3,ASW6:ASW8,0),0),"")</f>
        <v/>
      </c>
      <c r="ATW6" s="255" t="str">
        <f ca="1">IF(ASX6&lt;&gt;"",ASX6,IF(ARZ6&lt;&gt;"",ARZ6,IF(ARB6&lt;&gt;"",ARB6,APX6)))</f>
        <v>Wales</v>
      </c>
      <c r="ATX6" s="255">
        <v>3</v>
      </c>
      <c r="ATY6" s="255">
        <v>4</v>
      </c>
      <c r="ATZ6" s="255" t="str">
        <f t="shared" si="74"/>
        <v>South Africa</v>
      </c>
      <c r="AUA6" s="255" t="str">
        <f ca="1">IF(OFFSET('All Players'!$W13,0,AUA$1)&lt;&gt;"",OFFSET('All Players'!$W13,0,AUA$1),"")</f>
        <v/>
      </c>
      <c r="AUB6" s="255" t="str">
        <f ca="1">IF(OFFSET('All Players'!$Y13,0,AUA$1)&lt;&gt;"",OFFSET('All Players'!$Y13,0,AUA$1),"")</f>
        <v/>
      </c>
      <c r="AUC6" s="255" t="str">
        <f t="shared" si="75"/>
        <v>Japan</v>
      </c>
      <c r="AUD6" s="255" t="str">
        <f ca="1">IF(OFFSET('All Players'!$AA13,0,AUC$1)&lt;&gt;"",OFFSET('All Players'!$AA13,0,AUC$1),"")</f>
        <v/>
      </c>
      <c r="AUE6" s="255" t="str">
        <f ca="1">IF(OFFSET('All Players'!$AC13,0,AUD$1)&lt;&gt;"",OFFSET('All Players'!$AC13,0,AUD$1),"")</f>
        <v/>
      </c>
      <c r="AUF6" s="255">
        <f t="shared" ca="1" si="76"/>
        <v>0</v>
      </c>
      <c r="AUG6" s="255">
        <f t="shared" ca="1" si="77"/>
        <v>0</v>
      </c>
      <c r="AUH6" s="255">
        <f t="shared" ca="1" si="78"/>
        <v>0</v>
      </c>
      <c r="AUI6" s="255">
        <f t="shared" ca="1" si="79"/>
        <v>0</v>
      </c>
      <c r="AUJ6" s="255" t="str">
        <f t="shared" ca="1" si="80"/>
        <v/>
      </c>
      <c r="AUK6" s="255" t="str">
        <f t="shared" ca="1" si="81"/>
        <v/>
      </c>
      <c r="AUL6" s="255">
        <f ca="1">VLOOKUP(AUM6,AZD4:AZE8,2,FALSE)</f>
        <v>3</v>
      </c>
      <c r="AUM6" s="255" t="s">
        <v>43</v>
      </c>
      <c r="AUN6" s="255">
        <f t="shared" ca="1" si="269"/>
        <v>0</v>
      </c>
      <c r="AUO6" s="255">
        <f t="shared" ca="1" si="270"/>
        <v>0</v>
      </c>
      <c r="AUP6" s="255">
        <f t="shared" ca="1" si="271"/>
        <v>0</v>
      </c>
      <c r="AUQ6" s="255">
        <f t="shared" ca="1" si="272"/>
        <v>0</v>
      </c>
      <c r="AUR6" s="255">
        <f t="shared" ca="1" si="273"/>
        <v>0</v>
      </c>
      <c r="AUS6" s="255">
        <f t="shared" ca="1" si="274"/>
        <v>1000</v>
      </c>
      <c r="AUT6" s="255">
        <f t="shared" ca="1" si="275"/>
        <v>0</v>
      </c>
      <c r="AUU6" s="255">
        <f t="shared" ca="1" si="276"/>
        <v>0</v>
      </c>
      <c r="AUV6" s="255">
        <f t="shared" ca="1" si="277"/>
        <v>1000</v>
      </c>
      <c r="AUW6" s="255">
        <f t="shared" ca="1" si="278"/>
        <v>0</v>
      </c>
      <c r="AUX6" s="255">
        <f ca="1">SUMIF(AZG:AZG,AUM6,AZM:AZM)+SUMIF(AZJ:AZJ,AUM6,AZN:AZN)</f>
        <v>0</v>
      </c>
      <c r="AUY6" s="255">
        <f ca="1">SUMIF(AZG:AZG,AUM6,AZO:AZO)+SUMIF(AZJ:AZJ,AUM6,AZP:AZP)</f>
        <v>0</v>
      </c>
      <c r="AUZ6" s="255">
        <f t="shared" ca="1" si="279"/>
        <v>0</v>
      </c>
      <c r="AVA6" s="255">
        <v>6</v>
      </c>
      <c r="AVB6" s="255">
        <f t="shared" ca="1" si="280"/>
        <v>1</v>
      </c>
      <c r="AVD6" s="255">
        <f ca="1">RANK(AUZ6,AUZ$4:AUZ$8)+COUNTIF(AUZ$4:AUZ6,AUZ6)-1</f>
        <v>3</v>
      </c>
      <c r="AVE6" s="255" t="str">
        <f ca="1">INDEX(AUM$4:AUM$8,MATCH(3,AVD$4:AVD$8,0),0)</f>
        <v>Wales</v>
      </c>
      <c r="AVF6" s="255">
        <f t="shared" ca="1" si="281"/>
        <v>1</v>
      </c>
      <c r="AVG6" s="255" t="str">
        <f ca="1">IF(AND(AVG5&lt;&gt;"",AVF6=1),AVE6,"")</f>
        <v>Wales</v>
      </c>
      <c r="AVH6" s="255" t="str">
        <f ca="1">IF(AND(AVH5&lt;&gt;"",AVF7=2),AVE7,"")</f>
        <v/>
      </c>
      <c r="AVI6" s="255" t="str">
        <f ca="1">IF(AND(AVI5&lt;&gt;"",AVF8=3),AVE8,"")</f>
        <v/>
      </c>
      <c r="AVL6" s="255" t="str">
        <f t="shared" ca="1" si="282"/>
        <v>Wales</v>
      </c>
      <c r="AVM6" s="255">
        <f ca="1">SUMPRODUCT((AZG3:AZG42=AVL6)*(AZJ3:AZJ42=AVL7)*(AZQ3:AZQ42="W"))+SUMPRODUCT((AZG3:AZG42=AVL6)*(AZJ3:AZJ42=AVL8)*(AZQ3:AZQ42="W"))+SUMPRODUCT((AZG3:AZG42=AVL6)*(AZJ3:AZJ42=AVL4)*(AZQ3:AZQ42="W"))+SUMPRODUCT((AZG3:AZG42=AVL6)*(AZJ3:AZJ42=AVL5)*(AZQ3:AZQ42="W"))+SUMPRODUCT((AZG3:AZG42=AVL7)*(AZJ3:AZJ42=AVL6)*(AZR3:AZR42="W"))+SUMPRODUCT((AZG3:AZG42=AVL8)*(AZJ3:AZJ42=AVL6)*(AZR3:AZR42="W"))+SUMPRODUCT((AZG3:AZG42=AVL4)*(AZJ3:AZJ42=AVL6)*(AZR3:AZR42="W"))+SUMPRODUCT((AZG3:AZG42=AVL5)*(AZJ3:AZJ42=AVL6)*(AZR3:AZR42="W"))</f>
        <v>0</v>
      </c>
      <c r="AVN6" s="255">
        <f ca="1">SUMPRODUCT((AZG3:AZG42=AVL6)*(AZJ3:AZJ42=AVL7)*(AZQ3:AZQ42="D"))+SUMPRODUCT((AZG3:AZG42=AVL6)*(AZJ3:AZJ42=AVL8)*(AZQ3:AZQ42="D"))+SUMPRODUCT((AZG3:AZG42=AVL6)*(AZJ3:AZJ42=AVL4)*(AZQ3:AZQ42="D"))+SUMPRODUCT((AZG3:AZG42=AVL6)*(AZJ3:AZJ42=AVL5)*(AZQ3:AZQ42="D"))+SUMPRODUCT((AZG3:AZG42=AVL7)*(AZJ3:AZJ42=AVL6)*(AZQ3:AZQ42="D"))+SUMPRODUCT((AZG3:AZG42=AVL8)*(AZJ3:AZJ42=AVL6)*(AZQ3:AZQ42="D"))+SUMPRODUCT((AZG3:AZG42=AVL4)*(AZJ3:AZJ42=AVL6)*(AZQ3:AZQ42="D"))+SUMPRODUCT((AZG3:AZG42=AVL5)*(AZJ3:AZJ42=AVL6)*(AZQ3:AZQ42="D"))</f>
        <v>0</v>
      </c>
      <c r="AVO6" s="255">
        <f ca="1">SUMPRODUCT((AZG3:AZG42=AVL6)*(AZJ3:AZJ42=AVL7)*(AZQ3:AZQ42="L"))+SUMPRODUCT((AZG3:AZG42=AVL6)*(AZJ3:AZJ42=AVL8)*(AZQ3:AZQ42="L"))+SUMPRODUCT((AZG3:AZG42=AVL6)*(AZJ3:AZJ42=AVL4)*(AZQ3:AZQ42="L"))+SUMPRODUCT((AZG3:AZG42=AVL6)*(AZJ3:AZJ42=AVL5)*(AZQ3:AZQ42="L"))+SUMPRODUCT((AZG3:AZG42=AVL7)*(AZJ3:AZJ42=AVL6)*(AZR3:AZR42="L"))+SUMPRODUCT((AZG3:AZG42=AVL8)*(AZJ3:AZJ42=AVL6)*(AZR3:AZR42="L"))+SUMPRODUCT((AZG3:AZG42=AVL4)*(AZJ3:AZJ42=AVL6)*(AZR3:AZR42="L"))+SUMPRODUCT((AZG3:AZG42=AVL5)*(AZJ3:AZJ42=AVL6)*(AZR3:AZR42="L"))</f>
        <v>0</v>
      </c>
      <c r="AVP6" s="255">
        <f ca="1">IF(AVL6&lt;&gt;"",VLOOKUP(AVL6,AUM4:AUQ29,5,FALSE),0)</f>
        <v>0</v>
      </c>
      <c r="AVQ6" s="255">
        <f ca="1">IF(AVL6&lt;&gt;"",VLOOKUP(AVL6,AUM4:AUR29,6,FALSE),0)</f>
        <v>0</v>
      </c>
      <c r="AVR6" s="255">
        <f ca="1">AVP6-AVQ6+1000</f>
        <v>1000</v>
      </c>
      <c r="AVS6" s="255">
        <f ca="1">IF(AVL6&lt;&gt;"",VLOOKUP(AVL6,AUM4:AUT29,8,FALSE),0)</f>
        <v>0</v>
      </c>
      <c r="AVT6" s="255">
        <f ca="1">IF(AVL6&lt;&gt;"",VLOOKUP(AVL6,AUM4:AUU29,9,FALSE),0)</f>
        <v>0</v>
      </c>
      <c r="AVU6" s="255">
        <f ca="1">AVS6-AVT6+1000</f>
        <v>1000</v>
      </c>
      <c r="AVV6" s="255">
        <f ca="1">IF(AVL6&lt;&gt;"",VLOOKUP(AVL6,AUM4:AUQ8,5,FALSE),"")</f>
        <v>0</v>
      </c>
      <c r="AVW6" s="255">
        <f ca="1">IF(AVL6&lt;&gt;"",VLOOKUP(AVL6,AUM4:AUT8,8,FALSE),"")</f>
        <v>0</v>
      </c>
      <c r="AVX6" s="255">
        <f ca="1">IF(AVL6&lt;&gt;"",VLOOKUP(AVL6,AUM4:AVA8,15,FALSE),"")</f>
        <v>6</v>
      </c>
      <c r="AVY6" s="255">
        <f ca="1">SUMPRODUCT((AZG3:AZG42=AVL6)*(AZJ3:AZJ42=AVL7)*AZM3:AZM42)+SUMPRODUCT((AZG3:AZG42=AVL6)*(AZJ3:AZJ42=AVL8)*AZM3:AZM42)+SUMPRODUCT((AZG3:AZG42=AVL6)*(AZJ3:AZJ42=AVL4)*AZM3:AZM42)+SUMPRODUCT((AZG3:AZG42=AVL6)*(AZJ3:AZJ42=AVL5)*AZM3:AZM42)+SUMPRODUCT((AZG3:AZG42=AVL7)*(AZJ3:AZJ42=AVL6)*AZN3:AZN42)+SUMPRODUCT((AZG3:AZG42=AVL8)*(AZJ3:AZJ42=AVL6)*AZN3:AZN42)+SUMPRODUCT((AZG3:AZG42=AVL4)*(AZJ3:AZJ42=AVL6)*AZN3:AZN42)+SUMPRODUCT((AZG3:AZG42=AVL5)*(AZJ3:AZJ42=AVL6)*AZN3:AZN42)</f>
        <v>0</v>
      </c>
      <c r="AVZ6" s="255">
        <f ca="1">SUMPRODUCT((AZG3:AZG42=AVL6)*(AZJ3:AZJ42=AVL7)*AZO3:AZO42)+SUMPRODUCT((AZG3:AZG42=AVL6)*(AZJ3:AZJ42=AVL8)*AZO3:AZO42)+SUMPRODUCT((AZG3:AZG42=AVL6)*(AZJ3:AZJ42=AVL4)*AZO3:AZO42)+SUMPRODUCT((AZG3:AZG42=AVL6)*(AZJ3:AZJ42=AVL5)*AZO3:AZO42)+SUMPRODUCT((AZG3:AZG42=AVL7)*(AZJ3:AZJ42=AVL6)*AZP3:AZP42)+SUMPRODUCT((AZG3:AZG42=AVL8)*(AZJ3:AZJ42=AVL6)*AZP3:AZP42)+SUMPRODUCT((AZG3:AZG42=AVL4)*(AZJ3:AZJ42=AVL6)*AZP3:AZP42)+SUMPRODUCT((AZG3:AZG42=AVL5)*(AZJ3:AZJ42=AVL6)*AZP3:AZP42)</f>
        <v>0</v>
      </c>
      <c r="AWA6" s="255">
        <f ca="1">AVM6*4+AVN6*2+AVY6+AVZ6</f>
        <v>0</v>
      </c>
      <c r="AWB6" s="255">
        <f ca="1">IF(AVL6&lt;&gt;"",RANK(AWA6,AWA4:AWA8),"")</f>
        <v>1</v>
      </c>
      <c r="AWC6" s="255">
        <f ca="1">SUMPRODUCT((AWA4:AWA8=AWA6)*(AVR4:AVR8&gt;AVR6))</f>
        <v>0</v>
      </c>
      <c r="AWD6" s="255">
        <f ca="1">SUMPRODUCT((AWA4:AWA8=AWA6)*(AVR4:AVR8=AVR6)*(AVU4:AVU8&gt;AVU6))</f>
        <v>0</v>
      </c>
      <c r="AWE6" s="255">
        <f ca="1">SUMPRODUCT((AWA4:AWA8=AWA6)*(AVR4:AVR8=AVR6)*(AVU4:AVU8=AVU6)*(AVV4:AVV8&gt;AVV6))</f>
        <v>0</v>
      </c>
      <c r="AWF6" s="255">
        <f ca="1">SUMPRODUCT((AWA4:AWA8=AWA6)*(AVR4:AVR8=AVR6)*(AVU4:AVU8=AVU6)*(AVV4:AVV8=AVV6)*(AVW4:AVW8&gt;AVW6))</f>
        <v>0</v>
      </c>
      <c r="AWG6" s="255">
        <f ca="1">SUMPRODUCT((AWA4:AWA8=AWA6)*(AVR4:AVR8=AVR6)*(AVU4:AVU8=AVU6)*(AVV4:AVV8=AVV6)*(AVW4:AVW8=AVW6)*(AVX4:AVX8&gt;AVX6))</f>
        <v>2</v>
      </c>
      <c r="AWH6" s="255">
        <f t="shared" ca="1" si="283"/>
        <v>3</v>
      </c>
      <c r="AWI6" s="255" t="str">
        <f ca="1">IF(AVL6&lt;&gt;"",INDEX(AVL4:AVL8,MATCH(3,AWH4:AWH8,0),0),"")</f>
        <v>Wales</v>
      </c>
      <c r="AWJ6" s="255" t="str">
        <f ca="1">IF(AVH5&lt;&gt;"",AVH5,"")</f>
        <v/>
      </c>
      <c r="AWK6" s="255">
        <f ca="1">SUMPRODUCT((AZG3:AZG42=AWJ6)*(AZJ3:AZJ42=AWJ7)*(AZQ3:AZQ42="W"))+SUMPRODUCT((AZG3:AZG42=AWJ6)*(AZJ3:AZJ42=AWJ8)*(AZQ3:AZQ42="W"))+SUMPRODUCT((AZG3:AZG42=AWJ6)*(AZJ3:AZJ42=AWJ5)*(AZQ3:AZQ42="W"))+SUMPRODUCT((AZG3:AZG42=AWJ7)*(AZJ3:AZJ42=AWJ6)*(AZR3:AZR42="W"))+SUMPRODUCT((AZG3:AZG42=AWJ8)*(AZJ3:AZJ42=AWJ6)*(AZR3:AZR42="W"))+SUMPRODUCT((AZG3:AZG42=AWJ5)*(AZJ3:AZJ42=AWJ6)*(AZR3:AZR42="W"))</f>
        <v>0</v>
      </c>
      <c r="AWL6" s="255">
        <f ca="1">SUMPRODUCT((AZG3:AZG42=AWJ6)*(AZJ3:AZJ42=AWJ7)*(AZQ3:AZQ42="D"))+SUMPRODUCT((AZG3:AZG42=AWJ6)*(AZJ3:AZJ42=AWJ8)*(AZQ3:AZQ42="D"))+SUMPRODUCT((AZG3:AZG42=AWJ6)*(AZJ3:AZJ42=AWJ5)*(AZQ3:AZQ42="D"))+SUMPRODUCT((AZG3:AZG42=AWJ7)*(AZJ3:AZJ42=AWJ6)*(AZQ3:AZQ42="D"))+SUMPRODUCT((AZG3:AZG42=AWJ8)*(AZJ3:AZJ42=AWJ6)*(AZQ3:AZQ42="D"))+SUMPRODUCT((AZG3:AZG42=AWJ5)*(AZJ3:AZJ42=AWJ6)*(AZQ3:AZQ42="D"))</f>
        <v>0</v>
      </c>
      <c r="AWM6" s="255">
        <f ca="1">SUMPRODUCT((AZG3:AZG42=AWJ6)*(AZJ3:AZJ42=AWJ7)*(AZQ3:AZQ42="L"))+SUMPRODUCT((AZG3:AZG42=AWJ6)*(AZJ3:AZJ42=AWJ8)*(AZQ3:AZQ42="L"))+SUMPRODUCT((AZG3:AZG42=AWJ6)*(AZJ3:AZJ42=AWJ5)*(AZQ3:AZQ42="L"))+SUMPRODUCT((AZG3:AZG42=AWJ7)*(AZJ3:AZJ42=AWJ6)*(AZR3:AZR42="L"))+SUMPRODUCT((AZG3:AZG42=AWJ8)*(AZJ3:AZJ42=AWJ6)*(AZR3:AZR42="L"))+SUMPRODUCT((AZG3:AZG42=AWJ5)*(AZJ3:AZJ42=AWJ6)*(AZR3:AZR42="L"))</f>
        <v>0</v>
      </c>
      <c r="AWN6" s="255">
        <f ca="1">IF(AWJ6&lt;&gt;"",VLOOKUP(AWJ6,AUM4:AUQ29,5,FALSE),0)</f>
        <v>0</v>
      </c>
      <c r="AWO6" s="255">
        <f ca="1">IF(AWJ6&lt;&gt;"",VLOOKUP(AWJ6,AUM4:AUR29,6,FALSE),0)</f>
        <v>0</v>
      </c>
      <c r="AWP6" s="255">
        <f ca="1">AWN6-AWO6+1000</f>
        <v>1000</v>
      </c>
      <c r="AWQ6" s="255">
        <f ca="1">IF(AWJ6&lt;&gt;"",VLOOKUP(AWJ6,AUM4:AUT29,8,FALSE),0)</f>
        <v>0</v>
      </c>
      <c r="AWR6" s="255">
        <f ca="1">IF(AWJ6&lt;&gt;"",VLOOKUP(AWJ6,AUM4:AUU29,9,FALSE),0)</f>
        <v>0</v>
      </c>
      <c r="AWS6" s="255">
        <f t="shared" ref="AWS6" ca="1" si="392">AWQ6-AWR6+1000</f>
        <v>1000</v>
      </c>
      <c r="AWT6" s="255" t="str">
        <f ca="1">IF(AWJ6&lt;&gt;"",VLOOKUP(AWJ6,AUM4:AUQ8,5,FALSE),"")</f>
        <v/>
      </c>
      <c r="AWU6" s="255" t="str">
        <f ca="1">IF(AWJ6&lt;&gt;"",VLOOKUP(AWJ6,AUM4:AUT8,8,FALSE),"")</f>
        <v/>
      </c>
      <c r="AWV6" s="255" t="str">
        <f ca="1">IF(AWJ6&lt;&gt;"",VLOOKUP(AWJ6,AUM4:AVA8,15,FALSE),"")</f>
        <v/>
      </c>
      <c r="AWW6" s="255">
        <f ca="1">SUMPRODUCT((AZG3:AZG42=AWJ6)*(AZJ3:AZJ42=AWJ7)*AZM3:AZM42)+SUMPRODUCT((AZG3:AZG42=AWJ6)*(AZJ3:AZJ42=AWJ8)*AZM3:AZM42)+SUMPRODUCT((AZG3:AZG42=AWJ6)*(AZJ3:AZJ42=AWJ5)*AZM3:AZM42)+SUMPRODUCT((AZG3:AZG42=AWJ7)*(AZJ3:AZJ42=AWJ6)*AZN3:AZN42)+SUMPRODUCT((AZG3:AZG42=AWJ8)*(AZJ3:AZJ42=AWJ6)*AZN3:AZN42)+SUMPRODUCT((AZG3:AZG42=AWJ5)*(AZJ3:AZJ42=AWJ6)*AZN3:AZN42)</f>
        <v>0</v>
      </c>
      <c r="AWX6" s="255">
        <f ca="1">SUMPRODUCT((AZG3:AZG42=AWJ6)*(AZJ3:AZJ42=AWJ7)*AZO3:AZO42)+SUMPRODUCT((AZG3:AZG42=AWJ6)*(AZJ3:AZJ42=AWJ8)*AZO3:AZO42)+SUMPRODUCT((AZG3:AZG42=AWJ6)*(AZJ3:AZJ42=AWJ5)*AZO3:AZO42)+SUMPRODUCT((AZG3:AZG42=AWJ7)*(AZJ3:AZJ42=AWJ6)*AZP3:AZP42)+SUMPRODUCT((AZG3:AZG42=AWJ8)*(AZJ3:AZJ42=AWJ6)*AZP3:AZP42)+SUMPRODUCT((AZG3:AZG42=AWJ5)*(AZJ3:AZJ42=AWJ6)*AZP3:AZP42)</f>
        <v>0</v>
      </c>
      <c r="AWY6" s="255">
        <f ca="1">AWK6*4+AWL6*2+AWW6+AWX6</f>
        <v>0</v>
      </c>
      <c r="AWZ6" s="255" t="str">
        <f ca="1">IF(AWJ6&lt;&gt;"",RANK(AWY6,AWY5:AWY8),"")</f>
        <v/>
      </c>
      <c r="AXA6" s="255">
        <f ca="1">SUMPRODUCT((AWY5:AWY8=AWY6)*(AWP5:AWP8&gt;AWP6))</f>
        <v>0</v>
      </c>
      <c r="AXB6" s="255">
        <f ca="1">SUMPRODUCT((AWY5:AWY8=AWY6)*(AWP5:AWP8=AWP6)*(AWS5:AWS8&gt;AWS6))</f>
        <v>0</v>
      </c>
      <c r="AXC6" s="255">
        <f ca="1">SUMPRODUCT((AWY4:AWY8=AWY6)*(AWP4:AWP8=AWP6)*(AWS4:AWS8=AWS6)*(AWT4:AWT8&gt;AWT6))</f>
        <v>0</v>
      </c>
      <c r="AXD6" s="255">
        <f ca="1">SUMPRODUCT((AWY4:AWY8=AWY6)*(AWP4:AWP8=AWP6)*(AWS4:AWS8=AWS6)*(AWT4:AWT8=AWT6)*(AWU4:AWU8&gt;AWU6))</f>
        <v>0</v>
      </c>
      <c r="AXE6" s="255">
        <f ca="1">SUMPRODUCT((AWY4:AWY8=AWY6)*(AWP4:AWP8=AWP6)*(AWS4:AWS8=AWS6)*(AWT4:AWT8=AWT6)*(AWU4:AWU8=AWU6)*(AWV4:AWV8&gt;AWV6))</f>
        <v>0</v>
      </c>
      <c r="AXF6" s="255" t="str">
        <f t="shared" ref="AXF6:AXF8" ca="1" si="393">IF(AWJ6&lt;&gt;"",SUM(AWZ6:AXE6)+1,"")</f>
        <v/>
      </c>
      <c r="AXG6" s="255" t="str">
        <f ca="1">IF(AWJ6&lt;&gt;"",INDEX(AWJ5:AWJ8,MATCH(3,AXF5:AXF8,0),0),"")</f>
        <v/>
      </c>
      <c r="AXH6" s="255" t="str">
        <f ca="1">IF(AVI4&lt;&gt;"",AVI4,"")</f>
        <v/>
      </c>
      <c r="AXI6" s="255">
        <f ca="1">SUMPRODUCT((AZG3:AZG42=AXH6)*(AZJ3:AZJ42=AXH7)*(AZQ3:AZQ42="W"))+SUMPRODUCT((AZG3:AZG42=AXH6)*(AZJ3:AZJ42=AXH8)*(AZQ3:AZQ42="W"))+SUMPRODUCT((AZG3:AZG42=AXH6)*(AZJ3:AZJ42=AXH9)*(AZQ3:AZQ42="W"))+SUMPRODUCT((AZG3:AZG42=AXH7)*(AZJ3:AZJ42=AXH6)*(AZR3:AZR42="W"))+SUMPRODUCT((AZG3:AZG42=AXH8)*(AZJ3:AZJ42=AXH6)*(AZR3:AZR42="W"))+SUMPRODUCT((AZG3:AZG42=AXH9)*(AZJ3:AZJ42=AXH6)*(AZR3:AZR42="W"))</f>
        <v>0</v>
      </c>
      <c r="AXJ6" s="255">
        <f ca="1">SUMPRODUCT((AZG3:AZG42=AXH6)*(AZJ3:AZJ42=AXH7)*(AZQ3:AZQ42="D"))+SUMPRODUCT((AZG3:AZG42=AXH6)*(AZJ3:AZJ42=AXH8)*(AZQ3:AZQ42="D"))+SUMPRODUCT((AZG3:AZG42=AXH6)*(AZJ3:AZJ42=AXH9)*(AZQ3:AZQ42="D"))+SUMPRODUCT((AZG3:AZG42=AXH7)*(AZJ3:AZJ42=AXH6)*(AZQ3:AZQ42="D"))+SUMPRODUCT((AZG3:AZG42=AXH8)*(AZJ3:AZJ42=AXH6)*(AZQ3:AZQ42="D"))+SUMPRODUCT((AZG3:AZG42=AXH9)*(AZJ3:AZJ42=AXH6)*(AZQ3:AZQ42="D"))</f>
        <v>0</v>
      </c>
      <c r="AXK6" s="255">
        <f ca="1">SUMPRODUCT((AZG3:AZG42=AXH6)*(AZJ3:AZJ42=AXH7)*(AZQ3:AZQ42="L"))+SUMPRODUCT((AZG3:AZG42=AXH6)*(AZJ3:AZJ42=AXH8)*(AZQ3:AZQ42="L"))+SUMPRODUCT((AZG3:AZG42=AXH6)*(AZJ3:AZJ42=AXH9)*(AZQ3:AZQ42="L"))+SUMPRODUCT((AZG3:AZG42=AXH7)*(AZJ3:AZJ42=AXH6)*(AZR3:AZR42="L"))+SUMPRODUCT((AZG3:AZG42=AXH8)*(AZJ3:AZJ42=AXH6)*(AZR3:AZR42="L"))+SUMPRODUCT((AZG3:AZG42=AXH9)*(AZJ3:AZJ42=AXH6)*(AZR3:AZR42="L"))</f>
        <v>0</v>
      </c>
      <c r="AXL6" s="255">
        <f ca="1">IF(AXH6&lt;&gt;"",VLOOKUP(AXH6,AUM4:AUQ29,5,FALSE),0)</f>
        <v>0</v>
      </c>
      <c r="AXM6" s="255">
        <f ca="1">IF(AXH6&lt;&gt;"",VLOOKUP(AXH6,AUM4:AUR29,6,FALSE),0)</f>
        <v>0</v>
      </c>
      <c r="AXN6" s="255">
        <f ca="1">AXL6-AXM6+1000</f>
        <v>1000</v>
      </c>
      <c r="AXO6" s="255">
        <f ca="1">IF(AXH6&lt;&gt;"",VLOOKUP(AXH6,AUM4:AUT29,8,FALSE),0)</f>
        <v>0</v>
      </c>
      <c r="AXP6" s="255">
        <f ca="1">IF(AXH6&lt;&gt;"",VLOOKUP(AXH6,AUM4:AUU29,9,FALSE),0)</f>
        <v>0</v>
      </c>
      <c r="AXQ6" s="255">
        <f ca="1">AXO6-AXP6+1000</f>
        <v>1000</v>
      </c>
      <c r="AXR6" s="255" t="str">
        <f ca="1">IF(AXH6&lt;&gt;"",VLOOKUP(AXH6,AUM4:AUQ8,5,FALSE),"")</f>
        <v/>
      </c>
      <c r="AXS6" s="255" t="str">
        <f ca="1">IF(AXH6&lt;&gt;"",VLOOKUP(AXH6,AUM4:AUT8,8,FALSE),"")</f>
        <v/>
      </c>
      <c r="AXT6" s="255" t="str">
        <f ca="1">IF(AXH6&lt;&gt;"",VLOOKUP(AXH6,AUM4:AVA8,15,FALSE),"")</f>
        <v/>
      </c>
      <c r="AXU6" s="255">
        <f ca="1">SUMPRODUCT((AZG3:AZG42=AXH6)*(AZJ3:AZJ42=AXH7)*AZM3:AZM42)+SUMPRODUCT((AZG3:AZG42=AXH6)*(AZJ3:AZJ42=AXH8)*AZM3:AZM42)+SUMPRODUCT((AZG3:AZG42=AXH6)*(AZJ3:AZJ42=AXH9)*AZM3:AZM42)+SUMPRODUCT((AZG3:AZG42=AXH7)*(AZJ3:AZJ42=AXH6)*AZN3:AZN42)+SUMPRODUCT((AZG3:AZG42=AXH8)*(AZJ3:AZJ42=AXH6)*AZN3:AZN42)+SUMPRODUCT((AZG3:AZG42=AXH9)*(AZJ3:AZJ42=AXH6)*AZN3:AZN42)</f>
        <v>0</v>
      </c>
      <c r="AXV6" s="255">
        <f ca="1">SUMPRODUCT((AZG3:AZG42=AXH6)*(AZJ3:AZJ42=AXH7)*AZO3:AZO42)+SUMPRODUCT((AZG3:AZG42=AXH6)*(AZJ3:AZJ42=AXH8)*AZO3:AZO42)+SUMPRODUCT((AZG3:AZG42=AXH6)*(AZJ3:AZJ42=AXH9)*AZO3:AZO42)+SUMPRODUCT((AZG3:AZG42=AXH7)*(AZJ3:AZJ42=AXH6)*AZP3:AZP42)+SUMPRODUCT((AZG3:AZG42=AXH8)*(AZJ3:AZJ42=AXH6)*AZP3:AZP42)+SUMPRODUCT((AZG3:AZG42=AXH9)*(AZJ3:AZJ42=AXH6)*AZP3:AZP42)</f>
        <v>0</v>
      </c>
      <c r="AXW6" s="255">
        <f ca="1">AXI6*4+AXJ6*2+AXU6+AXV6</f>
        <v>0</v>
      </c>
      <c r="AXX6" s="255" t="str">
        <f ca="1">IF(AXH6&lt;&gt;"",RANK(AXW6,AXW6:AXW9),"")</f>
        <v/>
      </c>
      <c r="AXY6" s="255">
        <f ca="1">SUMPRODUCT((AXW6:AXW9=AXW6)*(AXN6:AXN9&gt;AXN6))</f>
        <v>0</v>
      </c>
      <c r="AXZ6" s="255">
        <f ca="1">SUMPRODUCT((AXW6:AXW9=AXW6)*(AXN6:AXN9=AXN6)*(AXQ6:AXQ9&gt;AXQ6))</f>
        <v>0</v>
      </c>
      <c r="AYA6" s="255">
        <f ca="1">SUMPRODUCT((AXW4:AXW8=AXW6)*(AXN4:AXN8=AXN6)*(AXQ4:AXQ8=AXQ6)*(AXR4:AXR8&gt;AXR6))</f>
        <v>0</v>
      </c>
      <c r="AYB6" s="255">
        <f ca="1">SUMPRODUCT((AXW4:AXW8=AXW6)*(AXN4:AXN8=AXN6)*(AXQ4:AXQ8=AXQ6)*(AXR4:AXR8=AXR6)*(AXS4:AXS8&gt;AXS6))</f>
        <v>0</v>
      </c>
      <c r="AYC6" s="255">
        <f ca="1">SUMPRODUCT((AXW4:AXW8=AXW6)*(AXN4:AXN8=AXN6)*(AXQ4:AXQ8=AXQ6)*(AXR4:AXR8=AXR6)*(AXS4:AXS8=AXS6)*(AXT4:AXT8&gt;AXT6))</f>
        <v>0</v>
      </c>
      <c r="AYD6" s="255" t="str">
        <f ca="1">IF(AXH6&lt;&gt;"",SUM(AXX6:AYC6)+2,"")</f>
        <v/>
      </c>
      <c r="AYE6" s="255" t="str">
        <f ca="1">IF(AXH6&lt;&gt;"",INDEX(AXH6:AXH8,MATCH(3,AYD6:AYD8,0),0),"")</f>
        <v/>
      </c>
      <c r="AZD6" s="255" t="str">
        <f ca="1">IF(AYE6&lt;&gt;"",AYE6,IF(AXG6&lt;&gt;"",AXG6,IF(AWI6&lt;&gt;"",AWI6,AVE6)))</f>
        <v>Wales</v>
      </c>
      <c r="AZE6" s="255">
        <v>3</v>
      </c>
      <c r="AZF6" s="255">
        <v>4</v>
      </c>
      <c r="AZG6" s="255" t="str">
        <f t="shared" si="82"/>
        <v>South Africa</v>
      </c>
      <c r="AZH6" s="255" t="str">
        <f ca="1">IF(OFFSET('All Players'!$W13,0,AZH$1)&lt;&gt;"",OFFSET('All Players'!$W13,0,AZH$1),"")</f>
        <v/>
      </c>
      <c r="AZI6" s="255" t="str">
        <f ca="1">IF(OFFSET('All Players'!$Y13,0,AZH$1)&lt;&gt;"",OFFSET('All Players'!$Y13,0,AZH$1),"")</f>
        <v/>
      </c>
      <c r="AZJ6" s="255" t="str">
        <f t="shared" si="83"/>
        <v>Japan</v>
      </c>
      <c r="AZK6" s="255" t="str">
        <f ca="1">IF(OFFSET('All Players'!$AA13,0,AZJ$1)&lt;&gt;"",OFFSET('All Players'!$AA13,0,AZJ$1),"")</f>
        <v/>
      </c>
      <c r="AZL6" s="255" t="str">
        <f ca="1">IF(OFFSET('All Players'!$AC13,0,AZK$1)&lt;&gt;"",OFFSET('All Players'!$AC13,0,AZK$1),"")</f>
        <v/>
      </c>
      <c r="AZM6" s="255">
        <f t="shared" ca="1" si="84"/>
        <v>0</v>
      </c>
      <c r="AZN6" s="255">
        <f t="shared" ca="1" si="85"/>
        <v>0</v>
      </c>
      <c r="AZO6" s="255">
        <f t="shared" ca="1" si="86"/>
        <v>0</v>
      </c>
      <c r="AZP6" s="255">
        <f t="shared" ca="1" si="87"/>
        <v>0</v>
      </c>
      <c r="AZQ6" s="255" t="str">
        <f t="shared" ca="1" si="88"/>
        <v/>
      </c>
      <c r="AZR6" s="255" t="str">
        <f t="shared" ca="1" si="89"/>
        <v/>
      </c>
      <c r="AZS6" s="255">
        <f ca="1">VLOOKUP(AZT6,BEK4:BEL8,2,FALSE)</f>
        <v>3</v>
      </c>
      <c r="AZT6" s="255" t="s">
        <v>43</v>
      </c>
      <c r="AZU6" s="255">
        <f t="shared" ca="1" si="284"/>
        <v>0</v>
      </c>
      <c r="AZV6" s="255">
        <f t="shared" ca="1" si="285"/>
        <v>0</v>
      </c>
      <c r="AZW6" s="255">
        <f t="shared" ca="1" si="286"/>
        <v>0</v>
      </c>
      <c r="AZX6" s="255">
        <f t="shared" ca="1" si="287"/>
        <v>0</v>
      </c>
      <c r="AZY6" s="255">
        <f t="shared" ca="1" si="288"/>
        <v>0</v>
      </c>
      <c r="AZZ6" s="255">
        <f t="shared" ca="1" si="289"/>
        <v>1000</v>
      </c>
      <c r="BAA6" s="255">
        <f t="shared" ca="1" si="290"/>
        <v>0</v>
      </c>
      <c r="BAB6" s="255">
        <f t="shared" ca="1" si="291"/>
        <v>0</v>
      </c>
      <c r="BAC6" s="255">
        <f t="shared" ca="1" si="292"/>
        <v>1000</v>
      </c>
      <c r="BAD6" s="255">
        <f t="shared" ca="1" si="293"/>
        <v>0</v>
      </c>
      <c r="BAE6" s="255">
        <f ca="1">SUMIF(BEN:BEN,AZT6,BET:BET)+SUMIF(BEQ:BEQ,AZT6,BEU:BEU)</f>
        <v>0</v>
      </c>
      <c r="BAF6" s="255">
        <f ca="1">SUMIF(BEN:BEN,AZT6,BEV:BEV)+SUMIF(BEQ:BEQ,AZT6,BEW:BEW)</f>
        <v>0</v>
      </c>
      <c r="BAG6" s="255">
        <f t="shared" ca="1" si="294"/>
        <v>0</v>
      </c>
      <c r="BAH6" s="255">
        <v>6</v>
      </c>
      <c r="BAI6" s="255">
        <f t="shared" ca="1" si="295"/>
        <v>1</v>
      </c>
      <c r="BAK6" s="255">
        <f ca="1">RANK(BAG6,BAG$4:BAG$8)+COUNTIF(BAG$4:BAG6,BAG6)-1</f>
        <v>3</v>
      </c>
      <c r="BAL6" s="255" t="str">
        <f ca="1">INDEX(AZT$4:AZT$8,MATCH(3,BAK$4:BAK$8,0),0)</f>
        <v>Wales</v>
      </c>
      <c r="BAM6" s="255">
        <f t="shared" ca="1" si="296"/>
        <v>1</v>
      </c>
      <c r="BAN6" s="255" t="str">
        <f ca="1">IF(AND(BAN5&lt;&gt;"",BAM6=1),BAL6,"")</f>
        <v>Wales</v>
      </c>
      <c r="BAO6" s="255" t="str">
        <f ca="1">IF(AND(BAO5&lt;&gt;"",BAM7=2),BAL7,"")</f>
        <v/>
      </c>
      <c r="BAP6" s="255" t="str">
        <f ca="1">IF(AND(BAP5&lt;&gt;"",BAM8=3),BAL8,"")</f>
        <v/>
      </c>
      <c r="BAS6" s="255" t="str">
        <f t="shared" ca="1" si="297"/>
        <v>Wales</v>
      </c>
      <c r="BAT6" s="255">
        <f ca="1">SUMPRODUCT((BEN3:BEN42=BAS6)*(BEQ3:BEQ42=BAS7)*(BEX3:BEX42="W"))+SUMPRODUCT((BEN3:BEN42=BAS6)*(BEQ3:BEQ42=BAS8)*(BEX3:BEX42="W"))+SUMPRODUCT((BEN3:BEN42=BAS6)*(BEQ3:BEQ42=BAS4)*(BEX3:BEX42="W"))+SUMPRODUCT((BEN3:BEN42=BAS6)*(BEQ3:BEQ42=BAS5)*(BEX3:BEX42="W"))+SUMPRODUCT((BEN3:BEN42=BAS7)*(BEQ3:BEQ42=BAS6)*(BEY3:BEY42="W"))+SUMPRODUCT((BEN3:BEN42=BAS8)*(BEQ3:BEQ42=BAS6)*(BEY3:BEY42="W"))+SUMPRODUCT((BEN3:BEN42=BAS4)*(BEQ3:BEQ42=BAS6)*(BEY3:BEY42="W"))+SUMPRODUCT((BEN3:BEN42=BAS5)*(BEQ3:BEQ42=BAS6)*(BEY3:BEY42="W"))</f>
        <v>0</v>
      </c>
      <c r="BAU6" s="255">
        <f ca="1">SUMPRODUCT((BEN3:BEN42=BAS6)*(BEQ3:BEQ42=BAS7)*(BEX3:BEX42="D"))+SUMPRODUCT((BEN3:BEN42=BAS6)*(BEQ3:BEQ42=BAS8)*(BEX3:BEX42="D"))+SUMPRODUCT((BEN3:BEN42=BAS6)*(BEQ3:BEQ42=BAS4)*(BEX3:BEX42="D"))+SUMPRODUCT((BEN3:BEN42=BAS6)*(BEQ3:BEQ42=BAS5)*(BEX3:BEX42="D"))+SUMPRODUCT((BEN3:BEN42=BAS7)*(BEQ3:BEQ42=BAS6)*(BEX3:BEX42="D"))+SUMPRODUCT((BEN3:BEN42=BAS8)*(BEQ3:BEQ42=BAS6)*(BEX3:BEX42="D"))+SUMPRODUCT((BEN3:BEN42=BAS4)*(BEQ3:BEQ42=BAS6)*(BEX3:BEX42="D"))+SUMPRODUCT((BEN3:BEN42=BAS5)*(BEQ3:BEQ42=BAS6)*(BEX3:BEX42="D"))</f>
        <v>0</v>
      </c>
      <c r="BAV6" s="255">
        <f ca="1">SUMPRODUCT((BEN3:BEN42=BAS6)*(BEQ3:BEQ42=BAS7)*(BEX3:BEX42="L"))+SUMPRODUCT((BEN3:BEN42=BAS6)*(BEQ3:BEQ42=BAS8)*(BEX3:BEX42="L"))+SUMPRODUCT((BEN3:BEN42=BAS6)*(BEQ3:BEQ42=BAS4)*(BEX3:BEX42="L"))+SUMPRODUCT((BEN3:BEN42=BAS6)*(BEQ3:BEQ42=BAS5)*(BEX3:BEX42="L"))+SUMPRODUCT((BEN3:BEN42=BAS7)*(BEQ3:BEQ42=BAS6)*(BEY3:BEY42="L"))+SUMPRODUCT((BEN3:BEN42=BAS8)*(BEQ3:BEQ42=BAS6)*(BEY3:BEY42="L"))+SUMPRODUCT((BEN3:BEN42=BAS4)*(BEQ3:BEQ42=BAS6)*(BEY3:BEY42="L"))+SUMPRODUCT((BEN3:BEN42=BAS5)*(BEQ3:BEQ42=BAS6)*(BEY3:BEY42="L"))</f>
        <v>0</v>
      </c>
      <c r="BAW6" s="255">
        <f ca="1">IF(BAS6&lt;&gt;"",VLOOKUP(BAS6,AZT4:AZX29,5,FALSE),0)</f>
        <v>0</v>
      </c>
      <c r="BAX6" s="255">
        <f ca="1">IF(BAS6&lt;&gt;"",VLOOKUP(BAS6,AZT4:AZY29,6,FALSE),0)</f>
        <v>0</v>
      </c>
      <c r="BAY6" s="255">
        <f ca="1">BAW6-BAX6+1000</f>
        <v>1000</v>
      </c>
      <c r="BAZ6" s="255">
        <f ca="1">IF(BAS6&lt;&gt;"",VLOOKUP(BAS6,AZT4:BAA29,8,FALSE),0)</f>
        <v>0</v>
      </c>
      <c r="BBA6" s="255">
        <f ca="1">IF(BAS6&lt;&gt;"",VLOOKUP(BAS6,AZT4:BAB29,9,FALSE),0)</f>
        <v>0</v>
      </c>
      <c r="BBB6" s="255">
        <f ca="1">BAZ6-BBA6+1000</f>
        <v>1000</v>
      </c>
      <c r="BBC6" s="255">
        <f ca="1">IF(BAS6&lt;&gt;"",VLOOKUP(BAS6,AZT4:AZX8,5,FALSE),"")</f>
        <v>0</v>
      </c>
      <c r="BBD6" s="255">
        <f ca="1">IF(BAS6&lt;&gt;"",VLOOKUP(BAS6,AZT4:BAA8,8,FALSE),"")</f>
        <v>0</v>
      </c>
      <c r="BBE6" s="255">
        <f ca="1">IF(BAS6&lt;&gt;"",VLOOKUP(BAS6,AZT4:BAH8,15,FALSE),"")</f>
        <v>6</v>
      </c>
      <c r="BBF6" s="255">
        <f ca="1">SUMPRODUCT((BEN3:BEN42=BAS6)*(BEQ3:BEQ42=BAS7)*BET3:BET42)+SUMPRODUCT((BEN3:BEN42=BAS6)*(BEQ3:BEQ42=BAS8)*BET3:BET42)+SUMPRODUCT((BEN3:BEN42=BAS6)*(BEQ3:BEQ42=BAS4)*BET3:BET42)+SUMPRODUCT((BEN3:BEN42=BAS6)*(BEQ3:BEQ42=BAS5)*BET3:BET42)+SUMPRODUCT((BEN3:BEN42=BAS7)*(BEQ3:BEQ42=BAS6)*BEU3:BEU42)+SUMPRODUCT((BEN3:BEN42=BAS8)*(BEQ3:BEQ42=BAS6)*BEU3:BEU42)+SUMPRODUCT((BEN3:BEN42=BAS4)*(BEQ3:BEQ42=BAS6)*BEU3:BEU42)+SUMPRODUCT((BEN3:BEN42=BAS5)*(BEQ3:BEQ42=BAS6)*BEU3:BEU42)</f>
        <v>0</v>
      </c>
      <c r="BBG6" s="255">
        <f ca="1">SUMPRODUCT((BEN3:BEN42=BAS6)*(BEQ3:BEQ42=BAS7)*BEV3:BEV42)+SUMPRODUCT((BEN3:BEN42=BAS6)*(BEQ3:BEQ42=BAS8)*BEV3:BEV42)+SUMPRODUCT((BEN3:BEN42=BAS6)*(BEQ3:BEQ42=BAS4)*BEV3:BEV42)+SUMPRODUCT((BEN3:BEN42=BAS6)*(BEQ3:BEQ42=BAS5)*BEV3:BEV42)+SUMPRODUCT((BEN3:BEN42=BAS7)*(BEQ3:BEQ42=BAS6)*BEW3:BEW42)+SUMPRODUCT((BEN3:BEN42=BAS8)*(BEQ3:BEQ42=BAS6)*BEW3:BEW42)+SUMPRODUCT((BEN3:BEN42=BAS4)*(BEQ3:BEQ42=BAS6)*BEW3:BEW42)+SUMPRODUCT((BEN3:BEN42=BAS5)*(BEQ3:BEQ42=BAS6)*BEW3:BEW42)</f>
        <v>0</v>
      </c>
      <c r="BBH6" s="255">
        <f ca="1">BAT6*4+BAU6*2+BBF6+BBG6</f>
        <v>0</v>
      </c>
      <c r="BBI6" s="255">
        <f ca="1">IF(BAS6&lt;&gt;"",RANK(BBH6,BBH4:BBH8),"")</f>
        <v>1</v>
      </c>
      <c r="BBJ6" s="255">
        <f ca="1">SUMPRODUCT((BBH4:BBH8=BBH6)*(BAY4:BAY8&gt;BAY6))</f>
        <v>0</v>
      </c>
      <c r="BBK6" s="255">
        <f ca="1">SUMPRODUCT((BBH4:BBH8=BBH6)*(BAY4:BAY8=BAY6)*(BBB4:BBB8&gt;BBB6))</f>
        <v>0</v>
      </c>
      <c r="BBL6" s="255">
        <f ca="1">SUMPRODUCT((BBH4:BBH8=BBH6)*(BAY4:BAY8=BAY6)*(BBB4:BBB8=BBB6)*(BBC4:BBC8&gt;BBC6))</f>
        <v>0</v>
      </c>
      <c r="BBM6" s="255">
        <f ca="1">SUMPRODUCT((BBH4:BBH8=BBH6)*(BAY4:BAY8=BAY6)*(BBB4:BBB8=BBB6)*(BBC4:BBC8=BBC6)*(BBD4:BBD8&gt;BBD6))</f>
        <v>0</v>
      </c>
      <c r="BBN6" s="255">
        <f ca="1">SUMPRODUCT((BBH4:BBH8=BBH6)*(BAY4:BAY8=BAY6)*(BBB4:BBB8=BBB6)*(BBC4:BBC8=BBC6)*(BBD4:BBD8=BBD6)*(BBE4:BBE8&gt;BBE6))</f>
        <v>2</v>
      </c>
      <c r="BBO6" s="255">
        <f t="shared" ca="1" si="298"/>
        <v>3</v>
      </c>
      <c r="BBP6" s="255" t="str">
        <f ca="1">IF(BAS6&lt;&gt;"",INDEX(BAS4:BAS8,MATCH(3,BBO4:BBO8,0),0),"")</f>
        <v>Wales</v>
      </c>
      <c r="BBQ6" s="255" t="str">
        <f ca="1">IF(BAO5&lt;&gt;"",BAO5,"")</f>
        <v/>
      </c>
      <c r="BBR6" s="255">
        <f ca="1">SUMPRODUCT((BEN3:BEN42=BBQ6)*(BEQ3:BEQ42=BBQ7)*(BEX3:BEX42="W"))+SUMPRODUCT((BEN3:BEN42=BBQ6)*(BEQ3:BEQ42=BBQ8)*(BEX3:BEX42="W"))+SUMPRODUCT((BEN3:BEN42=BBQ6)*(BEQ3:BEQ42=BBQ5)*(BEX3:BEX42="W"))+SUMPRODUCT((BEN3:BEN42=BBQ7)*(BEQ3:BEQ42=BBQ6)*(BEY3:BEY42="W"))+SUMPRODUCT((BEN3:BEN42=BBQ8)*(BEQ3:BEQ42=BBQ6)*(BEY3:BEY42="W"))+SUMPRODUCT((BEN3:BEN42=BBQ5)*(BEQ3:BEQ42=BBQ6)*(BEY3:BEY42="W"))</f>
        <v>0</v>
      </c>
      <c r="BBS6" s="255">
        <f ca="1">SUMPRODUCT((BEN3:BEN42=BBQ6)*(BEQ3:BEQ42=BBQ7)*(BEX3:BEX42="D"))+SUMPRODUCT((BEN3:BEN42=BBQ6)*(BEQ3:BEQ42=BBQ8)*(BEX3:BEX42="D"))+SUMPRODUCT((BEN3:BEN42=BBQ6)*(BEQ3:BEQ42=BBQ5)*(BEX3:BEX42="D"))+SUMPRODUCT((BEN3:BEN42=BBQ7)*(BEQ3:BEQ42=BBQ6)*(BEX3:BEX42="D"))+SUMPRODUCT((BEN3:BEN42=BBQ8)*(BEQ3:BEQ42=BBQ6)*(BEX3:BEX42="D"))+SUMPRODUCT((BEN3:BEN42=BBQ5)*(BEQ3:BEQ42=BBQ6)*(BEX3:BEX42="D"))</f>
        <v>0</v>
      </c>
      <c r="BBT6" s="255">
        <f ca="1">SUMPRODUCT((BEN3:BEN42=BBQ6)*(BEQ3:BEQ42=BBQ7)*(BEX3:BEX42="L"))+SUMPRODUCT((BEN3:BEN42=BBQ6)*(BEQ3:BEQ42=BBQ8)*(BEX3:BEX42="L"))+SUMPRODUCT((BEN3:BEN42=BBQ6)*(BEQ3:BEQ42=BBQ5)*(BEX3:BEX42="L"))+SUMPRODUCT((BEN3:BEN42=BBQ7)*(BEQ3:BEQ42=BBQ6)*(BEY3:BEY42="L"))+SUMPRODUCT((BEN3:BEN42=BBQ8)*(BEQ3:BEQ42=BBQ6)*(BEY3:BEY42="L"))+SUMPRODUCT((BEN3:BEN42=BBQ5)*(BEQ3:BEQ42=BBQ6)*(BEY3:BEY42="L"))</f>
        <v>0</v>
      </c>
      <c r="BBU6" s="255">
        <f ca="1">IF(BBQ6&lt;&gt;"",VLOOKUP(BBQ6,AZT4:AZX29,5,FALSE),0)</f>
        <v>0</v>
      </c>
      <c r="BBV6" s="255">
        <f ca="1">IF(BBQ6&lt;&gt;"",VLOOKUP(BBQ6,AZT4:AZY29,6,FALSE),0)</f>
        <v>0</v>
      </c>
      <c r="BBW6" s="255">
        <f ca="1">BBU6-BBV6+1000</f>
        <v>1000</v>
      </c>
      <c r="BBX6" s="255">
        <f ca="1">IF(BBQ6&lt;&gt;"",VLOOKUP(BBQ6,AZT4:BAA29,8,FALSE),0)</f>
        <v>0</v>
      </c>
      <c r="BBY6" s="255">
        <f ca="1">IF(BBQ6&lt;&gt;"",VLOOKUP(BBQ6,AZT4:BAB29,9,FALSE),0)</f>
        <v>0</v>
      </c>
      <c r="BBZ6" s="255">
        <f t="shared" ref="BBZ6" ca="1" si="394">BBX6-BBY6+1000</f>
        <v>1000</v>
      </c>
      <c r="BCA6" s="255" t="str">
        <f ca="1">IF(BBQ6&lt;&gt;"",VLOOKUP(BBQ6,AZT4:AZX8,5,FALSE),"")</f>
        <v/>
      </c>
      <c r="BCB6" s="255" t="str">
        <f ca="1">IF(BBQ6&lt;&gt;"",VLOOKUP(BBQ6,AZT4:BAA8,8,FALSE),"")</f>
        <v/>
      </c>
      <c r="BCC6" s="255" t="str">
        <f ca="1">IF(BBQ6&lt;&gt;"",VLOOKUP(BBQ6,AZT4:BAH8,15,FALSE),"")</f>
        <v/>
      </c>
      <c r="BCD6" s="255">
        <f ca="1">SUMPRODUCT((BEN3:BEN42=BBQ6)*(BEQ3:BEQ42=BBQ7)*BET3:BET42)+SUMPRODUCT((BEN3:BEN42=BBQ6)*(BEQ3:BEQ42=BBQ8)*BET3:BET42)+SUMPRODUCT((BEN3:BEN42=BBQ6)*(BEQ3:BEQ42=BBQ5)*BET3:BET42)+SUMPRODUCT((BEN3:BEN42=BBQ7)*(BEQ3:BEQ42=BBQ6)*BEU3:BEU42)+SUMPRODUCT((BEN3:BEN42=BBQ8)*(BEQ3:BEQ42=BBQ6)*BEU3:BEU42)+SUMPRODUCT((BEN3:BEN42=BBQ5)*(BEQ3:BEQ42=BBQ6)*BEU3:BEU42)</f>
        <v>0</v>
      </c>
      <c r="BCE6" s="255">
        <f ca="1">SUMPRODUCT((BEN3:BEN42=BBQ6)*(BEQ3:BEQ42=BBQ7)*BEV3:BEV42)+SUMPRODUCT((BEN3:BEN42=BBQ6)*(BEQ3:BEQ42=BBQ8)*BEV3:BEV42)+SUMPRODUCT((BEN3:BEN42=BBQ6)*(BEQ3:BEQ42=BBQ5)*BEV3:BEV42)+SUMPRODUCT((BEN3:BEN42=BBQ7)*(BEQ3:BEQ42=BBQ6)*BEW3:BEW42)+SUMPRODUCT((BEN3:BEN42=BBQ8)*(BEQ3:BEQ42=BBQ6)*BEW3:BEW42)+SUMPRODUCT((BEN3:BEN42=BBQ5)*(BEQ3:BEQ42=BBQ6)*BEW3:BEW42)</f>
        <v>0</v>
      </c>
      <c r="BCF6" s="255">
        <f ca="1">BBR6*4+BBS6*2+BCD6+BCE6</f>
        <v>0</v>
      </c>
      <c r="BCG6" s="255" t="str">
        <f ca="1">IF(BBQ6&lt;&gt;"",RANK(BCF6,BCF5:BCF8),"")</f>
        <v/>
      </c>
      <c r="BCH6" s="255">
        <f ca="1">SUMPRODUCT((BCF5:BCF8=BCF6)*(BBW5:BBW8&gt;BBW6))</f>
        <v>0</v>
      </c>
      <c r="BCI6" s="255">
        <f ca="1">SUMPRODUCT((BCF5:BCF8=BCF6)*(BBW5:BBW8=BBW6)*(BBZ5:BBZ8&gt;BBZ6))</f>
        <v>0</v>
      </c>
      <c r="BCJ6" s="255">
        <f ca="1">SUMPRODUCT((BCF4:BCF8=BCF6)*(BBW4:BBW8=BBW6)*(BBZ4:BBZ8=BBZ6)*(BCA4:BCA8&gt;BCA6))</f>
        <v>0</v>
      </c>
      <c r="BCK6" s="255">
        <f ca="1">SUMPRODUCT((BCF4:BCF8=BCF6)*(BBW4:BBW8=BBW6)*(BBZ4:BBZ8=BBZ6)*(BCA4:BCA8=BCA6)*(BCB4:BCB8&gt;BCB6))</f>
        <v>0</v>
      </c>
      <c r="BCL6" s="255">
        <f ca="1">SUMPRODUCT((BCF4:BCF8=BCF6)*(BBW4:BBW8=BBW6)*(BBZ4:BBZ8=BBZ6)*(BCA4:BCA8=BCA6)*(BCB4:BCB8=BCB6)*(BCC4:BCC8&gt;BCC6))</f>
        <v>0</v>
      </c>
      <c r="BCM6" s="255" t="str">
        <f t="shared" ref="BCM6:BCM8" ca="1" si="395">IF(BBQ6&lt;&gt;"",SUM(BCG6:BCL6)+1,"")</f>
        <v/>
      </c>
      <c r="BCN6" s="255" t="str">
        <f ca="1">IF(BBQ6&lt;&gt;"",INDEX(BBQ5:BBQ8,MATCH(3,BCM5:BCM8,0),0),"")</f>
        <v/>
      </c>
      <c r="BCO6" s="255" t="str">
        <f ca="1">IF(BAP4&lt;&gt;"",BAP4,"")</f>
        <v/>
      </c>
      <c r="BCP6" s="255">
        <f ca="1">SUMPRODUCT((BEN3:BEN42=BCO6)*(BEQ3:BEQ42=BCO7)*(BEX3:BEX42="W"))+SUMPRODUCT((BEN3:BEN42=BCO6)*(BEQ3:BEQ42=BCO8)*(BEX3:BEX42="W"))+SUMPRODUCT((BEN3:BEN42=BCO6)*(BEQ3:BEQ42=BCO9)*(BEX3:BEX42="W"))+SUMPRODUCT((BEN3:BEN42=BCO7)*(BEQ3:BEQ42=BCO6)*(BEY3:BEY42="W"))+SUMPRODUCT((BEN3:BEN42=BCO8)*(BEQ3:BEQ42=BCO6)*(BEY3:BEY42="W"))+SUMPRODUCT((BEN3:BEN42=BCO9)*(BEQ3:BEQ42=BCO6)*(BEY3:BEY42="W"))</f>
        <v>0</v>
      </c>
      <c r="BCQ6" s="255">
        <f ca="1">SUMPRODUCT((BEN3:BEN42=BCO6)*(BEQ3:BEQ42=BCO7)*(BEX3:BEX42="D"))+SUMPRODUCT((BEN3:BEN42=BCO6)*(BEQ3:BEQ42=BCO8)*(BEX3:BEX42="D"))+SUMPRODUCT((BEN3:BEN42=BCO6)*(BEQ3:BEQ42=BCO9)*(BEX3:BEX42="D"))+SUMPRODUCT((BEN3:BEN42=BCO7)*(BEQ3:BEQ42=BCO6)*(BEX3:BEX42="D"))+SUMPRODUCT((BEN3:BEN42=BCO8)*(BEQ3:BEQ42=BCO6)*(BEX3:BEX42="D"))+SUMPRODUCT((BEN3:BEN42=BCO9)*(BEQ3:BEQ42=BCO6)*(BEX3:BEX42="D"))</f>
        <v>0</v>
      </c>
      <c r="BCR6" s="255">
        <f ca="1">SUMPRODUCT((BEN3:BEN42=BCO6)*(BEQ3:BEQ42=BCO7)*(BEX3:BEX42="L"))+SUMPRODUCT((BEN3:BEN42=BCO6)*(BEQ3:BEQ42=BCO8)*(BEX3:BEX42="L"))+SUMPRODUCT((BEN3:BEN42=BCO6)*(BEQ3:BEQ42=BCO9)*(BEX3:BEX42="L"))+SUMPRODUCT((BEN3:BEN42=BCO7)*(BEQ3:BEQ42=BCO6)*(BEY3:BEY42="L"))+SUMPRODUCT((BEN3:BEN42=BCO8)*(BEQ3:BEQ42=BCO6)*(BEY3:BEY42="L"))+SUMPRODUCT((BEN3:BEN42=BCO9)*(BEQ3:BEQ42=BCO6)*(BEY3:BEY42="L"))</f>
        <v>0</v>
      </c>
      <c r="BCS6" s="255">
        <f ca="1">IF(BCO6&lt;&gt;"",VLOOKUP(BCO6,AZT4:AZX29,5,FALSE),0)</f>
        <v>0</v>
      </c>
      <c r="BCT6" s="255">
        <f ca="1">IF(BCO6&lt;&gt;"",VLOOKUP(BCO6,AZT4:AZY29,6,FALSE),0)</f>
        <v>0</v>
      </c>
      <c r="BCU6" s="255">
        <f ca="1">BCS6-BCT6+1000</f>
        <v>1000</v>
      </c>
      <c r="BCV6" s="255">
        <f ca="1">IF(BCO6&lt;&gt;"",VLOOKUP(BCO6,AZT4:BAA29,8,FALSE),0)</f>
        <v>0</v>
      </c>
      <c r="BCW6" s="255">
        <f ca="1">IF(BCO6&lt;&gt;"",VLOOKUP(BCO6,AZT4:BAB29,9,FALSE),0)</f>
        <v>0</v>
      </c>
      <c r="BCX6" s="255">
        <f ca="1">BCV6-BCW6+1000</f>
        <v>1000</v>
      </c>
      <c r="BCY6" s="255" t="str">
        <f ca="1">IF(BCO6&lt;&gt;"",VLOOKUP(BCO6,AZT4:AZX8,5,FALSE),"")</f>
        <v/>
      </c>
      <c r="BCZ6" s="255" t="str">
        <f ca="1">IF(BCO6&lt;&gt;"",VLOOKUP(BCO6,AZT4:BAA8,8,FALSE),"")</f>
        <v/>
      </c>
      <c r="BDA6" s="255" t="str">
        <f ca="1">IF(BCO6&lt;&gt;"",VLOOKUP(BCO6,AZT4:BAH8,15,FALSE),"")</f>
        <v/>
      </c>
      <c r="BDB6" s="255">
        <f ca="1">SUMPRODUCT((BEN3:BEN42=BCO6)*(BEQ3:BEQ42=BCO7)*BET3:BET42)+SUMPRODUCT((BEN3:BEN42=BCO6)*(BEQ3:BEQ42=BCO8)*BET3:BET42)+SUMPRODUCT((BEN3:BEN42=BCO6)*(BEQ3:BEQ42=BCO9)*BET3:BET42)+SUMPRODUCT((BEN3:BEN42=BCO7)*(BEQ3:BEQ42=BCO6)*BEU3:BEU42)+SUMPRODUCT((BEN3:BEN42=BCO8)*(BEQ3:BEQ42=BCO6)*BEU3:BEU42)+SUMPRODUCT((BEN3:BEN42=BCO9)*(BEQ3:BEQ42=BCO6)*BEU3:BEU42)</f>
        <v>0</v>
      </c>
      <c r="BDC6" s="255">
        <f ca="1">SUMPRODUCT((BEN3:BEN42=BCO6)*(BEQ3:BEQ42=BCO7)*BEV3:BEV42)+SUMPRODUCT((BEN3:BEN42=BCO6)*(BEQ3:BEQ42=BCO8)*BEV3:BEV42)+SUMPRODUCT((BEN3:BEN42=BCO6)*(BEQ3:BEQ42=BCO9)*BEV3:BEV42)+SUMPRODUCT((BEN3:BEN42=BCO7)*(BEQ3:BEQ42=BCO6)*BEW3:BEW42)+SUMPRODUCT((BEN3:BEN42=BCO8)*(BEQ3:BEQ42=BCO6)*BEW3:BEW42)+SUMPRODUCT((BEN3:BEN42=BCO9)*(BEQ3:BEQ42=BCO6)*BEW3:BEW42)</f>
        <v>0</v>
      </c>
      <c r="BDD6" s="255">
        <f ca="1">BCP6*4+BCQ6*2+BDB6+BDC6</f>
        <v>0</v>
      </c>
      <c r="BDE6" s="255" t="str">
        <f ca="1">IF(BCO6&lt;&gt;"",RANK(BDD6,BDD6:BDD9),"")</f>
        <v/>
      </c>
      <c r="BDF6" s="255">
        <f ca="1">SUMPRODUCT((BDD6:BDD9=BDD6)*(BCU6:BCU9&gt;BCU6))</f>
        <v>0</v>
      </c>
      <c r="BDG6" s="255">
        <f ca="1">SUMPRODUCT((BDD6:BDD9=BDD6)*(BCU6:BCU9=BCU6)*(BCX6:BCX9&gt;BCX6))</f>
        <v>0</v>
      </c>
      <c r="BDH6" s="255">
        <f ca="1">SUMPRODUCT((BDD4:BDD8=BDD6)*(BCU4:BCU8=BCU6)*(BCX4:BCX8=BCX6)*(BCY4:BCY8&gt;BCY6))</f>
        <v>0</v>
      </c>
      <c r="BDI6" s="255">
        <f ca="1">SUMPRODUCT((BDD4:BDD8=BDD6)*(BCU4:BCU8=BCU6)*(BCX4:BCX8=BCX6)*(BCY4:BCY8=BCY6)*(BCZ4:BCZ8&gt;BCZ6))</f>
        <v>0</v>
      </c>
      <c r="BDJ6" s="255">
        <f ca="1">SUMPRODUCT((BDD4:BDD8=BDD6)*(BCU4:BCU8=BCU6)*(BCX4:BCX8=BCX6)*(BCY4:BCY8=BCY6)*(BCZ4:BCZ8=BCZ6)*(BDA4:BDA8&gt;BDA6))</f>
        <v>0</v>
      </c>
      <c r="BDK6" s="255" t="str">
        <f ca="1">IF(BCO6&lt;&gt;"",SUM(BDE6:BDJ6)+2,"")</f>
        <v/>
      </c>
      <c r="BDL6" s="255" t="str">
        <f ca="1">IF(BCO6&lt;&gt;"",INDEX(BCO6:BCO8,MATCH(3,BDK6:BDK8,0),0),"")</f>
        <v/>
      </c>
      <c r="BEK6" s="255" t="str">
        <f ca="1">IF(BDL6&lt;&gt;"",BDL6,IF(BCN6&lt;&gt;"",BCN6,IF(BBP6&lt;&gt;"",BBP6,BAL6)))</f>
        <v>Wales</v>
      </c>
      <c r="BEL6" s="255">
        <v>3</v>
      </c>
      <c r="BEM6" s="255">
        <v>4</v>
      </c>
      <c r="BEN6" s="255" t="str">
        <f t="shared" si="90"/>
        <v>South Africa</v>
      </c>
      <c r="BEO6" s="255" t="str">
        <f ca="1">IF(OFFSET('All Players'!$W13,0,BEO$1)&lt;&gt;"",OFFSET('All Players'!$W13,0,BEO$1),"")</f>
        <v/>
      </c>
      <c r="BEP6" s="255" t="str">
        <f ca="1">IF(OFFSET('All Players'!$Y13,0,BEO$1)&lt;&gt;"",OFFSET('All Players'!$Y13,0,BEO$1),"")</f>
        <v/>
      </c>
      <c r="BEQ6" s="255" t="str">
        <f t="shared" si="91"/>
        <v>Japan</v>
      </c>
      <c r="BER6" s="255" t="str">
        <f ca="1">IF(OFFSET('All Players'!$AA13,0,BEQ$1)&lt;&gt;"",OFFSET('All Players'!$AA13,0,BEQ$1),"")</f>
        <v/>
      </c>
      <c r="BES6" s="255" t="str">
        <f ca="1">IF(OFFSET('All Players'!$AC13,0,BER$1)&lt;&gt;"",OFFSET('All Players'!$AC13,0,BER$1),"")</f>
        <v/>
      </c>
      <c r="BET6" s="255">
        <f t="shared" ca="1" si="92"/>
        <v>0</v>
      </c>
      <c r="BEU6" s="255">
        <f t="shared" ca="1" si="93"/>
        <v>0</v>
      </c>
      <c r="BEV6" s="255">
        <f t="shared" ca="1" si="94"/>
        <v>0</v>
      </c>
      <c r="BEW6" s="255">
        <f t="shared" ca="1" si="95"/>
        <v>0</v>
      </c>
      <c r="BEX6" s="255" t="str">
        <f t="shared" ca="1" si="96"/>
        <v/>
      </c>
      <c r="BEY6" s="255" t="str">
        <f t="shared" ca="1" si="97"/>
        <v/>
      </c>
      <c r="BEZ6" s="255">
        <f ca="1">VLOOKUP(BFA6,BJR4:BJS8,2,FALSE)</f>
        <v>3</v>
      </c>
      <c r="BFA6" s="255" t="s">
        <v>43</v>
      </c>
      <c r="BFB6" s="255">
        <f t="shared" ca="1" si="299"/>
        <v>0</v>
      </c>
      <c r="BFC6" s="255">
        <f t="shared" ca="1" si="300"/>
        <v>0</v>
      </c>
      <c r="BFD6" s="255">
        <f t="shared" ca="1" si="301"/>
        <v>0</v>
      </c>
      <c r="BFE6" s="255">
        <f t="shared" ca="1" si="302"/>
        <v>0</v>
      </c>
      <c r="BFF6" s="255">
        <f t="shared" ca="1" si="303"/>
        <v>0</v>
      </c>
      <c r="BFG6" s="255">
        <f t="shared" ca="1" si="304"/>
        <v>1000</v>
      </c>
      <c r="BFH6" s="255">
        <f t="shared" ca="1" si="305"/>
        <v>0</v>
      </c>
      <c r="BFI6" s="255">
        <f t="shared" ca="1" si="306"/>
        <v>0</v>
      </c>
      <c r="BFJ6" s="255">
        <f t="shared" ca="1" si="307"/>
        <v>1000</v>
      </c>
      <c r="BFK6" s="255">
        <f t="shared" ca="1" si="308"/>
        <v>0</v>
      </c>
      <c r="BFL6" s="255">
        <f ca="1">SUMIF(BJU:BJU,BFA6,BKA:BKA)+SUMIF(BJX:BJX,BFA6,BKB:BKB)</f>
        <v>0</v>
      </c>
      <c r="BFM6" s="255">
        <f ca="1">SUMIF(BJU:BJU,BFA6,BKC:BKC)+SUMIF(BJX:BJX,BFA6,BKD:BKD)</f>
        <v>0</v>
      </c>
      <c r="BFN6" s="255">
        <f t="shared" ca="1" si="309"/>
        <v>0</v>
      </c>
      <c r="BFO6" s="255">
        <v>6</v>
      </c>
      <c r="BFP6" s="255">
        <f t="shared" ca="1" si="310"/>
        <v>1</v>
      </c>
      <c r="BFR6" s="255">
        <f ca="1">RANK(BFN6,BFN$4:BFN$8)+COUNTIF(BFN$4:BFN6,BFN6)-1</f>
        <v>3</v>
      </c>
      <c r="BFS6" s="255" t="str">
        <f ca="1">INDEX(BFA$4:BFA$8,MATCH(3,BFR$4:BFR$8,0),0)</f>
        <v>Wales</v>
      </c>
      <c r="BFT6" s="255">
        <f t="shared" ca="1" si="311"/>
        <v>1</v>
      </c>
      <c r="BFU6" s="255" t="str">
        <f ca="1">IF(AND(BFU5&lt;&gt;"",BFT6=1),BFS6,"")</f>
        <v>Wales</v>
      </c>
      <c r="BFV6" s="255" t="str">
        <f ca="1">IF(AND(BFV5&lt;&gt;"",BFT7=2),BFS7,"")</f>
        <v/>
      </c>
      <c r="BFW6" s="255" t="str">
        <f ca="1">IF(AND(BFW5&lt;&gt;"",BFT8=3),BFS8,"")</f>
        <v/>
      </c>
      <c r="BFZ6" s="255" t="str">
        <f t="shared" ca="1" si="312"/>
        <v>Wales</v>
      </c>
      <c r="BGA6" s="255">
        <f ca="1">SUMPRODUCT((BJU3:BJU42=BFZ6)*(BJX3:BJX42=BFZ7)*(BKE3:BKE42="W"))+SUMPRODUCT((BJU3:BJU42=BFZ6)*(BJX3:BJX42=BFZ8)*(BKE3:BKE42="W"))+SUMPRODUCT((BJU3:BJU42=BFZ6)*(BJX3:BJX42=BFZ4)*(BKE3:BKE42="W"))+SUMPRODUCT((BJU3:BJU42=BFZ6)*(BJX3:BJX42=BFZ5)*(BKE3:BKE42="W"))+SUMPRODUCT((BJU3:BJU42=BFZ7)*(BJX3:BJX42=BFZ6)*(BKF3:BKF42="W"))+SUMPRODUCT((BJU3:BJU42=BFZ8)*(BJX3:BJX42=BFZ6)*(BKF3:BKF42="W"))+SUMPRODUCT((BJU3:BJU42=BFZ4)*(BJX3:BJX42=BFZ6)*(BKF3:BKF42="W"))+SUMPRODUCT((BJU3:BJU42=BFZ5)*(BJX3:BJX42=BFZ6)*(BKF3:BKF42="W"))</f>
        <v>0</v>
      </c>
      <c r="BGB6" s="255">
        <f ca="1">SUMPRODUCT((BJU3:BJU42=BFZ6)*(BJX3:BJX42=BFZ7)*(BKE3:BKE42="D"))+SUMPRODUCT((BJU3:BJU42=BFZ6)*(BJX3:BJX42=BFZ8)*(BKE3:BKE42="D"))+SUMPRODUCT((BJU3:BJU42=BFZ6)*(BJX3:BJX42=BFZ4)*(BKE3:BKE42="D"))+SUMPRODUCT((BJU3:BJU42=BFZ6)*(BJX3:BJX42=BFZ5)*(BKE3:BKE42="D"))+SUMPRODUCT((BJU3:BJU42=BFZ7)*(BJX3:BJX42=BFZ6)*(BKE3:BKE42="D"))+SUMPRODUCT((BJU3:BJU42=BFZ8)*(BJX3:BJX42=BFZ6)*(BKE3:BKE42="D"))+SUMPRODUCT((BJU3:BJU42=BFZ4)*(BJX3:BJX42=BFZ6)*(BKE3:BKE42="D"))+SUMPRODUCT((BJU3:BJU42=BFZ5)*(BJX3:BJX42=BFZ6)*(BKE3:BKE42="D"))</f>
        <v>0</v>
      </c>
      <c r="BGC6" s="255">
        <f ca="1">SUMPRODUCT((BJU3:BJU42=BFZ6)*(BJX3:BJX42=BFZ7)*(BKE3:BKE42="L"))+SUMPRODUCT((BJU3:BJU42=BFZ6)*(BJX3:BJX42=BFZ8)*(BKE3:BKE42="L"))+SUMPRODUCT((BJU3:BJU42=BFZ6)*(BJX3:BJX42=BFZ4)*(BKE3:BKE42="L"))+SUMPRODUCT((BJU3:BJU42=BFZ6)*(BJX3:BJX42=BFZ5)*(BKE3:BKE42="L"))+SUMPRODUCT((BJU3:BJU42=BFZ7)*(BJX3:BJX42=BFZ6)*(BKF3:BKF42="L"))+SUMPRODUCT((BJU3:BJU42=BFZ8)*(BJX3:BJX42=BFZ6)*(BKF3:BKF42="L"))+SUMPRODUCT((BJU3:BJU42=BFZ4)*(BJX3:BJX42=BFZ6)*(BKF3:BKF42="L"))+SUMPRODUCT((BJU3:BJU42=BFZ5)*(BJX3:BJX42=BFZ6)*(BKF3:BKF42="L"))</f>
        <v>0</v>
      </c>
      <c r="BGD6" s="255">
        <f ca="1">IF(BFZ6&lt;&gt;"",VLOOKUP(BFZ6,BFA4:BFE29,5,FALSE),0)</f>
        <v>0</v>
      </c>
      <c r="BGE6" s="255">
        <f ca="1">IF(BFZ6&lt;&gt;"",VLOOKUP(BFZ6,BFA4:BFF29,6,FALSE),0)</f>
        <v>0</v>
      </c>
      <c r="BGF6" s="255">
        <f ca="1">BGD6-BGE6+1000</f>
        <v>1000</v>
      </c>
      <c r="BGG6" s="255">
        <f ca="1">IF(BFZ6&lt;&gt;"",VLOOKUP(BFZ6,BFA4:BFH29,8,FALSE),0)</f>
        <v>0</v>
      </c>
      <c r="BGH6" s="255">
        <f ca="1">IF(BFZ6&lt;&gt;"",VLOOKUP(BFZ6,BFA4:BFI29,9,FALSE),0)</f>
        <v>0</v>
      </c>
      <c r="BGI6" s="255">
        <f ca="1">BGG6-BGH6+1000</f>
        <v>1000</v>
      </c>
      <c r="BGJ6" s="255">
        <f ca="1">IF(BFZ6&lt;&gt;"",VLOOKUP(BFZ6,BFA4:BFE8,5,FALSE),"")</f>
        <v>0</v>
      </c>
      <c r="BGK6" s="255">
        <f ca="1">IF(BFZ6&lt;&gt;"",VLOOKUP(BFZ6,BFA4:BFH8,8,FALSE),"")</f>
        <v>0</v>
      </c>
      <c r="BGL6" s="255">
        <f ca="1">IF(BFZ6&lt;&gt;"",VLOOKUP(BFZ6,BFA4:BFO8,15,FALSE),"")</f>
        <v>6</v>
      </c>
      <c r="BGM6" s="255">
        <f ca="1">SUMPRODUCT((BJU3:BJU42=BFZ6)*(BJX3:BJX42=BFZ7)*BKA3:BKA42)+SUMPRODUCT((BJU3:BJU42=BFZ6)*(BJX3:BJX42=BFZ8)*BKA3:BKA42)+SUMPRODUCT((BJU3:BJU42=BFZ6)*(BJX3:BJX42=BFZ4)*BKA3:BKA42)+SUMPRODUCT((BJU3:BJU42=BFZ6)*(BJX3:BJX42=BFZ5)*BKA3:BKA42)+SUMPRODUCT((BJU3:BJU42=BFZ7)*(BJX3:BJX42=BFZ6)*BKB3:BKB42)+SUMPRODUCT((BJU3:BJU42=BFZ8)*(BJX3:BJX42=BFZ6)*BKB3:BKB42)+SUMPRODUCT((BJU3:BJU42=BFZ4)*(BJX3:BJX42=BFZ6)*BKB3:BKB42)+SUMPRODUCT((BJU3:BJU42=BFZ5)*(BJX3:BJX42=BFZ6)*BKB3:BKB42)</f>
        <v>0</v>
      </c>
      <c r="BGN6" s="255">
        <f ca="1">SUMPRODUCT((BJU3:BJU42=BFZ6)*(BJX3:BJX42=BFZ7)*BKC3:BKC42)+SUMPRODUCT((BJU3:BJU42=BFZ6)*(BJX3:BJX42=BFZ8)*BKC3:BKC42)+SUMPRODUCT((BJU3:BJU42=BFZ6)*(BJX3:BJX42=BFZ4)*BKC3:BKC42)+SUMPRODUCT((BJU3:BJU42=BFZ6)*(BJX3:BJX42=BFZ5)*BKC3:BKC42)+SUMPRODUCT((BJU3:BJU42=BFZ7)*(BJX3:BJX42=BFZ6)*BKD3:BKD42)+SUMPRODUCT((BJU3:BJU42=BFZ8)*(BJX3:BJX42=BFZ6)*BKD3:BKD42)+SUMPRODUCT((BJU3:BJU42=BFZ4)*(BJX3:BJX42=BFZ6)*BKD3:BKD42)+SUMPRODUCT((BJU3:BJU42=BFZ5)*(BJX3:BJX42=BFZ6)*BKD3:BKD42)</f>
        <v>0</v>
      </c>
      <c r="BGO6" s="255">
        <f ca="1">BGA6*4+BGB6*2+BGM6+BGN6</f>
        <v>0</v>
      </c>
      <c r="BGP6" s="255">
        <f ca="1">IF(BFZ6&lt;&gt;"",RANK(BGO6,BGO4:BGO8),"")</f>
        <v>1</v>
      </c>
      <c r="BGQ6" s="255">
        <f ca="1">SUMPRODUCT((BGO4:BGO8=BGO6)*(BGF4:BGF8&gt;BGF6))</f>
        <v>0</v>
      </c>
      <c r="BGR6" s="255">
        <f ca="1">SUMPRODUCT((BGO4:BGO8=BGO6)*(BGF4:BGF8=BGF6)*(BGI4:BGI8&gt;BGI6))</f>
        <v>0</v>
      </c>
      <c r="BGS6" s="255">
        <f ca="1">SUMPRODUCT((BGO4:BGO8=BGO6)*(BGF4:BGF8=BGF6)*(BGI4:BGI8=BGI6)*(BGJ4:BGJ8&gt;BGJ6))</f>
        <v>0</v>
      </c>
      <c r="BGT6" s="255">
        <f ca="1">SUMPRODUCT((BGO4:BGO8=BGO6)*(BGF4:BGF8=BGF6)*(BGI4:BGI8=BGI6)*(BGJ4:BGJ8=BGJ6)*(BGK4:BGK8&gt;BGK6))</f>
        <v>0</v>
      </c>
      <c r="BGU6" s="255">
        <f ca="1">SUMPRODUCT((BGO4:BGO8=BGO6)*(BGF4:BGF8=BGF6)*(BGI4:BGI8=BGI6)*(BGJ4:BGJ8=BGJ6)*(BGK4:BGK8=BGK6)*(BGL4:BGL8&gt;BGL6))</f>
        <v>2</v>
      </c>
      <c r="BGV6" s="255">
        <f t="shared" ca="1" si="313"/>
        <v>3</v>
      </c>
      <c r="BGW6" s="255" t="str">
        <f ca="1">IF(BFZ6&lt;&gt;"",INDEX(BFZ4:BFZ8,MATCH(3,BGV4:BGV8,0),0),"")</f>
        <v>Wales</v>
      </c>
      <c r="BGX6" s="255" t="str">
        <f ca="1">IF(BFV5&lt;&gt;"",BFV5,"")</f>
        <v/>
      </c>
      <c r="BGY6" s="255">
        <f ca="1">SUMPRODUCT((BJU3:BJU42=BGX6)*(BJX3:BJX42=BGX7)*(BKE3:BKE42="W"))+SUMPRODUCT((BJU3:BJU42=BGX6)*(BJX3:BJX42=BGX8)*(BKE3:BKE42="W"))+SUMPRODUCT((BJU3:BJU42=BGX6)*(BJX3:BJX42=BGX5)*(BKE3:BKE42="W"))+SUMPRODUCT((BJU3:BJU42=BGX7)*(BJX3:BJX42=BGX6)*(BKF3:BKF42="W"))+SUMPRODUCT((BJU3:BJU42=BGX8)*(BJX3:BJX42=BGX6)*(BKF3:BKF42="W"))+SUMPRODUCT((BJU3:BJU42=BGX5)*(BJX3:BJX42=BGX6)*(BKF3:BKF42="W"))</f>
        <v>0</v>
      </c>
      <c r="BGZ6" s="255">
        <f ca="1">SUMPRODUCT((BJU3:BJU42=BGX6)*(BJX3:BJX42=BGX7)*(BKE3:BKE42="D"))+SUMPRODUCT((BJU3:BJU42=BGX6)*(BJX3:BJX42=BGX8)*(BKE3:BKE42="D"))+SUMPRODUCT((BJU3:BJU42=BGX6)*(BJX3:BJX42=BGX5)*(BKE3:BKE42="D"))+SUMPRODUCT((BJU3:BJU42=BGX7)*(BJX3:BJX42=BGX6)*(BKE3:BKE42="D"))+SUMPRODUCT((BJU3:BJU42=BGX8)*(BJX3:BJX42=BGX6)*(BKE3:BKE42="D"))+SUMPRODUCT((BJU3:BJU42=BGX5)*(BJX3:BJX42=BGX6)*(BKE3:BKE42="D"))</f>
        <v>0</v>
      </c>
      <c r="BHA6" s="255">
        <f ca="1">SUMPRODUCT((BJU3:BJU42=BGX6)*(BJX3:BJX42=BGX7)*(BKE3:BKE42="L"))+SUMPRODUCT((BJU3:BJU42=BGX6)*(BJX3:BJX42=BGX8)*(BKE3:BKE42="L"))+SUMPRODUCT((BJU3:BJU42=BGX6)*(BJX3:BJX42=BGX5)*(BKE3:BKE42="L"))+SUMPRODUCT((BJU3:BJU42=BGX7)*(BJX3:BJX42=BGX6)*(BKF3:BKF42="L"))+SUMPRODUCT((BJU3:BJU42=BGX8)*(BJX3:BJX42=BGX6)*(BKF3:BKF42="L"))+SUMPRODUCT((BJU3:BJU42=BGX5)*(BJX3:BJX42=BGX6)*(BKF3:BKF42="L"))</f>
        <v>0</v>
      </c>
      <c r="BHB6" s="255">
        <f ca="1">IF(BGX6&lt;&gt;"",VLOOKUP(BGX6,BFA4:BFE29,5,FALSE),0)</f>
        <v>0</v>
      </c>
      <c r="BHC6" s="255">
        <f ca="1">IF(BGX6&lt;&gt;"",VLOOKUP(BGX6,BFA4:BFF29,6,FALSE),0)</f>
        <v>0</v>
      </c>
      <c r="BHD6" s="255">
        <f ca="1">BHB6-BHC6+1000</f>
        <v>1000</v>
      </c>
      <c r="BHE6" s="255">
        <f ca="1">IF(BGX6&lt;&gt;"",VLOOKUP(BGX6,BFA4:BFH29,8,FALSE),0)</f>
        <v>0</v>
      </c>
      <c r="BHF6" s="255">
        <f ca="1">IF(BGX6&lt;&gt;"",VLOOKUP(BGX6,BFA4:BFI29,9,FALSE),0)</f>
        <v>0</v>
      </c>
      <c r="BHG6" s="255">
        <f t="shared" ref="BHG6" ca="1" si="396">BHE6-BHF6+1000</f>
        <v>1000</v>
      </c>
      <c r="BHH6" s="255" t="str">
        <f ca="1">IF(BGX6&lt;&gt;"",VLOOKUP(BGX6,BFA4:BFE8,5,FALSE),"")</f>
        <v/>
      </c>
      <c r="BHI6" s="255" t="str">
        <f ca="1">IF(BGX6&lt;&gt;"",VLOOKUP(BGX6,BFA4:BFH8,8,FALSE),"")</f>
        <v/>
      </c>
      <c r="BHJ6" s="255" t="str">
        <f ca="1">IF(BGX6&lt;&gt;"",VLOOKUP(BGX6,BFA4:BFO8,15,FALSE),"")</f>
        <v/>
      </c>
      <c r="BHK6" s="255">
        <f ca="1">SUMPRODUCT((BJU3:BJU42=BGX6)*(BJX3:BJX42=BGX7)*BKA3:BKA42)+SUMPRODUCT((BJU3:BJU42=BGX6)*(BJX3:BJX42=BGX8)*BKA3:BKA42)+SUMPRODUCT((BJU3:BJU42=BGX6)*(BJX3:BJX42=BGX5)*BKA3:BKA42)+SUMPRODUCT((BJU3:BJU42=BGX7)*(BJX3:BJX42=BGX6)*BKB3:BKB42)+SUMPRODUCT((BJU3:BJU42=BGX8)*(BJX3:BJX42=BGX6)*BKB3:BKB42)+SUMPRODUCT((BJU3:BJU42=BGX5)*(BJX3:BJX42=BGX6)*BKB3:BKB42)</f>
        <v>0</v>
      </c>
      <c r="BHL6" s="255">
        <f ca="1">SUMPRODUCT((BJU3:BJU42=BGX6)*(BJX3:BJX42=BGX7)*BKC3:BKC42)+SUMPRODUCT((BJU3:BJU42=BGX6)*(BJX3:BJX42=BGX8)*BKC3:BKC42)+SUMPRODUCT((BJU3:BJU42=BGX6)*(BJX3:BJX42=BGX5)*BKC3:BKC42)+SUMPRODUCT((BJU3:BJU42=BGX7)*(BJX3:BJX42=BGX6)*BKD3:BKD42)+SUMPRODUCT((BJU3:BJU42=BGX8)*(BJX3:BJX42=BGX6)*BKD3:BKD42)+SUMPRODUCT((BJU3:BJU42=BGX5)*(BJX3:BJX42=BGX6)*BKD3:BKD42)</f>
        <v>0</v>
      </c>
      <c r="BHM6" s="255">
        <f ca="1">BGY6*4+BGZ6*2+BHK6+BHL6</f>
        <v>0</v>
      </c>
      <c r="BHN6" s="255" t="str">
        <f ca="1">IF(BGX6&lt;&gt;"",RANK(BHM6,BHM5:BHM8),"")</f>
        <v/>
      </c>
      <c r="BHO6" s="255">
        <f ca="1">SUMPRODUCT((BHM5:BHM8=BHM6)*(BHD5:BHD8&gt;BHD6))</f>
        <v>0</v>
      </c>
      <c r="BHP6" s="255">
        <f ca="1">SUMPRODUCT((BHM5:BHM8=BHM6)*(BHD5:BHD8=BHD6)*(BHG5:BHG8&gt;BHG6))</f>
        <v>0</v>
      </c>
      <c r="BHQ6" s="255">
        <f ca="1">SUMPRODUCT((BHM4:BHM8=BHM6)*(BHD4:BHD8=BHD6)*(BHG4:BHG8=BHG6)*(BHH4:BHH8&gt;BHH6))</f>
        <v>0</v>
      </c>
      <c r="BHR6" s="255">
        <f ca="1">SUMPRODUCT((BHM4:BHM8=BHM6)*(BHD4:BHD8=BHD6)*(BHG4:BHG8=BHG6)*(BHH4:BHH8=BHH6)*(BHI4:BHI8&gt;BHI6))</f>
        <v>0</v>
      </c>
      <c r="BHS6" s="255">
        <f ca="1">SUMPRODUCT((BHM4:BHM8=BHM6)*(BHD4:BHD8=BHD6)*(BHG4:BHG8=BHG6)*(BHH4:BHH8=BHH6)*(BHI4:BHI8=BHI6)*(BHJ4:BHJ8&gt;BHJ6))</f>
        <v>0</v>
      </c>
      <c r="BHT6" s="255" t="str">
        <f t="shared" ref="BHT6:BHT8" ca="1" si="397">IF(BGX6&lt;&gt;"",SUM(BHN6:BHS6)+1,"")</f>
        <v/>
      </c>
      <c r="BHU6" s="255" t="str">
        <f ca="1">IF(BGX6&lt;&gt;"",INDEX(BGX5:BGX8,MATCH(3,BHT5:BHT8,0),0),"")</f>
        <v/>
      </c>
      <c r="BHV6" s="255" t="str">
        <f ca="1">IF(BFW4&lt;&gt;"",BFW4,"")</f>
        <v/>
      </c>
      <c r="BHW6" s="255">
        <f ca="1">SUMPRODUCT((BJU3:BJU42=BHV6)*(BJX3:BJX42=BHV7)*(BKE3:BKE42="W"))+SUMPRODUCT((BJU3:BJU42=BHV6)*(BJX3:BJX42=BHV8)*(BKE3:BKE42="W"))+SUMPRODUCT((BJU3:BJU42=BHV6)*(BJX3:BJX42=BHV9)*(BKE3:BKE42="W"))+SUMPRODUCT((BJU3:BJU42=BHV7)*(BJX3:BJX42=BHV6)*(BKF3:BKF42="W"))+SUMPRODUCT((BJU3:BJU42=BHV8)*(BJX3:BJX42=BHV6)*(BKF3:BKF42="W"))+SUMPRODUCT((BJU3:BJU42=BHV9)*(BJX3:BJX42=BHV6)*(BKF3:BKF42="W"))</f>
        <v>0</v>
      </c>
      <c r="BHX6" s="255">
        <f ca="1">SUMPRODUCT((BJU3:BJU42=BHV6)*(BJX3:BJX42=BHV7)*(BKE3:BKE42="D"))+SUMPRODUCT((BJU3:BJU42=BHV6)*(BJX3:BJX42=BHV8)*(BKE3:BKE42="D"))+SUMPRODUCT((BJU3:BJU42=BHV6)*(BJX3:BJX42=BHV9)*(BKE3:BKE42="D"))+SUMPRODUCT((BJU3:BJU42=BHV7)*(BJX3:BJX42=BHV6)*(BKE3:BKE42="D"))+SUMPRODUCT((BJU3:BJU42=BHV8)*(BJX3:BJX42=BHV6)*(BKE3:BKE42="D"))+SUMPRODUCT((BJU3:BJU42=BHV9)*(BJX3:BJX42=BHV6)*(BKE3:BKE42="D"))</f>
        <v>0</v>
      </c>
      <c r="BHY6" s="255">
        <f ca="1">SUMPRODUCT((BJU3:BJU42=BHV6)*(BJX3:BJX42=BHV7)*(BKE3:BKE42="L"))+SUMPRODUCT((BJU3:BJU42=BHV6)*(BJX3:BJX42=BHV8)*(BKE3:BKE42="L"))+SUMPRODUCT((BJU3:BJU42=BHV6)*(BJX3:BJX42=BHV9)*(BKE3:BKE42="L"))+SUMPRODUCT((BJU3:BJU42=BHV7)*(BJX3:BJX42=BHV6)*(BKF3:BKF42="L"))+SUMPRODUCT((BJU3:BJU42=BHV8)*(BJX3:BJX42=BHV6)*(BKF3:BKF42="L"))+SUMPRODUCT((BJU3:BJU42=BHV9)*(BJX3:BJX42=BHV6)*(BKF3:BKF42="L"))</f>
        <v>0</v>
      </c>
      <c r="BHZ6" s="255">
        <f ca="1">IF(BHV6&lt;&gt;"",VLOOKUP(BHV6,BFA4:BFE29,5,FALSE),0)</f>
        <v>0</v>
      </c>
      <c r="BIA6" s="255">
        <f ca="1">IF(BHV6&lt;&gt;"",VLOOKUP(BHV6,BFA4:BFF29,6,FALSE),0)</f>
        <v>0</v>
      </c>
      <c r="BIB6" s="255">
        <f ca="1">BHZ6-BIA6+1000</f>
        <v>1000</v>
      </c>
      <c r="BIC6" s="255">
        <f ca="1">IF(BHV6&lt;&gt;"",VLOOKUP(BHV6,BFA4:BFH29,8,FALSE),0)</f>
        <v>0</v>
      </c>
      <c r="BID6" s="255">
        <f ca="1">IF(BHV6&lt;&gt;"",VLOOKUP(BHV6,BFA4:BFI29,9,FALSE),0)</f>
        <v>0</v>
      </c>
      <c r="BIE6" s="255">
        <f ca="1">BIC6-BID6+1000</f>
        <v>1000</v>
      </c>
      <c r="BIF6" s="255" t="str">
        <f ca="1">IF(BHV6&lt;&gt;"",VLOOKUP(BHV6,BFA4:BFE8,5,FALSE),"")</f>
        <v/>
      </c>
      <c r="BIG6" s="255" t="str">
        <f ca="1">IF(BHV6&lt;&gt;"",VLOOKUP(BHV6,BFA4:BFH8,8,FALSE),"")</f>
        <v/>
      </c>
      <c r="BIH6" s="255" t="str">
        <f ca="1">IF(BHV6&lt;&gt;"",VLOOKUP(BHV6,BFA4:BFO8,15,FALSE),"")</f>
        <v/>
      </c>
      <c r="BII6" s="255">
        <f ca="1">SUMPRODUCT((BJU3:BJU42=BHV6)*(BJX3:BJX42=BHV7)*BKA3:BKA42)+SUMPRODUCT((BJU3:BJU42=BHV6)*(BJX3:BJX42=BHV8)*BKA3:BKA42)+SUMPRODUCT((BJU3:BJU42=BHV6)*(BJX3:BJX42=BHV9)*BKA3:BKA42)+SUMPRODUCT((BJU3:BJU42=BHV7)*(BJX3:BJX42=BHV6)*BKB3:BKB42)+SUMPRODUCT((BJU3:BJU42=BHV8)*(BJX3:BJX42=BHV6)*BKB3:BKB42)+SUMPRODUCT((BJU3:BJU42=BHV9)*(BJX3:BJX42=BHV6)*BKB3:BKB42)</f>
        <v>0</v>
      </c>
      <c r="BIJ6" s="255">
        <f ca="1">SUMPRODUCT((BJU3:BJU42=BHV6)*(BJX3:BJX42=BHV7)*BKC3:BKC42)+SUMPRODUCT((BJU3:BJU42=BHV6)*(BJX3:BJX42=BHV8)*BKC3:BKC42)+SUMPRODUCT((BJU3:BJU42=BHV6)*(BJX3:BJX42=BHV9)*BKC3:BKC42)+SUMPRODUCT((BJU3:BJU42=BHV7)*(BJX3:BJX42=BHV6)*BKD3:BKD42)+SUMPRODUCT((BJU3:BJU42=BHV8)*(BJX3:BJX42=BHV6)*BKD3:BKD42)+SUMPRODUCT((BJU3:BJU42=BHV9)*(BJX3:BJX42=BHV6)*BKD3:BKD42)</f>
        <v>0</v>
      </c>
      <c r="BIK6" s="255">
        <f ca="1">BHW6*4+BHX6*2+BII6+BIJ6</f>
        <v>0</v>
      </c>
      <c r="BIL6" s="255" t="str">
        <f ca="1">IF(BHV6&lt;&gt;"",RANK(BIK6,BIK6:BIK9),"")</f>
        <v/>
      </c>
      <c r="BIM6" s="255">
        <f ca="1">SUMPRODUCT((BIK6:BIK9=BIK6)*(BIB6:BIB9&gt;BIB6))</f>
        <v>0</v>
      </c>
      <c r="BIN6" s="255">
        <f ca="1">SUMPRODUCT((BIK6:BIK9=BIK6)*(BIB6:BIB9=BIB6)*(BIE6:BIE9&gt;BIE6))</f>
        <v>0</v>
      </c>
      <c r="BIO6" s="255">
        <f ca="1">SUMPRODUCT((BIK4:BIK8=BIK6)*(BIB4:BIB8=BIB6)*(BIE4:BIE8=BIE6)*(BIF4:BIF8&gt;BIF6))</f>
        <v>0</v>
      </c>
      <c r="BIP6" s="255">
        <f ca="1">SUMPRODUCT((BIK4:BIK8=BIK6)*(BIB4:BIB8=BIB6)*(BIE4:BIE8=BIE6)*(BIF4:BIF8=BIF6)*(BIG4:BIG8&gt;BIG6))</f>
        <v>0</v>
      </c>
      <c r="BIQ6" s="255">
        <f ca="1">SUMPRODUCT((BIK4:BIK8=BIK6)*(BIB4:BIB8=BIB6)*(BIE4:BIE8=BIE6)*(BIF4:BIF8=BIF6)*(BIG4:BIG8=BIG6)*(BIH4:BIH8&gt;BIH6))</f>
        <v>0</v>
      </c>
      <c r="BIR6" s="255" t="str">
        <f ca="1">IF(BHV6&lt;&gt;"",SUM(BIL6:BIQ6)+2,"")</f>
        <v/>
      </c>
      <c r="BIS6" s="255" t="str">
        <f ca="1">IF(BHV6&lt;&gt;"",INDEX(BHV6:BHV8,MATCH(3,BIR6:BIR8,0),0),"")</f>
        <v/>
      </c>
      <c r="BJR6" s="255" t="str">
        <f ca="1">IF(BIS6&lt;&gt;"",BIS6,IF(BHU6&lt;&gt;"",BHU6,IF(BGW6&lt;&gt;"",BGW6,BFS6)))</f>
        <v>Wales</v>
      </c>
      <c r="BJS6" s="255">
        <v>3</v>
      </c>
      <c r="BJT6" s="255">
        <v>4</v>
      </c>
      <c r="BJU6" s="255" t="str">
        <f t="shared" si="98"/>
        <v>South Africa</v>
      </c>
      <c r="BJV6" s="255" t="str">
        <f ca="1">IF(OFFSET('All Players'!$W13,0,BJV$1)&lt;&gt;"",OFFSET('All Players'!$W13,0,BJV$1),"")</f>
        <v/>
      </c>
      <c r="BJW6" s="255" t="str">
        <f ca="1">IF(OFFSET('All Players'!$Y13,0,BJV$1)&lt;&gt;"",OFFSET('All Players'!$Y13,0,BJV$1),"")</f>
        <v/>
      </c>
      <c r="BJX6" s="255" t="str">
        <f t="shared" si="99"/>
        <v>Japan</v>
      </c>
      <c r="BJY6" s="255" t="str">
        <f ca="1">IF(OFFSET('All Players'!$AA13,0,BJX$1)&lt;&gt;"",OFFSET('All Players'!$AA13,0,BJX$1),"")</f>
        <v/>
      </c>
      <c r="BJZ6" s="255" t="str">
        <f ca="1">IF(OFFSET('All Players'!$AC13,0,BJY$1)&lt;&gt;"",OFFSET('All Players'!$AC13,0,BJY$1),"")</f>
        <v/>
      </c>
      <c r="BKA6" s="255">
        <f t="shared" ca="1" si="100"/>
        <v>0</v>
      </c>
      <c r="BKB6" s="255">
        <f t="shared" ca="1" si="101"/>
        <v>0</v>
      </c>
      <c r="BKC6" s="255">
        <f t="shared" ca="1" si="102"/>
        <v>0</v>
      </c>
      <c r="BKD6" s="255">
        <f t="shared" ca="1" si="103"/>
        <v>0</v>
      </c>
      <c r="BKE6" s="255" t="str">
        <f t="shared" ca="1" si="104"/>
        <v/>
      </c>
      <c r="BKF6" s="255" t="str">
        <f t="shared" ca="1" si="105"/>
        <v/>
      </c>
      <c r="BKG6" s="255">
        <f ca="1">VLOOKUP(BKH6,BOY4:BOZ8,2,FALSE)</f>
        <v>3</v>
      </c>
      <c r="BKH6" s="255" t="s">
        <v>43</v>
      </c>
      <c r="BKI6" s="255">
        <f t="shared" ca="1" si="314"/>
        <v>0</v>
      </c>
      <c r="BKJ6" s="255">
        <f t="shared" ca="1" si="315"/>
        <v>0</v>
      </c>
      <c r="BKK6" s="255">
        <f t="shared" ca="1" si="316"/>
        <v>0</v>
      </c>
      <c r="BKL6" s="255">
        <f t="shared" ca="1" si="317"/>
        <v>0</v>
      </c>
      <c r="BKM6" s="255">
        <f t="shared" ca="1" si="318"/>
        <v>0</v>
      </c>
      <c r="BKN6" s="255">
        <f t="shared" ca="1" si="319"/>
        <v>1000</v>
      </c>
      <c r="BKO6" s="255">
        <f t="shared" ca="1" si="320"/>
        <v>0</v>
      </c>
      <c r="BKP6" s="255">
        <f t="shared" ca="1" si="321"/>
        <v>0</v>
      </c>
      <c r="BKQ6" s="255">
        <f t="shared" ca="1" si="322"/>
        <v>1000</v>
      </c>
      <c r="BKR6" s="255">
        <f t="shared" ca="1" si="323"/>
        <v>0</v>
      </c>
      <c r="BKS6" s="255">
        <f ca="1">SUMIF(BPB:BPB,BKH6,BPH:BPH)+SUMIF(BPE:BPE,BKH6,BPI:BPI)</f>
        <v>0</v>
      </c>
      <c r="BKT6" s="255">
        <f ca="1">SUMIF(BPB:BPB,BKH6,BPJ:BPJ)+SUMIF(BPE:BPE,BKH6,BPK:BPK)</f>
        <v>0</v>
      </c>
      <c r="BKU6" s="255">
        <f t="shared" ca="1" si="324"/>
        <v>0</v>
      </c>
      <c r="BKV6" s="255">
        <v>6</v>
      </c>
      <c r="BKW6" s="255">
        <f t="shared" ca="1" si="325"/>
        <v>1</v>
      </c>
      <c r="BKY6" s="255">
        <f ca="1">RANK(BKU6,BKU$4:BKU$8)+COUNTIF(BKU$4:BKU6,BKU6)-1</f>
        <v>3</v>
      </c>
      <c r="BKZ6" s="255" t="str">
        <f ca="1">INDEX(BKH$4:BKH$8,MATCH(3,BKY$4:BKY$8,0),0)</f>
        <v>Wales</v>
      </c>
      <c r="BLA6" s="255">
        <f t="shared" ca="1" si="326"/>
        <v>1</v>
      </c>
      <c r="BLB6" s="255" t="str">
        <f ca="1">IF(AND(BLB5&lt;&gt;"",BLA6=1),BKZ6,"")</f>
        <v>Wales</v>
      </c>
      <c r="BLC6" s="255" t="str">
        <f ca="1">IF(AND(BLC5&lt;&gt;"",BLA7=2),BKZ7,"")</f>
        <v/>
      </c>
      <c r="BLD6" s="255" t="str">
        <f ca="1">IF(AND(BLD5&lt;&gt;"",BLA8=3),BKZ8,"")</f>
        <v/>
      </c>
      <c r="BLG6" s="255" t="str">
        <f t="shared" ca="1" si="327"/>
        <v>Wales</v>
      </c>
      <c r="BLH6" s="255">
        <f ca="1">SUMPRODUCT((BPB3:BPB42=BLG6)*(BPE3:BPE42=BLG7)*(BPL3:BPL42="W"))+SUMPRODUCT((BPB3:BPB42=BLG6)*(BPE3:BPE42=BLG8)*(BPL3:BPL42="W"))+SUMPRODUCT((BPB3:BPB42=BLG6)*(BPE3:BPE42=BLG4)*(BPL3:BPL42="W"))+SUMPRODUCT((BPB3:BPB42=BLG6)*(BPE3:BPE42=BLG5)*(BPL3:BPL42="W"))+SUMPRODUCT((BPB3:BPB42=BLG7)*(BPE3:BPE42=BLG6)*(BPM3:BPM42="W"))+SUMPRODUCT((BPB3:BPB42=BLG8)*(BPE3:BPE42=BLG6)*(BPM3:BPM42="W"))+SUMPRODUCT((BPB3:BPB42=BLG4)*(BPE3:BPE42=BLG6)*(BPM3:BPM42="W"))+SUMPRODUCT((BPB3:BPB42=BLG5)*(BPE3:BPE42=BLG6)*(BPM3:BPM42="W"))</f>
        <v>0</v>
      </c>
      <c r="BLI6" s="255">
        <f ca="1">SUMPRODUCT((BPB3:BPB42=BLG6)*(BPE3:BPE42=BLG7)*(BPL3:BPL42="D"))+SUMPRODUCT((BPB3:BPB42=BLG6)*(BPE3:BPE42=BLG8)*(BPL3:BPL42="D"))+SUMPRODUCT((BPB3:BPB42=BLG6)*(BPE3:BPE42=BLG4)*(BPL3:BPL42="D"))+SUMPRODUCT((BPB3:BPB42=BLG6)*(BPE3:BPE42=BLG5)*(BPL3:BPL42="D"))+SUMPRODUCT((BPB3:BPB42=BLG7)*(BPE3:BPE42=BLG6)*(BPL3:BPL42="D"))+SUMPRODUCT((BPB3:BPB42=BLG8)*(BPE3:BPE42=BLG6)*(BPL3:BPL42="D"))+SUMPRODUCT((BPB3:BPB42=BLG4)*(BPE3:BPE42=BLG6)*(BPL3:BPL42="D"))+SUMPRODUCT((BPB3:BPB42=BLG5)*(BPE3:BPE42=BLG6)*(BPL3:BPL42="D"))</f>
        <v>0</v>
      </c>
      <c r="BLJ6" s="255">
        <f ca="1">SUMPRODUCT((BPB3:BPB42=BLG6)*(BPE3:BPE42=BLG7)*(BPL3:BPL42="L"))+SUMPRODUCT((BPB3:BPB42=BLG6)*(BPE3:BPE42=BLG8)*(BPL3:BPL42="L"))+SUMPRODUCT((BPB3:BPB42=BLG6)*(BPE3:BPE42=BLG4)*(BPL3:BPL42="L"))+SUMPRODUCT((BPB3:BPB42=BLG6)*(BPE3:BPE42=BLG5)*(BPL3:BPL42="L"))+SUMPRODUCT((BPB3:BPB42=BLG7)*(BPE3:BPE42=BLG6)*(BPM3:BPM42="L"))+SUMPRODUCT((BPB3:BPB42=BLG8)*(BPE3:BPE42=BLG6)*(BPM3:BPM42="L"))+SUMPRODUCT((BPB3:BPB42=BLG4)*(BPE3:BPE42=BLG6)*(BPM3:BPM42="L"))+SUMPRODUCT((BPB3:BPB42=BLG5)*(BPE3:BPE42=BLG6)*(BPM3:BPM42="L"))</f>
        <v>0</v>
      </c>
      <c r="BLK6" s="255">
        <f ca="1">IF(BLG6&lt;&gt;"",VLOOKUP(BLG6,BKH4:BKL29,5,FALSE),0)</f>
        <v>0</v>
      </c>
      <c r="BLL6" s="255">
        <f ca="1">IF(BLG6&lt;&gt;"",VLOOKUP(BLG6,BKH4:BKM29,6,FALSE),0)</f>
        <v>0</v>
      </c>
      <c r="BLM6" s="255">
        <f ca="1">BLK6-BLL6+1000</f>
        <v>1000</v>
      </c>
      <c r="BLN6" s="255">
        <f ca="1">IF(BLG6&lt;&gt;"",VLOOKUP(BLG6,BKH4:BKO29,8,FALSE),0)</f>
        <v>0</v>
      </c>
      <c r="BLO6" s="255">
        <f ca="1">IF(BLG6&lt;&gt;"",VLOOKUP(BLG6,BKH4:BKP29,9,FALSE),0)</f>
        <v>0</v>
      </c>
      <c r="BLP6" s="255">
        <f ca="1">BLN6-BLO6+1000</f>
        <v>1000</v>
      </c>
      <c r="BLQ6" s="255">
        <f ca="1">IF(BLG6&lt;&gt;"",VLOOKUP(BLG6,BKH4:BKL8,5,FALSE),"")</f>
        <v>0</v>
      </c>
      <c r="BLR6" s="255">
        <f ca="1">IF(BLG6&lt;&gt;"",VLOOKUP(BLG6,BKH4:BKO8,8,FALSE),"")</f>
        <v>0</v>
      </c>
      <c r="BLS6" s="255">
        <f ca="1">IF(BLG6&lt;&gt;"",VLOOKUP(BLG6,BKH4:BKV8,15,FALSE),"")</f>
        <v>6</v>
      </c>
      <c r="BLT6" s="255">
        <f ca="1">SUMPRODUCT((BPB3:BPB42=BLG6)*(BPE3:BPE42=BLG7)*BPH3:BPH42)+SUMPRODUCT((BPB3:BPB42=BLG6)*(BPE3:BPE42=BLG8)*BPH3:BPH42)+SUMPRODUCT((BPB3:BPB42=BLG6)*(BPE3:BPE42=BLG4)*BPH3:BPH42)+SUMPRODUCT((BPB3:BPB42=BLG6)*(BPE3:BPE42=BLG5)*BPH3:BPH42)+SUMPRODUCT((BPB3:BPB42=BLG7)*(BPE3:BPE42=BLG6)*BPI3:BPI42)+SUMPRODUCT((BPB3:BPB42=BLG8)*(BPE3:BPE42=BLG6)*BPI3:BPI42)+SUMPRODUCT((BPB3:BPB42=BLG4)*(BPE3:BPE42=BLG6)*BPI3:BPI42)+SUMPRODUCT((BPB3:BPB42=BLG5)*(BPE3:BPE42=BLG6)*BPI3:BPI42)</f>
        <v>0</v>
      </c>
      <c r="BLU6" s="255">
        <f ca="1">SUMPRODUCT((BPB3:BPB42=BLG6)*(BPE3:BPE42=BLG7)*BPJ3:BPJ42)+SUMPRODUCT((BPB3:BPB42=BLG6)*(BPE3:BPE42=BLG8)*BPJ3:BPJ42)+SUMPRODUCT((BPB3:BPB42=BLG6)*(BPE3:BPE42=BLG4)*BPJ3:BPJ42)+SUMPRODUCT((BPB3:BPB42=BLG6)*(BPE3:BPE42=BLG5)*BPJ3:BPJ42)+SUMPRODUCT((BPB3:BPB42=BLG7)*(BPE3:BPE42=BLG6)*BPK3:BPK42)+SUMPRODUCT((BPB3:BPB42=BLG8)*(BPE3:BPE42=BLG6)*BPK3:BPK42)+SUMPRODUCT((BPB3:BPB42=BLG4)*(BPE3:BPE42=BLG6)*BPK3:BPK42)+SUMPRODUCT((BPB3:BPB42=BLG5)*(BPE3:BPE42=BLG6)*BPK3:BPK42)</f>
        <v>0</v>
      </c>
      <c r="BLV6" s="255">
        <f ca="1">BLH6*4+BLI6*2+BLT6+BLU6</f>
        <v>0</v>
      </c>
      <c r="BLW6" s="255">
        <f ca="1">IF(BLG6&lt;&gt;"",RANK(BLV6,BLV4:BLV8),"")</f>
        <v>1</v>
      </c>
      <c r="BLX6" s="255">
        <f ca="1">SUMPRODUCT((BLV4:BLV8=BLV6)*(BLM4:BLM8&gt;BLM6))</f>
        <v>0</v>
      </c>
      <c r="BLY6" s="255">
        <f ca="1">SUMPRODUCT((BLV4:BLV8=BLV6)*(BLM4:BLM8=BLM6)*(BLP4:BLP8&gt;BLP6))</f>
        <v>0</v>
      </c>
      <c r="BLZ6" s="255">
        <f ca="1">SUMPRODUCT((BLV4:BLV8=BLV6)*(BLM4:BLM8=BLM6)*(BLP4:BLP8=BLP6)*(BLQ4:BLQ8&gt;BLQ6))</f>
        <v>0</v>
      </c>
      <c r="BMA6" s="255">
        <f ca="1">SUMPRODUCT((BLV4:BLV8=BLV6)*(BLM4:BLM8=BLM6)*(BLP4:BLP8=BLP6)*(BLQ4:BLQ8=BLQ6)*(BLR4:BLR8&gt;BLR6))</f>
        <v>0</v>
      </c>
      <c r="BMB6" s="255">
        <f ca="1">SUMPRODUCT((BLV4:BLV8=BLV6)*(BLM4:BLM8=BLM6)*(BLP4:BLP8=BLP6)*(BLQ4:BLQ8=BLQ6)*(BLR4:BLR8=BLR6)*(BLS4:BLS8&gt;BLS6))</f>
        <v>2</v>
      </c>
      <c r="BMC6" s="255">
        <f t="shared" ca="1" si="328"/>
        <v>3</v>
      </c>
      <c r="BMD6" s="255" t="str">
        <f ca="1">IF(BLG6&lt;&gt;"",INDEX(BLG4:BLG8,MATCH(3,BMC4:BMC8,0),0),"")</f>
        <v>Wales</v>
      </c>
      <c r="BME6" s="255" t="str">
        <f ca="1">IF(BLC5&lt;&gt;"",BLC5,"")</f>
        <v/>
      </c>
      <c r="BMF6" s="255">
        <f ca="1">SUMPRODUCT((BPB3:BPB42=BME6)*(BPE3:BPE42=BME7)*(BPL3:BPL42="W"))+SUMPRODUCT((BPB3:BPB42=BME6)*(BPE3:BPE42=BME8)*(BPL3:BPL42="W"))+SUMPRODUCT((BPB3:BPB42=BME6)*(BPE3:BPE42=BME5)*(BPL3:BPL42="W"))+SUMPRODUCT((BPB3:BPB42=BME7)*(BPE3:BPE42=BME6)*(BPM3:BPM42="W"))+SUMPRODUCT((BPB3:BPB42=BME8)*(BPE3:BPE42=BME6)*(BPM3:BPM42="W"))+SUMPRODUCT((BPB3:BPB42=BME5)*(BPE3:BPE42=BME6)*(BPM3:BPM42="W"))</f>
        <v>0</v>
      </c>
      <c r="BMG6" s="255">
        <f ca="1">SUMPRODUCT((BPB3:BPB42=BME6)*(BPE3:BPE42=BME7)*(BPL3:BPL42="D"))+SUMPRODUCT((BPB3:BPB42=BME6)*(BPE3:BPE42=BME8)*(BPL3:BPL42="D"))+SUMPRODUCT((BPB3:BPB42=BME6)*(BPE3:BPE42=BME5)*(BPL3:BPL42="D"))+SUMPRODUCT((BPB3:BPB42=BME7)*(BPE3:BPE42=BME6)*(BPL3:BPL42="D"))+SUMPRODUCT((BPB3:BPB42=BME8)*(BPE3:BPE42=BME6)*(BPL3:BPL42="D"))+SUMPRODUCT((BPB3:BPB42=BME5)*(BPE3:BPE42=BME6)*(BPL3:BPL42="D"))</f>
        <v>0</v>
      </c>
      <c r="BMH6" s="255">
        <f ca="1">SUMPRODUCT((BPB3:BPB42=BME6)*(BPE3:BPE42=BME7)*(BPL3:BPL42="L"))+SUMPRODUCT((BPB3:BPB42=BME6)*(BPE3:BPE42=BME8)*(BPL3:BPL42="L"))+SUMPRODUCT((BPB3:BPB42=BME6)*(BPE3:BPE42=BME5)*(BPL3:BPL42="L"))+SUMPRODUCT((BPB3:BPB42=BME7)*(BPE3:BPE42=BME6)*(BPM3:BPM42="L"))+SUMPRODUCT((BPB3:BPB42=BME8)*(BPE3:BPE42=BME6)*(BPM3:BPM42="L"))+SUMPRODUCT((BPB3:BPB42=BME5)*(BPE3:BPE42=BME6)*(BPM3:BPM42="L"))</f>
        <v>0</v>
      </c>
      <c r="BMI6" s="255">
        <f ca="1">IF(BME6&lt;&gt;"",VLOOKUP(BME6,BKH4:BKL29,5,FALSE),0)</f>
        <v>0</v>
      </c>
      <c r="BMJ6" s="255">
        <f ca="1">IF(BME6&lt;&gt;"",VLOOKUP(BME6,BKH4:BKM29,6,FALSE),0)</f>
        <v>0</v>
      </c>
      <c r="BMK6" s="255">
        <f ca="1">BMI6-BMJ6+1000</f>
        <v>1000</v>
      </c>
      <c r="BML6" s="255">
        <f ca="1">IF(BME6&lt;&gt;"",VLOOKUP(BME6,BKH4:BKO29,8,FALSE),0)</f>
        <v>0</v>
      </c>
      <c r="BMM6" s="255">
        <f ca="1">IF(BME6&lt;&gt;"",VLOOKUP(BME6,BKH4:BKP29,9,FALSE),0)</f>
        <v>0</v>
      </c>
      <c r="BMN6" s="255">
        <f t="shared" ref="BMN6" ca="1" si="398">BML6-BMM6+1000</f>
        <v>1000</v>
      </c>
      <c r="BMO6" s="255" t="str">
        <f ca="1">IF(BME6&lt;&gt;"",VLOOKUP(BME6,BKH4:BKL8,5,FALSE),"")</f>
        <v/>
      </c>
      <c r="BMP6" s="255" t="str">
        <f ca="1">IF(BME6&lt;&gt;"",VLOOKUP(BME6,BKH4:BKO8,8,FALSE),"")</f>
        <v/>
      </c>
      <c r="BMQ6" s="255" t="str">
        <f ca="1">IF(BME6&lt;&gt;"",VLOOKUP(BME6,BKH4:BKV8,15,FALSE),"")</f>
        <v/>
      </c>
      <c r="BMR6" s="255">
        <f ca="1">SUMPRODUCT((BPB3:BPB42=BME6)*(BPE3:BPE42=BME7)*BPH3:BPH42)+SUMPRODUCT((BPB3:BPB42=BME6)*(BPE3:BPE42=BME8)*BPH3:BPH42)+SUMPRODUCT((BPB3:BPB42=BME6)*(BPE3:BPE42=BME5)*BPH3:BPH42)+SUMPRODUCT((BPB3:BPB42=BME7)*(BPE3:BPE42=BME6)*BPI3:BPI42)+SUMPRODUCT((BPB3:BPB42=BME8)*(BPE3:BPE42=BME6)*BPI3:BPI42)+SUMPRODUCT((BPB3:BPB42=BME5)*(BPE3:BPE42=BME6)*BPI3:BPI42)</f>
        <v>0</v>
      </c>
      <c r="BMS6" s="255">
        <f ca="1">SUMPRODUCT((BPB3:BPB42=BME6)*(BPE3:BPE42=BME7)*BPJ3:BPJ42)+SUMPRODUCT((BPB3:BPB42=BME6)*(BPE3:BPE42=BME8)*BPJ3:BPJ42)+SUMPRODUCT((BPB3:BPB42=BME6)*(BPE3:BPE42=BME5)*BPJ3:BPJ42)+SUMPRODUCT((BPB3:BPB42=BME7)*(BPE3:BPE42=BME6)*BPK3:BPK42)+SUMPRODUCT((BPB3:BPB42=BME8)*(BPE3:BPE42=BME6)*BPK3:BPK42)+SUMPRODUCT((BPB3:BPB42=BME5)*(BPE3:BPE42=BME6)*BPK3:BPK42)</f>
        <v>0</v>
      </c>
      <c r="BMT6" s="255">
        <f ca="1">BMF6*4+BMG6*2+BMR6+BMS6</f>
        <v>0</v>
      </c>
      <c r="BMU6" s="255" t="str">
        <f ca="1">IF(BME6&lt;&gt;"",RANK(BMT6,BMT5:BMT8),"")</f>
        <v/>
      </c>
      <c r="BMV6" s="255">
        <f ca="1">SUMPRODUCT((BMT5:BMT8=BMT6)*(BMK5:BMK8&gt;BMK6))</f>
        <v>0</v>
      </c>
      <c r="BMW6" s="255">
        <f ca="1">SUMPRODUCT((BMT5:BMT8=BMT6)*(BMK5:BMK8=BMK6)*(BMN5:BMN8&gt;BMN6))</f>
        <v>0</v>
      </c>
      <c r="BMX6" s="255">
        <f ca="1">SUMPRODUCT((BMT4:BMT8=BMT6)*(BMK4:BMK8=BMK6)*(BMN4:BMN8=BMN6)*(BMO4:BMO8&gt;BMO6))</f>
        <v>0</v>
      </c>
      <c r="BMY6" s="255">
        <f ca="1">SUMPRODUCT((BMT4:BMT8=BMT6)*(BMK4:BMK8=BMK6)*(BMN4:BMN8=BMN6)*(BMO4:BMO8=BMO6)*(BMP4:BMP8&gt;BMP6))</f>
        <v>0</v>
      </c>
      <c r="BMZ6" s="255">
        <f ca="1">SUMPRODUCT((BMT4:BMT8=BMT6)*(BMK4:BMK8=BMK6)*(BMN4:BMN8=BMN6)*(BMO4:BMO8=BMO6)*(BMP4:BMP8=BMP6)*(BMQ4:BMQ8&gt;BMQ6))</f>
        <v>0</v>
      </c>
      <c r="BNA6" s="255" t="str">
        <f t="shared" ref="BNA6:BNA8" ca="1" si="399">IF(BME6&lt;&gt;"",SUM(BMU6:BMZ6)+1,"")</f>
        <v/>
      </c>
      <c r="BNB6" s="255" t="str">
        <f ca="1">IF(BME6&lt;&gt;"",INDEX(BME5:BME8,MATCH(3,BNA5:BNA8,0),0),"")</f>
        <v/>
      </c>
      <c r="BNC6" s="255" t="str">
        <f ca="1">IF(BLD4&lt;&gt;"",BLD4,"")</f>
        <v/>
      </c>
      <c r="BND6" s="255">
        <f ca="1">SUMPRODUCT((BPB3:BPB42=BNC6)*(BPE3:BPE42=BNC7)*(BPL3:BPL42="W"))+SUMPRODUCT((BPB3:BPB42=BNC6)*(BPE3:BPE42=BNC8)*(BPL3:BPL42="W"))+SUMPRODUCT((BPB3:BPB42=BNC6)*(BPE3:BPE42=BNC9)*(BPL3:BPL42="W"))+SUMPRODUCT((BPB3:BPB42=BNC7)*(BPE3:BPE42=BNC6)*(BPM3:BPM42="W"))+SUMPRODUCT((BPB3:BPB42=BNC8)*(BPE3:BPE42=BNC6)*(BPM3:BPM42="W"))+SUMPRODUCT((BPB3:BPB42=BNC9)*(BPE3:BPE42=BNC6)*(BPM3:BPM42="W"))</f>
        <v>0</v>
      </c>
      <c r="BNE6" s="255">
        <f ca="1">SUMPRODUCT((BPB3:BPB42=BNC6)*(BPE3:BPE42=BNC7)*(BPL3:BPL42="D"))+SUMPRODUCT((BPB3:BPB42=BNC6)*(BPE3:BPE42=BNC8)*(BPL3:BPL42="D"))+SUMPRODUCT((BPB3:BPB42=BNC6)*(BPE3:BPE42=BNC9)*(BPL3:BPL42="D"))+SUMPRODUCT((BPB3:BPB42=BNC7)*(BPE3:BPE42=BNC6)*(BPL3:BPL42="D"))+SUMPRODUCT((BPB3:BPB42=BNC8)*(BPE3:BPE42=BNC6)*(BPL3:BPL42="D"))+SUMPRODUCT((BPB3:BPB42=BNC9)*(BPE3:BPE42=BNC6)*(BPL3:BPL42="D"))</f>
        <v>0</v>
      </c>
      <c r="BNF6" s="255">
        <f ca="1">SUMPRODUCT((BPB3:BPB42=BNC6)*(BPE3:BPE42=BNC7)*(BPL3:BPL42="L"))+SUMPRODUCT((BPB3:BPB42=BNC6)*(BPE3:BPE42=BNC8)*(BPL3:BPL42="L"))+SUMPRODUCT((BPB3:BPB42=BNC6)*(BPE3:BPE42=BNC9)*(BPL3:BPL42="L"))+SUMPRODUCT((BPB3:BPB42=BNC7)*(BPE3:BPE42=BNC6)*(BPM3:BPM42="L"))+SUMPRODUCT((BPB3:BPB42=BNC8)*(BPE3:BPE42=BNC6)*(BPM3:BPM42="L"))+SUMPRODUCT((BPB3:BPB42=BNC9)*(BPE3:BPE42=BNC6)*(BPM3:BPM42="L"))</f>
        <v>0</v>
      </c>
      <c r="BNG6" s="255">
        <f ca="1">IF(BNC6&lt;&gt;"",VLOOKUP(BNC6,BKH4:BKL29,5,FALSE),0)</f>
        <v>0</v>
      </c>
      <c r="BNH6" s="255">
        <f ca="1">IF(BNC6&lt;&gt;"",VLOOKUP(BNC6,BKH4:BKM29,6,FALSE),0)</f>
        <v>0</v>
      </c>
      <c r="BNI6" s="255">
        <f ca="1">BNG6-BNH6+1000</f>
        <v>1000</v>
      </c>
      <c r="BNJ6" s="255">
        <f ca="1">IF(BNC6&lt;&gt;"",VLOOKUP(BNC6,BKH4:BKO29,8,FALSE),0)</f>
        <v>0</v>
      </c>
      <c r="BNK6" s="255">
        <f ca="1">IF(BNC6&lt;&gt;"",VLOOKUP(BNC6,BKH4:BKP29,9,FALSE),0)</f>
        <v>0</v>
      </c>
      <c r="BNL6" s="255">
        <f ca="1">BNJ6-BNK6+1000</f>
        <v>1000</v>
      </c>
      <c r="BNM6" s="255" t="str">
        <f ca="1">IF(BNC6&lt;&gt;"",VLOOKUP(BNC6,BKH4:BKL8,5,FALSE),"")</f>
        <v/>
      </c>
      <c r="BNN6" s="255" t="str">
        <f ca="1">IF(BNC6&lt;&gt;"",VLOOKUP(BNC6,BKH4:BKO8,8,FALSE),"")</f>
        <v/>
      </c>
      <c r="BNO6" s="255" t="str">
        <f ca="1">IF(BNC6&lt;&gt;"",VLOOKUP(BNC6,BKH4:BKV8,15,FALSE),"")</f>
        <v/>
      </c>
      <c r="BNP6" s="255">
        <f ca="1">SUMPRODUCT((BPB3:BPB42=BNC6)*(BPE3:BPE42=BNC7)*BPH3:BPH42)+SUMPRODUCT((BPB3:BPB42=BNC6)*(BPE3:BPE42=BNC8)*BPH3:BPH42)+SUMPRODUCT((BPB3:BPB42=BNC6)*(BPE3:BPE42=BNC9)*BPH3:BPH42)+SUMPRODUCT((BPB3:BPB42=BNC7)*(BPE3:BPE42=BNC6)*BPI3:BPI42)+SUMPRODUCT((BPB3:BPB42=BNC8)*(BPE3:BPE42=BNC6)*BPI3:BPI42)+SUMPRODUCT((BPB3:BPB42=BNC9)*(BPE3:BPE42=BNC6)*BPI3:BPI42)</f>
        <v>0</v>
      </c>
      <c r="BNQ6" s="255">
        <f ca="1">SUMPRODUCT((BPB3:BPB42=BNC6)*(BPE3:BPE42=BNC7)*BPJ3:BPJ42)+SUMPRODUCT((BPB3:BPB42=BNC6)*(BPE3:BPE42=BNC8)*BPJ3:BPJ42)+SUMPRODUCT((BPB3:BPB42=BNC6)*(BPE3:BPE42=BNC9)*BPJ3:BPJ42)+SUMPRODUCT((BPB3:BPB42=BNC7)*(BPE3:BPE42=BNC6)*BPK3:BPK42)+SUMPRODUCT((BPB3:BPB42=BNC8)*(BPE3:BPE42=BNC6)*BPK3:BPK42)+SUMPRODUCT((BPB3:BPB42=BNC9)*(BPE3:BPE42=BNC6)*BPK3:BPK42)</f>
        <v>0</v>
      </c>
      <c r="BNR6" s="255">
        <f ca="1">BND6*4+BNE6*2+BNP6+BNQ6</f>
        <v>0</v>
      </c>
      <c r="BNS6" s="255" t="str">
        <f ca="1">IF(BNC6&lt;&gt;"",RANK(BNR6,BNR6:BNR9),"")</f>
        <v/>
      </c>
      <c r="BNT6" s="255">
        <f ca="1">SUMPRODUCT((BNR6:BNR9=BNR6)*(BNI6:BNI9&gt;BNI6))</f>
        <v>0</v>
      </c>
      <c r="BNU6" s="255">
        <f ca="1">SUMPRODUCT((BNR6:BNR9=BNR6)*(BNI6:BNI9=BNI6)*(BNL6:BNL9&gt;BNL6))</f>
        <v>0</v>
      </c>
      <c r="BNV6" s="255">
        <f ca="1">SUMPRODUCT((BNR4:BNR8=BNR6)*(BNI4:BNI8=BNI6)*(BNL4:BNL8=BNL6)*(BNM4:BNM8&gt;BNM6))</f>
        <v>0</v>
      </c>
      <c r="BNW6" s="255">
        <f ca="1">SUMPRODUCT((BNR4:BNR8=BNR6)*(BNI4:BNI8=BNI6)*(BNL4:BNL8=BNL6)*(BNM4:BNM8=BNM6)*(BNN4:BNN8&gt;BNN6))</f>
        <v>0</v>
      </c>
      <c r="BNX6" s="255">
        <f ca="1">SUMPRODUCT((BNR4:BNR8=BNR6)*(BNI4:BNI8=BNI6)*(BNL4:BNL8=BNL6)*(BNM4:BNM8=BNM6)*(BNN4:BNN8=BNN6)*(BNO4:BNO8&gt;BNO6))</f>
        <v>0</v>
      </c>
      <c r="BNY6" s="255" t="str">
        <f ca="1">IF(BNC6&lt;&gt;"",SUM(BNS6:BNX6)+2,"")</f>
        <v/>
      </c>
      <c r="BNZ6" s="255" t="str">
        <f ca="1">IF(BNC6&lt;&gt;"",INDEX(BNC6:BNC8,MATCH(3,BNY6:BNY8,0),0),"")</f>
        <v/>
      </c>
      <c r="BOY6" s="255" t="str">
        <f ca="1">IF(BNZ6&lt;&gt;"",BNZ6,IF(BNB6&lt;&gt;"",BNB6,IF(BMD6&lt;&gt;"",BMD6,BKZ6)))</f>
        <v>Wales</v>
      </c>
      <c r="BOZ6" s="255">
        <v>3</v>
      </c>
      <c r="BPA6" s="255">
        <v>4</v>
      </c>
      <c r="BPB6" s="255" t="str">
        <f t="shared" si="106"/>
        <v>South Africa</v>
      </c>
      <c r="BPC6" s="255" t="str">
        <f ca="1">IF(OFFSET('All Players'!$W13,0,BPC$1)&lt;&gt;"",OFFSET('All Players'!$W13,0,BPC$1),"")</f>
        <v/>
      </c>
      <c r="BPD6" s="255" t="str">
        <f ca="1">IF(OFFSET('All Players'!$Y13,0,BPC$1)&lt;&gt;"",OFFSET('All Players'!$Y13,0,BPC$1),"")</f>
        <v/>
      </c>
      <c r="BPE6" s="255" t="str">
        <f t="shared" si="107"/>
        <v>Japan</v>
      </c>
      <c r="BPF6" s="255" t="str">
        <f ca="1">IF(OFFSET('All Players'!$AA13,0,BPE$1)&lt;&gt;"",OFFSET('All Players'!$AA13,0,BPE$1),"")</f>
        <v/>
      </c>
      <c r="BPG6" s="255" t="str">
        <f ca="1">IF(OFFSET('All Players'!$AC13,0,BPF$1)&lt;&gt;"",OFFSET('All Players'!$AC13,0,BPF$1),"")</f>
        <v/>
      </c>
      <c r="BPH6" s="255">
        <f t="shared" ca="1" si="108"/>
        <v>0</v>
      </c>
      <c r="BPI6" s="255">
        <f t="shared" ca="1" si="109"/>
        <v>0</v>
      </c>
      <c r="BPJ6" s="255">
        <f t="shared" ca="1" si="110"/>
        <v>0</v>
      </c>
      <c r="BPK6" s="255">
        <f t="shared" ca="1" si="111"/>
        <v>0</v>
      </c>
      <c r="BPL6" s="255" t="str">
        <f t="shared" ca="1" si="112"/>
        <v/>
      </c>
      <c r="BPM6" s="255" t="str">
        <f t="shared" ca="1" si="113"/>
        <v/>
      </c>
      <c r="BPN6" s="255">
        <f ca="1">VLOOKUP(BPO6,BUF4:BUG8,2,FALSE)</f>
        <v>3</v>
      </c>
      <c r="BPO6" s="255" t="s">
        <v>43</v>
      </c>
      <c r="BPP6" s="255">
        <f t="shared" ca="1" si="329"/>
        <v>0</v>
      </c>
      <c r="BPQ6" s="255">
        <f t="shared" ca="1" si="330"/>
        <v>0</v>
      </c>
      <c r="BPR6" s="255">
        <f t="shared" ca="1" si="331"/>
        <v>0</v>
      </c>
      <c r="BPS6" s="255">
        <f t="shared" ca="1" si="332"/>
        <v>0</v>
      </c>
      <c r="BPT6" s="255">
        <f t="shared" ca="1" si="333"/>
        <v>0</v>
      </c>
      <c r="BPU6" s="255">
        <f t="shared" ca="1" si="334"/>
        <v>1000</v>
      </c>
      <c r="BPV6" s="255">
        <f t="shared" ca="1" si="335"/>
        <v>0</v>
      </c>
      <c r="BPW6" s="255">
        <f t="shared" ca="1" si="336"/>
        <v>0</v>
      </c>
      <c r="BPX6" s="255">
        <f t="shared" ca="1" si="337"/>
        <v>1000</v>
      </c>
      <c r="BPY6" s="255">
        <f t="shared" ca="1" si="338"/>
        <v>0</v>
      </c>
      <c r="BPZ6" s="255">
        <f ca="1">SUMIF(BUI:BUI,BPO6,BUO:BUO)+SUMIF(BUL:BUL,BPO6,BUP:BUP)</f>
        <v>0</v>
      </c>
      <c r="BQA6" s="255">
        <f ca="1">SUMIF(BUI:BUI,BPO6,BUQ:BUQ)+SUMIF(BUL:BUL,BPO6,BUR:BUR)</f>
        <v>0</v>
      </c>
      <c r="BQB6" s="255">
        <f t="shared" ca="1" si="339"/>
        <v>0</v>
      </c>
      <c r="BQC6" s="255">
        <v>6</v>
      </c>
      <c r="BQD6" s="255">
        <f t="shared" ca="1" si="340"/>
        <v>1</v>
      </c>
      <c r="BQF6" s="255">
        <f ca="1">RANK(BQB6,BQB$4:BQB$8)+COUNTIF(BQB$4:BQB6,BQB6)-1</f>
        <v>3</v>
      </c>
      <c r="BQG6" s="255" t="str">
        <f ca="1">INDEX(BPO$4:BPO$8,MATCH(3,BQF$4:BQF$8,0),0)</f>
        <v>Wales</v>
      </c>
      <c r="BQH6" s="255">
        <f t="shared" ca="1" si="341"/>
        <v>1</v>
      </c>
      <c r="BQI6" s="255" t="str">
        <f ca="1">IF(AND(BQI5&lt;&gt;"",BQH6=1),BQG6,"")</f>
        <v>Wales</v>
      </c>
      <c r="BQJ6" s="255" t="str">
        <f ca="1">IF(AND(BQJ5&lt;&gt;"",BQH7=2),BQG7,"")</f>
        <v/>
      </c>
      <c r="BQK6" s="255" t="str">
        <f ca="1">IF(AND(BQK5&lt;&gt;"",BQH8=3),BQG8,"")</f>
        <v/>
      </c>
      <c r="BQN6" s="255" t="str">
        <f t="shared" ca="1" si="342"/>
        <v>Wales</v>
      </c>
      <c r="BQO6" s="255">
        <f ca="1">SUMPRODUCT((BUI3:BUI42=BQN6)*(BUL3:BUL42=BQN7)*(BUS3:BUS42="W"))+SUMPRODUCT((BUI3:BUI42=BQN6)*(BUL3:BUL42=BQN8)*(BUS3:BUS42="W"))+SUMPRODUCT((BUI3:BUI42=BQN6)*(BUL3:BUL42=BQN4)*(BUS3:BUS42="W"))+SUMPRODUCT((BUI3:BUI42=BQN6)*(BUL3:BUL42=BQN5)*(BUS3:BUS42="W"))+SUMPRODUCT((BUI3:BUI42=BQN7)*(BUL3:BUL42=BQN6)*(BUT3:BUT42="W"))+SUMPRODUCT((BUI3:BUI42=BQN8)*(BUL3:BUL42=BQN6)*(BUT3:BUT42="W"))+SUMPRODUCT((BUI3:BUI42=BQN4)*(BUL3:BUL42=BQN6)*(BUT3:BUT42="W"))+SUMPRODUCT((BUI3:BUI42=BQN5)*(BUL3:BUL42=BQN6)*(BUT3:BUT42="W"))</f>
        <v>0</v>
      </c>
      <c r="BQP6" s="255">
        <f ca="1">SUMPRODUCT((BUI3:BUI42=BQN6)*(BUL3:BUL42=BQN7)*(BUS3:BUS42="D"))+SUMPRODUCT((BUI3:BUI42=BQN6)*(BUL3:BUL42=BQN8)*(BUS3:BUS42="D"))+SUMPRODUCT((BUI3:BUI42=BQN6)*(BUL3:BUL42=BQN4)*(BUS3:BUS42="D"))+SUMPRODUCT((BUI3:BUI42=BQN6)*(BUL3:BUL42=BQN5)*(BUS3:BUS42="D"))+SUMPRODUCT((BUI3:BUI42=BQN7)*(BUL3:BUL42=BQN6)*(BUS3:BUS42="D"))+SUMPRODUCT((BUI3:BUI42=BQN8)*(BUL3:BUL42=BQN6)*(BUS3:BUS42="D"))+SUMPRODUCT((BUI3:BUI42=BQN4)*(BUL3:BUL42=BQN6)*(BUS3:BUS42="D"))+SUMPRODUCT((BUI3:BUI42=BQN5)*(BUL3:BUL42=BQN6)*(BUS3:BUS42="D"))</f>
        <v>0</v>
      </c>
      <c r="BQQ6" s="255">
        <f ca="1">SUMPRODUCT((BUI3:BUI42=BQN6)*(BUL3:BUL42=BQN7)*(BUS3:BUS42="L"))+SUMPRODUCT((BUI3:BUI42=BQN6)*(BUL3:BUL42=BQN8)*(BUS3:BUS42="L"))+SUMPRODUCT((BUI3:BUI42=BQN6)*(BUL3:BUL42=BQN4)*(BUS3:BUS42="L"))+SUMPRODUCT((BUI3:BUI42=BQN6)*(BUL3:BUL42=BQN5)*(BUS3:BUS42="L"))+SUMPRODUCT((BUI3:BUI42=BQN7)*(BUL3:BUL42=BQN6)*(BUT3:BUT42="L"))+SUMPRODUCT((BUI3:BUI42=BQN8)*(BUL3:BUL42=BQN6)*(BUT3:BUT42="L"))+SUMPRODUCT((BUI3:BUI42=BQN4)*(BUL3:BUL42=BQN6)*(BUT3:BUT42="L"))+SUMPRODUCT((BUI3:BUI42=BQN5)*(BUL3:BUL42=BQN6)*(BUT3:BUT42="L"))</f>
        <v>0</v>
      </c>
      <c r="BQR6" s="255">
        <f ca="1">IF(BQN6&lt;&gt;"",VLOOKUP(BQN6,BPO4:BPS29,5,FALSE),0)</f>
        <v>0</v>
      </c>
      <c r="BQS6" s="255">
        <f ca="1">IF(BQN6&lt;&gt;"",VLOOKUP(BQN6,BPO4:BPT29,6,FALSE),0)</f>
        <v>0</v>
      </c>
      <c r="BQT6" s="255">
        <f ca="1">BQR6-BQS6+1000</f>
        <v>1000</v>
      </c>
      <c r="BQU6" s="255">
        <f ca="1">IF(BQN6&lt;&gt;"",VLOOKUP(BQN6,BPO4:BPV29,8,FALSE),0)</f>
        <v>0</v>
      </c>
      <c r="BQV6" s="255">
        <f ca="1">IF(BQN6&lt;&gt;"",VLOOKUP(BQN6,BPO4:BPW29,9,FALSE),0)</f>
        <v>0</v>
      </c>
      <c r="BQW6" s="255">
        <f ca="1">BQU6-BQV6+1000</f>
        <v>1000</v>
      </c>
      <c r="BQX6" s="255">
        <f ca="1">IF(BQN6&lt;&gt;"",VLOOKUP(BQN6,BPO4:BPS8,5,FALSE),"")</f>
        <v>0</v>
      </c>
      <c r="BQY6" s="255">
        <f ca="1">IF(BQN6&lt;&gt;"",VLOOKUP(BQN6,BPO4:BPV8,8,FALSE),"")</f>
        <v>0</v>
      </c>
      <c r="BQZ6" s="255">
        <f ca="1">IF(BQN6&lt;&gt;"",VLOOKUP(BQN6,BPO4:BQC8,15,FALSE),"")</f>
        <v>6</v>
      </c>
      <c r="BRA6" s="255">
        <f ca="1">SUMPRODUCT((BUI3:BUI42=BQN6)*(BUL3:BUL42=BQN7)*BUO3:BUO42)+SUMPRODUCT((BUI3:BUI42=BQN6)*(BUL3:BUL42=BQN8)*BUO3:BUO42)+SUMPRODUCT((BUI3:BUI42=BQN6)*(BUL3:BUL42=BQN4)*BUO3:BUO42)+SUMPRODUCT((BUI3:BUI42=BQN6)*(BUL3:BUL42=BQN5)*BUO3:BUO42)+SUMPRODUCT((BUI3:BUI42=BQN7)*(BUL3:BUL42=BQN6)*BUP3:BUP42)+SUMPRODUCT((BUI3:BUI42=BQN8)*(BUL3:BUL42=BQN6)*BUP3:BUP42)+SUMPRODUCT((BUI3:BUI42=BQN4)*(BUL3:BUL42=BQN6)*BUP3:BUP42)+SUMPRODUCT((BUI3:BUI42=BQN5)*(BUL3:BUL42=BQN6)*BUP3:BUP42)</f>
        <v>0</v>
      </c>
      <c r="BRB6" s="255">
        <f ca="1">SUMPRODUCT((BUI3:BUI42=BQN6)*(BUL3:BUL42=BQN7)*BUQ3:BUQ42)+SUMPRODUCT((BUI3:BUI42=BQN6)*(BUL3:BUL42=BQN8)*BUQ3:BUQ42)+SUMPRODUCT((BUI3:BUI42=BQN6)*(BUL3:BUL42=BQN4)*BUQ3:BUQ42)+SUMPRODUCT((BUI3:BUI42=BQN6)*(BUL3:BUL42=BQN5)*BUQ3:BUQ42)+SUMPRODUCT((BUI3:BUI42=BQN7)*(BUL3:BUL42=BQN6)*BUR3:BUR42)+SUMPRODUCT((BUI3:BUI42=BQN8)*(BUL3:BUL42=BQN6)*BUR3:BUR42)+SUMPRODUCT((BUI3:BUI42=BQN4)*(BUL3:BUL42=BQN6)*BUR3:BUR42)+SUMPRODUCT((BUI3:BUI42=BQN5)*(BUL3:BUL42=BQN6)*BUR3:BUR42)</f>
        <v>0</v>
      </c>
      <c r="BRC6" s="255">
        <f ca="1">BQO6*4+BQP6*2+BRA6+BRB6</f>
        <v>0</v>
      </c>
      <c r="BRD6" s="255">
        <f ca="1">IF(BQN6&lt;&gt;"",RANK(BRC6,BRC4:BRC8),"")</f>
        <v>1</v>
      </c>
      <c r="BRE6" s="255">
        <f ca="1">SUMPRODUCT((BRC4:BRC8=BRC6)*(BQT4:BQT8&gt;BQT6))</f>
        <v>0</v>
      </c>
      <c r="BRF6" s="255">
        <f ca="1">SUMPRODUCT((BRC4:BRC8=BRC6)*(BQT4:BQT8=BQT6)*(BQW4:BQW8&gt;BQW6))</f>
        <v>0</v>
      </c>
      <c r="BRG6" s="255">
        <f ca="1">SUMPRODUCT((BRC4:BRC8=BRC6)*(BQT4:BQT8=BQT6)*(BQW4:BQW8=BQW6)*(BQX4:BQX8&gt;BQX6))</f>
        <v>0</v>
      </c>
      <c r="BRH6" s="255">
        <f ca="1">SUMPRODUCT((BRC4:BRC8=BRC6)*(BQT4:BQT8=BQT6)*(BQW4:BQW8=BQW6)*(BQX4:BQX8=BQX6)*(BQY4:BQY8&gt;BQY6))</f>
        <v>0</v>
      </c>
      <c r="BRI6" s="255">
        <f ca="1">SUMPRODUCT((BRC4:BRC8=BRC6)*(BQT4:BQT8=BQT6)*(BQW4:BQW8=BQW6)*(BQX4:BQX8=BQX6)*(BQY4:BQY8=BQY6)*(BQZ4:BQZ8&gt;BQZ6))</f>
        <v>2</v>
      </c>
      <c r="BRJ6" s="255">
        <f t="shared" ca="1" si="343"/>
        <v>3</v>
      </c>
      <c r="BRK6" s="255" t="str">
        <f ca="1">IF(BQN6&lt;&gt;"",INDEX(BQN4:BQN8,MATCH(3,BRJ4:BRJ8,0),0),"")</f>
        <v>Wales</v>
      </c>
      <c r="BRL6" s="255" t="str">
        <f ca="1">IF(BQJ5&lt;&gt;"",BQJ5,"")</f>
        <v/>
      </c>
      <c r="BRM6" s="255">
        <f ca="1">SUMPRODUCT((BUI3:BUI42=BRL6)*(BUL3:BUL42=BRL7)*(BUS3:BUS42="W"))+SUMPRODUCT((BUI3:BUI42=BRL6)*(BUL3:BUL42=BRL8)*(BUS3:BUS42="W"))+SUMPRODUCT((BUI3:BUI42=BRL6)*(BUL3:BUL42=BRL5)*(BUS3:BUS42="W"))+SUMPRODUCT((BUI3:BUI42=BRL7)*(BUL3:BUL42=BRL6)*(BUT3:BUT42="W"))+SUMPRODUCT((BUI3:BUI42=BRL8)*(BUL3:BUL42=BRL6)*(BUT3:BUT42="W"))+SUMPRODUCT((BUI3:BUI42=BRL5)*(BUL3:BUL42=BRL6)*(BUT3:BUT42="W"))</f>
        <v>0</v>
      </c>
      <c r="BRN6" s="255">
        <f ca="1">SUMPRODUCT((BUI3:BUI42=BRL6)*(BUL3:BUL42=BRL7)*(BUS3:BUS42="D"))+SUMPRODUCT((BUI3:BUI42=BRL6)*(BUL3:BUL42=BRL8)*(BUS3:BUS42="D"))+SUMPRODUCT((BUI3:BUI42=BRL6)*(BUL3:BUL42=BRL5)*(BUS3:BUS42="D"))+SUMPRODUCT((BUI3:BUI42=BRL7)*(BUL3:BUL42=BRL6)*(BUS3:BUS42="D"))+SUMPRODUCT((BUI3:BUI42=BRL8)*(BUL3:BUL42=BRL6)*(BUS3:BUS42="D"))+SUMPRODUCT((BUI3:BUI42=BRL5)*(BUL3:BUL42=BRL6)*(BUS3:BUS42="D"))</f>
        <v>0</v>
      </c>
      <c r="BRO6" s="255">
        <f ca="1">SUMPRODUCT((BUI3:BUI42=BRL6)*(BUL3:BUL42=BRL7)*(BUS3:BUS42="L"))+SUMPRODUCT((BUI3:BUI42=BRL6)*(BUL3:BUL42=BRL8)*(BUS3:BUS42="L"))+SUMPRODUCT((BUI3:BUI42=BRL6)*(BUL3:BUL42=BRL5)*(BUS3:BUS42="L"))+SUMPRODUCT((BUI3:BUI42=BRL7)*(BUL3:BUL42=BRL6)*(BUT3:BUT42="L"))+SUMPRODUCT((BUI3:BUI42=BRL8)*(BUL3:BUL42=BRL6)*(BUT3:BUT42="L"))+SUMPRODUCT((BUI3:BUI42=BRL5)*(BUL3:BUL42=BRL6)*(BUT3:BUT42="L"))</f>
        <v>0</v>
      </c>
      <c r="BRP6" s="255">
        <f ca="1">IF(BRL6&lt;&gt;"",VLOOKUP(BRL6,BPO4:BPS29,5,FALSE),0)</f>
        <v>0</v>
      </c>
      <c r="BRQ6" s="255">
        <f ca="1">IF(BRL6&lt;&gt;"",VLOOKUP(BRL6,BPO4:BPT29,6,FALSE),0)</f>
        <v>0</v>
      </c>
      <c r="BRR6" s="255">
        <f ca="1">BRP6-BRQ6+1000</f>
        <v>1000</v>
      </c>
      <c r="BRS6" s="255">
        <f ca="1">IF(BRL6&lt;&gt;"",VLOOKUP(BRL6,BPO4:BPV29,8,FALSE),0)</f>
        <v>0</v>
      </c>
      <c r="BRT6" s="255">
        <f ca="1">IF(BRL6&lt;&gt;"",VLOOKUP(BRL6,BPO4:BPW29,9,FALSE),0)</f>
        <v>0</v>
      </c>
      <c r="BRU6" s="255">
        <f t="shared" ref="BRU6" ca="1" si="400">BRS6-BRT6+1000</f>
        <v>1000</v>
      </c>
      <c r="BRV6" s="255" t="str">
        <f ca="1">IF(BRL6&lt;&gt;"",VLOOKUP(BRL6,BPO4:BPS8,5,FALSE),"")</f>
        <v/>
      </c>
      <c r="BRW6" s="255" t="str">
        <f ca="1">IF(BRL6&lt;&gt;"",VLOOKUP(BRL6,BPO4:BPV8,8,FALSE),"")</f>
        <v/>
      </c>
      <c r="BRX6" s="255" t="str">
        <f ca="1">IF(BRL6&lt;&gt;"",VLOOKUP(BRL6,BPO4:BQC8,15,FALSE),"")</f>
        <v/>
      </c>
      <c r="BRY6" s="255">
        <f ca="1">SUMPRODUCT((BUI3:BUI42=BRL6)*(BUL3:BUL42=BRL7)*BUO3:BUO42)+SUMPRODUCT((BUI3:BUI42=BRL6)*(BUL3:BUL42=BRL8)*BUO3:BUO42)+SUMPRODUCT((BUI3:BUI42=BRL6)*(BUL3:BUL42=BRL5)*BUO3:BUO42)+SUMPRODUCT((BUI3:BUI42=BRL7)*(BUL3:BUL42=BRL6)*BUP3:BUP42)+SUMPRODUCT((BUI3:BUI42=BRL8)*(BUL3:BUL42=BRL6)*BUP3:BUP42)+SUMPRODUCT((BUI3:BUI42=BRL5)*(BUL3:BUL42=BRL6)*BUP3:BUP42)</f>
        <v>0</v>
      </c>
      <c r="BRZ6" s="255">
        <f ca="1">SUMPRODUCT((BUI3:BUI42=BRL6)*(BUL3:BUL42=BRL7)*BUQ3:BUQ42)+SUMPRODUCT((BUI3:BUI42=BRL6)*(BUL3:BUL42=BRL8)*BUQ3:BUQ42)+SUMPRODUCT((BUI3:BUI42=BRL6)*(BUL3:BUL42=BRL5)*BUQ3:BUQ42)+SUMPRODUCT((BUI3:BUI42=BRL7)*(BUL3:BUL42=BRL6)*BUR3:BUR42)+SUMPRODUCT((BUI3:BUI42=BRL8)*(BUL3:BUL42=BRL6)*BUR3:BUR42)+SUMPRODUCT((BUI3:BUI42=BRL5)*(BUL3:BUL42=BRL6)*BUR3:BUR42)</f>
        <v>0</v>
      </c>
      <c r="BSA6" s="255">
        <f ca="1">BRM6*4+BRN6*2+BRY6+BRZ6</f>
        <v>0</v>
      </c>
      <c r="BSB6" s="255" t="str">
        <f ca="1">IF(BRL6&lt;&gt;"",RANK(BSA6,BSA5:BSA8),"")</f>
        <v/>
      </c>
      <c r="BSC6" s="255">
        <f ca="1">SUMPRODUCT((BSA5:BSA8=BSA6)*(BRR5:BRR8&gt;BRR6))</f>
        <v>0</v>
      </c>
      <c r="BSD6" s="255">
        <f ca="1">SUMPRODUCT((BSA5:BSA8=BSA6)*(BRR5:BRR8=BRR6)*(BRU5:BRU8&gt;BRU6))</f>
        <v>0</v>
      </c>
      <c r="BSE6" s="255">
        <f ca="1">SUMPRODUCT((BSA4:BSA8=BSA6)*(BRR4:BRR8=BRR6)*(BRU4:BRU8=BRU6)*(BRV4:BRV8&gt;BRV6))</f>
        <v>0</v>
      </c>
      <c r="BSF6" s="255">
        <f ca="1">SUMPRODUCT((BSA4:BSA8=BSA6)*(BRR4:BRR8=BRR6)*(BRU4:BRU8=BRU6)*(BRV4:BRV8=BRV6)*(BRW4:BRW8&gt;BRW6))</f>
        <v>0</v>
      </c>
      <c r="BSG6" s="255">
        <f ca="1">SUMPRODUCT((BSA4:BSA8=BSA6)*(BRR4:BRR8=BRR6)*(BRU4:BRU8=BRU6)*(BRV4:BRV8=BRV6)*(BRW4:BRW8=BRW6)*(BRX4:BRX8&gt;BRX6))</f>
        <v>0</v>
      </c>
      <c r="BSH6" s="255" t="str">
        <f t="shared" ref="BSH6:BSH8" ca="1" si="401">IF(BRL6&lt;&gt;"",SUM(BSB6:BSG6)+1,"")</f>
        <v/>
      </c>
      <c r="BSI6" s="255" t="str">
        <f ca="1">IF(BRL6&lt;&gt;"",INDEX(BRL5:BRL8,MATCH(3,BSH5:BSH8,0),0),"")</f>
        <v/>
      </c>
      <c r="BSJ6" s="255" t="str">
        <f ca="1">IF(BQK4&lt;&gt;"",BQK4,"")</f>
        <v/>
      </c>
      <c r="BSK6" s="255">
        <f ca="1">SUMPRODUCT((BUI3:BUI42=BSJ6)*(BUL3:BUL42=BSJ7)*(BUS3:BUS42="W"))+SUMPRODUCT((BUI3:BUI42=BSJ6)*(BUL3:BUL42=BSJ8)*(BUS3:BUS42="W"))+SUMPRODUCT((BUI3:BUI42=BSJ6)*(BUL3:BUL42=BSJ9)*(BUS3:BUS42="W"))+SUMPRODUCT((BUI3:BUI42=BSJ7)*(BUL3:BUL42=BSJ6)*(BUT3:BUT42="W"))+SUMPRODUCT((BUI3:BUI42=BSJ8)*(BUL3:BUL42=BSJ6)*(BUT3:BUT42="W"))+SUMPRODUCT((BUI3:BUI42=BSJ9)*(BUL3:BUL42=BSJ6)*(BUT3:BUT42="W"))</f>
        <v>0</v>
      </c>
      <c r="BSL6" s="255">
        <f ca="1">SUMPRODUCT((BUI3:BUI42=BSJ6)*(BUL3:BUL42=BSJ7)*(BUS3:BUS42="D"))+SUMPRODUCT((BUI3:BUI42=BSJ6)*(BUL3:BUL42=BSJ8)*(BUS3:BUS42="D"))+SUMPRODUCT((BUI3:BUI42=BSJ6)*(BUL3:BUL42=BSJ9)*(BUS3:BUS42="D"))+SUMPRODUCT((BUI3:BUI42=BSJ7)*(BUL3:BUL42=BSJ6)*(BUS3:BUS42="D"))+SUMPRODUCT((BUI3:BUI42=BSJ8)*(BUL3:BUL42=BSJ6)*(BUS3:BUS42="D"))+SUMPRODUCT((BUI3:BUI42=BSJ9)*(BUL3:BUL42=BSJ6)*(BUS3:BUS42="D"))</f>
        <v>0</v>
      </c>
      <c r="BSM6" s="255">
        <f ca="1">SUMPRODUCT((BUI3:BUI42=BSJ6)*(BUL3:BUL42=BSJ7)*(BUS3:BUS42="L"))+SUMPRODUCT((BUI3:BUI42=BSJ6)*(BUL3:BUL42=BSJ8)*(BUS3:BUS42="L"))+SUMPRODUCT((BUI3:BUI42=BSJ6)*(BUL3:BUL42=BSJ9)*(BUS3:BUS42="L"))+SUMPRODUCT((BUI3:BUI42=BSJ7)*(BUL3:BUL42=BSJ6)*(BUT3:BUT42="L"))+SUMPRODUCT((BUI3:BUI42=BSJ8)*(BUL3:BUL42=BSJ6)*(BUT3:BUT42="L"))+SUMPRODUCT((BUI3:BUI42=BSJ9)*(BUL3:BUL42=BSJ6)*(BUT3:BUT42="L"))</f>
        <v>0</v>
      </c>
      <c r="BSN6" s="255">
        <f ca="1">IF(BSJ6&lt;&gt;"",VLOOKUP(BSJ6,BPO4:BPS29,5,FALSE),0)</f>
        <v>0</v>
      </c>
      <c r="BSO6" s="255">
        <f ca="1">IF(BSJ6&lt;&gt;"",VLOOKUP(BSJ6,BPO4:BPT29,6,FALSE),0)</f>
        <v>0</v>
      </c>
      <c r="BSP6" s="255">
        <f ca="1">BSN6-BSO6+1000</f>
        <v>1000</v>
      </c>
      <c r="BSQ6" s="255">
        <f ca="1">IF(BSJ6&lt;&gt;"",VLOOKUP(BSJ6,BPO4:BPV29,8,FALSE),0)</f>
        <v>0</v>
      </c>
      <c r="BSR6" s="255">
        <f ca="1">IF(BSJ6&lt;&gt;"",VLOOKUP(BSJ6,BPO4:BPW29,9,FALSE),0)</f>
        <v>0</v>
      </c>
      <c r="BSS6" s="255">
        <f ca="1">BSQ6-BSR6+1000</f>
        <v>1000</v>
      </c>
      <c r="BST6" s="255" t="str">
        <f ca="1">IF(BSJ6&lt;&gt;"",VLOOKUP(BSJ6,BPO4:BPS8,5,FALSE),"")</f>
        <v/>
      </c>
      <c r="BSU6" s="255" t="str">
        <f ca="1">IF(BSJ6&lt;&gt;"",VLOOKUP(BSJ6,BPO4:BPV8,8,FALSE),"")</f>
        <v/>
      </c>
      <c r="BSV6" s="255" t="str">
        <f ca="1">IF(BSJ6&lt;&gt;"",VLOOKUP(BSJ6,BPO4:BQC8,15,FALSE),"")</f>
        <v/>
      </c>
      <c r="BSW6" s="255">
        <f ca="1">SUMPRODUCT((BUI3:BUI42=BSJ6)*(BUL3:BUL42=BSJ7)*BUO3:BUO42)+SUMPRODUCT((BUI3:BUI42=BSJ6)*(BUL3:BUL42=BSJ8)*BUO3:BUO42)+SUMPRODUCT((BUI3:BUI42=BSJ6)*(BUL3:BUL42=BSJ9)*BUO3:BUO42)+SUMPRODUCT((BUI3:BUI42=BSJ7)*(BUL3:BUL42=BSJ6)*BUP3:BUP42)+SUMPRODUCT((BUI3:BUI42=BSJ8)*(BUL3:BUL42=BSJ6)*BUP3:BUP42)+SUMPRODUCT((BUI3:BUI42=BSJ9)*(BUL3:BUL42=BSJ6)*BUP3:BUP42)</f>
        <v>0</v>
      </c>
      <c r="BSX6" s="255">
        <f ca="1">SUMPRODUCT((BUI3:BUI42=BSJ6)*(BUL3:BUL42=BSJ7)*BUQ3:BUQ42)+SUMPRODUCT((BUI3:BUI42=BSJ6)*(BUL3:BUL42=BSJ8)*BUQ3:BUQ42)+SUMPRODUCT((BUI3:BUI42=BSJ6)*(BUL3:BUL42=BSJ9)*BUQ3:BUQ42)+SUMPRODUCT((BUI3:BUI42=BSJ7)*(BUL3:BUL42=BSJ6)*BUR3:BUR42)+SUMPRODUCT((BUI3:BUI42=BSJ8)*(BUL3:BUL42=BSJ6)*BUR3:BUR42)+SUMPRODUCT((BUI3:BUI42=BSJ9)*(BUL3:BUL42=BSJ6)*BUR3:BUR42)</f>
        <v>0</v>
      </c>
      <c r="BSY6" s="255">
        <f ca="1">BSK6*4+BSL6*2+BSW6+BSX6</f>
        <v>0</v>
      </c>
      <c r="BSZ6" s="255" t="str">
        <f ca="1">IF(BSJ6&lt;&gt;"",RANK(BSY6,BSY6:BSY9),"")</f>
        <v/>
      </c>
      <c r="BTA6" s="255">
        <f ca="1">SUMPRODUCT((BSY6:BSY9=BSY6)*(BSP6:BSP9&gt;BSP6))</f>
        <v>0</v>
      </c>
      <c r="BTB6" s="255">
        <f ca="1">SUMPRODUCT((BSY6:BSY9=BSY6)*(BSP6:BSP9=BSP6)*(BSS6:BSS9&gt;BSS6))</f>
        <v>0</v>
      </c>
      <c r="BTC6" s="255">
        <f ca="1">SUMPRODUCT((BSY4:BSY8=BSY6)*(BSP4:BSP8=BSP6)*(BSS4:BSS8=BSS6)*(BST4:BST8&gt;BST6))</f>
        <v>0</v>
      </c>
      <c r="BTD6" s="255">
        <f ca="1">SUMPRODUCT((BSY4:BSY8=BSY6)*(BSP4:BSP8=BSP6)*(BSS4:BSS8=BSS6)*(BST4:BST8=BST6)*(BSU4:BSU8&gt;BSU6))</f>
        <v>0</v>
      </c>
      <c r="BTE6" s="255">
        <f ca="1">SUMPRODUCT((BSY4:BSY8=BSY6)*(BSP4:BSP8=BSP6)*(BSS4:BSS8=BSS6)*(BST4:BST8=BST6)*(BSU4:BSU8=BSU6)*(BSV4:BSV8&gt;BSV6))</f>
        <v>0</v>
      </c>
      <c r="BTF6" s="255" t="str">
        <f ca="1">IF(BSJ6&lt;&gt;"",SUM(BSZ6:BTE6)+2,"")</f>
        <v/>
      </c>
      <c r="BTG6" s="255" t="str">
        <f ca="1">IF(BSJ6&lt;&gt;"",INDEX(BSJ6:BSJ8,MATCH(3,BTF6:BTF8,0),0),"")</f>
        <v/>
      </c>
      <c r="BUF6" s="255" t="str">
        <f ca="1">IF(BTG6&lt;&gt;"",BTG6,IF(BSI6&lt;&gt;"",BSI6,IF(BRK6&lt;&gt;"",BRK6,BQG6)))</f>
        <v>Wales</v>
      </c>
      <c r="BUG6" s="255">
        <v>3</v>
      </c>
      <c r="BUH6" s="255">
        <v>4</v>
      </c>
      <c r="BUI6" s="255" t="str">
        <f t="shared" si="114"/>
        <v>South Africa</v>
      </c>
      <c r="BUJ6" s="255" t="str">
        <f ca="1">IF(OFFSET('All Players'!$W13,0,BUJ$1)&lt;&gt;"",OFFSET('All Players'!$W13,0,BUJ$1),"")</f>
        <v/>
      </c>
      <c r="BUK6" s="255" t="str">
        <f ca="1">IF(OFFSET('All Players'!$Y13,0,BUJ$1)&lt;&gt;"",OFFSET('All Players'!$Y13,0,BUJ$1),"")</f>
        <v/>
      </c>
      <c r="BUL6" s="255" t="str">
        <f t="shared" si="115"/>
        <v>Japan</v>
      </c>
      <c r="BUM6" s="255" t="str">
        <f ca="1">IF(OFFSET('All Players'!$AA13,0,BUL$1)&lt;&gt;"",OFFSET('All Players'!$AA13,0,BUL$1),"")</f>
        <v/>
      </c>
      <c r="BUN6" s="255" t="str">
        <f ca="1">IF(OFFSET('All Players'!$AC13,0,BUM$1)&lt;&gt;"",OFFSET('All Players'!$AC13,0,BUM$1),"")</f>
        <v/>
      </c>
      <c r="BUO6" s="255">
        <f t="shared" ca="1" si="116"/>
        <v>0</v>
      </c>
      <c r="BUP6" s="255">
        <f t="shared" ca="1" si="117"/>
        <v>0</v>
      </c>
      <c r="BUQ6" s="255">
        <f t="shared" ca="1" si="118"/>
        <v>0</v>
      </c>
      <c r="BUR6" s="255">
        <f t="shared" ca="1" si="119"/>
        <v>0</v>
      </c>
      <c r="BUS6" s="255" t="str">
        <f t="shared" ca="1" si="120"/>
        <v/>
      </c>
      <c r="BUT6" s="255" t="str">
        <f t="shared" ca="1" si="121"/>
        <v/>
      </c>
      <c r="BUU6" s="255">
        <f ca="1">VLOOKUP(BUV6,BZM4:BZN8,2,FALSE)</f>
        <v>3</v>
      </c>
      <c r="BUV6" s="255" t="s">
        <v>43</v>
      </c>
      <c r="BUW6" s="255">
        <f t="shared" ca="1" si="344"/>
        <v>0</v>
      </c>
      <c r="BUX6" s="255">
        <f t="shared" ca="1" si="345"/>
        <v>0</v>
      </c>
      <c r="BUY6" s="255">
        <f t="shared" ca="1" si="346"/>
        <v>0</v>
      </c>
      <c r="BUZ6" s="255">
        <f t="shared" ca="1" si="347"/>
        <v>0</v>
      </c>
      <c r="BVA6" s="255">
        <f t="shared" ca="1" si="348"/>
        <v>0</v>
      </c>
      <c r="BVB6" s="255">
        <f t="shared" ca="1" si="349"/>
        <v>1000</v>
      </c>
      <c r="BVC6" s="255">
        <f t="shared" ca="1" si="350"/>
        <v>0</v>
      </c>
      <c r="BVD6" s="255">
        <f t="shared" ca="1" si="351"/>
        <v>0</v>
      </c>
      <c r="BVE6" s="255">
        <f t="shared" ca="1" si="352"/>
        <v>1000</v>
      </c>
      <c r="BVF6" s="255">
        <f t="shared" ca="1" si="353"/>
        <v>0</v>
      </c>
      <c r="BVG6" s="255">
        <f ca="1">SUMIF(BZP:BZP,BUV6,BZV:BZV)+SUMIF(BZS:BZS,BUV6,BZW:BZW)</f>
        <v>0</v>
      </c>
      <c r="BVH6" s="255">
        <f ca="1">SUMIF(BZP:BZP,BUV6,BZX:BZX)+SUMIF(BZS:BZS,BUV6,BZY:BZY)</f>
        <v>0</v>
      </c>
      <c r="BVI6" s="255">
        <f t="shared" ca="1" si="354"/>
        <v>0</v>
      </c>
      <c r="BVJ6" s="255">
        <v>6</v>
      </c>
      <c r="BVK6" s="255">
        <f t="shared" ca="1" si="355"/>
        <v>1</v>
      </c>
      <c r="BVM6" s="255">
        <f ca="1">RANK(BVI6,BVI$4:BVI$8)+COUNTIF(BVI$4:BVI6,BVI6)-1</f>
        <v>3</v>
      </c>
      <c r="BVN6" s="255" t="str">
        <f ca="1">INDEX(BUV$4:BUV$8,MATCH(3,BVM$4:BVM$8,0),0)</f>
        <v>Wales</v>
      </c>
      <c r="BVO6" s="255">
        <f t="shared" ca="1" si="356"/>
        <v>1</v>
      </c>
      <c r="BVP6" s="255" t="str">
        <f ca="1">IF(AND(BVP5&lt;&gt;"",BVO6=1),BVN6,"")</f>
        <v>Wales</v>
      </c>
      <c r="BVQ6" s="255" t="str">
        <f ca="1">IF(AND(BVQ5&lt;&gt;"",BVO7=2),BVN7,"")</f>
        <v/>
      </c>
      <c r="BVR6" s="255" t="str">
        <f ca="1">IF(AND(BVR5&lt;&gt;"",BVO8=3),BVN8,"")</f>
        <v/>
      </c>
      <c r="BVU6" s="255" t="str">
        <f t="shared" ca="1" si="357"/>
        <v>Wales</v>
      </c>
      <c r="BVV6" s="255">
        <f ca="1">SUMPRODUCT((BZP3:BZP42=BVU6)*(BZS3:BZS42=BVU7)*(BZZ3:BZZ42="W"))+SUMPRODUCT((BZP3:BZP42=BVU6)*(BZS3:BZS42=BVU8)*(BZZ3:BZZ42="W"))+SUMPRODUCT((BZP3:BZP42=BVU6)*(BZS3:BZS42=BVU4)*(BZZ3:BZZ42="W"))+SUMPRODUCT((BZP3:BZP42=BVU6)*(BZS3:BZS42=BVU5)*(BZZ3:BZZ42="W"))+SUMPRODUCT((BZP3:BZP42=BVU7)*(BZS3:BZS42=BVU6)*(CAA3:CAA42="W"))+SUMPRODUCT((BZP3:BZP42=BVU8)*(BZS3:BZS42=BVU6)*(CAA3:CAA42="W"))+SUMPRODUCT((BZP3:BZP42=BVU4)*(BZS3:BZS42=BVU6)*(CAA3:CAA42="W"))+SUMPRODUCT((BZP3:BZP42=BVU5)*(BZS3:BZS42=BVU6)*(CAA3:CAA42="W"))</f>
        <v>0</v>
      </c>
      <c r="BVW6" s="255">
        <f ca="1">SUMPRODUCT((BZP3:BZP42=BVU6)*(BZS3:BZS42=BVU7)*(BZZ3:BZZ42="D"))+SUMPRODUCT((BZP3:BZP42=BVU6)*(BZS3:BZS42=BVU8)*(BZZ3:BZZ42="D"))+SUMPRODUCT((BZP3:BZP42=BVU6)*(BZS3:BZS42=BVU4)*(BZZ3:BZZ42="D"))+SUMPRODUCT((BZP3:BZP42=BVU6)*(BZS3:BZS42=BVU5)*(BZZ3:BZZ42="D"))+SUMPRODUCT((BZP3:BZP42=BVU7)*(BZS3:BZS42=BVU6)*(BZZ3:BZZ42="D"))+SUMPRODUCT((BZP3:BZP42=BVU8)*(BZS3:BZS42=BVU6)*(BZZ3:BZZ42="D"))+SUMPRODUCT((BZP3:BZP42=BVU4)*(BZS3:BZS42=BVU6)*(BZZ3:BZZ42="D"))+SUMPRODUCT((BZP3:BZP42=BVU5)*(BZS3:BZS42=BVU6)*(BZZ3:BZZ42="D"))</f>
        <v>0</v>
      </c>
      <c r="BVX6" s="255">
        <f ca="1">SUMPRODUCT((BZP3:BZP42=BVU6)*(BZS3:BZS42=BVU7)*(BZZ3:BZZ42="L"))+SUMPRODUCT((BZP3:BZP42=BVU6)*(BZS3:BZS42=BVU8)*(BZZ3:BZZ42="L"))+SUMPRODUCT((BZP3:BZP42=BVU6)*(BZS3:BZS42=BVU4)*(BZZ3:BZZ42="L"))+SUMPRODUCT((BZP3:BZP42=BVU6)*(BZS3:BZS42=BVU5)*(BZZ3:BZZ42="L"))+SUMPRODUCT((BZP3:BZP42=BVU7)*(BZS3:BZS42=BVU6)*(CAA3:CAA42="L"))+SUMPRODUCT((BZP3:BZP42=BVU8)*(BZS3:BZS42=BVU6)*(CAA3:CAA42="L"))+SUMPRODUCT((BZP3:BZP42=BVU4)*(BZS3:BZS42=BVU6)*(CAA3:CAA42="L"))+SUMPRODUCT((BZP3:BZP42=BVU5)*(BZS3:BZS42=BVU6)*(CAA3:CAA42="L"))</f>
        <v>0</v>
      </c>
      <c r="BVY6" s="255">
        <f ca="1">IF(BVU6&lt;&gt;"",VLOOKUP(BVU6,BUV4:BUZ29,5,FALSE),0)</f>
        <v>0</v>
      </c>
      <c r="BVZ6" s="255">
        <f ca="1">IF(BVU6&lt;&gt;"",VLOOKUP(BVU6,BUV4:BVA29,6,FALSE),0)</f>
        <v>0</v>
      </c>
      <c r="BWA6" s="255">
        <f ca="1">BVY6-BVZ6+1000</f>
        <v>1000</v>
      </c>
      <c r="BWB6" s="255">
        <f ca="1">IF(BVU6&lt;&gt;"",VLOOKUP(BVU6,BUV4:BVC29,8,FALSE),0)</f>
        <v>0</v>
      </c>
      <c r="BWC6" s="255">
        <f ca="1">IF(BVU6&lt;&gt;"",VLOOKUP(BVU6,BUV4:BVD29,9,FALSE),0)</f>
        <v>0</v>
      </c>
      <c r="BWD6" s="255">
        <f ca="1">BWB6-BWC6+1000</f>
        <v>1000</v>
      </c>
      <c r="BWE6" s="255">
        <f ca="1">IF(BVU6&lt;&gt;"",VLOOKUP(BVU6,BUV4:BUZ8,5,FALSE),"")</f>
        <v>0</v>
      </c>
      <c r="BWF6" s="255">
        <f ca="1">IF(BVU6&lt;&gt;"",VLOOKUP(BVU6,BUV4:BVC8,8,FALSE),"")</f>
        <v>0</v>
      </c>
      <c r="BWG6" s="255">
        <f ca="1">IF(BVU6&lt;&gt;"",VLOOKUP(BVU6,BUV4:BVJ8,15,FALSE),"")</f>
        <v>6</v>
      </c>
      <c r="BWH6" s="255">
        <f ca="1">SUMPRODUCT((BZP3:BZP42=BVU6)*(BZS3:BZS42=BVU7)*BZV3:BZV42)+SUMPRODUCT((BZP3:BZP42=BVU6)*(BZS3:BZS42=BVU8)*BZV3:BZV42)+SUMPRODUCT((BZP3:BZP42=BVU6)*(BZS3:BZS42=BVU4)*BZV3:BZV42)+SUMPRODUCT((BZP3:BZP42=BVU6)*(BZS3:BZS42=BVU5)*BZV3:BZV42)+SUMPRODUCT((BZP3:BZP42=BVU7)*(BZS3:BZS42=BVU6)*BZW3:BZW42)+SUMPRODUCT((BZP3:BZP42=BVU8)*(BZS3:BZS42=BVU6)*BZW3:BZW42)+SUMPRODUCT((BZP3:BZP42=BVU4)*(BZS3:BZS42=BVU6)*BZW3:BZW42)+SUMPRODUCT((BZP3:BZP42=BVU5)*(BZS3:BZS42=BVU6)*BZW3:BZW42)</f>
        <v>0</v>
      </c>
      <c r="BWI6" s="255">
        <f ca="1">SUMPRODUCT((BZP3:BZP42=BVU6)*(BZS3:BZS42=BVU7)*BZX3:BZX42)+SUMPRODUCT((BZP3:BZP42=BVU6)*(BZS3:BZS42=BVU8)*BZX3:BZX42)+SUMPRODUCT((BZP3:BZP42=BVU6)*(BZS3:BZS42=BVU4)*BZX3:BZX42)+SUMPRODUCT((BZP3:BZP42=BVU6)*(BZS3:BZS42=BVU5)*BZX3:BZX42)+SUMPRODUCT((BZP3:BZP42=BVU7)*(BZS3:BZS42=BVU6)*BZY3:BZY42)+SUMPRODUCT((BZP3:BZP42=BVU8)*(BZS3:BZS42=BVU6)*BZY3:BZY42)+SUMPRODUCT((BZP3:BZP42=BVU4)*(BZS3:BZS42=BVU6)*BZY3:BZY42)+SUMPRODUCT((BZP3:BZP42=BVU5)*(BZS3:BZS42=BVU6)*BZY3:BZY42)</f>
        <v>0</v>
      </c>
      <c r="BWJ6" s="255">
        <f ca="1">BVV6*4+BVW6*2+BWH6+BWI6</f>
        <v>0</v>
      </c>
      <c r="BWK6" s="255">
        <f ca="1">IF(BVU6&lt;&gt;"",RANK(BWJ6,BWJ4:BWJ8),"")</f>
        <v>1</v>
      </c>
      <c r="BWL6" s="255">
        <f ca="1">SUMPRODUCT((BWJ4:BWJ8=BWJ6)*(BWA4:BWA8&gt;BWA6))</f>
        <v>0</v>
      </c>
      <c r="BWM6" s="255">
        <f ca="1">SUMPRODUCT((BWJ4:BWJ8=BWJ6)*(BWA4:BWA8=BWA6)*(BWD4:BWD8&gt;BWD6))</f>
        <v>0</v>
      </c>
      <c r="BWN6" s="255">
        <f ca="1">SUMPRODUCT((BWJ4:BWJ8=BWJ6)*(BWA4:BWA8=BWA6)*(BWD4:BWD8=BWD6)*(BWE4:BWE8&gt;BWE6))</f>
        <v>0</v>
      </c>
      <c r="BWO6" s="255">
        <f ca="1">SUMPRODUCT((BWJ4:BWJ8=BWJ6)*(BWA4:BWA8=BWA6)*(BWD4:BWD8=BWD6)*(BWE4:BWE8=BWE6)*(BWF4:BWF8&gt;BWF6))</f>
        <v>0</v>
      </c>
      <c r="BWP6" s="255">
        <f ca="1">SUMPRODUCT((BWJ4:BWJ8=BWJ6)*(BWA4:BWA8=BWA6)*(BWD4:BWD8=BWD6)*(BWE4:BWE8=BWE6)*(BWF4:BWF8=BWF6)*(BWG4:BWG8&gt;BWG6))</f>
        <v>2</v>
      </c>
      <c r="BWQ6" s="255">
        <f t="shared" ca="1" si="358"/>
        <v>3</v>
      </c>
      <c r="BWR6" s="255" t="str">
        <f ca="1">IF(BVU6&lt;&gt;"",INDEX(BVU4:BVU8,MATCH(3,BWQ4:BWQ8,0),0),"")</f>
        <v>Wales</v>
      </c>
      <c r="BWS6" s="255" t="str">
        <f ca="1">IF(BVQ5&lt;&gt;"",BVQ5,"")</f>
        <v/>
      </c>
      <c r="BWT6" s="255">
        <f ca="1">SUMPRODUCT((BZP3:BZP42=BWS6)*(BZS3:BZS42=BWS7)*(BZZ3:BZZ42="W"))+SUMPRODUCT((BZP3:BZP42=BWS6)*(BZS3:BZS42=BWS8)*(BZZ3:BZZ42="W"))+SUMPRODUCT((BZP3:BZP42=BWS6)*(BZS3:BZS42=BWS5)*(BZZ3:BZZ42="W"))+SUMPRODUCT((BZP3:BZP42=BWS7)*(BZS3:BZS42=BWS6)*(CAA3:CAA42="W"))+SUMPRODUCT((BZP3:BZP42=BWS8)*(BZS3:BZS42=BWS6)*(CAA3:CAA42="W"))+SUMPRODUCT((BZP3:BZP42=BWS5)*(BZS3:BZS42=BWS6)*(CAA3:CAA42="W"))</f>
        <v>0</v>
      </c>
      <c r="BWU6" s="255">
        <f ca="1">SUMPRODUCT((BZP3:BZP42=BWS6)*(BZS3:BZS42=BWS7)*(BZZ3:BZZ42="D"))+SUMPRODUCT((BZP3:BZP42=BWS6)*(BZS3:BZS42=BWS8)*(BZZ3:BZZ42="D"))+SUMPRODUCT((BZP3:BZP42=BWS6)*(BZS3:BZS42=BWS5)*(BZZ3:BZZ42="D"))+SUMPRODUCT((BZP3:BZP42=BWS7)*(BZS3:BZS42=BWS6)*(BZZ3:BZZ42="D"))+SUMPRODUCT((BZP3:BZP42=BWS8)*(BZS3:BZS42=BWS6)*(BZZ3:BZZ42="D"))+SUMPRODUCT((BZP3:BZP42=BWS5)*(BZS3:BZS42=BWS6)*(BZZ3:BZZ42="D"))</f>
        <v>0</v>
      </c>
      <c r="BWV6" s="255">
        <f ca="1">SUMPRODUCT((BZP3:BZP42=BWS6)*(BZS3:BZS42=BWS7)*(BZZ3:BZZ42="L"))+SUMPRODUCT((BZP3:BZP42=BWS6)*(BZS3:BZS42=BWS8)*(BZZ3:BZZ42="L"))+SUMPRODUCT((BZP3:BZP42=BWS6)*(BZS3:BZS42=BWS5)*(BZZ3:BZZ42="L"))+SUMPRODUCT((BZP3:BZP42=BWS7)*(BZS3:BZS42=BWS6)*(CAA3:CAA42="L"))+SUMPRODUCT((BZP3:BZP42=BWS8)*(BZS3:BZS42=BWS6)*(CAA3:CAA42="L"))+SUMPRODUCT((BZP3:BZP42=BWS5)*(BZS3:BZS42=BWS6)*(CAA3:CAA42="L"))</f>
        <v>0</v>
      </c>
      <c r="BWW6" s="255">
        <f ca="1">IF(BWS6&lt;&gt;"",VLOOKUP(BWS6,BUV4:BUZ29,5,FALSE),0)</f>
        <v>0</v>
      </c>
      <c r="BWX6" s="255">
        <f ca="1">IF(BWS6&lt;&gt;"",VLOOKUP(BWS6,BUV4:BVA29,6,FALSE),0)</f>
        <v>0</v>
      </c>
      <c r="BWY6" s="255">
        <f ca="1">BWW6-BWX6+1000</f>
        <v>1000</v>
      </c>
      <c r="BWZ6" s="255">
        <f ca="1">IF(BWS6&lt;&gt;"",VLOOKUP(BWS6,BUV4:BVC29,8,FALSE),0)</f>
        <v>0</v>
      </c>
      <c r="BXA6" s="255">
        <f ca="1">IF(BWS6&lt;&gt;"",VLOOKUP(BWS6,BUV4:BVD29,9,FALSE),0)</f>
        <v>0</v>
      </c>
      <c r="BXB6" s="255">
        <f t="shared" ref="BXB6" ca="1" si="402">BWZ6-BXA6+1000</f>
        <v>1000</v>
      </c>
      <c r="BXC6" s="255" t="str">
        <f ca="1">IF(BWS6&lt;&gt;"",VLOOKUP(BWS6,BUV4:BUZ8,5,FALSE),"")</f>
        <v/>
      </c>
      <c r="BXD6" s="255" t="str">
        <f ca="1">IF(BWS6&lt;&gt;"",VLOOKUP(BWS6,BUV4:BVC8,8,FALSE),"")</f>
        <v/>
      </c>
      <c r="BXE6" s="255" t="str">
        <f ca="1">IF(BWS6&lt;&gt;"",VLOOKUP(BWS6,BUV4:BVJ8,15,FALSE),"")</f>
        <v/>
      </c>
      <c r="BXF6" s="255">
        <f ca="1">SUMPRODUCT((BZP3:BZP42=BWS6)*(BZS3:BZS42=BWS7)*BZV3:BZV42)+SUMPRODUCT((BZP3:BZP42=BWS6)*(BZS3:BZS42=BWS8)*BZV3:BZV42)+SUMPRODUCT((BZP3:BZP42=BWS6)*(BZS3:BZS42=BWS5)*BZV3:BZV42)+SUMPRODUCT((BZP3:BZP42=BWS7)*(BZS3:BZS42=BWS6)*BZW3:BZW42)+SUMPRODUCT((BZP3:BZP42=BWS8)*(BZS3:BZS42=BWS6)*BZW3:BZW42)+SUMPRODUCT((BZP3:BZP42=BWS5)*(BZS3:BZS42=BWS6)*BZW3:BZW42)</f>
        <v>0</v>
      </c>
      <c r="BXG6" s="255">
        <f ca="1">SUMPRODUCT((BZP3:BZP42=BWS6)*(BZS3:BZS42=BWS7)*BZX3:BZX42)+SUMPRODUCT((BZP3:BZP42=BWS6)*(BZS3:BZS42=BWS8)*BZX3:BZX42)+SUMPRODUCT((BZP3:BZP42=BWS6)*(BZS3:BZS42=BWS5)*BZX3:BZX42)+SUMPRODUCT((BZP3:BZP42=BWS7)*(BZS3:BZS42=BWS6)*BZY3:BZY42)+SUMPRODUCT((BZP3:BZP42=BWS8)*(BZS3:BZS42=BWS6)*BZY3:BZY42)+SUMPRODUCT((BZP3:BZP42=BWS5)*(BZS3:BZS42=BWS6)*BZY3:BZY42)</f>
        <v>0</v>
      </c>
      <c r="BXH6" s="255">
        <f ca="1">BWT6*4+BWU6*2+BXF6+BXG6</f>
        <v>0</v>
      </c>
      <c r="BXI6" s="255" t="str">
        <f ca="1">IF(BWS6&lt;&gt;"",RANK(BXH6,BXH5:BXH8),"")</f>
        <v/>
      </c>
      <c r="BXJ6" s="255">
        <f ca="1">SUMPRODUCT((BXH5:BXH8=BXH6)*(BWY5:BWY8&gt;BWY6))</f>
        <v>0</v>
      </c>
      <c r="BXK6" s="255">
        <f ca="1">SUMPRODUCT((BXH5:BXH8=BXH6)*(BWY5:BWY8=BWY6)*(BXB5:BXB8&gt;BXB6))</f>
        <v>0</v>
      </c>
      <c r="BXL6" s="255">
        <f ca="1">SUMPRODUCT((BXH4:BXH8=BXH6)*(BWY4:BWY8=BWY6)*(BXB4:BXB8=BXB6)*(BXC4:BXC8&gt;BXC6))</f>
        <v>0</v>
      </c>
      <c r="BXM6" s="255">
        <f ca="1">SUMPRODUCT((BXH4:BXH8=BXH6)*(BWY4:BWY8=BWY6)*(BXB4:BXB8=BXB6)*(BXC4:BXC8=BXC6)*(BXD4:BXD8&gt;BXD6))</f>
        <v>0</v>
      </c>
      <c r="BXN6" s="255">
        <f ca="1">SUMPRODUCT((BXH4:BXH8=BXH6)*(BWY4:BWY8=BWY6)*(BXB4:BXB8=BXB6)*(BXC4:BXC8=BXC6)*(BXD4:BXD8=BXD6)*(BXE4:BXE8&gt;BXE6))</f>
        <v>0</v>
      </c>
      <c r="BXO6" s="255" t="str">
        <f t="shared" ref="BXO6:BXO8" ca="1" si="403">IF(BWS6&lt;&gt;"",SUM(BXI6:BXN6)+1,"")</f>
        <v/>
      </c>
      <c r="BXP6" s="255" t="str">
        <f ca="1">IF(BWS6&lt;&gt;"",INDEX(BWS5:BWS8,MATCH(3,BXO5:BXO8,0),0),"")</f>
        <v/>
      </c>
      <c r="BXQ6" s="255" t="str">
        <f ca="1">IF(BVR4&lt;&gt;"",BVR4,"")</f>
        <v/>
      </c>
      <c r="BXR6" s="255">
        <f ca="1">SUMPRODUCT((BZP3:BZP42=BXQ6)*(BZS3:BZS42=BXQ7)*(BZZ3:BZZ42="W"))+SUMPRODUCT((BZP3:BZP42=BXQ6)*(BZS3:BZS42=BXQ8)*(BZZ3:BZZ42="W"))+SUMPRODUCT((BZP3:BZP42=BXQ6)*(BZS3:BZS42=BXQ9)*(BZZ3:BZZ42="W"))+SUMPRODUCT((BZP3:BZP42=BXQ7)*(BZS3:BZS42=BXQ6)*(CAA3:CAA42="W"))+SUMPRODUCT((BZP3:BZP42=BXQ8)*(BZS3:BZS42=BXQ6)*(CAA3:CAA42="W"))+SUMPRODUCT((BZP3:BZP42=BXQ9)*(BZS3:BZS42=BXQ6)*(CAA3:CAA42="W"))</f>
        <v>0</v>
      </c>
      <c r="BXS6" s="255">
        <f ca="1">SUMPRODUCT((BZP3:BZP42=BXQ6)*(BZS3:BZS42=BXQ7)*(BZZ3:BZZ42="D"))+SUMPRODUCT((BZP3:BZP42=BXQ6)*(BZS3:BZS42=BXQ8)*(BZZ3:BZZ42="D"))+SUMPRODUCT((BZP3:BZP42=BXQ6)*(BZS3:BZS42=BXQ9)*(BZZ3:BZZ42="D"))+SUMPRODUCT((BZP3:BZP42=BXQ7)*(BZS3:BZS42=BXQ6)*(BZZ3:BZZ42="D"))+SUMPRODUCT((BZP3:BZP42=BXQ8)*(BZS3:BZS42=BXQ6)*(BZZ3:BZZ42="D"))+SUMPRODUCT((BZP3:BZP42=BXQ9)*(BZS3:BZS42=BXQ6)*(BZZ3:BZZ42="D"))</f>
        <v>0</v>
      </c>
      <c r="BXT6" s="255">
        <f ca="1">SUMPRODUCT((BZP3:BZP42=BXQ6)*(BZS3:BZS42=BXQ7)*(BZZ3:BZZ42="L"))+SUMPRODUCT((BZP3:BZP42=BXQ6)*(BZS3:BZS42=BXQ8)*(BZZ3:BZZ42="L"))+SUMPRODUCT((BZP3:BZP42=BXQ6)*(BZS3:BZS42=BXQ9)*(BZZ3:BZZ42="L"))+SUMPRODUCT((BZP3:BZP42=BXQ7)*(BZS3:BZS42=BXQ6)*(CAA3:CAA42="L"))+SUMPRODUCT((BZP3:BZP42=BXQ8)*(BZS3:BZS42=BXQ6)*(CAA3:CAA42="L"))+SUMPRODUCT((BZP3:BZP42=BXQ9)*(BZS3:BZS42=BXQ6)*(CAA3:CAA42="L"))</f>
        <v>0</v>
      </c>
      <c r="BXU6" s="255">
        <f ca="1">IF(BXQ6&lt;&gt;"",VLOOKUP(BXQ6,BUV4:BUZ29,5,FALSE),0)</f>
        <v>0</v>
      </c>
      <c r="BXV6" s="255">
        <f ca="1">IF(BXQ6&lt;&gt;"",VLOOKUP(BXQ6,BUV4:BVA29,6,FALSE),0)</f>
        <v>0</v>
      </c>
      <c r="BXW6" s="255">
        <f ca="1">BXU6-BXV6+1000</f>
        <v>1000</v>
      </c>
      <c r="BXX6" s="255">
        <f ca="1">IF(BXQ6&lt;&gt;"",VLOOKUP(BXQ6,BUV4:BVC29,8,FALSE),0)</f>
        <v>0</v>
      </c>
      <c r="BXY6" s="255">
        <f ca="1">IF(BXQ6&lt;&gt;"",VLOOKUP(BXQ6,BUV4:BVD29,9,FALSE),0)</f>
        <v>0</v>
      </c>
      <c r="BXZ6" s="255">
        <f ca="1">BXX6-BXY6+1000</f>
        <v>1000</v>
      </c>
      <c r="BYA6" s="255" t="str">
        <f ca="1">IF(BXQ6&lt;&gt;"",VLOOKUP(BXQ6,BUV4:BUZ8,5,FALSE),"")</f>
        <v/>
      </c>
      <c r="BYB6" s="255" t="str">
        <f ca="1">IF(BXQ6&lt;&gt;"",VLOOKUP(BXQ6,BUV4:BVC8,8,FALSE),"")</f>
        <v/>
      </c>
      <c r="BYC6" s="255" t="str">
        <f ca="1">IF(BXQ6&lt;&gt;"",VLOOKUP(BXQ6,BUV4:BVJ8,15,FALSE),"")</f>
        <v/>
      </c>
      <c r="BYD6" s="255">
        <f ca="1">SUMPRODUCT((BZP3:BZP42=BXQ6)*(BZS3:BZS42=BXQ7)*BZV3:BZV42)+SUMPRODUCT((BZP3:BZP42=BXQ6)*(BZS3:BZS42=BXQ8)*BZV3:BZV42)+SUMPRODUCT((BZP3:BZP42=BXQ6)*(BZS3:BZS42=BXQ9)*BZV3:BZV42)+SUMPRODUCT((BZP3:BZP42=BXQ7)*(BZS3:BZS42=BXQ6)*BZW3:BZW42)+SUMPRODUCT((BZP3:BZP42=BXQ8)*(BZS3:BZS42=BXQ6)*BZW3:BZW42)+SUMPRODUCT((BZP3:BZP42=BXQ9)*(BZS3:BZS42=BXQ6)*BZW3:BZW42)</f>
        <v>0</v>
      </c>
      <c r="BYE6" s="255">
        <f ca="1">SUMPRODUCT((BZP3:BZP42=BXQ6)*(BZS3:BZS42=BXQ7)*BZX3:BZX42)+SUMPRODUCT((BZP3:BZP42=BXQ6)*(BZS3:BZS42=BXQ8)*BZX3:BZX42)+SUMPRODUCT((BZP3:BZP42=BXQ6)*(BZS3:BZS42=BXQ9)*BZX3:BZX42)+SUMPRODUCT((BZP3:BZP42=BXQ7)*(BZS3:BZS42=BXQ6)*BZY3:BZY42)+SUMPRODUCT((BZP3:BZP42=BXQ8)*(BZS3:BZS42=BXQ6)*BZY3:BZY42)+SUMPRODUCT((BZP3:BZP42=BXQ9)*(BZS3:BZS42=BXQ6)*BZY3:BZY42)</f>
        <v>0</v>
      </c>
      <c r="BYF6" s="255">
        <f ca="1">BXR6*4+BXS6*2+BYD6+BYE6</f>
        <v>0</v>
      </c>
      <c r="BYG6" s="255" t="str">
        <f ca="1">IF(BXQ6&lt;&gt;"",RANK(BYF6,BYF6:BYF9),"")</f>
        <v/>
      </c>
      <c r="BYH6" s="255">
        <f ca="1">SUMPRODUCT((BYF6:BYF9=BYF6)*(BXW6:BXW9&gt;BXW6))</f>
        <v>0</v>
      </c>
      <c r="BYI6" s="255">
        <f ca="1">SUMPRODUCT((BYF6:BYF9=BYF6)*(BXW6:BXW9=BXW6)*(BXZ6:BXZ9&gt;BXZ6))</f>
        <v>0</v>
      </c>
      <c r="BYJ6" s="255">
        <f ca="1">SUMPRODUCT((BYF4:BYF8=BYF6)*(BXW4:BXW8=BXW6)*(BXZ4:BXZ8=BXZ6)*(BYA4:BYA8&gt;BYA6))</f>
        <v>0</v>
      </c>
      <c r="BYK6" s="255">
        <f ca="1">SUMPRODUCT((BYF4:BYF8=BYF6)*(BXW4:BXW8=BXW6)*(BXZ4:BXZ8=BXZ6)*(BYA4:BYA8=BYA6)*(BYB4:BYB8&gt;BYB6))</f>
        <v>0</v>
      </c>
      <c r="BYL6" s="255">
        <f ca="1">SUMPRODUCT((BYF4:BYF8=BYF6)*(BXW4:BXW8=BXW6)*(BXZ4:BXZ8=BXZ6)*(BYA4:BYA8=BYA6)*(BYB4:BYB8=BYB6)*(BYC4:BYC8&gt;BYC6))</f>
        <v>0</v>
      </c>
      <c r="BYM6" s="255" t="str">
        <f ca="1">IF(BXQ6&lt;&gt;"",SUM(BYG6:BYL6)+2,"")</f>
        <v/>
      </c>
      <c r="BYN6" s="255" t="str">
        <f ca="1">IF(BXQ6&lt;&gt;"",INDEX(BXQ6:BXQ8,MATCH(3,BYM6:BYM8,0),0),"")</f>
        <v/>
      </c>
      <c r="BZM6" s="255" t="str">
        <f ca="1">IF(BYN6&lt;&gt;"",BYN6,IF(BXP6&lt;&gt;"",BXP6,IF(BWR6&lt;&gt;"",BWR6,BVN6)))</f>
        <v>Wales</v>
      </c>
      <c r="BZN6" s="255">
        <v>3</v>
      </c>
      <c r="BZO6" s="255">
        <v>4</v>
      </c>
      <c r="BZP6" s="255" t="str">
        <f t="shared" si="122"/>
        <v>South Africa</v>
      </c>
      <c r="BZQ6" s="255" t="str">
        <f ca="1">IF(OFFSET('All Players'!$W13,0,BZQ$1)&lt;&gt;"",OFFSET('All Players'!$W13,0,BZQ$1),"")</f>
        <v/>
      </c>
      <c r="BZR6" s="255" t="str">
        <f ca="1">IF(OFFSET('All Players'!$Y13,0,BZQ$1)&lt;&gt;"",OFFSET('All Players'!$Y13,0,BZQ$1),"")</f>
        <v/>
      </c>
      <c r="BZS6" s="255" t="str">
        <f t="shared" si="123"/>
        <v>Japan</v>
      </c>
      <c r="BZT6" s="255" t="str">
        <f ca="1">IF(OFFSET('All Players'!$AA13,0,BZS$1)&lt;&gt;"",OFFSET('All Players'!$AA13,0,BZS$1),"")</f>
        <v/>
      </c>
      <c r="BZU6" s="255" t="str">
        <f ca="1">IF(OFFSET('All Players'!$AC13,0,BZT$1)&lt;&gt;"",OFFSET('All Players'!$AC13,0,BZT$1),"")</f>
        <v/>
      </c>
      <c r="BZV6" s="255">
        <f t="shared" ca="1" si="124"/>
        <v>0</v>
      </c>
      <c r="BZW6" s="255">
        <f t="shared" ca="1" si="125"/>
        <v>0</v>
      </c>
      <c r="BZX6" s="255">
        <f t="shared" ca="1" si="126"/>
        <v>0</v>
      </c>
      <c r="BZY6" s="255">
        <f t="shared" ca="1" si="127"/>
        <v>0</v>
      </c>
      <c r="BZZ6" s="255" t="str">
        <f t="shared" ca="1" si="128"/>
        <v/>
      </c>
      <c r="CAA6" s="255" t="str">
        <f t="shared" ca="1" si="129"/>
        <v/>
      </c>
      <c r="CAB6" s="255">
        <f ca="1">VLOOKUP(CAC6,CET4:CEU8,2,FALSE)</f>
        <v>3</v>
      </c>
      <c r="CAC6" s="255" t="s">
        <v>43</v>
      </c>
      <c r="CAD6" s="255">
        <f t="shared" ca="1" si="359"/>
        <v>0</v>
      </c>
      <c r="CAE6" s="255">
        <f t="shared" ca="1" si="360"/>
        <v>0</v>
      </c>
      <c r="CAF6" s="255">
        <f t="shared" ca="1" si="361"/>
        <v>0</v>
      </c>
      <c r="CAG6" s="255">
        <f t="shared" ca="1" si="362"/>
        <v>0</v>
      </c>
      <c r="CAH6" s="255">
        <f t="shared" ca="1" si="363"/>
        <v>0</v>
      </c>
      <c r="CAI6" s="255">
        <f t="shared" ca="1" si="364"/>
        <v>1000</v>
      </c>
      <c r="CAJ6" s="255">
        <f t="shared" ca="1" si="365"/>
        <v>0</v>
      </c>
      <c r="CAK6" s="255">
        <f t="shared" ca="1" si="366"/>
        <v>0</v>
      </c>
      <c r="CAL6" s="255">
        <f t="shared" ca="1" si="367"/>
        <v>1000</v>
      </c>
      <c r="CAM6" s="255">
        <f t="shared" ca="1" si="368"/>
        <v>0</v>
      </c>
      <c r="CAN6" s="255">
        <f ca="1">SUMIF(CEW:CEW,CAC6,CFC:CFC)+SUMIF(CEZ:CEZ,CAC6,CFD:CFD)</f>
        <v>0</v>
      </c>
      <c r="CAO6" s="255">
        <f ca="1">SUMIF(CEW:CEW,CAC6,CFE:CFE)+SUMIF(CEZ:CEZ,CAC6,CFF:CFF)</f>
        <v>0</v>
      </c>
      <c r="CAP6" s="255">
        <f t="shared" ca="1" si="369"/>
        <v>0</v>
      </c>
      <c r="CAQ6" s="255">
        <v>6</v>
      </c>
      <c r="CAR6" s="255">
        <f t="shared" ca="1" si="370"/>
        <v>1</v>
      </c>
      <c r="CAT6" s="255">
        <f ca="1">RANK(CAP6,CAP$4:CAP$8)+COUNTIF(CAP$4:CAP6,CAP6)-1</f>
        <v>3</v>
      </c>
      <c r="CAU6" s="255" t="str">
        <f ca="1">INDEX(CAC$4:CAC$8,MATCH(3,CAT$4:CAT$8,0),0)</f>
        <v>Wales</v>
      </c>
      <c r="CAV6" s="255">
        <f t="shared" ca="1" si="371"/>
        <v>1</v>
      </c>
      <c r="CAW6" s="255" t="str">
        <f ca="1">IF(AND(CAW5&lt;&gt;"",CAV6=1),CAU6,"")</f>
        <v>Wales</v>
      </c>
      <c r="CAX6" s="255" t="str">
        <f ca="1">IF(AND(CAX5&lt;&gt;"",CAV7=2),CAU7,"")</f>
        <v/>
      </c>
      <c r="CAY6" s="255" t="str">
        <f ca="1">IF(AND(CAY5&lt;&gt;"",CAV8=3),CAU8,"")</f>
        <v/>
      </c>
      <c r="CBB6" s="255" t="str">
        <f t="shared" ca="1" si="372"/>
        <v>Wales</v>
      </c>
      <c r="CBC6" s="255">
        <f ca="1">SUMPRODUCT((CEW3:CEW42=CBB6)*(CEZ3:CEZ42=CBB7)*(CFG3:CFG42="W"))+SUMPRODUCT((CEW3:CEW42=CBB6)*(CEZ3:CEZ42=CBB8)*(CFG3:CFG42="W"))+SUMPRODUCT((CEW3:CEW42=CBB6)*(CEZ3:CEZ42=CBB4)*(CFG3:CFG42="W"))+SUMPRODUCT((CEW3:CEW42=CBB6)*(CEZ3:CEZ42=CBB5)*(CFG3:CFG42="W"))+SUMPRODUCT((CEW3:CEW42=CBB7)*(CEZ3:CEZ42=CBB6)*(CFH3:CFH42="W"))+SUMPRODUCT((CEW3:CEW42=CBB8)*(CEZ3:CEZ42=CBB6)*(CFH3:CFH42="W"))+SUMPRODUCT((CEW3:CEW42=CBB4)*(CEZ3:CEZ42=CBB6)*(CFH3:CFH42="W"))+SUMPRODUCT((CEW3:CEW42=CBB5)*(CEZ3:CEZ42=CBB6)*(CFH3:CFH42="W"))</f>
        <v>0</v>
      </c>
      <c r="CBD6" s="255">
        <f ca="1">SUMPRODUCT((CEW3:CEW42=CBB6)*(CEZ3:CEZ42=CBB7)*(CFG3:CFG42="D"))+SUMPRODUCT((CEW3:CEW42=CBB6)*(CEZ3:CEZ42=CBB8)*(CFG3:CFG42="D"))+SUMPRODUCT((CEW3:CEW42=CBB6)*(CEZ3:CEZ42=CBB4)*(CFG3:CFG42="D"))+SUMPRODUCT((CEW3:CEW42=CBB6)*(CEZ3:CEZ42=CBB5)*(CFG3:CFG42="D"))+SUMPRODUCT((CEW3:CEW42=CBB7)*(CEZ3:CEZ42=CBB6)*(CFG3:CFG42="D"))+SUMPRODUCT((CEW3:CEW42=CBB8)*(CEZ3:CEZ42=CBB6)*(CFG3:CFG42="D"))+SUMPRODUCT((CEW3:CEW42=CBB4)*(CEZ3:CEZ42=CBB6)*(CFG3:CFG42="D"))+SUMPRODUCT((CEW3:CEW42=CBB5)*(CEZ3:CEZ42=CBB6)*(CFG3:CFG42="D"))</f>
        <v>0</v>
      </c>
      <c r="CBE6" s="255">
        <f ca="1">SUMPRODUCT((CEW3:CEW42=CBB6)*(CEZ3:CEZ42=CBB7)*(CFG3:CFG42="L"))+SUMPRODUCT((CEW3:CEW42=CBB6)*(CEZ3:CEZ42=CBB8)*(CFG3:CFG42="L"))+SUMPRODUCT((CEW3:CEW42=CBB6)*(CEZ3:CEZ42=CBB4)*(CFG3:CFG42="L"))+SUMPRODUCT((CEW3:CEW42=CBB6)*(CEZ3:CEZ42=CBB5)*(CFG3:CFG42="L"))+SUMPRODUCT((CEW3:CEW42=CBB7)*(CEZ3:CEZ42=CBB6)*(CFH3:CFH42="L"))+SUMPRODUCT((CEW3:CEW42=CBB8)*(CEZ3:CEZ42=CBB6)*(CFH3:CFH42="L"))+SUMPRODUCT((CEW3:CEW42=CBB4)*(CEZ3:CEZ42=CBB6)*(CFH3:CFH42="L"))+SUMPRODUCT((CEW3:CEW42=CBB5)*(CEZ3:CEZ42=CBB6)*(CFH3:CFH42="L"))</f>
        <v>0</v>
      </c>
      <c r="CBF6" s="255">
        <f ca="1">IF(CBB6&lt;&gt;"",VLOOKUP(CBB6,CAC4:CAG29,5,FALSE),0)</f>
        <v>0</v>
      </c>
      <c r="CBG6" s="255">
        <f ca="1">IF(CBB6&lt;&gt;"",VLOOKUP(CBB6,CAC4:CAH29,6,FALSE),0)</f>
        <v>0</v>
      </c>
      <c r="CBH6" s="255">
        <f ca="1">CBF6-CBG6+1000</f>
        <v>1000</v>
      </c>
      <c r="CBI6" s="255">
        <f ca="1">IF(CBB6&lt;&gt;"",VLOOKUP(CBB6,CAC4:CAJ29,8,FALSE),0)</f>
        <v>0</v>
      </c>
      <c r="CBJ6" s="255">
        <f ca="1">IF(CBB6&lt;&gt;"",VLOOKUP(CBB6,CAC4:CAK29,9,FALSE),0)</f>
        <v>0</v>
      </c>
      <c r="CBK6" s="255">
        <f ca="1">CBI6-CBJ6+1000</f>
        <v>1000</v>
      </c>
      <c r="CBL6" s="255">
        <f ca="1">IF(CBB6&lt;&gt;"",VLOOKUP(CBB6,CAC4:CAG8,5,FALSE),"")</f>
        <v>0</v>
      </c>
      <c r="CBM6" s="255">
        <f ca="1">IF(CBB6&lt;&gt;"",VLOOKUP(CBB6,CAC4:CAJ8,8,FALSE),"")</f>
        <v>0</v>
      </c>
      <c r="CBN6" s="255">
        <f ca="1">IF(CBB6&lt;&gt;"",VLOOKUP(CBB6,CAC4:CAQ8,15,FALSE),"")</f>
        <v>6</v>
      </c>
      <c r="CBO6" s="255">
        <f ca="1">SUMPRODUCT((CEW3:CEW42=CBB6)*(CEZ3:CEZ42=CBB7)*CFC3:CFC42)+SUMPRODUCT((CEW3:CEW42=CBB6)*(CEZ3:CEZ42=CBB8)*CFC3:CFC42)+SUMPRODUCT((CEW3:CEW42=CBB6)*(CEZ3:CEZ42=CBB4)*CFC3:CFC42)+SUMPRODUCT((CEW3:CEW42=CBB6)*(CEZ3:CEZ42=CBB5)*CFC3:CFC42)+SUMPRODUCT((CEW3:CEW42=CBB7)*(CEZ3:CEZ42=CBB6)*CFD3:CFD42)+SUMPRODUCT((CEW3:CEW42=CBB8)*(CEZ3:CEZ42=CBB6)*CFD3:CFD42)+SUMPRODUCT((CEW3:CEW42=CBB4)*(CEZ3:CEZ42=CBB6)*CFD3:CFD42)+SUMPRODUCT((CEW3:CEW42=CBB5)*(CEZ3:CEZ42=CBB6)*CFD3:CFD42)</f>
        <v>0</v>
      </c>
      <c r="CBP6" s="255">
        <f ca="1">SUMPRODUCT((CEW3:CEW42=CBB6)*(CEZ3:CEZ42=CBB7)*CFE3:CFE42)+SUMPRODUCT((CEW3:CEW42=CBB6)*(CEZ3:CEZ42=CBB8)*CFE3:CFE42)+SUMPRODUCT((CEW3:CEW42=CBB6)*(CEZ3:CEZ42=CBB4)*CFE3:CFE42)+SUMPRODUCT((CEW3:CEW42=CBB6)*(CEZ3:CEZ42=CBB5)*CFE3:CFE42)+SUMPRODUCT((CEW3:CEW42=CBB7)*(CEZ3:CEZ42=CBB6)*CFF3:CFF42)+SUMPRODUCT((CEW3:CEW42=CBB8)*(CEZ3:CEZ42=CBB6)*CFF3:CFF42)+SUMPRODUCT((CEW3:CEW42=CBB4)*(CEZ3:CEZ42=CBB6)*CFF3:CFF42)+SUMPRODUCT((CEW3:CEW42=CBB5)*(CEZ3:CEZ42=CBB6)*CFF3:CFF42)</f>
        <v>0</v>
      </c>
      <c r="CBQ6" s="255">
        <f ca="1">CBC6*4+CBD6*2+CBO6+CBP6</f>
        <v>0</v>
      </c>
      <c r="CBR6" s="255">
        <f ca="1">IF(CBB6&lt;&gt;"",RANK(CBQ6,CBQ4:CBQ8),"")</f>
        <v>1</v>
      </c>
      <c r="CBS6" s="255">
        <f ca="1">SUMPRODUCT((CBQ4:CBQ8=CBQ6)*(CBH4:CBH8&gt;CBH6))</f>
        <v>0</v>
      </c>
      <c r="CBT6" s="255">
        <f ca="1">SUMPRODUCT((CBQ4:CBQ8=CBQ6)*(CBH4:CBH8=CBH6)*(CBK4:CBK8&gt;CBK6))</f>
        <v>0</v>
      </c>
      <c r="CBU6" s="255">
        <f ca="1">SUMPRODUCT((CBQ4:CBQ8=CBQ6)*(CBH4:CBH8=CBH6)*(CBK4:CBK8=CBK6)*(CBL4:CBL8&gt;CBL6))</f>
        <v>0</v>
      </c>
      <c r="CBV6" s="255">
        <f ca="1">SUMPRODUCT((CBQ4:CBQ8=CBQ6)*(CBH4:CBH8=CBH6)*(CBK4:CBK8=CBK6)*(CBL4:CBL8=CBL6)*(CBM4:CBM8&gt;CBM6))</f>
        <v>0</v>
      </c>
      <c r="CBW6" s="255">
        <f ca="1">SUMPRODUCT((CBQ4:CBQ8=CBQ6)*(CBH4:CBH8=CBH6)*(CBK4:CBK8=CBK6)*(CBL4:CBL8=CBL6)*(CBM4:CBM8=CBM6)*(CBN4:CBN8&gt;CBN6))</f>
        <v>2</v>
      </c>
      <c r="CBX6" s="255">
        <f t="shared" ca="1" si="373"/>
        <v>3</v>
      </c>
      <c r="CBY6" s="255" t="str">
        <f ca="1">IF(CBB6&lt;&gt;"",INDEX(CBB4:CBB8,MATCH(3,CBX4:CBX8,0),0),"")</f>
        <v>Wales</v>
      </c>
      <c r="CBZ6" s="255" t="str">
        <f ca="1">IF(CAX5&lt;&gt;"",CAX5,"")</f>
        <v/>
      </c>
      <c r="CCA6" s="255">
        <f ca="1">SUMPRODUCT((CEW3:CEW42=CBZ6)*(CEZ3:CEZ42=CBZ7)*(CFG3:CFG42="W"))+SUMPRODUCT((CEW3:CEW42=CBZ6)*(CEZ3:CEZ42=CBZ8)*(CFG3:CFG42="W"))+SUMPRODUCT((CEW3:CEW42=CBZ6)*(CEZ3:CEZ42=CBZ5)*(CFG3:CFG42="W"))+SUMPRODUCT((CEW3:CEW42=CBZ7)*(CEZ3:CEZ42=CBZ6)*(CFH3:CFH42="W"))+SUMPRODUCT((CEW3:CEW42=CBZ8)*(CEZ3:CEZ42=CBZ6)*(CFH3:CFH42="W"))+SUMPRODUCT((CEW3:CEW42=CBZ5)*(CEZ3:CEZ42=CBZ6)*(CFH3:CFH42="W"))</f>
        <v>0</v>
      </c>
      <c r="CCB6" s="255">
        <f ca="1">SUMPRODUCT((CEW3:CEW42=CBZ6)*(CEZ3:CEZ42=CBZ7)*(CFG3:CFG42="D"))+SUMPRODUCT((CEW3:CEW42=CBZ6)*(CEZ3:CEZ42=CBZ8)*(CFG3:CFG42="D"))+SUMPRODUCT((CEW3:CEW42=CBZ6)*(CEZ3:CEZ42=CBZ5)*(CFG3:CFG42="D"))+SUMPRODUCT((CEW3:CEW42=CBZ7)*(CEZ3:CEZ42=CBZ6)*(CFG3:CFG42="D"))+SUMPRODUCT((CEW3:CEW42=CBZ8)*(CEZ3:CEZ42=CBZ6)*(CFG3:CFG42="D"))+SUMPRODUCT((CEW3:CEW42=CBZ5)*(CEZ3:CEZ42=CBZ6)*(CFG3:CFG42="D"))</f>
        <v>0</v>
      </c>
      <c r="CCC6" s="255">
        <f ca="1">SUMPRODUCT((CEW3:CEW42=CBZ6)*(CEZ3:CEZ42=CBZ7)*(CFG3:CFG42="L"))+SUMPRODUCT((CEW3:CEW42=CBZ6)*(CEZ3:CEZ42=CBZ8)*(CFG3:CFG42="L"))+SUMPRODUCT((CEW3:CEW42=CBZ6)*(CEZ3:CEZ42=CBZ5)*(CFG3:CFG42="L"))+SUMPRODUCT((CEW3:CEW42=CBZ7)*(CEZ3:CEZ42=CBZ6)*(CFH3:CFH42="L"))+SUMPRODUCT((CEW3:CEW42=CBZ8)*(CEZ3:CEZ42=CBZ6)*(CFH3:CFH42="L"))+SUMPRODUCT((CEW3:CEW42=CBZ5)*(CEZ3:CEZ42=CBZ6)*(CFH3:CFH42="L"))</f>
        <v>0</v>
      </c>
      <c r="CCD6" s="255">
        <f ca="1">IF(CBZ6&lt;&gt;"",VLOOKUP(CBZ6,CAC4:CAG29,5,FALSE),0)</f>
        <v>0</v>
      </c>
      <c r="CCE6" s="255">
        <f ca="1">IF(CBZ6&lt;&gt;"",VLOOKUP(CBZ6,CAC4:CAH29,6,FALSE),0)</f>
        <v>0</v>
      </c>
      <c r="CCF6" s="255">
        <f ca="1">CCD6-CCE6+1000</f>
        <v>1000</v>
      </c>
      <c r="CCG6" s="255">
        <f ca="1">IF(CBZ6&lt;&gt;"",VLOOKUP(CBZ6,CAC4:CAJ29,8,FALSE),0)</f>
        <v>0</v>
      </c>
      <c r="CCH6" s="255">
        <f ca="1">IF(CBZ6&lt;&gt;"",VLOOKUP(CBZ6,CAC4:CAK29,9,FALSE),0)</f>
        <v>0</v>
      </c>
      <c r="CCI6" s="255">
        <f t="shared" ref="CCI6" ca="1" si="404">CCG6-CCH6+1000</f>
        <v>1000</v>
      </c>
      <c r="CCJ6" s="255" t="str">
        <f ca="1">IF(CBZ6&lt;&gt;"",VLOOKUP(CBZ6,CAC4:CAG8,5,FALSE),"")</f>
        <v/>
      </c>
      <c r="CCK6" s="255" t="str">
        <f ca="1">IF(CBZ6&lt;&gt;"",VLOOKUP(CBZ6,CAC4:CAJ8,8,FALSE),"")</f>
        <v/>
      </c>
      <c r="CCL6" s="255" t="str">
        <f ca="1">IF(CBZ6&lt;&gt;"",VLOOKUP(CBZ6,CAC4:CAQ8,15,FALSE),"")</f>
        <v/>
      </c>
      <c r="CCM6" s="255">
        <f ca="1">SUMPRODUCT((CEW3:CEW42=CBZ6)*(CEZ3:CEZ42=CBZ7)*CFC3:CFC42)+SUMPRODUCT((CEW3:CEW42=CBZ6)*(CEZ3:CEZ42=CBZ8)*CFC3:CFC42)+SUMPRODUCT((CEW3:CEW42=CBZ6)*(CEZ3:CEZ42=CBZ5)*CFC3:CFC42)+SUMPRODUCT((CEW3:CEW42=CBZ7)*(CEZ3:CEZ42=CBZ6)*CFD3:CFD42)+SUMPRODUCT((CEW3:CEW42=CBZ8)*(CEZ3:CEZ42=CBZ6)*CFD3:CFD42)+SUMPRODUCT((CEW3:CEW42=CBZ5)*(CEZ3:CEZ42=CBZ6)*CFD3:CFD42)</f>
        <v>0</v>
      </c>
      <c r="CCN6" s="255">
        <f ca="1">SUMPRODUCT((CEW3:CEW42=CBZ6)*(CEZ3:CEZ42=CBZ7)*CFE3:CFE42)+SUMPRODUCT((CEW3:CEW42=CBZ6)*(CEZ3:CEZ42=CBZ8)*CFE3:CFE42)+SUMPRODUCT((CEW3:CEW42=CBZ6)*(CEZ3:CEZ42=CBZ5)*CFE3:CFE42)+SUMPRODUCT((CEW3:CEW42=CBZ7)*(CEZ3:CEZ42=CBZ6)*CFF3:CFF42)+SUMPRODUCT((CEW3:CEW42=CBZ8)*(CEZ3:CEZ42=CBZ6)*CFF3:CFF42)+SUMPRODUCT((CEW3:CEW42=CBZ5)*(CEZ3:CEZ42=CBZ6)*CFF3:CFF42)</f>
        <v>0</v>
      </c>
      <c r="CCO6" s="255">
        <f ca="1">CCA6*4+CCB6*2+CCM6+CCN6</f>
        <v>0</v>
      </c>
      <c r="CCP6" s="255" t="str">
        <f ca="1">IF(CBZ6&lt;&gt;"",RANK(CCO6,CCO5:CCO8),"")</f>
        <v/>
      </c>
      <c r="CCQ6" s="255">
        <f ca="1">SUMPRODUCT((CCO5:CCO8=CCO6)*(CCF5:CCF8&gt;CCF6))</f>
        <v>0</v>
      </c>
      <c r="CCR6" s="255">
        <f ca="1">SUMPRODUCT((CCO5:CCO8=CCO6)*(CCF5:CCF8=CCF6)*(CCI5:CCI8&gt;CCI6))</f>
        <v>0</v>
      </c>
      <c r="CCS6" s="255">
        <f ca="1">SUMPRODUCT((CCO4:CCO8=CCO6)*(CCF4:CCF8=CCF6)*(CCI4:CCI8=CCI6)*(CCJ4:CCJ8&gt;CCJ6))</f>
        <v>0</v>
      </c>
      <c r="CCT6" s="255">
        <f ca="1">SUMPRODUCT((CCO4:CCO8=CCO6)*(CCF4:CCF8=CCF6)*(CCI4:CCI8=CCI6)*(CCJ4:CCJ8=CCJ6)*(CCK4:CCK8&gt;CCK6))</f>
        <v>0</v>
      </c>
      <c r="CCU6" s="255">
        <f ca="1">SUMPRODUCT((CCO4:CCO8=CCO6)*(CCF4:CCF8=CCF6)*(CCI4:CCI8=CCI6)*(CCJ4:CCJ8=CCJ6)*(CCK4:CCK8=CCK6)*(CCL4:CCL8&gt;CCL6))</f>
        <v>0</v>
      </c>
      <c r="CCV6" s="255" t="str">
        <f t="shared" ref="CCV6:CCV8" ca="1" si="405">IF(CBZ6&lt;&gt;"",SUM(CCP6:CCU6)+1,"")</f>
        <v/>
      </c>
      <c r="CCW6" s="255" t="str">
        <f ca="1">IF(CBZ6&lt;&gt;"",INDEX(CBZ5:CBZ8,MATCH(3,CCV5:CCV8,0),0),"")</f>
        <v/>
      </c>
      <c r="CCX6" s="255" t="str">
        <f ca="1">IF(CAY4&lt;&gt;"",CAY4,"")</f>
        <v/>
      </c>
      <c r="CCY6" s="255">
        <f ca="1">SUMPRODUCT((CEW3:CEW42=CCX6)*(CEZ3:CEZ42=CCX7)*(CFG3:CFG42="W"))+SUMPRODUCT((CEW3:CEW42=CCX6)*(CEZ3:CEZ42=CCX8)*(CFG3:CFG42="W"))+SUMPRODUCT((CEW3:CEW42=CCX6)*(CEZ3:CEZ42=CCX9)*(CFG3:CFG42="W"))+SUMPRODUCT((CEW3:CEW42=CCX7)*(CEZ3:CEZ42=CCX6)*(CFH3:CFH42="W"))+SUMPRODUCT((CEW3:CEW42=CCX8)*(CEZ3:CEZ42=CCX6)*(CFH3:CFH42="W"))+SUMPRODUCT((CEW3:CEW42=CCX9)*(CEZ3:CEZ42=CCX6)*(CFH3:CFH42="W"))</f>
        <v>0</v>
      </c>
      <c r="CCZ6" s="255">
        <f ca="1">SUMPRODUCT((CEW3:CEW42=CCX6)*(CEZ3:CEZ42=CCX7)*(CFG3:CFG42="D"))+SUMPRODUCT((CEW3:CEW42=CCX6)*(CEZ3:CEZ42=CCX8)*(CFG3:CFG42="D"))+SUMPRODUCT((CEW3:CEW42=CCX6)*(CEZ3:CEZ42=CCX9)*(CFG3:CFG42="D"))+SUMPRODUCT((CEW3:CEW42=CCX7)*(CEZ3:CEZ42=CCX6)*(CFG3:CFG42="D"))+SUMPRODUCT((CEW3:CEW42=CCX8)*(CEZ3:CEZ42=CCX6)*(CFG3:CFG42="D"))+SUMPRODUCT((CEW3:CEW42=CCX9)*(CEZ3:CEZ42=CCX6)*(CFG3:CFG42="D"))</f>
        <v>0</v>
      </c>
      <c r="CDA6" s="255">
        <f ca="1">SUMPRODUCT((CEW3:CEW42=CCX6)*(CEZ3:CEZ42=CCX7)*(CFG3:CFG42="L"))+SUMPRODUCT((CEW3:CEW42=CCX6)*(CEZ3:CEZ42=CCX8)*(CFG3:CFG42="L"))+SUMPRODUCT((CEW3:CEW42=CCX6)*(CEZ3:CEZ42=CCX9)*(CFG3:CFG42="L"))+SUMPRODUCT((CEW3:CEW42=CCX7)*(CEZ3:CEZ42=CCX6)*(CFH3:CFH42="L"))+SUMPRODUCT((CEW3:CEW42=CCX8)*(CEZ3:CEZ42=CCX6)*(CFH3:CFH42="L"))+SUMPRODUCT((CEW3:CEW42=CCX9)*(CEZ3:CEZ42=CCX6)*(CFH3:CFH42="L"))</f>
        <v>0</v>
      </c>
      <c r="CDB6" s="255">
        <f ca="1">IF(CCX6&lt;&gt;"",VLOOKUP(CCX6,CAC4:CAG29,5,FALSE),0)</f>
        <v>0</v>
      </c>
      <c r="CDC6" s="255">
        <f ca="1">IF(CCX6&lt;&gt;"",VLOOKUP(CCX6,CAC4:CAH29,6,FALSE),0)</f>
        <v>0</v>
      </c>
      <c r="CDD6" s="255">
        <f ca="1">CDB6-CDC6+1000</f>
        <v>1000</v>
      </c>
      <c r="CDE6" s="255">
        <f ca="1">IF(CCX6&lt;&gt;"",VLOOKUP(CCX6,CAC4:CAJ29,8,FALSE),0)</f>
        <v>0</v>
      </c>
      <c r="CDF6" s="255">
        <f ca="1">IF(CCX6&lt;&gt;"",VLOOKUP(CCX6,CAC4:CAK29,9,FALSE),0)</f>
        <v>0</v>
      </c>
      <c r="CDG6" s="255">
        <f ca="1">CDE6-CDF6+1000</f>
        <v>1000</v>
      </c>
      <c r="CDH6" s="255" t="str">
        <f ca="1">IF(CCX6&lt;&gt;"",VLOOKUP(CCX6,CAC4:CAG8,5,FALSE),"")</f>
        <v/>
      </c>
      <c r="CDI6" s="255" t="str">
        <f ca="1">IF(CCX6&lt;&gt;"",VLOOKUP(CCX6,CAC4:CAJ8,8,FALSE),"")</f>
        <v/>
      </c>
      <c r="CDJ6" s="255" t="str">
        <f ca="1">IF(CCX6&lt;&gt;"",VLOOKUP(CCX6,CAC4:CAQ8,15,FALSE),"")</f>
        <v/>
      </c>
      <c r="CDK6" s="255">
        <f ca="1">SUMPRODUCT((CEW3:CEW42=CCX6)*(CEZ3:CEZ42=CCX7)*CFC3:CFC42)+SUMPRODUCT((CEW3:CEW42=CCX6)*(CEZ3:CEZ42=CCX8)*CFC3:CFC42)+SUMPRODUCT((CEW3:CEW42=CCX6)*(CEZ3:CEZ42=CCX9)*CFC3:CFC42)+SUMPRODUCT((CEW3:CEW42=CCX7)*(CEZ3:CEZ42=CCX6)*CFD3:CFD42)+SUMPRODUCT((CEW3:CEW42=CCX8)*(CEZ3:CEZ42=CCX6)*CFD3:CFD42)+SUMPRODUCT((CEW3:CEW42=CCX9)*(CEZ3:CEZ42=CCX6)*CFD3:CFD42)</f>
        <v>0</v>
      </c>
      <c r="CDL6" s="255">
        <f ca="1">SUMPRODUCT((CEW3:CEW42=CCX6)*(CEZ3:CEZ42=CCX7)*CFE3:CFE42)+SUMPRODUCT((CEW3:CEW42=CCX6)*(CEZ3:CEZ42=CCX8)*CFE3:CFE42)+SUMPRODUCT((CEW3:CEW42=CCX6)*(CEZ3:CEZ42=CCX9)*CFE3:CFE42)+SUMPRODUCT((CEW3:CEW42=CCX7)*(CEZ3:CEZ42=CCX6)*CFF3:CFF42)+SUMPRODUCT((CEW3:CEW42=CCX8)*(CEZ3:CEZ42=CCX6)*CFF3:CFF42)+SUMPRODUCT((CEW3:CEW42=CCX9)*(CEZ3:CEZ42=CCX6)*CFF3:CFF42)</f>
        <v>0</v>
      </c>
      <c r="CDM6" s="255">
        <f ca="1">CCY6*4+CCZ6*2+CDK6+CDL6</f>
        <v>0</v>
      </c>
      <c r="CDN6" s="255" t="str">
        <f ca="1">IF(CCX6&lt;&gt;"",RANK(CDM6,CDM6:CDM9),"")</f>
        <v/>
      </c>
      <c r="CDO6" s="255">
        <f ca="1">SUMPRODUCT((CDM6:CDM9=CDM6)*(CDD6:CDD9&gt;CDD6))</f>
        <v>0</v>
      </c>
      <c r="CDP6" s="255">
        <f ca="1">SUMPRODUCT((CDM6:CDM9=CDM6)*(CDD6:CDD9=CDD6)*(CDG6:CDG9&gt;CDG6))</f>
        <v>0</v>
      </c>
      <c r="CDQ6" s="255">
        <f ca="1">SUMPRODUCT((CDM4:CDM8=CDM6)*(CDD4:CDD8=CDD6)*(CDG4:CDG8=CDG6)*(CDH4:CDH8&gt;CDH6))</f>
        <v>0</v>
      </c>
      <c r="CDR6" s="255">
        <f ca="1">SUMPRODUCT((CDM4:CDM8=CDM6)*(CDD4:CDD8=CDD6)*(CDG4:CDG8=CDG6)*(CDH4:CDH8=CDH6)*(CDI4:CDI8&gt;CDI6))</f>
        <v>0</v>
      </c>
      <c r="CDS6" s="255">
        <f ca="1">SUMPRODUCT((CDM4:CDM8=CDM6)*(CDD4:CDD8=CDD6)*(CDG4:CDG8=CDG6)*(CDH4:CDH8=CDH6)*(CDI4:CDI8=CDI6)*(CDJ4:CDJ8&gt;CDJ6))</f>
        <v>0</v>
      </c>
      <c r="CDT6" s="255" t="str">
        <f ca="1">IF(CCX6&lt;&gt;"",SUM(CDN6:CDS6)+2,"")</f>
        <v/>
      </c>
      <c r="CDU6" s="255" t="str">
        <f ca="1">IF(CCX6&lt;&gt;"",INDEX(CCX6:CCX8,MATCH(3,CDT6:CDT8,0),0),"")</f>
        <v/>
      </c>
      <c r="CET6" s="255" t="str">
        <f ca="1">IF(CDU6&lt;&gt;"",CDU6,IF(CCW6&lt;&gt;"",CCW6,IF(CBY6&lt;&gt;"",CBY6,CAU6)))</f>
        <v>Wales</v>
      </c>
      <c r="CEU6" s="255">
        <v>3</v>
      </c>
      <c r="CEV6" s="255">
        <v>4</v>
      </c>
      <c r="CEW6" s="255" t="str">
        <f t="shared" si="130"/>
        <v>South Africa</v>
      </c>
      <c r="CEX6" s="255" t="str">
        <f ca="1">IF(OFFSET('All Players'!$W13,0,CEX$1)&lt;&gt;"",OFFSET('All Players'!$W13,0,CEX$1),"")</f>
        <v/>
      </c>
      <c r="CEY6" s="255" t="str">
        <f ca="1">IF(OFFSET('All Players'!$Y13,0,CEX$1)&lt;&gt;"",OFFSET('All Players'!$Y13,0,CEX$1),"")</f>
        <v/>
      </c>
      <c r="CEZ6" s="255" t="str">
        <f t="shared" si="131"/>
        <v>Japan</v>
      </c>
      <c r="CFA6" s="255" t="str">
        <f ca="1">IF(OFFSET('All Players'!$AA13,0,CEZ$1)&lt;&gt;"",OFFSET('All Players'!$AA13,0,CEZ$1),"")</f>
        <v/>
      </c>
      <c r="CFB6" s="255" t="str">
        <f ca="1">IF(OFFSET('All Players'!$AC13,0,CFA$1)&lt;&gt;"",OFFSET('All Players'!$AC13,0,CFA$1),"")</f>
        <v/>
      </c>
      <c r="CFC6" s="255">
        <f t="shared" ca="1" si="132"/>
        <v>0</v>
      </c>
      <c r="CFD6" s="255">
        <f t="shared" ca="1" si="133"/>
        <v>0</v>
      </c>
      <c r="CFE6" s="255">
        <f t="shared" ca="1" si="134"/>
        <v>0</v>
      </c>
      <c r="CFF6" s="255">
        <f t="shared" ca="1" si="135"/>
        <v>0</v>
      </c>
      <c r="CFG6" s="255" t="str">
        <f t="shared" ca="1" si="136"/>
        <v/>
      </c>
      <c r="CFH6" s="255" t="str">
        <f t="shared" ca="1" si="137"/>
        <v/>
      </c>
    </row>
    <row r="7" spans="1:2192" x14ac:dyDescent="0.2">
      <c r="A7" s="255">
        <f>VLOOKUP(B7,DS4:DT8,2,FALSE)</f>
        <v>4</v>
      </c>
      <c r="B7" s="255" t="s">
        <v>29</v>
      </c>
      <c r="C7" s="255">
        <f t="shared" si="138"/>
        <v>1</v>
      </c>
      <c r="D7" s="255">
        <f t="shared" si="139"/>
        <v>0</v>
      </c>
      <c r="E7" s="255">
        <f t="shared" si="140"/>
        <v>3</v>
      </c>
      <c r="F7" s="255">
        <f>SUMIF($DV$3:$DV$60,B7,$DW$3:$DW$60)+SUMIF($DY$3:$DY$60,B7,$DX$3:$DX$60)</f>
        <v>84</v>
      </c>
      <c r="G7" s="255">
        <f>SUMIF($DY$3:$DY$60,B7,$DW$3:$DW$60)+SUMIF($DV$3:$DV$60,B7,$DX$3:$DX$60)</f>
        <v>101</v>
      </c>
      <c r="H7" s="255">
        <f t="shared" si="141"/>
        <v>983</v>
      </c>
      <c r="I7" s="255">
        <f>SUMIF(Tournament!$H$13:$H$52,B7,Tournament!$O$13:$O$52)+SUMIF(Tournament!$N$13:$N$52,B7,Tournament!$Q$13:$Q$52)</f>
        <v>10</v>
      </c>
      <c r="J7" s="255">
        <f>SUMIF(Tournament!$N$13:$N$52,B7,Tournament!$O$13:$O$52)+SUMIF(Tournament!$H$13:$H$52,B7,Tournament!$Q$13:$Q$52)</f>
        <v>11</v>
      </c>
      <c r="K7" s="255">
        <f t="shared" si="142"/>
        <v>999</v>
      </c>
      <c r="L7" s="255">
        <f t="shared" si="143"/>
        <v>4</v>
      </c>
      <c r="M7" s="255">
        <f>SUMIF(DV:DV,B7,EB:EB)+SUMIF(DY:DY,B7,EC:EC)</f>
        <v>1</v>
      </c>
      <c r="N7" s="255">
        <f>SUMIF(DV:DV,B7,ED:ED)+SUMIF(DY:DY,B7,EE:EE)</f>
        <v>0</v>
      </c>
      <c r="O7" s="255">
        <f t="shared" si="144"/>
        <v>5</v>
      </c>
      <c r="P7" s="255">
        <v>10</v>
      </c>
      <c r="Q7" s="255">
        <f t="shared" si="145"/>
        <v>4</v>
      </c>
      <c r="S7" s="255">
        <f>RANK(O7,$O$4:$O$8)+COUNTIF($O$4:O7,O7)-1</f>
        <v>4</v>
      </c>
      <c r="T7" s="255" t="str">
        <f>INDEX($B$4:$B$8,MATCH(4,$S$4:$S$8,0),0)</f>
        <v>Fiji</v>
      </c>
      <c r="U7" s="255">
        <f t="shared" si="146"/>
        <v>4</v>
      </c>
      <c r="V7" s="255" t="str">
        <f>IF(AND(V6&lt;&gt;"",U7=1),T7,"")</f>
        <v/>
      </c>
      <c r="W7" s="255" t="str">
        <f>IF(AND(W6&lt;&gt;"",U8=2),T8,"")</f>
        <v/>
      </c>
      <c r="AA7" s="255" t="str">
        <f t="shared" si="147"/>
        <v/>
      </c>
      <c r="AB7" s="255">
        <f>SUMPRODUCT((DV3:DV42=AA7)*(DY3:DY42=AA8)*(EF3:EF42="W"))+SUMPRODUCT((DV3:DV42=AA7)*(DY3:DY42=AA4)*(EF3:EF42="W"))+SUMPRODUCT((DV3:DV42=AA7)*(DY3:DY42=AA5)*(EF3:EF42="W"))+SUMPRODUCT((DV3:DV42=AA7)*(DY3:DY42=AA6)*(EF3:EF42="W"))+SUMPRODUCT((DV3:DV42=AA8)*(DY3:DY42=AA7)*(EG3:EG42="W"))+SUMPRODUCT((DV3:DV42=AA4)*(DY3:DY42=AA7)*(EG3:EG42="W"))+SUMPRODUCT((DV3:DV42=AA5)*(DY3:DY42=AA7)*(EG3:EG42="W"))+SUMPRODUCT((DV3:DV42=AA6)*(DY3:DY42=AA7)*(EG3:EG42="W"))</f>
        <v>0</v>
      </c>
      <c r="AC7" s="255">
        <f>SUMPRODUCT((DV3:DV42=AA7)*(DY3:DY42=AA8)*(EF3:EF42="D"))+SUMPRODUCT((DV3:DV42=AA7)*(DY3:DY42=AA4)*(EF3:EF42="D"))+SUMPRODUCT((DV3:DV42=AA7)*(DY3:DY42=AA5)*(EF3:EF42="D"))+SUMPRODUCT((DV3:DV42=AA7)*(DY3:DY42=AA6)*(EF3:EF42="D"))+SUMPRODUCT((DV3:DV42=AA8)*(DY3:DY42=AA7)*(EF3:EF42="D"))+SUMPRODUCT((DV3:DV42=AA4)*(DY3:DY42=AA7)*(EF3:EF42="D"))+SUMPRODUCT((DV3:DV42=AA5)*(DY3:DY42=AA7)*(EF3:EF42="D"))+SUMPRODUCT((DV3:DV42=AA6)*(DY3:DY42=AA7)*(EF3:EF42="D"))</f>
        <v>0</v>
      </c>
      <c r="AD7" s="255">
        <f>SUMPRODUCT((DV3:DV42=AA7)*(DY3:DY42=AA8)*(EF3:EF42="L"))+SUMPRODUCT((DV3:DV42=AA7)*(DY3:DY42=AA4)*(EF3:EF42="L"))+SUMPRODUCT((DV3:DV42=AA7)*(DY3:DY42=AA5)*(EF3:EF42="L"))+SUMPRODUCT((DV3:DV42=AA7)*(DY3:DY42=AA6)*(EF3:EF42="L"))+SUMPRODUCT((DV3:DV42=AA8)*(DY3:DY42=AA7)*(EG3:EG42="L"))+SUMPRODUCT((DV3:DV42=AA4)*(DY3:DY42=AA7)*(EG3:EG42="L"))+SUMPRODUCT((DV3:DV42=AA5)*(DY3:DY42=AA7)*(EG3:EG42="L"))+SUMPRODUCT((DV3:DV42=AA6)*(DY3:DY42=AA7)*(EG3:EG42="L"))</f>
        <v>0</v>
      </c>
      <c r="AE7" s="255">
        <f>IF(AA7&lt;&gt;"",VLOOKUP(AA7,B4:F29,5,FALSE),0)</f>
        <v>0</v>
      </c>
      <c r="AF7" s="255">
        <f>IF(AA7&lt;&gt;"",VLOOKUP(AA7,B4:G29,6,FALSE),0)</f>
        <v>0</v>
      </c>
      <c r="AG7" s="255">
        <f>AE7-AF7+1000</f>
        <v>1000</v>
      </c>
      <c r="AH7" s="255">
        <f>IF(AA7&lt;&gt;"",VLOOKUP(AA7,B4:I29,8,FALSE),0)</f>
        <v>0</v>
      </c>
      <c r="AI7" s="255">
        <f>IF(AA7&lt;&gt;"",VLOOKUP(AA7,B4:J29,9,FALSE),0)</f>
        <v>0</v>
      </c>
      <c r="AJ7" s="255">
        <f>AH7-AI7+1000</f>
        <v>1000</v>
      </c>
      <c r="AK7" s="255" t="str">
        <f>IF(AA7&lt;&gt;"",VLOOKUP(AA7,B4:F8,5,FALSE),"")</f>
        <v/>
      </c>
      <c r="AL7" s="255" t="str">
        <f>IF(AA7&lt;&gt;"",VLOOKUP(AA7,B4:I8,8,FALSE),"")</f>
        <v/>
      </c>
      <c r="AM7" s="255" t="str">
        <f>IF(AA7&lt;&gt;"",VLOOKUP(AA7,B4:P8,15,FALSE),"")</f>
        <v/>
      </c>
      <c r="AN7" s="255">
        <f>SUMPRODUCT((DV3:DV42=AA7)*(DY3:DY42=AA8)*EB3:EB42)+SUMPRODUCT((DV3:DV42=AA7)*(DY3:DY42=AA4)*EB3:EB42)+SUMPRODUCT((DV3:DV42=AA7)*(DY3:DY42=AA5)*EB3:EB42)+SUMPRODUCT((DV3:DV42=AA7)*(DY3:DY42=AA6)*EB3:EB42)+SUMPRODUCT((DV3:DV42=AA8)*(DY3:DY42=AA7)*EC3:EC42)+SUMPRODUCT((DV3:DV42=AA4)*(DY3:DY42=AA7)*EC3:EC42)+SUMPRODUCT((DV3:DV42=AA5)*(DY3:DY42=AA7)*EC3:EC42)+SUMPRODUCT((DV3:DV42=AA6)*(DY3:DY42=AA7)*EC3:EC42)</f>
        <v>0</v>
      </c>
      <c r="AO7" s="255">
        <f>SUMPRODUCT((DV3:DV42=AA7)*(DY3:DY42=AA8)*ED3:ED42)+SUMPRODUCT((DV3:DV42=AA7)*(DY3:DY42=AA4)*ED3:ED42)+SUMPRODUCT((DV3:DV42=AA7)*(DY3:DY42=AA5)*ED3:ED42)+SUMPRODUCT((DV3:DV42=AA7)*(DY3:DY42=AA6)*ED3:ED42)+SUMPRODUCT((DV3:DV42=AA8)*(DY3:DY42=AA7)*EE3:EE42)+SUMPRODUCT((DV3:DV42=AA4)*(DY3:DY42=AA7)*EE3:EE42)+SUMPRODUCT((DV3:DV42=AA5)*(DY3:DY42=AA7)*EE3:EE42)+SUMPRODUCT((DV3:DV42=AA6)*(DY3:DY42=AA7)*EE3:EE42)</f>
        <v>0</v>
      </c>
      <c r="AP7" s="255">
        <f>AB7*4+AC7*2+AN7+AO7</f>
        <v>0</v>
      </c>
      <c r="AQ7" s="255" t="str">
        <f>IF(AA7&lt;&gt;"",RANK(AP7,AP4:AP8),"")</f>
        <v/>
      </c>
      <c r="AR7" s="255">
        <f>SUMPRODUCT((AP4:AP8=AP7)*(AG4:AG8&gt;AG7))</f>
        <v>0</v>
      </c>
      <c r="AS7" s="255">
        <f>SUMPRODUCT((AP4:AP8=AP7)*(AG4:AG8=AG7)*(AJ4:AJ8&gt;AJ7))</f>
        <v>0</v>
      </c>
      <c r="AT7" s="255">
        <f>SUMPRODUCT((AP4:AP8=AP7)*(AG4:AG8=AG7)*(AJ4:AJ8=AJ7)*(AK4:AK8&gt;AK7))</f>
        <v>0</v>
      </c>
      <c r="AU7" s="255">
        <f>SUMPRODUCT((AP4:AP8=AP7)*(AG4:AG8=AG7)*(AJ4:AJ8=AJ7)*(AK4:AK8=AK7)*(AL4:AL8&gt;AL7))</f>
        <v>0</v>
      </c>
      <c r="AV7" s="255">
        <f>SUMPRODUCT((AP4:AP8=AP7)*(AG4:AG8=AG7)*(AJ4:AJ8=AJ7)*(AK4:AK8=AK7)*(AL4:AL8=AL7)*(AM4:AM8&gt;AM7))</f>
        <v>0</v>
      </c>
      <c r="AW7" s="255" t="str">
        <f t="shared" si="148"/>
        <v/>
      </c>
      <c r="AX7" s="255" t="str">
        <f>IF(AA7&lt;&gt;"",INDEX(AA4:AA8,MATCH(4,AW4:AW8,0),0),"")</f>
        <v/>
      </c>
      <c r="AY7" s="255" t="str">
        <f>IF(W6&lt;&gt;"",W6,"")</f>
        <v/>
      </c>
      <c r="AZ7" s="255" t="str">
        <f>IF(AY7&lt;&gt;"",SUMPRODUCT((DV3:DV42=AY7)*(DY3:DY42=AY8)*(EF3:EF42="W"))+SUMPRODUCT((DV3:DV42=AY7)*(DY3:DY42=AY5)*(EF3:EF42="W"))+SUMPRODUCT((DV3:DV42=AY7)*(DY3:DY42=AY6)*(EF3:EF42="W"))+SUMPRODUCT((DV3:DV42=AY8)*(DY3:DY42=AY7)*(EG3:EG42="W"))+SUMPRODUCT((DV3:DV42=AY5)*(DY3:DY42=AY7)*(EG3:EG42="W"))+SUMPRODUCT((DV3:DV42=AY6)*(DY3:DY42=AY7)*(EG3:EG42="W")),"")</f>
        <v/>
      </c>
      <c r="BA7" s="255" t="str">
        <f>IF(AY7&lt;&gt;"",SUMPRODUCT((DV3:DV42=AY7)*(DY3:DY42=AY8)*(EF3:EF42="D"))+SUMPRODUCT((DV3:DV42=AY7)*(DY3:DY42=AY5)*(EF3:EF42="D"))+SUMPRODUCT((DV3:DV42=AY7)*(DY3:DY42=AY6)*(EF3:EF42="D"))+SUMPRODUCT((DV3:DV42=AY8)*(DY3:DY42=AY7)*(EF3:EF42="D"))+SUMPRODUCT((DV3:DV42=AY5)*(DY3:DY42=AY7)*(EF3:EF42="D"))+SUMPRODUCT((DV3:DV42=AY6)*(DY3:DY42=AY7)*(EF3:EF42="D")),"")</f>
        <v/>
      </c>
      <c r="BB7" s="255" t="str">
        <f>IF(AY7&lt;&gt;"",SUMPRODUCT((DV3:DV42=AY7)*(DY3:DY42=AY8)*(EF3:EF42="L"))+SUMPRODUCT((DV3:DV42=AY7)*(DY3:DY42=AY5)*(EF3:EF42="L"))+SUMPRODUCT((DV3:DV42=AY7)*(DY3:DY42=AY6)*(EF3:EF42="L"))+SUMPRODUCT((DV3:DV42=AY8)*(DY3:DY42=AY7)*(EG3:EG42="L"))+SUMPRODUCT((DV3:DV42=AY5)*(DY3:DY42=AY7)*(EG3:EG42="L"))+SUMPRODUCT((DV3:DV42=AY6)*(DY3:DY42=AY7)*(EG3:EG42="L")),"")</f>
        <v/>
      </c>
      <c r="BC7" s="255">
        <f>IF(AY7&lt;&gt;"",VLOOKUP(AY7,B4:F29,5,FALSE),0)</f>
        <v>0</v>
      </c>
      <c r="BD7" s="255">
        <f>IF(AY7&lt;&gt;"",VLOOKUP(AY7,B4:G29,6,FALSE),0)</f>
        <v>0</v>
      </c>
      <c r="BE7" s="255">
        <f>BC7-BD7+1000</f>
        <v>1000</v>
      </c>
      <c r="BF7" s="255">
        <f>IF(AY7&lt;&gt;"",VLOOKUP(AY7,B4:I29,8,FALSE),0)</f>
        <v>0</v>
      </c>
      <c r="BG7" s="255">
        <f>IF(AY7&lt;&gt;"",VLOOKUP(AY7,B4:J29,9,FALSE),0)</f>
        <v>0</v>
      </c>
      <c r="BH7" s="255" t="str">
        <f>IF(AY7&lt;&gt;"",BF7-BG7+1000,"")</f>
        <v/>
      </c>
      <c r="BI7" s="255" t="str">
        <f>IF(AY7&lt;&gt;"",VLOOKUP(AY7,B4:F8,5,FALSE),"")</f>
        <v/>
      </c>
      <c r="BJ7" s="255" t="str">
        <f>IF(AY7&lt;&gt;"",VLOOKUP(AY7,B4:I8,8,FALSE),"")</f>
        <v/>
      </c>
      <c r="BK7" s="255" t="str">
        <f>IF(AY7&lt;&gt;"",VLOOKUP(AY7,B4:P8,15,FALSE),"")</f>
        <v/>
      </c>
      <c r="BL7" s="255" t="str">
        <f>IF(AY7&lt;&gt;"",SUMPRODUCT((DV3:DV42=AY7)*(DY3:DY42=AY8)*EB3:EB42)+SUMPRODUCT((DV3:DV42=AY7)*(DY3:DY42=AY5)*EB3:EB42)+SUMPRODUCT((DV3:DV42=AY7)*(DY3:DY42=AY6)*EB3:EB42)+SUMPRODUCT((DV3:DV42=AY8)*(DY3:DY42=AY7)*EC3:EC42)+SUMPRODUCT((DV3:DV42=AY5)*(DY3:DY42=AY7)*EC3:EC42)+SUMPRODUCT((DV3:DV42=AY6)*(DY3:DY42=AY7)*EC3:EC42),"")</f>
        <v/>
      </c>
      <c r="BM7" s="255" t="str">
        <f>IF(AY7&lt;&gt;"",SUMPRODUCT((DV3:DV42=AY7)*(DY3:DY42=AY8)*ED3:ED42)+SUMPRODUCT((DV3:DV42=AY7)*(DY3:DY42=AY5)*ED3:ED42)+SUMPRODUCT((DV3:DV42=AY7)*(DY3:DY42=AY6)*ED3:ED42)+SUMPRODUCT((DV3:DV42=AY8)*(DY3:DY42=AY7)*EE3:EE42)+SUMPRODUCT((DV3:DV42=AY5)*(DY3:DY42=AY7)*EE3:EE42)+SUMPRODUCT((DV3:DV42=AY6)*(DY3:DY42=AY7)*EE3:EE42),"")</f>
        <v/>
      </c>
      <c r="BN7" s="255" t="str">
        <f>IF(AY7&lt;&gt;"",AZ7*4+BA7*2+BL7+BM7,"")</f>
        <v/>
      </c>
      <c r="BO7" s="255" t="str">
        <f>IF(AY7&lt;&gt;"",RANK(BN7,BN5:BN8),"")</f>
        <v/>
      </c>
      <c r="BP7" s="255">
        <f>SUMPRODUCT((BN5:BN8=BN7)*(BE5:BE8&gt;BE7))</f>
        <v>0</v>
      </c>
      <c r="BQ7" s="255">
        <f>SUMPRODUCT((BN5:BN8=BN7)*(BE5:BE8=BE7)*(BH5:BH8&gt;BH7))</f>
        <v>0</v>
      </c>
      <c r="BR7" s="255">
        <f>SUMPRODUCT((BN4:BN8=BN7)*(BE4:BE8=BE7)*(BH4:BH8=BH7)*(BI4:BI8&gt;BI7))</f>
        <v>0</v>
      </c>
      <c r="BS7" s="255">
        <f>SUMPRODUCT((BN4:BN8=BN7)*(BE4:BE8=BE7)*(BH4:BH8=BH7)*(BI4:BI8=BI7)*(BJ4:BJ8&gt;BJ7))</f>
        <v>0</v>
      </c>
      <c r="BT7" s="255">
        <f>SUMPRODUCT((BN4:BN8=BN7)*(BE4:BE8=BE7)*(BH4:BH8=BH7)*(BI4:BI8=BI7)*(BJ4:BJ8=BJ7)*(BK4:BK8&gt;BK7))</f>
        <v>0</v>
      </c>
      <c r="BU7" s="255" t="str">
        <f t="shared" si="375"/>
        <v/>
      </c>
      <c r="BV7" s="255" t="str">
        <f>IF(AY7&lt;&gt;"",INDEX(AY5:AY8,MATCH(4,BU5:BU8,0),0),"")</f>
        <v/>
      </c>
      <c r="BW7" s="255" t="str">
        <f>IF(X5&lt;&gt;"",X5,"")</f>
        <v/>
      </c>
      <c r="BX7" s="255">
        <f>SUMPRODUCT((DV3:DV42=BW7)*(DY3:DY42=BW8)*(EF3:EF42="W"))+SUMPRODUCT((DV3:DV42=BW7)*(DY3:DY42=BW9)*(EF3:EF42="W"))+SUMPRODUCT((DV3:DV42=BW7)*(DY3:DY42=BW6)*(EF3:EF42="W"))+SUMPRODUCT((DV3:DV42=BW8)*(DY3:DY42=BW7)*(EG3:EG42="W"))+SUMPRODUCT((DV3:DV42=BW9)*(DY3:DY42=BW7)*(EG3:EG42="W"))+SUMPRODUCT((DV3:DV42=BW6)*(DY3:DY42=BW7)*(EG3:EG42="W"))</f>
        <v>0</v>
      </c>
      <c r="BY7" s="255">
        <f>SUMPRODUCT((DV3:DV42=BW7)*(DY3:DY42=BW8)*(EF3:EF42="D"))+SUMPRODUCT((DV3:DV42=BW7)*(DY3:DY42=BW9)*(EF3:EF42="D"))+SUMPRODUCT((DV3:DV42=BW7)*(DY3:DY42=BW6)*(EF3:EF42="D"))+SUMPRODUCT((DV3:DV42=BW8)*(DY3:DY42=BW7)*(EF3:EF42="D"))+SUMPRODUCT((DV3:DV42=BW9)*(DY3:DY42=BW7)*(EF3:EF42="D"))+SUMPRODUCT((DV3:DV42=BW6)*(DY3:DY42=BW7)*(EF3:EF42="D"))</f>
        <v>0</v>
      </c>
      <c r="BZ7" s="255">
        <f>SUMPRODUCT((DV3:DV42=BW7)*(DY3:DY42=BW8)*(EF3:EF42="L"))+SUMPRODUCT((DV3:DV42=BW7)*(DY3:DY42=BW9)*(EF3:EF42="L"))+SUMPRODUCT((DV3:DV42=BW7)*(DY3:DY42=BW6)*(EF3:EF42="L"))+SUMPRODUCT((DV3:DV42=BW8)*(DY3:DY42=BW7)*(EG3:EG42="L"))+SUMPRODUCT((DV3:DV42=BW9)*(DY3:DY42=BW7)*(EG3:EG42="L"))+SUMPRODUCT((DV3:DV42=BW6)*(DY3:DY42=BW7)*(EG3:EG42="L"))</f>
        <v>0</v>
      </c>
      <c r="CA7" s="255">
        <f>IF(BW7&lt;&gt;"",VLOOKUP(BW7,B4:F29,5,FALSE),0)</f>
        <v>0</v>
      </c>
      <c r="CB7" s="255">
        <f>IF(BW7&lt;&gt;"",VLOOKUP(BW7,B4:G29,6,FALSE),0)</f>
        <v>0</v>
      </c>
      <c r="CC7" s="255">
        <f>CA7-CB7+1000</f>
        <v>1000</v>
      </c>
      <c r="CD7" s="255">
        <f>IF(BW7&lt;&gt;"",VLOOKUP(BW7,B4:I29,8,FALSE),0)</f>
        <v>0</v>
      </c>
      <c r="CE7" s="255">
        <f>IF(BW7&lt;&gt;"",VLOOKUP(BW7,B4:J29,9,FALSE),0)</f>
        <v>0</v>
      </c>
      <c r="CF7" s="255">
        <f>CD7-CE7+1000</f>
        <v>1000</v>
      </c>
      <c r="CG7" s="255" t="str">
        <f>IF(BW7&lt;&gt;"",VLOOKUP(BW7,B4:F8,5,FALSE),"")</f>
        <v/>
      </c>
      <c r="CH7" s="255" t="str">
        <f>IF(BW7&lt;&gt;"",VLOOKUP(BW7,B4:I8,8,FALSE),"")</f>
        <v/>
      </c>
      <c r="CI7" s="255" t="str">
        <f>IF(BW7&lt;&gt;"",VLOOKUP(BW7,B4:P8,15,FALSE),"")</f>
        <v/>
      </c>
      <c r="CJ7" s="255">
        <f>SUMPRODUCT((DV3:DV42=BW7)*(DY3:DY42=BW8)*EB3:EB42)+SUMPRODUCT((DV3:DV42=BW7)*(DY3:DY42=BW9)*EB3:EB42)+SUMPRODUCT((DV3:DV42=BW7)*(DY3:DY42=BW6)*EB3:EB42)+SUMPRODUCT((DV3:DV42=BW8)*(DY3:DY42=BW7)*EC3:EC42)+SUMPRODUCT((DV3:DV42=BW9)*(DY3:DY42=BW7)*EC3:EC42)+SUMPRODUCT((DV3:DV42=BW6)*(DY3:DY42=BW7)*EC3:EC42)</f>
        <v>0</v>
      </c>
      <c r="CK7" s="255">
        <f>SUMPRODUCT((DV3:DV42=BW7)*(DY3:DY42=BW8)*ED3:ED42)+SUMPRODUCT((DV3:DV42=BW7)*(DY3:DY42=BW9)*ED3:ED42)+SUMPRODUCT((DV3:DV42=BW7)*(DY3:DY42=BW6)*ED3:ED42)+SUMPRODUCT((DV3:DV42=BW8)*(DY3:DY42=BW7)*EE3:EE42)+SUMPRODUCT((DV3:DV42=BW9)*(DY3:DY42=BW7)*EE3:EE42)+SUMPRODUCT((DV3:DV42=BW6)*(DY3:DY42=BW7)*EE3:EE42)</f>
        <v>0</v>
      </c>
      <c r="CL7" s="255">
        <f>BX7*4+BY7*2+CJ7+CK7</f>
        <v>0</v>
      </c>
      <c r="CM7" s="255" t="str">
        <f>IF(BW7&lt;&gt;"",RANK(CL7,CL6:CL9),"")</f>
        <v/>
      </c>
      <c r="CN7" s="255">
        <f>SUMPRODUCT((CL6:CL9=CL7)*(CC6:CC9&gt;CC7))</f>
        <v>0</v>
      </c>
      <c r="CO7" s="255">
        <f>SUMPRODUCT((CL6:CL9=CL7)*(CC6:CC9=CC7)*(CF6:CF9&gt;CF7))</f>
        <v>0</v>
      </c>
      <c r="CP7" s="255">
        <f>SUMPRODUCT((CL4:CL8=CL7)*(CC4:CC8=CC7)*(CF4:CF8=CF7)*(CG4:CG8&gt;CG7))</f>
        <v>0</v>
      </c>
      <c r="CQ7" s="255">
        <f>SUMPRODUCT((CL4:CL8=CL7)*(CC4:CC8=CC7)*(CF4:CF8=CF7)*(CG4:CG8=CG7)*(CH4:CH8&gt;CH7))</f>
        <v>0</v>
      </c>
      <c r="CR7" s="255">
        <f>SUMPRODUCT((CL4:CL8=CL7)*(CC4:CC8=CC7)*(CF4:CF8=CF7)*(CG4:CG8=CG7)*(CH4:CH8=CH7)*(CI4:CI8&gt;CI7))</f>
        <v>0</v>
      </c>
      <c r="CS7" s="255" t="str">
        <f t="shared" ref="CS7:CS8" si="406">IF(BW7&lt;&gt;"",SUM(CM7:CR7)+2,"")</f>
        <v/>
      </c>
      <c r="CT7" s="255" t="str">
        <f>IF(BW7&lt;&gt;"",INDEX(BW6:BW8,MATCH(4,CS6:CS8,0),0),"")</f>
        <v/>
      </c>
      <c r="CU7" s="255" t="str">
        <f>IF(Y4&lt;&gt;"",Y4,"")</f>
        <v/>
      </c>
      <c r="CV7" s="255">
        <f>SUMPRODUCT((DV3:DV42=CU7)*(DY3:DY42=CU8)*(EF3:EF42="W"))+SUMPRODUCT((DV3:DV42=CU7)*(DY3:DY42=CU9)*(EF3:EF42="W"))+SUMPRODUCT((DV3:DV42=CU7)*(DY3:DY42=CU10)*(EF3:EF42="W"))+SUMPRODUCT((DV3:DV42=CU8)*(DY3:DY42=CU7)*(EG3:EG42="W"))+SUMPRODUCT((DV3:DV42=CU9)*(DY3:DY42=CU7)*(EG3:EG42="W"))+SUMPRODUCT((DV3:DV42=CU10)*(DY3:DY42=CU7)*(EG3:EG42="W"))</f>
        <v>0</v>
      </c>
      <c r="CW7" s="255">
        <f>SUMPRODUCT((DV3:DV42=CU7)*(DY3:DY42=CU8)*(EF3:EF42="D"))+SUMPRODUCT((DV3:DV42=CU7)*(DY3:DY42=CU9)*(EF3:EF42="D"))+SUMPRODUCT((DV3:DV42=CU7)*(DY3:DY42=CU10)*(EF3:EF42="D"))+SUMPRODUCT((DV3:DV42=CU8)*(DY3:DY42=CU7)*(EF3:EF42="D"))+SUMPRODUCT((DV3:DV42=CU9)*(DY3:DY42=CU7)*(EF3:EF42="D"))+SUMPRODUCT((DV3:DV42=CU10)*(DY3:DY42=CU7)*(EF3:EF42="D"))</f>
        <v>0</v>
      </c>
      <c r="CX7" s="255">
        <f>SUMPRODUCT((DV3:DV42=CU7)*(DY3:DY42=CU8)*(EF3:EF42="L"))+SUMPRODUCT((DV3:DV42=CU7)*(DY3:DY42=CU9)*(EF3:EF42="L"))+SUMPRODUCT((DV3:DV42=CU7)*(DY3:DY42=CU10)*(EF3:EF42="L"))+SUMPRODUCT((DV3:DV42=CU8)*(DY3:DY42=CU7)*(EG3:EG42="L"))+SUMPRODUCT((DV3:DV42=CU9)*(DY3:DY42=CU7)*(EG3:EG42="L"))+SUMPRODUCT((DV3:DV42=CU10)*(DY3:DY42=CU7)*(EG3:EG42="L"))</f>
        <v>0</v>
      </c>
      <c r="CY7" s="255">
        <f>IF(CU7&lt;&gt;"",VLOOKUP(CU7,B4:F29,5,FALSE),0)</f>
        <v>0</v>
      </c>
      <c r="CZ7" s="255">
        <f>IF(CU7&lt;&gt;"",VLOOKUP(CU7,B4:G29,6,FALSE),0)</f>
        <v>0</v>
      </c>
      <c r="DA7" s="255">
        <f>CY7-CZ7+1000</f>
        <v>1000</v>
      </c>
      <c r="DB7" s="255">
        <f>IF(CU7&lt;&gt;"",VLOOKUP(CU7,B4:I29,8,FALSE),0)</f>
        <v>0</v>
      </c>
      <c r="DC7" s="255">
        <f>IF(CU7&lt;&gt;"",VLOOKUP(CU7,B4:J29,9,FALSE),0)</f>
        <v>0</v>
      </c>
      <c r="DD7" s="255">
        <f>DB7-DC7+1000</f>
        <v>1000</v>
      </c>
      <c r="DE7" s="255" t="str">
        <f>IF(CU7&lt;&gt;"",VLOOKUP(CU7,B4:F8,5,FALSE),"")</f>
        <v/>
      </c>
      <c r="DF7" s="255" t="str">
        <f>IF(CU7&lt;&gt;"",VLOOKUP(CU7,B4:I8,8,FALSE),"")</f>
        <v/>
      </c>
      <c r="DG7" s="255" t="str">
        <f>IF(CU7&lt;&gt;"",VLOOKUP(CU7,B4:P8,15,FALSE),"")</f>
        <v/>
      </c>
      <c r="DH7" s="255">
        <f>SUMPRODUCT((DV3:DV42=CU7)*(DY3:DY42=CU8)*EB3:EB42)+SUMPRODUCT((DV3:DV42=CU7)*(DY3:DY42=CU9)*EB3:EB42)+SUMPRODUCT((DV3:DV42=CU7)*(DY3:DY42=CU10)*EB3:EB42)+SUMPRODUCT((DV3:DV42=CU8)*(DY3:DY42=CU7)*EC3:EC42)+SUMPRODUCT((DV3:DV42=CU9)*(DY3:DY42=CU7)*EC3:EC42)+SUMPRODUCT((DV3:DV42=CU10)*(DY3:DY42=CU7)*EC3:EC42)</f>
        <v>0</v>
      </c>
      <c r="DI7" s="255">
        <f>SUMPRODUCT((DV3:DV42=CU7)*(DY3:DY42=CU8)*ED3:ED42)+SUMPRODUCT((DV3:DV42=CU7)*(DY3:DY42=CU9)*ED3:ED42)+SUMPRODUCT((DV3:DV42=CU7)*(DY3:DY42=CU10)*ED3:ED42)+SUMPRODUCT((DV3:DV42=CU8)*(DY3:DY42=CU7)*EE3:EE42)+SUMPRODUCT((DV3:DV42=CU9)*(DY3:DY42=CU7)*EE3:EE42)+SUMPRODUCT((DV3:DV42=CU10)*(DY3:DY42=CU7)*EE3:EE42)</f>
        <v>0</v>
      </c>
      <c r="DJ7" s="255">
        <f>CV7*4+CW7*2+DH7+DI7</f>
        <v>0</v>
      </c>
      <c r="DK7" s="255" t="str">
        <f>IF(CU7&lt;&gt;"",RANK(DJ7,DJ7:DJ10),"")</f>
        <v/>
      </c>
      <c r="DL7" s="255">
        <f>SUMPRODUCT((DJ7:DJ10=DJ7)*(DA7:DA10&gt;DA7))</f>
        <v>0</v>
      </c>
      <c r="DM7" s="255">
        <f>SUMPRODUCT((DJ7:DJ10=DJ7)*(DA7:DA10=DA7)*(DD7:DD10&gt;DD7))</f>
        <v>0</v>
      </c>
      <c r="DN7" s="255">
        <f>SUMPRODUCT((DJ4:DJ8=DJ7)*(DA4:DA8=DA7)*(DD4:DD8=DD7)*(DE4:DE8&gt;DE7))</f>
        <v>0</v>
      </c>
      <c r="DO7" s="255">
        <f>SUMPRODUCT((DJ4:DJ8=DJ7)*(DA4:DA8=DA7)*(DD4:DD8=DD7)*(DE4:DE8=DE7)*(DF4:DF8&gt;DF7))</f>
        <v>0</v>
      </c>
      <c r="DP7" s="255">
        <f>SUMPRODUCT((DJ4:DJ8=DJ7)*(DA4:DA8=DA7)*(DD4:DD8=DD7)*(DE4:DE8=DE7)*(DF4:DF8=DF7)*(DG4:DG8&gt;DG7))</f>
        <v>0</v>
      </c>
      <c r="DQ7" s="255" t="str">
        <f>IF(CU7&lt;&gt;"",SUM(DK7:DP7)+3,"")</f>
        <v/>
      </c>
      <c r="DR7" s="255" t="str">
        <f>IF(CU7&lt;&gt;"",IF(DQ7=4,CU7,CU8),"")</f>
        <v/>
      </c>
      <c r="DS7" s="255" t="str">
        <f>IF(DR7&lt;&gt;"",DR7,IF(CT7&lt;&gt;"",CT7,IF(BV7&lt;&gt;"",BV7,IF(AX7&lt;&gt;"",AX7,T7))))</f>
        <v>Fiji</v>
      </c>
      <c r="DT7" s="255">
        <v>4</v>
      </c>
      <c r="DU7" s="255">
        <v>5</v>
      </c>
      <c r="DV7" s="255" t="str">
        <f>Tournament!H17</f>
        <v>France</v>
      </c>
      <c r="DW7" s="255">
        <f>IF(AND(Tournament!J17&lt;&gt;"",Tournament!L17&lt;&gt;""),Tournament!J17,0)</f>
        <v>32</v>
      </c>
      <c r="DX7" s="255">
        <f>IF(AND(Tournament!L17&lt;&gt;"",Tournament!J17&lt;&gt;""),Tournament!L17,0)</f>
        <v>10</v>
      </c>
      <c r="DY7" s="255" t="str">
        <f>Tournament!N17</f>
        <v>Italy</v>
      </c>
      <c r="DZ7" s="255">
        <f>IF(Tournament!O17&lt;&gt;"",Tournament!O17,0)</f>
        <v>2</v>
      </c>
      <c r="EA7" s="255">
        <f>IF(Tournament!Q17&lt;&gt;"",Tournament!Q17,0)</f>
        <v>1</v>
      </c>
      <c r="EB7" s="255">
        <f>IF(DW7&lt;&gt;"",IF(Tournament!O17&gt;3,1,0),0)</f>
        <v>0</v>
      </c>
      <c r="EC7" s="255">
        <f>IF(DX7&lt;&gt;"",IF(Tournament!Q17&gt;3,1,0),0)</f>
        <v>0</v>
      </c>
      <c r="ED7" s="255">
        <f t="shared" si="15"/>
        <v>0</v>
      </c>
      <c r="EE7" s="255">
        <f t="shared" si="16"/>
        <v>0</v>
      </c>
      <c r="EF7" s="255" t="str">
        <f>IF(AND(Tournament!J17&lt;&gt;"",Tournament!L17&lt;&gt;""),IF(DW7&gt;DX7,"W",IF(DW7=DX7,"D","L")),"")</f>
        <v>W</v>
      </c>
      <c r="EG7" s="255" t="str">
        <f t="shared" si="17"/>
        <v>L</v>
      </c>
      <c r="EH7" s="255">
        <f ca="1">VLOOKUP(EI7,IZ4:JA8,2,FALSE)</f>
        <v>2</v>
      </c>
      <c r="EI7" s="255" t="s">
        <v>29</v>
      </c>
      <c r="EJ7" s="255">
        <f t="shared" ca="1" si="149"/>
        <v>0</v>
      </c>
      <c r="EK7" s="255">
        <f t="shared" ca="1" si="150"/>
        <v>0</v>
      </c>
      <c r="EL7" s="255">
        <f t="shared" ca="1" si="151"/>
        <v>0</v>
      </c>
      <c r="EM7" s="255">
        <f t="shared" ca="1" si="152"/>
        <v>0</v>
      </c>
      <c r="EN7" s="255">
        <f t="shared" ca="1" si="153"/>
        <v>0</v>
      </c>
      <c r="EO7" s="255">
        <f t="shared" ca="1" si="154"/>
        <v>1000</v>
      </c>
      <c r="EP7" s="255">
        <f t="shared" ca="1" si="155"/>
        <v>0</v>
      </c>
      <c r="EQ7" s="255">
        <f t="shared" ca="1" si="156"/>
        <v>0</v>
      </c>
      <c r="ER7" s="255">
        <f t="shared" ca="1" si="157"/>
        <v>1000</v>
      </c>
      <c r="ES7" s="255">
        <f t="shared" ca="1" si="158"/>
        <v>0</v>
      </c>
      <c r="ET7" s="255">
        <f ca="1">SUMIF(JC:JC,EI7,JI:JI)+SUMIF(JF:JF,EI7,JJ:JJ)</f>
        <v>0</v>
      </c>
      <c r="EU7" s="255">
        <f ca="1">SUMIF(JC:JC,EI7,JK:JK)+SUMIF(JF:JF,EI7,JL:JL)</f>
        <v>0</v>
      </c>
      <c r="EV7" s="255">
        <f t="shared" ca="1" si="159"/>
        <v>0</v>
      </c>
      <c r="EW7" s="255">
        <v>10</v>
      </c>
      <c r="EX7" s="255">
        <f t="shared" ca="1" si="160"/>
        <v>1</v>
      </c>
      <c r="EZ7" s="255">
        <f ca="1">RANK(EV7,EV$4:EV$8)+COUNTIF(EV$4:EV7,EV7)-1</f>
        <v>4</v>
      </c>
      <c r="FA7" s="255" t="str">
        <f ca="1">INDEX(EI$4:EI$8,MATCH(4,EZ$4:EZ$8,0),0)</f>
        <v>Fiji</v>
      </c>
      <c r="FB7" s="255">
        <f t="shared" ca="1" si="161"/>
        <v>1</v>
      </c>
      <c r="FC7" s="255" t="str">
        <f ca="1">IF(AND(FC6&lt;&gt;"",FB7=1),FA7,"")</f>
        <v>Fiji</v>
      </c>
      <c r="FD7" s="255" t="str">
        <f ca="1">IF(AND(FD6&lt;&gt;"",FB8=2),FA8,"")</f>
        <v/>
      </c>
      <c r="FH7" s="255" t="str">
        <f t="shared" ca="1" si="162"/>
        <v>Fiji</v>
      </c>
      <c r="FI7" s="255">
        <f ca="1">SUMPRODUCT((JC3:JC42=FH7)*(JF3:JF42=FH8)*(JM3:JM42="W"))+SUMPRODUCT((JC3:JC42=FH7)*(JF3:JF42=FH4)*(JM3:JM42="W"))+SUMPRODUCT((JC3:JC42=FH7)*(JF3:JF42=FH5)*(JM3:JM42="W"))+SUMPRODUCT((JC3:JC42=FH7)*(JF3:JF42=FH6)*(JM3:JM42="W"))+SUMPRODUCT((JC3:JC42=FH8)*(JF3:JF42=FH7)*(JN3:JN42="W"))+SUMPRODUCT((JC3:JC42=FH4)*(JF3:JF42=FH7)*(JN3:JN42="W"))+SUMPRODUCT((JC3:JC42=FH5)*(JF3:JF42=FH7)*(JN3:JN42="W"))+SUMPRODUCT((JC3:JC42=FH6)*(JF3:JF42=FH7)*(JN3:JN42="W"))</f>
        <v>0</v>
      </c>
      <c r="FJ7" s="255">
        <f ca="1">SUMPRODUCT((JC3:JC42=FH7)*(JF3:JF42=FH8)*(JM3:JM42="D"))+SUMPRODUCT((JC3:JC42=FH7)*(JF3:JF42=FH4)*(JM3:JM42="D"))+SUMPRODUCT((JC3:JC42=FH7)*(JF3:JF42=FH5)*(JM3:JM42="D"))+SUMPRODUCT((JC3:JC42=FH7)*(JF3:JF42=FH6)*(JM3:JM42="D"))+SUMPRODUCT((JC3:JC42=FH8)*(JF3:JF42=FH7)*(JM3:JM42="D"))+SUMPRODUCT((JC3:JC42=FH4)*(JF3:JF42=FH7)*(JM3:JM42="D"))+SUMPRODUCT((JC3:JC42=FH5)*(JF3:JF42=FH7)*(JM3:JM42="D"))+SUMPRODUCT((JC3:JC42=FH6)*(JF3:JF42=FH7)*(JM3:JM42="D"))</f>
        <v>0</v>
      </c>
      <c r="FK7" s="255">
        <f ca="1">SUMPRODUCT((JC3:JC42=FH7)*(JF3:JF42=FH8)*(JM3:JM42="L"))+SUMPRODUCT((JC3:JC42=FH7)*(JF3:JF42=FH4)*(JM3:JM42="L"))+SUMPRODUCT((JC3:JC42=FH7)*(JF3:JF42=FH5)*(JM3:JM42="L"))+SUMPRODUCT((JC3:JC42=FH7)*(JF3:JF42=FH6)*(JM3:JM42="L"))+SUMPRODUCT((JC3:JC42=FH8)*(JF3:JF42=FH7)*(JN3:JN42="L"))+SUMPRODUCT((JC3:JC42=FH4)*(JF3:JF42=FH7)*(JN3:JN42="L"))+SUMPRODUCT((JC3:JC42=FH5)*(JF3:JF42=FH7)*(JN3:JN42="L"))+SUMPRODUCT((JC3:JC42=FH6)*(JF3:JF42=FH7)*(JN3:JN42="L"))</f>
        <v>0</v>
      </c>
      <c r="FL7" s="255">
        <f ca="1">IF(FH7&lt;&gt;"",VLOOKUP(FH7,EI4:EM29,5,FALSE),0)</f>
        <v>0</v>
      </c>
      <c r="FM7" s="255">
        <f ca="1">IF(FH7&lt;&gt;"",VLOOKUP(FH7,EI4:EN29,6,FALSE),0)</f>
        <v>0</v>
      </c>
      <c r="FN7" s="255">
        <f ca="1">FL7-FM7+1000</f>
        <v>1000</v>
      </c>
      <c r="FO7" s="255">
        <f ca="1">IF(FH7&lt;&gt;"",VLOOKUP(FH7,EI4:EP29,8,FALSE),0)</f>
        <v>0</v>
      </c>
      <c r="FP7" s="255">
        <f ca="1">IF(FH7&lt;&gt;"",VLOOKUP(FH7,EI4:EQ29,9,FALSE),0)</f>
        <v>0</v>
      </c>
      <c r="FQ7" s="255">
        <f ca="1">FO7-FP7+1000</f>
        <v>1000</v>
      </c>
      <c r="FR7" s="255">
        <f ca="1">IF(FH7&lt;&gt;"",VLOOKUP(FH7,EI4:EM8,5,FALSE),"")</f>
        <v>0</v>
      </c>
      <c r="FS7" s="255">
        <f ca="1">IF(FH7&lt;&gt;"",VLOOKUP(FH7,EI4:EP8,8,FALSE),"")</f>
        <v>0</v>
      </c>
      <c r="FT7" s="255">
        <f ca="1">IF(FH7&lt;&gt;"",VLOOKUP(FH7,EI4:EW8,15,FALSE),"")</f>
        <v>10</v>
      </c>
      <c r="FU7" s="255">
        <f ca="1">SUMPRODUCT((JC3:JC42=FH7)*(JF3:JF42=FH8)*JI3:JI42)+SUMPRODUCT((JC3:JC42=FH7)*(JF3:JF42=FH4)*JI3:JI42)+SUMPRODUCT((JC3:JC42=FH7)*(JF3:JF42=FH5)*JI3:JI42)+SUMPRODUCT((JC3:JC42=FH7)*(JF3:JF42=FH6)*JI3:JI42)+SUMPRODUCT((JC3:JC42=FH8)*(JF3:JF42=FH7)*JJ3:JJ42)+SUMPRODUCT((JC3:JC42=FH4)*(JF3:JF42=FH7)*JJ3:JJ42)+SUMPRODUCT((JC3:JC42=FH5)*(JF3:JF42=FH7)*JJ3:JJ42)+SUMPRODUCT((JC3:JC42=FH6)*(JF3:JF42=FH7)*JJ3:JJ42)</f>
        <v>0</v>
      </c>
      <c r="FV7" s="255">
        <f ca="1">SUMPRODUCT((JC3:JC42=FH7)*(JF3:JF42=FH8)*JK3:JK42)+SUMPRODUCT((JC3:JC42=FH7)*(JF3:JF42=FH4)*JK3:JK42)+SUMPRODUCT((JC3:JC42=FH7)*(JF3:JF42=FH5)*JK3:JK42)+SUMPRODUCT((JC3:JC42=FH7)*(JF3:JF42=FH6)*JK3:JK42)+SUMPRODUCT((JC3:JC42=FH8)*(JF3:JF42=FH7)*JL3:JL42)+SUMPRODUCT((JC3:JC42=FH4)*(JF3:JF42=FH7)*JL3:JL42)+SUMPRODUCT((JC3:JC42=FH5)*(JF3:JF42=FH7)*JL3:JL42)+SUMPRODUCT((JC3:JC42=FH6)*(JF3:JF42=FH7)*JL3:JL42)</f>
        <v>0</v>
      </c>
      <c r="FW7" s="255">
        <f ca="1">FI7*4+FJ7*2+FU7+FV7</f>
        <v>0</v>
      </c>
      <c r="FX7" s="255">
        <f ca="1">IF(FH7&lt;&gt;"",RANK(FW7,FW4:FW8),"")</f>
        <v>1</v>
      </c>
      <c r="FY7" s="255">
        <f ca="1">SUMPRODUCT((FW4:FW8=FW7)*(FN4:FN8&gt;FN7))</f>
        <v>0</v>
      </c>
      <c r="FZ7" s="255">
        <f ca="1">SUMPRODUCT((FW4:FW8=FW7)*(FN4:FN8=FN7)*(FQ4:FQ8&gt;FQ7))</f>
        <v>0</v>
      </c>
      <c r="GA7" s="255">
        <f ca="1">SUMPRODUCT((FW4:FW8=FW7)*(FN4:FN8=FN7)*(FQ4:FQ8=FQ7)*(FR4:FR8&gt;FR7))</f>
        <v>0</v>
      </c>
      <c r="GB7" s="255">
        <f ca="1">SUMPRODUCT((FW4:FW8=FW7)*(FN4:FN8=FN7)*(FQ4:FQ8=FQ7)*(FR4:FR8=FR7)*(FS4:FS8&gt;FS7))</f>
        <v>0</v>
      </c>
      <c r="GC7" s="255">
        <f ca="1">SUMPRODUCT((FW4:FW8=FW7)*(FN4:FN8=FN7)*(FQ4:FQ8=FQ7)*(FR4:FR8=FR7)*(FS4:FS8=FS7)*(FT4:FT8&gt;FT7))</f>
        <v>1</v>
      </c>
      <c r="GD7" s="255">
        <f t="shared" ca="1" si="163"/>
        <v>2</v>
      </c>
      <c r="GE7" s="255" t="str">
        <f ca="1">IF(FH7&lt;&gt;"",INDEX(FH4:FH8,MATCH(4,GD4:GD8,0),0),"")</f>
        <v>Australia</v>
      </c>
      <c r="GF7" s="255" t="str">
        <f ca="1">IF(FD6&lt;&gt;"",FD6,"")</f>
        <v/>
      </c>
      <c r="GG7" s="255" t="str">
        <f ca="1">IF(GF7&lt;&gt;"",SUMPRODUCT((JC3:JC42=GF7)*(JF3:JF42=GF8)*(JM3:JM42="W"))+SUMPRODUCT((JC3:JC42=GF7)*(JF3:JF42=GF5)*(JM3:JM42="W"))+SUMPRODUCT((JC3:JC42=GF7)*(JF3:JF42=GF6)*(JM3:JM42="W"))+SUMPRODUCT((JC3:JC42=GF8)*(JF3:JF42=GF7)*(JN3:JN42="W"))+SUMPRODUCT((JC3:JC42=GF5)*(JF3:JF42=GF7)*(JN3:JN42="W"))+SUMPRODUCT((JC3:JC42=GF6)*(JF3:JF42=GF7)*(JN3:JN42="W")),"")</f>
        <v/>
      </c>
      <c r="GH7" s="255" t="str">
        <f ca="1">IF(GF7&lt;&gt;"",SUMPRODUCT((JC3:JC42=GF7)*(JF3:JF42=GF8)*(JM3:JM42="D"))+SUMPRODUCT((JC3:JC42=GF7)*(JF3:JF42=GF5)*(JM3:JM42="D"))+SUMPRODUCT((JC3:JC42=GF7)*(JF3:JF42=GF6)*(JM3:JM42="D"))+SUMPRODUCT((JC3:JC42=GF8)*(JF3:JF42=GF7)*(JM3:JM42="D"))+SUMPRODUCT((JC3:JC42=GF5)*(JF3:JF42=GF7)*(JM3:JM42="D"))+SUMPRODUCT((JC3:JC42=GF6)*(JF3:JF42=GF7)*(JM3:JM42="D")),"")</f>
        <v/>
      </c>
      <c r="GI7" s="255" t="str">
        <f ca="1">IF(GF7&lt;&gt;"",SUMPRODUCT((JC3:JC42=GF7)*(JF3:JF42=GF8)*(JM3:JM42="L"))+SUMPRODUCT((JC3:JC42=GF7)*(JF3:JF42=GF5)*(JM3:JM42="L"))+SUMPRODUCT((JC3:JC42=GF7)*(JF3:JF42=GF6)*(JM3:JM42="L"))+SUMPRODUCT((JC3:JC42=GF8)*(JF3:JF42=GF7)*(JN3:JN42="L"))+SUMPRODUCT((JC3:JC42=GF5)*(JF3:JF42=GF7)*(JN3:JN42="L"))+SUMPRODUCT((JC3:JC42=GF6)*(JF3:JF42=GF7)*(JN3:JN42="L")),"")</f>
        <v/>
      </c>
      <c r="GJ7" s="255">
        <f ca="1">IF(GF7&lt;&gt;"",VLOOKUP(GF7,EI4:EM29,5,FALSE),0)</f>
        <v>0</v>
      </c>
      <c r="GK7" s="255">
        <f ca="1">IF(GF7&lt;&gt;"",VLOOKUP(GF7,EI4:EN29,6,FALSE),0)</f>
        <v>0</v>
      </c>
      <c r="GL7" s="255">
        <f ca="1">GJ7-GK7+1000</f>
        <v>1000</v>
      </c>
      <c r="GM7" s="255">
        <f ca="1">IF(GF7&lt;&gt;"",VLOOKUP(GF7,EI4:EP29,8,FALSE),0)</f>
        <v>0</v>
      </c>
      <c r="GN7" s="255">
        <f ca="1">IF(GF7&lt;&gt;"",VLOOKUP(GF7,EI4:EQ29,9,FALSE),0)</f>
        <v>0</v>
      </c>
      <c r="GO7" s="255" t="str">
        <f ca="1">IF(GF7&lt;&gt;"",GM7-GN7+1000,"")</f>
        <v/>
      </c>
      <c r="GP7" s="255" t="str">
        <f ca="1">IF(GF7&lt;&gt;"",VLOOKUP(GF7,EI4:EM8,5,FALSE),"")</f>
        <v/>
      </c>
      <c r="GQ7" s="255" t="str">
        <f ca="1">IF(GF7&lt;&gt;"",VLOOKUP(GF7,EI4:EP8,8,FALSE),"")</f>
        <v/>
      </c>
      <c r="GR7" s="255" t="str">
        <f ca="1">IF(GF7&lt;&gt;"",VLOOKUP(GF7,EI4:EW8,15,FALSE),"")</f>
        <v/>
      </c>
      <c r="GS7" s="255" t="str">
        <f ca="1">IF(GF7&lt;&gt;"",SUMPRODUCT((JC3:JC42=GF7)*(JF3:JF42=GF8)*JI3:JI42)+SUMPRODUCT((JC3:JC42=GF7)*(JF3:JF42=GF5)*JI3:JI42)+SUMPRODUCT((JC3:JC42=GF7)*(JF3:JF42=GF6)*JI3:JI42)+SUMPRODUCT((JC3:JC42=GF8)*(JF3:JF42=GF7)*JJ3:JJ42)+SUMPRODUCT((JC3:JC42=GF5)*(JF3:JF42=GF7)*JJ3:JJ42)+SUMPRODUCT((JC3:JC42=GF6)*(JF3:JF42=GF7)*JJ3:JJ42),"")</f>
        <v/>
      </c>
      <c r="GT7" s="255" t="str">
        <f ca="1">IF(GF7&lt;&gt;"",SUMPRODUCT((JC3:JC42=GF7)*(JF3:JF42=GF8)*JK3:JK42)+SUMPRODUCT((JC3:JC42=GF7)*(JF3:JF42=GF5)*JK3:JK42)+SUMPRODUCT((JC3:JC42=GF7)*(JF3:JF42=GF6)*JK3:JK42)+SUMPRODUCT((JC3:JC42=GF8)*(JF3:JF42=GF7)*JL3:JL42)+SUMPRODUCT((JC3:JC42=GF5)*(JF3:JF42=GF7)*JL3:JL42)+SUMPRODUCT((JC3:JC42=GF6)*(JF3:JF42=GF7)*JL3:JL42),"")</f>
        <v/>
      </c>
      <c r="GU7" s="255" t="str">
        <f ca="1">IF(GF7&lt;&gt;"",GG7*4+GH7*2+GS7+GT7,"")</f>
        <v/>
      </c>
      <c r="GV7" s="255" t="str">
        <f ca="1">IF(GF7&lt;&gt;"",RANK(GU7,GU5:GU8),"")</f>
        <v/>
      </c>
      <c r="GW7" s="255">
        <f ca="1">SUMPRODUCT((GU5:GU8=GU7)*(GL5:GL8&gt;GL7))</f>
        <v>0</v>
      </c>
      <c r="GX7" s="255">
        <f ca="1">SUMPRODUCT((GU5:GU8=GU7)*(GL5:GL8=GL7)*(GO5:GO8&gt;GO7))</f>
        <v>0</v>
      </c>
      <c r="GY7" s="255">
        <f ca="1">SUMPRODUCT((GU4:GU8=GU7)*(GL4:GL8=GL7)*(GO4:GO8=GO7)*(GP4:GP8&gt;GP7))</f>
        <v>0</v>
      </c>
      <c r="GZ7" s="255">
        <f ca="1">SUMPRODUCT((GU4:GU8=GU7)*(GL4:GL8=GL7)*(GO4:GO8=GO7)*(GP4:GP8=GP7)*(GQ4:GQ8&gt;GQ7))</f>
        <v>0</v>
      </c>
      <c r="HA7" s="255">
        <f ca="1">SUMPRODUCT((GU4:GU8=GU7)*(GL4:GL8=GL7)*(GO4:GO8=GO7)*(GP4:GP8=GP7)*(GQ4:GQ8=GQ7)*(GR4:GR8&gt;GR7))</f>
        <v>0</v>
      </c>
      <c r="HB7" s="255" t="str">
        <f t="shared" ca="1" si="377"/>
        <v/>
      </c>
      <c r="HC7" s="255" t="str">
        <f ca="1">IF(GF7&lt;&gt;"",INDEX(GF5:GF8,MATCH(4,HB5:HB8,0),0),"")</f>
        <v/>
      </c>
      <c r="HD7" s="255" t="str">
        <f ca="1">IF(FE5&lt;&gt;"",FE5,"")</f>
        <v/>
      </c>
      <c r="HE7" s="255">
        <f ca="1">SUMPRODUCT((JC3:JC42=HD7)*(JF3:JF42=HD8)*(JM3:JM42="W"))+SUMPRODUCT((JC3:JC42=HD7)*(JF3:JF42=HD9)*(JM3:JM42="W"))+SUMPRODUCT((JC3:JC42=HD7)*(JF3:JF42=HD6)*(JM3:JM42="W"))+SUMPRODUCT((JC3:JC42=HD8)*(JF3:JF42=HD7)*(JN3:JN42="W"))+SUMPRODUCT((JC3:JC42=HD9)*(JF3:JF42=HD7)*(JN3:JN42="W"))+SUMPRODUCT((JC3:JC42=HD6)*(JF3:JF42=HD7)*(JN3:JN42="W"))</f>
        <v>0</v>
      </c>
      <c r="HF7" s="255">
        <f ca="1">SUMPRODUCT((JC3:JC42=HD7)*(JF3:JF42=HD8)*(JM3:JM42="D"))+SUMPRODUCT((JC3:JC42=HD7)*(JF3:JF42=HD9)*(JM3:JM42="D"))+SUMPRODUCT((JC3:JC42=HD7)*(JF3:JF42=HD6)*(JM3:JM42="D"))+SUMPRODUCT((JC3:JC42=HD8)*(JF3:JF42=HD7)*(JM3:JM42="D"))+SUMPRODUCT((JC3:JC42=HD9)*(JF3:JF42=HD7)*(JM3:JM42="D"))+SUMPRODUCT((JC3:JC42=HD6)*(JF3:JF42=HD7)*(JM3:JM42="D"))</f>
        <v>0</v>
      </c>
      <c r="HG7" s="255">
        <f ca="1">SUMPRODUCT((JC3:JC42=HD7)*(JF3:JF42=HD8)*(JM3:JM42="L"))+SUMPRODUCT((JC3:JC42=HD7)*(JF3:JF42=HD9)*(JM3:JM42="L"))+SUMPRODUCT((JC3:JC42=HD7)*(JF3:JF42=HD6)*(JM3:JM42="L"))+SUMPRODUCT((JC3:JC42=HD8)*(JF3:JF42=HD7)*(JN3:JN42="L"))+SUMPRODUCT((JC3:JC42=HD9)*(JF3:JF42=HD7)*(JN3:JN42="L"))+SUMPRODUCT((JC3:JC42=HD6)*(JF3:JF42=HD7)*(JN3:JN42="L"))</f>
        <v>0</v>
      </c>
      <c r="HH7" s="255">
        <f ca="1">IF(HD7&lt;&gt;"",VLOOKUP(HD7,EI4:EM29,5,FALSE),0)</f>
        <v>0</v>
      </c>
      <c r="HI7" s="255">
        <f ca="1">IF(HD7&lt;&gt;"",VLOOKUP(HD7,EI4:EN29,6,FALSE),0)</f>
        <v>0</v>
      </c>
      <c r="HJ7" s="255">
        <f ca="1">HH7-HI7+1000</f>
        <v>1000</v>
      </c>
      <c r="HK7" s="255">
        <f ca="1">IF(HD7&lt;&gt;"",VLOOKUP(HD7,EI4:EP29,8,FALSE),0)</f>
        <v>0</v>
      </c>
      <c r="HL7" s="255">
        <f ca="1">IF(HD7&lt;&gt;"",VLOOKUP(HD7,EI4:EQ29,9,FALSE),0)</f>
        <v>0</v>
      </c>
      <c r="HM7" s="255">
        <f ca="1">HK7-HL7+1000</f>
        <v>1000</v>
      </c>
      <c r="HN7" s="255" t="str">
        <f ca="1">IF(HD7&lt;&gt;"",VLOOKUP(HD7,EI4:EM8,5,FALSE),"")</f>
        <v/>
      </c>
      <c r="HO7" s="255" t="str">
        <f ca="1">IF(HD7&lt;&gt;"",VLOOKUP(HD7,EI4:EP8,8,FALSE),"")</f>
        <v/>
      </c>
      <c r="HP7" s="255" t="str">
        <f ca="1">IF(HD7&lt;&gt;"",VLOOKUP(HD7,EI4:EW8,15,FALSE),"")</f>
        <v/>
      </c>
      <c r="HQ7" s="255">
        <f ca="1">SUMPRODUCT((JC3:JC42=HD7)*(JF3:JF42=HD8)*JI3:JI42)+SUMPRODUCT((JC3:JC42=HD7)*(JF3:JF42=HD9)*JI3:JI42)+SUMPRODUCT((JC3:JC42=HD7)*(JF3:JF42=HD6)*JI3:JI42)+SUMPRODUCT((JC3:JC42=HD8)*(JF3:JF42=HD7)*JJ3:JJ42)+SUMPRODUCT((JC3:JC42=HD9)*(JF3:JF42=HD7)*JJ3:JJ42)+SUMPRODUCT((JC3:JC42=HD6)*(JF3:JF42=HD7)*JJ3:JJ42)</f>
        <v>0</v>
      </c>
      <c r="HR7" s="255">
        <f ca="1">SUMPRODUCT((JC3:JC42=HD7)*(JF3:JF42=HD8)*JK3:JK42)+SUMPRODUCT((JC3:JC42=HD7)*(JF3:JF42=HD9)*JK3:JK42)+SUMPRODUCT((JC3:JC42=HD7)*(JF3:JF42=HD6)*JK3:JK42)+SUMPRODUCT((JC3:JC42=HD8)*(JF3:JF42=HD7)*JL3:JL42)+SUMPRODUCT((JC3:JC42=HD9)*(JF3:JF42=HD7)*JL3:JL42)+SUMPRODUCT((JC3:JC42=HD6)*(JF3:JF42=HD7)*JL3:JL42)</f>
        <v>0</v>
      </c>
      <c r="HS7" s="255">
        <f ca="1">HE7*4+HF7*2+HQ7+HR7</f>
        <v>0</v>
      </c>
      <c r="HT7" s="255" t="str">
        <f ca="1">IF(HD7&lt;&gt;"",RANK(HS7,HS6:HS9),"")</f>
        <v/>
      </c>
      <c r="HU7" s="255">
        <f ca="1">SUMPRODUCT((HS6:HS9=HS7)*(HJ6:HJ9&gt;HJ7))</f>
        <v>0</v>
      </c>
      <c r="HV7" s="255">
        <f ca="1">SUMPRODUCT((HS6:HS9=HS7)*(HJ6:HJ9=HJ7)*(HM6:HM9&gt;HM7))</f>
        <v>0</v>
      </c>
      <c r="HW7" s="255">
        <f ca="1">SUMPRODUCT((HS4:HS8=HS7)*(HJ4:HJ8=HJ7)*(HM4:HM8=HM7)*(HN4:HN8&gt;HN7))</f>
        <v>0</v>
      </c>
      <c r="HX7" s="255">
        <f ca="1">SUMPRODUCT((HS4:HS8=HS7)*(HJ4:HJ8=HJ7)*(HM4:HM8=HM7)*(HN4:HN8=HN7)*(HO4:HO8&gt;HO7))</f>
        <v>0</v>
      </c>
      <c r="HY7" s="255">
        <f ca="1">SUMPRODUCT((HS4:HS8=HS7)*(HJ4:HJ8=HJ7)*(HM4:HM8=HM7)*(HN4:HN8=HN7)*(HO4:HO8=HO7)*(HP4:HP8&gt;HP7))</f>
        <v>0</v>
      </c>
      <c r="HZ7" s="255" t="str">
        <f t="shared" ref="HZ7:HZ8" ca="1" si="407">IF(HD7&lt;&gt;"",SUM(HT7:HY7)+2,"")</f>
        <v/>
      </c>
      <c r="IA7" s="255" t="str">
        <f ca="1">IF(HD7&lt;&gt;"",INDEX(HD6:HD8,MATCH(4,HZ6:HZ8,0),0),"")</f>
        <v/>
      </c>
      <c r="IB7" s="255" t="str">
        <f ca="1">IF(FF4&lt;&gt;"",FF4,"")</f>
        <v/>
      </c>
      <c r="IC7" s="255">
        <f ca="1">SUMPRODUCT((JC3:JC42=IB7)*(JF3:JF42=IB8)*(JM3:JM42="W"))+SUMPRODUCT((JC3:JC42=IB7)*(JF3:JF42=IB9)*(JM3:JM42="W"))+SUMPRODUCT((JC3:JC42=IB7)*(JF3:JF42=IB10)*(JM3:JM42="W"))+SUMPRODUCT((JC3:JC42=IB8)*(JF3:JF42=IB7)*(JN3:JN42="W"))+SUMPRODUCT((JC3:JC42=IB9)*(JF3:JF42=IB7)*(JN3:JN42="W"))+SUMPRODUCT((JC3:JC42=IB10)*(JF3:JF42=IB7)*(JN3:JN42="W"))</f>
        <v>0</v>
      </c>
      <c r="ID7" s="255">
        <f ca="1">SUMPRODUCT((JC3:JC42=IB7)*(JF3:JF42=IB8)*(JM3:JM42="D"))+SUMPRODUCT((JC3:JC42=IB7)*(JF3:JF42=IB9)*(JM3:JM42="D"))+SUMPRODUCT((JC3:JC42=IB7)*(JF3:JF42=IB10)*(JM3:JM42="D"))+SUMPRODUCT((JC3:JC42=IB8)*(JF3:JF42=IB7)*(JM3:JM42="D"))+SUMPRODUCT((JC3:JC42=IB9)*(JF3:JF42=IB7)*(JM3:JM42="D"))+SUMPRODUCT((JC3:JC42=IB10)*(JF3:JF42=IB7)*(JM3:JM42="D"))</f>
        <v>0</v>
      </c>
      <c r="IE7" s="255">
        <f ca="1">SUMPRODUCT((JC3:JC42=IB7)*(JF3:JF42=IB8)*(JM3:JM42="L"))+SUMPRODUCT((JC3:JC42=IB7)*(JF3:JF42=IB9)*(JM3:JM42="L"))+SUMPRODUCT((JC3:JC42=IB7)*(JF3:JF42=IB10)*(JM3:JM42="L"))+SUMPRODUCT((JC3:JC42=IB8)*(JF3:JF42=IB7)*(JN3:JN42="L"))+SUMPRODUCT((JC3:JC42=IB9)*(JF3:JF42=IB7)*(JN3:JN42="L"))+SUMPRODUCT((JC3:JC42=IB10)*(JF3:JF42=IB7)*(JN3:JN42="L"))</f>
        <v>0</v>
      </c>
      <c r="IF7" s="255">
        <f ca="1">IF(IB7&lt;&gt;"",VLOOKUP(IB7,EI4:EM29,5,FALSE),0)</f>
        <v>0</v>
      </c>
      <c r="IG7" s="255">
        <f ca="1">IF(IB7&lt;&gt;"",VLOOKUP(IB7,EI4:EN29,6,FALSE),0)</f>
        <v>0</v>
      </c>
      <c r="IH7" s="255">
        <f ca="1">IF7-IG7+1000</f>
        <v>1000</v>
      </c>
      <c r="II7" s="255">
        <f ca="1">IF(IB7&lt;&gt;"",VLOOKUP(IB7,EI4:EP29,8,FALSE),0)</f>
        <v>0</v>
      </c>
      <c r="IJ7" s="255">
        <f ca="1">IF(IB7&lt;&gt;"",VLOOKUP(IB7,EI4:EQ29,9,FALSE),0)</f>
        <v>0</v>
      </c>
      <c r="IK7" s="255">
        <f ca="1">II7-IJ7+1000</f>
        <v>1000</v>
      </c>
      <c r="IL7" s="255" t="str">
        <f ca="1">IF(IB7&lt;&gt;"",VLOOKUP(IB7,EI4:EM8,5,FALSE),"")</f>
        <v/>
      </c>
      <c r="IM7" s="255" t="str">
        <f ca="1">IF(IB7&lt;&gt;"",VLOOKUP(IB7,EI4:EP8,8,FALSE),"")</f>
        <v/>
      </c>
      <c r="IN7" s="255" t="str">
        <f ca="1">IF(IB7&lt;&gt;"",VLOOKUP(IB7,EI4:EW8,15,FALSE),"")</f>
        <v/>
      </c>
      <c r="IO7" s="255">
        <f ca="1">SUMPRODUCT((JC3:JC42=IB7)*(JF3:JF42=IB8)*JI3:JI42)+SUMPRODUCT((JC3:JC42=IB7)*(JF3:JF42=IB9)*JI3:JI42)+SUMPRODUCT((JC3:JC42=IB7)*(JF3:JF42=IB10)*JI3:JI42)+SUMPRODUCT((JC3:JC42=IB8)*(JF3:JF42=IB7)*JJ3:JJ42)+SUMPRODUCT((JC3:JC42=IB9)*(JF3:JF42=IB7)*JJ3:JJ42)+SUMPRODUCT((JC3:JC42=IB10)*(JF3:JF42=IB7)*JJ3:JJ42)</f>
        <v>0</v>
      </c>
      <c r="IP7" s="255">
        <f ca="1">SUMPRODUCT((JC3:JC42=IB7)*(JF3:JF42=IB8)*JK3:JK42)+SUMPRODUCT((JC3:JC42=IB7)*(JF3:JF42=IB9)*JK3:JK42)+SUMPRODUCT((JC3:JC42=IB7)*(JF3:JF42=IB10)*JK3:JK42)+SUMPRODUCT((JC3:JC42=IB8)*(JF3:JF42=IB7)*JL3:JL42)+SUMPRODUCT((JC3:JC42=IB9)*(JF3:JF42=IB7)*JL3:JL42)+SUMPRODUCT((JC3:JC42=IB10)*(JF3:JF42=IB7)*JL3:JL42)</f>
        <v>0</v>
      </c>
      <c r="IQ7" s="255">
        <f ca="1">IC7*4+ID7*2+IO7+IP7</f>
        <v>0</v>
      </c>
      <c r="IR7" s="255" t="str">
        <f ca="1">IF(IB7&lt;&gt;"",RANK(IQ7,IQ7:IQ10),"")</f>
        <v/>
      </c>
      <c r="IS7" s="255">
        <f ca="1">SUMPRODUCT((IQ7:IQ10=IQ7)*(IH7:IH10&gt;IH7))</f>
        <v>0</v>
      </c>
      <c r="IT7" s="255">
        <f ca="1">SUMPRODUCT((IQ7:IQ10=IQ7)*(IH7:IH10=IH7)*(IK7:IK10&gt;IK7))</f>
        <v>0</v>
      </c>
      <c r="IU7" s="255">
        <f ca="1">SUMPRODUCT((IQ4:IQ8=IQ7)*(IH4:IH8=IH7)*(IK4:IK8=IK7)*(IL4:IL8&gt;IL7))</f>
        <v>0</v>
      </c>
      <c r="IV7" s="255">
        <f ca="1">SUMPRODUCT((IQ4:IQ8=IQ7)*(IH4:IH8=IH7)*(IK4:IK8=IK7)*(IL4:IL8=IL7)*(IM4:IM8&gt;IM7))</f>
        <v>0</v>
      </c>
      <c r="IW7" s="255">
        <f ca="1">SUMPRODUCT((IQ4:IQ8=IQ7)*(IH4:IH8=IH7)*(IK4:IK8=IK7)*(IL4:IL8=IL7)*(IM4:IM8=IM7)*(IN4:IN8&gt;IN7))</f>
        <v>0</v>
      </c>
      <c r="IX7" s="255" t="str">
        <f ca="1">IF(IB7&lt;&gt;"",SUM(IR7:IW7)+3,"")</f>
        <v/>
      </c>
      <c r="IY7" s="255" t="str">
        <f ca="1">IF(IB7&lt;&gt;"",IF(IX7=4,IB7,IB8),"")</f>
        <v/>
      </c>
      <c r="IZ7" s="255" t="str">
        <f ca="1">IF(IY7&lt;&gt;"",IY7,IF(IA7&lt;&gt;"",IA7,IF(HC7&lt;&gt;"",HC7,IF(GE7&lt;&gt;"",GE7,FA7))))</f>
        <v>Australia</v>
      </c>
      <c r="JA7" s="255">
        <v>4</v>
      </c>
      <c r="JB7" s="255">
        <v>5</v>
      </c>
      <c r="JC7" s="255" t="str">
        <f t="shared" si="18"/>
        <v>France</v>
      </c>
      <c r="JD7" s="255" t="str">
        <f ca="1">IF(OFFSET('All Players'!$W14,0,JD$1)&lt;&gt;"",OFFSET('All Players'!$W14,0,JD$1),"")</f>
        <v/>
      </c>
      <c r="JE7" s="255" t="str">
        <f ca="1">IF(OFFSET('All Players'!$Y14,0,JD$1)&lt;&gt;"",OFFSET('All Players'!$Y14,0,JD$1),"")</f>
        <v/>
      </c>
      <c r="JF7" s="255" t="str">
        <f t="shared" si="19"/>
        <v>Italy</v>
      </c>
      <c r="JG7" s="255" t="str">
        <f ca="1">IF(OFFSET('All Players'!$AA14,0,JF$1)&lt;&gt;"",OFFSET('All Players'!$AA14,0,JF$1),"")</f>
        <v/>
      </c>
      <c r="JH7" s="255" t="str">
        <f ca="1">IF(OFFSET('All Players'!$AC14,0,JG$1)&lt;&gt;"",OFFSET('All Players'!$AC14,0,JG$1),"")</f>
        <v/>
      </c>
      <c r="JI7" s="255">
        <f t="shared" ca="1" si="20"/>
        <v>0</v>
      </c>
      <c r="JJ7" s="255">
        <f t="shared" ca="1" si="21"/>
        <v>0</v>
      </c>
      <c r="JK7" s="255">
        <f t="shared" ca="1" si="22"/>
        <v>0</v>
      </c>
      <c r="JL7" s="255">
        <f t="shared" ca="1" si="23"/>
        <v>0</v>
      </c>
      <c r="JM7" s="255" t="str">
        <f t="shared" ca="1" si="24"/>
        <v/>
      </c>
      <c r="JN7" s="255" t="str">
        <f t="shared" ca="1" si="25"/>
        <v/>
      </c>
      <c r="JO7" s="255">
        <f ca="1">VLOOKUP(JP7,OG4:OH8,2,FALSE)</f>
        <v>2</v>
      </c>
      <c r="JP7" s="255" t="s">
        <v>29</v>
      </c>
      <c r="JQ7" s="255">
        <f t="shared" ca="1" si="164"/>
        <v>0</v>
      </c>
      <c r="JR7" s="255">
        <f t="shared" ca="1" si="165"/>
        <v>0</v>
      </c>
      <c r="JS7" s="255">
        <f t="shared" ca="1" si="166"/>
        <v>0</v>
      </c>
      <c r="JT7" s="255">
        <f t="shared" ca="1" si="167"/>
        <v>0</v>
      </c>
      <c r="JU7" s="255">
        <f t="shared" ca="1" si="168"/>
        <v>0</v>
      </c>
      <c r="JV7" s="255">
        <f t="shared" ca="1" si="169"/>
        <v>1000</v>
      </c>
      <c r="JW7" s="255">
        <f t="shared" ca="1" si="170"/>
        <v>0</v>
      </c>
      <c r="JX7" s="255">
        <f t="shared" ca="1" si="171"/>
        <v>0</v>
      </c>
      <c r="JY7" s="255">
        <f t="shared" ca="1" si="172"/>
        <v>1000</v>
      </c>
      <c r="JZ7" s="255">
        <f t="shared" ca="1" si="173"/>
        <v>0</v>
      </c>
      <c r="KA7" s="255">
        <f ca="1">SUMIF(OJ:OJ,JP7,OP:OP)+SUMIF(OM:OM,JP7,OQ:OQ)</f>
        <v>0</v>
      </c>
      <c r="KB7" s="255">
        <f ca="1">SUMIF(OJ:OJ,JP7,OR:OR)+SUMIF(OM:OM,JP7,OS:OS)</f>
        <v>0</v>
      </c>
      <c r="KC7" s="255">
        <f t="shared" ca="1" si="174"/>
        <v>0</v>
      </c>
      <c r="KD7" s="255">
        <v>10</v>
      </c>
      <c r="KE7" s="255">
        <f t="shared" ca="1" si="175"/>
        <v>1</v>
      </c>
      <c r="KG7" s="255">
        <f ca="1">RANK(KC7,KC$4:KC$8)+COUNTIF(KC$4:KC7,KC7)-1</f>
        <v>4</v>
      </c>
      <c r="KH7" s="255" t="str">
        <f ca="1">INDEX(JP$4:JP$8,MATCH(4,KG$4:KG$8,0),0)</f>
        <v>Fiji</v>
      </c>
      <c r="KI7" s="255">
        <f t="shared" ca="1" si="176"/>
        <v>1</v>
      </c>
      <c r="KJ7" s="255" t="str">
        <f ca="1">IF(AND(KJ6&lt;&gt;"",KI7=1),KH7,"")</f>
        <v>Fiji</v>
      </c>
      <c r="KK7" s="255" t="str">
        <f ca="1">IF(AND(KK6&lt;&gt;"",KI8=2),KH8,"")</f>
        <v/>
      </c>
      <c r="KO7" s="255" t="str">
        <f t="shared" ca="1" si="177"/>
        <v>Fiji</v>
      </c>
      <c r="KP7" s="255">
        <f ca="1">SUMPRODUCT((OJ3:OJ42=KO7)*(OM3:OM42=KO8)*(OT3:OT42="W"))+SUMPRODUCT((OJ3:OJ42=KO7)*(OM3:OM42=KO4)*(OT3:OT42="W"))+SUMPRODUCT((OJ3:OJ42=KO7)*(OM3:OM42=KO5)*(OT3:OT42="W"))+SUMPRODUCT((OJ3:OJ42=KO7)*(OM3:OM42=KO6)*(OT3:OT42="W"))+SUMPRODUCT((OJ3:OJ42=KO8)*(OM3:OM42=KO7)*(OU3:OU42="W"))+SUMPRODUCT((OJ3:OJ42=KO4)*(OM3:OM42=KO7)*(OU3:OU42="W"))+SUMPRODUCT((OJ3:OJ42=KO5)*(OM3:OM42=KO7)*(OU3:OU42="W"))+SUMPRODUCT((OJ3:OJ42=KO6)*(OM3:OM42=KO7)*(OU3:OU42="W"))</f>
        <v>0</v>
      </c>
      <c r="KQ7" s="255">
        <f ca="1">SUMPRODUCT((OJ3:OJ42=KO7)*(OM3:OM42=KO8)*(OT3:OT42="D"))+SUMPRODUCT((OJ3:OJ42=KO7)*(OM3:OM42=KO4)*(OT3:OT42="D"))+SUMPRODUCT((OJ3:OJ42=KO7)*(OM3:OM42=KO5)*(OT3:OT42="D"))+SUMPRODUCT((OJ3:OJ42=KO7)*(OM3:OM42=KO6)*(OT3:OT42="D"))+SUMPRODUCT((OJ3:OJ42=KO8)*(OM3:OM42=KO7)*(OT3:OT42="D"))+SUMPRODUCT((OJ3:OJ42=KO4)*(OM3:OM42=KO7)*(OT3:OT42="D"))+SUMPRODUCT((OJ3:OJ42=KO5)*(OM3:OM42=KO7)*(OT3:OT42="D"))+SUMPRODUCT((OJ3:OJ42=KO6)*(OM3:OM42=KO7)*(OT3:OT42="D"))</f>
        <v>0</v>
      </c>
      <c r="KR7" s="255">
        <f ca="1">SUMPRODUCT((OJ3:OJ42=KO7)*(OM3:OM42=KO8)*(OT3:OT42="L"))+SUMPRODUCT((OJ3:OJ42=KO7)*(OM3:OM42=KO4)*(OT3:OT42="L"))+SUMPRODUCT((OJ3:OJ42=KO7)*(OM3:OM42=KO5)*(OT3:OT42="L"))+SUMPRODUCT((OJ3:OJ42=KO7)*(OM3:OM42=KO6)*(OT3:OT42="L"))+SUMPRODUCT((OJ3:OJ42=KO8)*(OM3:OM42=KO7)*(OU3:OU42="L"))+SUMPRODUCT((OJ3:OJ42=KO4)*(OM3:OM42=KO7)*(OU3:OU42="L"))+SUMPRODUCT((OJ3:OJ42=KO5)*(OM3:OM42=KO7)*(OU3:OU42="L"))+SUMPRODUCT((OJ3:OJ42=KO6)*(OM3:OM42=KO7)*(OU3:OU42="L"))</f>
        <v>0</v>
      </c>
      <c r="KS7" s="255">
        <f ca="1">IF(KO7&lt;&gt;"",VLOOKUP(KO7,JP4:JT29,5,FALSE),0)</f>
        <v>0</v>
      </c>
      <c r="KT7" s="255">
        <f ca="1">IF(KO7&lt;&gt;"",VLOOKUP(KO7,JP4:JU29,6,FALSE),0)</f>
        <v>0</v>
      </c>
      <c r="KU7" s="255">
        <f ca="1">KS7-KT7+1000</f>
        <v>1000</v>
      </c>
      <c r="KV7" s="255">
        <f ca="1">IF(KO7&lt;&gt;"",VLOOKUP(KO7,JP4:JW29,8,FALSE),0)</f>
        <v>0</v>
      </c>
      <c r="KW7" s="255">
        <f ca="1">IF(KO7&lt;&gt;"",VLOOKUP(KO7,JP4:JX29,9,FALSE),0)</f>
        <v>0</v>
      </c>
      <c r="KX7" s="255">
        <f ca="1">KV7-KW7+1000</f>
        <v>1000</v>
      </c>
      <c r="KY7" s="255">
        <f ca="1">IF(KO7&lt;&gt;"",VLOOKUP(KO7,JP4:JT8,5,FALSE),"")</f>
        <v>0</v>
      </c>
      <c r="KZ7" s="255">
        <f ca="1">IF(KO7&lt;&gt;"",VLOOKUP(KO7,JP4:JW8,8,FALSE),"")</f>
        <v>0</v>
      </c>
      <c r="LA7" s="255">
        <f ca="1">IF(KO7&lt;&gt;"",VLOOKUP(KO7,JP4:KD8,15,FALSE),"")</f>
        <v>10</v>
      </c>
      <c r="LB7" s="255">
        <f ca="1">SUMPRODUCT((OJ3:OJ42=KO7)*(OM3:OM42=KO8)*OP3:OP42)+SUMPRODUCT((OJ3:OJ42=KO7)*(OM3:OM42=KO4)*OP3:OP42)+SUMPRODUCT((OJ3:OJ42=KO7)*(OM3:OM42=KO5)*OP3:OP42)+SUMPRODUCT((OJ3:OJ42=KO7)*(OM3:OM42=KO6)*OP3:OP42)+SUMPRODUCT((OJ3:OJ42=KO8)*(OM3:OM42=KO7)*OQ3:OQ42)+SUMPRODUCT((OJ3:OJ42=KO4)*(OM3:OM42=KO7)*OQ3:OQ42)+SUMPRODUCT((OJ3:OJ42=KO5)*(OM3:OM42=KO7)*OQ3:OQ42)+SUMPRODUCT((OJ3:OJ42=KO6)*(OM3:OM42=KO7)*OQ3:OQ42)</f>
        <v>0</v>
      </c>
      <c r="LC7" s="255">
        <f ca="1">SUMPRODUCT((OJ3:OJ42=KO7)*(OM3:OM42=KO8)*OR3:OR42)+SUMPRODUCT((OJ3:OJ42=KO7)*(OM3:OM42=KO4)*OR3:OR42)+SUMPRODUCT((OJ3:OJ42=KO7)*(OM3:OM42=KO5)*OR3:OR42)+SUMPRODUCT((OJ3:OJ42=KO7)*(OM3:OM42=KO6)*OR3:OR42)+SUMPRODUCT((OJ3:OJ42=KO8)*(OM3:OM42=KO7)*OS3:OS42)+SUMPRODUCT((OJ3:OJ42=KO4)*(OM3:OM42=KO7)*OS3:OS42)+SUMPRODUCT((OJ3:OJ42=KO5)*(OM3:OM42=KO7)*OS3:OS42)+SUMPRODUCT((OJ3:OJ42=KO6)*(OM3:OM42=KO7)*OS3:OS42)</f>
        <v>0</v>
      </c>
      <c r="LD7" s="255">
        <f ca="1">KP7*4+KQ7*2+LB7+LC7</f>
        <v>0</v>
      </c>
      <c r="LE7" s="255">
        <f ca="1">IF(KO7&lt;&gt;"",RANK(LD7,LD4:LD8),"")</f>
        <v>1</v>
      </c>
      <c r="LF7" s="255">
        <f ca="1">SUMPRODUCT((LD4:LD8=LD7)*(KU4:KU8&gt;KU7))</f>
        <v>0</v>
      </c>
      <c r="LG7" s="255">
        <f ca="1">SUMPRODUCT((LD4:LD8=LD7)*(KU4:KU8=KU7)*(KX4:KX8&gt;KX7))</f>
        <v>0</v>
      </c>
      <c r="LH7" s="255">
        <f ca="1">SUMPRODUCT((LD4:LD8=LD7)*(KU4:KU8=KU7)*(KX4:KX8=KX7)*(KY4:KY8&gt;KY7))</f>
        <v>0</v>
      </c>
      <c r="LI7" s="255">
        <f ca="1">SUMPRODUCT((LD4:LD8=LD7)*(KU4:KU8=KU7)*(KX4:KX8=KX7)*(KY4:KY8=KY7)*(KZ4:KZ8&gt;KZ7))</f>
        <v>0</v>
      </c>
      <c r="LJ7" s="255">
        <f ca="1">SUMPRODUCT((LD4:LD8=LD7)*(KU4:KU8=KU7)*(KX4:KX8=KX7)*(KY4:KY8=KY7)*(KZ4:KZ8=KZ7)*(LA4:LA8&gt;LA7))</f>
        <v>1</v>
      </c>
      <c r="LK7" s="255">
        <f t="shared" ca="1" si="178"/>
        <v>2</v>
      </c>
      <c r="LL7" s="255" t="str">
        <f ca="1">IF(KO7&lt;&gt;"",INDEX(KO4:KO8,MATCH(4,LK4:LK8,0),0),"")</f>
        <v>Australia</v>
      </c>
      <c r="LM7" s="255" t="str">
        <f ca="1">IF(KK6&lt;&gt;"",KK6,"")</f>
        <v/>
      </c>
      <c r="LN7" s="255" t="str">
        <f ca="1">IF(LM7&lt;&gt;"",SUMPRODUCT((OJ3:OJ42=LM7)*(OM3:OM42=LM8)*(OT3:OT42="W"))+SUMPRODUCT((OJ3:OJ42=LM7)*(OM3:OM42=LM5)*(OT3:OT42="W"))+SUMPRODUCT((OJ3:OJ42=LM7)*(OM3:OM42=LM6)*(OT3:OT42="W"))+SUMPRODUCT((OJ3:OJ42=LM8)*(OM3:OM42=LM7)*(OU3:OU42="W"))+SUMPRODUCT((OJ3:OJ42=LM5)*(OM3:OM42=LM7)*(OU3:OU42="W"))+SUMPRODUCT((OJ3:OJ42=LM6)*(OM3:OM42=LM7)*(OU3:OU42="W")),"")</f>
        <v/>
      </c>
      <c r="LO7" s="255" t="str">
        <f ca="1">IF(LM7&lt;&gt;"",SUMPRODUCT((OJ3:OJ42=LM7)*(OM3:OM42=LM8)*(OT3:OT42="D"))+SUMPRODUCT((OJ3:OJ42=LM7)*(OM3:OM42=LM5)*(OT3:OT42="D"))+SUMPRODUCT((OJ3:OJ42=LM7)*(OM3:OM42=LM6)*(OT3:OT42="D"))+SUMPRODUCT((OJ3:OJ42=LM8)*(OM3:OM42=LM7)*(OT3:OT42="D"))+SUMPRODUCT((OJ3:OJ42=LM5)*(OM3:OM42=LM7)*(OT3:OT42="D"))+SUMPRODUCT((OJ3:OJ42=LM6)*(OM3:OM42=LM7)*(OT3:OT42="D")),"")</f>
        <v/>
      </c>
      <c r="LP7" s="255" t="str">
        <f ca="1">IF(LM7&lt;&gt;"",SUMPRODUCT((OJ3:OJ42=LM7)*(OM3:OM42=LM8)*(OT3:OT42="L"))+SUMPRODUCT((OJ3:OJ42=LM7)*(OM3:OM42=LM5)*(OT3:OT42="L"))+SUMPRODUCT((OJ3:OJ42=LM7)*(OM3:OM42=LM6)*(OT3:OT42="L"))+SUMPRODUCT((OJ3:OJ42=LM8)*(OM3:OM42=LM7)*(OU3:OU42="L"))+SUMPRODUCT((OJ3:OJ42=LM5)*(OM3:OM42=LM7)*(OU3:OU42="L"))+SUMPRODUCT((OJ3:OJ42=LM6)*(OM3:OM42=LM7)*(OU3:OU42="L")),"")</f>
        <v/>
      </c>
      <c r="LQ7" s="255">
        <f ca="1">IF(LM7&lt;&gt;"",VLOOKUP(LM7,JP4:JT29,5,FALSE),0)</f>
        <v>0</v>
      </c>
      <c r="LR7" s="255">
        <f ca="1">IF(LM7&lt;&gt;"",VLOOKUP(LM7,JP4:JU29,6,FALSE),0)</f>
        <v>0</v>
      </c>
      <c r="LS7" s="255">
        <f ca="1">LQ7-LR7+1000</f>
        <v>1000</v>
      </c>
      <c r="LT7" s="255">
        <f ca="1">IF(LM7&lt;&gt;"",VLOOKUP(LM7,JP4:JW29,8,FALSE),0)</f>
        <v>0</v>
      </c>
      <c r="LU7" s="255">
        <f ca="1">IF(LM7&lt;&gt;"",VLOOKUP(LM7,JP4:JX29,9,FALSE),0)</f>
        <v>0</v>
      </c>
      <c r="LV7" s="255" t="str">
        <f ca="1">IF(LM7&lt;&gt;"",LT7-LU7+1000,"")</f>
        <v/>
      </c>
      <c r="LW7" s="255" t="str">
        <f ca="1">IF(LM7&lt;&gt;"",VLOOKUP(LM7,JP4:JT8,5,FALSE),"")</f>
        <v/>
      </c>
      <c r="LX7" s="255" t="str">
        <f ca="1">IF(LM7&lt;&gt;"",VLOOKUP(LM7,JP4:JW8,8,FALSE),"")</f>
        <v/>
      </c>
      <c r="LY7" s="255" t="str">
        <f ca="1">IF(LM7&lt;&gt;"",VLOOKUP(LM7,JP4:KD8,15,FALSE),"")</f>
        <v/>
      </c>
      <c r="LZ7" s="255" t="str">
        <f ca="1">IF(LM7&lt;&gt;"",SUMPRODUCT((OJ3:OJ42=LM7)*(OM3:OM42=LM8)*OP3:OP42)+SUMPRODUCT((OJ3:OJ42=LM7)*(OM3:OM42=LM5)*OP3:OP42)+SUMPRODUCT((OJ3:OJ42=LM7)*(OM3:OM42=LM6)*OP3:OP42)+SUMPRODUCT((OJ3:OJ42=LM8)*(OM3:OM42=LM7)*OQ3:OQ42)+SUMPRODUCT((OJ3:OJ42=LM5)*(OM3:OM42=LM7)*OQ3:OQ42)+SUMPRODUCT((OJ3:OJ42=LM6)*(OM3:OM42=LM7)*OQ3:OQ42),"")</f>
        <v/>
      </c>
      <c r="MA7" s="255" t="str">
        <f ca="1">IF(LM7&lt;&gt;"",SUMPRODUCT((OJ3:OJ42=LM7)*(OM3:OM42=LM8)*OR3:OR42)+SUMPRODUCT((OJ3:OJ42=LM7)*(OM3:OM42=LM5)*OR3:OR42)+SUMPRODUCT((OJ3:OJ42=LM7)*(OM3:OM42=LM6)*OR3:OR42)+SUMPRODUCT((OJ3:OJ42=LM8)*(OM3:OM42=LM7)*OS3:OS42)+SUMPRODUCT((OJ3:OJ42=LM5)*(OM3:OM42=LM7)*OS3:OS42)+SUMPRODUCT((OJ3:OJ42=LM6)*(OM3:OM42=LM7)*OS3:OS42),"")</f>
        <v/>
      </c>
      <c r="MB7" s="255" t="str">
        <f ca="1">IF(LM7&lt;&gt;"",LN7*4+LO7*2+LZ7+MA7,"")</f>
        <v/>
      </c>
      <c r="MC7" s="255" t="str">
        <f ca="1">IF(LM7&lt;&gt;"",RANK(MB7,MB5:MB8),"")</f>
        <v/>
      </c>
      <c r="MD7" s="255">
        <f ca="1">SUMPRODUCT((MB5:MB8=MB7)*(LS5:LS8&gt;LS7))</f>
        <v>0</v>
      </c>
      <c r="ME7" s="255">
        <f ca="1">SUMPRODUCT((MB5:MB8=MB7)*(LS5:LS8=LS7)*(LV5:LV8&gt;LV7))</f>
        <v>0</v>
      </c>
      <c r="MF7" s="255">
        <f ca="1">SUMPRODUCT((MB4:MB8=MB7)*(LS4:LS8=LS7)*(LV4:LV8=LV7)*(LW4:LW8&gt;LW7))</f>
        <v>0</v>
      </c>
      <c r="MG7" s="255">
        <f ca="1">SUMPRODUCT((MB4:MB8=MB7)*(LS4:LS8=LS7)*(LV4:LV8=LV7)*(LW4:LW8=LW7)*(LX4:LX8&gt;LX7))</f>
        <v>0</v>
      </c>
      <c r="MH7" s="255">
        <f ca="1">SUMPRODUCT((MB4:MB8=MB7)*(LS4:LS8=LS7)*(LV4:LV8=LV7)*(LW4:LW8=LW7)*(LX4:LX8=LX7)*(LY4:LY8&gt;LY7))</f>
        <v>0</v>
      </c>
      <c r="MI7" s="255" t="str">
        <f t="shared" ca="1" si="379"/>
        <v/>
      </c>
      <c r="MJ7" s="255" t="str">
        <f ca="1">IF(LM7&lt;&gt;"",INDEX(LM5:LM8,MATCH(4,MI5:MI8,0),0),"")</f>
        <v/>
      </c>
      <c r="MK7" s="255" t="str">
        <f ca="1">IF(KL5&lt;&gt;"",KL5,"")</f>
        <v/>
      </c>
      <c r="ML7" s="255">
        <f ca="1">SUMPRODUCT((OJ3:OJ42=MK7)*(OM3:OM42=MK8)*(OT3:OT42="W"))+SUMPRODUCT((OJ3:OJ42=MK7)*(OM3:OM42=MK9)*(OT3:OT42="W"))+SUMPRODUCT((OJ3:OJ42=MK7)*(OM3:OM42=MK6)*(OT3:OT42="W"))+SUMPRODUCT((OJ3:OJ42=MK8)*(OM3:OM42=MK7)*(OU3:OU42="W"))+SUMPRODUCT((OJ3:OJ42=MK9)*(OM3:OM42=MK7)*(OU3:OU42="W"))+SUMPRODUCT((OJ3:OJ42=MK6)*(OM3:OM42=MK7)*(OU3:OU42="W"))</f>
        <v>0</v>
      </c>
      <c r="MM7" s="255">
        <f ca="1">SUMPRODUCT((OJ3:OJ42=MK7)*(OM3:OM42=MK8)*(OT3:OT42="D"))+SUMPRODUCT((OJ3:OJ42=MK7)*(OM3:OM42=MK9)*(OT3:OT42="D"))+SUMPRODUCT((OJ3:OJ42=MK7)*(OM3:OM42=MK6)*(OT3:OT42="D"))+SUMPRODUCT((OJ3:OJ42=MK8)*(OM3:OM42=MK7)*(OT3:OT42="D"))+SUMPRODUCT((OJ3:OJ42=MK9)*(OM3:OM42=MK7)*(OT3:OT42="D"))+SUMPRODUCT((OJ3:OJ42=MK6)*(OM3:OM42=MK7)*(OT3:OT42="D"))</f>
        <v>0</v>
      </c>
      <c r="MN7" s="255">
        <f ca="1">SUMPRODUCT((OJ3:OJ42=MK7)*(OM3:OM42=MK8)*(OT3:OT42="L"))+SUMPRODUCT((OJ3:OJ42=MK7)*(OM3:OM42=MK9)*(OT3:OT42="L"))+SUMPRODUCT((OJ3:OJ42=MK7)*(OM3:OM42=MK6)*(OT3:OT42="L"))+SUMPRODUCT((OJ3:OJ42=MK8)*(OM3:OM42=MK7)*(OU3:OU42="L"))+SUMPRODUCT((OJ3:OJ42=MK9)*(OM3:OM42=MK7)*(OU3:OU42="L"))+SUMPRODUCT((OJ3:OJ42=MK6)*(OM3:OM42=MK7)*(OU3:OU42="L"))</f>
        <v>0</v>
      </c>
      <c r="MO7" s="255">
        <f ca="1">IF(MK7&lt;&gt;"",VLOOKUP(MK7,JP4:JT29,5,FALSE),0)</f>
        <v>0</v>
      </c>
      <c r="MP7" s="255">
        <f ca="1">IF(MK7&lt;&gt;"",VLOOKUP(MK7,JP4:JU29,6,FALSE),0)</f>
        <v>0</v>
      </c>
      <c r="MQ7" s="255">
        <f ca="1">MO7-MP7+1000</f>
        <v>1000</v>
      </c>
      <c r="MR7" s="255">
        <f ca="1">IF(MK7&lt;&gt;"",VLOOKUP(MK7,JP4:JW29,8,FALSE),0)</f>
        <v>0</v>
      </c>
      <c r="MS7" s="255">
        <f ca="1">IF(MK7&lt;&gt;"",VLOOKUP(MK7,JP4:JX29,9,FALSE),0)</f>
        <v>0</v>
      </c>
      <c r="MT7" s="255">
        <f ca="1">MR7-MS7+1000</f>
        <v>1000</v>
      </c>
      <c r="MU7" s="255" t="str">
        <f ca="1">IF(MK7&lt;&gt;"",VLOOKUP(MK7,JP4:JT8,5,FALSE),"")</f>
        <v/>
      </c>
      <c r="MV7" s="255" t="str">
        <f ca="1">IF(MK7&lt;&gt;"",VLOOKUP(MK7,JP4:JW8,8,FALSE),"")</f>
        <v/>
      </c>
      <c r="MW7" s="255" t="str">
        <f ca="1">IF(MK7&lt;&gt;"",VLOOKUP(MK7,JP4:KD8,15,FALSE),"")</f>
        <v/>
      </c>
      <c r="MX7" s="255">
        <f ca="1">SUMPRODUCT((OJ3:OJ42=MK7)*(OM3:OM42=MK8)*OP3:OP42)+SUMPRODUCT((OJ3:OJ42=MK7)*(OM3:OM42=MK9)*OP3:OP42)+SUMPRODUCT((OJ3:OJ42=MK7)*(OM3:OM42=MK6)*OP3:OP42)+SUMPRODUCT((OJ3:OJ42=MK8)*(OM3:OM42=MK7)*OQ3:OQ42)+SUMPRODUCT((OJ3:OJ42=MK9)*(OM3:OM42=MK7)*OQ3:OQ42)+SUMPRODUCT((OJ3:OJ42=MK6)*(OM3:OM42=MK7)*OQ3:OQ42)</f>
        <v>0</v>
      </c>
      <c r="MY7" s="255">
        <f ca="1">SUMPRODUCT((OJ3:OJ42=MK7)*(OM3:OM42=MK8)*OR3:OR42)+SUMPRODUCT((OJ3:OJ42=MK7)*(OM3:OM42=MK9)*OR3:OR42)+SUMPRODUCT((OJ3:OJ42=MK7)*(OM3:OM42=MK6)*OR3:OR42)+SUMPRODUCT((OJ3:OJ42=MK8)*(OM3:OM42=MK7)*OS3:OS42)+SUMPRODUCT((OJ3:OJ42=MK9)*(OM3:OM42=MK7)*OS3:OS42)+SUMPRODUCT((OJ3:OJ42=MK6)*(OM3:OM42=MK7)*OS3:OS42)</f>
        <v>0</v>
      </c>
      <c r="MZ7" s="255">
        <f ca="1">ML7*4+MM7*2+MX7+MY7</f>
        <v>0</v>
      </c>
      <c r="NA7" s="255" t="str">
        <f ca="1">IF(MK7&lt;&gt;"",RANK(MZ7,MZ6:MZ9),"")</f>
        <v/>
      </c>
      <c r="NB7" s="255">
        <f ca="1">SUMPRODUCT((MZ6:MZ9=MZ7)*(MQ6:MQ9&gt;MQ7))</f>
        <v>0</v>
      </c>
      <c r="NC7" s="255">
        <f ca="1">SUMPRODUCT((MZ6:MZ9=MZ7)*(MQ6:MQ9=MQ7)*(MT6:MT9&gt;MT7))</f>
        <v>0</v>
      </c>
      <c r="ND7" s="255">
        <f ca="1">SUMPRODUCT((MZ4:MZ8=MZ7)*(MQ4:MQ8=MQ7)*(MT4:MT8=MT7)*(MU4:MU8&gt;MU7))</f>
        <v>0</v>
      </c>
      <c r="NE7" s="255">
        <f ca="1">SUMPRODUCT((MZ4:MZ8=MZ7)*(MQ4:MQ8=MQ7)*(MT4:MT8=MT7)*(MU4:MU8=MU7)*(MV4:MV8&gt;MV7))</f>
        <v>0</v>
      </c>
      <c r="NF7" s="255">
        <f ca="1">SUMPRODUCT((MZ4:MZ8=MZ7)*(MQ4:MQ8=MQ7)*(MT4:MT8=MT7)*(MU4:MU8=MU7)*(MV4:MV8=MV7)*(MW4:MW8&gt;MW7))</f>
        <v>0</v>
      </c>
      <c r="NG7" s="255" t="str">
        <f t="shared" ref="NG7:NG8" ca="1" si="408">IF(MK7&lt;&gt;"",SUM(NA7:NF7)+2,"")</f>
        <v/>
      </c>
      <c r="NH7" s="255" t="str">
        <f ca="1">IF(MK7&lt;&gt;"",INDEX(MK6:MK8,MATCH(4,NG6:NG8,0),0),"")</f>
        <v/>
      </c>
      <c r="NI7" s="255" t="str">
        <f ca="1">IF(KM4&lt;&gt;"",KM4,"")</f>
        <v/>
      </c>
      <c r="NJ7" s="255">
        <f ca="1">SUMPRODUCT((OJ3:OJ42=NI7)*(OM3:OM42=NI8)*(OT3:OT42="W"))+SUMPRODUCT((OJ3:OJ42=NI7)*(OM3:OM42=NI9)*(OT3:OT42="W"))+SUMPRODUCT((OJ3:OJ42=NI7)*(OM3:OM42=NI10)*(OT3:OT42="W"))+SUMPRODUCT((OJ3:OJ42=NI8)*(OM3:OM42=NI7)*(OU3:OU42="W"))+SUMPRODUCT((OJ3:OJ42=NI9)*(OM3:OM42=NI7)*(OU3:OU42="W"))+SUMPRODUCT((OJ3:OJ42=NI10)*(OM3:OM42=NI7)*(OU3:OU42="W"))</f>
        <v>0</v>
      </c>
      <c r="NK7" s="255">
        <f ca="1">SUMPRODUCT((OJ3:OJ42=NI7)*(OM3:OM42=NI8)*(OT3:OT42="D"))+SUMPRODUCT((OJ3:OJ42=NI7)*(OM3:OM42=NI9)*(OT3:OT42="D"))+SUMPRODUCT((OJ3:OJ42=NI7)*(OM3:OM42=NI10)*(OT3:OT42="D"))+SUMPRODUCT((OJ3:OJ42=NI8)*(OM3:OM42=NI7)*(OT3:OT42="D"))+SUMPRODUCT((OJ3:OJ42=NI9)*(OM3:OM42=NI7)*(OT3:OT42="D"))+SUMPRODUCT((OJ3:OJ42=NI10)*(OM3:OM42=NI7)*(OT3:OT42="D"))</f>
        <v>0</v>
      </c>
      <c r="NL7" s="255">
        <f ca="1">SUMPRODUCT((OJ3:OJ42=NI7)*(OM3:OM42=NI8)*(OT3:OT42="L"))+SUMPRODUCT((OJ3:OJ42=NI7)*(OM3:OM42=NI9)*(OT3:OT42="L"))+SUMPRODUCT((OJ3:OJ42=NI7)*(OM3:OM42=NI10)*(OT3:OT42="L"))+SUMPRODUCT((OJ3:OJ42=NI8)*(OM3:OM42=NI7)*(OU3:OU42="L"))+SUMPRODUCT((OJ3:OJ42=NI9)*(OM3:OM42=NI7)*(OU3:OU42="L"))+SUMPRODUCT((OJ3:OJ42=NI10)*(OM3:OM42=NI7)*(OU3:OU42="L"))</f>
        <v>0</v>
      </c>
      <c r="NM7" s="255">
        <f ca="1">IF(NI7&lt;&gt;"",VLOOKUP(NI7,JP4:JT29,5,FALSE),0)</f>
        <v>0</v>
      </c>
      <c r="NN7" s="255">
        <f ca="1">IF(NI7&lt;&gt;"",VLOOKUP(NI7,JP4:JU29,6,FALSE),0)</f>
        <v>0</v>
      </c>
      <c r="NO7" s="255">
        <f ca="1">NM7-NN7+1000</f>
        <v>1000</v>
      </c>
      <c r="NP7" s="255">
        <f ca="1">IF(NI7&lt;&gt;"",VLOOKUP(NI7,JP4:JW29,8,FALSE),0)</f>
        <v>0</v>
      </c>
      <c r="NQ7" s="255">
        <f ca="1">IF(NI7&lt;&gt;"",VLOOKUP(NI7,JP4:JX29,9,FALSE),0)</f>
        <v>0</v>
      </c>
      <c r="NR7" s="255">
        <f ca="1">NP7-NQ7+1000</f>
        <v>1000</v>
      </c>
      <c r="NS7" s="255" t="str">
        <f ca="1">IF(NI7&lt;&gt;"",VLOOKUP(NI7,JP4:JT8,5,FALSE),"")</f>
        <v/>
      </c>
      <c r="NT7" s="255" t="str">
        <f ca="1">IF(NI7&lt;&gt;"",VLOOKUP(NI7,JP4:JW8,8,FALSE),"")</f>
        <v/>
      </c>
      <c r="NU7" s="255" t="str">
        <f ca="1">IF(NI7&lt;&gt;"",VLOOKUP(NI7,JP4:KD8,15,FALSE),"")</f>
        <v/>
      </c>
      <c r="NV7" s="255">
        <f ca="1">SUMPRODUCT((OJ3:OJ42=NI7)*(OM3:OM42=NI8)*OP3:OP42)+SUMPRODUCT((OJ3:OJ42=NI7)*(OM3:OM42=NI9)*OP3:OP42)+SUMPRODUCT((OJ3:OJ42=NI7)*(OM3:OM42=NI10)*OP3:OP42)+SUMPRODUCT((OJ3:OJ42=NI8)*(OM3:OM42=NI7)*OQ3:OQ42)+SUMPRODUCT((OJ3:OJ42=NI9)*(OM3:OM42=NI7)*OQ3:OQ42)+SUMPRODUCT((OJ3:OJ42=NI10)*(OM3:OM42=NI7)*OQ3:OQ42)</f>
        <v>0</v>
      </c>
      <c r="NW7" s="255">
        <f ca="1">SUMPRODUCT((OJ3:OJ42=NI7)*(OM3:OM42=NI8)*OR3:OR42)+SUMPRODUCT((OJ3:OJ42=NI7)*(OM3:OM42=NI9)*OR3:OR42)+SUMPRODUCT((OJ3:OJ42=NI7)*(OM3:OM42=NI10)*OR3:OR42)+SUMPRODUCT((OJ3:OJ42=NI8)*(OM3:OM42=NI7)*OS3:OS42)+SUMPRODUCT((OJ3:OJ42=NI9)*(OM3:OM42=NI7)*OS3:OS42)+SUMPRODUCT((OJ3:OJ42=NI10)*(OM3:OM42=NI7)*OS3:OS42)</f>
        <v>0</v>
      </c>
      <c r="NX7" s="255">
        <f ca="1">NJ7*4+NK7*2+NV7+NW7</f>
        <v>0</v>
      </c>
      <c r="NY7" s="255" t="str">
        <f ca="1">IF(NI7&lt;&gt;"",RANK(NX7,NX7:NX10),"")</f>
        <v/>
      </c>
      <c r="NZ7" s="255">
        <f ca="1">SUMPRODUCT((NX7:NX10=NX7)*(NO7:NO10&gt;NO7))</f>
        <v>0</v>
      </c>
      <c r="OA7" s="255">
        <f ca="1">SUMPRODUCT((NX7:NX10=NX7)*(NO7:NO10=NO7)*(NR7:NR10&gt;NR7))</f>
        <v>0</v>
      </c>
      <c r="OB7" s="255">
        <f ca="1">SUMPRODUCT((NX4:NX8=NX7)*(NO4:NO8=NO7)*(NR4:NR8=NR7)*(NS4:NS8&gt;NS7))</f>
        <v>0</v>
      </c>
      <c r="OC7" s="255">
        <f ca="1">SUMPRODUCT((NX4:NX8=NX7)*(NO4:NO8=NO7)*(NR4:NR8=NR7)*(NS4:NS8=NS7)*(NT4:NT8&gt;NT7))</f>
        <v>0</v>
      </c>
      <c r="OD7" s="255">
        <f ca="1">SUMPRODUCT((NX4:NX8=NX7)*(NO4:NO8=NO7)*(NR4:NR8=NR7)*(NS4:NS8=NS7)*(NT4:NT8=NT7)*(NU4:NU8&gt;NU7))</f>
        <v>0</v>
      </c>
      <c r="OE7" s="255" t="str">
        <f ca="1">IF(NI7&lt;&gt;"",SUM(NY7:OD7)+3,"")</f>
        <v/>
      </c>
      <c r="OF7" s="255" t="str">
        <f ca="1">IF(NI7&lt;&gt;"",IF(OE7=4,NI7,NI8),"")</f>
        <v/>
      </c>
      <c r="OG7" s="255" t="str">
        <f ca="1">IF(OF7&lt;&gt;"",OF7,IF(NH7&lt;&gt;"",NH7,IF(MJ7&lt;&gt;"",MJ7,IF(LL7&lt;&gt;"",LL7,KH7))))</f>
        <v>Australia</v>
      </c>
      <c r="OH7" s="255">
        <v>4</v>
      </c>
      <c r="OI7" s="255">
        <v>5</v>
      </c>
      <c r="OJ7" s="255" t="str">
        <f t="shared" si="26"/>
        <v>France</v>
      </c>
      <c r="OK7" s="255" t="str">
        <f ca="1">IF(OFFSET('All Players'!$W14,0,OK$1)&lt;&gt;"",OFFSET('All Players'!$W14,0,OK$1),"")</f>
        <v/>
      </c>
      <c r="OL7" s="255" t="str">
        <f ca="1">IF(OFFSET('All Players'!$Y14,0,OK$1)&lt;&gt;"",OFFSET('All Players'!$Y14,0,OK$1),"")</f>
        <v/>
      </c>
      <c r="OM7" s="255" t="str">
        <f t="shared" si="27"/>
        <v>Italy</v>
      </c>
      <c r="ON7" s="255" t="str">
        <f ca="1">IF(OFFSET('All Players'!$AA14,0,OM$1)&lt;&gt;"",OFFSET('All Players'!$AA14,0,OM$1),"")</f>
        <v/>
      </c>
      <c r="OO7" s="255" t="str">
        <f ca="1">IF(OFFSET('All Players'!$AC14,0,ON$1)&lt;&gt;"",OFFSET('All Players'!$AC14,0,ON$1),"")</f>
        <v/>
      </c>
      <c r="OP7" s="255">
        <f t="shared" ca="1" si="28"/>
        <v>0</v>
      </c>
      <c r="OQ7" s="255">
        <f t="shared" ca="1" si="29"/>
        <v>0</v>
      </c>
      <c r="OR7" s="255">
        <f t="shared" ca="1" si="30"/>
        <v>0</v>
      </c>
      <c r="OS7" s="255">
        <f t="shared" ca="1" si="31"/>
        <v>0</v>
      </c>
      <c r="OT7" s="255" t="str">
        <f t="shared" ca="1" si="32"/>
        <v/>
      </c>
      <c r="OU7" s="255" t="str">
        <f t="shared" ca="1" si="33"/>
        <v/>
      </c>
      <c r="OV7" s="255">
        <f ca="1">VLOOKUP(OW7,TN4:TO8,2,FALSE)</f>
        <v>2</v>
      </c>
      <c r="OW7" s="255" t="s">
        <v>29</v>
      </c>
      <c r="OX7" s="255">
        <f t="shared" ca="1" si="179"/>
        <v>0</v>
      </c>
      <c r="OY7" s="255">
        <f t="shared" ca="1" si="180"/>
        <v>0</v>
      </c>
      <c r="OZ7" s="255">
        <f t="shared" ca="1" si="181"/>
        <v>0</v>
      </c>
      <c r="PA7" s="255">
        <f t="shared" ca="1" si="182"/>
        <v>0</v>
      </c>
      <c r="PB7" s="255">
        <f t="shared" ca="1" si="183"/>
        <v>0</v>
      </c>
      <c r="PC7" s="255">
        <f t="shared" ca="1" si="184"/>
        <v>1000</v>
      </c>
      <c r="PD7" s="255">
        <f t="shared" ca="1" si="185"/>
        <v>0</v>
      </c>
      <c r="PE7" s="255">
        <f t="shared" ca="1" si="186"/>
        <v>0</v>
      </c>
      <c r="PF7" s="255">
        <f t="shared" ca="1" si="187"/>
        <v>1000</v>
      </c>
      <c r="PG7" s="255">
        <f t="shared" ca="1" si="188"/>
        <v>0</v>
      </c>
      <c r="PH7" s="255">
        <f ca="1">SUMIF(TQ:TQ,OW7,TW:TW)+SUMIF(TT:TT,OW7,TX:TX)</f>
        <v>0</v>
      </c>
      <c r="PI7" s="255">
        <f ca="1">SUMIF(TQ:TQ,OW7,TY:TY)+SUMIF(TT:TT,OW7,TZ:TZ)</f>
        <v>0</v>
      </c>
      <c r="PJ7" s="255">
        <f t="shared" ca="1" si="189"/>
        <v>0</v>
      </c>
      <c r="PK7" s="255">
        <v>10</v>
      </c>
      <c r="PL7" s="255">
        <f t="shared" ca="1" si="190"/>
        <v>1</v>
      </c>
      <c r="PN7" s="255">
        <f ca="1">RANK(PJ7,PJ$4:PJ$8)+COUNTIF(PJ$4:PJ7,PJ7)-1</f>
        <v>4</v>
      </c>
      <c r="PO7" s="255" t="str">
        <f ca="1">INDEX(OW$4:OW$8,MATCH(4,PN$4:PN$8,0),0)</f>
        <v>Fiji</v>
      </c>
      <c r="PP7" s="255">
        <f t="shared" ca="1" si="191"/>
        <v>1</v>
      </c>
      <c r="PQ7" s="255" t="str">
        <f ca="1">IF(AND(PQ6&lt;&gt;"",PP7=1),PO7,"")</f>
        <v>Fiji</v>
      </c>
      <c r="PR7" s="255" t="str">
        <f ca="1">IF(AND(PR6&lt;&gt;"",PP8=2),PO8,"")</f>
        <v/>
      </c>
      <c r="PV7" s="255" t="str">
        <f t="shared" ca="1" si="192"/>
        <v>Fiji</v>
      </c>
      <c r="PW7" s="255">
        <f ca="1">SUMPRODUCT((TQ3:TQ42=PV7)*(TT3:TT42=PV8)*(UA3:UA42="W"))+SUMPRODUCT((TQ3:TQ42=PV7)*(TT3:TT42=PV4)*(UA3:UA42="W"))+SUMPRODUCT((TQ3:TQ42=PV7)*(TT3:TT42=PV5)*(UA3:UA42="W"))+SUMPRODUCT((TQ3:TQ42=PV7)*(TT3:TT42=PV6)*(UA3:UA42="W"))+SUMPRODUCT((TQ3:TQ42=PV8)*(TT3:TT42=PV7)*(UB3:UB42="W"))+SUMPRODUCT((TQ3:TQ42=PV4)*(TT3:TT42=PV7)*(UB3:UB42="W"))+SUMPRODUCT((TQ3:TQ42=PV5)*(TT3:TT42=PV7)*(UB3:UB42="W"))+SUMPRODUCT((TQ3:TQ42=PV6)*(TT3:TT42=PV7)*(UB3:UB42="W"))</f>
        <v>0</v>
      </c>
      <c r="PX7" s="255">
        <f ca="1">SUMPRODUCT((TQ3:TQ42=PV7)*(TT3:TT42=PV8)*(UA3:UA42="D"))+SUMPRODUCT((TQ3:TQ42=PV7)*(TT3:TT42=PV4)*(UA3:UA42="D"))+SUMPRODUCT((TQ3:TQ42=PV7)*(TT3:TT42=PV5)*(UA3:UA42="D"))+SUMPRODUCT((TQ3:TQ42=PV7)*(TT3:TT42=PV6)*(UA3:UA42="D"))+SUMPRODUCT((TQ3:TQ42=PV8)*(TT3:TT42=PV7)*(UA3:UA42="D"))+SUMPRODUCT((TQ3:TQ42=PV4)*(TT3:TT42=PV7)*(UA3:UA42="D"))+SUMPRODUCT((TQ3:TQ42=PV5)*(TT3:TT42=PV7)*(UA3:UA42="D"))+SUMPRODUCT((TQ3:TQ42=PV6)*(TT3:TT42=PV7)*(UA3:UA42="D"))</f>
        <v>0</v>
      </c>
      <c r="PY7" s="255">
        <f ca="1">SUMPRODUCT((TQ3:TQ42=PV7)*(TT3:TT42=PV8)*(UA3:UA42="L"))+SUMPRODUCT((TQ3:TQ42=PV7)*(TT3:TT42=PV4)*(UA3:UA42="L"))+SUMPRODUCT((TQ3:TQ42=PV7)*(TT3:TT42=PV5)*(UA3:UA42="L"))+SUMPRODUCT((TQ3:TQ42=PV7)*(TT3:TT42=PV6)*(UA3:UA42="L"))+SUMPRODUCT((TQ3:TQ42=PV8)*(TT3:TT42=PV7)*(UB3:UB42="L"))+SUMPRODUCT((TQ3:TQ42=PV4)*(TT3:TT42=PV7)*(UB3:UB42="L"))+SUMPRODUCT((TQ3:TQ42=PV5)*(TT3:TT42=PV7)*(UB3:UB42="L"))+SUMPRODUCT((TQ3:TQ42=PV6)*(TT3:TT42=PV7)*(UB3:UB42="L"))</f>
        <v>0</v>
      </c>
      <c r="PZ7" s="255">
        <f ca="1">IF(PV7&lt;&gt;"",VLOOKUP(PV7,OW4:PA29,5,FALSE),0)</f>
        <v>0</v>
      </c>
      <c r="QA7" s="255">
        <f ca="1">IF(PV7&lt;&gt;"",VLOOKUP(PV7,OW4:PB29,6,FALSE),0)</f>
        <v>0</v>
      </c>
      <c r="QB7" s="255">
        <f ca="1">PZ7-QA7+1000</f>
        <v>1000</v>
      </c>
      <c r="QC7" s="255">
        <f ca="1">IF(PV7&lt;&gt;"",VLOOKUP(PV7,OW4:PD29,8,FALSE),0)</f>
        <v>0</v>
      </c>
      <c r="QD7" s="255">
        <f ca="1">IF(PV7&lt;&gt;"",VLOOKUP(PV7,OW4:PE29,9,FALSE),0)</f>
        <v>0</v>
      </c>
      <c r="QE7" s="255">
        <f ca="1">QC7-QD7+1000</f>
        <v>1000</v>
      </c>
      <c r="QF7" s="255">
        <f ca="1">IF(PV7&lt;&gt;"",VLOOKUP(PV7,OW4:PA8,5,FALSE),"")</f>
        <v>0</v>
      </c>
      <c r="QG7" s="255">
        <f ca="1">IF(PV7&lt;&gt;"",VLOOKUP(PV7,OW4:PD8,8,FALSE),"")</f>
        <v>0</v>
      </c>
      <c r="QH7" s="255">
        <f ca="1">IF(PV7&lt;&gt;"",VLOOKUP(PV7,OW4:PK8,15,FALSE),"")</f>
        <v>10</v>
      </c>
      <c r="QI7" s="255">
        <f ca="1">SUMPRODUCT((TQ3:TQ42=PV7)*(TT3:TT42=PV8)*TW3:TW42)+SUMPRODUCT((TQ3:TQ42=PV7)*(TT3:TT42=PV4)*TW3:TW42)+SUMPRODUCT((TQ3:TQ42=PV7)*(TT3:TT42=PV5)*TW3:TW42)+SUMPRODUCT((TQ3:TQ42=PV7)*(TT3:TT42=PV6)*TW3:TW42)+SUMPRODUCT((TQ3:TQ42=PV8)*(TT3:TT42=PV7)*TX3:TX42)+SUMPRODUCT((TQ3:TQ42=PV4)*(TT3:TT42=PV7)*TX3:TX42)+SUMPRODUCT((TQ3:TQ42=PV5)*(TT3:TT42=PV7)*TX3:TX42)+SUMPRODUCT((TQ3:TQ42=PV6)*(TT3:TT42=PV7)*TX3:TX42)</f>
        <v>0</v>
      </c>
      <c r="QJ7" s="255">
        <f ca="1">SUMPRODUCT((TQ3:TQ42=PV7)*(TT3:TT42=PV8)*TY3:TY42)+SUMPRODUCT((TQ3:TQ42=PV7)*(TT3:TT42=PV4)*TY3:TY42)+SUMPRODUCT((TQ3:TQ42=PV7)*(TT3:TT42=PV5)*TY3:TY42)+SUMPRODUCT((TQ3:TQ42=PV7)*(TT3:TT42=PV6)*TY3:TY42)+SUMPRODUCT((TQ3:TQ42=PV8)*(TT3:TT42=PV7)*TZ3:TZ42)+SUMPRODUCT((TQ3:TQ42=PV4)*(TT3:TT42=PV7)*TZ3:TZ42)+SUMPRODUCT((TQ3:TQ42=PV5)*(TT3:TT42=PV7)*TZ3:TZ42)+SUMPRODUCT((TQ3:TQ42=PV6)*(TT3:TT42=PV7)*TZ3:TZ42)</f>
        <v>0</v>
      </c>
      <c r="QK7" s="255">
        <f ca="1">PW7*4+PX7*2+QI7+QJ7</f>
        <v>0</v>
      </c>
      <c r="QL7" s="255">
        <f ca="1">IF(PV7&lt;&gt;"",RANK(QK7,QK4:QK8),"")</f>
        <v>1</v>
      </c>
      <c r="QM7" s="255">
        <f ca="1">SUMPRODUCT((QK4:QK8=QK7)*(QB4:QB8&gt;QB7))</f>
        <v>0</v>
      </c>
      <c r="QN7" s="255">
        <f ca="1">SUMPRODUCT((QK4:QK8=QK7)*(QB4:QB8=QB7)*(QE4:QE8&gt;QE7))</f>
        <v>0</v>
      </c>
      <c r="QO7" s="255">
        <f ca="1">SUMPRODUCT((QK4:QK8=QK7)*(QB4:QB8=QB7)*(QE4:QE8=QE7)*(QF4:QF8&gt;QF7))</f>
        <v>0</v>
      </c>
      <c r="QP7" s="255">
        <f ca="1">SUMPRODUCT((QK4:QK8=QK7)*(QB4:QB8=QB7)*(QE4:QE8=QE7)*(QF4:QF8=QF7)*(QG4:QG8&gt;QG7))</f>
        <v>0</v>
      </c>
      <c r="QQ7" s="255">
        <f ca="1">SUMPRODUCT((QK4:QK8=QK7)*(QB4:QB8=QB7)*(QE4:QE8=QE7)*(QF4:QF8=QF7)*(QG4:QG8=QG7)*(QH4:QH8&gt;QH7))</f>
        <v>1</v>
      </c>
      <c r="QR7" s="255">
        <f t="shared" ca="1" si="193"/>
        <v>2</v>
      </c>
      <c r="QS7" s="255" t="str">
        <f ca="1">IF(PV7&lt;&gt;"",INDEX(PV4:PV8,MATCH(4,QR4:QR8,0),0),"")</f>
        <v>Australia</v>
      </c>
      <c r="QT7" s="255" t="str">
        <f ca="1">IF(PR6&lt;&gt;"",PR6,"")</f>
        <v/>
      </c>
      <c r="QU7" s="255" t="str">
        <f ca="1">IF(QT7&lt;&gt;"",SUMPRODUCT((TQ3:TQ42=QT7)*(TT3:TT42=QT8)*(UA3:UA42="W"))+SUMPRODUCT((TQ3:TQ42=QT7)*(TT3:TT42=QT5)*(UA3:UA42="W"))+SUMPRODUCT((TQ3:TQ42=QT7)*(TT3:TT42=QT6)*(UA3:UA42="W"))+SUMPRODUCT((TQ3:TQ42=QT8)*(TT3:TT42=QT7)*(UB3:UB42="W"))+SUMPRODUCT((TQ3:TQ42=QT5)*(TT3:TT42=QT7)*(UB3:UB42="W"))+SUMPRODUCT((TQ3:TQ42=QT6)*(TT3:TT42=QT7)*(UB3:UB42="W")),"")</f>
        <v/>
      </c>
      <c r="QV7" s="255" t="str">
        <f ca="1">IF(QT7&lt;&gt;"",SUMPRODUCT((TQ3:TQ42=QT7)*(TT3:TT42=QT8)*(UA3:UA42="D"))+SUMPRODUCT((TQ3:TQ42=QT7)*(TT3:TT42=QT5)*(UA3:UA42="D"))+SUMPRODUCT((TQ3:TQ42=QT7)*(TT3:TT42=QT6)*(UA3:UA42="D"))+SUMPRODUCT((TQ3:TQ42=QT8)*(TT3:TT42=QT7)*(UA3:UA42="D"))+SUMPRODUCT((TQ3:TQ42=QT5)*(TT3:TT42=QT7)*(UA3:UA42="D"))+SUMPRODUCT((TQ3:TQ42=QT6)*(TT3:TT42=QT7)*(UA3:UA42="D")),"")</f>
        <v/>
      </c>
      <c r="QW7" s="255" t="str">
        <f ca="1">IF(QT7&lt;&gt;"",SUMPRODUCT((TQ3:TQ42=QT7)*(TT3:TT42=QT8)*(UA3:UA42="L"))+SUMPRODUCT((TQ3:TQ42=QT7)*(TT3:TT42=QT5)*(UA3:UA42="L"))+SUMPRODUCT((TQ3:TQ42=QT7)*(TT3:TT42=QT6)*(UA3:UA42="L"))+SUMPRODUCT((TQ3:TQ42=QT8)*(TT3:TT42=QT7)*(UB3:UB42="L"))+SUMPRODUCT((TQ3:TQ42=QT5)*(TT3:TT42=QT7)*(UB3:UB42="L"))+SUMPRODUCT((TQ3:TQ42=QT6)*(TT3:TT42=QT7)*(UB3:UB42="L")),"")</f>
        <v/>
      </c>
      <c r="QX7" s="255">
        <f ca="1">IF(QT7&lt;&gt;"",VLOOKUP(QT7,OW4:PA29,5,FALSE),0)</f>
        <v>0</v>
      </c>
      <c r="QY7" s="255">
        <f ca="1">IF(QT7&lt;&gt;"",VLOOKUP(QT7,OW4:PB29,6,FALSE),0)</f>
        <v>0</v>
      </c>
      <c r="QZ7" s="255">
        <f ca="1">QX7-QY7+1000</f>
        <v>1000</v>
      </c>
      <c r="RA7" s="255">
        <f ca="1">IF(QT7&lt;&gt;"",VLOOKUP(QT7,OW4:PD29,8,FALSE),0)</f>
        <v>0</v>
      </c>
      <c r="RB7" s="255">
        <f ca="1">IF(QT7&lt;&gt;"",VLOOKUP(QT7,OW4:PE29,9,FALSE),0)</f>
        <v>0</v>
      </c>
      <c r="RC7" s="255" t="str">
        <f ca="1">IF(QT7&lt;&gt;"",RA7-RB7+1000,"")</f>
        <v/>
      </c>
      <c r="RD7" s="255" t="str">
        <f ca="1">IF(QT7&lt;&gt;"",VLOOKUP(QT7,OW4:PA8,5,FALSE),"")</f>
        <v/>
      </c>
      <c r="RE7" s="255" t="str">
        <f ca="1">IF(QT7&lt;&gt;"",VLOOKUP(QT7,OW4:PD8,8,FALSE),"")</f>
        <v/>
      </c>
      <c r="RF7" s="255" t="str">
        <f ca="1">IF(QT7&lt;&gt;"",VLOOKUP(QT7,OW4:PK8,15,FALSE),"")</f>
        <v/>
      </c>
      <c r="RG7" s="255" t="str">
        <f ca="1">IF(QT7&lt;&gt;"",SUMPRODUCT((TQ3:TQ42=QT7)*(TT3:TT42=QT8)*TW3:TW42)+SUMPRODUCT((TQ3:TQ42=QT7)*(TT3:TT42=QT5)*TW3:TW42)+SUMPRODUCT((TQ3:TQ42=QT7)*(TT3:TT42=QT6)*TW3:TW42)+SUMPRODUCT((TQ3:TQ42=QT8)*(TT3:TT42=QT7)*TX3:TX42)+SUMPRODUCT((TQ3:TQ42=QT5)*(TT3:TT42=QT7)*TX3:TX42)+SUMPRODUCT((TQ3:TQ42=QT6)*(TT3:TT42=QT7)*TX3:TX42),"")</f>
        <v/>
      </c>
      <c r="RH7" s="255" t="str">
        <f ca="1">IF(QT7&lt;&gt;"",SUMPRODUCT((TQ3:TQ42=QT7)*(TT3:TT42=QT8)*TY3:TY42)+SUMPRODUCT((TQ3:TQ42=QT7)*(TT3:TT42=QT5)*TY3:TY42)+SUMPRODUCT((TQ3:TQ42=QT7)*(TT3:TT42=QT6)*TY3:TY42)+SUMPRODUCT((TQ3:TQ42=QT8)*(TT3:TT42=QT7)*TZ3:TZ42)+SUMPRODUCT((TQ3:TQ42=QT5)*(TT3:TT42=QT7)*TZ3:TZ42)+SUMPRODUCT((TQ3:TQ42=QT6)*(TT3:TT42=QT7)*TZ3:TZ42),"")</f>
        <v/>
      </c>
      <c r="RI7" s="255" t="str">
        <f ca="1">IF(QT7&lt;&gt;"",QU7*4+QV7*2+RG7+RH7,"")</f>
        <v/>
      </c>
      <c r="RJ7" s="255" t="str">
        <f ca="1">IF(QT7&lt;&gt;"",RANK(RI7,RI5:RI8),"")</f>
        <v/>
      </c>
      <c r="RK7" s="255">
        <f ca="1">SUMPRODUCT((RI5:RI8=RI7)*(QZ5:QZ8&gt;QZ7))</f>
        <v>0</v>
      </c>
      <c r="RL7" s="255">
        <f ca="1">SUMPRODUCT((RI5:RI8=RI7)*(QZ5:QZ8=QZ7)*(RC5:RC8&gt;RC7))</f>
        <v>0</v>
      </c>
      <c r="RM7" s="255">
        <f ca="1">SUMPRODUCT((RI4:RI8=RI7)*(QZ4:QZ8=QZ7)*(RC4:RC8=RC7)*(RD4:RD8&gt;RD7))</f>
        <v>0</v>
      </c>
      <c r="RN7" s="255">
        <f ca="1">SUMPRODUCT((RI4:RI8=RI7)*(QZ4:QZ8=QZ7)*(RC4:RC8=RC7)*(RD4:RD8=RD7)*(RE4:RE8&gt;RE7))</f>
        <v>0</v>
      </c>
      <c r="RO7" s="255">
        <f ca="1">SUMPRODUCT((RI4:RI8=RI7)*(QZ4:QZ8=QZ7)*(RC4:RC8=RC7)*(RD4:RD8=RD7)*(RE4:RE8=RE7)*(RF4:RF8&gt;RF7))</f>
        <v>0</v>
      </c>
      <c r="RP7" s="255" t="str">
        <f t="shared" ca="1" si="381"/>
        <v/>
      </c>
      <c r="RQ7" s="255" t="str">
        <f ca="1">IF(QT7&lt;&gt;"",INDEX(QT5:QT8,MATCH(4,RP5:RP8,0),0),"")</f>
        <v/>
      </c>
      <c r="RR7" s="255" t="str">
        <f ca="1">IF(PS5&lt;&gt;"",PS5,"")</f>
        <v/>
      </c>
      <c r="RS7" s="255">
        <f ca="1">SUMPRODUCT((TQ3:TQ42=RR7)*(TT3:TT42=RR8)*(UA3:UA42="W"))+SUMPRODUCT((TQ3:TQ42=RR7)*(TT3:TT42=RR9)*(UA3:UA42="W"))+SUMPRODUCT((TQ3:TQ42=RR7)*(TT3:TT42=RR6)*(UA3:UA42="W"))+SUMPRODUCT((TQ3:TQ42=RR8)*(TT3:TT42=RR7)*(UB3:UB42="W"))+SUMPRODUCT((TQ3:TQ42=RR9)*(TT3:TT42=RR7)*(UB3:UB42="W"))+SUMPRODUCT((TQ3:TQ42=RR6)*(TT3:TT42=RR7)*(UB3:UB42="W"))</f>
        <v>0</v>
      </c>
      <c r="RT7" s="255">
        <f ca="1">SUMPRODUCT((TQ3:TQ42=RR7)*(TT3:TT42=RR8)*(UA3:UA42="D"))+SUMPRODUCT((TQ3:TQ42=RR7)*(TT3:TT42=RR9)*(UA3:UA42="D"))+SUMPRODUCT((TQ3:TQ42=RR7)*(TT3:TT42=RR6)*(UA3:UA42="D"))+SUMPRODUCT((TQ3:TQ42=RR8)*(TT3:TT42=RR7)*(UA3:UA42="D"))+SUMPRODUCT((TQ3:TQ42=RR9)*(TT3:TT42=RR7)*(UA3:UA42="D"))+SUMPRODUCT((TQ3:TQ42=RR6)*(TT3:TT42=RR7)*(UA3:UA42="D"))</f>
        <v>0</v>
      </c>
      <c r="RU7" s="255">
        <f ca="1">SUMPRODUCT((TQ3:TQ42=RR7)*(TT3:TT42=RR8)*(UA3:UA42="L"))+SUMPRODUCT((TQ3:TQ42=RR7)*(TT3:TT42=RR9)*(UA3:UA42="L"))+SUMPRODUCT((TQ3:TQ42=RR7)*(TT3:TT42=RR6)*(UA3:UA42="L"))+SUMPRODUCT((TQ3:TQ42=RR8)*(TT3:TT42=RR7)*(UB3:UB42="L"))+SUMPRODUCT((TQ3:TQ42=RR9)*(TT3:TT42=RR7)*(UB3:UB42="L"))+SUMPRODUCT((TQ3:TQ42=RR6)*(TT3:TT42=RR7)*(UB3:UB42="L"))</f>
        <v>0</v>
      </c>
      <c r="RV7" s="255">
        <f ca="1">IF(RR7&lt;&gt;"",VLOOKUP(RR7,OW4:PA29,5,FALSE),0)</f>
        <v>0</v>
      </c>
      <c r="RW7" s="255">
        <f ca="1">IF(RR7&lt;&gt;"",VLOOKUP(RR7,OW4:PB29,6,FALSE),0)</f>
        <v>0</v>
      </c>
      <c r="RX7" s="255">
        <f ca="1">RV7-RW7+1000</f>
        <v>1000</v>
      </c>
      <c r="RY7" s="255">
        <f ca="1">IF(RR7&lt;&gt;"",VLOOKUP(RR7,OW4:PD29,8,FALSE),0)</f>
        <v>0</v>
      </c>
      <c r="RZ7" s="255">
        <f ca="1">IF(RR7&lt;&gt;"",VLOOKUP(RR7,OW4:PE29,9,FALSE),0)</f>
        <v>0</v>
      </c>
      <c r="SA7" s="255">
        <f ca="1">RY7-RZ7+1000</f>
        <v>1000</v>
      </c>
      <c r="SB7" s="255" t="str">
        <f ca="1">IF(RR7&lt;&gt;"",VLOOKUP(RR7,OW4:PA8,5,FALSE),"")</f>
        <v/>
      </c>
      <c r="SC7" s="255" t="str">
        <f ca="1">IF(RR7&lt;&gt;"",VLOOKUP(RR7,OW4:PD8,8,FALSE),"")</f>
        <v/>
      </c>
      <c r="SD7" s="255" t="str">
        <f ca="1">IF(RR7&lt;&gt;"",VLOOKUP(RR7,OW4:PK8,15,FALSE),"")</f>
        <v/>
      </c>
      <c r="SE7" s="255">
        <f ca="1">SUMPRODUCT((TQ3:TQ42=RR7)*(TT3:TT42=RR8)*TW3:TW42)+SUMPRODUCT((TQ3:TQ42=RR7)*(TT3:TT42=RR9)*TW3:TW42)+SUMPRODUCT((TQ3:TQ42=RR7)*(TT3:TT42=RR6)*TW3:TW42)+SUMPRODUCT((TQ3:TQ42=RR8)*(TT3:TT42=RR7)*TX3:TX42)+SUMPRODUCT((TQ3:TQ42=RR9)*(TT3:TT42=RR7)*TX3:TX42)+SUMPRODUCT((TQ3:TQ42=RR6)*(TT3:TT42=RR7)*TX3:TX42)</f>
        <v>0</v>
      </c>
      <c r="SF7" s="255">
        <f ca="1">SUMPRODUCT((TQ3:TQ42=RR7)*(TT3:TT42=RR8)*TY3:TY42)+SUMPRODUCT((TQ3:TQ42=RR7)*(TT3:TT42=RR9)*TY3:TY42)+SUMPRODUCT((TQ3:TQ42=RR7)*(TT3:TT42=RR6)*TY3:TY42)+SUMPRODUCT((TQ3:TQ42=RR8)*(TT3:TT42=RR7)*TZ3:TZ42)+SUMPRODUCT((TQ3:TQ42=RR9)*(TT3:TT42=RR7)*TZ3:TZ42)+SUMPRODUCT((TQ3:TQ42=RR6)*(TT3:TT42=RR7)*TZ3:TZ42)</f>
        <v>0</v>
      </c>
      <c r="SG7" s="255">
        <f ca="1">RS7*4+RT7*2+SE7+SF7</f>
        <v>0</v>
      </c>
      <c r="SH7" s="255" t="str">
        <f ca="1">IF(RR7&lt;&gt;"",RANK(SG7,SG6:SG9),"")</f>
        <v/>
      </c>
      <c r="SI7" s="255">
        <f ca="1">SUMPRODUCT((SG6:SG9=SG7)*(RX6:RX9&gt;RX7))</f>
        <v>0</v>
      </c>
      <c r="SJ7" s="255">
        <f ca="1">SUMPRODUCT((SG6:SG9=SG7)*(RX6:RX9=RX7)*(SA6:SA9&gt;SA7))</f>
        <v>0</v>
      </c>
      <c r="SK7" s="255">
        <f ca="1">SUMPRODUCT((SG4:SG8=SG7)*(RX4:RX8=RX7)*(SA4:SA8=SA7)*(SB4:SB8&gt;SB7))</f>
        <v>0</v>
      </c>
      <c r="SL7" s="255">
        <f ca="1">SUMPRODUCT((SG4:SG8=SG7)*(RX4:RX8=RX7)*(SA4:SA8=SA7)*(SB4:SB8=SB7)*(SC4:SC8&gt;SC7))</f>
        <v>0</v>
      </c>
      <c r="SM7" s="255">
        <f ca="1">SUMPRODUCT((SG4:SG8=SG7)*(RX4:RX8=RX7)*(SA4:SA8=SA7)*(SB4:SB8=SB7)*(SC4:SC8=SC7)*(SD4:SD8&gt;SD7))</f>
        <v>0</v>
      </c>
      <c r="SN7" s="255" t="str">
        <f t="shared" ref="SN7:SN8" ca="1" si="409">IF(RR7&lt;&gt;"",SUM(SH7:SM7)+2,"")</f>
        <v/>
      </c>
      <c r="SO7" s="255" t="str">
        <f ca="1">IF(RR7&lt;&gt;"",INDEX(RR6:RR8,MATCH(4,SN6:SN8,0),0),"")</f>
        <v/>
      </c>
      <c r="SP7" s="255" t="str">
        <f ca="1">IF(PT4&lt;&gt;"",PT4,"")</f>
        <v/>
      </c>
      <c r="SQ7" s="255">
        <f ca="1">SUMPRODUCT((TQ3:TQ42=SP7)*(TT3:TT42=SP8)*(UA3:UA42="W"))+SUMPRODUCT((TQ3:TQ42=SP7)*(TT3:TT42=SP9)*(UA3:UA42="W"))+SUMPRODUCT((TQ3:TQ42=SP7)*(TT3:TT42=SP10)*(UA3:UA42="W"))+SUMPRODUCT((TQ3:TQ42=SP8)*(TT3:TT42=SP7)*(UB3:UB42="W"))+SUMPRODUCT((TQ3:TQ42=SP9)*(TT3:TT42=SP7)*(UB3:UB42="W"))+SUMPRODUCT((TQ3:TQ42=SP10)*(TT3:TT42=SP7)*(UB3:UB42="W"))</f>
        <v>0</v>
      </c>
      <c r="SR7" s="255">
        <f ca="1">SUMPRODUCT((TQ3:TQ42=SP7)*(TT3:TT42=SP8)*(UA3:UA42="D"))+SUMPRODUCT((TQ3:TQ42=SP7)*(TT3:TT42=SP9)*(UA3:UA42="D"))+SUMPRODUCT((TQ3:TQ42=SP7)*(TT3:TT42=SP10)*(UA3:UA42="D"))+SUMPRODUCT((TQ3:TQ42=SP8)*(TT3:TT42=SP7)*(UA3:UA42="D"))+SUMPRODUCT((TQ3:TQ42=SP9)*(TT3:TT42=SP7)*(UA3:UA42="D"))+SUMPRODUCT((TQ3:TQ42=SP10)*(TT3:TT42=SP7)*(UA3:UA42="D"))</f>
        <v>0</v>
      </c>
      <c r="SS7" s="255">
        <f ca="1">SUMPRODUCT((TQ3:TQ42=SP7)*(TT3:TT42=SP8)*(UA3:UA42="L"))+SUMPRODUCT((TQ3:TQ42=SP7)*(TT3:TT42=SP9)*(UA3:UA42="L"))+SUMPRODUCT((TQ3:TQ42=SP7)*(TT3:TT42=SP10)*(UA3:UA42="L"))+SUMPRODUCT((TQ3:TQ42=SP8)*(TT3:TT42=SP7)*(UB3:UB42="L"))+SUMPRODUCT((TQ3:TQ42=SP9)*(TT3:TT42=SP7)*(UB3:UB42="L"))+SUMPRODUCT((TQ3:TQ42=SP10)*(TT3:TT42=SP7)*(UB3:UB42="L"))</f>
        <v>0</v>
      </c>
      <c r="ST7" s="255">
        <f ca="1">IF(SP7&lt;&gt;"",VLOOKUP(SP7,OW4:PA29,5,FALSE),0)</f>
        <v>0</v>
      </c>
      <c r="SU7" s="255">
        <f ca="1">IF(SP7&lt;&gt;"",VLOOKUP(SP7,OW4:PB29,6,FALSE),0)</f>
        <v>0</v>
      </c>
      <c r="SV7" s="255">
        <f ca="1">ST7-SU7+1000</f>
        <v>1000</v>
      </c>
      <c r="SW7" s="255">
        <f ca="1">IF(SP7&lt;&gt;"",VLOOKUP(SP7,OW4:PD29,8,FALSE),0)</f>
        <v>0</v>
      </c>
      <c r="SX7" s="255">
        <f ca="1">IF(SP7&lt;&gt;"",VLOOKUP(SP7,OW4:PE29,9,FALSE),0)</f>
        <v>0</v>
      </c>
      <c r="SY7" s="255">
        <f ca="1">SW7-SX7+1000</f>
        <v>1000</v>
      </c>
      <c r="SZ7" s="255" t="str">
        <f ca="1">IF(SP7&lt;&gt;"",VLOOKUP(SP7,OW4:PA8,5,FALSE),"")</f>
        <v/>
      </c>
      <c r="TA7" s="255" t="str">
        <f ca="1">IF(SP7&lt;&gt;"",VLOOKUP(SP7,OW4:PD8,8,FALSE),"")</f>
        <v/>
      </c>
      <c r="TB7" s="255" t="str">
        <f ca="1">IF(SP7&lt;&gt;"",VLOOKUP(SP7,OW4:PK8,15,FALSE),"")</f>
        <v/>
      </c>
      <c r="TC7" s="255">
        <f ca="1">SUMPRODUCT((TQ3:TQ42=SP7)*(TT3:TT42=SP8)*TW3:TW42)+SUMPRODUCT((TQ3:TQ42=SP7)*(TT3:TT42=SP9)*TW3:TW42)+SUMPRODUCT((TQ3:TQ42=SP7)*(TT3:TT42=SP10)*TW3:TW42)+SUMPRODUCT((TQ3:TQ42=SP8)*(TT3:TT42=SP7)*TX3:TX42)+SUMPRODUCT((TQ3:TQ42=SP9)*(TT3:TT42=SP7)*TX3:TX42)+SUMPRODUCT((TQ3:TQ42=SP10)*(TT3:TT42=SP7)*TX3:TX42)</f>
        <v>0</v>
      </c>
      <c r="TD7" s="255">
        <f ca="1">SUMPRODUCT((TQ3:TQ42=SP7)*(TT3:TT42=SP8)*TY3:TY42)+SUMPRODUCT((TQ3:TQ42=SP7)*(TT3:TT42=SP9)*TY3:TY42)+SUMPRODUCT((TQ3:TQ42=SP7)*(TT3:TT42=SP10)*TY3:TY42)+SUMPRODUCT((TQ3:TQ42=SP8)*(TT3:TT42=SP7)*TZ3:TZ42)+SUMPRODUCT((TQ3:TQ42=SP9)*(TT3:TT42=SP7)*TZ3:TZ42)+SUMPRODUCT((TQ3:TQ42=SP10)*(TT3:TT42=SP7)*TZ3:TZ42)</f>
        <v>0</v>
      </c>
      <c r="TE7" s="255">
        <f ca="1">SQ7*4+SR7*2+TC7+TD7</f>
        <v>0</v>
      </c>
      <c r="TF7" s="255" t="str">
        <f ca="1">IF(SP7&lt;&gt;"",RANK(TE7,TE7:TE10),"")</f>
        <v/>
      </c>
      <c r="TG7" s="255">
        <f ca="1">SUMPRODUCT((TE7:TE10=TE7)*(SV7:SV10&gt;SV7))</f>
        <v>0</v>
      </c>
      <c r="TH7" s="255">
        <f ca="1">SUMPRODUCT((TE7:TE10=TE7)*(SV7:SV10=SV7)*(SY7:SY10&gt;SY7))</f>
        <v>0</v>
      </c>
      <c r="TI7" s="255">
        <f ca="1">SUMPRODUCT((TE4:TE8=TE7)*(SV4:SV8=SV7)*(SY4:SY8=SY7)*(SZ4:SZ8&gt;SZ7))</f>
        <v>0</v>
      </c>
      <c r="TJ7" s="255">
        <f ca="1">SUMPRODUCT((TE4:TE8=TE7)*(SV4:SV8=SV7)*(SY4:SY8=SY7)*(SZ4:SZ8=SZ7)*(TA4:TA8&gt;TA7))</f>
        <v>0</v>
      </c>
      <c r="TK7" s="255">
        <f ca="1">SUMPRODUCT((TE4:TE8=TE7)*(SV4:SV8=SV7)*(SY4:SY8=SY7)*(SZ4:SZ8=SZ7)*(TA4:TA8=TA7)*(TB4:TB8&gt;TB7))</f>
        <v>0</v>
      </c>
      <c r="TL7" s="255" t="str">
        <f ca="1">IF(SP7&lt;&gt;"",SUM(TF7:TK7)+3,"")</f>
        <v/>
      </c>
      <c r="TM7" s="255" t="str">
        <f ca="1">IF(SP7&lt;&gt;"",IF(TL7=4,SP7,SP8),"")</f>
        <v/>
      </c>
      <c r="TN7" s="255" t="str">
        <f ca="1">IF(TM7&lt;&gt;"",TM7,IF(SO7&lt;&gt;"",SO7,IF(RQ7&lt;&gt;"",RQ7,IF(QS7&lt;&gt;"",QS7,PO7))))</f>
        <v>Australia</v>
      </c>
      <c r="TO7" s="255">
        <v>4</v>
      </c>
      <c r="TP7" s="255">
        <v>5</v>
      </c>
      <c r="TQ7" s="255" t="str">
        <f t="shared" si="34"/>
        <v>France</v>
      </c>
      <c r="TR7" s="255" t="str">
        <f ca="1">IF(OFFSET('All Players'!$W14,0,TR$1)&lt;&gt;"",OFFSET('All Players'!$W14,0,TR$1),"")</f>
        <v/>
      </c>
      <c r="TS7" s="255" t="str">
        <f ca="1">IF(OFFSET('All Players'!$Y14,0,TR$1)&lt;&gt;"",OFFSET('All Players'!$Y14,0,TR$1),"")</f>
        <v/>
      </c>
      <c r="TT7" s="255" t="str">
        <f t="shared" si="35"/>
        <v>Italy</v>
      </c>
      <c r="TU7" s="255" t="str">
        <f ca="1">IF(OFFSET('All Players'!$AA14,0,TT$1)&lt;&gt;"",OFFSET('All Players'!$AA14,0,TT$1),"")</f>
        <v/>
      </c>
      <c r="TV7" s="255" t="str">
        <f ca="1">IF(OFFSET('All Players'!$AC14,0,TU$1)&lt;&gt;"",OFFSET('All Players'!$AC14,0,TU$1),"")</f>
        <v/>
      </c>
      <c r="TW7" s="255">
        <f t="shared" ca="1" si="36"/>
        <v>0</v>
      </c>
      <c r="TX7" s="255">
        <f t="shared" ca="1" si="37"/>
        <v>0</v>
      </c>
      <c r="TY7" s="255">
        <f t="shared" ca="1" si="38"/>
        <v>0</v>
      </c>
      <c r="TZ7" s="255">
        <f t="shared" ca="1" si="39"/>
        <v>0</v>
      </c>
      <c r="UA7" s="255" t="str">
        <f t="shared" ca="1" si="40"/>
        <v/>
      </c>
      <c r="UB7" s="255" t="str">
        <f t="shared" ca="1" si="41"/>
        <v/>
      </c>
      <c r="UC7" s="255">
        <f ca="1">VLOOKUP(UD7,YU4:YV8,2,FALSE)</f>
        <v>2</v>
      </c>
      <c r="UD7" s="255" t="s">
        <v>29</v>
      </c>
      <c r="UE7" s="255">
        <f t="shared" ca="1" si="194"/>
        <v>0</v>
      </c>
      <c r="UF7" s="255">
        <f t="shared" ca="1" si="195"/>
        <v>0</v>
      </c>
      <c r="UG7" s="255">
        <f t="shared" ca="1" si="196"/>
        <v>0</v>
      </c>
      <c r="UH7" s="255">
        <f t="shared" ca="1" si="197"/>
        <v>0</v>
      </c>
      <c r="UI7" s="255">
        <f t="shared" ca="1" si="198"/>
        <v>0</v>
      </c>
      <c r="UJ7" s="255">
        <f t="shared" ca="1" si="199"/>
        <v>1000</v>
      </c>
      <c r="UK7" s="255">
        <f t="shared" ca="1" si="200"/>
        <v>0</v>
      </c>
      <c r="UL7" s="255">
        <f t="shared" ca="1" si="201"/>
        <v>0</v>
      </c>
      <c r="UM7" s="255">
        <f t="shared" ca="1" si="202"/>
        <v>1000</v>
      </c>
      <c r="UN7" s="255">
        <f t="shared" ca="1" si="203"/>
        <v>0</v>
      </c>
      <c r="UO7" s="255">
        <f ca="1">SUMIF(YX:YX,UD7,ZD:ZD)+SUMIF(ZA:ZA,UD7,ZE:ZE)</f>
        <v>0</v>
      </c>
      <c r="UP7" s="255">
        <f ca="1">SUMIF(YX:YX,UD7,ZF:ZF)+SUMIF(ZA:ZA,UD7,ZG:ZG)</f>
        <v>0</v>
      </c>
      <c r="UQ7" s="255">
        <f t="shared" ca="1" si="204"/>
        <v>0</v>
      </c>
      <c r="UR7" s="255">
        <v>10</v>
      </c>
      <c r="US7" s="255">
        <f t="shared" ca="1" si="205"/>
        <v>1</v>
      </c>
      <c r="UU7" s="255">
        <f ca="1">RANK(UQ7,UQ$4:UQ$8)+COUNTIF(UQ$4:UQ7,UQ7)-1</f>
        <v>4</v>
      </c>
      <c r="UV7" s="255" t="str">
        <f ca="1">INDEX(UD$4:UD$8,MATCH(4,UU$4:UU$8,0),0)</f>
        <v>Fiji</v>
      </c>
      <c r="UW7" s="255">
        <f t="shared" ca="1" si="206"/>
        <v>1</v>
      </c>
      <c r="UX7" s="255" t="str">
        <f ca="1">IF(AND(UX6&lt;&gt;"",UW7=1),UV7,"")</f>
        <v>Fiji</v>
      </c>
      <c r="UY7" s="255" t="str">
        <f ca="1">IF(AND(UY6&lt;&gt;"",UW8=2),UV8,"")</f>
        <v/>
      </c>
      <c r="VC7" s="255" t="str">
        <f t="shared" ca="1" si="207"/>
        <v>Fiji</v>
      </c>
      <c r="VD7" s="255">
        <f ca="1">SUMPRODUCT((YX3:YX42=VC7)*(ZA3:ZA42=VC8)*(ZH3:ZH42="W"))+SUMPRODUCT((YX3:YX42=VC7)*(ZA3:ZA42=VC4)*(ZH3:ZH42="W"))+SUMPRODUCT((YX3:YX42=VC7)*(ZA3:ZA42=VC5)*(ZH3:ZH42="W"))+SUMPRODUCT((YX3:YX42=VC7)*(ZA3:ZA42=VC6)*(ZH3:ZH42="W"))+SUMPRODUCT((YX3:YX42=VC8)*(ZA3:ZA42=VC7)*(ZI3:ZI42="W"))+SUMPRODUCT((YX3:YX42=VC4)*(ZA3:ZA42=VC7)*(ZI3:ZI42="W"))+SUMPRODUCT((YX3:YX42=VC5)*(ZA3:ZA42=VC7)*(ZI3:ZI42="W"))+SUMPRODUCT((YX3:YX42=VC6)*(ZA3:ZA42=VC7)*(ZI3:ZI42="W"))</f>
        <v>0</v>
      </c>
      <c r="VE7" s="255">
        <f ca="1">SUMPRODUCT((YX3:YX42=VC7)*(ZA3:ZA42=VC8)*(ZH3:ZH42="D"))+SUMPRODUCT((YX3:YX42=VC7)*(ZA3:ZA42=VC4)*(ZH3:ZH42="D"))+SUMPRODUCT((YX3:YX42=VC7)*(ZA3:ZA42=VC5)*(ZH3:ZH42="D"))+SUMPRODUCT((YX3:YX42=VC7)*(ZA3:ZA42=VC6)*(ZH3:ZH42="D"))+SUMPRODUCT((YX3:YX42=VC8)*(ZA3:ZA42=VC7)*(ZH3:ZH42="D"))+SUMPRODUCT((YX3:YX42=VC4)*(ZA3:ZA42=VC7)*(ZH3:ZH42="D"))+SUMPRODUCT((YX3:YX42=VC5)*(ZA3:ZA42=VC7)*(ZH3:ZH42="D"))+SUMPRODUCT((YX3:YX42=VC6)*(ZA3:ZA42=VC7)*(ZH3:ZH42="D"))</f>
        <v>0</v>
      </c>
      <c r="VF7" s="255">
        <f ca="1">SUMPRODUCT((YX3:YX42=VC7)*(ZA3:ZA42=VC8)*(ZH3:ZH42="L"))+SUMPRODUCT((YX3:YX42=VC7)*(ZA3:ZA42=VC4)*(ZH3:ZH42="L"))+SUMPRODUCT((YX3:YX42=VC7)*(ZA3:ZA42=VC5)*(ZH3:ZH42="L"))+SUMPRODUCT((YX3:YX42=VC7)*(ZA3:ZA42=VC6)*(ZH3:ZH42="L"))+SUMPRODUCT((YX3:YX42=VC8)*(ZA3:ZA42=VC7)*(ZI3:ZI42="L"))+SUMPRODUCT((YX3:YX42=VC4)*(ZA3:ZA42=VC7)*(ZI3:ZI42="L"))+SUMPRODUCT((YX3:YX42=VC5)*(ZA3:ZA42=VC7)*(ZI3:ZI42="L"))+SUMPRODUCT((YX3:YX42=VC6)*(ZA3:ZA42=VC7)*(ZI3:ZI42="L"))</f>
        <v>0</v>
      </c>
      <c r="VG7" s="255">
        <f ca="1">IF(VC7&lt;&gt;"",VLOOKUP(VC7,UD4:UH29,5,FALSE),0)</f>
        <v>0</v>
      </c>
      <c r="VH7" s="255">
        <f ca="1">IF(VC7&lt;&gt;"",VLOOKUP(VC7,UD4:UI29,6,FALSE),0)</f>
        <v>0</v>
      </c>
      <c r="VI7" s="255">
        <f ca="1">VG7-VH7+1000</f>
        <v>1000</v>
      </c>
      <c r="VJ7" s="255">
        <f ca="1">IF(VC7&lt;&gt;"",VLOOKUP(VC7,UD4:UK29,8,FALSE),0)</f>
        <v>0</v>
      </c>
      <c r="VK7" s="255">
        <f ca="1">IF(VC7&lt;&gt;"",VLOOKUP(VC7,UD4:UL29,9,FALSE),0)</f>
        <v>0</v>
      </c>
      <c r="VL7" s="255">
        <f ca="1">VJ7-VK7+1000</f>
        <v>1000</v>
      </c>
      <c r="VM7" s="255">
        <f ca="1">IF(VC7&lt;&gt;"",VLOOKUP(VC7,UD4:UH8,5,FALSE),"")</f>
        <v>0</v>
      </c>
      <c r="VN7" s="255">
        <f ca="1">IF(VC7&lt;&gt;"",VLOOKUP(VC7,UD4:UK8,8,FALSE),"")</f>
        <v>0</v>
      </c>
      <c r="VO7" s="255">
        <f ca="1">IF(VC7&lt;&gt;"",VLOOKUP(VC7,UD4:UR8,15,FALSE),"")</f>
        <v>10</v>
      </c>
      <c r="VP7" s="255">
        <f ca="1">SUMPRODUCT((YX3:YX42=VC7)*(ZA3:ZA42=VC8)*ZD3:ZD42)+SUMPRODUCT((YX3:YX42=VC7)*(ZA3:ZA42=VC4)*ZD3:ZD42)+SUMPRODUCT((YX3:YX42=VC7)*(ZA3:ZA42=VC5)*ZD3:ZD42)+SUMPRODUCT((YX3:YX42=VC7)*(ZA3:ZA42=VC6)*ZD3:ZD42)+SUMPRODUCT((YX3:YX42=VC8)*(ZA3:ZA42=VC7)*ZE3:ZE42)+SUMPRODUCT((YX3:YX42=VC4)*(ZA3:ZA42=VC7)*ZE3:ZE42)+SUMPRODUCT((YX3:YX42=VC5)*(ZA3:ZA42=VC7)*ZE3:ZE42)+SUMPRODUCT((YX3:YX42=VC6)*(ZA3:ZA42=VC7)*ZE3:ZE42)</f>
        <v>0</v>
      </c>
      <c r="VQ7" s="255">
        <f ca="1">SUMPRODUCT((YX3:YX42=VC7)*(ZA3:ZA42=VC8)*ZF3:ZF42)+SUMPRODUCT((YX3:YX42=VC7)*(ZA3:ZA42=VC4)*ZF3:ZF42)+SUMPRODUCT((YX3:YX42=VC7)*(ZA3:ZA42=VC5)*ZF3:ZF42)+SUMPRODUCT((YX3:YX42=VC7)*(ZA3:ZA42=VC6)*ZF3:ZF42)+SUMPRODUCT((YX3:YX42=VC8)*(ZA3:ZA42=VC7)*ZG3:ZG42)+SUMPRODUCT((YX3:YX42=VC4)*(ZA3:ZA42=VC7)*ZG3:ZG42)+SUMPRODUCT((YX3:YX42=VC5)*(ZA3:ZA42=VC7)*ZG3:ZG42)+SUMPRODUCT((YX3:YX42=VC6)*(ZA3:ZA42=VC7)*ZG3:ZG42)</f>
        <v>0</v>
      </c>
      <c r="VR7" s="255">
        <f ca="1">VD7*4+VE7*2+VP7+VQ7</f>
        <v>0</v>
      </c>
      <c r="VS7" s="255">
        <f ca="1">IF(VC7&lt;&gt;"",RANK(VR7,VR4:VR8),"")</f>
        <v>1</v>
      </c>
      <c r="VT7" s="255">
        <f ca="1">SUMPRODUCT((VR4:VR8=VR7)*(VI4:VI8&gt;VI7))</f>
        <v>0</v>
      </c>
      <c r="VU7" s="255">
        <f ca="1">SUMPRODUCT((VR4:VR8=VR7)*(VI4:VI8=VI7)*(VL4:VL8&gt;VL7))</f>
        <v>0</v>
      </c>
      <c r="VV7" s="255">
        <f ca="1">SUMPRODUCT((VR4:VR8=VR7)*(VI4:VI8=VI7)*(VL4:VL8=VL7)*(VM4:VM8&gt;VM7))</f>
        <v>0</v>
      </c>
      <c r="VW7" s="255">
        <f ca="1">SUMPRODUCT((VR4:VR8=VR7)*(VI4:VI8=VI7)*(VL4:VL8=VL7)*(VM4:VM8=VM7)*(VN4:VN8&gt;VN7))</f>
        <v>0</v>
      </c>
      <c r="VX7" s="255">
        <f ca="1">SUMPRODUCT((VR4:VR8=VR7)*(VI4:VI8=VI7)*(VL4:VL8=VL7)*(VM4:VM8=VM7)*(VN4:VN8=VN7)*(VO4:VO8&gt;VO7))</f>
        <v>1</v>
      </c>
      <c r="VY7" s="255">
        <f t="shared" ca="1" si="208"/>
        <v>2</v>
      </c>
      <c r="VZ7" s="255" t="str">
        <f ca="1">IF(VC7&lt;&gt;"",INDEX(VC4:VC8,MATCH(4,VY4:VY8,0),0),"")</f>
        <v>Australia</v>
      </c>
      <c r="WA7" s="255" t="str">
        <f ca="1">IF(UY6&lt;&gt;"",UY6,"")</f>
        <v/>
      </c>
      <c r="WB7" s="255" t="str">
        <f ca="1">IF(WA7&lt;&gt;"",SUMPRODUCT((YX3:YX42=WA7)*(ZA3:ZA42=WA8)*(ZH3:ZH42="W"))+SUMPRODUCT((YX3:YX42=WA7)*(ZA3:ZA42=WA5)*(ZH3:ZH42="W"))+SUMPRODUCT((YX3:YX42=WA7)*(ZA3:ZA42=WA6)*(ZH3:ZH42="W"))+SUMPRODUCT((YX3:YX42=WA8)*(ZA3:ZA42=WA7)*(ZI3:ZI42="W"))+SUMPRODUCT((YX3:YX42=WA5)*(ZA3:ZA42=WA7)*(ZI3:ZI42="W"))+SUMPRODUCT((YX3:YX42=WA6)*(ZA3:ZA42=WA7)*(ZI3:ZI42="W")),"")</f>
        <v/>
      </c>
      <c r="WC7" s="255" t="str">
        <f ca="1">IF(WA7&lt;&gt;"",SUMPRODUCT((YX3:YX42=WA7)*(ZA3:ZA42=WA8)*(ZH3:ZH42="D"))+SUMPRODUCT((YX3:YX42=WA7)*(ZA3:ZA42=WA5)*(ZH3:ZH42="D"))+SUMPRODUCT((YX3:YX42=WA7)*(ZA3:ZA42=WA6)*(ZH3:ZH42="D"))+SUMPRODUCT((YX3:YX42=WA8)*(ZA3:ZA42=WA7)*(ZH3:ZH42="D"))+SUMPRODUCT((YX3:YX42=WA5)*(ZA3:ZA42=WA7)*(ZH3:ZH42="D"))+SUMPRODUCT((YX3:YX42=WA6)*(ZA3:ZA42=WA7)*(ZH3:ZH42="D")),"")</f>
        <v/>
      </c>
      <c r="WD7" s="255" t="str">
        <f ca="1">IF(WA7&lt;&gt;"",SUMPRODUCT((YX3:YX42=WA7)*(ZA3:ZA42=WA8)*(ZH3:ZH42="L"))+SUMPRODUCT((YX3:YX42=WA7)*(ZA3:ZA42=WA5)*(ZH3:ZH42="L"))+SUMPRODUCT((YX3:YX42=WA7)*(ZA3:ZA42=WA6)*(ZH3:ZH42="L"))+SUMPRODUCT((YX3:YX42=WA8)*(ZA3:ZA42=WA7)*(ZI3:ZI42="L"))+SUMPRODUCT((YX3:YX42=WA5)*(ZA3:ZA42=WA7)*(ZI3:ZI42="L"))+SUMPRODUCT((YX3:YX42=WA6)*(ZA3:ZA42=WA7)*(ZI3:ZI42="L")),"")</f>
        <v/>
      </c>
      <c r="WE7" s="255">
        <f ca="1">IF(WA7&lt;&gt;"",VLOOKUP(WA7,UD4:UH29,5,FALSE),0)</f>
        <v>0</v>
      </c>
      <c r="WF7" s="255">
        <f ca="1">IF(WA7&lt;&gt;"",VLOOKUP(WA7,UD4:UI29,6,FALSE),0)</f>
        <v>0</v>
      </c>
      <c r="WG7" s="255">
        <f ca="1">WE7-WF7+1000</f>
        <v>1000</v>
      </c>
      <c r="WH7" s="255">
        <f ca="1">IF(WA7&lt;&gt;"",VLOOKUP(WA7,UD4:UK29,8,FALSE),0)</f>
        <v>0</v>
      </c>
      <c r="WI7" s="255">
        <f ca="1">IF(WA7&lt;&gt;"",VLOOKUP(WA7,UD4:UL29,9,FALSE),0)</f>
        <v>0</v>
      </c>
      <c r="WJ7" s="255" t="str">
        <f ca="1">IF(WA7&lt;&gt;"",WH7-WI7+1000,"")</f>
        <v/>
      </c>
      <c r="WK7" s="255" t="str">
        <f ca="1">IF(WA7&lt;&gt;"",VLOOKUP(WA7,UD4:UH8,5,FALSE),"")</f>
        <v/>
      </c>
      <c r="WL7" s="255" t="str">
        <f ca="1">IF(WA7&lt;&gt;"",VLOOKUP(WA7,UD4:UK8,8,FALSE),"")</f>
        <v/>
      </c>
      <c r="WM7" s="255" t="str">
        <f ca="1">IF(WA7&lt;&gt;"",VLOOKUP(WA7,UD4:UR8,15,FALSE),"")</f>
        <v/>
      </c>
      <c r="WN7" s="255" t="str">
        <f ca="1">IF(WA7&lt;&gt;"",SUMPRODUCT((YX3:YX42=WA7)*(ZA3:ZA42=WA8)*ZD3:ZD42)+SUMPRODUCT((YX3:YX42=WA7)*(ZA3:ZA42=WA5)*ZD3:ZD42)+SUMPRODUCT((YX3:YX42=WA7)*(ZA3:ZA42=WA6)*ZD3:ZD42)+SUMPRODUCT((YX3:YX42=WA8)*(ZA3:ZA42=WA7)*ZE3:ZE42)+SUMPRODUCT((YX3:YX42=WA5)*(ZA3:ZA42=WA7)*ZE3:ZE42)+SUMPRODUCT((YX3:YX42=WA6)*(ZA3:ZA42=WA7)*ZE3:ZE42),"")</f>
        <v/>
      </c>
      <c r="WO7" s="255" t="str">
        <f ca="1">IF(WA7&lt;&gt;"",SUMPRODUCT((YX3:YX42=WA7)*(ZA3:ZA42=WA8)*ZF3:ZF42)+SUMPRODUCT((YX3:YX42=WA7)*(ZA3:ZA42=WA5)*ZF3:ZF42)+SUMPRODUCT((YX3:YX42=WA7)*(ZA3:ZA42=WA6)*ZF3:ZF42)+SUMPRODUCT((YX3:YX42=WA8)*(ZA3:ZA42=WA7)*ZG3:ZG42)+SUMPRODUCT((YX3:YX42=WA5)*(ZA3:ZA42=WA7)*ZG3:ZG42)+SUMPRODUCT((YX3:YX42=WA6)*(ZA3:ZA42=WA7)*ZG3:ZG42),"")</f>
        <v/>
      </c>
      <c r="WP7" s="255" t="str">
        <f ca="1">IF(WA7&lt;&gt;"",WB7*4+WC7*2+WN7+WO7,"")</f>
        <v/>
      </c>
      <c r="WQ7" s="255" t="str">
        <f ca="1">IF(WA7&lt;&gt;"",RANK(WP7,WP5:WP8),"")</f>
        <v/>
      </c>
      <c r="WR7" s="255">
        <f ca="1">SUMPRODUCT((WP5:WP8=WP7)*(WG5:WG8&gt;WG7))</f>
        <v>0</v>
      </c>
      <c r="WS7" s="255">
        <f ca="1">SUMPRODUCT((WP5:WP8=WP7)*(WG5:WG8=WG7)*(WJ5:WJ8&gt;WJ7))</f>
        <v>0</v>
      </c>
      <c r="WT7" s="255">
        <f ca="1">SUMPRODUCT((WP4:WP8=WP7)*(WG4:WG8=WG7)*(WJ4:WJ8=WJ7)*(WK4:WK8&gt;WK7))</f>
        <v>0</v>
      </c>
      <c r="WU7" s="255">
        <f ca="1">SUMPRODUCT((WP4:WP8=WP7)*(WG4:WG8=WG7)*(WJ4:WJ8=WJ7)*(WK4:WK8=WK7)*(WL4:WL8&gt;WL7))</f>
        <v>0</v>
      </c>
      <c r="WV7" s="255">
        <f ca="1">SUMPRODUCT((WP4:WP8=WP7)*(WG4:WG8=WG7)*(WJ4:WJ8=WJ7)*(WK4:WK8=WK7)*(WL4:WL8=WL7)*(WM4:WM8&gt;WM7))</f>
        <v>0</v>
      </c>
      <c r="WW7" s="255" t="str">
        <f t="shared" ca="1" si="383"/>
        <v/>
      </c>
      <c r="WX7" s="255" t="str">
        <f ca="1">IF(WA7&lt;&gt;"",INDEX(WA5:WA8,MATCH(4,WW5:WW8,0),0),"")</f>
        <v/>
      </c>
      <c r="WY7" s="255" t="str">
        <f ca="1">IF(UZ5&lt;&gt;"",UZ5,"")</f>
        <v/>
      </c>
      <c r="WZ7" s="255">
        <f ca="1">SUMPRODUCT((YX3:YX42=WY7)*(ZA3:ZA42=WY8)*(ZH3:ZH42="W"))+SUMPRODUCT((YX3:YX42=WY7)*(ZA3:ZA42=WY9)*(ZH3:ZH42="W"))+SUMPRODUCT((YX3:YX42=WY7)*(ZA3:ZA42=WY6)*(ZH3:ZH42="W"))+SUMPRODUCT((YX3:YX42=WY8)*(ZA3:ZA42=WY7)*(ZI3:ZI42="W"))+SUMPRODUCT((YX3:YX42=WY9)*(ZA3:ZA42=WY7)*(ZI3:ZI42="W"))+SUMPRODUCT((YX3:YX42=WY6)*(ZA3:ZA42=WY7)*(ZI3:ZI42="W"))</f>
        <v>0</v>
      </c>
      <c r="XA7" s="255">
        <f ca="1">SUMPRODUCT((YX3:YX42=WY7)*(ZA3:ZA42=WY8)*(ZH3:ZH42="D"))+SUMPRODUCT((YX3:YX42=WY7)*(ZA3:ZA42=WY9)*(ZH3:ZH42="D"))+SUMPRODUCT((YX3:YX42=WY7)*(ZA3:ZA42=WY6)*(ZH3:ZH42="D"))+SUMPRODUCT((YX3:YX42=WY8)*(ZA3:ZA42=WY7)*(ZH3:ZH42="D"))+SUMPRODUCT((YX3:YX42=WY9)*(ZA3:ZA42=WY7)*(ZH3:ZH42="D"))+SUMPRODUCT((YX3:YX42=WY6)*(ZA3:ZA42=WY7)*(ZH3:ZH42="D"))</f>
        <v>0</v>
      </c>
      <c r="XB7" s="255">
        <f ca="1">SUMPRODUCT((YX3:YX42=WY7)*(ZA3:ZA42=WY8)*(ZH3:ZH42="L"))+SUMPRODUCT((YX3:YX42=WY7)*(ZA3:ZA42=WY9)*(ZH3:ZH42="L"))+SUMPRODUCT((YX3:YX42=WY7)*(ZA3:ZA42=WY6)*(ZH3:ZH42="L"))+SUMPRODUCT((YX3:YX42=WY8)*(ZA3:ZA42=WY7)*(ZI3:ZI42="L"))+SUMPRODUCT((YX3:YX42=WY9)*(ZA3:ZA42=WY7)*(ZI3:ZI42="L"))+SUMPRODUCT((YX3:YX42=WY6)*(ZA3:ZA42=WY7)*(ZI3:ZI42="L"))</f>
        <v>0</v>
      </c>
      <c r="XC7" s="255">
        <f ca="1">IF(WY7&lt;&gt;"",VLOOKUP(WY7,UD4:UH29,5,FALSE),0)</f>
        <v>0</v>
      </c>
      <c r="XD7" s="255">
        <f ca="1">IF(WY7&lt;&gt;"",VLOOKUP(WY7,UD4:UI29,6,FALSE),0)</f>
        <v>0</v>
      </c>
      <c r="XE7" s="255">
        <f ca="1">XC7-XD7+1000</f>
        <v>1000</v>
      </c>
      <c r="XF7" s="255">
        <f ca="1">IF(WY7&lt;&gt;"",VLOOKUP(WY7,UD4:UK29,8,FALSE),0)</f>
        <v>0</v>
      </c>
      <c r="XG7" s="255">
        <f ca="1">IF(WY7&lt;&gt;"",VLOOKUP(WY7,UD4:UL29,9,FALSE),0)</f>
        <v>0</v>
      </c>
      <c r="XH7" s="255">
        <f ca="1">XF7-XG7+1000</f>
        <v>1000</v>
      </c>
      <c r="XI7" s="255" t="str">
        <f ca="1">IF(WY7&lt;&gt;"",VLOOKUP(WY7,UD4:UH8,5,FALSE),"")</f>
        <v/>
      </c>
      <c r="XJ7" s="255" t="str">
        <f ca="1">IF(WY7&lt;&gt;"",VLOOKUP(WY7,UD4:UK8,8,FALSE),"")</f>
        <v/>
      </c>
      <c r="XK7" s="255" t="str">
        <f ca="1">IF(WY7&lt;&gt;"",VLOOKUP(WY7,UD4:UR8,15,FALSE),"")</f>
        <v/>
      </c>
      <c r="XL7" s="255">
        <f ca="1">SUMPRODUCT((YX3:YX42=WY7)*(ZA3:ZA42=WY8)*ZD3:ZD42)+SUMPRODUCT((YX3:YX42=WY7)*(ZA3:ZA42=WY9)*ZD3:ZD42)+SUMPRODUCT((YX3:YX42=WY7)*(ZA3:ZA42=WY6)*ZD3:ZD42)+SUMPRODUCT((YX3:YX42=WY8)*(ZA3:ZA42=WY7)*ZE3:ZE42)+SUMPRODUCT((YX3:YX42=WY9)*(ZA3:ZA42=WY7)*ZE3:ZE42)+SUMPRODUCT((YX3:YX42=WY6)*(ZA3:ZA42=WY7)*ZE3:ZE42)</f>
        <v>0</v>
      </c>
      <c r="XM7" s="255">
        <f ca="1">SUMPRODUCT((YX3:YX42=WY7)*(ZA3:ZA42=WY8)*ZF3:ZF42)+SUMPRODUCT((YX3:YX42=WY7)*(ZA3:ZA42=WY9)*ZF3:ZF42)+SUMPRODUCT((YX3:YX42=WY7)*(ZA3:ZA42=WY6)*ZF3:ZF42)+SUMPRODUCT((YX3:YX42=WY8)*(ZA3:ZA42=WY7)*ZG3:ZG42)+SUMPRODUCT((YX3:YX42=WY9)*(ZA3:ZA42=WY7)*ZG3:ZG42)+SUMPRODUCT((YX3:YX42=WY6)*(ZA3:ZA42=WY7)*ZG3:ZG42)</f>
        <v>0</v>
      </c>
      <c r="XN7" s="255">
        <f ca="1">WZ7*4+XA7*2+XL7+XM7</f>
        <v>0</v>
      </c>
      <c r="XO7" s="255" t="str">
        <f ca="1">IF(WY7&lt;&gt;"",RANK(XN7,XN6:XN9),"")</f>
        <v/>
      </c>
      <c r="XP7" s="255">
        <f ca="1">SUMPRODUCT((XN6:XN9=XN7)*(XE6:XE9&gt;XE7))</f>
        <v>0</v>
      </c>
      <c r="XQ7" s="255">
        <f ca="1">SUMPRODUCT((XN6:XN9=XN7)*(XE6:XE9=XE7)*(XH6:XH9&gt;XH7))</f>
        <v>0</v>
      </c>
      <c r="XR7" s="255">
        <f ca="1">SUMPRODUCT((XN4:XN8=XN7)*(XE4:XE8=XE7)*(XH4:XH8=XH7)*(XI4:XI8&gt;XI7))</f>
        <v>0</v>
      </c>
      <c r="XS7" s="255">
        <f ca="1">SUMPRODUCT((XN4:XN8=XN7)*(XE4:XE8=XE7)*(XH4:XH8=XH7)*(XI4:XI8=XI7)*(XJ4:XJ8&gt;XJ7))</f>
        <v>0</v>
      </c>
      <c r="XT7" s="255">
        <f ca="1">SUMPRODUCT((XN4:XN8=XN7)*(XE4:XE8=XE7)*(XH4:XH8=XH7)*(XI4:XI8=XI7)*(XJ4:XJ8=XJ7)*(XK4:XK8&gt;XK7))</f>
        <v>0</v>
      </c>
      <c r="XU7" s="255" t="str">
        <f t="shared" ref="XU7:XU8" ca="1" si="410">IF(WY7&lt;&gt;"",SUM(XO7:XT7)+2,"")</f>
        <v/>
      </c>
      <c r="XV7" s="255" t="str">
        <f ca="1">IF(WY7&lt;&gt;"",INDEX(WY6:WY8,MATCH(4,XU6:XU8,0),0),"")</f>
        <v/>
      </c>
      <c r="XW7" s="255" t="str">
        <f ca="1">IF(VA4&lt;&gt;"",VA4,"")</f>
        <v/>
      </c>
      <c r="XX7" s="255">
        <f ca="1">SUMPRODUCT((YX3:YX42=XW7)*(ZA3:ZA42=XW8)*(ZH3:ZH42="W"))+SUMPRODUCT((YX3:YX42=XW7)*(ZA3:ZA42=XW9)*(ZH3:ZH42="W"))+SUMPRODUCT((YX3:YX42=XW7)*(ZA3:ZA42=XW10)*(ZH3:ZH42="W"))+SUMPRODUCT((YX3:YX42=XW8)*(ZA3:ZA42=XW7)*(ZI3:ZI42="W"))+SUMPRODUCT((YX3:YX42=XW9)*(ZA3:ZA42=XW7)*(ZI3:ZI42="W"))+SUMPRODUCT((YX3:YX42=XW10)*(ZA3:ZA42=XW7)*(ZI3:ZI42="W"))</f>
        <v>0</v>
      </c>
      <c r="XY7" s="255">
        <f ca="1">SUMPRODUCT((YX3:YX42=XW7)*(ZA3:ZA42=XW8)*(ZH3:ZH42="D"))+SUMPRODUCT((YX3:YX42=XW7)*(ZA3:ZA42=XW9)*(ZH3:ZH42="D"))+SUMPRODUCT((YX3:YX42=XW7)*(ZA3:ZA42=XW10)*(ZH3:ZH42="D"))+SUMPRODUCT((YX3:YX42=XW8)*(ZA3:ZA42=XW7)*(ZH3:ZH42="D"))+SUMPRODUCT((YX3:YX42=XW9)*(ZA3:ZA42=XW7)*(ZH3:ZH42="D"))+SUMPRODUCT((YX3:YX42=XW10)*(ZA3:ZA42=XW7)*(ZH3:ZH42="D"))</f>
        <v>0</v>
      </c>
      <c r="XZ7" s="255">
        <f ca="1">SUMPRODUCT((YX3:YX42=XW7)*(ZA3:ZA42=XW8)*(ZH3:ZH42="L"))+SUMPRODUCT((YX3:YX42=XW7)*(ZA3:ZA42=XW9)*(ZH3:ZH42="L"))+SUMPRODUCT((YX3:YX42=XW7)*(ZA3:ZA42=XW10)*(ZH3:ZH42="L"))+SUMPRODUCT((YX3:YX42=XW8)*(ZA3:ZA42=XW7)*(ZI3:ZI42="L"))+SUMPRODUCT((YX3:YX42=XW9)*(ZA3:ZA42=XW7)*(ZI3:ZI42="L"))+SUMPRODUCT((YX3:YX42=XW10)*(ZA3:ZA42=XW7)*(ZI3:ZI42="L"))</f>
        <v>0</v>
      </c>
      <c r="YA7" s="255">
        <f ca="1">IF(XW7&lt;&gt;"",VLOOKUP(XW7,UD4:UH29,5,FALSE),0)</f>
        <v>0</v>
      </c>
      <c r="YB7" s="255">
        <f ca="1">IF(XW7&lt;&gt;"",VLOOKUP(XW7,UD4:UI29,6,FALSE),0)</f>
        <v>0</v>
      </c>
      <c r="YC7" s="255">
        <f ca="1">YA7-YB7+1000</f>
        <v>1000</v>
      </c>
      <c r="YD7" s="255">
        <f ca="1">IF(XW7&lt;&gt;"",VLOOKUP(XW7,UD4:UK29,8,FALSE),0)</f>
        <v>0</v>
      </c>
      <c r="YE7" s="255">
        <f ca="1">IF(XW7&lt;&gt;"",VLOOKUP(XW7,UD4:UL29,9,FALSE),0)</f>
        <v>0</v>
      </c>
      <c r="YF7" s="255">
        <f ca="1">YD7-YE7+1000</f>
        <v>1000</v>
      </c>
      <c r="YG7" s="255" t="str">
        <f ca="1">IF(XW7&lt;&gt;"",VLOOKUP(XW7,UD4:UH8,5,FALSE),"")</f>
        <v/>
      </c>
      <c r="YH7" s="255" t="str">
        <f ca="1">IF(XW7&lt;&gt;"",VLOOKUP(XW7,UD4:UK8,8,FALSE),"")</f>
        <v/>
      </c>
      <c r="YI7" s="255" t="str">
        <f ca="1">IF(XW7&lt;&gt;"",VLOOKUP(XW7,UD4:UR8,15,FALSE),"")</f>
        <v/>
      </c>
      <c r="YJ7" s="255">
        <f ca="1">SUMPRODUCT((YX3:YX42=XW7)*(ZA3:ZA42=XW8)*ZD3:ZD42)+SUMPRODUCT((YX3:YX42=XW7)*(ZA3:ZA42=XW9)*ZD3:ZD42)+SUMPRODUCT((YX3:YX42=XW7)*(ZA3:ZA42=XW10)*ZD3:ZD42)+SUMPRODUCT((YX3:YX42=XW8)*(ZA3:ZA42=XW7)*ZE3:ZE42)+SUMPRODUCT((YX3:YX42=XW9)*(ZA3:ZA42=XW7)*ZE3:ZE42)+SUMPRODUCT((YX3:YX42=XW10)*(ZA3:ZA42=XW7)*ZE3:ZE42)</f>
        <v>0</v>
      </c>
      <c r="YK7" s="255">
        <f ca="1">SUMPRODUCT((YX3:YX42=XW7)*(ZA3:ZA42=XW8)*ZF3:ZF42)+SUMPRODUCT((YX3:YX42=XW7)*(ZA3:ZA42=XW9)*ZF3:ZF42)+SUMPRODUCT((YX3:YX42=XW7)*(ZA3:ZA42=XW10)*ZF3:ZF42)+SUMPRODUCT((YX3:YX42=XW8)*(ZA3:ZA42=XW7)*ZG3:ZG42)+SUMPRODUCT((YX3:YX42=XW9)*(ZA3:ZA42=XW7)*ZG3:ZG42)+SUMPRODUCT((YX3:YX42=XW10)*(ZA3:ZA42=XW7)*ZG3:ZG42)</f>
        <v>0</v>
      </c>
      <c r="YL7" s="255">
        <f ca="1">XX7*4+XY7*2+YJ7+YK7</f>
        <v>0</v>
      </c>
      <c r="YM7" s="255" t="str">
        <f ca="1">IF(XW7&lt;&gt;"",RANK(YL7,YL7:YL10),"")</f>
        <v/>
      </c>
      <c r="YN7" s="255">
        <f ca="1">SUMPRODUCT((YL7:YL10=YL7)*(YC7:YC10&gt;YC7))</f>
        <v>0</v>
      </c>
      <c r="YO7" s="255">
        <f ca="1">SUMPRODUCT((YL7:YL10=YL7)*(YC7:YC10=YC7)*(YF7:YF10&gt;YF7))</f>
        <v>0</v>
      </c>
      <c r="YP7" s="255">
        <f ca="1">SUMPRODUCT((YL4:YL8=YL7)*(YC4:YC8=YC7)*(YF4:YF8=YF7)*(YG4:YG8&gt;YG7))</f>
        <v>0</v>
      </c>
      <c r="YQ7" s="255">
        <f ca="1">SUMPRODUCT((YL4:YL8=YL7)*(YC4:YC8=YC7)*(YF4:YF8=YF7)*(YG4:YG8=YG7)*(YH4:YH8&gt;YH7))</f>
        <v>0</v>
      </c>
      <c r="YR7" s="255">
        <f ca="1">SUMPRODUCT((YL4:YL8=YL7)*(YC4:YC8=YC7)*(YF4:YF8=YF7)*(YG4:YG8=YG7)*(YH4:YH8=YH7)*(YI4:YI8&gt;YI7))</f>
        <v>0</v>
      </c>
      <c r="YS7" s="255" t="str">
        <f ca="1">IF(XW7&lt;&gt;"",SUM(YM7:YR7)+3,"")</f>
        <v/>
      </c>
      <c r="YT7" s="255" t="str">
        <f ca="1">IF(XW7&lt;&gt;"",IF(YS7=4,XW7,XW8),"")</f>
        <v/>
      </c>
      <c r="YU7" s="255" t="str">
        <f ca="1">IF(YT7&lt;&gt;"",YT7,IF(XV7&lt;&gt;"",XV7,IF(WX7&lt;&gt;"",WX7,IF(VZ7&lt;&gt;"",VZ7,UV7))))</f>
        <v>Australia</v>
      </c>
      <c r="YV7" s="255">
        <v>4</v>
      </c>
      <c r="YW7" s="255">
        <v>5</v>
      </c>
      <c r="YX7" s="255" t="str">
        <f t="shared" si="42"/>
        <v>France</v>
      </c>
      <c r="YY7" s="255" t="str">
        <f ca="1">IF(OFFSET('All Players'!$W14,0,YY$1)&lt;&gt;"",OFFSET('All Players'!$W14,0,YY$1),"")</f>
        <v/>
      </c>
      <c r="YZ7" s="255" t="str">
        <f ca="1">IF(OFFSET('All Players'!$Y14,0,YY$1)&lt;&gt;"",OFFSET('All Players'!$Y14,0,YY$1),"")</f>
        <v/>
      </c>
      <c r="ZA7" s="255" t="str">
        <f t="shared" si="43"/>
        <v>Italy</v>
      </c>
      <c r="ZB7" s="255" t="str">
        <f ca="1">IF(OFFSET('All Players'!$AA14,0,ZA$1)&lt;&gt;"",OFFSET('All Players'!$AA14,0,ZA$1),"")</f>
        <v/>
      </c>
      <c r="ZC7" s="255" t="str">
        <f ca="1">IF(OFFSET('All Players'!$AC14,0,ZB$1)&lt;&gt;"",OFFSET('All Players'!$AC14,0,ZB$1),"")</f>
        <v/>
      </c>
      <c r="ZD7" s="255">
        <f t="shared" ca="1" si="44"/>
        <v>0</v>
      </c>
      <c r="ZE7" s="255">
        <f t="shared" ca="1" si="45"/>
        <v>0</v>
      </c>
      <c r="ZF7" s="255">
        <f t="shared" ca="1" si="46"/>
        <v>0</v>
      </c>
      <c r="ZG7" s="255">
        <f t="shared" ca="1" si="47"/>
        <v>0</v>
      </c>
      <c r="ZH7" s="255" t="str">
        <f t="shared" ca="1" si="48"/>
        <v/>
      </c>
      <c r="ZI7" s="255" t="str">
        <f t="shared" ca="1" si="49"/>
        <v/>
      </c>
      <c r="ZJ7" s="255">
        <f ca="1">VLOOKUP(ZK7,AEB4:AEC8,2,FALSE)</f>
        <v>2</v>
      </c>
      <c r="ZK7" s="255" t="s">
        <v>29</v>
      </c>
      <c r="ZL7" s="255">
        <f t="shared" ca="1" si="209"/>
        <v>0</v>
      </c>
      <c r="ZM7" s="255">
        <f t="shared" ca="1" si="210"/>
        <v>0</v>
      </c>
      <c r="ZN7" s="255">
        <f t="shared" ca="1" si="211"/>
        <v>0</v>
      </c>
      <c r="ZO7" s="255">
        <f t="shared" ca="1" si="212"/>
        <v>0</v>
      </c>
      <c r="ZP7" s="255">
        <f t="shared" ca="1" si="213"/>
        <v>0</v>
      </c>
      <c r="ZQ7" s="255">
        <f t="shared" ca="1" si="214"/>
        <v>1000</v>
      </c>
      <c r="ZR7" s="255">
        <f t="shared" ca="1" si="215"/>
        <v>0</v>
      </c>
      <c r="ZS7" s="255">
        <f t="shared" ca="1" si="216"/>
        <v>0</v>
      </c>
      <c r="ZT7" s="255">
        <f t="shared" ca="1" si="217"/>
        <v>1000</v>
      </c>
      <c r="ZU7" s="255">
        <f t="shared" ca="1" si="218"/>
        <v>0</v>
      </c>
      <c r="ZV7" s="255">
        <f ca="1">SUMIF(AEE:AEE,ZK7,AEK:AEK)+SUMIF(AEH:AEH,ZK7,AEL:AEL)</f>
        <v>0</v>
      </c>
      <c r="ZW7" s="255">
        <f ca="1">SUMIF(AEE:AEE,ZK7,AEM:AEM)+SUMIF(AEH:AEH,ZK7,AEN:AEN)</f>
        <v>0</v>
      </c>
      <c r="ZX7" s="255">
        <f t="shared" ca="1" si="219"/>
        <v>0</v>
      </c>
      <c r="ZY7" s="255">
        <v>10</v>
      </c>
      <c r="ZZ7" s="255">
        <f t="shared" ca="1" si="220"/>
        <v>1</v>
      </c>
      <c r="AAB7" s="255">
        <f ca="1">RANK(ZX7,ZX$4:ZX$8)+COUNTIF(ZX$4:ZX7,ZX7)-1</f>
        <v>4</v>
      </c>
      <c r="AAC7" s="255" t="str">
        <f ca="1">INDEX(ZK$4:ZK$8,MATCH(4,AAB$4:AAB$8,0),0)</f>
        <v>Fiji</v>
      </c>
      <c r="AAD7" s="255">
        <f t="shared" ca="1" si="221"/>
        <v>1</v>
      </c>
      <c r="AAE7" s="255" t="str">
        <f ca="1">IF(AND(AAE6&lt;&gt;"",AAD7=1),AAC7,"")</f>
        <v>Fiji</v>
      </c>
      <c r="AAF7" s="255" t="str">
        <f ca="1">IF(AND(AAF6&lt;&gt;"",AAD8=2),AAC8,"")</f>
        <v/>
      </c>
      <c r="AAJ7" s="255" t="str">
        <f t="shared" ca="1" si="222"/>
        <v>Fiji</v>
      </c>
      <c r="AAK7" s="255">
        <f ca="1">SUMPRODUCT((AEE3:AEE42=AAJ7)*(AEH3:AEH42=AAJ8)*(AEO3:AEO42="W"))+SUMPRODUCT((AEE3:AEE42=AAJ7)*(AEH3:AEH42=AAJ4)*(AEO3:AEO42="W"))+SUMPRODUCT((AEE3:AEE42=AAJ7)*(AEH3:AEH42=AAJ5)*(AEO3:AEO42="W"))+SUMPRODUCT((AEE3:AEE42=AAJ7)*(AEH3:AEH42=AAJ6)*(AEO3:AEO42="W"))+SUMPRODUCT((AEE3:AEE42=AAJ8)*(AEH3:AEH42=AAJ7)*(AEP3:AEP42="W"))+SUMPRODUCT((AEE3:AEE42=AAJ4)*(AEH3:AEH42=AAJ7)*(AEP3:AEP42="W"))+SUMPRODUCT((AEE3:AEE42=AAJ5)*(AEH3:AEH42=AAJ7)*(AEP3:AEP42="W"))+SUMPRODUCT((AEE3:AEE42=AAJ6)*(AEH3:AEH42=AAJ7)*(AEP3:AEP42="W"))</f>
        <v>0</v>
      </c>
      <c r="AAL7" s="255">
        <f ca="1">SUMPRODUCT((AEE3:AEE42=AAJ7)*(AEH3:AEH42=AAJ8)*(AEO3:AEO42="D"))+SUMPRODUCT((AEE3:AEE42=AAJ7)*(AEH3:AEH42=AAJ4)*(AEO3:AEO42="D"))+SUMPRODUCT((AEE3:AEE42=AAJ7)*(AEH3:AEH42=AAJ5)*(AEO3:AEO42="D"))+SUMPRODUCT((AEE3:AEE42=AAJ7)*(AEH3:AEH42=AAJ6)*(AEO3:AEO42="D"))+SUMPRODUCT((AEE3:AEE42=AAJ8)*(AEH3:AEH42=AAJ7)*(AEO3:AEO42="D"))+SUMPRODUCT((AEE3:AEE42=AAJ4)*(AEH3:AEH42=AAJ7)*(AEO3:AEO42="D"))+SUMPRODUCT((AEE3:AEE42=AAJ5)*(AEH3:AEH42=AAJ7)*(AEO3:AEO42="D"))+SUMPRODUCT((AEE3:AEE42=AAJ6)*(AEH3:AEH42=AAJ7)*(AEO3:AEO42="D"))</f>
        <v>0</v>
      </c>
      <c r="AAM7" s="255">
        <f ca="1">SUMPRODUCT((AEE3:AEE42=AAJ7)*(AEH3:AEH42=AAJ8)*(AEO3:AEO42="L"))+SUMPRODUCT((AEE3:AEE42=AAJ7)*(AEH3:AEH42=AAJ4)*(AEO3:AEO42="L"))+SUMPRODUCT((AEE3:AEE42=AAJ7)*(AEH3:AEH42=AAJ5)*(AEO3:AEO42="L"))+SUMPRODUCT((AEE3:AEE42=AAJ7)*(AEH3:AEH42=AAJ6)*(AEO3:AEO42="L"))+SUMPRODUCT((AEE3:AEE42=AAJ8)*(AEH3:AEH42=AAJ7)*(AEP3:AEP42="L"))+SUMPRODUCT((AEE3:AEE42=AAJ4)*(AEH3:AEH42=AAJ7)*(AEP3:AEP42="L"))+SUMPRODUCT((AEE3:AEE42=AAJ5)*(AEH3:AEH42=AAJ7)*(AEP3:AEP42="L"))+SUMPRODUCT((AEE3:AEE42=AAJ6)*(AEH3:AEH42=AAJ7)*(AEP3:AEP42="L"))</f>
        <v>0</v>
      </c>
      <c r="AAN7" s="255">
        <f ca="1">IF(AAJ7&lt;&gt;"",VLOOKUP(AAJ7,ZK4:ZO29,5,FALSE),0)</f>
        <v>0</v>
      </c>
      <c r="AAO7" s="255">
        <f ca="1">IF(AAJ7&lt;&gt;"",VLOOKUP(AAJ7,ZK4:ZP29,6,FALSE),0)</f>
        <v>0</v>
      </c>
      <c r="AAP7" s="255">
        <f ca="1">AAN7-AAO7+1000</f>
        <v>1000</v>
      </c>
      <c r="AAQ7" s="255">
        <f ca="1">IF(AAJ7&lt;&gt;"",VLOOKUP(AAJ7,ZK4:ZR29,8,FALSE),0)</f>
        <v>0</v>
      </c>
      <c r="AAR7" s="255">
        <f ca="1">IF(AAJ7&lt;&gt;"",VLOOKUP(AAJ7,ZK4:ZS29,9,FALSE),0)</f>
        <v>0</v>
      </c>
      <c r="AAS7" s="255">
        <f ca="1">AAQ7-AAR7+1000</f>
        <v>1000</v>
      </c>
      <c r="AAT7" s="255">
        <f ca="1">IF(AAJ7&lt;&gt;"",VLOOKUP(AAJ7,ZK4:ZO8,5,FALSE),"")</f>
        <v>0</v>
      </c>
      <c r="AAU7" s="255">
        <f ca="1">IF(AAJ7&lt;&gt;"",VLOOKUP(AAJ7,ZK4:ZR8,8,FALSE),"")</f>
        <v>0</v>
      </c>
      <c r="AAV7" s="255">
        <f ca="1">IF(AAJ7&lt;&gt;"",VLOOKUP(AAJ7,ZK4:ZY8,15,FALSE),"")</f>
        <v>10</v>
      </c>
      <c r="AAW7" s="255">
        <f ca="1">SUMPRODUCT((AEE3:AEE42=AAJ7)*(AEH3:AEH42=AAJ8)*AEK3:AEK42)+SUMPRODUCT((AEE3:AEE42=AAJ7)*(AEH3:AEH42=AAJ4)*AEK3:AEK42)+SUMPRODUCT((AEE3:AEE42=AAJ7)*(AEH3:AEH42=AAJ5)*AEK3:AEK42)+SUMPRODUCT((AEE3:AEE42=AAJ7)*(AEH3:AEH42=AAJ6)*AEK3:AEK42)+SUMPRODUCT((AEE3:AEE42=AAJ8)*(AEH3:AEH42=AAJ7)*AEL3:AEL42)+SUMPRODUCT((AEE3:AEE42=AAJ4)*(AEH3:AEH42=AAJ7)*AEL3:AEL42)+SUMPRODUCT((AEE3:AEE42=AAJ5)*(AEH3:AEH42=AAJ7)*AEL3:AEL42)+SUMPRODUCT((AEE3:AEE42=AAJ6)*(AEH3:AEH42=AAJ7)*AEL3:AEL42)</f>
        <v>0</v>
      </c>
      <c r="AAX7" s="255">
        <f ca="1">SUMPRODUCT((AEE3:AEE42=AAJ7)*(AEH3:AEH42=AAJ8)*AEM3:AEM42)+SUMPRODUCT((AEE3:AEE42=AAJ7)*(AEH3:AEH42=AAJ4)*AEM3:AEM42)+SUMPRODUCT((AEE3:AEE42=AAJ7)*(AEH3:AEH42=AAJ5)*AEM3:AEM42)+SUMPRODUCT((AEE3:AEE42=AAJ7)*(AEH3:AEH42=AAJ6)*AEM3:AEM42)+SUMPRODUCT((AEE3:AEE42=AAJ8)*(AEH3:AEH42=AAJ7)*AEN3:AEN42)+SUMPRODUCT((AEE3:AEE42=AAJ4)*(AEH3:AEH42=AAJ7)*AEN3:AEN42)+SUMPRODUCT((AEE3:AEE42=AAJ5)*(AEH3:AEH42=AAJ7)*AEN3:AEN42)+SUMPRODUCT((AEE3:AEE42=AAJ6)*(AEH3:AEH42=AAJ7)*AEN3:AEN42)</f>
        <v>0</v>
      </c>
      <c r="AAY7" s="255">
        <f ca="1">AAK7*4+AAL7*2+AAW7+AAX7</f>
        <v>0</v>
      </c>
      <c r="AAZ7" s="255">
        <f ca="1">IF(AAJ7&lt;&gt;"",RANK(AAY7,AAY4:AAY8),"")</f>
        <v>1</v>
      </c>
      <c r="ABA7" s="255">
        <f ca="1">SUMPRODUCT((AAY4:AAY8=AAY7)*(AAP4:AAP8&gt;AAP7))</f>
        <v>0</v>
      </c>
      <c r="ABB7" s="255">
        <f ca="1">SUMPRODUCT((AAY4:AAY8=AAY7)*(AAP4:AAP8=AAP7)*(AAS4:AAS8&gt;AAS7))</f>
        <v>0</v>
      </c>
      <c r="ABC7" s="255">
        <f ca="1">SUMPRODUCT((AAY4:AAY8=AAY7)*(AAP4:AAP8=AAP7)*(AAS4:AAS8=AAS7)*(AAT4:AAT8&gt;AAT7))</f>
        <v>0</v>
      </c>
      <c r="ABD7" s="255">
        <f ca="1">SUMPRODUCT((AAY4:AAY8=AAY7)*(AAP4:AAP8=AAP7)*(AAS4:AAS8=AAS7)*(AAT4:AAT8=AAT7)*(AAU4:AAU8&gt;AAU7))</f>
        <v>0</v>
      </c>
      <c r="ABE7" s="255">
        <f ca="1">SUMPRODUCT((AAY4:AAY8=AAY7)*(AAP4:AAP8=AAP7)*(AAS4:AAS8=AAS7)*(AAT4:AAT8=AAT7)*(AAU4:AAU8=AAU7)*(AAV4:AAV8&gt;AAV7))</f>
        <v>1</v>
      </c>
      <c r="ABF7" s="255">
        <f t="shared" ca="1" si="223"/>
        <v>2</v>
      </c>
      <c r="ABG7" s="255" t="str">
        <f ca="1">IF(AAJ7&lt;&gt;"",INDEX(AAJ4:AAJ8,MATCH(4,ABF4:ABF8,0),0),"")</f>
        <v>Australia</v>
      </c>
      <c r="ABH7" s="255" t="str">
        <f ca="1">IF(AAF6&lt;&gt;"",AAF6,"")</f>
        <v/>
      </c>
      <c r="ABI7" s="255" t="str">
        <f ca="1">IF(ABH7&lt;&gt;"",SUMPRODUCT((AEE3:AEE42=ABH7)*(AEH3:AEH42=ABH8)*(AEO3:AEO42="W"))+SUMPRODUCT((AEE3:AEE42=ABH7)*(AEH3:AEH42=ABH5)*(AEO3:AEO42="W"))+SUMPRODUCT((AEE3:AEE42=ABH7)*(AEH3:AEH42=ABH6)*(AEO3:AEO42="W"))+SUMPRODUCT((AEE3:AEE42=ABH8)*(AEH3:AEH42=ABH7)*(AEP3:AEP42="W"))+SUMPRODUCT((AEE3:AEE42=ABH5)*(AEH3:AEH42=ABH7)*(AEP3:AEP42="W"))+SUMPRODUCT((AEE3:AEE42=ABH6)*(AEH3:AEH42=ABH7)*(AEP3:AEP42="W")),"")</f>
        <v/>
      </c>
      <c r="ABJ7" s="255" t="str">
        <f ca="1">IF(ABH7&lt;&gt;"",SUMPRODUCT((AEE3:AEE42=ABH7)*(AEH3:AEH42=ABH8)*(AEO3:AEO42="D"))+SUMPRODUCT((AEE3:AEE42=ABH7)*(AEH3:AEH42=ABH5)*(AEO3:AEO42="D"))+SUMPRODUCT((AEE3:AEE42=ABH7)*(AEH3:AEH42=ABH6)*(AEO3:AEO42="D"))+SUMPRODUCT((AEE3:AEE42=ABH8)*(AEH3:AEH42=ABH7)*(AEO3:AEO42="D"))+SUMPRODUCT((AEE3:AEE42=ABH5)*(AEH3:AEH42=ABH7)*(AEO3:AEO42="D"))+SUMPRODUCT((AEE3:AEE42=ABH6)*(AEH3:AEH42=ABH7)*(AEO3:AEO42="D")),"")</f>
        <v/>
      </c>
      <c r="ABK7" s="255" t="str">
        <f ca="1">IF(ABH7&lt;&gt;"",SUMPRODUCT((AEE3:AEE42=ABH7)*(AEH3:AEH42=ABH8)*(AEO3:AEO42="L"))+SUMPRODUCT((AEE3:AEE42=ABH7)*(AEH3:AEH42=ABH5)*(AEO3:AEO42="L"))+SUMPRODUCT((AEE3:AEE42=ABH7)*(AEH3:AEH42=ABH6)*(AEO3:AEO42="L"))+SUMPRODUCT((AEE3:AEE42=ABH8)*(AEH3:AEH42=ABH7)*(AEP3:AEP42="L"))+SUMPRODUCT((AEE3:AEE42=ABH5)*(AEH3:AEH42=ABH7)*(AEP3:AEP42="L"))+SUMPRODUCT((AEE3:AEE42=ABH6)*(AEH3:AEH42=ABH7)*(AEP3:AEP42="L")),"")</f>
        <v/>
      </c>
      <c r="ABL7" s="255">
        <f ca="1">IF(ABH7&lt;&gt;"",VLOOKUP(ABH7,ZK4:ZO29,5,FALSE),0)</f>
        <v>0</v>
      </c>
      <c r="ABM7" s="255">
        <f ca="1">IF(ABH7&lt;&gt;"",VLOOKUP(ABH7,ZK4:ZP29,6,FALSE),0)</f>
        <v>0</v>
      </c>
      <c r="ABN7" s="255">
        <f ca="1">ABL7-ABM7+1000</f>
        <v>1000</v>
      </c>
      <c r="ABO7" s="255">
        <f ca="1">IF(ABH7&lt;&gt;"",VLOOKUP(ABH7,ZK4:ZR29,8,FALSE),0)</f>
        <v>0</v>
      </c>
      <c r="ABP7" s="255">
        <f ca="1">IF(ABH7&lt;&gt;"",VLOOKUP(ABH7,ZK4:ZS29,9,FALSE),0)</f>
        <v>0</v>
      </c>
      <c r="ABQ7" s="255" t="str">
        <f ca="1">IF(ABH7&lt;&gt;"",ABO7-ABP7+1000,"")</f>
        <v/>
      </c>
      <c r="ABR7" s="255" t="str">
        <f ca="1">IF(ABH7&lt;&gt;"",VLOOKUP(ABH7,ZK4:ZO8,5,FALSE),"")</f>
        <v/>
      </c>
      <c r="ABS7" s="255" t="str">
        <f ca="1">IF(ABH7&lt;&gt;"",VLOOKUP(ABH7,ZK4:ZR8,8,FALSE),"")</f>
        <v/>
      </c>
      <c r="ABT7" s="255" t="str">
        <f ca="1">IF(ABH7&lt;&gt;"",VLOOKUP(ABH7,ZK4:ZY8,15,FALSE),"")</f>
        <v/>
      </c>
      <c r="ABU7" s="255" t="str">
        <f ca="1">IF(ABH7&lt;&gt;"",SUMPRODUCT((AEE3:AEE42=ABH7)*(AEH3:AEH42=ABH8)*AEK3:AEK42)+SUMPRODUCT((AEE3:AEE42=ABH7)*(AEH3:AEH42=ABH5)*AEK3:AEK42)+SUMPRODUCT((AEE3:AEE42=ABH7)*(AEH3:AEH42=ABH6)*AEK3:AEK42)+SUMPRODUCT((AEE3:AEE42=ABH8)*(AEH3:AEH42=ABH7)*AEL3:AEL42)+SUMPRODUCT((AEE3:AEE42=ABH5)*(AEH3:AEH42=ABH7)*AEL3:AEL42)+SUMPRODUCT((AEE3:AEE42=ABH6)*(AEH3:AEH42=ABH7)*AEL3:AEL42),"")</f>
        <v/>
      </c>
      <c r="ABV7" s="255" t="str">
        <f ca="1">IF(ABH7&lt;&gt;"",SUMPRODUCT((AEE3:AEE42=ABH7)*(AEH3:AEH42=ABH8)*AEM3:AEM42)+SUMPRODUCT((AEE3:AEE42=ABH7)*(AEH3:AEH42=ABH5)*AEM3:AEM42)+SUMPRODUCT((AEE3:AEE42=ABH7)*(AEH3:AEH42=ABH6)*AEM3:AEM42)+SUMPRODUCT((AEE3:AEE42=ABH8)*(AEH3:AEH42=ABH7)*AEN3:AEN42)+SUMPRODUCT((AEE3:AEE42=ABH5)*(AEH3:AEH42=ABH7)*AEN3:AEN42)+SUMPRODUCT((AEE3:AEE42=ABH6)*(AEH3:AEH42=ABH7)*AEN3:AEN42),"")</f>
        <v/>
      </c>
      <c r="ABW7" s="255" t="str">
        <f ca="1">IF(ABH7&lt;&gt;"",ABI7*4+ABJ7*2+ABU7+ABV7,"")</f>
        <v/>
      </c>
      <c r="ABX7" s="255" t="str">
        <f ca="1">IF(ABH7&lt;&gt;"",RANK(ABW7,ABW5:ABW8),"")</f>
        <v/>
      </c>
      <c r="ABY7" s="255">
        <f ca="1">SUMPRODUCT((ABW5:ABW8=ABW7)*(ABN5:ABN8&gt;ABN7))</f>
        <v>0</v>
      </c>
      <c r="ABZ7" s="255">
        <f ca="1">SUMPRODUCT((ABW5:ABW8=ABW7)*(ABN5:ABN8=ABN7)*(ABQ5:ABQ8&gt;ABQ7))</f>
        <v>0</v>
      </c>
      <c r="ACA7" s="255">
        <f ca="1">SUMPRODUCT((ABW4:ABW8=ABW7)*(ABN4:ABN8=ABN7)*(ABQ4:ABQ8=ABQ7)*(ABR4:ABR8&gt;ABR7))</f>
        <v>0</v>
      </c>
      <c r="ACB7" s="255">
        <f ca="1">SUMPRODUCT((ABW4:ABW8=ABW7)*(ABN4:ABN8=ABN7)*(ABQ4:ABQ8=ABQ7)*(ABR4:ABR8=ABR7)*(ABS4:ABS8&gt;ABS7))</f>
        <v>0</v>
      </c>
      <c r="ACC7" s="255">
        <f ca="1">SUMPRODUCT((ABW4:ABW8=ABW7)*(ABN4:ABN8=ABN7)*(ABQ4:ABQ8=ABQ7)*(ABR4:ABR8=ABR7)*(ABS4:ABS8=ABS7)*(ABT4:ABT8&gt;ABT7))</f>
        <v>0</v>
      </c>
      <c r="ACD7" s="255" t="str">
        <f t="shared" ca="1" si="385"/>
        <v/>
      </c>
      <c r="ACE7" s="255" t="str">
        <f ca="1">IF(ABH7&lt;&gt;"",INDEX(ABH5:ABH8,MATCH(4,ACD5:ACD8,0),0),"")</f>
        <v/>
      </c>
      <c r="ACF7" s="255" t="str">
        <f ca="1">IF(AAG5&lt;&gt;"",AAG5,"")</f>
        <v/>
      </c>
      <c r="ACG7" s="255">
        <f ca="1">SUMPRODUCT((AEE3:AEE42=ACF7)*(AEH3:AEH42=ACF8)*(AEO3:AEO42="W"))+SUMPRODUCT((AEE3:AEE42=ACF7)*(AEH3:AEH42=ACF9)*(AEO3:AEO42="W"))+SUMPRODUCT((AEE3:AEE42=ACF7)*(AEH3:AEH42=ACF6)*(AEO3:AEO42="W"))+SUMPRODUCT((AEE3:AEE42=ACF8)*(AEH3:AEH42=ACF7)*(AEP3:AEP42="W"))+SUMPRODUCT((AEE3:AEE42=ACF9)*(AEH3:AEH42=ACF7)*(AEP3:AEP42="W"))+SUMPRODUCT((AEE3:AEE42=ACF6)*(AEH3:AEH42=ACF7)*(AEP3:AEP42="W"))</f>
        <v>0</v>
      </c>
      <c r="ACH7" s="255">
        <f ca="1">SUMPRODUCT((AEE3:AEE42=ACF7)*(AEH3:AEH42=ACF8)*(AEO3:AEO42="D"))+SUMPRODUCT((AEE3:AEE42=ACF7)*(AEH3:AEH42=ACF9)*(AEO3:AEO42="D"))+SUMPRODUCT((AEE3:AEE42=ACF7)*(AEH3:AEH42=ACF6)*(AEO3:AEO42="D"))+SUMPRODUCT((AEE3:AEE42=ACF8)*(AEH3:AEH42=ACF7)*(AEO3:AEO42="D"))+SUMPRODUCT((AEE3:AEE42=ACF9)*(AEH3:AEH42=ACF7)*(AEO3:AEO42="D"))+SUMPRODUCT((AEE3:AEE42=ACF6)*(AEH3:AEH42=ACF7)*(AEO3:AEO42="D"))</f>
        <v>0</v>
      </c>
      <c r="ACI7" s="255">
        <f ca="1">SUMPRODUCT((AEE3:AEE42=ACF7)*(AEH3:AEH42=ACF8)*(AEO3:AEO42="L"))+SUMPRODUCT((AEE3:AEE42=ACF7)*(AEH3:AEH42=ACF9)*(AEO3:AEO42="L"))+SUMPRODUCT((AEE3:AEE42=ACF7)*(AEH3:AEH42=ACF6)*(AEO3:AEO42="L"))+SUMPRODUCT((AEE3:AEE42=ACF8)*(AEH3:AEH42=ACF7)*(AEP3:AEP42="L"))+SUMPRODUCT((AEE3:AEE42=ACF9)*(AEH3:AEH42=ACF7)*(AEP3:AEP42="L"))+SUMPRODUCT((AEE3:AEE42=ACF6)*(AEH3:AEH42=ACF7)*(AEP3:AEP42="L"))</f>
        <v>0</v>
      </c>
      <c r="ACJ7" s="255">
        <f ca="1">IF(ACF7&lt;&gt;"",VLOOKUP(ACF7,ZK4:ZO29,5,FALSE),0)</f>
        <v>0</v>
      </c>
      <c r="ACK7" s="255">
        <f ca="1">IF(ACF7&lt;&gt;"",VLOOKUP(ACF7,ZK4:ZP29,6,FALSE),0)</f>
        <v>0</v>
      </c>
      <c r="ACL7" s="255">
        <f ca="1">ACJ7-ACK7+1000</f>
        <v>1000</v>
      </c>
      <c r="ACM7" s="255">
        <f ca="1">IF(ACF7&lt;&gt;"",VLOOKUP(ACF7,ZK4:ZR29,8,FALSE),0)</f>
        <v>0</v>
      </c>
      <c r="ACN7" s="255">
        <f ca="1">IF(ACF7&lt;&gt;"",VLOOKUP(ACF7,ZK4:ZS29,9,FALSE),0)</f>
        <v>0</v>
      </c>
      <c r="ACO7" s="255">
        <f ca="1">ACM7-ACN7+1000</f>
        <v>1000</v>
      </c>
      <c r="ACP7" s="255" t="str">
        <f ca="1">IF(ACF7&lt;&gt;"",VLOOKUP(ACF7,ZK4:ZO8,5,FALSE),"")</f>
        <v/>
      </c>
      <c r="ACQ7" s="255" t="str">
        <f ca="1">IF(ACF7&lt;&gt;"",VLOOKUP(ACF7,ZK4:ZR8,8,FALSE),"")</f>
        <v/>
      </c>
      <c r="ACR7" s="255" t="str">
        <f ca="1">IF(ACF7&lt;&gt;"",VLOOKUP(ACF7,ZK4:ZY8,15,FALSE),"")</f>
        <v/>
      </c>
      <c r="ACS7" s="255">
        <f ca="1">SUMPRODUCT((AEE3:AEE42=ACF7)*(AEH3:AEH42=ACF8)*AEK3:AEK42)+SUMPRODUCT((AEE3:AEE42=ACF7)*(AEH3:AEH42=ACF9)*AEK3:AEK42)+SUMPRODUCT((AEE3:AEE42=ACF7)*(AEH3:AEH42=ACF6)*AEK3:AEK42)+SUMPRODUCT((AEE3:AEE42=ACF8)*(AEH3:AEH42=ACF7)*AEL3:AEL42)+SUMPRODUCT((AEE3:AEE42=ACF9)*(AEH3:AEH42=ACF7)*AEL3:AEL42)+SUMPRODUCT((AEE3:AEE42=ACF6)*(AEH3:AEH42=ACF7)*AEL3:AEL42)</f>
        <v>0</v>
      </c>
      <c r="ACT7" s="255">
        <f ca="1">SUMPRODUCT((AEE3:AEE42=ACF7)*(AEH3:AEH42=ACF8)*AEM3:AEM42)+SUMPRODUCT((AEE3:AEE42=ACF7)*(AEH3:AEH42=ACF9)*AEM3:AEM42)+SUMPRODUCT((AEE3:AEE42=ACF7)*(AEH3:AEH42=ACF6)*AEM3:AEM42)+SUMPRODUCT((AEE3:AEE42=ACF8)*(AEH3:AEH42=ACF7)*AEN3:AEN42)+SUMPRODUCT((AEE3:AEE42=ACF9)*(AEH3:AEH42=ACF7)*AEN3:AEN42)+SUMPRODUCT((AEE3:AEE42=ACF6)*(AEH3:AEH42=ACF7)*AEN3:AEN42)</f>
        <v>0</v>
      </c>
      <c r="ACU7" s="255">
        <f ca="1">ACG7*4+ACH7*2+ACS7+ACT7</f>
        <v>0</v>
      </c>
      <c r="ACV7" s="255" t="str">
        <f ca="1">IF(ACF7&lt;&gt;"",RANK(ACU7,ACU6:ACU9),"")</f>
        <v/>
      </c>
      <c r="ACW7" s="255">
        <f ca="1">SUMPRODUCT((ACU6:ACU9=ACU7)*(ACL6:ACL9&gt;ACL7))</f>
        <v>0</v>
      </c>
      <c r="ACX7" s="255">
        <f ca="1">SUMPRODUCT((ACU6:ACU9=ACU7)*(ACL6:ACL9=ACL7)*(ACO6:ACO9&gt;ACO7))</f>
        <v>0</v>
      </c>
      <c r="ACY7" s="255">
        <f ca="1">SUMPRODUCT((ACU4:ACU8=ACU7)*(ACL4:ACL8=ACL7)*(ACO4:ACO8=ACO7)*(ACP4:ACP8&gt;ACP7))</f>
        <v>0</v>
      </c>
      <c r="ACZ7" s="255">
        <f ca="1">SUMPRODUCT((ACU4:ACU8=ACU7)*(ACL4:ACL8=ACL7)*(ACO4:ACO8=ACO7)*(ACP4:ACP8=ACP7)*(ACQ4:ACQ8&gt;ACQ7))</f>
        <v>0</v>
      </c>
      <c r="ADA7" s="255">
        <f ca="1">SUMPRODUCT((ACU4:ACU8=ACU7)*(ACL4:ACL8=ACL7)*(ACO4:ACO8=ACO7)*(ACP4:ACP8=ACP7)*(ACQ4:ACQ8=ACQ7)*(ACR4:ACR8&gt;ACR7))</f>
        <v>0</v>
      </c>
      <c r="ADB7" s="255" t="str">
        <f t="shared" ref="ADB7:ADB8" ca="1" si="411">IF(ACF7&lt;&gt;"",SUM(ACV7:ADA7)+2,"")</f>
        <v/>
      </c>
      <c r="ADC7" s="255" t="str">
        <f ca="1">IF(ACF7&lt;&gt;"",INDEX(ACF6:ACF8,MATCH(4,ADB6:ADB8,0),0),"")</f>
        <v/>
      </c>
      <c r="ADD7" s="255" t="str">
        <f ca="1">IF(AAH4&lt;&gt;"",AAH4,"")</f>
        <v/>
      </c>
      <c r="ADE7" s="255">
        <f ca="1">SUMPRODUCT((AEE3:AEE42=ADD7)*(AEH3:AEH42=ADD8)*(AEO3:AEO42="W"))+SUMPRODUCT((AEE3:AEE42=ADD7)*(AEH3:AEH42=ADD9)*(AEO3:AEO42="W"))+SUMPRODUCT((AEE3:AEE42=ADD7)*(AEH3:AEH42=ADD10)*(AEO3:AEO42="W"))+SUMPRODUCT((AEE3:AEE42=ADD8)*(AEH3:AEH42=ADD7)*(AEP3:AEP42="W"))+SUMPRODUCT((AEE3:AEE42=ADD9)*(AEH3:AEH42=ADD7)*(AEP3:AEP42="W"))+SUMPRODUCT((AEE3:AEE42=ADD10)*(AEH3:AEH42=ADD7)*(AEP3:AEP42="W"))</f>
        <v>0</v>
      </c>
      <c r="ADF7" s="255">
        <f ca="1">SUMPRODUCT((AEE3:AEE42=ADD7)*(AEH3:AEH42=ADD8)*(AEO3:AEO42="D"))+SUMPRODUCT((AEE3:AEE42=ADD7)*(AEH3:AEH42=ADD9)*(AEO3:AEO42="D"))+SUMPRODUCT((AEE3:AEE42=ADD7)*(AEH3:AEH42=ADD10)*(AEO3:AEO42="D"))+SUMPRODUCT((AEE3:AEE42=ADD8)*(AEH3:AEH42=ADD7)*(AEO3:AEO42="D"))+SUMPRODUCT((AEE3:AEE42=ADD9)*(AEH3:AEH42=ADD7)*(AEO3:AEO42="D"))+SUMPRODUCT((AEE3:AEE42=ADD10)*(AEH3:AEH42=ADD7)*(AEO3:AEO42="D"))</f>
        <v>0</v>
      </c>
      <c r="ADG7" s="255">
        <f ca="1">SUMPRODUCT((AEE3:AEE42=ADD7)*(AEH3:AEH42=ADD8)*(AEO3:AEO42="L"))+SUMPRODUCT((AEE3:AEE42=ADD7)*(AEH3:AEH42=ADD9)*(AEO3:AEO42="L"))+SUMPRODUCT((AEE3:AEE42=ADD7)*(AEH3:AEH42=ADD10)*(AEO3:AEO42="L"))+SUMPRODUCT((AEE3:AEE42=ADD8)*(AEH3:AEH42=ADD7)*(AEP3:AEP42="L"))+SUMPRODUCT((AEE3:AEE42=ADD9)*(AEH3:AEH42=ADD7)*(AEP3:AEP42="L"))+SUMPRODUCT((AEE3:AEE42=ADD10)*(AEH3:AEH42=ADD7)*(AEP3:AEP42="L"))</f>
        <v>0</v>
      </c>
      <c r="ADH7" s="255">
        <f ca="1">IF(ADD7&lt;&gt;"",VLOOKUP(ADD7,ZK4:ZO29,5,FALSE),0)</f>
        <v>0</v>
      </c>
      <c r="ADI7" s="255">
        <f ca="1">IF(ADD7&lt;&gt;"",VLOOKUP(ADD7,ZK4:ZP29,6,FALSE),0)</f>
        <v>0</v>
      </c>
      <c r="ADJ7" s="255">
        <f ca="1">ADH7-ADI7+1000</f>
        <v>1000</v>
      </c>
      <c r="ADK7" s="255">
        <f ca="1">IF(ADD7&lt;&gt;"",VLOOKUP(ADD7,ZK4:ZR29,8,FALSE),0)</f>
        <v>0</v>
      </c>
      <c r="ADL7" s="255">
        <f ca="1">IF(ADD7&lt;&gt;"",VLOOKUP(ADD7,ZK4:ZS29,9,FALSE),0)</f>
        <v>0</v>
      </c>
      <c r="ADM7" s="255">
        <f ca="1">ADK7-ADL7+1000</f>
        <v>1000</v>
      </c>
      <c r="ADN7" s="255" t="str">
        <f ca="1">IF(ADD7&lt;&gt;"",VLOOKUP(ADD7,ZK4:ZO8,5,FALSE),"")</f>
        <v/>
      </c>
      <c r="ADO7" s="255" t="str">
        <f ca="1">IF(ADD7&lt;&gt;"",VLOOKUP(ADD7,ZK4:ZR8,8,FALSE),"")</f>
        <v/>
      </c>
      <c r="ADP7" s="255" t="str">
        <f ca="1">IF(ADD7&lt;&gt;"",VLOOKUP(ADD7,ZK4:ZY8,15,FALSE),"")</f>
        <v/>
      </c>
      <c r="ADQ7" s="255">
        <f ca="1">SUMPRODUCT((AEE3:AEE42=ADD7)*(AEH3:AEH42=ADD8)*AEK3:AEK42)+SUMPRODUCT((AEE3:AEE42=ADD7)*(AEH3:AEH42=ADD9)*AEK3:AEK42)+SUMPRODUCT((AEE3:AEE42=ADD7)*(AEH3:AEH42=ADD10)*AEK3:AEK42)+SUMPRODUCT((AEE3:AEE42=ADD8)*(AEH3:AEH42=ADD7)*AEL3:AEL42)+SUMPRODUCT((AEE3:AEE42=ADD9)*(AEH3:AEH42=ADD7)*AEL3:AEL42)+SUMPRODUCT((AEE3:AEE42=ADD10)*(AEH3:AEH42=ADD7)*AEL3:AEL42)</f>
        <v>0</v>
      </c>
      <c r="ADR7" s="255">
        <f ca="1">SUMPRODUCT((AEE3:AEE42=ADD7)*(AEH3:AEH42=ADD8)*AEM3:AEM42)+SUMPRODUCT((AEE3:AEE42=ADD7)*(AEH3:AEH42=ADD9)*AEM3:AEM42)+SUMPRODUCT((AEE3:AEE42=ADD7)*(AEH3:AEH42=ADD10)*AEM3:AEM42)+SUMPRODUCT((AEE3:AEE42=ADD8)*(AEH3:AEH42=ADD7)*AEN3:AEN42)+SUMPRODUCT((AEE3:AEE42=ADD9)*(AEH3:AEH42=ADD7)*AEN3:AEN42)+SUMPRODUCT((AEE3:AEE42=ADD10)*(AEH3:AEH42=ADD7)*AEN3:AEN42)</f>
        <v>0</v>
      </c>
      <c r="ADS7" s="255">
        <f ca="1">ADE7*4+ADF7*2+ADQ7+ADR7</f>
        <v>0</v>
      </c>
      <c r="ADT7" s="255" t="str">
        <f ca="1">IF(ADD7&lt;&gt;"",RANK(ADS7,ADS7:ADS10),"")</f>
        <v/>
      </c>
      <c r="ADU7" s="255">
        <f ca="1">SUMPRODUCT((ADS7:ADS10=ADS7)*(ADJ7:ADJ10&gt;ADJ7))</f>
        <v>0</v>
      </c>
      <c r="ADV7" s="255">
        <f ca="1">SUMPRODUCT((ADS7:ADS10=ADS7)*(ADJ7:ADJ10=ADJ7)*(ADM7:ADM10&gt;ADM7))</f>
        <v>0</v>
      </c>
      <c r="ADW7" s="255">
        <f ca="1">SUMPRODUCT((ADS4:ADS8=ADS7)*(ADJ4:ADJ8=ADJ7)*(ADM4:ADM8=ADM7)*(ADN4:ADN8&gt;ADN7))</f>
        <v>0</v>
      </c>
      <c r="ADX7" s="255">
        <f ca="1">SUMPRODUCT((ADS4:ADS8=ADS7)*(ADJ4:ADJ8=ADJ7)*(ADM4:ADM8=ADM7)*(ADN4:ADN8=ADN7)*(ADO4:ADO8&gt;ADO7))</f>
        <v>0</v>
      </c>
      <c r="ADY7" s="255">
        <f ca="1">SUMPRODUCT((ADS4:ADS8=ADS7)*(ADJ4:ADJ8=ADJ7)*(ADM4:ADM8=ADM7)*(ADN4:ADN8=ADN7)*(ADO4:ADO8=ADO7)*(ADP4:ADP8&gt;ADP7))</f>
        <v>0</v>
      </c>
      <c r="ADZ7" s="255" t="str">
        <f ca="1">IF(ADD7&lt;&gt;"",SUM(ADT7:ADY7)+3,"")</f>
        <v/>
      </c>
      <c r="AEA7" s="255" t="str">
        <f ca="1">IF(ADD7&lt;&gt;"",IF(ADZ7=4,ADD7,ADD8),"")</f>
        <v/>
      </c>
      <c r="AEB7" s="255" t="str">
        <f ca="1">IF(AEA7&lt;&gt;"",AEA7,IF(ADC7&lt;&gt;"",ADC7,IF(ACE7&lt;&gt;"",ACE7,IF(ABG7&lt;&gt;"",ABG7,AAC7))))</f>
        <v>Australia</v>
      </c>
      <c r="AEC7" s="255">
        <v>4</v>
      </c>
      <c r="AED7" s="255">
        <v>5</v>
      </c>
      <c r="AEE7" s="255" t="str">
        <f t="shared" si="50"/>
        <v>France</v>
      </c>
      <c r="AEF7" s="255" t="str">
        <f ca="1">IF(OFFSET('All Players'!$W14,0,AEF$1)&lt;&gt;"",OFFSET('All Players'!$W14,0,AEF$1),"")</f>
        <v/>
      </c>
      <c r="AEG7" s="255" t="str">
        <f ca="1">IF(OFFSET('All Players'!$Y14,0,AEF$1)&lt;&gt;"",OFFSET('All Players'!$Y14,0,AEF$1),"")</f>
        <v/>
      </c>
      <c r="AEH7" s="255" t="str">
        <f t="shared" si="51"/>
        <v>Italy</v>
      </c>
      <c r="AEI7" s="255" t="str">
        <f ca="1">IF(OFFSET('All Players'!$AA14,0,AEH$1)&lt;&gt;"",OFFSET('All Players'!$AA14,0,AEH$1),"")</f>
        <v/>
      </c>
      <c r="AEJ7" s="255" t="str">
        <f ca="1">IF(OFFSET('All Players'!$AC14,0,AEI$1)&lt;&gt;"",OFFSET('All Players'!$AC14,0,AEI$1),"")</f>
        <v/>
      </c>
      <c r="AEK7" s="255">
        <f t="shared" ca="1" si="52"/>
        <v>0</v>
      </c>
      <c r="AEL7" s="255">
        <f t="shared" ca="1" si="53"/>
        <v>0</v>
      </c>
      <c r="AEM7" s="255">
        <f t="shared" ca="1" si="54"/>
        <v>0</v>
      </c>
      <c r="AEN7" s="255">
        <f t="shared" ca="1" si="55"/>
        <v>0</v>
      </c>
      <c r="AEO7" s="255" t="str">
        <f t="shared" ca="1" si="56"/>
        <v/>
      </c>
      <c r="AEP7" s="255" t="str">
        <f t="shared" ca="1" si="57"/>
        <v/>
      </c>
      <c r="AEQ7" s="255">
        <f ca="1">VLOOKUP(AER7,AJI4:AJJ8,2,FALSE)</f>
        <v>2</v>
      </c>
      <c r="AER7" s="255" t="s">
        <v>29</v>
      </c>
      <c r="AES7" s="255">
        <f t="shared" ca="1" si="224"/>
        <v>0</v>
      </c>
      <c r="AET7" s="255">
        <f t="shared" ca="1" si="225"/>
        <v>0</v>
      </c>
      <c r="AEU7" s="255">
        <f t="shared" ca="1" si="226"/>
        <v>0</v>
      </c>
      <c r="AEV7" s="255">
        <f t="shared" ca="1" si="227"/>
        <v>0</v>
      </c>
      <c r="AEW7" s="255">
        <f t="shared" ca="1" si="228"/>
        <v>0</v>
      </c>
      <c r="AEX7" s="255">
        <f t="shared" ca="1" si="229"/>
        <v>1000</v>
      </c>
      <c r="AEY7" s="255">
        <f t="shared" ca="1" si="230"/>
        <v>0</v>
      </c>
      <c r="AEZ7" s="255">
        <f t="shared" ca="1" si="231"/>
        <v>0</v>
      </c>
      <c r="AFA7" s="255">
        <f t="shared" ca="1" si="232"/>
        <v>1000</v>
      </c>
      <c r="AFB7" s="255">
        <f t="shared" ca="1" si="233"/>
        <v>0</v>
      </c>
      <c r="AFC7" s="255">
        <f ca="1">SUMIF(AJL:AJL,AER7,AJR:AJR)+SUMIF(AJO:AJO,AER7,AJS:AJS)</f>
        <v>0</v>
      </c>
      <c r="AFD7" s="255">
        <f ca="1">SUMIF(AJL:AJL,AER7,AJT:AJT)+SUMIF(AJO:AJO,AER7,AJU:AJU)</f>
        <v>0</v>
      </c>
      <c r="AFE7" s="255">
        <f t="shared" ca="1" si="234"/>
        <v>0</v>
      </c>
      <c r="AFF7" s="255">
        <v>10</v>
      </c>
      <c r="AFG7" s="255">
        <f t="shared" ca="1" si="235"/>
        <v>1</v>
      </c>
      <c r="AFI7" s="255">
        <f ca="1">RANK(AFE7,AFE$4:AFE$8)+COUNTIF(AFE$4:AFE7,AFE7)-1</f>
        <v>4</v>
      </c>
      <c r="AFJ7" s="255" t="str">
        <f ca="1">INDEX(AER$4:AER$8,MATCH(4,AFI$4:AFI$8,0),0)</f>
        <v>Fiji</v>
      </c>
      <c r="AFK7" s="255">
        <f t="shared" ca="1" si="236"/>
        <v>1</v>
      </c>
      <c r="AFL7" s="255" t="str">
        <f ca="1">IF(AND(AFL6&lt;&gt;"",AFK7=1),AFJ7,"")</f>
        <v>Fiji</v>
      </c>
      <c r="AFM7" s="255" t="str">
        <f ca="1">IF(AND(AFM6&lt;&gt;"",AFK8=2),AFJ8,"")</f>
        <v/>
      </c>
      <c r="AFQ7" s="255" t="str">
        <f t="shared" ca="1" si="237"/>
        <v>Fiji</v>
      </c>
      <c r="AFR7" s="255">
        <f ca="1">SUMPRODUCT((AJL3:AJL42=AFQ7)*(AJO3:AJO42=AFQ8)*(AJV3:AJV42="W"))+SUMPRODUCT((AJL3:AJL42=AFQ7)*(AJO3:AJO42=AFQ4)*(AJV3:AJV42="W"))+SUMPRODUCT((AJL3:AJL42=AFQ7)*(AJO3:AJO42=AFQ5)*(AJV3:AJV42="W"))+SUMPRODUCT((AJL3:AJL42=AFQ7)*(AJO3:AJO42=AFQ6)*(AJV3:AJV42="W"))+SUMPRODUCT((AJL3:AJL42=AFQ8)*(AJO3:AJO42=AFQ7)*(AJW3:AJW42="W"))+SUMPRODUCT((AJL3:AJL42=AFQ4)*(AJO3:AJO42=AFQ7)*(AJW3:AJW42="W"))+SUMPRODUCT((AJL3:AJL42=AFQ5)*(AJO3:AJO42=AFQ7)*(AJW3:AJW42="W"))+SUMPRODUCT((AJL3:AJL42=AFQ6)*(AJO3:AJO42=AFQ7)*(AJW3:AJW42="W"))</f>
        <v>0</v>
      </c>
      <c r="AFS7" s="255">
        <f ca="1">SUMPRODUCT((AJL3:AJL42=AFQ7)*(AJO3:AJO42=AFQ8)*(AJV3:AJV42="D"))+SUMPRODUCT((AJL3:AJL42=AFQ7)*(AJO3:AJO42=AFQ4)*(AJV3:AJV42="D"))+SUMPRODUCT((AJL3:AJL42=AFQ7)*(AJO3:AJO42=AFQ5)*(AJV3:AJV42="D"))+SUMPRODUCT((AJL3:AJL42=AFQ7)*(AJO3:AJO42=AFQ6)*(AJV3:AJV42="D"))+SUMPRODUCT((AJL3:AJL42=AFQ8)*(AJO3:AJO42=AFQ7)*(AJV3:AJV42="D"))+SUMPRODUCT((AJL3:AJL42=AFQ4)*(AJO3:AJO42=AFQ7)*(AJV3:AJV42="D"))+SUMPRODUCT((AJL3:AJL42=AFQ5)*(AJO3:AJO42=AFQ7)*(AJV3:AJV42="D"))+SUMPRODUCT((AJL3:AJL42=AFQ6)*(AJO3:AJO42=AFQ7)*(AJV3:AJV42="D"))</f>
        <v>0</v>
      </c>
      <c r="AFT7" s="255">
        <f ca="1">SUMPRODUCT((AJL3:AJL42=AFQ7)*(AJO3:AJO42=AFQ8)*(AJV3:AJV42="L"))+SUMPRODUCT((AJL3:AJL42=AFQ7)*(AJO3:AJO42=AFQ4)*(AJV3:AJV42="L"))+SUMPRODUCT((AJL3:AJL42=AFQ7)*(AJO3:AJO42=AFQ5)*(AJV3:AJV42="L"))+SUMPRODUCT((AJL3:AJL42=AFQ7)*(AJO3:AJO42=AFQ6)*(AJV3:AJV42="L"))+SUMPRODUCT((AJL3:AJL42=AFQ8)*(AJO3:AJO42=AFQ7)*(AJW3:AJW42="L"))+SUMPRODUCT((AJL3:AJL42=AFQ4)*(AJO3:AJO42=AFQ7)*(AJW3:AJW42="L"))+SUMPRODUCT((AJL3:AJL42=AFQ5)*(AJO3:AJO42=AFQ7)*(AJW3:AJW42="L"))+SUMPRODUCT((AJL3:AJL42=AFQ6)*(AJO3:AJO42=AFQ7)*(AJW3:AJW42="L"))</f>
        <v>0</v>
      </c>
      <c r="AFU7" s="255">
        <f ca="1">IF(AFQ7&lt;&gt;"",VLOOKUP(AFQ7,AER4:AEV29,5,FALSE),0)</f>
        <v>0</v>
      </c>
      <c r="AFV7" s="255">
        <f ca="1">IF(AFQ7&lt;&gt;"",VLOOKUP(AFQ7,AER4:AEW29,6,FALSE),0)</f>
        <v>0</v>
      </c>
      <c r="AFW7" s="255">
        <f ca="1">AFU7-AFV7+1000</f>
        <v>1000</v>
      </c>
      <c r="AFX7" s="255">
        <f ca="1">IF(AFQ7&lt;&gt;"",VLOOKUP(AFQ7,AER4:AEY29,8,FALSE),0)</f>
        <v>0</v>
      </c>
      <c r="AFY7" s="255">
        <f ca="1">IF(AFQ7&lt;&gt;"",VLOOKUP(AFQ7,AER4:AEZ29,9,FALSE),0)</f>
        <v>0</v>
      </c>
      <c r="AFZ7" s="255">
        <f ca="1">AFX7-AFY7+1000</f>
        <v>1000</v>
      </c>
      <c r="AGA7" s="255">
        <f ca="1">IF(AFQ7&lt;&gt;"",VLOOKUP(AFQ7,AER4:AEV8,5,FALSE),"")</f>
        <v>0</v>
      </c>
      <c r="AGB7" s="255">
        <f ca="1">IF(AFQ7&lt;&gt;"",VLOOKUP(AFQ7,AER4:AEY8,8,FALSE),"")</f>
        <v>0</v>
      </c>
      <c r="AGC7" s="255">
        <f ca="1">IF(AFQ7&lt;&gt;"",VLOOKUP(AFQ7,AER4:AFF8,15,FALSE),"")</f>
        <v>10</v>
      </c>
      <c r="AGD7" s="255">
        <f ca="1">SUMPRODUCT((AJL3:AJL42=AFQ7)*(AJO3:AJO42=AFQ8)*AJR3:AJR42)+SUMPRODUCT((AJL3:AJL42=AFQ7)*(AJO3:AJO42=AFQ4)*AJR3:AJR42)+SUMPRODUCT((AJL3:AJL42=AFQ7)*(AJO3:AJO42=AFQ5)*AJR3:AJR42)+SUMPRODUCT((AJL3:AJL42=AFQ7)*(AJO3:AJO42=AFQ6)*AJR3:AJR42)+SUMPRODUCT((AJL3:AJL42=AFQ8)*(AJO3:AJO42=AFQ7)*AJS3:AJS42)+SUMPRODUCT((AJL3:AJL42=AFQ4)*(AJO3:AJO42=AFQ7)*AJS3:AJS42)+SUMPRODUCT((AJL3:AJL42=AFQ5)*(AJO3:AJO42=AFQ7)*AJS3:AJS42)+SUMPRODUCT((AJL3:AJL42=AFQ6)*(AJO3:AJO42=AFQ7)*AJS3:AJS42)</f>
        <v>0</v>
      </c>
      <c r="AGE7" s="255">
        <f ca="1">SUMPRODUCT((AJL3:AJL42=AFQ7)*(AJO3:AJO42=AFQ8)*AJT3:AJT42)+SUMPRODUCT((AJL3:AJL42=AFQ7)*(AJO3:AJO42=AFQ4)*AJT3:AJT42)+SUMPRODUCT((AJL3:AJL42=AFQ7)*(AJO3:AJO42=AFQ5)*AJT3:AJT42)+SUMPRODUCT((AJL3:AJL42=AFQ7)*(AJO3:AJO42=AFQ6)*AJT3:AJT42)+SUMPRODUCT((AJL3:AJL42=AFQ8)*(AJO3:AJO42=AFQ7)*AJU3:AJU42)+SUMPRODUCT((AJL3:AJL42=AFQ4)*(AJO3:AJO42=AFQ7)*AJU3:AJU42)+SUMPRODUCT((AJL3:AJL42=AFQ5)*(AJO3:AJO42=AFQ7)*AJU3:AJU42)+SUMPRODUCT((AJL3:AJL42=AFQ6)*(AJO3:AJO42=AFQ7)*AJU3:AJU42)</f>
        <v>0</v>
      </c>
      <c r="AGF7" s="255">
        <f ca="1">AFR7*4+AFS7*2+AGD7+AGE7</f>
        <v>0</v>
      </c>
      <c r="AGG7" s="255">
        <f ca="1">IF(AFQ7&lt;&gt;"",RANK(AGF7,AGF4:AGF8),"")</f>
        <v>1</v>
      </c>
      <c r="AGH7" s="255">
        <f ca="1">SUMPRODUCT((AGF4:AGF8=AGF7)*(AFW4:AFW8&gt;AFW7))</f>
        <v>0</v>
      </c>
      <c r="AGI7" s="255">
        <f ca="1">SUMPRODUCT((AGF4:AGF8=AGF7)*(AFW4:AFW8=AFW7)*(AFZ4:AFZ8&gt;AFZ7))</f>
        <v>0</v>
      </c>
      <c r="AGJ7" s="255">
        <f ca="1">SUMPRODUCT((AGF4:AGF8=AGF7)*(AFW4:AFW8=AFW7)*(AFZ4:AFZ8=AFZ7)*(AGA4:AGA8&gt;AGA7))</f>
        <v>0</v>
      </c>
      <c r="AGK7" s="255">
        <f ca="1">SUMPRODUCT((AGF4:AGF8=AGF7)*(AFW4:AFW8=AFW7)*(AFZ4:AFZ8=AFZ7)*(AGA4:AGA8=AGA7)*(AGB4:AGB8&gt;AGB7))</f>
        <v>0</v>
      </c>
      <c r="AGL7" s="255">
        <f ca="1">SUMPRODUCT((AGF4:AGF8=AGF7)*(AFW4:AFW8=AFW7)*(AFZ4:AFZ8=AFZ7)*(AGA4:AGA8=AGA7)*(AGB4:AGB8=AGB7)*(AGC4:AGC8&gt;AGC7))</f>
        <v>1</v>
      </c>
      <c r="AGM7" s="255">
        <f t="shared" ca="1" si="238"/>
        <v>2</v>
      </c>
      <c r="AGN7" s="255" t="str">
        <f ca="1">IF(AFQ7&lt;&gt;"",INDEX(AFQ4:AFQ8,MATCH(4,AGM4:AGM8,0),0),"")</f>
        <v>Australia</v>
      </c>
      <c r="AGO7" s="255" t="str">
        <f ca="1">IF(AFM6&lt;&gt;"",AFM6,"")</f>
        <v/>
      </c>
      <c r="AGP7" s="255" t="str">
        <f ca="1">IF(AGO7&lt;&gt;"",SUMPRODUCT((AJL3:AJL42=AGO7)*(AJO3:AJO42=AGO8)*(AJV3:AJV42="W"))+SUMPRODUCT((AJL3:AJL42=AGO7)*(AJO3:AJO42=AGO5)*(AJV3:AJV42="W"))+SUMPRODUCT((AJL3:AJL42=AGO7)*(AJO3:AJO42=AGO6)*(AJV3:AJV42="W"))+SUMPRODUCT((AJL3:AJL42=AGO8)*(AJO3:AJO42=AGO7)*(AJW3:AJW42="W"))+SUMPRODUCT((AJL3:AJL42=AGO5)*(AJO3:AJO42=AGO7)*(AJW3:AJW42="W"))+SUMPRODUCT((AJL3:AJL42=AGO6)*(AJO3:AJO42=AGO7)*(AJW3:AJW42="W")),"")</f>
        <v/>
      </c>
      <c r="AGQ7" s="255" t="str">
        <f ca="1">IF(AGO7&lt;&gt;"",SUMPRODUCT((AJL3:AJL42=AGO7)*(AJO3:AJO42=AGO8)*(AJV3:AJV42="D"))+SUMPRODUCT((AJL3:AJL42=AGO7)*(AJO3:AJO42=AGO5)*(AJV3:AJV42="D"))+SUMPRODUCT((AJL3:AJL42=AGO7)*(AJO3:AJO42=AGO6)*(AJV3:AJV42="D"))+SUMPRODUCT((AJL3:AJL42=AGO8)*(AJO3:AJO42=AGO7)*(AJV3:AJV42="D"))+SUMPRODUCT((AJL3:AJL42=AGO5)*(AJO3:AJO42=AGO7)*(AJV3:AJV42="D"))+SUMPRODUCT((AJL3:AJL42=AGO6)*(AJO3:AJO42=AGO7)*(AJV3:AJV42="D")),"")</f>
        <v/>
      </c>
      <c r="AGR7" s="255" t="str">
        <f ca="1">IF(AGO7&lt;&gt;"",SUMPRODUCT((AJL3:AJL42=AGO7)*(AJO3:AJO42=AGO8)*(AJV3:AJV42="L"))+SUMPRODUCT((AJL3:AJL42=AGO7)*(AJO3:AJO42=AGO5)*(AJV3:AJV42="L"))+SUMPRODUCT((AJL3:AJL42=AGO7)*(AJO3:AJO42=AGO6)*(AJV3:AJV42="L"))+SUMPRODUCT((AJL3:AJL42=AGO8)*(AJO3:AJO42=AGO7)*(AJW3:AJW42="L"))+SUMPRODUCT((AJL3:AJL42=AGO5)*(AJO3:AJO42=AGO7)*(AJW3:AJW42="L"))+SUMPRODUCT((AJL3:AJL42=AGO6)*(AJO3:AJO42=AGO7)*(AJW3:AJW42="L")),"")</f>
        <v/>
      </c>
      <c r="AGS7" s="255">
        <f ca="1">IF(AGO7&lt;&gt;"",VLOOKUP(AGO7,AER4:AEV29,5,FALSE),0)</f>
        <v>0</v>
      </c>
      <c r="AGT7" s="255">
        <f ca="1">IF(AGO7&lt;&gt;"",VLOOKUP(AGO7,AER4:AEW29,6,FALSE),0)</f>
        <v>0</v>
      </c>
      <c r="AGU7" s="255">
        <f ca="1">AGS7-AGT7+1000</f>
        <v>1000</v>
      </c>
      <c r="AGV7" s="255">
        <f ca="1">IF(AGO7&lt;&gt;"",VLOOKUP(AGO7,AER4:AEY29,8,FALSE),0)</f>
        <v>0</v>
      </c>
      <c r="AGW7" s="255">
        <f ca="1">IF(AGO7&lt;&gt;"",VLOOKUP(AGO7,AER4:AEZ29,9,FALSE),0)</f>
        <v>0</v>
      </c>
      <c r="AGX7" s="255" t="str">
        <f ca="1">IF(AGO7&lt;&gt;"",AGV7-AGW7+1000,"")</f>
        <v/>
      </c>
      <c r="AGY7" s="255" t="str">
        <f ca="1">IF(AGO7&lt;&gt;"",VLOOKUP(AGO7,AER4:AEV8,5,FALSE),"")</f>
        <v/>
      </c>
      <c r="AGZ7" s="255" t="str">
        <f ca="1">IF(AGO7&lt;&gt;"",VLOOKUP(AGO7,AER4:AEY8,8,FALSE),"")</f>
        <v/>
      </c>
      <c r="AHA7" s="255" t="str">
        <f ca="1">IF(AGO7&lt;&gt;"",VLOOKUP(AGO7,AER4:AFF8,15,FALSE),"")</f>
        <v/>
      </c>
      <c r="AHB7" s="255" t="str">
        <f ca="1">IF(AGO7&lt;&gt;"",SUMPRODUCT((AJL3:AJL42=AGO7)*(AJO3:AJO42=AGO8)*AJR3:AJR42)+SUMPRODUCT((AJL3:AJL42=AGO7)*(AJO3:AJO42=AGO5)*AJR3:AJR42)+SUMPRODUCT((AJL3:AJL42=AGO7)*(AJO3:AJO42=AGO6)*AJR3:AJR42)+SUMPRODUCT((AJL3:AJL42=AGO8)*(AJO3:AJO42=AGO7)*AJS3:AJS42)+SUMPRODUCT((AJL3:AJL42=AGO5)*(AJO3:AJO42=AGO7)*AJS3:AJS42)+SUMPRODUCT((AJL3:AJL42=AGO6)*(AJO3:AJO42=AGO7)*AJS3:AJS42),"")</f>
        <v/>
      </c>
      <c r="AHC7" s="255" t="str">
        <f ca="1">IF(AGO7&lt;&gt;"",SUMPRODUCT((AJL3:AJL42=AGO7)*(AJO3:AJO42=AGO8)*AJT3:AJT42)+SUMPRODUCT((AJL3:AJL42=AGO7)*(AJO3:AJO42=AGO5)*AJT3:AJT42)+SUMPRODUCT((AJL3:AJL42=AGO7)*(AJO3:AJO42=AGO6)*AJT3:AJT42)+SUMPRODUCT((AJL3:AJL42=AGO8)*(AJO3:AJO42=AGO7)*AJU3:AJU42)+SUMPRODUCT((AJL3:AJL42=AGO5)*(AJO3:AJO42=AGO7)*AJU3:AJU42)+SUMPRODUCT((AJL3:AJL42=AGO6)*(AJO3:AJO42=AGO7)*AJU3:AJU42),"")</f>
        <v/>
      </c>
      <c r="AHD7" s="255" t="str">
        <f ca="1">IF(AGO7&lt;&gt;"",AGP7*4+AGQ7*2+AHB7+AHC7,"")</f>
        <v/>
      </c>
      <c r="AHE7" s="255" t="str">
        <f ca="1">IF(AGO7&lt;&gt;"",RANK(AHD7,AHD5:AHD8),"")</f>
        <v/>
      </c>
      <c r="AHF7" s="255">
        <f ca="1">SUMPRODUCT((AHD5:AHD8=AHD7)*(AGU5:AGU8&gt;AGU7))</f>
        <v>0</v>
      </c>
      <c r="AHG7" s="255">
        <f ca="1">SUMPRODUCT((AHD5:AHD8=AHD7)*(AGU5:AGU8=AGU7)*(AGX5:AGX8&gt;AGX7))</f>
        <v>0</v>
      </c>
      <c r="AHH7" s="255">
        <f ca="1">SUMPRODUCT((AHD4:AHD8=AHD7)*(AGU4:AGU8=AGU7)*(AGX4:AGX8=AGX7)*(AGY4:AGY8&gt;AGY7))</f>
        <v>0</v>
      </c>
      <c r="AHI7" s="255">
        <f ca="1">SUMPRODUCT((AHD4:AHD8=AHD7)*(AGU4:AGU8=AGU7)*(AGX4:AGX8=AGX7)*(AGY4:AGY8=AGY7)*(AGZ4:AGZ8&gt;AGZ7))</f>
        <v>0</v>
      </c>
      <c r="AHJ7" s="255">
        <f ca="1">SUMPRODUCT((AHD4:AHD8=AHD7)*(AGU4:AGU8=AGU7)*(AGX4:AGX8=AGX7)*(AGY4:AGY8=AGY7)*(AGZ4:AGZ8=AGZ7)*(AHA4:AHA8&gt;AHA7))</f>
        <v>0</v>
      </c>
      <c r="AHK7" s="255" t="str">
        <f t="shared" ca="1" si="387"/>
        <v/>
      </c>
      <c r="AHL7" s="255" t="str">
        <f ca="1">IF(AGO7&lt;&gt;"",INDEX(AGO5:AGO8,MATCH(4,AHK5:AHK8,0),0),"")</f>
        <v/>
      </c>
      <c r="AHM7" s="255" t="str">
        <f ca="1">IF(AFN5&lt;&gt;"",AFN5,"")</f>
        <v/>
      </c>
      <c r="AHN7" s="255">
        <f ca="1">SUMPRODUCT((AJL3:AJL42=AHM7)*(AJO3:AJO42=AHM8)*(AJV3:AJV42="W"))+SUMPRODUCT((AJL3:AJL42=AHM7)*(AJO3:AJO42=AHM9)*(AJV3:AJV42="W"))+SUMPRODUCT((AJL3:AJL42=AHM7)*(AJO3:AJO42=AHM6)*(AJV3:AJV42="W"))+SUMPRODUCT((AJL3:AJL42=AHM8)*(AJO3:AJO42=AHM7)*(AJW3:AJW42="W"))+SUMPRODUCT((AJL3:AJL42=AHM9)*(AJO3:AJO42=AHM7)*(AJW3:AJW42="W"))+SUMPRODUCT((AJL3:AJL42=AHM6)*(AJO3:AJO42=AHM7)*(AJW3:AJW42="W"))</f>
        <v>0</v>
      </c>
      <c r="AHO7" s="255">
        <f ca="1">SUMPRODUCT((AJL3:AJL42=AHM7)*(AJO3:AJO42=AHM8)*(AJV3:AJV42="D"))+SUMPRODUCT((AJL3:AJL42=AHM7)*(AJO3:AJO42=AHM9)*(AJV3:AJV42="D"))+SUMPRODUCT((AJL3:AJL42=AHM7)*(AJO3:AJO42=AHM6)*(AJV3:AJV42="D"))+SUMPRODUCT((AJL3:AJL42=AHM8)*(AJO3:AJO42=AHM7)*(AJV3:AJV42="D"))+SUMPRODUCT((AJL3:AJL42=AHM9)*(AJO3:AJO42=AHM7)*(AJV3:AJV42="D"))+SUMPRODUCT((AJL3:AJL42=AHM6)*(AJO3:AJO42=AHM7)*(AJV3:AJV42="D"))</f>
        <v>0</v>
      </c>
      <c r="AHP7" s="255">
        <f ca="1">SUMPRODUCT((AJL3:AJL42=AHM7)*(AJO3:AJO42=AHM8)*(AJV3:AJV42="L"))+SUMPRODUCT((AJL3:AJL42=AHM7)*(AJO3:AJO42=AHM9)*(AJV3:AJV42="L"))+SUMPRODUCT((AJL3:AJL42=AHM7)*(AJO3:AJO42=AHM6)*(AJV3:AJV42="L"))+SUMPRODUCT((AJL3:AJL42=AHM8)*(AJO3:AJO42=AHM7)*(AJW3:AJW42="L"))+SUMPRODUCT((AJL3:AJL42=AHM9)*(AJO3:AJO42=AHM7)*(AJW3:AJW42="L"))+SUMPRODUCT((AJL3:AJL42=AHM6)*(AJO3:AJO42=AHM7)*(AJW3:AJW42="L"))</f>
        <v>0</v>
      </c>
      <c r="AHQ7" s="255">
        <f ca="1">IF(AHM7&lt;&gt;"",VLOOKUP(AHM7,AER4:AEV29,5,FALSE),0)</f>
        <v>0</v>
      </c>
      <c r="AHR7" s="255">
        <f ca="1">IF(AHM7&lt;&gt;"",VLOOKUP(AHM7,AER4:AEW29,6,FALSE),0)</f>
        <v>0</v>
      </c>
      <c r="AHS7" s="255">
        <f ca="1">AHQ7-AHR7+1000</f>
        <v>1000</v>
      </c>
      <c r="AHT7" s="255">
        <f ca="1">IF(AHM7&lt;&gt;"",VLOOKUP(AHM7,AER4:AEY29,8,FALSE),0)</f>
        <v>0</v>
      </c>
      <c r="AHU7" s="255">
        <f ca="1">IF(AHM7&lt;&gt;"",VLOOKUP(AHM7,AER4:AEZ29,9,FALSE),0)</f>
        <v>0</v>
      </c>
      <c r="AHV7" s="255">
        <f ca="1">AHT7-AHU7+1000</f>
        <v>1000</v>
      </c>
      <c r="AHW7" s="255" t="str">
        <f ca="1">IF(AHM7&lt;&gt;"",VLOOKUP(AHM7,AER4:AEV8,5,FALSE),"")</f>
        <v/>
      </c>
      <c r="AHX7" s="255" t="str">
        <f ca="1">IF(AHM7&lt;&gt;"",VLOOKUP(AHM7,AER4:AEY8,8,FALSE),"")</f>
        <v/>
      </c>
      <c r="AHY7" s="255" t="str">
        <f ca="1">IF(AHM7&lt;&gt;"",VLOOKUP(AHM7,AER4:AFF8,15,FALSE),"")</f>
        <v/>
      </c>
      <c r="AHZ7" s="255">
        <f ca="1">SUMPRODUCT((AJL3:AJL42=AHM7)*(AJO3:AJO42=AHM8)*AJR3:AJR42)+SUMPRODUCT((AJL3:AJL42=AHM7)*(AJO3:AJO42=AHM9)*AJR3:AJR42)+SUMPRODUCT((AJL3:AJL42=AHM7)*(AJO3:AJO42=AHM6)*AJR3:AJR42)+SUMPRODUCT((AJL3:AJL42=AHM8)*(AJO3:AJO42=AHM7)*AJS3:AJS42)+SUMPRODUCT((AJL3:AJL42=AHM9)*(AJO3:AJO42=AHM7)*AJS3:AJS42)+SUMPRODUCT((AJL3:AJL42=AHM6)*(AJO3:AJO42=AHM7)*AJS3:AJS42)</f>
        <v>0</v>
      </c>
      <c r="AIA7" s="255">
        <f ca="1">SUMPRODUCT((AJL3:AJL42=AHM7)*(AJO3:AJO42=AHM8)*AJT3:AJT42)+SUMPRODUCT((AJL3:AJL42=AHM7)*(AJO3:AJO42=AHM9)*AJT3:AJT42)+SUMPRODUCT((AJL3:AJL42=AHM7)*(AJO3:AJO42=AHM6)*AJT3:AJT42)+SUMPRODUCT((AJL3:AJL42=AHM8)*(AJO3:AJO42=AHM7)*AJU3:AJU42)+SUMPRODUCT((AJL3:AJL42=AHM9)*(AJO3:AJO42=AHM7)*AJU3:AJU42)+SUMPRODUCT((AJL3:AJL42=AHM6)*(AJO3:AJO42=AHM7)*AJU3:AJU42)</f>
        <v>0</v>
      </c>
      <c r="AIB7" s="255">
        <f ca="1">AHN7*4+AHO7*2+AHZ7+AIA7</f>
        <v>0</v>
      </c>
      <c r="AIC7" s="255" t="str">
        <f ca="1">IF(AHM7&lt;&gt;"",RANK(AIB7,AIB6:AIB9),"")</f>
        <v/>
      </c>
      <c r="AID7" s="255">
        <f ca="1">SUMPRODUCT((AIB6:AIB9=AIB7)*(AHS6:AHS9&gt;AHS7))</f>
        <v>0</v>
      </c>
      <c r="AIE7" s="255">
        <f ca="1">SUMPRODUCT((AIB6:AIB9=AIB7)*(AHS6:AHS9=AHS7)*(AHV6:AHV9&gt;AHV7))</f>
        <v>0</v>
      </c>
      <c r="AIF7" s="255">
        <f ca="1">SUMPRODUCT((AIB4:AIB8=AIB7)*(AHS4:AHS8=AHS7)*(AHV4:AHV8=AHV7)*(AHW4:AHW8&gt;AHW7))</f>
        <v>0</v>
      </c>
      <c r="AIG7" s="255">
        <f ca="1">SUMPRODUCT((AIB4:AIB8=AIB7)*(AHS4:AHS8=AHS7)*(AHV4:AHV8=AHV7)*(AHW4:AHW8=AHW7)*(AHX4:AHX8&gt;AHX7))</f>
        <v>0</v>
      </c>
      <c r="AIH7" s="255">
        <f ca="1">SUMPRODUCT((AIB4:AIB8=AIB7)*(AHS4:AHS8=AHS7)*(AHV4:AHV8=AHV7)*(AHW4:AHW8=AHW7)*(AHX4:AHX8=AHX7)*(AHY4:AHY8&gt;AHY7))</f>
        <v>0</v>
      </c>
      <c r="AII7" s="255" t="str">
        <f t="shared" ref="AII7:AII8" ca="1" si="412">IF(AHM7&lt;&gt;"",SUM(AIC7:AIH7)+2,"")</f>
        <v/>
      </c>
      <c r="AIJ7" s="255" t="str">
        <f ca="1">IF(AHM7&lt;&gt;"",INDEX(AHM6:AHM8,MATCH(4,AII6:AII8,0),0),"")</f>
        <v/>
      </c>
      <c r="AIK7" s="255" t="str">
        <f ca="1">IF(AFO4&lt;&gt;"",AFO4,"")</f>
        <v/>
      </c>
      <c r="AIL7" s="255">
        <f ca="1">SUMPRODUCT((AJL3:AJL42=AIK7)*(AJO3:AJO42=AIK8)*(AJV3:AJV42="W"))+SUMPRODUCT((AJL3:AJL42=AIK7)*(AJO3:AJO42=AIK9)*(AJV3:AJV42="W"))+SUMPRODUCT((AJL3:AJL42=AIK7)*(AJO3:AJO42=AIK10)*(AJV3:AJV42="W"))+SUMPRODUCT((AJL3:AJL42=AIK8)*(AJO3:AJO42=AIK7)*(AJW3:AJW42="W"))+SUMPRODUCT((AJL3:AJL42=AIK9)*(AJO3:AJO42=AIK7)*(AJW3:AJW42="W"))+SUMPRODUCT((AJL3:AJL42=AIK10)*(AJO3:AJO42=AIK7)*(AJW3:AJW42="W"))</f>
        <v>0</v>
      </c>
      <c r="AIM7" s="255">
        <f ca="1">SUMPRODUCT((AJL3:AJL42=AIK7)*(AJO3:AJO42=AIK8)*(AJV3:AJV42="D"))+SUMPRODUCT((AJL3:AJL42=AIK7)*(AJO3:AJO42=AIK9)*(AJV3:AJV42="D"))+SUMPRODUCT((AJL3:AJL42=AIK7)*(AJO3:AJO42=AIK10)*(AJV3:AJV42="D"))+SUMPRODUCT((AJL3:AJL42=AIK8)*(AJO3:AJO42=AIK7)*(AJV3:AJV42="D"))+SUMPRODUCT((AJL3:AJL42=AIK9)*(AJO3:AJO42=AIK7)*(AJV3:AJV42="D"))+SUMPRODUCT((AJL3:AJL42=AIK10)*(AJO3:AJO42=AIK7)*(AJV3:AJV42="D"))</f>
        <v>0</v>
      </c>
      <c r="AIN7" s="255">
        <f ca="1">SUMPRODUCT((AJL3:AJL42=AIK7)*(AJO3:AJO42=AIK8)*(AJV3:AJV42="L"))+SUMPRODUCT((AJL3:AJL42=AIK7)*(AJO3:AJO42=AIK9)*(AJV3:AJV42="L"))+SUMPRODUCT((AJL3:AJL42=AIK7)*(AJO3:AJO42=AIK10)*(AJV3:AJV42="L"))+SUMPRODUCT((AJL3:AJL42=AIK8)*(AJO3:AJO42=AIK7)*(AJW3:AJW42="L"))+SUMPRODUCT((AJL3:AJL42=AIK9)*(AJO3:AJO42=AIK7)*(AJW3:AJW42="L"))+SUMPRODUCT((AJL3:AJL42=AIK10)*(AJO3:AJO42=AIK7)*(AJW3:AJW42="L"))</f>
        <v>0</v>
      </c>
      <c r="AIO7" s="255">
        <f ca="1">IF(AIK7&lt;&gt;"",VLOOKUP(AIK7,AER4:AEV29,5,FALSE),0)</f>
        <v>0</v>
      </c>
      <c r="AIP7" s="255">
        <f ca="1">IF(AIK7&lt;&gt;"",VLOOKUP(AIK7,AER4:AEW29,6,FALSE),0)</f>
        <v>0</v>
      </c>
      <c r="AIQ7" s="255">
        <f ca="1">AIO7-AIP7+1000</f>
        <v>1000</v>
      </c>
      <c r="AIR7" s="255">
        <f ca="1">IF(AIK7&lt;&gt;"",VLOOKUP(AIK7,AER4:AEY29,8,FALSE),0)</f>
        <v>0</v>
      </c>
      <c r="AIS7" s="255">
        <f ca="1">IF(AIK7&lt;&gt;"",VLOOKUP(AIK7,AER4:AEZ29,9,FALSE),0)</f>
        <v>0</v>
      </c>
      <c r="AIT7" s="255">
        <f ca="1">AIR7-AIS7+1000</f>
        <v>1000</v>
      </c>
      <c r="AIU7" s="255" t="str">
        <f ca="1">IF(AIK7&lt;&gt;"",VLOOKUP(AIK7,AER4:AEV8,5,FALSE),"")</f>
        <v/>
      </c>
      <c r="AIV7" s="255" t="str">
        <f ca="1">IF(AIK7&lt;&gt;"",VLOOKUP(AIK7,AER4:AEY8,8,FALSE),"")</f>
        <v/>
      </c>
      <c r="AIW7" s="255" t="str">
        <f ca="1">IF(AIK7&lt;&gt;"",VLOOKUP(AIK7,AER4:AFF8,15,FALSE),"")</f>
        <v/>
      </c>
      <c r="AIX7" s="255">
        <f ca="1">SUMPRODUCT((AJL3:AJL42=AIK7)*(AJO3:AJO42=AIK8)*AJR3:AJR42)+SUMPRODUCT((AJL3:AJL42=AIK7)*(AJO3:AJO42=AIK9)*AJR3:AJR42)+SUMPRODUCT((AJL3:AJL42=AIK7)*(AJO3:AJO42=AIK10)*AJR3:AJR42)+SUMPRODUCT((AJL3:AJL42=AIK8)*(AJO3:AJO42=AIK7)*AJS3:AJS42)+SUMPRODUCT((AJL3:AJL42=AIK9)*(AJO3:AJO42=AIK7)*AJS3:AJS42)+SUMPRODUCT((AJL3:AJL42=AIK10)*(AJO3:AJO42=AIK7)*AJS3:AJS42)</f>
        <v>0</v>
      </c>
      <c r="AIY7" s="255">
        <f ca="1">SUMPRODUCT((AJL3:AJL42=AIK7)*(AJO3:AJO42=AIK8)*AJT3:AJT42)+SUMPRODUCT((AJL3:AJL42=AIK7)*(AJO3:AJO42=AIK9)*AJT3:AJT42)+SUMPRODUCT((AJL3:AJL42=AIK7)*(AJO3:AJO42=AIK10)*AJT3:AJT42)+SUMPRODUCT((AJL3:AJL42=AIK8)*(AJO3:AJO42=AIK7)*AJU3:AJU42)+SUMPRODUCT((AJL3:AJL42=AIK9)*(AJO3:AJO42=AIK7)*AJU3:AJU42)+SUMPRODUCT((AJL3:AJL42=AIK10)*(AJO3:AJO42=AIK7)*AJU3:AJU42)</f>
        <v>0</v>
      </c>
      <c r="AIZ7" s="255">
        <f ca="1">AIL7*4+AIM7*2+AIX7+AIY7</f>
        <v>0</v>
      </c>
      <c r="AJA7" s="255" t="str">
        <f ca="1">IF(AIK7&lt;&gt;"",RANK(AIZ7,AIZ7:AIZ10),"")</f>
        <v/>
      </c>
      <c r="AJB7" s="255">
        <f ca="1">SUMPRODUCT((AIZ7:AIZ10=AIZ7)*(AIQ7:AIQ10&gt;AIQ7))</f>
        <v>0</v>
      </c>
      <c r="AJC7" s="255">
        <f ca="1">SUMPRODUCT((AIZ7:AIZ10=AIZ7)*(AIQ7:AIQ10=AIQ7)*(AIT7:AIT10&gt;AIT7))</f>
        <v>0</v>
      </c>
      <c r="AJD7" s="255">
        <f ca="1">SUMPRODUCT((AIZ4:AIZ8=AIZ7)*(AIQ4:AIQ8=AIQ7)*(AIT4:AIT8=AIT7)*(AIU4:AIU8&gt;AIU7))</f>
        <v>0</v>
      </c>
      <c r="AJE7" s="255">
        <f ca="1">SUMPRODUCT((AIZ4:AIZ8=AIZ7)*(AIQ4:AIQ8=AIQ7)*(AIT4:AIT8=AIT7)*(AIU4:AIU8=AIU7)*(AIV4:AIV8&gt;AIV7))</f>
        <v>0</v>
      </c>
      <c r="AJF7" s="255">
        <f ca="1">SUMPRODUCT((AIZ4:AIZ8=AIZ7)*(AIQ4:AIQ8=AIQ7)*(AIT4:AIT8=AIT7)*(AIU4:AIU8=AIU7)*(AIV4:AIV8=AIV7)*(AIW4:AIW8&gt;AIW7))</f>
        <v>0</v>
      </c>
      <c r="AJG7" s="255" t="str">
        <f ca="1">IF(AIK7&lt;&gt;"",SUM(AJA7:AJF7)+3,"")</f>
        <v/>
      </c>
      <c r="AJH7" s="255" t="str">
        <f ca="1">IF(AIK7&lt;&gt;"",IF(AJG7=4,AIK7,AIK8),"")</f>
        <v/>
      </c>
      <c r="AJI7" s="255" t="str">
        <f ca="1">IF(AJH7&lt;&gt;"",AJH7,IF(AIJ7&lt;&gt;"",AIJ7,IF(AHL7&lt;&gt;"",AHL7,IF(AGN7&lt;&gt;"",AGN7,AFJ7))))</f>
        <v>Australia</v>
      </c>
      <c r="AJJ7" s="255">
        <v>4</v>
      </c>
      <c r="AJK7" s="255">
        <v>5</v>
      </c>
      <c r="AJL7" s="255" t="str">
        <f t="shared" si="58"/>
        <v>France</v>
      </c>
      <c r="AJM7" s="255" t="str">
        <f ca="1">IF(OFFSET('All Players'!$W14,0,AJM$1)&lt;&gt;"",OFFSET('All Players'!$W14,0,AJM$1),"")</f>
        <v/>
      </c>
      <c r="AJN7" s="255" t="str">
        <f ca="1">IF(OFFSET('All Players'!$Y14,0,AJM$1)&lt;&gt;"",OFFSET('All Players'!$Y14,0,AJM$1),"")</f>
        <v/>
      </c>
      <c r="AJO7" s="255" t="str">
        <f t="shared" si="59"/>
        <v>Italy</v>
      </c>
      <c r="AJP7" s="255" t="str">
        <f ca="1">IF(OFFSET('All Players'!$AA14,0,AJO$1)&lt;&gt;"",OFFSET('All Players'!$AA14,0,AJO$1),"")</f>
        <v/>
      </c>
      <c r="AJQ7" s="255" t="str">
        <f ca="1">IF(OFFSET('All Players'!$AC14,0,AJP$1)&lt;&gt;"",OFFSET('All Players'!$AC14,0,AJP$1),"")</f>
        <v/>
      </c>
      <c r="AJR7" s="255">
        <f t="shared" ca="1" si="60"/>
        <v>0</v>
      </c>
      <c r="AJS7" s="255">
        <f t="shared" ca="1" si="61"/>
        <v>0</v>
      </c>
      <c r="AJT7" s="255">
        <f t="shared" ca="1" si="62"/>
        <v>0</v>
      </c>
      <c r="AJU7" s="255">
        <f t="shared" ca="1" si="63"/>
        <v>0</v>
      </c>
      <c r="AJV7" s="255" t="str">
        <f t="shared" ca="1" si="64"/>
        <v/>
      </c>
      <c r="AJW7" s="255" t="str">
        <f t="shared" ca="1" si="65"/>
        <v/>
      </c>
      <c r="AJX7" s="255">
        <f ca="1">VLOOKUP(AJY7,AOP4:AOQ8,2,FALSE)</f>
        <v>2</v>
      </c>
      <c r="AJY7" s="255" t="s">
        <v>29</v>
      </c>
      <c r="AJZ7" s="255">
        <f t="shared" ca="1" si="239"/>
        <v>0</v>
      </c>
      <c r="AKA7" s="255">
        <f t="shared" ca="1" si="240"/>
        <v>0</v>
      </c>
      <c r="AKB7" s="255">
        <f t="shared" ca="1" si="241"/>
        <v>0</v>
      </c>
      <c r="AKC7" s="255">
        <f t="shared" ca="1" si="242"/>
        <v>0</v>
      </c>
      <c r="AKD7" s="255">
        <f t="shared" ca="1" si="243"/>
        <v>0</v>
      </c>
      <c r="AKE7" s="255">
        <f t="shared" ca="1" si="244"/>
        <v>1000</v>
      </c>
      <c r="AKF7" s="255">
        <f t="shared" ca="1" si="245"/>
        <v>0</v>
      </c>
      <c r="AKG7" s="255">
        <f t="shared" ca="1" si="246"/>
        <v>0</v>
      </c>
      <c r="AKH7" s="255">
        <f t="shared" ca="1" si="247"/>
        <v>1000</v>
      </c>
      <c r="AKI7" s="255">
        <f t="shared" ca="1" si="248"/>
        <v>0</v>
      </c>
      <c r="AKJ7" s="255">
        <f ca="1">SUMIF(AOS:AOS,AJY7,AOY:AOY)+SUMIF(AOV:AOV,AJY7,AOZ:AOZ)</f>
        <v>0</v>
      </c>
      <c r="AKK7" s="255">
        <f ca="1">SUMIF(AOS:AOS,AJY7,APA:APA)+SUMIF(AOV:AOV,AJY7,APB:APB)</f>
        <v>0</v>
      </c>
      <c r="AKL7" s="255">
        <f t="shared" ca="1" si="249"/>
        <v>0</v>
      </c>
      <c r="AKM7" s="255">
        <v>10</v>
      </c>
      <c r="AKN7" s="255">
        <f t="shared" ca="1" si="250"/>
        <v>1</v>
      </c>
      <c r="AKP7" s="255">
        <f ca="1">RANK(AKL7,AKL$4:AKL$8)+COUNTIF(AKL$4:AKL7,AKL7)-1</f>
        <v>4</v>
      </c>
      <c r="AKQ7" s="255" t="str">
        <f ca="1">INDEX(AJY$4:AJY$8,MATCH(4,AKP$4:AKP$8,0),0)</f>
        <v>Fiji</v>
      </c>
      <c r="AKR7" s="255">
        <f t="shared" ca="1" si="251"/>
        <v>1</v>
      </c>
      <c r="AKS7" s="255" t="str">
        <f ca="1">IF(AND(AKS6&lt;&gt;"",AKR7=1),AKQ7,"")</f>
        <v>Fiji</v>
      </c>
      <c r="AKT7" s="255" t="str">
        <f ca="1">IF(AND(AKT6&lt;&gt;"",AKR8=2),AKQ8,"")</f>
        <v/>
      </c>
      <c r="AKX7" s="255" t="str">
        <f t="shared" ca="1" si="252"/>
        <v>Fiji</v>
      </c>
      <c r="AKY7" s="255">
        <f ca="1">SUMPRODUCT((AOS3:AOS42=AKX7)*(AOV3:AOV42=AKX8)*(APC3:APC42="W"))+SUMPRODUCT((AOS3:AOS42=AKX7)*(AOV3:AOV42=AKX4)*(APC3:APC42="W"))+SUMPRODUCT((AOS3:AOS42=AKX7)*(AOV3:AOV42=AKX5)*(APC3:APC42="W"))+SUMPRODUCT((AOS3:AOS42=AKX7)*(AOV3:AOV42=AKX6)*(APC3:APC42="W"))+SUMPRODUCT((AOS3:AOS42=AKX8)*(AOV3:AOV42=AKX7)*(APD3:APD42="W"))+SUMPRODUCT((AOS3:AOS42=AKX4)*(AOV3:AOV42=AKX7)*(APD3:APD42="W"))+SUMPRODUCT((AOS3:AOS42=AKX5)*(AOV3:AOV42=AKX7)*(APD3:APD42="W"))+SUMPRODUCT((AOS3:AOS42=AKX6)*(AOV3:AOV42=AKX7)*(APD3:APD42="W"))</f>
        <v>0</v>
      </c>
      <c r="AKZ7" s="255">
        <f ca="1">SUMPRODUCT((AOS3:AOS42=AKX7)*(AOV3:AOV42=AKX8)*(APC3:APC42="D"))+SUMPRODUCT((AOS3:AOS42=AKX7)*(AOV3:AOV42=AKX4)*(APC3:APC42="D"))+SUMPRODUCT((AOS3:AOS42=AKX7)*(AOV3:AOV42=AKX5)*(APC3:APC42="D"))+SUMPRODUCT((AOS3:AOS42=AKX7)*(AOV3:AOV42=AKX6)*(APC3:APC42="D"))+SUMPRODUCT((AOS3:AOS42=AKX8)*(AOV3:AOV42=AKX7)*(APC3:APC42="D"))+SUMPRODUCT((AOS3:AOS42=AKX4)*(AOV3:AOV42=AKX7)*(APC3:APC42="D"))+SUMPRODUCT((AOS3:AOS42=AKX5)*(AOV3:AOV42=AKX7)*(APC3:APC42="D"))+SUMPRODUCT((AOS3:AOS42=AKX6)*(AOV3:AOV42=AKX7)*(APC3:APC42="D"))</f>
        <v>0</v>
      </c>
      <c r="ALA7" s="255">
        <f ca="1">SUMPRODUCT((AOS3:AOS42=AKX7)*(AOV3:AOV42=AKX8)*(APC3:APC42="L"))+SUMPRODUCT((AOS3:AOS42=AKX7)*(AOV3:AOV42=AKX4)*(APC3:APC42="L"))+SUMPRODUCT((AOS3:AOS42=AKX7)*(AOV3:AOV42=AKX5)*(APC3:APC42="L"))+SUMPRODUCT((AOS3:AOS42=AKX7)*(AOV3:AOV42=AKX6)*(APC3:APC42="L"))+SUMPRODUCT((AOS3:AOS42=AKX8)*(AOV3:AOV42=AKX7)*(APD3:APD42="L"))+SUMPRODUCT((AOS3:AOS42=AKX4)*(AOV3:AOV42=AKX7)*(APD3:APD42="L"))+SUMPRODUCT((AOS3:AOS42=AKX5)*(AOV3:AOV42=AKX7)*(APD3:APD42="L"))+SUMPRODUCT((AOS3:AOS42=AKX6)*(AOV3:AOV42=AKX7)*(APD3:APD42="L"))</f>
        <v>0</v>
      </c>
      <c r="ALB7" s="255">
        <f ca="1">IF(AKX7&lt;&gt;"",VLOOKUP(AKX7,AJY4:AKC29,5,FALSE),0)</f>
        <v>0</v>
      </c>
      <c r="ALC7" s="255">
        <f ca="1">IF(AKX7&lt;&gt;"",VLOOKUP(AKX7,AJY4:AKD29,6,FALSE),0)</f>
        <v>0</v>
      </c>
      <c r="ALD7" s="255">
        <f ca="1">ALB7-ALC7+1000</f>
        <v>1000</v>
      </c>
      <c r="ALE7" s="255">
        <f ca="1">IF(AKX7&lt;&gt;"",VLOOKUP(AKX7,AJY4:AKF29,8,FALSE),0)</f>
        <v>0</v>
      </c>
      <c r="ALF7" s="255">
        <f ca="1">IF(AKX7&lt;&gt;"",VLOOKUP(AKX7,AJY4:AKG29,9,FALSE),0)</f>
        <v>0</v>
      </c>
      <c r="ALG7" s="255">
        <f ca="1">ALE7-ALF7+1000</f>
        <v>1000</v>
      </c>
      <c r="ALH7" s="255">
        <f ca="1">IF(AKX7&lt;&gt;"",VLOOKUP(AKX7,AJY4:AKC8,5,FALSE),"")</f>
        <v>0</v>
      </c>
      <c r="ALI7" s="255">
        <f ca="1">IF(AKX7&lt;&gt;"",VLOOKUP(AKX7,AJY4:AKF8,8,FALSE),"")</f>
        <v>0</v>
      </c>
      <c r="ALJ7" s="255">
        <f ca="1">IF(AKX7&lt;&gt;"",VLOOKUP(AKX7,AJY4:AKM8,15,FALSE),"")</f>
        <v>10</v>
      </c>
      <c r="ALK7" s="255">
        <f ca="1">SUMPRODUCT((AOS3:AOS42=AKX7)*(AOV3:AOV42=AKX8)*AOY3:AOY42)+SUMPRODUCT((AOS3:AOS42=AKX7)*(AOV3:AOV42=AKX4)*AOY3:AOY42)+SUMPRODUCT((AOS3:AOS42=AKX7)*(AOV3:AOV42=AKX5)*AOY3:AOY42)+SUMPRODUCT((AOS3:AOS42=AKX7)*(AOV3:AOV42=AKX6)*AOY3:AOY42)+SUMPRODUCT((AOS3:AOS42=AKX8)*(AOV3:AOV42=AKX7)*AOZ3:AOZ42)+SUMPRODUCT((AOS3:AOS42=AKX4)*(AOV3:AOV42=AKX7)*AOZ3:AOZ42)+SUMPRODUCT((AOS3:AOS42=AKX5)*(AOV3:AOV42=AKX7)*AOZ3:AOZ42)+SUMPRODUCT((AOS3:AOS42=AKX6)*(AOV3:AOV42=AKX7)*AOZ3:AOZ42)</f>
        <v>0</v>
      </c>
      <c r="ALL7" s="255">
        <f ca="1">SUMPRODUCT((AOS3:AOS42=AKX7)*(AOV3:AOV42=AKX8)*APA3:APA42)+SUMPRODUCT((AOS3:AOS42=AKX7)*(AOV3:AOV42=AKX4)*APA3:APA42)+SUMPRODUCT((AOS3:AOS42=AKX7)*(AOV3:AOV42=AKX5)*APA3:APA42)+SUMPRODUCT((AOS3:AOS42=AKX7)*(AOV3:AOV42=AKX6)*APA3:APA42)+SUMPRODUCT((AOS3:AOS42=AKX8)*(AOV3:AOV42=AKX7)*APB3:APB42)+SUMPRODUCT((AOS3:AOS42=AKX4)*(AOV3:AOV42=AKX7)*APB3:APB42)+SUMPRODUCT((AOS3:AOS42=AKX5)*(AOV3:AOV42=AKX7)*APB3:APB42)+SUMPRODUCT((AOS3:AOS42=AKX6)*(AOV3:AOV42=AKX7)*APB3:APB42)</f>
        <v>0</v>
      </c>
      <c r="ALM7" s="255">
        <f ca="1">AKY7*4+AKZ7*2+ALK7+ALL7</f>
        <v>0</v>
      </c>
      <c r="ALN7" s="255">
        <f ca="1">IF(AKX7&lt;&gt;"",RANK(ALM7,ALM4:ALM8),"")</f>
        <v>1</v>
      </c>
      <c r="ALO7" s="255">
        <f ca="1">SUMPRODUCT((ALM4:ALM8=ALM7)*(ALD4:ALD8&gt;ALD7))</f>
        <v>0</v>
      </c>
      <c r="ALP7" s="255">
        <f ca="1">SUMPRODUCT((ALM4:ALM8=ALM7)*(ALD4:ALD8=ALD7)*(ALG4:ALG8&gt;ALG7))</f>
        <v>0</v>
      </c>
      <c r="ALQ7" s="255">
        <f ca="1">SUMPRODUCT((ALM4:ALM8=ALM7)*(ALD4:ALD8=ALD7)*(ALG4:ALG8=ALG7)*(ALH4:ALH8&gt;ALH7))</f>
        <v>0</v>
      </c>
      <c r="ALR7" s="255">
        <f ca="1">SUMPRODUCT((ALM4:ALM8=ALM7)*(ALD4:ALD8=ALD7)*(ALG4:ALG8=ALG7)*(ALH4:ALH8=ALH7)*(ALI4:ALI8&gt;ALI7))</f>
        <v>0</v>
      </c>
      <c r="ALS7" s="255">
        <f ca="1">SUMPRODUCT((ALM4:ALM8=ALM7)*(ALD4:ALD8=ALD7)*(ALG4:ALG8=ALG7)*(ALH4:ALH8=ALH7)*(ALI4:ALI8=ALI7)*(ALJ4:ALJ8&gt;ALJ7))</f>
        <v>1</v>
      </c>
      <c r="ALT7" s="255">
        <f t="shared" ca="1" si="253"/>
        <v>2</v>
      </c>
      <c r="ALU7" s="255" t="str">
        <f ca="1">IF(AKX7&lt;&gt;"",INDEX(AKX4:AKX8,MATCH(4,ALT4:ALT8,0),0),"")</f>
        <v>Australia</v>
      </c>
      <c r="ALV7" s="255" t="str">
        <f ca="1">IF(AKT6&lt;&gt;"",AKT6,"")</f>
        <v/>
      </c>
      <c r="ALW7" s="255" t="str">
        <f ca="1">IF(ALV7&lt;&gt;"",SUMPRODUCT((AOS3:AOS42=ALV7)*(AOV3:AOV42=ALV8)*(APC3:APC42="W"))+SUMPRODUCT((AOS3:AOS42=ALV7)*(AOV3:AOV42=ALV5)*(APC3:APC42="W"))+SUMPRODUCT((AOS3:AOS42=ALV7)*(AOV3:AOV42=ALV6)*(APC3:APC42="W"))+SUMPRODUCT((AOS3:AOS42=ALV8)*(AOV3:AOV42=ALV7)*(APD3:APD42="W"))+SUMPRODUCT((AOS3:AOS42=ALV5)*(AOV3:AOV42=ALV7)*(APD3:APD42="W"))+SUMPRODUCT((AOS3:AOS42=ALV6)*(AOV3:AOV42=ALV7)*(APD3:APD42="W")),"")</f>
        <v/>
      </c>
      <c r="ALX7" s="255" t="str">
        <f ca="1">IF(ALV7&lt;&gt;"",SUMPRODUCT((AOS3:AOS42=ALV7)*(AOV3:AOV42=ALV8)*(APC3:APC42="D"))+SUMPRODUCT((AOS3:AOS42=ALV7)*(AOV3:AOV42=ALV5)*(APC3:APC42="D"))+SUMPRODUCT((AOS3:AOS42=ALV7)*(AOV3:AOV42=ALV6)*(APC3:APC42="D"))+SUMPRODUCT((AOS3:AOS42=ALV8)*(AOV3:AOV42=ALV7)*(APC3:APC42="D"))+SUMPRODUCT((AOS3:AOS42=ALV5)*(AOV3:AOV42=ALV7)*(APC3:APC42="D"))+SUMPRODUCT((AOS3:AOS42=ALV6)*(AOV3:AOV42=ALV7)*(APC3:APC42="D")),"")</f>
        <v/>
      </c>
      <c r="ALY7" s="255" t="str">
        <f ca="1">IF(ALV7&lt;&gt;"",SUMPRODUCT((AOS3:AOS42=ALV7)*(AOV3:AOV42=ALV8)*(APC3:APC42="L"))+SUMPRODUCT((AOS3:AOS42=ALV7)*(AOV3:AOV42=ALV5)*(APC3:APC42="L"))+SUMPRODUCT((AOS3:AOS42=ALV7)*(AOV3:AOV42=ALV6)*(APC3:APC42="L"))+SUMPRODUCT((AOS3:AOS42=ALV8)*(AOV3:AOV42=ALV7)*(APD3:APD42="L"))+SUMPRODUCT((AOS3:AOS42=ALV5)*(AOV3:AOV42=ALV7)*(APD3:APD42="L"))+SUMPRODUCT((AOS3:AOS42=ALV6)*(AOV3:AOV42=ALV7)*(APD3:APD42="L")),"")</f>
        <v/>
      </c>
      <c r="ALZ7" s="255">
        <f ca="1">IF(ALV7&lt;&gt;"",VLOOKUP(ALV7,AJY4:AKC29,5,FALSE),0)</f>
        <v>0</v>
      </c>
      <c r="AMA7" s="255">
        <f ca="1">IF(ALV7&lt;&gt;"",VLOOKUP(ALV7,AJY4:AKD29,6,FALSE),0)</f>
        <v>0</v>
      </c>
      <c r="AMB7" s="255">
        <f ca="1">ALZ7-AMA7+1000</f>
        <v>1000</v>
      </c>
      <c r="AMC7" s="255">
        <f ca="1">IF(ALV7&lt;&gt;"",VLOOKUP(ALV7,AJY4:AKF29,8,FALSE),0)</f>
        <v>0</v>
      </c>
      <c r="AMD7" s="255">
        <f ca="1">IF(ALV7&lt;&gt;"",VLOOKUP(ALV7,AJY4:AKG29,9,FALSE),0)</f>
        <v>0</v>
      </c>
      <c r="AME7" s="255" t="str">
        <f ca="1">IF(ALV7&lt;&gt;"",AMC7-AMD7+1000,"")</f>
        <v/>
      </c>
      <c r="AMF7" s="255" t="str">
        <f ca="1">IF(ALV7&lt;&gt;"",VLOOKUP(ALV7,AJY4:AKC8,5,FALSE),"")</f>
        <v/>
      </c>
      <c r="AMG7" s="255" t="str">
        <f ca="1">IF(ALV7&lt;&gt;"",VLOOKUP(ALV7,AJY4:AKF8,8,FALSE),"")</f>
        <v/>
      </c>
      <c r="AMH7" s="255" t="str">
        <f ca="1">IF(ALV7&lt;&gt;"",VLOOKUP(ALV7,AJY4:AKM8,15,FALSE),"")</f>
        <v/>
      </c>
      <c r="AMI7" s="255" t="str">
        <f ca="1">IF(ALV7&lt;&gt;"",SUMPRODUCT((AOS3:AOS42=ALV7)*(AOV3:AOV42=ALV8)*AOY3:AOY42)+SUMPRODUCT((AOS3:AOS42=ALV7)*(AOV3:AOV42=ALV5)*AOY3:AOY42)+SUMPRODUCT((AOS3:AOS42=ALV7)*(AOV3:AOV42=ALV6)*AOY3:AOY42)+SUMPRODUCT((AOS3:AOS42=ALV8)*(AOV3:AOV42=ALV7)*AOZ3:AOZ42)+SUMPRODUCT((AOS3:AOS42=ALV5)*(AOV3:AOV42=ALV7)*AOZ3:AOZ42)+SUMPRODUCT((AOS3:AOS42=ALV6)*(AOV3:AOV42=ALV7)*AOZ3:AOZ42),"")</f>
        <v/>
      </c>
      <c r="AMJ7" s="255" t="str">
        <f ca="1">IF(ALV7&lt;&gt;"",SUMPRODUCT((AOS3:AOS42=ALV7)*(AOV3:AOV42=ALV8)*APA3:APA42)+SUMPRODUCT((AOS3:AOS42=ALV7)*(AOV3:AOV42=ALV5)*APA3:APA42)+SUMPRODUCT((AOS3:AOS42=ALV7)*(AOV3:AOV42=ALV6)*APA3:APA42)+SUMPRODUCT((AOS3:AOS42=ALV8)*(AOV3:AOV42=ALV7)*APB3:APB42)+SUMPRODUCT((AOS3:AOS42=ALV5)*(AOV3:AOV42=ALV7)*APB3:APB42)+SUMPRODUCT((AOS3:AOS42=ALV6)*(AOV3:AOV42=ALV7)*APB3:APB42),"")</f>
        <v/>
      </c>
      <c r="AMK7" s="255" t="str">
        <f ca="1">IF(ALV7&lt;&gt;"",ALW7*4+ALX7*2+AMI7+AMJ7,"")</f>
        <v/>
      </c>
      <c r="AML7" s="255" t="str">
        <f ca="1">IF(ALV7&lt;&gt;"",RANK(AMK7,AMK5:AMK8),"")</f>
        <v/>
      </c>
      <c r="AMM7" s="255">
        <f ca="1">SUMPRODUCT((AMK5:AMK8=AMK7)*(AMB5:AMB8&gt;AMB7))</f>
        <v>0</v>
      </c>
      <c r="AMN7" s="255">
        <f ca="1">SUMPRODUCT((AMK5:AMK8=AMK7)*(AMB5:AMB8=AMB7)*(AME5:AME8&gt;AME7))</f>
        <v>0</v>
      </c>
      <c r="AMO7" s="255">
        <f ca="1">SUMPRODUCT((AMK4:AMK8=AMK7)*(AMB4:AMB8=AMB7)*(AME4:AME8=AME7)*(AMF4:AMF8&gt;AMF7))</f>
        <v>0</v>
      </c>
      <c r="AMP7" s="255">
        <f ca="1">SUMPRODUCT((AMK4:AMK8=AMK7)*(AMB4:AMB8=AMB7)*(AME4:AME8=AME7)*(AMF4:AMF8=AMF7)*(AMG4:AMG8&gt;AMG7))</f>
        <v>0</v>
      </c>
      <c r="AMQ7" s="255">
        <f ca="1">SUMPRODUCT((AMK4:AMK8=AMK7)*(AMB4:AMB8=AMB7)*(AME4:AME8=AME7)*(AMF4:AMF8=AMF7)*(AMG4:AMG8=AMG7)*(AMH4:AMH8&gt;AMH7))</f>
        <v>0</v>
      </c>
      <c r="AMR7" s="255" t="str">
        <f t="shared" ca="1" si="389"/>
        <v/>
      </c>
      <c r="AMS7" s="255" t="str">
        <f ca="1">IF(ALV7&lt;&gt;"",INDEX(ALV5:ALV8,MATCH(4,AMR5:AMR8,0),0),"")</f>
        <v/>
      </c>
      <c r="AMT7" s="255" t="str">
        <f ca="1">IF(AKU5&lt;&gt;"",AKU5,"")</f>
        <v/>
      </c>
      <c r="AMU7" s="255">
        <f ca="1">SUMPRODUCT((AOS3:AOS42=AMT7)*(AOV3:AOV42=AMT8)*(APC3:APC42="W"))+SUMPRODUCT((AOS3:AOS42=AMT7)*(AOV3:AOV42=AMT9)*(APC3:APC42="W"))+SUMPRODUCT((AOS3:AOS42=AMT7)*(AOV3:AOV42=AMT6)*(APC3:APC42="W"))+SUMPRODUCT((AOS3:AOS42=AMT8)*(AOV3:AOV42=AMT7)*(APD3:APD42="W"))+SUMPRODUCT((AOS3:AOS42=AMT9)*(AOV3:AOV42=AMT7)*(APD3:APD42="W"))+SUMPRODUCT((AOS3:AOS42=AMT6)*(AOV3:AOV42=AMT7)*(APD3:APD42="W"))</f>
        <v>0</v>
      </c>
      <c r="AMV7" s="255">
        <f ca="1">SUMPRODUCT((AOS3:AOS42=AMT7)*(AOV3:AOV42=AMT8)*(APC3:APC42="D"))+SUMPRODUCT((AOS3:AOS42=AMT7)*(AOV3:AOV42=AMT9)*(APC3:APC42="D"))+SUMPRODUCT((AOS3:AOS42=AMT7)*(AOV3:AOV42=AMT6)*(APC3:APC42="D"))+SUMPRODUCT((AOS3:AOS42=AMT8)*(AOV3:AOV42=AMT7)*(APC3:APC42="D"))+SUMPRODUCT((AOS3:AOS42=AMT9)*(AOV3:AOV42=AMT7)*(APC3:APC42="D"))+SUMPRODUCT((AOS3:AOS42=AMT6)*(AOV3:AOV42=AMT7)*(APC3:APC42="D"))</f>
        <v>0</v>
      </c>
      <c r="AMW7" s="255">
        <f ca="1">SUMPRODUCT((AOS3:AOS42=AMT7)*(AOV3:AOV42=AMT8)*(APC3:APC42="L"))+SUMPRODUCT((AOS3:AOS42=AMT7)*(AOV3:AOV42=AMT9)*(APC3:APC42="L"))+SUMPRODUCT((AOS3:AOS42=AMT7)*(AOV3:AOV42=AMT6)*(APC3:APC42="L"))+SUMPRODUCT((AOS3:AOS42=AMT8)*(AOV3:AOV42=AMT7)*(APD3:APD42="L"))+SUMPRODUCT((AOS3:AOS42=AMT9)*(AOV3:AOV42=AMT7)*(APD3:APD42="L"))+SUMPRODUCT((AOS3:AOS42=AMT6)*(AOV3:AOV42=AMT7)*(APD3:APD42="L"))</f>
        <v>0</v>
      </c>
      <c r="AMX7" s="255">
        <f ca="1">IF(AMT7&lt;&gt;"",VLOOKUP(AMT7,AJY4:AKC29,5,FALSE),0)</f>
        <v>0</v>
      </c>
      <c r="AMY7" s="255">
        <f ca="1">IF(AMT7&lt;&gt;"",VLOOKUP(AMT7,AJY4:AKD29,6,FALSE),0)</f>
        <v>0</v>
      </c>
      <c r="AMZ7" s="255">
        <f ca="1">AMX7-AMY7+1000</f>
        <v>1000</v>
      </c>
      <c r="ANA7" s="255">
        <f ca="1">IF(AMT7&lt;&gt;"",VLOOKUP(AMT7,AJY4:AKF29,8,FALSE),0)</f>
        <v>0</v>
      </c>
      <c r="ANB7" s="255">
        <f ca="1">IF(AMT7&lt;&gt;"",VLOOKUP(AMT7,AJY4:AKG29,9,FALSE),0)</f>
        <v>0</v>
      </c>
      <c r="ANC7" s="255">
        <f ca="1">ANA7-ANB7+1000</f>
        <v>1000</v>
      </c>
      <c r="AND7" s="255" t="str">
        <f ca="1">IF(AMT7&lt;&gt;"",VLOOKUP(AMT7,AJY4:AKC8,5,FALSE),"")</f>
        <v/>
      </c>
      <c r="ANE7" s="255" t="str">
        <f ca="1">IF(AMT7&lt;&gt;"",VLOOKUP(AMT7,AJY4:AKF8,8,FALSE),"")</f>
        <v/>
      </c>
      <c r="ANF7" s="255" t="str">
        <f ca="1">IF(AMT7&lt;&gt;"",VLOOKUP(AMT7,AJY4:AKM8,15,FALSE),"")</f>
        <v/>
      </c>
      <c r="ANG7" s="255">
        <f ca="1">SUMPRODUCT((AOS3:AOS42=AMT7)*(AOV3:AOV42=AMT8)*AOY3:AOY42)+SUMPRODUCT((AOS3:AOS42=AMT7)*(AOV3:AOV42=AMT9)*AOY3:AOY42)+SUMPRODUCT((AOS3:AOS42=AMT7)*(AOV3:AOV42=AMT6)*AOY3:AOY42)+SUMPRODUCT((AOS3:AOS42=AMT8)*(AOV3:AOV42=AMT7)*AOZ3:AOZ42)+SUMPRODUCT((AOS3:AOS42=AMT9)*(AOV3:AOV42=AMT7)*AOZ3:AOZ42)+SUMPRODUCT((AOS3:AOS42=AMT6)*(AOV3:AOV42=AMT7)*AOZ3:AOZ42)</f>
        <v>0</v>
      </c>
      <c r="ANH7" s="255">
        <f ca="1">SUMPRODUCT((AOS3:AOS42=AMT7)*(AOV3:AOV42=AMT8)*APA3:APA42)+SUMPRODUCT((AOS3:AOS42=AMT7)*(AOV3:AOV42=AMT9)*APA3:APA42)+SUMPRODUCT((AOS3:AOS42=AMT7)*(AOV3:AOV42=AMT6)*APA3:APA42)+SUMPRODUCT((AOS3:AOS42=AMT8)*(AOV3:AOV42=AMT7)*APB3:APB42)+SUMPRODUCT((AOS3:AOS42=AMT9)*(AOV3:AOV42=AMT7)*APB3:APB42)+SUMPRODUCT((AOS3:AOS42=AMT6)*(AOV3:AOV42=AMT7)*APB3:APB42)</f>
        <v>0</v>
      </c>
      <c r="ANI7" s="255">
        <f ca="1">AMU7*4+AMV7*2+ANG7+ANH7</f>
        <v>0</v>
      </c>
      <c r="ANJ7" s="255" t="str">
        <f ca="1">IF(AMT7&lt;&gt;"",RANK(ANI7,ANI6:ANI9),"")</f>
        <v/>
      </c>
      <c r="ANK7" s="255">
        <f ca="1">SUMPRODUCT((ANI6:ANI9=ANI7)*(AMZ6:AMZ9&gt;AMZ7))</f>
        <v>0</v>
      </c>
      <c r="ANL7" s="255">
        <f ca="1">SUMPRODUCT((ANI6:ANI9=ANI7)*(AMZ6:AMZ9=AMZ7)*(ANC6:ANC9&gt;ANC7))</f>
        <v>0</v>
      </c>
      <c r="ANM7" s="255">
        <f ca="1">SUMPRODUCT((ANI4:ANI8=ANI7)*(AMZ4:AMZ8=AMZ7)*(ANC4:ANC8=ANC7)*(AND4:AND8&gt;AND7))</f>
        <v>0</v>
      </c>
      <c r="ANN7" s="255">
        <f ca="1">SUMPRODUCT((ANI4:ANI8=ANI7)*(AMZ4:AMZ8=AMZ7)*(ANC4:ANC8=ANC7)*(AND4:AND8=AND7)*(ANE4:ANE8&gt;ANE7))</f>
        <v>0</v>
      </c>
      <c r="ANO7" s="255">
        <f ca="1">SUMPRODUCT((ANI4:ANI8=ANI7)*(AMZ4:AMZ8=AMZ7)*(ANC4:ANC8=ANC7)*(AND4:AND8=AND7)*(ANE4:ANE8=ANE7)*(ANF4:ANF8&gt;ANF7))</f>
        <v>0</v>
      </c>
      <c r="ANP7" s="255" t="str">
        <f t="shared" ref="ANP7:ANP8" ca="1" si="413">IF(AMT7&lt;&gt;"",SUM(ANJ7:ANO7)+2,"")</f>
        <v/>
      </c>
      <c r="ANQ7" s="255" t="str">
        <f ca="1">IF(AMT7&lt;&gt;"",INDEX(AMT6:AMT8,MATCH(4,ANP6:ANP8,0),0),"")</f>
        <v/>
      </c>
      <c r="ANR7" s="255" t="str">
        <f ca="1">IF(AKV4&lt;&gt;"",AKV4,"")</f>
        <v/>
      </c>
      <c r="ANS7" s="255">
        <f ca="1">SUMPRODUCT((AOS3:AOS42=ANR7)*(AOV3:AOV42=ANR8)*(APC3:APC42="W"))+SUMPRODUCT((AOS3:AOS42=ANR7)*(AOV3:AOV42=ANR9)*(APC3:APC42="W"))+SUMPRODUCT((AOS3:AOS42=ANR7)*(AOV3:AOV42=ANR10)*(APC3:APC42="W"))+SUMPRODUCT((AOS3:AOS42=ANR8)*(AOV3:AOV42=ANR7)*(APD3:APD42="W"))+SUMPRODUCT((AOS3:AOS42=ANR9)*(AOV3:AOV42=ANR7)*(APD3:APD42="W"))+SUMPRODUCT((AOS3:AOS42=ANR10)*(AOV3:AOV42=ANR7)*(APD3:APD42="W"))</f>
        <v>0</v>
      </c>
      <c r="ANT7" s="255">
        <f ca="1">SUMPRODUCT((AOS3:AOS42=ANR7)*(AOV3:AOV42=ANR8)*(APC3:APC42="D"))+SUMPRODUCT((AOS3:AOS42=ANR7)*(AOV3:AOV42=ANR9)*(APC3:APC42="D"))+SUMPRODUCT((AOS3:AOS42=ANR7)*(AOV3:AOV42=ANR10)*(APC3:APC42="D"))+SUMPRODUCT((AOS3:AOS42=ANR8)*(AOV3:AOV42=ANR7)*(APC3:APC42="D"))+SUMPRODUCT((AOS3:AOS42=ANR9)*(AOV3:AOV42=ANR7)*(APC3:APC42="D"))+SUMPRODUCT((AOS3:AOS42=ANR10)*(AOV3:AOV42=ANR7)*(APC3:APC42="D"))</f>
        <v>0</v>
      </c>
      <c r="ANU7" s="255">
        <f ca="1">SUMPRODUCT((AOS3:AOS42=ANR7)*(AOV3:AOV42=ANR8)*(APC3:APC42="L"))+SUMPRODUCT((AOS3:AOS42=ANR7)*(AOV3:AOV42=ANR9)*(APC3:APC42="L"))+SUMPRODUCT((AOS3:AOS42=ANR7)*(AOV3:AOV42=ANR10)*(APC3:APC42="L"))+SUMPRODUCT((AOS3:AOS42=ANR8)*(AOV3:AOV42=ANR7)*(APD3:APD42="L"))+SUMPRODUCT((AOS3:AOS42=ANR9)*(AOV3:AOV42=ANR7)*(APD3:APD42="L"))+SUMPRODUCT((AOS3:AOS42=ANR10)*(AOV3:AOV42=ANR7)*(APD3:APD42="L"))</f>
        <v>0</v>
      </c>
      <c r="ANV7" s="255">
        <f ca="1">IF(ANR7&lt;&gt;"",VLOOKUP(ANR7,AJY4:AKC29,5,FALSE),0)</f>
        <v>0</v>
      </c>
      <c r="ANW7" s="255">
        <f ca="1">IF(ANR7&lt;&gt;"",VLOOKUP(ANR7,AJY4:AKD29,6,FALSE),0)</f>
        <v>0</v>
      </c>
      <c r="ANX7" s="255">
        <f ca="1">ANV7-ANW7+1000</f>
        <v>1000</v>
      </c>
      <c r="ANY7" s="255">
        <f ca="1">IF(ANR7&lt;&gt;"",VLOOKUP(ANR7,AJY4:AKF29,8,FALSE),0)</f>
        <v>0</v>
      </c>
      <c r="ANZ7" s="255">
        <f ca="1">IF(ANR7&lt;&gt;"",VLOOKUP(ANR7,AJY4:AKG29,9,FALSE),0)</f>
        <v>0</v>
      </c>
      <c r="AOA7" s="255">
        <f ca="1">ANY7-ANZ7+1000</f>
        <v>1000</v>
      </c>
      <c r="AOB7" s="255" t="str">
        <f ca="1">IF(ANR7&lt;&gt;"",VLOOKUP(ANR7,AJY4:AKC8,5,FALSE),"")</f>
        <v/>
      </c>
      <c r="AOC7" s="255" t="str">
        <f ca="1">IF(ANR7&lt;&gt;"",VLOOKUP(ANR7,AJY4:AKF8,8,FALSE),"")</f>
        <v/>
      </c>
      <c r="AOD7" s="255" t="str">
        <f ca="1">IF(ANR7&lt;&gt;"",VLOOKUP(ANR7,AJY4:AKM8,15,FALSE),"")</f>
        <v/>
      </c>
      <c r="AOE7" s="255">
        <f ca="1">SUMPRODUCT((AOS3:AOS42=ANR7)*(AOV3:AOV42=ANR8)*AOY3:AOY42)+SUMPRODUCT((AOS3:AOS42=ANR7)*(AOV3:AOV42=ANR9)*AOY3:AOY42)+SUMPRODUCT((AOS3:AOS42=ANR7)*(AOV3:AOV42=ANR10)*AOY3:AOY42)+SUMPRODUCT((AOS3:AOS42=ANR8)*(AOV3:AOV42=ANR7)*AOZ3:AOZ42)+SUMPRODUCT((AOS3:AOS42=ANR9)*(AOV3:AOV42=ANR7)*AOZ3:AOZ42)+SUMPRODUCT((AOS3:AOS42=ANR10)*(AOV3:AOV42=ANR7)*AOZ3:AOZ42)</f>
        <v>0</v>
      </c>
      <c r="AOF7" s="255">
        <f ca="1">SUMPRODUCT((AOS3:AOS42=ANR7)*(AOV3:AOV42=ANR8)*APA3:APA42)+SUMPRODUCT((AOS3:AOS42=ANR7)*(AOV3:AOV42=ANR9)*APA3:APA42)+SUMPRODUCT((AOS3:AOS42=ANR7)*(AOV3:AOV42=ANR10)*APA3:APA42)+SUMPRODUCT((AOS3:AOS42=ANR8)*(AOV3:AOV42=ANR7)*APB3:APB42)+SUMPRODUCT((AOS3:AOS42=ANR9)*(AOV3:AOV42=ANR7)*APB3:APB42)+SUMPRODUCT((AOS3:AOS42=ANR10)*(AOV3:AOV42=ANR7)*APB3:APB42)</f>
        <v>0</v>
      </c>
      <c r="AOG7" s="255">
        <f ca="1">ANS7*4+ANT7*2+AOE7+AOF7</f>
        <v>0</v>
      </c>
      <c r="AOH7" s="255" t="str">
        <f ca="1">IF(ANR7&lt;&gt;"",RANK(AOG7,AOG7:AOG10),"")</f>
        <v/>
      </c>
      <c r="AOI7" s="255">
        <f ca="1">SUMPRODUCT((AOG7:AOG10=AOG7)*(ANX7:ANX10&gt;ANX7))</f>
        <v>0</v>
      </c>
      <c r="AOJ7" s="255">
        <f ca="1">SUMPRODUCT((AOG7:AOG10=AOG7)*(ANX7:ANX10=ANX7)*(AOA7:AOA10&gt;AOA7))</f>
        <v>0</v>
      </c>
      <c r="AOK7" s="255">
        <f ca="1">SUMPRODUCT((AOG4:AOG8=AOG7)*(ANX4:ANX8=ANX7)*(AOA4:AOA8=AOA7)*(AOB4:AOB8&gt;AOB7))</f>
        <v>0</v>
      </c>
      <c r="AOL7" s="255">
        <f ca="1">SUMPRODUCT((AOG4:AOG8=AOG7)*(ANX4:ANX8=ANX7)*(AOA4:AOA8=AOA7)*(AOB4:AOB8=AOB7)*(AOC4:AOC8&gt;AOC7))</f>
        <v>0</v>
      </c>
      <c r="AOM7" s="255">
        <f ca="1">SUMPRODUCT((AOG4:AOG8=AOG7)*(ANX4:ANX8=ANX7)*(AOA4:AOA8=AOA7)*(AOB4:AOB8=AOB7)*(AOC4:AOC8=AOC7)*(AOD4:AOD8&gt;AOD7))</f>
        <v>0</v>
      </c>
      <c r="AON7" s="255" t="str">
        <f ca="1">IF(ANR7&lt;&gt;"",SUM(AOH7:AOM7)+3,"")</f>
        <v/>
      </c>
      <c r="AOO7" s="255" t="str">
        <f ca="1">IF(ANR7&lt;&gt;"",IF(AON7=4,ANR7,ANR8),"")</f>
        <v/>
      </c>
      <c r="AOP7" s="255" t="str">
        <f ca="1">IF(AOO7&lt;&gt;"",AOO7,IF(ANQ7&lt;&gt;"",ANQ7,IF(AMS7&lt;&gt;"",AMS7,IF(ALU7&lt;&gt;"",ALU7,AKQ7))))</f>
        <v>Australia</v>
      </c>
      <c r="AOQ7" s="255">
        <v>4</v>
      </c>
      <c r="AOR7" s="255">
        <v>5</v>
      </c>
      <c r="AOS7" s="255" t="str">
        <f t="shared" si="66"/>
        <v>France</v>
      </c>
      <c r="AOT7" s="255" t="str">
        <f ca="1">IF(OFFSET('All Players'!$W14,0,AOT$1)&lt;&gt;"",OFFSET('All Players'!$W14,0,AOT$1),"")</f>
        <v/>
      </c>
      <c r="AOU7" s="255" t="str">
        <f ca="1">IF(OFFSET('All Players'!$Y14,0,AOT$1)&lt;&gt;"",OFFSET('All Players'!$Y14,0,AOT$1),"")</f>
        <v/>
      </c>
      <c r="AOV7" s="255" t="str">
        <f t="shared" si="67"/>
        <v>Italy</v>
      </c>
      <c r="AOW7" s="255" t="str">
        <f ca="1">IF(OFFSET('All Players'!$AA14,0,AOV$1)&lt;&gt;"",OFFSET('All Players'!$AA14,0,AOV$1),"")</f>
        <v/>
      </c>
      <c r="AOX7" s="255" t="str">
        <f ca="1">IF(OFFSET('All Players'!$AC14,0,AOW$1)&lt;&gt;"",OFFSET('All Players'!$AC14,0,AOW$1),"")</f>
        <v/>
      </c>
      <c r="AOY7" s="255">
        <f t="shared" ca="1" si="68"/>
        <v>0</v>
      </c>
      <c r="AOZ7" s="255">
        <f t="shared" ca="1" si="69"/>
        <v>0</v>
      </c>
      <c r="APA7" s="255">
        <f t="shared" ca="1" si="70"/>
        <v>0</v>
      </c>
      <c r="APB7" s="255">
        <f t="shared" ca="1" si="71"/>
        <v>0</v>
      </c>
      <c r="APC7" s="255" t="str">
        <f t="shared" ca="1" si="72"/>
        <v/>
      </c>
      <c r="APD7" s="255" t="str">
        <f t="shared" ca="1" si="73"/>
        <v/>
      </c>
      <c r="APE7" s="255">
        <f ca="1">VLOOKUP(APF7,ATW4:ATX8,2,FALSE)</f>
        <v>2</v>
      </c>
      <c r="APF7" s="255" t="s">
        <v>29</v>
      </c>
      <c r="APG7" s="255">
        <f t="shared" ca="1" si="254"/>
        <v>0</v>
      </c>
      <c r="APH7" s="255">
        <f t="shared" ca="1" si="255"/>
        <v>0</v>
      </c>
      <c r="API7" s="255">
        <f t="shared" ca="1" si="256"/>
        <v>0</v>
      </c>
      <c r="APJ7" s="255">
        <f t="shared" ca="1" si="257"/>
        <v>0</v>
      </c>
      <c r="APK7" s="255">
        <f t="shared" ca="1" si="258"/>
        <v>0</v>
      </c>
      <c r="APL7" s="255">
        <f t="shared" ca="1" si="259"/>
        <v>1000</v>
      </c>
      <c r="APM7" s="255">
        <f t="shared" ca="1" si="260"/>
        <v>0</v>
      </c>
      <c r="APN7" s="255">
        <f t="shared" ca="1" si="261"/>
        <v>0</v>
      </c>
      <c r="APO7" s="255">
        <f t="shared" ca="1" si="262"/>
        <v>1000</v>
      </c>
      <c r="APP7" s="255">
        <f t="shared" ca="1" si="263"/>
        <v>0</v>
      </c>
      <c r="APQ7" s="255">
        <f ca="1">SUMIF(ATZ:ATZ,APF7,AUF:AUF)+SUMIF(AUC:AUC,APF7,AUG:AUG)</f>
        <v>0</v>
      </c>
      <c r="APR7" s="255">
        <f ca="1">SUMIF(ATZ:ATZ,APF7,AUH:AUH)+SUMIF(AUC:AUC,APF7,AUI:AUI)</f>
        <v>0</v>
      </c>
      <c r="APS7" s="255">
        <f t="shared" ca="1" si="264"/>
        <v>0</v>
      </c>
      <c r="APT7" s="255">
        <v>10</v>
      </c>
      <c r="APU7" s="255">
        <f t="shared" ca="1" si="265"/>
        <v>1</v>
      </c>
      <c r="APW7" s="255">
        <f ca="1">RANK(APS7,APS$4:APS$8)+COUNTIF(APS$4:APS7,APS7)-1</f>
        <v>4</v>
      </c>
      <c r="APX7" s="255" t="str">
        <f ca="1">INDEX(APF$4:APF$8,MATCH(4,APW$4:APW$8,0),0)</f>
        <v>Fiji</v>
      </c>
      <c r="APY7" s="255">
        <f t="shared" ca="1" si="266"/>
        <v>1</v>
      </c>
      <c r="APZ7" s="255" t="str">
        <f ca="1">IF(AND(APZ6&lt;&gt;"",APY7=1),APX7,"")</f>
        <v>Fiji</v>
      </c>
      <c r="AQA7" s="255" t="str">
        <f ca="1">IF(AND(AQA6&lt;&gt;"",APY8=2),APX8,"")</f>
        <v/>
      </c>
      <c r="AQE7" s="255" t="str">
        <f t="shared" ca="1" si="267"/>
        <v>Fiji</v>
      </c>
      <c r="AQF7" s="255">
        <f ca="1">SUMPRODUCT((ATZ3:ATZ42=AQE7)*(AUC3:AUC42=AQE8)*(AUJ3:AUJ42="W"))+SUMPRODUCT((ATZ3:ATZ42=AQE7)*(AUC3:AUC42=AQE4)*(AUJ3:AUJ42="W"))+SUMPRODUCT((ATZ3:ATZ42=AQE7)*(AUC3:AUC42=AQE5)*(AUJ3:AUJ42="W"))+SUMPRODUCT((ATZ3:ATZ42=AQE7)*(AUC3:AUC42=AQE6)*(AUJ3:AUJ42="W"))+SUMPRODUCT((ATZ3:ATZ42=AQE8)*(AUC3:AUC42=AQE7)*(AUK3:AUK42="W"))+SUMPRODUCT((ATZ3:ATZ42=AQE4)*(AUC3:AUC42=AQE7)*(AUK3:AUK42="W"))+SUMPRODUCT((ATZ3:ATZ42=AQE5)*(AUC3:AUC42=AQE7)*(AUK3:AUK42="W"))+SUMPRODUCT((ATZ3:ATZ42=AQE6)*(AUC3:AUC42=AQE7)*(AUK3:AUK42="W"))</f>
        <v>0</v>
      </c>
      <c r="AQG7" s="255">
        <f ca="1">SUMPRODUCT((ATZ3:ATZ42=AQE7)*(AUC3:AUC42=AQE8)*(AUJ3:AUJ42="D"))+SUMPRODUCT((ATZ3:ATZ42=AQE7)*(AUC3:AUC42=AQE4)*(AUJ3:AUJ42="D"))+SUMPRODUCT((ATZ3:ATZ42=AQE7)*(AUC3:AUC42=AQE5)*(AUJ3:AUJ42="D"))+SUMPRODUCT((ATZ3:ATZ42=AQE7)*(AUC3:AUC42=AQE6)*(AUJ3:AUJ42="D"))+SUMPRODUCT((ATZ3:ATZ42=AQE8)*(AUC3:AUC42=AQE7)*(AUJ3:AUJ42="D"))+SUMPRODUCT((ATZ3:ATZ42=AQE4)*(AUC3:AUC42=AQE7)*(AUJ3:AUJ42="D"))+SUMPRODUCT((ATZ3:ATZ42=AQE5)*(AUC3:AUC42=AQE7)*(AUJ3:AUJ42="D"))+SUMPRODUCT((ATZ3:ATZ42=AQE6)*(AUC3:AUC42=AQE7)*(AUJ3:AUJ42="D"))</f>
        <v>0</v>
      </c>
      <c r="AQH7" s="255">
        <f ca="1">SUMPRODUCT((ATZ3:ATZ42=AQE7)*(AUC3:AUC42=AQE8)*(AUJ3:AUJ42="L"))+SUMPRODUCT((ATZ3:ATZ42=AQE7)*(AUC3:AUC42=AQE4)*(AUJ3:AUJ42="L"))+SUMPRODUCT((ATZ3:ATZ42=AQE7)*(AUC3:AUC42=AQE5)*(AUJ3:AUJ42="L"))+SUMPRODUCT((ATZ3:ATZ42=AQE7)*(AUC3:AUC42=AQE6)*(AUJ3:AUJ42="L"))+SUMPRODUCT((ATZ3:ATZ42=AQE8)*(AUC3:AUC42=AQE7)*(AUK3:AUK42="L"))+SUMPRODUCT((ATZ3:ATZ42=AQE4)*(AUC3:AUC42=AQE7)*(AUK3:AUK42="L"))+SUMPRODUCT((ATZ3:ATZ42=AQE5)*(AUC3:AUC42=AQE7)*(AUK3:AUK42="L"))+SUMPRODUCT((ATZ3:ATZ42=AQE6)*(AUC3:AUC42=AQE7)*(AUK3:AUK42="L"))</f>
        <v>0</v>
      </c>
      <c r="AQI7" s="255">
        <f ca="1">IF(AQE7&lt;&gt;"",VLOOKUP(AQE7,APF4:APJ29,5,FALSE),0)</f>
        <v>0</v>
      </c>
      <c r="AQJ7" s="255">
        <f ca="1">IF(AQE7&lt;&gt;"",VLOOKUP(AQE7,APF4:APK29,6,FALSE),0)</f>
        <v>0</v>
      </c>
      <c r="AQK7" s="255">
        <f ca="1">AQI7-AQJ7+1000</f>
        <v>1000</v>
      </c>
      <c r="AQL7" s="255">
        <f ca="1">IF(AQE7&lt;&gt;"",VLOOKUP(AQE7,APF4:APM29,8,FALSE),0)</f>
        <v>0</v>
      </c>
      <c r="AQM7" s="255">
        <f ca="1">IF(AQE7&lt;&gt;"",VLOOKUP(AQE7,APF4:APN29,9,FALSE),0)</f>
        <v>0</v>
      </c>
      <c r="AQN7" s="255">
        <f ca="1">AQL7-AQM7+1000</f>
        <v>1000</v>
      </c>
      <c r="AQO7" s="255">
        <f ca="1">IF(AQE7&lt;&gt;"",VLOOKUP(AQE7,APF4:APJ8,5,FALSE),"")</f>
        <v>0</v>
      </c>
      <c r="AQP7" s="255">
        <f ca="1">IF(AQE7&lt;&gt;"",VLOOKUP(AQE7,APF4:APM8,8,FALSE),"")</f>
        <v>0</v>
      </c>
      <c r="AQQ7" s="255">
        <f ca="1">IF(AQE7&lt;&gt;"",VLOOKUP(AQE7,APF4:APT8,15,FALSE),"")</f>
        <v>10</v>
      </c>
      <c r="AQR7" s="255">
        <f ca="1">SUMPRODUCT((ATZ3:ATZ42=AQE7)*(AUC3:AUC42=AQE8)*AUF3:AUF42)+SUMPRODUCT((ATZ3:ATZ42=AQE7)*(AUC3:AUC42=AQE4)*AUF3:AUF42)+SUMPRODUCT((ATZ3:ATZ42=AQE7)*(AUC3:AUC42=AQE5)*AUF3:AUF42)+SUMPRODUCT((ATZ3:ATZ42=AQE7)*(AUC3:AUC42=AQE6)*AUF3:AUF42)+SUMPRODUCT((ATZ3:ATZ42=AQE8)*(AUC3:AUC42=AQE7)*AUG3:AUG42)+SUMPRODUCT((ATZ3:ATZ42=AQE4)*(AUC3:AUC42=AQE7)*AUG3:AUG42)+SUMPRODUCT((ATZ3:ATZ42=AQE5)*(AUC3:AUC42=AQE7)*AUG3:AUG42)+SUMPRODUCT((ATZ3:ATZ42=AQE6)*(AUC3:AUC42=AQE7)*AUG3:AUG42)</f>
        <v>0</v>
      </c>
      <c r="AQS7" s="255">
        <f ca="1">SUMPRODUCT((ATZ3:ATZ42=AQE7)*(AUC3:AUC42=AQE8)*AUH3:AUH42)+SUMPRODUCT((ATZ3:ATZ42=AQE7)*(AUC3:AUC42=AQE4)*AUH3:AUH42)+SUMPRODUCT((ATZ3:ATZ42=AQE7)*(AUC3:AUC42=AQE5)*AUH3:AUH42)+SUMPRODUCT((ATZ3:ATZ42=AQE7)*(AUC3:AUC42=AQE6)*AUH3:AUH42)+SUMPRODUCT((ATZ3:ATZ42=AQE8)*(AUC3:AUC42=AQE7)*AUI3:AUI42)+SUMPRODUCT((ATZ3:ATZ42=AQE4)*(AUC3:AUC42=AQE7)*AUI3:AUI42)+SUMPRODUCT((ATZ3:ATZ42=AQE5)*(AUC3:AUC42=AQE7)*AUI3:AUI42)+SUMPRODUCT((ATZ3:ATZ42=AQE6)*(AUC3:AUC42=AQE7)*AUI3:AUI42)</f>
        <v>0</v>
      </c>
      <c r="AQT7" s="255">
        <f ca="1">AQF7*4+AQG7*2+AQR7+AQS7</f>
        <v>0</v>
      </c>
      <c r="AQU7" s="255">
        <f ca="1">IF(AQE7&lt;&gt;"",RANK(AQT7,AQT4:AQT8),"")</f>
        <v>1</v>
      </c>
      <c r="AQV7" s="255">
        <f ca="1">SUMPRODUCT((AQT4:AQT8=AQT7)*(AQK4:AQK8&gt;AQK7))</f>
        <v>0</v>
      </c>
      <c r="AQW7" s="255">
        <f ca="1">SUMPRODUCT((AQT4:AQT8=AQT7)*(AQK4:AQK8=AQK7)*(AQN4:AQN8&gt;AQN7))</f>
        <v>0</v>
      </c>
      <c r="AQX7" s="255">
        <f ca="1">SUMPRODUCT((AQT4:AQT8=AQT7)*(AQK4:AQK8=AQK7)*(AQN4:AQN8=AQN7)*(AQO4:AQO8&gt;AQO7))</f>
        <v>0</v>
      </c>
      <c r="AQY7" s="255">
        <f ca="1">SUMPRODUCT((AQT4:AQT8=AQT7)*(AQK4:AQK8=AQK7)*(AQN4:AQN8=AQN7)*(AQO4:AQO8=AQO7)*(AQP4:AQP8&gt;AQP7))</f>
        <v>0</v>
      </c>
      <c r="AQZ7" s="255">
        <f ca="1">SUMPRODUCT((AQT4:AQT8=AQT7)*(AQK4:AQK8=AQK7)*(AQN4:AQN8=AQN7)*(AQO4:AQO8=AQO7)*(AQP4:AQP8=AQP7)*(AQQ4:AQQ8&gt;AQQ7))</f>
        <v>1</v>
      </c>
      <c r="ARA7" s="255">
        <f t="shared" ca="1" si="268"/>
        <v>2</v>
      </c>
      <c r="ARB7" s="255" t="str">
        <f ca="1">IF(AQE7&lt;&gt;"",INDEX(AQE4:AQE8,MATCH(4,ARA4:ARA8,0),0),"")</f>
        <v>Australia</v>
      </c>
      <c r="ARC7" s="255" t="str">
        <f ca="1">IF(AQA6&lt;&gt;"",AQA6,"")</f>
        <v/>
      </c>
      <c r="ARD7" s="255" t="str">
        <f ca="1">IF(ARC7&lt;&gt;"",SUMPRODUCT((ATZ3:ATZ42=ARC7)*(AUC3:AUC42=ARC8)*(AUJ3:AUJ42="W"))+SUMPRODUCT((ATZ3:ATZ42=ARC7)*(AUC3:AUC42=ARC5)*(AUJ3:AUJ42="W"))+SUMPRODUCT((ATZ3:ATZ42=ARC7)*(AUC3:AUC42=ARC6)*(AUJ3:AUJ42="W"))+SUMPRODUCT((ATZ3:ATZ42=ARC8)*(AUC3:AUC42=ARC7)*(AUK3:AUK42="W"))+SUMPRODUCT((ATZ3:ATZ42=ARC5)*(AUC3:AUC42=ARC7)*(AUK3:AUK42="W"))+SUMPRODUCT((ATZ3:ATZ42=ARC6)*(AUC3:AUC42=ARC7)*(AUK3:AUK42="W")),"")</f>
        <v/>
      </c>
      <c r="ARE7" s="255" t="str">
        <f ca="1">IF(ARC7&lt;&gt;"",SUMPRODUCT((ATZ3:ATZ42=ARC7)*(AUC3:AUC42=ARC8)*(AUJ3:AUJ42="D"))+SUMPRODUCT((ATZ3:ATZ42=ARC7)*(AUC3:AUC42=ARC5)*(AUJ3:AUJ42="D"))+SUMPRODUCT((ATZ3:ATZ42=ARC7)*(AUC3:AUC42=ARC6)*(AUJ3:AUJ42="D"))+SUMPRODUCT((ATZ3:ATZ42=ARC8)*(AUC3:AUC42=ARC7)*(AUJ3:AUJ42="D"))+SUMPRODUCT((ATZ3:ATZ42=ARC5)*(AUC3:AUC42=ARC7)*(AUJ3:AUJ42="D"))+SUMPRODUCT((ATZ3:ATZ42=ARC6)*(AUC3:AUC42=ARC7)*(AUJ3:AUJ42="D")),"")</f>
        <v/>
      </c>
      <c r="ARF7" s="255" t="str">
        <f ca="1">IF(ARC7&lt;&gt;"",SUMPRODUCT((ATZ3:ATZ42=ARC7)*(AUC3:AUC42=ARC8)*(AUJ3:AUJ42="L"))+SUMPRODUCT((ATZ3:ATZ42=ARC7)*(AUC3:AUC42=ARC5)*(AUJ3:AUJ42="L"))+SUMPRODUCT((ATZ3:ATZ42=ARC7)*(AUC3:AUC42=ARC6)*(AUJ3:AUJ42="L"))+SUMPRODUCT((ATZ3:ATZ42=ARC8)*(AUC3:AUC42=ARC7)*(AUK3:AUK42="L"))+SUMPRODUCT((ATZ3:ATZ42=ARC5)*(AUC3:AUC42=ARC7)*(AUK3:AUK42="L"))+SUMPRODUCT((ATZ3:ATZ42=ARC6)*(AUC3:AUC42=ARC7)*(AUK3:AUK42="L")),"")</f>
        <v/>
      </c>
      <c r="ARG7" s="255">
        <f ca="1">IF(ARC7&lt;&gt;"",VLOOKUP(ARC7,APF4:APJ29,5,FALSE),0)</f>
        <v>0</v>
      </c>
      <c r="ARH7" s="255">
        <f ca="1">IF(ARC7&lt;&gt;"",VLOOKUP(ARC7,APF4:APK29,6,FALSE),0)</f>
        <v>0</v>
      </c>
      <c r="ARI7" s="255">
        <f ca="1">ARG7-ARH7+1000</f>
        <v>1000</v>
      </c>
      <c r="ARJ7" s="255">
        <f ca="1">IF(ARC7&lt;&gt;"",VLOOKUP(ARC7,APF4:APM29,8,FALSE),0)</f>
        <v>0</v>
      </c>
      <c r="ARK7" s="255">
        <f ca="1">IF(ARC7&lt;&gt;"",VLOOKUP(ARC7,APF4:APN29,9,FALSE),0)</f>
        <v>0</v>
      </c>
      <c r="ARL7" s="255" t="str">
        <f ca="1">IF(ARC7&lt;&gt;"",ARJ7-ARK7+1000,"")</f>
        <v/>
      </c>
      <c r="ARM7" s="255" t="str">
        <f ca="1">IF(ARC7&lt;&gt;"",VLOOKUP(ARC7,APF4:APJ8,5,FALSE),"")</f>
        <v/>
      </c>
      <c r="ARN7" s="255" t="str">
        <f ca="1">IF(ARC7&lt;&gt;"",VLOOKUP(ARC7,APF4:APM8,8,FALSE),"")</f>
        <v/>
      </c>
      <c r="ARO7" s="255" t="str">
        <f ca="1">IF(ARC7&lt;&gt;"",VLOOKUP(ARC7,APF4:APT8,15,FALSE),"")</f>
        <v/>
      </c>
      <c r="ARP7" s="255" t="str">
        <f ca="1">IF(ARC7&lt;&gt;"",SUMPRODUCT((ATZ3:ATZ42=ARC7)*(AUC3:AUC42=ARC8)*AUF3:AUF42)+SUMPRODUCT((ATZ3:ATZ42=ARC7)*(AUC3:AUC42=ARC5)*AUF3:AUF42)+SUMPRODUCT((ATZ3:ATZ42=ARC7)*(AUC3:AUC42=ARC6)*AUF3:AUF42)+SUMPRODUCT((ATZ3:ATZ42=ARC8)*(AUC3:AUC42=ARC7)*AUG3:AUG42)+SUMPRODUCT((ATZ3:ATZ42=ARC5)*(AUC3:AUC42=ARC7)*AUG3:AUG42)+SUMPRODUCT((ATZ3:ATZ42=ARC6)*(AUC3:AUC42=ARC7)*AUG3:AUG42),"")</f>
        <v/>
      </c>
      <c r="ARQ7" s="255" t="str">
        <f ca="1">IF(ARC7&lt;&gt;"",SUMPRODUCT((ATZ3:ATZ42=ARC7)*(AUC3:AUC42=ARC8)*AUH3:AUH42)+SUMPRODUCT((ATZ3:ATZ42=ARC7)*(AUC3:AUC42=ARC5)*AUH3:AUH42)+SUMPRODUCT((ATZ3:ATZ42=ARC7)*(AUC3:AUC42=ARC6)*AUH3:AUH42)+SUMPRODUCT((ATZ3:ATZ42=ARC8)*(AUC3:AUC42=ARC7)*AUI3:AUI42)+SUMPRODUCT((ATZ3:ATZ42=ARC5)*(AUC3:AUC42=ARC7)*AUI3:AUI42)+SUMPRODUCT((ATZ3:ATZ42=ARC6)*(AUC3:AUC42=ARC7)*AUI3:AUI42),"")</f>
        <v/>
      </c>
      <c r="ARR7" s="255" t="str">
        <f ca="1">IF(ARC7&lt;&gt;"",ARD7*4+ARE7*2+ARP7+ARQ7,"")</f>
        <v/>
      </c>
      <c r="ARS7" s="255" t="str">
        <f ca="1">IF(ARC7&lt;&gt;"",RANK(ARR7,ARR5:ARR8),"")</f>
        <v/>
      </c>
      <c r="ART7" s="255">
        <f ca="1">SUMPRODUCT((ARR5:ARR8=ARR7)*(ARI5:ARI8&gt;ARI7))</f>
        <v>0</v>
      </c>
      <c r="ARU7" s="255">
        <f ca="1">SUMPRODUCT((ARR5:ARR8=ARR7)*(ARI5:ARI8=ARI7)*(ARL5:ARL8&gt;ARL7))</f>
        <v>0</v>
      </c>
      <c r="ARV7" s="255">
        <f ca="1">SUMPRODUCT((ARR4:ARR8=ARR7)*(ARI4:ARI8=ARI7)*(ARL4:ARL8=ARL7)*(ARM4:ARM8&gt;ARM7))</f>
        <v>0</v>
      </c>
      <c r="ARW7" s="255">
        <f ca="1">SUMPRODUCT((ARR4:ARR8=ARR7)*(ARI4:ARI8=ARI7)*(ARL4:ARL8=ARL7)*(ARM4:ARM8=ARM7)*(ARN4:ARN8&gt;ARN7))</f>
        <v>0</v>
      </c>
      <c r="ARX7" s="255">
        <f ca="1">SUMPRODUCT((ARR4:ARR8=ARR7)*(ARI4:ARI8=ARI7)*(ARL4:ARL8=ARL7)*(ARM4:ARM8=ARM7)*(ARN4:ARN8=ARN7)*(ARO4:ARO8&gt;ARO7))</f>
        <v>0</v>
      </c>
      <c r="ARY7" s="255" t="str">
        <f t="shared" ca="1" si="391"/>
        <v/>
      </c>
      <c r="ARZ7" s="255" t="str">
        <f ca="1">IF(ARC7&lt;&gt;"",INDEX(ARC5:ARC8,MATCH(4,ARY5:ARY8,0),0),"")</f>
        <v/>
      </c>
      <c r="ASA7" s="255" t="str">
        <f ca="1">IF(AQB5&lt;&gt;"",AQB5,"")</f>
        <v/>
      </c>
      <c r="ASB7" s="255">
        <f ca="1">SUMPRODUCT((ATZ3:ATZ42=ASA7)*(AUC3:AUC42=ASA8)*(AUJ3:AUJ42="W"))+SUMPRODUCT((ATZ3:ATZ42=ASA7)*(AUC3:AUC42=ASA9)*(AUJ3:AUJ42="W"))+SUMPRODUCT((ATZ3:ATZ42=ASA7)*(AUC3:AUC42=ASA6)*(AUJ3:AUJ42="W"))+SUMPRODUCT((ATZ3:ATZ42=ASA8)*(AUC3:AUC42=ASA7)*(AUK3:AUK42="W"))+SUMPRODUCT((ATZ3:ATZ42=ASA9)*(AUC3:AUC42=ASA7)*(AUK3:AUK42="W"))+SUMPRODUCT((ATZ3:ATZ42=ASA6)*(AUC3:AUC42=ASA7)*(AUK3:AUK42="W"))</f>
        <v>0</v>
      </c>
      <c r="ASC7" s="255">
        <f ca="1">SUMPRODUCT((ATZ3:ATZ42=ASA7)*(AUC3:AUC42=ASA8)*(AUJ3:AUJ42="D"))+SUMPRODUCT((ATZ3:ATZ42=ASA7)*(AUC3:AUC42=ASA9)*(AUJ3:AUJ42="D"))+SUMPRODUCT((ATZ3:ATZ42=ASA7)*(AUC3:AUC42=ASA6)*(AUJ3:AUJ42="D"))+SUMPRODUCT((ATZ3:ATZ42=ASA8)*(AUC3:AUC42=ASA7)*(AUJ3:AUJ42="D"))+SUMPRODUCT((ATZ3:ATZ42=ASA9)*(AUC3:AUC42=ASA7)*(AUJ3:AUJ42="D"))+SUMPRODUCT((ATZ3:ATZ42=ASA6)*(AUC3:AUC42=ASA7)*(AUJ3:AUJ42="D"))</f>
        <v>0</v>
      </c>
      <c r="ASD7" s="255">
        <f ca="1">SUMPRODUCT((ATZ3:ATZ42=ASA7)*(AUC3:AUC42=ASA8)*(AUJ3:AUJ42="L"))+SUMPRODUCT((ATZ3:ATZ42=ASA7)*(AUC3:AUC42=ASA9)*(AUJ3:AUJ42="L"))+SUMPRODUCT((ATZ3:ATZ42=ASA7)*(AUC3:AUC42=ASA6)*(AUJ3:AUJ42="L"))+SUMPRODUCT((ATZ3:ATZ42=ASA8)*(AUC3:AUC42=ASA7)*(AUK3:AUK42="L"))+SUMPRODUCT((ATZ3:ATZ42=ASA9)*(AUC3:AUC42=ASA7)*(AUK3:AUK42="L"))+SUMPRODUCT((ATZ3:ATZ42=ASA6)*(AUC3:AUC42=ASA7)*(AUK3:AUK42="L"))</f>
        <v>0</v>
      </c>
      <c r="ASE7" s="255">
        <f ca="1">IF(ASA7&lt;&gt;"",VLOOKUP(ASA7,APF4:APJ29,5,FALSE),0)</f>
        <v>0</v>
      </c>
      <c r="ASF7" s="255">
        <f ca="1">IF(ASA7&lt;&gt;"",VLOOKUP(ASA7,APF4:APK29,6,FALSE),0)</f>
        <v>0</v>
      </c>
      <c r="ASG7" s="255">
        <f ca="1">ASE7-ASF7+1000</f>
        <v>1000</v>
      </c>
      <c r="ASH7" s="255">
        <f ca="1">IF(ASA7&lt;&gt;"",VLOOKUP(ASA7,APF4:APM29,8,FALSE),0)</f>
        <v>0</v>
      </c>
      <c r="ASI7" s="255">
        <f ca="1">IF(ASA7&lt;&gt;"",VLOOKUP(ASA7,APF4:APN29,9,FALSE),0)</f>
        <v>0</v>
      </c>
      <c r="ASJ7" s="255">
        <f ca="1">ASH7-ASI7+1000</f>
        <v>1000</v>
      </c>
      <c r="ASK7" s="255" t="str">
        <f ca="1">IF(ASA7&lt;&gt;"",VLOOKUP(ASA7,APF4:APJ8,5,FALSE),"")</f>
        <v/>
      </c>
      <c r="ASL7" s="255" t="str">
        <f ca="1">IF(ASA7&lt;&gt;"",VLOOKUP(ASA7,APF4:APM8,8,FALSE),"")</f>
        <v/>
      </c>
      <c r="ASM7" s="255" t="str">
        <f ca="1">IF(ASA7&lt;&gt;"",VLOOKUP(ASA7,APF4:APT8,15,FALSE),"")</f>
        <v/>
      </c>
      <c r="ASN7" s="255">
        <f ca="1">SUMPRODUCT((ATZ3:ATZ42=ASA7)*(AUC3:AUC42=ASA8)*AUF3:AUF42)+SUMPRODUCT((ATZ3:ATZ42=ASA7)*(AUC3:AUC42=ASA9)*AUF3:AUF42)+SUMPRODUCT((ATZ3:ATZ42=ASA7)*(AUC3:AUC42=ASA6)*AUF3:AUF42)+SUMPRODUCT((ATZ3:ATZ42=ASA8)*(AUC3:AUC42=ASA7)*AUG3:AUG42)+SUMPRODUCT((ATZ3:ATZ42=ASA9)*(AUC3:AUC42=ASA7)*AUG3:AUG42)+SUMPRODUCT((ATZ3:ATZ42=ASA6)*(AUC3:AUC42=ASA7)*AUG3:AUG42)</f>
        <v>0</v>
      </c>
      <c r="ASO7" s="255">
        <f ca="1">SUMPRODUCT((ATZ3:ATZ42=ASA7)*(AUC3:AUC42=ASA8)*AUH3:AUH42)+SUMPRODUCT((ATZ3:ATZ42=ASA7)*(AUC3:AUC42=ASA9)*AUH3:AUH42)+SUMPRODUCT((ATZ3:ATZ42=ASA7)*(AUC3:AUC42=ASA6)*AUH3:AUH42)+SUMPRODUCT((ATZ3:ATZ42=ASA8)*(AUC3:AUC42=ASA7)*AUI3:AUI42)+SUMPRODUCT((ATZ3:ATZ42=ASA9)*(AUC3:AUC42=ASA7)*AUI3:AUI42)+SUMPRODUCT((ATZ3:ATZ42=ASA6)*(AUC3:AUC42=ASA7)*AUI3:AUI42)</f>
        <v>0</v>
      </c>
      <c r="ASP7" s="255">
        <f ca="1">ASB7*4+ASC7*2+ASN7+ASO7</f>
        <v>0</v>
      </c>
      <c r="ASQ7" s="255" t="str">
        <f ca="1">IF(ASA7&lt;&gt;"",RANK(ASP7,ASP6:ASP9),"")</f>
        <v/>
      </c>
      <c r="ASR7" s="255">
        <f ca="1">SUMPRODUCT((ASP6:ASP9=ASP7)*(ASG6:ASG9&gt;ASG7))</f>
        <v>0</v>
      </c>
      <c r="ASS7" s="255">
        <f ca="1">SUMPRODUCT((ASP6:ASP9=ASP7)*(ASG6:ASG9=ASG7)*(ASJ6:ASJ9&gt;ASJ7))</f>
        <v>0</v>
      </c>
      <c r="AST7" s="255">
        <f ca="1">SUMPRODUCT((ASP4:ASP8=ASP7)*(ASG4:ASG8=ASG7)*(ASJ4:ASJ8=ASJ7)*(ASK4:ASK8&gt;ASK7))</f>
        <v>0</v>
      </c>
      <c r="ASU7" s="255">
        <f ca="1">SUMPRODUCT((ASP4:ASP8=ASP7)*(ASG4:ASG8=ASG7)*(ASJ4:ASJ8=ASJ7)*(ASK4:ASK8=ASK7)*(ASL4:ASL8&gt;ASL7))</f>
        <v>0</v>
      </c>
      <c r="ASV7" s="255">
        <f ca="1">SUMPRODUCT((ASP4:ASP8=ASP7)*(ASG4:ASG8=ASG7)*(ASJ4:ASJ8=ASJ7)*(ASK4:ASK8=ASK7)*(ASL4:ASL8=ASL7)*(ASM4:ASM8&gt;ASM7))</f>
        <v>0</v>
      </c>
      <c r="ASW7" s="255" t="str">
        <f t="shared" ref="ASW7:ASW8" ca="1" si="414">IF(ASA7&lt;&gt;"",SUM(ASQ7:ASV7)+2,"")</f>
        <v/>
      </c>
      <c r="ASX7" s="255" t="str">
        <f ca="1">IF(ASA7&lt;&gt;"",INDEX(ASA6:ASA8,MATCH(4,ASW6:ASW8,0),0),"")</f>
        <v/>
      </c>
      <c r="ASY7" s="255" t="str">
        <f ca="1">IF(AQC4&lt;&gt;"",AQC4,"")</f>
        <v/>
      </c>
      <c r="ASZ7" s="255">
        <f ca="1">SUMPRODUCT((ATZ3:ATZ42=ASY7)*(AUC3:AUC42=ASY8)*(AUJ3:AUJ42="W"))+SUMPRODUCT((ATZ3:ATZ42=ASY7)*(AUC3:AUC42=ASY9)*(AUJ3:AUJ42="W"))+SUMPRODUCT((ATZ3:ATZ42=ASY7)*(AUC3:AUC42=ASY10)*(AUJ3:AUJ42="W"))+SUMPRODUCT((ATZ3:ATZ42=ASY8)*(AUC3:AUC42=ASY7)*(AUK3:AUK42="W"))+SUMPRODUCT((ATZ3:ATZ42=ASY9)*(AUC3:AUC42=ASY7)*(AUK3:AUK42="W"))+SUMPRODUCT((ATZ3:ATZ42=ASY10)*(AUC3:AUC42=ASY7)*(AUK3:AUK42="W"))</f>
        <v>0</v>
      </c>
      <c r="ATA7" s="255">
        <f ca="1">SUMPRODUCT((ATZ3:ATZ42=ASY7)*(AUC3:AUC42=ASY8)*(AUJ3:AUJ42="D"))+SUMPRODUCT((ATZ3:ATZ42=ASY7)*(AUC3:AUC42=ASY9)*(AUJ3:AUJ42="D"))+SUMPRODUCT((ATZ3:ATZ42=ASY7)*(AUC3:AUC42=ASY10)*(AUJ3:AUJ42="D"))+SUMPRODUCT((ATZ3:ATZ42=ASY8)*(AUC3:AUC42=ASY7)*(AUJ3:AUJ42="D"))+SUMPRODUCT((ATZ3:ATZ42=ASY9)*(AUC3:AUC42=ASY7)*(AUJ3:AUJ42="D"))+SUMPRODUCT((ATZ3:ATZ42=ASY10)*(AUC3:AUC42=ASY7)*(AUJ3:AUJ42="D"))</f>
        <v>0</v>
      </c>
      <c r="ATB7" s="255">
        <f ca="1">SUMPRODUCT((ATZ3:ATZ42=ASY7)*(AUC3:AUC42=ASY8)*(AUJ3:AUJ42="L"))+SUMPRODUCT((ATZ3:ATZ42=ASY7)*(AUC3:AUC42=ASY9)*(AUJ3:AUJ42="L"))+SUMPRODUCT((ATZ3:ATZ42=ASY7)*(AUC3:AUC42=ASY10)*(AUJ3:AUJ42="L"))+SUMPRODUCT((ATZ3:ATZ42=ASY8)*(AUC3:AUC42=ASY7)*(AUK3:AUK42="L"))+SUMPRODUCT((ATZ3:ATZ42=ASY9)*(AUC3:AUC42=ASY7)*(AUK3:AUK42="L"))+SUMPRODUCT((ATZ3:ATZ42=ASY10)*(AUC3:AUC42=ASY7)*(AUK3:AUK42="L"))</f>
        <v>0</v>
      </c>
      <c r="ATC7" s="255">
        <f ca="1">IF(ASY7&lt;&gt;"",VLOOKUP(ASY7,APF4:APJ29,5,FALSE),0)</f>
        <v>0</v>
      </c>
      <c r="ATD7" s="255">
        <f ca="1">IF(ASY7&lt;&gt;"",VLOOKUP(ASY7,APF4:APK29,6,FALSE),0)</f>
        <v>0</v>
      </c>
      <c r="ATE7" s="255">
        <f ca="1">ATC7-ATD7+1000</f>
        <v>1000</v>
      </c>
      <c r="ATF7" s="255">
        <f ca="1">IF(ASY7&lt;&gt;"",VLOOKUP(ASY7,APF4:APM29,8,FALSE),0)</f>
        <v>0</v>
      </c>
      <c r="ATG7" s="255">
        <f ca="1">IF(ASY7&lt;&gt;"",VLOOKUP(ASY7,APF4:APN29,9,FALSE),0)</f>
        <v>0</v>
      </c>
      <c r="ATH7" s="255">
        <f ca="1">ATF7-ATG7+1000</f>
        <v>1000</v>
      </c>
      <c r="ATI7" s="255" t="str">
        <f ca="1">IF(ASY7&lt;&gt;"",VLOOKUP(ASY7,APF4:APJ8,5,FALSE),"")</f>
        <v/>
      </c>
      <c r="ATJ7" s="255" t="str">
        <f ca="1">IF(ASY7&lt;&gt;"",VLOOKUP(ASY7,APF4:APM8,8,FALSE),"")</f>
        <v/>
      </c>
      <c r="ATK7" s="255" t="str">
        <f ca="1">IF(ASY7&lt;&gt;"",VLOOKUP(ASY7,APF4:APT8,15,FALSE),"")</f>
        <v/>
      </c>
      <c r="ATL7" s="255">
        <f ca="1">SUMPRODUCT((ATZ3:ATZ42=ASY7)*(AUC3:AUC42=ASY8)*AUF3:AUF42)+SUMPRODUCT((ATZ3:ATZ42=ASY7)*(AUC3:AUC42=ASY9)*AUF3:AUF42)+SUMPRODUCT((ATZ3:ATZ42=ASY7)*(AUC3:AUC42=ASY10)*AUF3:AUF42)+SUMPRODUCT((ATZ3:ATZ42=ASY8)*(AUC3:AUC42=ASY7)*AUG3:AUG42)+SUMPRODUCT((ATZ3:ATZ42=ASY9)*(AUC3:AUC42=ASY7)*AUG3:AUG42)+SUMPRODUCT((ATZ3:ATZ42=ASY10)*(AUC3:AUC42=ASY7)*AUG3:AUG42)</f>
        <v>0</v>
      </c>
      <c r="ATM7" s="255">
        <f ca="1">SUMPRODUCT((ATZ3:ATZ42=ASY7)*(AUC3:AUC42=ASY8)*AUH3:AUH42)+SUMPRODUCT((ATZ3:ATZ42=ASY7)*(AUC3:AUC42=ASY9)*AUH3:AUH42)+SUMPRODUCT((ATZ3:ATZ42=ASY7)*(AUC3:AUC42=ASY10)*AUH3:AUH42)+SUMPRODUCT((ATZ3:ATZ42=ASY8)*(AUC3:AUC42=ASY7)*AUI3:AUI42)+SUMPRODUCT((ATZ3:ATZ42=ASY9)*(AUC3:AUC42=ASY7)*AUI3:AUI42)+SUMPRODUCT((ATZ3:ATZ42=ASY10)*(AUC3:AUC42=ASY7)*AUI3:AUI42)</f>
        <v>0</v>
      </c>
      <c r="ATN7" s="255">
        <f ca="1">ASZ7*4+ATA7*2+ATL7+ATM7</f>
        <v>0</v>
      </c>
      <c r="ATO7" s="255" t="str">
        <f ca="1">IF(ASY7&lt;&gt;"",RANK(ATN7,ATN7:ATN10),"")</f>
        <v/>
      </c>
      <c r="ATP7" s="255">
        <f ca="1">SUMPRODUCT((ATN7:ATN10=ATN7)*(ATE7:ATE10&gt;ATE7))</f>
        <v>0</v>
      </c>
      <c r="ATQ7" s="255">
        <f ca="1">SUMPRODUCT((ATN7:ATN10=ATN7)*(ATE7:ATE10=ATE7)*(ATH7:ATH10&gt;ATH7))</f>
        <v>0</v>
      </c>
      <c r="ATR7" s="255">
        <f ca="1">SUMPRODUCT((ATN4:ATN8=ATN7)*(ATE4:ATE8=ATE7)*(ATH4:ATH8=ATH7)*(ATI4:ATI8&gt;ATI7))</f>
        <v>0</v>
      </c>
      <c r="ATS7" s="255">
        <f ca="1">SUMPRODUCT((ATN4:ATN8=ATN7)*(ATE4:ATE8=ATE7)*(ATH4:ATH8=ATH7)*(ATI4:ATI8=ATI7)*(ATJ4:ATJ8&gt;ATJ7))</f>
        <v>0</v>
      </c>
      <c r="ATT7" s="255">
        <f ca="1">SUMPRODUCT((ATN4:ATN8=ATN7)*(ATE4:ATE8=ATE7)*(ATH4:ATH8=ATH7)*(ATI4:ATI8=ATI7)*(ATJ4:ATJ8=ATJ7)*(ATK4:ATK8&gt;ATK7))</f>
        <v>0</v>
      </c>
      <c r="ATU7" s="255" t="str">
        <f ca="1">IF(ASY7&lt;&gt;"",SUM(ATO7:ATT7)+3,"")</f>
        <v/>
      </c>
      <c r="ATV7" s="255" t="str">
        <f ca="1">IF(ASY7&lt;&gt;"",IF(ATU7=4,ASY7,ASY8),"")</f>
        <v/>
      </c>
      <c r="ATW7" s="255" t="str">
        <f ca="1">IF(ATV7&lt;&gt;"",ATV7,IF(ASX7&lt;&gt;"",ASX7,IF(ARZ7&lt;&gt;"",ARZ7,IF(ARB7&lt;&gt;"",ARB7,APX7))))</f>
        <v>Australia</v>
      </c>
      <c r="ATX7" s="255">
        <v>4</v>
      </c>
      <c r="ATY7" s="255">
        <v>5</v>
      </c>
      <c r="ATZ7" s="255" t="str">
        <f t="shared" si="74"/>
        <v>France</v>
      </c>
      <c r="AUA7" s="255" t="str">
        <f ca="1">IF(OFFSET('All Players'!$W14,0,AUA$1)&lt;&gt;"",OFFSET('All Players'!$W14,0,AUA$1),"")</f>
        <v/>
      </c>
      <c r="AUB7" s="255" t="str">
        <f ca="1">IF(OFFSET('All Players'!$Y14,0,AUA$1)&lt;&gt;"",OFFSET('All Players'!$Y14,0,AUA$1),"")</f>
        <v/>
      </c>
      <c r="AUC7" s="255" t="str">
        <f t="shared" si="75"/>
        <v>Italy</v>
      </c>
      <c r="AUD7" s="255" t="str">
        <f ca="1">IF(OFFSET('All Players'!$AA14,0,AUC$1)&lt;&gt;"",OFFSET('All Players'!$AA14,0,AUC$1),"")</f>
        <v/>
      </c>
      <c r="AUE7" s="255" t="str">
        <f ca="1">IF(OFFSET('All Players'!$AC14,0,AUD$1)&lt;&gt;"",OFFSET('All Players'!$AC14,0,AUD$1),"")</f>
        <v/>
      </c>
      <c r="AUF7" s="255">
        <f t="shared" ca="1" si="76"/>
        <v>0</v>
      </c>
      <c r="AUG7" s="255">
        <f t="shared" ca="1" si="77"/>
        <v>0</v>
      </c>
      <c r="AUH7" s="255">
        <f t="shared" ca="1" si="78"/>
        <v>0</v>
      </c>
      <c r="AUI7" s="255">
        <f t="shared" ca="1" si="79"/>
        <v>0</v>
      </c>
      <c r="AUJ7" s="255" t="str">
        <f t="shared" ca="1" si="80"/>
        <v/>
      </c>
      <c r="AUK7" s="255" t="str">
        <f t="shared" ca="1" si="81"/>
        <v/>
      </c>
      <c r="AUL7" s="255">
        <f ca="1">VLOOKUP(AUM7,AZD4:AZE8,2,FALSE)</f>
        <v>2</v>
      </c>
      <c r="AUM7" s="255" t="s">
        <v>29</v>
      </c>
      <c r="AUN7" s="255">
        <f t="shared" ca="1" si="269"/>
        <v>0</v>
      </c>
      <c r="AUO7" s="255">
        <f t="shared" ca="1" si="270"/>
        <v>0</v>
      </c>
      <c r="AUP7" s="255">
        <f t="shared" ca="1" si="271"/>
        <v>0</v>
      </c>
      <c r="AUQ7" s="255">
        <f t="shared" ca="1" si="272"/>
        <v>0</v>
      </c>
      <c r="AUR7" s="255">
        <f t="shared" ca="1" si="273"/>
        <v>0</v>
      </c>
      <c r="AUS7" s="255">
        <f t="shared" ca="1" si="274"/>
        <v>1000</v>
      </c>
      <c r="AUT7" s="255">
        <f t="shared" ca="1" si="275"/>
        <v>0</v>
      </c>
      <c r="AUU7" s="255">
        <f t="shared" ca="1" si="276"/>
        <v>0</v>
      </c>
      <c r="AUV7" s="255">
        <f t="shared" ca="1" si="277"/>
        <v>1000</v>
      </c>
      <c r="AUW7" s="255">
        <f t="shared" ca="1" si="278"/>
        <v>0</v>
      </c>
      <c r="AUX7" s="255">
        <f ca="1">SUMIF(AZG:AZG,AUM7,AZM:AZM)+SUMIF(AZJ:AZJ,AUM7,AZN:AZN)</f>
        <v>0</v>
      </c>
      <c r="AUY7" s="255">
        <f ca="1">SUMIF(AZG:AZG,AUM7,AZO:AZO)+SUMIF(AZJ:AZJ,AUM7,AZP:AZP)</f>
        <v>0</v>
      </c>
      <c r="AUZ7" s="255">
        <f t="shared" ca="1" si="279"/>
        <v>0</v>
      </c>
      <c r="AVA7" s="255">
        <v>10</v>
      </c>
      <c r="AVB7" s="255">
        <f t="shared" ca="1" si="280"/>
        <v>1</v>
      </c>
      <c r="AVD7" s="255">
        <f ca="1">RANK(AUZ7,AUZ$4:AUZ$8)+COUNTIF(AUZ$4:AUZ7,AUZ7)-1</f>
        <v>4</v>
      </c>
      <c r="AVE7" s="255" t="str">
        <f ca="1">INDEX(AUM$4:AUM$8,MATCH(4,AVD$4:AVD$8,0),0)</f>
        <v>Fiji</v>
      </c>
      <c r="AVF7" s="255">
        <f t="shared" ca="1" si="281"/>
        <v>1</v>
      </c>
      <c r="AVG7" s="255" t="str">
        <f ca="1">IF(AND(AVG6&lt;&gt;"",AVF7=1),AVE7,"")</f>
        <v>Fiji</v>
      </c>
      <c r="AVH7" s="255" t="str">
        <f ca="1">IF(AND(AVH6&lt;&gt;"",AVF8=2),AVE8,"")</f>
        <v/>
      </c>
      <c r="AVL7" s="255" t="str">
        <f t="shared" ca="1" si="282"/>
        <v>Fiji</v>
      </c>
      <c r="AVM7" s="255">
        <f ca="1">SUMPRODUCT((AZG3:AZG42=AVL7)*(AZJ3:AZJ42=AVL8)*(AZQ3:AZQ42="W"))+SUMPRODUCT((AZG3:AZG42=AVL7)*(AZJ3:AZJ42=AVL4)*(AZQ3:AZQ42="W"))+SUMPRODUCT((AZG3:AZG42=AVL7)*(AZJ3:AZJ42=AVL5)*(AZQ3:AZQ42="W"))+SUMPRODUCT((AZG3:AZG42=AVL7)*(AZJ3:AZJ42=AVL6)*(AZQ3:AZQ42="W"))+SUMPRODUCT((AZG3:AZG42=AVL8)*(AZJ3:AZJ42=AVL7)*(AZR3:AZR42="W"))+SUMPRODUCT((AZG3:AZG42=AVL4)*(AZJ3:AZJ42=AVL7)*(AZR3:AZR42="W"))+SUMPRODUCT((AZG3:AZG42=AVL5)*(AZJ3:AZJ42=AVL7)*(AZR3:AZR42="W"))+SUMPRODUCT((AZG3:AZG42=AVL6)*(AZJ3:AZJ42=AVL7)*(AZR3:AZR42="W"))</f>
        <v>0</v>
      </c>
      <c r="AVN7" s="255">
        <f ca="1">SUMPRODUCT((AZG3:AZG42=AVL7)*(AZJ3:AZJ42=AVL8)*(AZQ3:AZQ42="D"))+SUMPRODUCT((AZG3:AZG42=AVL7)*(AZJ3:AZJ42=AVL4)*(AZQ3:AZQ42="D"))+SUMPRODUCT((AZG3:AZG42=AVL7)*(AZJ3:AZJ42=AVL5)*(AZQ3:AZQ42="D"))+SUMPRODUCT((AZG3:AZG42=AVL7)*(AZJ3:AZJ42=AVL6)*(AZQ3:AZQ42="D"))+SUMPRODUCT((AZG3:AZG42=AVL8)*(AZJ3:AZJ42=AVL7)*(AZQ3:AZQ42="D"))+SUMPRODUCT((AZG3:AZG42=AVL4)*(AZJ3:AZJ42=AVL7)*(AZQ3:AZQ42="D"))+SUMPRODUCT((AZG3:AZG42=AVL5)*(AZJ3:AZJ42=AVL7)*(AZQ3:AZQ42="D"))+SUMPRODUCT((AZG3:AZG42=AVL6)*(AZJ3:AZJ42=AVL7)*(AZQ3:AZQ42="D"))</f>
        <v>0</v>
      </c>
      <c r="AVO7" s="255">
        <f ca="1">SUMPRODUCT((AZG3:AZG42=AVL7)*(AZJ3:AZJ42=AVL8)*(AZQ3:AZQ42="L"))+SUMPRODUCT((AZG3:AZG42=AVL7)*(AZJ3:AZJ42=AVL4)*(AZQ3:AZQ42="L"))+SUMPRODUCT((AZG3:AZG42=AVL7)*(AZJ3:AZJ42=AVL5)*(AZQ3:AZQ42="L"))+SUMPRODUCT((AZG3:AZG42=AVL7)*(AZJ3:AZJ42=AVL6)*(AZQ3:AZQ42="L"))+SUMPRODUCT((AZG3:AZG42=AVL8)*(AZJ3:AZJ42=AVL7)*(AZR3:AZR42="L"))+SUMPRODUCT((AZG3:AZG42=AVL4)*(AZJ3:AZJ42=AVL7)*(AZR3:AZR42="L"))+SUMPRODUCT((AZG3:AZG42=AVL5)*(AZJ3:AZJ42=AVL7)*(AZR3:AZR42="L"))+SUMPRODUCT((AZG3:AZG42=AVL6)*(AZJ3:AZJ42=AVL7)*(AZR3:AZR42="L"))</f>
        <v>0</v>
      </c>
      <c r="AVP7" s="255">
        <f ca="1">IF(AVL7&lt;&gt;"",VLOOKUP(AVL7,AUM4:AUQ29,5,FALSE),0)</f>
        <v>0</v>
      </c>
      <c r="AVQ7" s="255">
        <f ca="1">IF(AVL7&lt;&gt;"",VLOOKUP(AVL7,AUM4:AUR29,6,FALSE),0)</f>
        <v>0</v>
      </c>
      <c r="AVR7" s="255">
        <f ca="1">AVP7-AVQ7+1000</f>
        <v>1000</v>
      </c>
      <c r="AVS7" s="255">
        <f ca="1">IF(AVL7&lt;&gt;"",VLOOKUP(AVL7,AUM4:AUT29,8,FALSE),0)</f>
        <v>0</v>
      </c>
      <c r="AVT7" s="255">
        <f ca="1">IF(AVL7&lt;&gt;"",VLOOKUP(AVL7,AUM4:AUU29,9,FALSE),0)</f>
        <v>0</v>
      </c>
      <c r="AVU7" s="255">
        <f ca="1">AVS7-AVT7+1000</f>
        <v>1000</v>
      </c>
      <c r="AVV7" s="255">
        <f ca="1">IF(AVL7&lt;&gt;"",VLOOKUP(AVL7,AUM4:AUQ8,5,FALSE),"")</f>
        <v>0</v>
      </c>
      <c r="AVW7" s="255">
        <f ca="1">IF(AVL7&lt;&gt;"",VLOOKUP(AVL7,AUM4:AUT8,8,FALSE),"")</f>
        <v>0</v>
      </c>
      <c r="AVX7" s="255">
        <f ca="1">IF(AVL7&lt;&gt;"",VLOOKUP(AVL7,AUM4:AVA8,15,FALSE),"")</f>
        <v>10</v>
      </c>
      <c r="AVY7" s="255">
        <f ca="1">SUMPRODUCT((AZG3:AZG42=AVL7)*(AZJ3:AZJ42=AVL8)*AZM3:AZM42)+SUMPRODUCT((AZG3:AZG42=AVL7)*(AZJ3:AZJ42=AVL4)*AZM3:AZM42)+SUMPRODUCT((AZG3:AZG42=AVL7)*(AZJ3:AZJ42=AVL5)*AZM3:AZM42)+SUMPRODUCT((AZG3:AZG42=AVL7)*(AZJ3:AZJ42=AVL6)*AZM3:AZM42)+SUMPRODUCT((AZG3:AZG42=AVL8)*(AZJ3:AZJ42=AVL7)*AZN3:AZN42)+SUMPRODUCT((AZG3:AZG42=AVL4)*(AZJ3:AZJ42=AVL7)*AZN3:AZN42)+SUMPRODUCT((AZG3:AZG42=AVL5)*(AZJ3:AZJ42=AVL7)*AZN3:AZN42)+SUMPRODUCT((AZG3:AZG42=AVL6)*(AZJ3:AZJ42=AVL7)*AZN3:AZN42)</f>
        <v>0</v>
      </c>
      <c r="AVZ7" s="255">
        <f ca="1">SUMPRODUCT((AZG3:AZG42=AVL7)*(AZJ3:AZJ42=AVL8)*AZO3:AZO42)+SUMPRODUCT((AZG3:AZG42=AVL7)*(AZJ3:AZJ42=AVL4)*AZO3:AZO42)+SUMPRODUCT((AZG3:AZG42=AVL7)*(AZJ3:AZJ42=AVL5)*AZO3:AZO42)+SUMPRODUCT((AZG3:AZG42=AVL7)*(AZJ3:AZJ42=AVL6)*AZO3:AZO42)+SUMPRODUCT((AZG3:AZG42=AVL8)*(AZJ3:AZJ42=AVL7)*AZP3:AZP42)+SUMPRODUCT((AZG3:AZG42=AVL4)*(AZJ3:AZJ42=AVL7)*AZP3:AZP42)+SUMPRODUCT((AZG3:AZG42=AVL5)*(AZJ3:AZJ42=AVL7)*AZP3:AZP42)+SUMPRODUCT((AZG3:AZG42=AVL6)*(AZJ3:AZJ42=AVL7)*AZP3:AZP42)</f>
        <v>0</v>
      </c>
      <c r="AWA7" s="255">
        <f ca="1">AVM7*4+AVN7*2+AVY7+AVZ7</f>
        <v>0</v>
      </c>
      <c r="AWB7" s="255">
        <f ca="1">IF(AVL7&lt;&gt;"",RANK(AWA7,AWA4:AWA8),"")</f>
        <v>1</v>
      </c>
      <c r="AWC7" s="255">
        <f ca="1">SUMPRODUCT((AWA4:AWA8=AWA7)*(AVR4:AVR8&gt;AVR7))</f>
        <v>0</v>
      </c>
      <c r="AWD7" s="255">
        <f ca="1">SUMPRODUCT((AWA4:AWA8=AWA7)*(AVR4:AVR8=AVR7)*(AVU4:AVU8&gt;AVU7))</f>
        <v>0</v>
      </c>
      <c r="AWE7" s="255">
        <f ca="1">SUMPRODUCT((AWA4:AWA8=AWA7)*(AVR4:AVR8=AVR7)*(AVU4:AVU8=AVU7)*(AVV4:AVV8&gt;AVV7))</f>
        <v>0</v>
      </c>
      <c r="AWF7" s="255">
        <f ca="1">SUMPRODUCT((AWA4:AWA8=AWA7)*(AVR4:AVR8=AVR7)*(AVU4:AVU8=AVU7)*(AVV4:AVV8=AVV7)*(AVW4:AVW8&gt;AVW7))</f>
        <v>0</v>
      </c>
      <c r="AWG7" s="255">
        <f ca="1">SUMPRODUCT((AWA4:AWA8=AWA7)*(AVR4:AVR8=AVR7)*(AVU4:AVU8=AVU7)*(AVV4:AVV8=AVV7)*(AVW4:AVW8=AVW7)*(AVX4:AVX8&gt;AVX7))</f>
        <v>1</v>
      </c>
      <c r="AWH7" s="255">
        <f t="shared" ca="1" si="283"/>
        <v>2</v>
      </c>
      <c r="AWI7" s="255" t="str">
        <f ca="1">IF(AVL7&lt;&gt;"",INDEX(AVL4:AVL8,MATCH(4,AWH4:AWH8,0),0),"")</f>
        <v>Australia</v>
      </c>
      <c r="AWJ7" s="255" t="str">
        <f ca="1">IF(AVH6&lt;&gt;"",AVH6,"")</f>
        <v/>
      </c>
      <c r="AWK7" s="255" t="str">
        <f ca="1">IF(AWJ7&lt;&gt;"",SUMPRODUCT((AZG3:AZG42=AWJ7)*(AZJ3:AZJ42=AWJ8)*(AZQ3:AZQ42="W"))+SUMPRODUCT((AZG3:AZG42=AWJ7)*(AZJ3:AZJ42=AWJ5)*(AZQ3:AZQ42="W"))+SUMPRODUCT((AZG3:AZG42=AWJ7)*(AZJ3:AZJ42=AWJ6)*(AZQ3:AZQ42="W"))+SUMPRODUCT((AZG3:AZG42=AWJ8)*(AZJ3:AZJ42=AWJ7)*(AZR3:AZR42="W"))+SUMPRODUCT((AZG3:AZG42=AWJ5)*(AZJ3:AZJ42=AWJ7)*(AZR3:AZR42="W"))+SUMPRODUCT((AZG3:AZG42=AWJ6)*(AZJ3:AZJ42=AWJ7)*(AZR3:AZR42="W")),"")</f>
        <v/>
      </c>
      <c r="AWL7" s="255" t="str">
        <f ca="1">IF(AWJ7&lt;&gt;"",SUMPRODUCT((AZG3:AZG42=AWJ7)*(AZJ3:AZJ42=AWJ8)*(AZQ3:AZQ42="D"))+SUMPRODUCT((AZG3:AZG42=AWJ7)*(AZJ3:AZJ42=AWJ5)*(AZQ3:AZQ42="D"))+SUMPRODUCT((AZG3:AZG42=AWJ7)*(AZJ3:AZJ42=AWJ6)*(AZQ3:AZQ42="D"))+SUMPRODUCT((AZG3:AZG42=AWJ8)*(AZJ3:AZJ42=AWJ7)*(AZQ3:AZQ42="D"))+SUMPRODUCT((AZG3:AZG42=AWJ5)*(AZJ3:AZJ42=AWJ7)*(AZQ3:AZQ42="D"))+SUMPRODUCT((AZG3:AZG42=AWJ6)*(AZJ3:AZJ42=AWJ7)*(AZQ3:AZQ42="D")),"")</f>
        <v/>
      </c>
      <c r="AWM7" s="255" t="str">
        <f ca="1">IF(AWJ7&lt;&gt;"",SUMPRODUCT((AZG3:AZG42=AWJ7)*(AZJ3:AZJ42=AWJ8)*(AZQ3:AZQ42="L"))+SUMPRODUCT((AZG3:AZG42=AWJ7)*(AZJ3:AZJ42=AWJ5)*(AZQ3:AZQ42="L"))+SUMPRODUCT((AZG3:AZG42=AWJ7)*(AZJ3:AZJ42=AWJ6)*(AZQ3:AZQ42="L"))+SUMPRODUCT((AZG3:AZG42=AWJ8)*(AZJ3:AZJ42=AWJ7)*(AZR3:AZR42="L"))+SUMPRODUCT((AZG3:AZG42=AWJ5)*(AZJ3:AZJ42=AWJ7)*(AZR3:AZR42="L"))+SUMPRODUCT((AZG3:AZG42=AWJ6)*(AZJ3:AZJ42=AWJ7)*(AZR3:AZR42="L")),"")</f>
        <v/>
      </c>
      <c r="AWN7" s="255">
        <f ca="1">IF(AWJ7&lt;&gt;"",VLOOKUP(AWJ7,AUM4:AUQ29,5,FALSE),0)</f>
        <v>0</v>
      </c>
      <c r="AWO7" s="255">
        <f ca="1">IF(AWJ7&lt;&gt;"",VLOOKUP(AWJ7,AUM4:AUR29,6,FALSE),0)</f>
        <v>0</v>
      </c>
      <c r="AWP7" s="255">
        <f ca="1">AWN7-AWO7+1000</f>
        <v>1000</v>
      </c>
      <c r="AWQ7" s="255">
        <f ca="1">IF(AWJ7&lt;&gt;"",VLOOKUP(AWJ7,AUM4:AUT29,8,FALSE),0)</f>
        <v>0</v>
      </c>
      <c r="AWR7" s="255">
        <f ca="1">IF(AWJ7&lt;&gt;"",VLOOKUP(AWJ7,AUM4:AUU29,9,FALSE),0)</f>
        <v>0</v>
      </c>
      <c r="AWS7" s="255" t="str">
        <f ca="1">IF(AWJ7&lt;&gt;"",AWQ7-AWR7+1000,"")</f>
        <v/>
      </c>
      <c r="AWT7" s="255" t="str">
        <f ca="1">IF(AWJ7&lt;&gt;"",VLOOKUP(AWJ7,AUM4:AUQ8,5,FALSE),"")</f>
        <v/>
      </c>
      <c r="AWU7" s="255" t="str">
        <f ca="1">IF(AWJ7&lt;&gt;"",VLOOKUP(AWJ7,AUM4:AUT8,8,FALSE),"")</f>
        <v/>
      </c>
      <c r="AWV7" s="255" t="str">
        <f ca="1">IF(AWJ7&lt;&gt;"",VLOOKUP(AWJ7,AUM4:AVA8,15,FALSE),"")</f>
        <v/>
      </c>
      <c r="AWW7" s="255" t="str">
        <f ca="1">IF(AWJ7&lt;&gt;"",SUMPRODUCT((AZG3:AZG42=AWJ7)*(AZJ3:AZJ42=AWJ8)*AZM3:AZM42)+SUMPRODUCT((AZG3:AZG42=AWJ7)*(AZJ3:AZJ42=AWJ5)*AZM3:AZM42)+SUMPRODUCT((AZG3:AZG42=AWJ7)*(AZJ3:AZJ42=AWJ6)*AZM3:AZM42)+SUMPRODUCT((AZG3:AZG42=AWJ8)*(AZJ3:AZJ42=AWJ7)*AZN3:AZN42)+SUMPRODUCT((AZG3:AZG42=AWJ5)*(AZJ3:AZJ42=AWJ7)*AZN3:AZN42)+SUMPRODUCT((AZG3:AZG42=AWJ6)*(AZJ3:AZJ42=AWJ7)*AZN3:AZN42),"")</f>
        <v/>
      </c>
      <c r="AWX7" s="255" t="str">
        <f ca="1">IF(AWJ7&lt;&gt;"",SUMPRODUCT((AZG3:AZG42=AWJ7)*(AZJ3:AZJ42=AWJ8)*AZO3:AZO42)+SUMPRODUCT((AZG3:AZG42=AWJ7)*(AZJ3:AZJ42=AWJ5)*AZO3:AZO42)+SUMPRODUCT((AZG3:AZG42=AWJ7)*(AZJ3:AZJ42=AWJ6)*AZO3:AZO42)+SUMPRODUCT((AZG3:AZG42=AWJ8)*(AZJ3:AZJ42=AWJ7)*AZP3:AZP42)+SUMPRODUCT((AZG3:AZG42=AWJ5)*(AZJ3:AZJ42=AWJ7)*AZP3:AZP42)+SUMPRODUCT((AZG3:AZG42=AWJ6)*(AZJ3:AZJ42=AWJ7)*AZP3:AZP42),"")</f>
        <v/>
      </c>
      <c r="AWY7" s="255" t="str">
        <f ca="1">IF(AWJ7&lt;&gt;"",AWK7*4+AWL7*2+AWW7+AWX7,"")</f>
        <v/>
      </c>
      <c r="AWZ7" s="255" t="str">
        <f ca="1">IF(AWJ7&lt;&gt;"",RANK(AWY7,AWY5:AWY8),"")</f>
        <v/>
      </c>
      <c r="AXA7" s="255">
        <f ca="1">SUMPRODUCT((AWY5:AWY8=AWY7)*(AWP5:AWP8&gt;AWP7))</f>
        <v>0</v>
      </c>
      <c r="AXB7" s="255">
        <f ca="1">SUMPRODUCT((AWY5:AWY8=AWY7)*(AWP5:AWP8=AWP7)*(AWS5:AWS8&gt;AWS7))</f>
        <v>0</v>
      </c>
      <c r="AXC7" s="255">
        <f ca="1">SUMPRODUCT((AWY4:AWY8=AWY7)*(AWP4:AWP8=AWP7)*(AWS4:AWS8=AWS7)*(AWT4:AWT8&gt;AWT7))</f>
        <v>0</v>
      </c>
      <c r="AXD7" s="255">
        <f ca="1">SUMPRODUCT((AWY4:AWY8=AWY7)*(AWP4:AWP8=AWP7)*(AWS4:AWS8=AWS7)*(AWT4:AWT8=AWT7)*(AWU4:AWU8&gt;AWU7))</f>
        <v>0</v>
      </c>
      <c r="AXE7" s="255">
        <f ca="1">SUMPRODUCT((AWY4:AWY8=AWY7)*(AWP4:AWP8=AWP7)*(AWS4:AWS8=AWS7)*(AWT4:AWT8=AWT7)*(AWU4:AWU8=AWU7)*(AWV4:AWV8&gt;AWV7))</f>
        <v>0</v>
      </c>
      <c r="AXF7" s="255" t="str">
        <f t="shared" ca="1" si="393"/>
        <v/>
      </c>
      <c r="AXG7" s="255" t="str">
        <f ca="1">IF(AWJ7&lt;&gt;"",INDEX(AWJ5:AWJ8,MATCH(4,AXF5:AXF8,0),0),"")</f>
        <v/>
      </c>
      <c r="AXH7" s="255" t="str">
        <f ca="1">IF(AVI5&lt;&gt;"",AVI5,"")</f>
        <v/>
      </c>
      <c r="AXI7" s="255">
        <f ca="1">SUMPRODUCT((AZG3:AZG42=AXH7)*(AZJ3:AZJ42=AXH8)*(AZQ3:AZQ42="W"))+SUMPRODUCT((AZG3:AZG42=AXH7)*(AZJ3:AZJ42=AXH9)*(AZQ3:AZQ42="W"))+SUMPRODUCT((AZG3:AZG42=AXH7)*(AZJ3:AZJ42=AXH6)*(AZQ3:AZQ42="W"))+SUMPRODUCT((AZG3:AZG42=AXH8)*(AZJ3:AZJ42=AXH7)*(AZR3:AZR42="W"))+SUMPRODUCT((AZG3:AZG42=AXH9)*(AZJ3:AZJ42=AXH7)*(AZR3:AZR42="W"))+SUMPRODUCT((AZG3:AZG42=AXH6)*(AZJ3:AZJ42=AXH7)*(AZR3:AZR42="W"))</f>
        <v>0</v>
      </c>
      <c r="AXJ7" s="255">
        <f ca="1">SUMPRODUCT((AZG3:AZG42=AXH7)*(AZJ3:AZJ42=AXH8)*(AZQ3:AZQ42="D"))+SUMPRODUCT((AZG3:AZG42=AXH7)*(AZJ3:AZJ42=AXH9)*(AZQ3:AZQ42="D"))+SUMPRODUCT((AZG3:AZG42=AXH7)*(AZJ3:AZJ42=AXH6)*(AZQ3:AZQ42="D"))+SUMPRODUCT((AZG3:AZG42=AXH8)*(AZJ3:AZJ42=AXH7)*(AZQ3:AZQ42="D"))+SUMPRODUCT((AZG3:AZG42=AXH9)*(AZJ3:AZJ42=AXH7)*(AZQ3:AZQ42="D"))+SUMPRODUCT((AZG3:AZG42=AXH6)*(AZJ3:AZJ42=AXH7)*(AZQ3:AZQ42="D"))</f>
        <v>0</v>
      </c>
      <c r="AXK7" s="255">
        <f ca="1">SUMPRODUCT((AZG3:AZG42=AXH7)*(AZJ3:AZJ42=AXH8)*(AZQ3:AZQ42="L"))+SUMPRODUCT((AZG3:AZG42=AXH7)*(AZJ3:AZJ42=AXH9)*(AZQ3:AZQ42="L"))+SUMPRODUCT((AZG3:AZG42=AXH7)*(AZJ3:AZJ42=AXH6)*(AZQ3:AZQ42="L"))+SUMPRODUCT((AZG3:AZG42=AXH8)*(AZJ3:AZJ42=AXH7)*(AZR3:AZR42="L"))+SUMPRODUCT((AZG3:AZG42=AXH9)*(AZJ3:AZJ42=AXH7)*(AZR3:AZR42="L"))+SUMPRODUCT((AZG3:AZG42=AXH6)*(AZJ3:AZJ42=AXH7)*(AZR3:AZR42="L"))</f>
        <v>0</v>
      </c>
      <c r="AXL7" s="255">
        <f ca="1">IF(AXH7&lt;&gt;"",VLOOKUP(AXH7,AUM4:AUQ29,5,FALSE),0)</f>
        <v>0</v>
      </c>
      <c r="AXM7" s="255">
        <f ca="1">IF(AXH7&lt;&gt;"",VLOOKUP(AXH7,AUM4:AUR29,6,FALSE),0)</f>
        <v>0</v>
      </c>
      <c r="AXN7" s="255">
        <f ca="1">AXL7-AXM7+1000</f>
        <v>1000</v>
      </c>
      <c r="AXO7" s="255">
        <f ca="1">IF(AXH7&lt;&gt;"",VLOOKUP(AXH7,AUM4:AUT29,8,FALSE),0)</f>
        <v>0</v>
      </c>
      <c r="AXP7" s="255">
        <f ca="1">IF(AXH7&lt;&gt;"",VLOOKUP(AXH7,AUM4:AUU29,9,FALSE),0)</f>
        <v>0</v>
      </c>
      <c r="AXQ7" s="255">
        <f ca="1">AXO7-AXP7+1000</f>
        <v>1000</v>
      </c>
      <c r="AXR7" s="255" t="str">
        <f ca="1">IF(AXH7&lt;&gt;"",VLOOKUP(AXH7,AUM4:AUQ8,5,FALSE),"")</f>
        <v/>
      </c>
      <c r="AXS7" s="255" t="str">
        <f ca="1">IF(AXH7&lt;&gt;"",VLOOKUP(AXH7,AUM4:AUT8,8,FALSE),"")</f>
        <v/>
      </c>
      <c r="AXT7" s="255" t="str">
        <f ca="1">IF(AXH7&lt;&gt;"",VLOOKUP(AXH7,AUM4:AVA8,15,FALSE),"")</f>
        <v/>
      </c>
      <c r="AXU7" s="255">
        <f ca="1">SUMPRODUCT((AZG3:AZG42=AXH7)*(AZJ3:AZJ42=AXH8)*AZM3:AZM42)+SUMPRODUCT((AZG3:AZG42=AXH7)*(AZJ3:AZJ42=AXH9)*AZM3:AZM42)+SUMPRODUCT((AZG3:AZG42=AXH7)*(AZJ3:AZJ42=AXH6)*AZM3:AZM42)+SUMPRODUCT((AZG3:AZG42=AXH8)*(AZJ3:AZJ42=AXH7)*AZN3:AZN42)+SUMPRODUCT((AZG3:AZG42=AXH9)*(AZJ3:AZJ42=AXH7)*AZN3:AZN42)+SUMPRODUCT((AZG3:AZG42=AXH6)*(AZJ3:AZJ42=AXH7)*AZN3:AZN42)</f>
        <v>0</v>
      </c>
      <c r="AXV7" s="255">
        <f ca="1">SUMPRODUCT((AZG3:AZG42=AXH7)*(AZJ3:AZJ42=AXH8)*AZO3:AZO42)+SUMPRODUCT((AZG3:AZG42=AXH7)*(AZJ3:AZJ42=AXH9)*AZO3:AZO42)+SUMPRODUCT((AZG3:AZG42=AXH7)*(AZJ3:AZJ42=AXH6)*AZO3:AZO42)+SUMPRODUCT((AZG3:AZG42=AXH8)*(AZJ3:AZJ42=AXH7)*AZP3:AZP42)+SUMPRODUCT((AZG3:AZG42=AXH9)*(AZJ3:AZJ42=AXH7)*AZP3:AZP42)+SUMPRODUCT((AZG3:AZG42=AXH6)*(AZJ3:AZJ42=AXH7)*AZP3:AZP42)</f>
        <v>0</v>
      </c>
      <c r="AXW7" s="255">
        <f ca="1">AXI7*4+AXJ7*2+AXU7+AXV7</f>
        <v>0</v>
      </c>
      <c r="AXX7" s="255" t="str">
        <f ca="1">IF(AXH7&lt;&gt;"",RANK(AXW7,AXW6:AXW9),"")</f>
        <v/>
      </c>
      <c r="AXY7" s="255">
        <f ca="1">SUMPRODUCT((AXW6:AXW9=AXW7)*(AXN6:AXN9&gt;AXN7))</f>
        <v>0</v>
      </c>
      <c r="AXZ7" s="255">
        <f ca="1">SUMPRODUCT((AXW6:AXW9=AXW7)*(AXN6:AXN9=AXN7)*(AXQ6:AXQ9&gt;AXQ7))</f>
        <v>0</v>
      </c>
      <c r="AYA7" s="255">
        <f ca="1">SUMPRODUCT((AXW4:AXW8=AXW7)*(AXN4:AXN8=AXN7)*(AXQ4:AXQ8=AXQ7)*(AXR4:AXR8&gt;AXR7))</f>
        <v>0</v>
      </c>
      <c r="AYB7" s="255">
        <f ca="1">SUMPRODUCT((AXW4:AXW8=AXW7)*(AXN4:AXN8=AXN7)*(AXQ4:AXQ8=AXQ7)*(AXR4:AXR8=AXR7)*(AXS4:AXS8&gt;AXS7))</f>
        <v>0</v>
      </c>
      <c r="AYC7" s="255">
        <f ca="1">SUMPRODUCT((AXW4:AXW8=AXW7)*(AXN4:AXN8=AXN7)*(AXQ4:AXQ8=AXQ7)*(AXR4:AXR8=AXR7)*(AXS4:AXS8=AXS7)*(AXT4:AXT8&gt;AXT7))</f>
        <v>0</v>
      </c>
      <c r="AYD7" s="255" t="str">
        <f t="shared" ref="AYD7:AYD8" ca="1" si="415">IF(AXH7&lt;&gt;"",SUM(AXX7:AYC7)+2,"")</f>
        <v/>
      </c>
      <c r="AYE7" s="255" t="str">
        <f ca="1">IF(AXH7&lt;&gt;"",INDEX(AXH6:AXH8,MATCH(4,AYD6:AYD8,0),0),"")</f>
        <v/>
      </c>
      <c r="AYF7" s="255" t="str">
        <f ca="1">IF(AVJ4&lt;&gt;"",AVJ4,"")</f>
        <v/>
      </c>
      <c r="AYG7" s="255">
        <f ca="1">SUMPRODUCT((AZG3:AZG42=AYF7)*(AZJ3:AZJ42=AYF8)*(AZQ3:AZQ42="W"))+SUMPRODUCT((AZG3:AZG42=AYF7)*(AZJ3:AZJ42=AYF9)*(AZQ3:AZQ42="W"))+SUMPRODUCT((AZG3:AZG42=AYF7)*(AZJ3:AZJ42=AYF10)*(AZQ3:AZQ42="W"))+SUMPRODUCT((AZG3:AZG42=AYF8)*(AZJ3:AZJ42=AYF7)*(AZR3:AZR42="W"))+SUMPRODUCT((AZG3:AZG42=AYF9)*(AZJ3:AZJ42=AYF7)*(AZR3:AZR42="W"))+SUMPRODUCT((AZG3:AZG42=AYF10)*(AZJ3:AZJ42=AYF7)*(AZR3:AZR42="W"))</f>
        <v>0</v>
      </c>
      <c r="AYH7" s="255">
        <f ca="1">SUMPRODUCT((AZG3:AZG42=AYF7)*(AZJ3:AZJ42=AYF8)*(AZQ3:AZQ42="D"))+SUMPRODUCT((AZG3:AZG42=AYF7)*(AZJ3:AZJ42=AYF9)*(AZQ3:AZQ42="D"))+SUMPRODUCT((AZG3:AZG42=AYF7)*(AZJ3:AZJ42=AYF10)*(AZQ3:AZQ42="D"))+SUMPRODUCT((AZG3:AZG42=AYF8)*(AZJ3:AZJ42=AYF7)*(AZQ3:AZQ42="D"))+SUMPRODUCT((AZG3:AZG42=AYF9)*(AZJ3:AZJ42=AYF7)*(AZQ3:AZQ42="D"))+SUMPRODUCT((AZG3:AZG42=AYF10)*(AZJ3:AZJ42=AYF7)*(AZQ3:AZQ42="D"))</f>
        <v>0</v>
      </c>
      <c r="AYI7" s="255">
        <f ca="1">SUMPRODUCT((AZG3:AZG42=AYF7)*(AZJ3:AZJ42=AYF8)*(AZQ3:AZQ42="L"))+SUMPRODUCT((AZG3:AZG42=AYF7)*(AZJ3:AZJ42=AYF9)*(AZQ3:AZQ42="L"))+SUMPRODUCT((AZG3:AZG42=AYF7)*(AZJ3:AZJ42=AYF10)*(AZQ3:AZQ42="L"))+SUMPRODUCT((AZG3:AZG42=AYF8)*(AZJ3:AZJ42=AYF7)*(AZR3:AZR42="L"))+SUMPRODUCT((AZG3:AZG42=AYF9)*(AZJ3:AZJ42=AYF7)*(AZR3:AZR42="L"))+SUMPRODUCT((AZG3:AZG42=AYF10)*(AZJ3:AZJ42=AYF7)*(AZR3:AZR42="L"))</f>
        <v>0</v>
      </c>
      <c r="AYJ7" s="255">
        <f ca="1">IF(AYF7&lt;&gt;"",VLOOKUP(AYF7,AUM4:AUQ29,5,FALSE),0)</f>
        <v>0</v>
      </c>
      <c r="AYK7" s="255">
        <f ca="1">IF(AYF7&lt;&gt;"",VLOOKUP(AYF7,AUM4:AUR29,6,FALSE),0)</f>
        <v>0</v>
      </c>
      <c r="AYL7" s="255">
        <f ca="1">AYJ7-AYK7+1000</f>
        <v>1000</v>
      </c>
      <c r="AYM7" s="255">
        <f ca="1">IF(AYF7&lt;&gt;"",VLOOKUP(AYF7,AUM4:AUT29,8,FALSE),0)</f>
        <v>0</v>
      </c>
      <c r="AYN7" s="255">
        <f ca="1">IF(AYF7&lt;&gt;"",VLOOKUP(AYF7,AUM4:AUU29,9,FALSE),0)</f>
        <v>0</v>
      </c>
      <c r="AYO7" s="255">
        <f ca="1">AYM7-AYN7+1000</f>
        <v>1000</v>
      </c>
      <c r="AYP7" s="255" t="str">
        <f ca="1">IF(AYF7&lt;&gt;"",VLOOKUP(AYF7,AUM4:AUQ8,5,FALSE),"")</f>
        <v/>
      </c>
      <c r="AYQ7" s="255" t="str">
        <f ca="1">IF(AYF7&lt;&gt;"",VLOOKUP(AYF7,AUM4:AUT8,8,FALSE),"")</f>
        <v/>
      </c>
      <c r="AYR7" s="255" t="str">
        <f ca="1">IF(AYF7&lt;&gt;"",VLOOKUP(AYF7,AUM4:AVA8,15,FALSE),"")</f>
        <v/>
      </c>
      <c r="AYS7" s="255">
        <f ca="1">SUMPRODUCT((AZG3:AZG42=AYF7)*(AZJ3:AZJ42=AYF8)*AZM3:AZM42)+SUMPRODUCT((AZG3:AZG42=AYF7)*(AZJ3:AZJ42=AYF9)*AZM3:AZM42)+SUMPRODUCT((AZG3:AZG42=AYF7)*(AZJ3:AZJ42=AYF10)*AZM3:AZM42)+SUMPRODUCT((AZG3:AZG42=AYF8)*(AZJ3:AZJ42=AYF7)*AZN3:AZN42)+SUMPRODUCT((AZG3:AZG42=AYF9)*(AZJ3:AZJ42=AYF7)*AZN3:AZN42)+SUMPRODUCT((AZG3:AZG42=AYF10)*(AZJ3:AZJ42=AYF7)*AZN3:AZN42)</f>
        <v>0</v>
      </c>
      <c r="AYT7" s="255">
        <f ca="1">SUMPRODUCT((AZG3:AZG42=AYF7)*(AZJ3:AZJ42=AYF8)*AZO3:AZO42)+SUMPRODUCT((AZG3:AZG42=AYF7)*(AZJ3:AZJ42=AYF9)*AZO3:AZO42)+SUMPRODUCT((AZG3:AZG42=AYF7)*(AZJ3:AZJ42=AYF10)*AZO3:AZO42)+SUMPRODUCT((AZG3:AZG42=AYF8)*(AZJ3:AZJ42=AYF7)*AZP3:AZP42)+SUMPRODUCT((AZG3:AZG42=AYF9)*(AZJ3:AZJ42=AYF7)*AZP3:AZP42)+SUMPRODUCT((AZG3:AZG42=AYF10)*(AZJ3:AZJ42=AYF7)*AZP3:AZP42)</f>
        <v>0</v>
      </c>
      <c r="AYU7" s="255">
        <f ca="1">AYG7*4+AYH7*2+AYS7+AYT7</f>
        <v>0</v>
      </c>
      <c r="AYV7" s="255" t="str">
        <f ca="1">IF(AYF7&lt;&gt;"",RANK(AYU7,AYU7:AYU10),"")</f>
        <v/>
      </c>
      <c r="AYW7" s="255">
        <f ca="1">SUMPRODUCT((AYU7:AYU10=AYU7)*(AYL7:AYL10&gt;AYL7))</f>
        <v>0</v>
      </c>
      <c r="AYX7" s="255">
        <f ca="1">SUMPRODUCT((AYU7:AYU10=AYU7)*(AYL7:AYL10=AYL7)*(AYO7:AYO10&gt;AYO7))</f>
        <v>0</v>
      </c>
      <c r="AYY7" s="255">
        <f ca="1">SUMPRODUCT((AYU4:AYU8=AYU7)*(AYL4:AYL8=AYL7)*(AYO4:AYO8=AYO7)*(AYP4:AYP8&gt;AYP7))</f>
        <v>0</v>
      </c>
      <c r="AYZ7" s="255">
        <f ca="1">SUMPRODUCT((AYU4:AYU8=AYU7)*(AYL4:AYL8=AYL7)*(AYO4:AYO8=AYO7)*(AYP4:AYP8=AYP7)*(AYQ4:AYQ8&gt;AYQ7))</f>
        <v>0</v>
      </c>
      <c r="AZA7" s="255">
        <f ca="1">SUMPRODUCT((AYU4:AYU8=AYU7)*(AYL4:AYL8=AYL7)*(AYO4:AYO8=AYO7)*(AYP4:AYP8=AYP7)*(AYQ4:AYQ8=AYQ7)*(AYR4:AYR8&gt;AYR7))</f>
        <v>0</v>
      </c>
      <c r="AZB7" s="255" t="str">
        <f ca="1">IF(AYF7&lt;&gt;"",SUM(AYV7:AZA7)+3,"")</f>
        <v/>
      </c>
      <c r="AZC7" s="255" t="str">
        <f ca="1">IF(AYF7&lt;&gt;"",IF(AZB7=4,AYF7,AYF8),"")</f>
        <v/>
      </c>
      <c r="AZD7" s="255" t="str">
        <f ca="1">IF(AZC7&lt;&gt;"",AZC7,IF(AYE7&lt;&gt;"",AYE7,IF(AXG7&lt;&gt;"",AXG7,IF(AWI7&lt;&gt;"",AWI7,AVE7))))</f>
        <v>Australia</v>
      </c>
      <c r="AZE7" s="255">
        <v>4</v>
      </c>
      <c r="AZF7" s="255">
        <v>5</v>
      </c>
      <c r="AZG7" s="255" t="str">
        <f t="shared" si="82"/>
        <v>France</v>
      </c>
      <c r="AZH7" s="255" t="str">
        <f ca="1">IF(OFFSET('All Players'!$W14,0,AZH$1)&lt;&gt;"",OFFSET('All Players'!$W14,0,AZH$1),"")</f>
        <v/>
      </c>
      <c r="AZI7" s="255" t="str">
        <f ca="1">IF(OFFSET('All Players'!$Y14,0,AZH$1)&lt;&gt;"",OFFSET('All Players'!$Y14,0,AZH$1),"")</f>
        <v/>
      </c>
      <c r="AZJ7" s="255" t="str">
        <f t="shared" si="83"/>
        <v>Italy</v>
      </c>
      <c r="AZK7" s="255" t="str">
        <f ca="1">IF(OFFSET('All Players'!$AA14,0,AZJ$1)&lt;&gt;"",OFFSET('All Players'!$AA14,0,AZJ$1),"")</f>
        <v/>
      </c>
      <c r="AZL7" s="255" t="str">
        <f ca="1">IF(OFFSET('All Players'!$AC14,0,AZK$1)&lt;&gt;"",OFFSET('All Players'!$AC14,0,AZK$1),"")</f>
        <v/>
      </c>
      <c r="AZM7" s="255">
        <f t="shared" ca="1" si="84"/>
        <v>0</v>
      </c>
      <c r="AZN7" s="255">
        <f t="shared" ca="1" si="85"/>
        <v>0</v>
      </c>
      <c r="AZO7" s="255">
        <f t="shared" ca="1" si="86"/>
        <v>0</v>
      </c>
      <c r="AZP7" s="255">
        <f t="shared" ca="1" si="87"/>
        <v>0</v>
      </c>
      <c r="AZQ7" s="255" t="str">
        <f t="shared" ca="1" si="88"/>
        <v/>
      </c>
      <c r="AZR7" s="255" t="str">
        <f t="shared" ca="1" si="89"/>
        <v/>
      </c>
      <c r="AZS7" s="255">
        <f ca="1">VLOOKUP(AZT7,BEK4:BEL8,2,FALSE)</f>
        <v>2</v>
      </c>
      <c r="AZT7" s="255" t="s">
        <v>29</v>
      </c>
      <c r="AZU7" s="255">
        <f t="shared" ca="1" si="284"/>
        <v>0</v>
      </c>
      <c r="AZV7" s="255">
        <f t="shared" ca="1" si="285"/>
        <v>0</v>
      </c>
      <c r="AZW7" s="255">
        <f t="shared" ca="1" si="286"/>
        <v>0</v>
      </c>
      <c r="AZX7" s="255">
        <f t="shared" ca="1" si="287"/>
        <v>0</v>
      </c>
      <c r="AZY7" s="255">
        <f t="shared" ca="1" si="288"/>
        <v>0</v>
      </c>
      <c r="AZZ7" s="255">
        <f t="shared" ca="1" si="289"/>
        <v>1000</v>
      </c>
      <c r="BAA7" s="255">
        <f t="shared" ca="1" si="290"/>
        <v>0</v>
      </c>
      <c r="BAB7" s="255">
        <f t="shared" ca="1" si="291"/>
        <v>0</v>
      </c>
      <c r="BAC7" s="255">
        <f t="shared" ca="1" si="292"/>
        <v>1000</v>
      </c>
      <c r="BAD7" s="255">
        <f t="shared" ca="1" si="293"/>
        <v>0</v>
      </c>
      <c r="BAE7" s="255">
        <f ca="1">SUMIF(BEN:BEN,AZT7,BET:BET)+SUMIF(BEQ:BEQ,AZT7,BEU:BEU)</f>
        <v>0</v>
      </c>
      <c r="BAF7" s="255">
        <f ca="1">SUMIF(BEN:BEN,AZT7,BEV:BEV)+SUMIF(BEQ:BEQ,AZT7,BEW:BEW)</f>
        <v>0</v>
      </c>
      <c r="BAG7" s="255">
        <f t="shared" ca="1" si="294"/>
        <v>0</v>
      </c>
      <c r="BAH7" s="255">
        <v>10</v>
      </c>
      <c r="BAI7" s="255">
        <f t="shared" ca="1" si="295"/>
        <v>1</v>
      </c>
      <c r="BAK7" s="255">
        <f ca="1">RANK(BAG7,BAG$4:BAG$8)+COUNTIF(BAG$4:BAG7,BAG7)-1</f>
        <v>4</v>
      </c>
      <c r="BAL7" s="255" t="str">
        <f ca="1">INDEX(AZT$4:AZT$8,MATCH(4,BAK$4:BAK$8,0),0)</f>
        <v>Fiji</v>
      </c>
      <c r="BAM7" s="255">
        <f t="shared" ca="1" si="296"/>
        <v>1</v>
      </c>
      <c r="BAN7" s="255" t="str">
        <f ca="1">IF(AND(BAN6&lt;&gt;"",BAM7=1),BAL7,"")</f>
        <v>Fiji</v>
      </c>
      <c r="BAO7" s="255" t="str">
        <f ca="1">IF(AND(BAO6&lt;&gt;"",BAM8=2),BAL8,"")</f>
        <v/>
      </c>
      <c r="BAS7" s="255" t="str">
        <f t="shared" ca="1" si="297"/>
        <v>Fiji</v>
      </c>
      <c r="BAT7" s="255">
        <f ca="1">SUMPRODUCT((BEN3:BEN42=BAS7)*(BEQ3:BEQ42=BAS8)*(BEX3:BEX42="W"))+SUMPRODUCT((BEN3:BEN42=BAS7)*(BEQ3:BEQ42=BAS4)*(BEX3:BEX42="W"))+SUMPRODUCT((BEN3:BEN42=BAS7)*(BEQ3:BEQ42=BAS5)*(BEX3:BEX42="W"))+SUMPRODUCT((BEN3:BEN42=BAS7)*(BEQ3:BEQ42=BAS6)*(BEX3:BEX42="W"))+SUMPRODUCT((BEN3:BEN42=BAS8)*(BEQ3:BEQ42=BAS7)*(BEY3:BEY42="W"))+SUMPRODUCT((BEN3:BEN42=BAS4)*(BEQ3:BEQ42=BAS7)*(BEY3:BEY42="W"))+SUMPRODUCT((BEN3:BEN42=BAS5)*(BEQ3:BEQ42=BAS7)*(BEY3:BEY42="W"))+SUMPRODUCT((BEN3:BEN42=BAS6)*(BEQ3:BEQ42=BAS7)*(BEY3:BEY42="W"))</f>
        <v>0</v>
      </c>
      <c r="BAU7" s="255">
        <f ca="1">SUMPRODUCT((BEN3:BEN42=BAS7)*(BEQ3:BEQ42=BAS8)*(BEX3:BEX42="D"))+SUMPRODUCT((BEN3:BEN42=BAS7)*(BEQ3:BEQ42=BAS4)*(BEX3:BEX42="D"))+SUMPRODUCT((BEN3:BEN42=BAS7)*(BEQ3:BEQ42=BAS5)*(BEX3:BEX42="D"))+SUMPRODUCT((BEN3:BEN42=BAS7)*(BEQ3:BEQ42=BAS6)*(BEX3:BEX42="D"))+SUMPRODUCT((BEN3:BEN42=BAS8)*(BEQ3:BEQ42=BAS7)*(BEX3:BEX42="D"))+SUMPRODUCT((BEN3:BEN42=BAS4)*(BEQ3:BEQ42=BAS7)*(BEX3:BEX42="D"))+SUMPRODUCT((BEN3:BEN42=BAS5)*(BEQ3:BEQ42=BAS7)*(BEX3:BEX42="D"))+SUMPRODUCT((BEN3:BEN42=BAS6)*(BEQ3:BEQ42=BAS7)*(BEX3:BEX42="D"))</f>
        <v>0</v>
      </c>
      <c r="BAV7" s="255">
        <f ca="1">SUMPRODUCT((BEN3:BEN42=BAS7)*(BEQ3:BEQ42=BAS8)*(BEX3:BEX42="L"))+SUMPRODUCT((BEN3:BEN42=BAS7)*(BEQ3:BEQ42=BAS4)*(BEX3:BEX42="L"))+SUMPRODUCT((BEN3:BEN42=BAS7)*(BEQ3:BEQ42=BAS5)*(BEX3:BEX42="L"))+SUMPRODUCT((BEN3:BEN42=BAS7)*(BEQ3:BEQ42=BAS6)*(BEX3:BEX42="L"))+SUMPRODUCT((BEN3:BEN42=BAS8)*(BEQ3:BEQ42=BAS7)*(BEY3:BEY42="L"))+SUMPRODUCT((BEN3:BEN42=BAS4)*(BEQ3:BEQ42=BAS7)*(BEY3:BEY42="L"))+SUMPRODUCT((BEN3:BEN42=BAS5)*(BEQ3:BEQ42=BAS7)*(BEY3:BEY42="L"))+SUMPRODUCT((BEN3:BEN42=BAS6)*(BEQ3:BEQ42=BAS7)*(BEY3:BEY42="L"))</f>
        <v>0</v>
      </c>
      <c r="BAW7" s="255">
        <f ca="1">IF(BAS7&lt;&gt;"",VLOOKUP(BAS7,AZT4:AZX29,5,FALSE),0)</f>
        <v>0</v>
      </c>
      <c r="BAX7" s="255">
        <f ca="1">IF(BAS7&lt;&gt;"",VLOOKUP(BAS7,AZT4:AZY29,6,FALSE),0)</f>
        <v>0</v>
      </c>
      <c r="BAY7" s="255">
        <f ca="1">BAW7-BAX7+1000</f>
        <v>1000</v>
      </c>
      <c r="BAZ7" s="255">
        <f ca="1">IF(BAS7&lt;&gt;"",VLOOKUP(BAS7,AZT4:BAA29,8,FALSE),0)</f>
        <v>0</v>
      </c>
      <c r="BBA7" s="255">
        <f ca="1">IF(BAS7&lt;&gt;"",VLOOKUP(BAS7,AZT4:BAB29,9,FALSE),0)</f>
        <v>0</v>
      </c>
      <c r="BBB7" s="255">
        <f ca="1">BAZ7-BBA7+1000</f>
        <v>1000</v>
      </c>
      <c r="BBC7" s="255">
        <f ca="1">IF(BAS7&lt;&gt;"",VLOOKUP(BAS7,AZT4:AZX8,5,FALSE),"")</f>
        <v>0</v>
      </c>
      <c r="BBD7" s="255">
        <f ca="1">IF(BAS7&lt;&gt;"",VLOOKUP(BAS7,AZT4:BAA8,8,FALSE),"")</f>
        <v>0</v>
      </c>
      <c r="BBE7" s="255">
        <f ca="1">IF(BAS7&lt;&gt;"",VLOOKUP(BAS7,AZT4:BAH8,15,FALSE),"")</f>
        <v>10</v>
      </c>
      <c r="BBF7" s="255">
        <f ca="1">SUMPRODUCT((BEN3:BEN42=BAS7)*(BEQ3:BEQ42=BAS8)*BET3:BET42)+SUMPRODUCT((BEN3:BEN42=BAS7)*(BEQ3:BEQ42=BAS4)*BET3:BET42)+SUMPRODUCT((BEN3:BEN42=BAS7)*(BEQ3:BEQ42=BAS5)*BET3:BET42)+SUMPRODUCT((BEN3:BEN42=BAS7)*(BEQ3:BEQ42=BAS6)*BET3:BET42)+SUMPRODUCT((BEN3:BEN42=BAS8)*(BEQ3:BEQ42=BAS7)*BEU3:BEU42)+SUMPRODUCT((BEN3:BEN42=BAS4)*(BEQ3:BEQ42=BAS7)*BEU3:BEU42)+SUMPRODUCT((BEN3:BEN42=BAS5)*(BEQ3:BEQ42=BAS7)*BEU3:BEU42)+SUMPRODUCT((BEN3:BEN42=BAS6)*(BEQ3:BEQ42=BAS7)*BEU3:BEU42)</f>
        <v>0</v>
      </c>
      <c r="BBG7" s="255">
        <f ca="1">SUMPRODUCT((BEN3:BEN42=BAS7)*(BEQ3:BEQ42=BAS8)*BEV3:BEV42)+SUMPRODUCT((BEN3:BEN42=BAS7)*(BEQ3:BEQ42=BAS4)*BEV3:BEV42)+SUMPRODUCT((BEN3:BEN42=BAS7)*(BEQ3:BEQ42=BAS5)*BEV3:BEV42)+SUMPRODUCT((BEN3:BEN42=BAS7)*(BEQ3:BEQ42=BAS6)*BEV3:BEV42)+SUMPRODUCT((BEN3:BEN42=BAS8)*(BEQ3:BEQ42=BAS7)*BEW3:BEW42)+SUMPRODUCT((BEN3:BEN42=BAS4)*(BEQ3:BEQ42=BAS7)*BEW3:BEW42)+SUMPRODUCT((BEN3:BEN42=BAS5)*(BEQ3:BEQ42=BAS7)*BEW3:BEW42)+SUMPRODUCT((BEN3:BEN42=BAS6)*(BEQ3:BEQ42=BAS7)*BEW3:BEW42)</f>
        <v>0</v>
      </c>
      <c r="BBH7" s="255">
        <f ca="1">BAT7*4+BAU7*2+BBF7+BBG7</f>
        <v>0</v>
      </c>
      <c r="BBI7" s="255">
        <f ca="1">IF(BAS7&lt;&gt;"",RANK(BBH7,BBH4:BBH8),"")</f>
        <v>1</v>
      </c>
      <c r="BBJ7" s="255">
        <f ca="1">SUMPRODUCT((BBH4:BBH8=BBH7)*(BAY4:BAY8&gt;BAY7))</f>
        <v>0</v>
      </c>
      <c r="BBK7" s="255">
        <f ca="1">SUMPRODUCT((BBH4:BBH8=BBH7)*(BAY4:BAY8=BAY7)*(BBB4:BBB8&gt;BBB7))</f>
        <v>0</v>
      </c>
      <c r="BBL7" s="255">
        <f ca="1">SUMPRODUCT((BBH4:BBH8=BBH7)*(BAY4:BAY8=BAY7)*(BBB4:BBB8=BBB7)*(BBC4:BBC8&gt;BBC7))</f>
        <v>0</v>
      </c>
      <c r="BBM7" s="255">
        <f ca="1">SUMPRODUCT((BBH4:BBH8=BBH7)*(BAY4:BAY8=BAY7)*(BBB4:BBB8=BBB7)*(BBC4:BBC8=BBC7)*(BBD4:BBD8&gt;BBD7))</f>
        <v>0</v>
      </c>
      <c r="BBN7" s="255">
        <f ca="1">SUMPRODUCT((BBH4:BBH8=BBH7)*(BAY4:BAY8=BAY7)*(BBB4:BBB8=BBB7)*(BBC4:BBC8=BBC7)*(BBD4:BBD8=BBD7)*(BBE4:BBE8&gt;BBE7))</f>
        <v>1</v>
      </c>
      <c r="BBO7" s="255">
        <f t="shared" ca="1" si="298"/>
        <v>2</v>
      </c>
      <c r="BBP7" s="255" t="str">
        <f ca="1">IF(BAS7&lt;&gt;"",INDEX(BAS4:BAS8,MATCH(4,BBO4:BBO8,0),0),"")</f>
        <v>Australia</v>
      </c>
      <c r="BBQ7" s="255" t="str">
        <f ca="1">IF(BAO6&lt;&gt;"",BAO6,"")</f>
        <v/>
      </c>
      <c r="BBR7" s="255" t="str">
        <f ca="1">IF(BBQ7&lt;&gt;"",SUMPRODUCT((BEN3:BEN42=BBQ7)*(BEQ3:BEQ42=BBQ8)*(BEX3:BEX42="W"))+SUMPRODUCT((BEN3:BEN42=BBQ7)*(BEQ3:BEQ42=BBQ5)*(BEX3:BEX42="W"))+SUMPRODUCT((BEN3:BEN42=BBQ7)*(BEQ3:BEQ42=BBQ6)*(BEX3:BEX42="W"))+SUMPRODUCT((BEN3:BEN42=BBQ8)*(BEQ3:BEQ42=BBQ7)*(BEY3:BEY42="W"))+SUMPRODUCT((BEN3:BEN42=BBQ5)*(BEQ3:BEQ42=BBQ7)*(BEY3:BEY42="W"))+SUMPRODUCT((BEN3:BEN42=BBQ6)*(BEQ3:BEQ42=BBQ7)*(BEY3:BEY42="W")),"")</f>
        <v/>
      </c>
      <c r="BBS7" s="255" t="str">
        <f ca="1">IF(BBQ7&lt;&gt;"",SUMPRODUCT((BEN3:BEN42=BBQ7)*(BEQ3:BEQ42=BBQ8)*(BEX3:BEX42="D"))+SUMPRODUCT((BEN3:BEN42=BBQ7)*(BEQ3:BEQ42=BBQ5)*(BEX3:BEX42="D"))+SUMPRODUCT((BEN3:BEN42=BBQ7)*(BEQ3:BEQ42=BBQ6)*(BEX3:BEX42="D"))+SUMPRODUCT((BEN3:BEN42=BBQ8)*(BEQ3:BEQ42=BBQ7)*(BEX3:BEX42="D"))+SUMPRODUCT((BEN3:BEN42=BBQ5)*(BEQ3:BEQ42=BBQ7)*(BEX3:BEX42="D"))+SUMPRODUCT((BEN3:BEN42=BBQ6)*(BEQ3:BEQ42=BBQ7)*(BEX3:BEX42="D")),"")</f>
        <v/>
      </c>
      <c r="BBT7" s="255" t="str">
        <f ca="1">IF(BBQ7&lt;&gt;"",SUMPRODUCT((BEN3:BEN42=BBQ7)*(BEQ3:BEQ42=BBQ8)*(BEX3:BEX42="L"))+SUMPRODUCT((BEN3:BEN42=BBQ7)*(BEQ3:BEQ42=BBQ5)*(BEX3:BEX42="L"))+SUMPRODUCT((BEN3:BEN42=BBQ7)*(BEQ3:BEQ42=BBQ6)*(BEX3:BEX42="L"))+SUMPRODUCT((BEN3:BEN42=BBQ8)*(BEQ3:BEQ42=BBQ7)*(BEY3:BEY42="L"))+SUMPRODUCT((BEN3:BEN42=BBQ5)*(BEQ3:BEQ42=BBQ7)*(BEY3:BEY42="L"))+SUMPRODUCT((BEN3:BEN42=BBQ6)*(BEQ3:BEQ42=BBQ7)*(BEY3:BEY42="L")),"")</f>
        <v/>
      </c>
      <c r="BBU7" s="255">
        <f ca="1">IF(BBQ7&lt;&gt;"",VLOOKUP(BBQ7,AZT4:AZX29,5,FALSE),0)</f>
        <v>0</v>
      </c>
      <c r="BBV7" s="255">
        <f ca="1">IF(BBQ7&lt;&gt;"",VLOOKUP(BBQ7,AZT4:AZY29,6,FALSE),0)</f>
        <v>0</v>
      </c>
      <c r="BBW7" s="255">
        <f ca="1">BBU7-BBV7+1000</f>
        <v>1000</v>
      </c>
      <c r="BBX7" s="255">
        <f ca="1">IF(BBQ7&lt;&gt;"",VLOOKUP(BBQ7,AZT4:BAA29,8,FALSE),0)</f>
        <v>0</v>
      </c>
      <c r="BBY7" s="255">
        <f ca="1">IF(BBQ7&lt;&gt;"",VLOOKUP(BBQ7,AZT4:BAB29,9,FALSE),0)</f>
        <v>0</v>
      </c>
      <c r="BBZ7" s="255" t="str">
        <f ca="1">IF(BBQ7&lt;&gt;"",BBX7-BBY7+1000,"")</f>
        <v/>
      </c>
      <c r="BCA7" s="255" t="str">
        <f ca="1">IF(BBQ7&lt;&gt;"",VLOOKUP(BBQ7,AZT4:AZX8,5,FALSE),"")</f>
        <v/>
      </c>
      <c r="BCB7" s="255" t="str">
        <f ca="1">IF(BBQ7&lt;&gt;"",VLOOKUP(BBQ7,AZT4:BAA8,8,FALSE),"")</f>
        <v/>
      </c>
      <c r="BCC7" s="255" t="str">
        <f ca="1">IF(BBQ7&lt;&gt;"",VLOOKUP(BBQ7,AZT4:BAH8,15,FALSE),"")</f>
        <v/>
      </c>
      <c r="BCD7" s="255" t="str">
        <f ca="1">IF(BBQ7&lt;&gt;"",SUMPRODUCT((BEN3:BEN42=BBQ7)*(BEQ3:BEQ42=BBQ8)*BET3:BET42)+SUMPRODUCT((BEN3:BEN42=BBQ7)*(BEQ3:BEQ42=BBQ5)*BET3:BET42)+SUMPRODUCT((BEN3:BEN42=BBQ7)*(BEQ3:BEQ42=BBQ6)*BET3:BET42)+SUMPRODUCT((BEN3:BEN42=BBQ8)*(BEQ3:BEQ42=BBQ7)*BEU3:BEU42)+SUMPRODUCT((BEN3:BEN42=BBQ5)*(BEQ3:BEQ42=BBQ7)*BEU3:BEU42)+SUMPRODUCT((BEN3:BEN42=BBQ6)*(BEQ3:BEQ42=BBQ7)*BEU3:BEU42),"")</f>
        <v/>
      </c>
      <c r="BCE7" s="255" t="str">
        <f ca="1">IF(BBQ7&lt;&gt;"",SUMPRODUCT((BEN3:BEN42=BBQ7)*(BEQ3:BEQ42=BBQ8)*BEV3:BEV42)+SUMPRODUCT((BEN3:BEN42=BBQ7)*(BEQ3:BEQ42=BBQ5)*BEV3:BEV42)+SUMPRODUCT((BEN3:BEN42=BBQ7)*(BEQ3:BEQ42=BBQ6)*BEV3:BEV42)+SUMPRODUCT((BEN3:BEN42=BBQ8)*(BEQ3:BEQ42=BBQ7)*BEW3:BEW42)+SUMPRODUCT((BEN3:BEN42=BBQ5)*(BEQ3:BEQ42=BBQ7)*BEW3:BEW42)+SUMPRODUCT((BEN3:BEN42=BBQ6)*(BEQ3:BEQ42=BBQ7)*BEW3:BEW42),"")</f>
        <v/>
      </c>
      <c r="BCF7" s="255" t="str">
        <f ca="1">IF(BBQ7&lt;&gt;"",BBR7*4+BBS7*2+BCD7+BCE7,"")</f>
        <v/>
      </c>
      <c r="BCG7" s="255" t="str">
        <f ca="1">IF(BBQ7&lt;&gt;"",RANK(BCF7,BCF5:BCF8),"")</f>
        <v/>
      </c>
      <c r="BCH7" s="255">
        <f ca="1">SUMPRODUCT((BCF5:BCF8=BCF7)*(BBW5:BBW8&gt;BBW7))</f>
        <v>0</v>
      </c>
      <c r="BCI7" s="255">
        <f ca="1">SUMPRODUCT((BCF5:BCF8=BCF7)*(BBW5:BBW8=BBW7)*(BBZ5:BBZ8&gt;BBZ7))</f>
        <v>0</v>
      </c>
      <c r="BCJ7" s="255">
        <f ca="1">SUMPRODUCT((BCF4:BCF8=BCF7)*(BBW4:BBW8=BBW7)*(BBZ4:BBZ8=BBZ7)*(BCA4:BCA8&gt;BCA7))</f>
        <v>0</v>
      </c>
      <c r="BCK7" s="255">
        <f ca="1">SUMPRODUCT((BCF4:BCF8=BCF7)*(BBW4:BBW8=BBW7)*(BBZ4:BBZ8=BBZ7)*(BCA4:BCA8=BCA7)*(BCB4:BCB8&gt;BCB7))</f>
        <v>0</v>
      </c>
      <c r="BCL7" s="255">
        <f ca="1">SUMPRODUCT((BCF4:BCF8=BCF7)*(BBW4:BBW8=BBW7)*(BBZ4:BBZ8=BBZ7)*(BCA4:BCA8=BCA7)*(BCB4:BCB8=BCB7)*(BCC4:BCC8&gt;BCC7))</f>
        <v>0</v>
      </c>
      <c r="BCM7" s="255" t="str">
        <f t="shared" ca="1" si="395"/>
        <v/>
      </c>
      <c r="BCN7" s="255" t="str">
        <f ca="1">IF(BBQ7&lt;&gt;"",INDEX(BBQ5:BBQ8,MATCH(4,BCM5:BCM8,0),0),"")</f>
        <v/>
      </c>
      <c r="BCO7" s="255" t="str">
        <f ca="1">IF(BAP5&lt;&gt;"",BAP5,"")</f>
        <v/>
      </c>
      <c r="BCP7" s="255">
        <f ca="1">SUMPRODUCT((BEN3:BEN42=BCO7)*(BEQ3:BEQ42=BCO8)*(BEX3:BEX42="W"))+SUMPRODUCT((BEN3:BEN42=BCO7)*(BEQ3:BEQ42=BCO9)*(BEX3:BEX42="W"))+SUMPRODUCT((BEN3:BEN42=BCO7)*(BEQ3:BEQ42=BCO6)*(BEX3:BEX42="W"))+SUMPRODUCT((BEN3:BEN42=BCO8)*(BEQ3:BEQ42=BCO7)*(BEY3:BEY42="W"))+SUMPRODUCT((BEN3:BEN42=BCO9)*(BEQ3:BEQ42=BCO7)*(BEY3:BEY42="W"))+SUMPRODUCT((BEN3:BEN42=BCO6)*(BEQ3:BEQ42=BCO7)*(BEY3:BEY42="W"))</f>
        <v>0</v>
      </c>
      <c r="BCQ7" s="255">
        <f ca="1">SUMPRODUCT((BEN3:BEN42=BCO7)*(BEQ3:BEQ42=BCO8)*(BEX3:BEX42="D"))+SUMPRODUCT((BEN3:BEN42=BCO7)*(BEQ3:BEQ42=BCO9)*(BEX3:BEX42="D"))+SUMPRODUCT((BEN3:BEN42=BCO7)*(BEQ3:BEQ42=BCO6)*(BEX3:BEX42="D"))+SUMPRODUCT((BEN3:BEN42=BCO8)*(BEQ3:BEQ42=BCO7)*(BEX3:BEX42="D"))+SUMPRODUCT((BEN3:BEN42=BCO9)*(BEQ3:BEQ42=BCO7)*(BEX3:BEX42="D"))+SUMPRODUCT((BEN3:BEN42=BCO6)*(BEQ3:BEQ42=BCO7)*(BEX3:BEX42="D"))</f>
        <v>0</v>
      </c>
      <c r="BCR7" s="255">
        <f ca="1">SUMPRODUCT((BEN3:BEN42=BCO7)*(BEQ3:BEQ42=BCO8)*(BEX3:BEX42="L"))+SUMPRODUCT((BEN3:BEN42=BCO7)*(BEQ3:BEQ42=BCO9)*(BEX3:BEX42="L"))+SUMPRODUCT((BEN3:BEN42=BCO7)*(BEQ3:BEQ42=BCO6)*(BEX3:BEX42="L"))+SUMPRODUCT((BEN3:BEN42=BCO8)*(BEQ3:BEQ42=BCO7)*(BEY3:BEY42="L"))+SUMPRODUCT((BEN3:BEN42=BCO9)*(BEQ3:BEQ42=BCO7)*(BEY3:BEY42="L"))+SUMPRODUCT((BEN3:BEN42=BCO6)*(BEQ3:BEQ42=BCO7)*(BEY3:BEY42="L"))</f>
        <v>0</v>
      </c>
      <c r="BCS7" s="255">
        <f ca="1">IF(BCO7&lt;&gt;"",VLOOKUP(BCO7,AZT4:AZX29,5,FALSE),0)</f>
        <v>0</v>
      </c>
      <c r="BCT7" s="255">
        <f ca="1">IF(BCO7&lt;&gt;"",VLOOKUP(BCO7,AZT4:AZY29,6,FALSE),0)</f>
        <v>0</v>
      </c>
      <c r="BCU7" s="255">
        <f ca="1">BCS7-BCT7+1000</f>
        <v>1000</v>
      </c>
      <c r="BCV7" s="255">
        <f ca="1">IF(BCO7&lt;&gt;"",VLOOKUP(BCO7,AZT4:BAA29,8,FALSE),0)</f>
        <v>0</v>
      </c>
      <c r="BCW7" s="255">
        <f ca="1">IF(BCO7&lt;&gt;"",VLOOKUP(BCO7,AZT4:BAB29,9,FALSE),0)</f>
        <v>0</v>
      </c>
      <c r="BCX7" s="255">
        <f ca="1">BCV7-BCW7+1000</f>
        <v>1000</v>
      </c>
      <c r="BCY7" s="255" t="str">
        <f ca="1">IF(BCO7&lt;&gt;"",VLOOKUP(BCO7,AZT4:AZX8,5,FALSE),"")</f>
        <v/>
      </c>
      <c r="BCZ7" s="255" t="str">
        <f ca="1">IF(BCO7&lt;&gt;"",VLOOKUP(BCO7,AZT4:BAA8,8,FALSE),"")</f>
        <v/>
      </c>
      <c r="BDA7" s="255" t="str">
        <f ca="1">IF(BCO7&lt;&gt;"",VLOOKUP(BCO7,AZT4:BAH8,15,FALSE),"")</f>
        <v/>
      </c>
      <c r="BDB7" s="255">
        <f ca="1">SUMPRODUCT((BEN3:BEN42=BCO7)*(BEQ3:BEQ42=BCO8)*BET3:BET42)+SUMPRODUCT((BEN3:BEN42=BCO7)*(BEQ3:BEQ42=BCO9)*BET3:BET42)+SUMPRODUCT((BEN3:BEN42=BCO7)*(BEQ3:BEQ42=BCO6)*BET3:BET42)+SUMPRODUCT((BEN3:BEN42=BCO8)*(BEQ3:BEQ42=BCO7)*BEU3:BEU42)+SUMPRODUCT((BEN3:BEN42=BCO9)*(BEQ3:BEQ42=BCO7)*BEU3:BEU42)+SUMPRODUCT((BEN3:BEN42=BCO6)*(BEQ3:BEQ42=BCO7)*BEU3:BEU42)</f>
        <v>0</v>
      </c>
      <c r="BDC7" s="255">
        <f ca="1">SUMPRODUCT((BEN3:BEN42=BCO7)*(BEQ3:BEQ42=BCO8)*BEV3:BEV42)+SUMPRODUCT((BEN3:BEN42=BCO7)*(BEQ3:BEQ42=BCO9)*BEV3:BEV42)+SUMPRODUCT((BEN3:BEN42=BCO7)*(BEQ3:BEQ42=BCO6)*BEV3:BEV42)+SUMPRODUCT((BEN3:BEN42=BCO8)*(BEQ3:BEQ42=BCO7)*BEW3:BEW42)+SUMPRODUCT((BEN3:BEN42=BCO9)*(BEQ3:BEQ42=BCO7)*BEW3:BEW42)+SUMPRODUCT((BEN3:BEN42=BCO6)*(BEQ3:BEQ42=BCO7)*BEW3:BEW42)</f>
        <v>0</v>
      </c>
      <c r="BDD7" s="255">
        <f ca="1">BCP7*4+BCQ7*2+BDB7+BDC7</f>
        <v>0</v>
      </c>
      <c r="BDE7" s="255" t="str">
        <f ca="1">IF(BCO7&lt;&gt;"",RANK(BDD7,BDD6:BDD9),"")</f>
        <v/>
      </c>
      <c r="BDF7" s="255">
        <f ca="1">SUMPRODUCT((BDD6:BDD9=BDD7)*(BCU6:BCU9&gt;BCU7))</f>
        <v>0</v>
      </c>
      <c r="BDG7" s="255">
        <f ca="1">SUMPRODUCT((BDD6:BDD9=BDD7)*(BCU6:BCU9=BCU7)*(BCX6:BCX9&gt;BCX7))</f>
        <v>0</v>
      </c>
      <c r="BDH7" s="255">
        <f ca="1">SUMPRODUCT((BDD4:BDD8=BDD7)*(BCU4:BCU8=BCU7)*(BCX4:BCX8=BCX7)*(BCY4:BCY8&gt;BCY7))</f>
        <v>0</v>
      </c>
      <c r="BDI7" s="255">
        <f ca="1">SUMPRODUCT((BDD4:BDD8=BDD7)*(BCU4:BCU8=BCU7)*(BCX4:BCX8=BCX7)*(BCY4:BCY8=BCY7)*(BCZ4:BCZ8&gt;BCZ7))</f>
        <v>0</v>
      </c>
      <c r="BDJ7" s="255">
        <f ca="1">SUMPRODUCT((BDD4:BDD8=BDD7)*(BCU4:BCU8=BCU7)*(BCX4:BCX8=BCX7)*(BCY4:BCY8=BCY7)*(BCZ4:BCZ8=BCZ7)*(BDA4:BDA8&gt;BDA7))</f>
        <v>0</v>
      </c>
      <c r="BDK7" s="255" t="str">
        <f t="shared" ref="BDK7:BDK8" ca="1" si="416">IF(BCO7&lt;&gt;"",SUM(BDE7:BDJ7)+2,"")</f>
        <v/>
      </c>
      <c r="BDL7" s="255" t="str">
        <f ca="1">IF(BCO7&lt;&gt;"",INDEX(BCO6:BCO8,MATCH(4,BDK6:BDK8,0),0),"")</f>
        <v/>
      </c>
      <c r="BDM7" s="255" t="str">
        <f ca="1">IF(BAQ4&lt;&gt;"",BAQ4,"")</f>
        <v/>
      </c>
      <c r="BDN7" s="255">
        <f ca="1">SUMPRODUCT((BEN3:BEN42=BDM7)*(BEQ3:BEQ42=BDM8)*(BEX3:BEX42="W"))+SUMPRODUCT((BEN3:BEN42=BDM7)*(BEQ3:BEQ42=BDM9)*(BEX3:BEX42="W"))+SUMPRODUCT((BEN3:BEN42=BDM7)*(BEQ3:BEQ42=BDM10)*(BEX3:BEX42="W"))+SUMPRODUCT((BEN3:BEN42=BDM8)*(BEQ3:BEQ42=BDM7)*(BEY3:BEY42="W"))+SUMPRODUCT((BEN3:BEN42=BDM9)*(BEQ3:BEQ42=BDM7)*(BEY3:BEY42="W"))+SUMPRODUCT((BEN3:BEN42=BDM10)*(BEQ3:BEQ42=BDM7)*(BEY3:BEY42="W"))</f>
        <v>0</v>
      </c>
      <c r="BDO7" s="255">
        <f ca="1">SUMPRODUCT((BEN3:BEN42=BDM7)*(BEQ3:BEQ42=BDM8)*(BEX3:BEX42="D"))+SUMPRODUCT((BEN3:BEN42=BDM7)*(BEQ3:BEQ42=BDM9)*(BEX3:BEX42="D"))+SUMPRODUCT((BEN3:BEN42=BDM7)*(BEQ3:BEQ42=BDM10)*(BEX3:BEX42="D"))+SUMPRODUCT((BEN3:BEN42=BDM8)*(BEQ3:BEQ42=BDM7)*(BEX3:BEX42="D"))+SUMPRODUCT((BEN3:BEN42=BDM9)*(BEQ3:BEQ42=BDM7)*(BEX3:BEX42="D"))+SUMPRODUCT((BEN3:BEN42=BDM10)*(BEQ3:BEQ42=BDM7)*(BEX3:BEX42="D"))</f>
        <v>0</v>
      </c>
      <c r="BDP7" s="255">
        <f ca="1">SUMPRODUCT((BEN3:BEN42=BDM7)*(BEQ3:BEQ42=BDM8)*(BEX3:BEX42="L"))+SUMPRODUCT((BEN3:BEN42=BDM7)*(BEQ3:BEQ42=BDM9)*(BEX3:BEX42="L"))+SUMPRODUCT((BEN3:BEN42=BDM7)*(BEQ3:BEQ42=BDM10)*(BEX3:BEX42="L"))+SUMPRODUCT((BEN3:BEN42=BDM8)*(BEQ3:BEQ42=BDM7)*(BEY3:BEY42="L"))+SUMPRODUCT((BEN3:BEN42=BDM9)*(BEQ3:BEQ42=BDM7)*(BEY3:BEY42="L"))+SUMPRODUCT((BEN3:BEN42=BDM10)*(BEQ3:BEQ42=BDM7)*(BEY3:BEY42="L"))</f>
        <v>0</v>
      </c>
      <c r="BDQ7" s="255">
        <f ca="1">IF(BDM7&lt;&gt;"",VLOOKUP(BDM7,AZT4:AZX29,5,FALSE),0)</f>
        <v>0</v>
      </c>
      <c r="BDR7" s="255">
        <f ca="1">IF(BDM7&lt;&gt;"",VLOOKUP(BDM7,AZT4:AZY29,6,FALSE),0)</f>
        <v>0</v>
      </c>
      <c r="BDS7" s="255">
        <f ca="1">BDQ7-BDR7+1000</f>
        <v>1000</v>
      </c>
      <c r="BDT7" s="255">
        <f ca="1">IF(BDM7&lt;&gt;"",VLOOKUP(BDM7,AZT4:BAA29,8,FALSE),0)</f>
        <v>0</v>
      </c>
      <c r="BDU7" s="255">
        <f ca="1">IF(BDM7&lt;&gt;"",VLOOKUP(BDM7,AZT4:BAB29,9,FALSE),0)</f>
        <v>0</v>
      </c>
      <c r="BDV7" s="255">
        <f ca="1">BDT7-BDU7+1000</f>
        <v>1000</v>
      </c>
      <c r="BDW7" s="255" t="str">
        <f ca="1">IF(BDM7&lt;&gt;"",VLOOKUP(BDM7,AZT4:AZX8,5,FALSE),"")</f>
        <v/>
      </c>
      <c r="BDX7" s="255" t="str">
        <f ca="1">IF(BDM7&lt;&gt;"",VLOOKUP(BDM7,AZT4:BAA8,8,FALSE),"")</f>
        <v/>
      </c>
      <c r="BDY7" s="255" t="str">
        <f ca="1">IF(BDM7&lt;&gt;"",VLOOKUP(BDM7,AZT4:BAH8,15,FALSE),"")</f>
        <v/>
      </c>
      <c r="BDZ7" s="255">
        <f ca="1">SUMPRODUCT((BEN3:BEN42=BDM7)*(BEQ3:BEQ42=BDM8)*BET3:BET42)+SUMPRODUCT((BEN3:BEN42=BDM7)*(BEQ3:BEQ42=BDM9)*BET3:BET42)+SUMPRODUCT((BEN3:BEN42=BDM7)*(BEQ3:BEQ42=BDM10)*BET3:BET42)+SUMPRODUCT((BEN3:BEN42=BDM8)*(BEQ3:BEQ42=BDM7)*BEU3:BEU42)+SUMPRODUCT((BEN3:BEN42=BDM9)*(BEQ3:BEQ42=BDM7)*BEU3:BEU42)+SUMPRODUCT((BEN3:BEN42=BDM10)*(BEQ3:BEQ42=BDM7)*BEU3:BEU42)</f>
        <v>0</v>
      </c>
      <c r="BEA7" s="255">
        <f ca="1">SUMPRODUCT((BEN3:BEN42=BDM7)*(BEQ3:BEQ42=BDM8)*BEV3:BEV42)+SUMPRODUCT((BEN3:BEN42=BDM7)*(BEQ3:BEQ42=BDM9)*BEV3:BEV42)+SUMPRODUCT((BEN3:BEN42=BDM7)*(BEQ3:BEQ42=BDM10)*BEV3:BEV42)+SUMPRODUCT((BEN3:BEN42=BDM8)*(BEQ3:BEQ42=BDM7)*BEW3:BEW42)+SUMPRODUCT((BEN3:BEN42=BDM9)*(BEQ3:BEQ42=BDM7)*BEW3:BEW42)+SUMPRODUCT((BEN3:BEN42=BDM10)*(BEQ3:BEQ42=BDM7)*BEW3:BEW42)</f>
        <v>0</v>
      </c>
      <c r="BEB7" s="255">
        <f ca="1">BDN7*4+BDO7*2+BDZ7+BEA7</f>
        <v>0</v>
      </c>
      <c r="BEC7" s="255" t="str">
        <f ca="1">IF(BDM7&lt;&gt;"",RANK(BEB7,BEB7:BEB10),"")</f>
        <v/>
      </c>
      <c r="BED7" s="255">
        <f ca="1">SUMPRODUCT((BEB7:BEB10=BEB7)*(BDS7:BDS10&gt;BDS7))</f>
        <v>0</v>
      </c>
      <c r="BEE7" s="255">
        <f ca="1">SUMPRODUCT((BEB7:BEB10=BEB7)*(BDS7:BDS10=BDS7)*(BDV7:BDV10&gt;BDV7))</f>
        <v>0</v>
      </c>
      <c r="BEF7" s="255">
        <f ca="1">SUMPRODUCT((BEB4:BEB8=BEB7)*(BDS4:BDS8=BDS7)*(BDV4:BDV8=BDV7)*(BDW4:BDW8&gt;BDW7))</f>
        <v>0</v>
      </c>
      <c r="BEG7" s="255">
        <f ca="1">SUMPRODUCT((BEB4:BEB8=BEB7)*(BDS4:BDS8=BDS7)*(BDV4:BDV8=BDV7)*(BDW4:BDW8=BDW7)*(BDX4:BDX8&gt;BDX7))</f>
        <v>0</v>
      </c>
      <c r="BEH7" s="255">
        <f ca="1">SUMPRODUCT((BEB4:BEB8=BEB7)*(BDS4:BDS8=BDS7)*(BDV4:BDV8=BDV7)*(BDW4:BDW8=BDW7)*(BDX4:BDX8=BDX7)*(BDY4:BDY8&gt;BDY7))</f>
        <v>0</v>
      </c>
      <c r="BEI7" s="255" t="str">
        <f ca="1">IF(BDM7&lt;&gt;"",SUM(BEC7:BEH7)+3,"")</f>
        <v/>
      </c>
      <c r="BEJ7" s="255" t="str">
        <f ca="1">IF(BDM7&lt;&gt;"",IF(BEI7=4,BDM7,BDM8),"")</f>
        <v/>
      </c>
      <c r="BEK7" s="255" t="str">
        <f ca="1">IF(BEJ7&lt;&gt;"",BEJ7,IF(BDL7&lt;&gt;"",BDL7,IF(BCN7&lt;&gt;"",BCN7,IF(BBP7&lt;&gt;"",BBP7,BAL7))))</f>
        <v>Australia</v>
      </c>
      <c r="BEL7" s="255">
        <v>4</v>
      </c>
      <c r="BEM7" s="255">
        <v>5</v>
      </c>
      <c r="BEN7" s="255" t="str">
        <f t="shared" si="90"/>
        <v>France</v>
      </c>
      <c r="BEO7" s="255" t="str">
        <f ca="1">IF(OFFSET('All Players'!$W14,0,BEO$1)&lt;&gt;"",OFFSET('All Players'!$W14,0,BEO$1),"")</f>
        <v/>
      </c>
      <c r="BEP7" s="255" t="str">
        <f ca="1">IF(OFFSET('All Players'!$Y14,0,BEO$1)&lt;&gt;"",OFFSET('All Players'!$Y14,0,BEO$1),"")</f>
        <v/>
      </c>
      <c r="BEQ7" s="255" t="str">
        <f t="shared" si="91"/>
        <v>Italy</v>
      </c>
      <c r="BER7" s="255" t="str">
        <f ca="1">IF(OFFSET('All Players'!$AA14,0,BEQ$1)&lt;&gt;"",OFFSET('All Players'!$AA14,0,BEQ$1),"")</f>
        <v/>
      </c>
      <c r="BES7" s="255" t="str">
        <f ca="1">IF(OFFSET('All Players'!$AC14,0,BER$1)&lt;&gt;"",OFFSET('All Players'!$AC14,0,BER$1),"")</f>
        <v/>
      </c>
      <c r="BET7" s="255">
        <f t="shared" ca="1" si="92"/>
        <v>0</v>
      </c>
      <c r="BEU7" s="255">
        <f t="shared" ca="1" si="93"/>
        <v>0</v>
      </c>
      <c r="BEV7" s="255">
        <f t="shared" ca="1" si="94"/>
        <v>0</v>
      </c>
      <c r="BEW7" s="255">
        <f t="shared" ca="1" si="95"/>
        <v>0</v>
      </c>
      <c r="BEX7" s="255" t="str">
        <f t="shared" ca="1" si="96"/>
        <v/>
      </c>
      <c r="BEY7" s="255" t="str">
        <f t="shared" ca="1" si="97"/>
        <v/>
      </c>
      <c r="BEZ7" s="255">
        <f ca="1">VLOOKUP(BFA7,BJR4:BJS8,2,FALSE)</f>
        <v>2</v>
      </c>
      <c r="BFA7" s="255" t="s">
        <v>29</v>
      </c>
      <c r="BFB7" s="255">
        <f t="shared" ca="1" si="299"/>
        <v>0</v>
      </c>
      <c r="BFC7" s="255">
        <f t="shared" ca="1" si="300"/>
        <v>0</v>
      </c>
      <c r="BFD7" s="255">
        <f t="shared" ca="1" si="301"/>
        <v>0</v>
      </c>
      <c r="BFE7" s="255">
        <f t="shared" ca="1" si="302"/>
        <v>0</v>
      </c>
      <c r="BFF7" s="255">
        <f t="shared" ca="1" si="303"/>
        <v>0</v>
      </c>
      <c r="BFG7" s="255">
        <f t="shared" ca="1" si="304"/>
        <v>1000</v>
      </c>
      <c r="BFH7" s="255">
        <f t="shared" ca="1" si="305"/>
        <v>0</v>
      </c>
      <c r="BFI7" s="255">
        <f t="shared" ca="1" si="306"/>
        <v>0</v>
      </c>
      <c r="BFJ7" s="255">
        <f t="shared" ca="1" si="307"/>
        <v>1000</v>
      </c>
      <c r="BFK7" s="255">
        <f t="shared" ca="1" si="308"/>
        <v>0</v>
      </c>
      <c r="BFL7" s="255">
        <f ca="1">SUMIF(BJU:BJU,BFA7,BKA:BKA)+SUMIF(BJX:BJX,BFA7,BKB:BKB)</f>
        <v>0</v>
      </c>
      <c r="BFM7" s="255">
        <f ca="1">SUMIF(BJU:BJU,BFA7,BKC:BKC)+SUMIF(BJX:BJX,BFA7,BKD:BKD)</f>
        <v>0</v>
      </c>
      <c r="BFN7" s="255">
        <f t="shared" ca="1" si="309"/>
        <v>0</v>
      </c>
      <c r="BFO7" s="255">
        <v>10</v>
      </c>
      <c r="BFP7" s="255">
        <f t="shared" ca="1" si="310"/>
        <v>1</v>
      </c>
      <c r="BFR7" s="255">
        <f ca="1">RANK(BFN7,BFN$4:BFN$8)+COUNTIF(BFN$4:BFN7,BFN7)-1</f>
        <v>4</v>
      </c>
      <c r="BFS7" s="255" t="str">
        <f ca="1">INDEX(BFA$4:BFA$8,MATCH(4,BFR$4:BFR$8,0),0)</f>
        <v>Fiji</v>
      </c>
      <c r="BFT7" s="255">
        <f t="shared" ca="1" si="311"/>
        <v>1</v>
      </c>
      <c r="BFU7" s="255" t="str">
        <f ca="1">IF(AND(BFU6&lt;&gt;"",BFT7=1),BFS7,"")</f>
        <v>Fiji</v>
      </c>
      <c r="BFV7" s="255" t="str">
        <f ca="1">IF(AND(BFV6&lt;&gt;"",BFT8=2),BFS8,"")</f>
        <v/>
      </c>
      <c r="BFZ7" s="255" t="str">
        <f t="shared" ca="1" si="312"/>
        <v>Fiji</v>
      </c>
      <c r="BGA7" s="255">
        <f ca="1">SUMPRODUCT((BJU3:BJU42=BFZ7)*(BJX3:BJX42=BFZ8)*(BKE3:BKE42="W"))+SUMPRODUCT((BJU3:BJU42=BFZ7)*(BJX3:BJX42=BFZ4)*(BKE3:BKE42="W"))+SUMPRODUCT((BJU3:BJU42=BFZ7)*(BJX3:BJX42=BFZ5)*(BKE3:BKE42="W"))+SUMPRODUCT((BJU3:BJU42=BFZ7)*(BJX3:BJX42=BFZ6)*(BKE3:BKE42="W"))+SUMPRODUCT((BJU3:BJU42=BFZ8)*(BJX3:BJX42=BFZ7)*(BKF3:BKF42="W"))+SUMPRODUCT((BJU3:BJU42=BFZ4)*(BJX3:BJX42=BFZ7)*(BKF3:BKF42="W"))+SUMPRODUCT((BJU3:BJU42=BFZ5)*(BJX3:BJX42=BFZ7)*(BKF3:BKF42="W"))+SUMPRODUCT((BJU3:BJU42=BFZ6)*(BJX3:BJX42=BFZ7)*(BKF3:BKF42="W"))</f>
        <v>0</v>
      </c>
      <c r="BGB7" s="255">
        <f ca="1">SUMPRODUCT((BJU3:BJU42=BFZ7)*(BJX3:BJX42=BFZ8)*(BKE3:BKE42="D"))+SUMPRODUCT((BJU3:BJU42=BFZ7)*(BJX3:BJX42=BFZ4)*(BKE3:BKE42="D"))+SUMPRODUCT((BJU3:BJU42=BFZ7)*(BJX3:BJX42=BFZ5)*(BKE3:BKE42="D"))+SUMPRODUCT((BJU3:BJU42=BFZ7)*(BJX3:BJX42=BFZ6)*(BKE3:BKE42="D"))+SUMPRODUCT((BJU3:BJU42=BFZ8)*(BJX3:BJX42=BFZ7)*(BKE3:BKE42="D"))+SUMPRODUCT((BJU3:BJU42=BFZ4)*(BJX3:BJX42=BFZ7)*(BKE3:BKE42="D"))+SUMPRODUCT((BJU3:BJU42=BFZ5)*(BJX3:BJX42=BFZ7)*(BKE3:BKE42="D"))+SUMPRODUCT((BJU3:BJU42=BFZ6)*(BJX3:BJX42=BFZ7)*(BKE3:BKE42="D"))</f>
        <v>0</v>
      </c>
      <c r="BGC7" s="255">
        <f ca="1">SUMPRODUCT((BJU3:BJU42=BFZ7)*(BJX3:BJX42=BFZ8)*(BKE3:BKE42="L"))+SUMPRODUCT((BJU3:BJU42=BFZ7)*(BJX3:BJX42=BFZ4)*(BKE3:BKE42="L"))+SUMPRODUCT((BJU3:BJU42=BFZ7)*(BJX3:BJX42=BFZ5)*(BKE3:BKE42="L"))+SUMPRODUCT((BJU3:BJU42=BFZ7)*(BJX3:BJX42=BFZ6)*(BKE3:BKE42="L"))+SUMPRODUCT((BJU3:BJU42=BFZ8)*(BJX3:BJX42=BFZ7)*(BKF3:BKF42="L"))+SUMPRODUCT((BJU3:BJU42=BFZ4)*(BJX3:BJX42=BFZ7)*(BKF3:BKF42="L"))+SUMPRODUCT((BJU3:BJU42=BFZ5)*(BJX3:BJX42=BFZ7)*(BKF3:BKF42="L"))+SUMPRODUCT((BJU3:BJU42=BFZ6)*(BJX3:BJX42=BFZ7)*(BKF3:BKF42="L"))</f>
        <v>0</v>
      </c>
      <c r="BGD7" s="255">
        <f ca="1">IF(BFZ7&lt;&gt;"",VLOOKUP(BFZ7,BFA4:BFE29,5,FALSE),0)</f>
        <v>0</v>
      </c>
      <c r="BGE7" s="255">
        <f ca="1">IF(BFZ7&lt;&gt;"",VLOOKUP(BFZ7,BFA4:BFF29,6,FALSE),0)</f>
        <v>0</v>
      </c>
      <c r="BGF7" s="255">
        <f ca="1">BGD7-BGE7+1000</f>
        <v>1000</v>
      </c>
      <c r="BGG7" s="255">
        <f ca="1">IF(BFZ7&lt;&gt;"",VLOOKUP(BFZ7,BFA4:BFH29,8,FALSE),0)</f>
        <v>0</v>
      </c>
      <c r="BGH7" s="255">
        <f ca="1">IF(BFZ7&lt;&gt;"",VLOOKUP(BFZ7,BFA4:BFI29,9,FALSE),0)</f>
        <v>0</v>
      </c>
      <c r="BGI7" s="255">
        <f ca="1">BGG7-BGH7+1000</f>
        <v>1000</v>
      </c>
      <c r="BGJ7" s="255">
        <f ca="1">IF(BFZ7&lt;&gt;"",VLOOKUP(BFZ7,BFA4:BFE8,5,FALSE),"")</f>
        <v>0</v>
      </c>
      <c r="BGK7" s="255">
        <f ca="1">IF(BFZ7&lt;&gt;"",VLOOKUP(BFZ7,BFA4:BFH8,8,FALSE),"")</f>
        <v>0</v>
      </c>
      <c r="BGL7" s="255">
        <f ca="1">IF(BFZ7&lt;&gt;"",VLOOKUP(BFZ7,BFA4:BFO8,15,FALSE),"")</f>
        <v>10</v>
      </c>
      <c r="BGM7" s="255">
        <f ca="1">SUMPRODUCT((BJU3:BJU42=BFZ7)*(BJX3:BJX42=BFZ8)*BKA3:BKA42)+SUMPRODUCT((BJU3:BJU42=BFZ7)*(BJX3:BJX42=BFZ4)*BKA3:BKA42)+SUMPRODUCT((BJU3:BJU42=BFZ7)*(BJX3:BJX42=BFZ5)*BKA3:BKA42)+SUMPRODUCT((BJU3:BJU42=BFZ7)*(BJX3:BJX42=BFZ6)*BKA3:BKA42)+SUMPRODUCT((BJU3:BJU42=BFZ8)*(BJX3:BJX42=BFZ7)*BKB3:BKB42)+SUMPRODUCT((BJU3:BJU42=BFZ4)*(BJX3:BJX42=BFZ7)*BKB3:BKB42)+SUMPRODUCT((BJU3:BJU42=BFZ5)*(BJX3:BJX42=BFZ7)*BKB3:BKB42)+SUMPRODUCT((BJU3:BJU42=BFZ6)*(BJX3:BJX42=BFZ7)*BKB3:BKB42)</f>
        <v>0</v>
      </c>
      <c r="BGN7" s="255">
        <f ca="1">SUMPRODUCT((BJU3:BJU42=BFZ7)*(BJX3:BJX42=BFZ8)*BKC3:BKC42)+SUMPRODUCT((BJU3:BJU42=BFZ7)*(BJX3:BJX42=BFZ4)*BKC3:BKC42)+SUMPRODUCT((BJU3:BJU42=BFZ7)*(BJX3:BJX42=BFZ5)*BKC3:BKC42)+SUMPRODUCT((BJU3:BJU42=BFZ7)*(BJX3:BJX42=BFZ6)*BKC3:BKC42)+SUMPRODUCT((BJU3:BJU42=BFZ8)*(BJX3:BJX42=BFZ7)*BKD3:BKD42)+SUMPRODUCT((BJU3:BJU42=BFZ4)*(BJX3:BJX42=BFZ7)*BKD3:BKD42)+SUMPRODUCT((BJU3:BJU42=BFZ5)*(BJX3:BJX42=BFZ7)*BKD3:BKD42)+SUMPRODUCT((BJU3:BJU42=BFZ6)*(BJX3:BJX42=BFZ7)*BKD3:BKD42)</f>
        <v>0</v>
      </c>
      <c r="BGO7" s="255">
        <f ca="1">BGA7*4+BGB7*2+BGM7+BGN7</f>
        <v>0</v>
      </c>
      <c r="BGP7" s="255">
        <f ca="1">IF(BFZ7&lt;&gt;"",RANK(BGO7,BGO4:BGO8),"")</f>
        <v>1</v>
      </c>
      <c r="BGQ7" s="255">
        <f ca="1">SUMPRODUCT((BGO4:BGO8=BGO7)*(BGF4:BGF8&gt;BGF7))</f>
        <v>0</v>
      </c>
      <c r="BGR7" s="255">
        <f ca="1">SUMPRODUCT((BGO4:BGO8=BGO7)*(BGF4:BGF8=BGF7)*(BGI4:BGI8&gt;BGI7))</f>
        <v>0</v>
      </c>
      <c r="BGS7" s="255">
        <f ca="1">SUMPRODUCT((BGO4:BGO8=BGO7)*(BGF4:BGF8=BGF7)*(BGI4:BGI8=BGI7)*(BGJ4:BGJ8&gt;BGJ7))</f>
        <v>0</v>
      </c>
      <c r="BGT7" s="255">
        <f ca="1">SUMPRODUCT((BGO4:BGO8=BGO7)*(BGF4:BGF8=BGF7)*(BGI4:BGI8=BGI7)*(BGJ4:BGJ8=BGJ7)*(BGK4:BGK8&gt;BGK7))</f>
        <v>0</v>
      </c>
      <c r="BGU7" s="255">
        <f ca="1">SUMPRODUCT((BGO4:BGO8=BGO7)*(BGF4:BGF8=BGF7)*(BGI4:BGI8=BGI7)*(BGJ4:BGJ8=BGJ7)*(BGK4:BGK8=BGK7)*(BGL4:BGL8&gt;BGL7))</f>
        <v>1</v>
      </c>
      <c r="BGV7" s="255">
        <f t="shared" ca="1" si="313"/>
        <v>2</v>
      </c>
      <c r="BGW7" s="255" t="str">
        <f ca="1">IF(BFZ7&lt;&gt;"",INDEX(BFZ4:BFZ8,MATCH(4,BGV4:BGV8,0),0),"")</f>
        <v>Australia</v>
      </c>
      <c r="BGX7" s="255" t="str">
        <f ca="1">IF(BFV6&lt;&gt;"",BFV6,"")</f>
        <v/>
      </c>
      <c r="BGY7" s="255" t="str">
        <f ca="1">IF(BGX7&lt;&gt;"",SUMPRODUCT((BJU3:BJU42=BGX7)*(BJX3:BJX42=BGX8)*(BKE3:BKE42="W"))+SUMPRODUCT((BJU3:BJU42=BGX7)*(BJX3:BJX42=BGX5)*(BKE3:BKE42="W"))+SUMPRODUCT((BJU3:BJU42=BGX7)*(BJX3:BJX42=BGX6)*(BKE3:BKE42="W"))+SUMPRODUCT((BJU3:BJU42=BGX8)*(BJX3:BJX42=BGX7)*(BKF3:BKF42="W"))+SUMPRODUCT((BJU3:BJU42=BGX5)*(BJX3:BJX42=BGX7)*(BKF3:BKF42="W"))+SUMPRODUCT((BJU3:BJU42=BGX6)*(BJX3:BJX42=BGX7)*(BKF3:BKF42="W")),"")</f>
        <v/>
      </c>
      <c r="BGZ7" s="255" t="str">
        <f ca="1">IF(BGX7&lt;&gt;"",SUMPRODUCT((BJU3:BJU42=BGX7)*(BJX3:BJX42=BGX8)*(BKE3:BKE42="D"))+SUMPRODUCT((BJU3:BJU42=BGX7)*(BJX3:BJX42=BGX5)*(BKE3:BKE42="D"))+SUMPRODUCT((BJU3:BJU42=BGX7)*(BJX3:BJX42=BGX6)*(BKE3:BKE42="D"))+SUMPRODUCT((BJU3:BJU42=BGX8)*(BJX3:BJX42=BGX7)*(BKE3:BKE42="D"))+SUMPRODUCT((BJU3:BJU42=BGX5)*(BJX3:BJX42=BGX7)*(BKE3:BKE42="D"))+SUMPRODUCT((BJU3:BJU42=BGX6)*(BJX3:BJX42=BGX7)*(BKE3:BKE42="D")),"")</f>
        <v/>
      </c>
      <c r="BHA7" s="255" t="str">
        <f ca="1">IF(BGX7&lt;&gt;"",SUMPRODUCT((BJU3:BJU42=BGX7)*(BJX3:BJX42=BGX8)*(BKE3:BKE42="L"))+SUMPRODUCT((BJU3:BJU42=BGX7)*(BJX3:BJX42=BGX5)*(BKE3:BKE42="L"))+SUMPRODUCT((BJU3:BJU42=BGX7)*(BJX3:BJX42=BGX6)*(BKE3:BKE42="L"))+SUMPRODUCT((BJU3:BJU42=BGX8)*(BJX3:BJX42=BGX7)*(BKF3:BKF42="L"))+SUMPRODUCT((BJU3:BJU42=BGX5)*(BJX3:BJX42=BGX7)*(BKF3:BKF42="L"))+SUMPRODUCT((BJU3:BJU42=BGX6)*(BJX3:BJX42=BGX7)*(BKF3:BKF42="L")),"")</f>
        <v/>
      </c>
      <c r="BHB7" s="255">
        <f ca="1">IF(BGX7&lt;&gt;"",VLOOKUP(BGX7,BFA4:BFE29,5,FALSE),0)</f>
        <v>0</v>
      </c>
      <c r="BHC7" s="255">
        <f ca="1">IF(BGX7&lt;&gt;"",VLOOKUP(BGX7,BFA4:BFF29,6,FALSE),0)</f>
        <v>0</v>
      </c>
      <c r="BHD7" s="255">
        <f ca="1">BHB7-BHC7+1000</f>
        <v>1000</v>
      </c>
      <c r="BHE7" s="255">
        <f ca="1">IF(BGX7&lt;&gt;"",VLOOKUP(BGX7,BFA4:BFH29,8,FALSE),0)</f>
        <v>0</v>
      </c>
      <c r="BHF7" s="255">
        <f ca="1">IF(BGX7&lt;&gt;"",VLOOKUP(BGX7,BFA4:BFI29,9,FALSE),0)</f>
        <v>0</v>
      </c>
      <c r="BHG7" s="255" t="str">
        <f ca="1">IF(BGX7&lt;&gt;"",BHE7-BHF7+1000,"")</f>
        <v/>
      </c>
      <c r="BHH7" s="255" t="str">
        <f ca="1">IF(BGX7&lt;&gt;"",VLOOKUP(BGX7,BFA4:BFE8,5,FALSE),"")</f>
        <v/>
      </c>
      <c r="BHI7" s="255" t="str">
        <f ca="1">IF(BGX7&lt;&gt;"",VLOOKUP(BGX7,BFA4:BFH8,8,FALSE),"")</f>
        <v/>
      </c>
      <c r="BHJ7" s="255" t="str">
        <f ca="1">IF(BGX7&lt;&gt;"",VLOOKUP(BGX7,BFA4:BFO8,15,FALSE),"")</f>
        <v/>
      </c>
      <c r="BHK7" s="255" t="str">
        <f ca="1">IF(BGX7&lt;&gt;"",SUMPRODUCT((BJU3:BJU42=BGX7)*(BJX3:BJX42=BGX8)*BKA3:BKA42)+SUMPRODUCT((BJU3:BJU42=BGX7)*(BJX3:BJX42=BGX5)*BKA3:BKA42)+SUMPRODUCT((BJU3:BJU42=BGX7)*(BJX3:BJX42=BGX6)*BKA3:BKA42)+SUMPRODUCT((BJU3:BJU42=BGX8)*(BJX3:BJX42=BGX7)*BKB3:BKB42)+SUMPRODUCT((BJU3:BJU42=BGX5)*(BJX3:BJX42=BGX7)*BKB3:BKB42)+SUMPRODUCT((BJU3:BJU42=BGX6)*(BJX3:BJX42=BGX7)*BKB3:BKB42),"")</f>
        <v/>
      </c>
      <c r="BHL7" s="255" t="str">
        <f ca="1">IF(BGX7&lt;&gt;"",SUMPRODUCT((BJU3:BJU42=BGX7)*(BJX3:BJX42=BGX8)*BKC3:BKC42)+SUMPRODUCT((BJU3:BJU42=BGX7)*(BJX3:BJX42=BGX5)*BKC3:BKC42)+SUMPRODUCT((BJU3:BJU42=BGX7)*(BJX3:BJX42=BGX6)*BKC3:BKC42)+SUMPRODUCT((BJU3:BJU42=BGX8)*(BJX3:BJX42=BGX7)*BKD3:BKD42)+SUMPRODUCT((BJU3:BJU42=BGX5)*(BJX3:BJX42=BGX7)*BKD3:BKD42)+SUMPRODUCT((BJU3:BJU42=BGX6)*(BJX3:BJX42=BGX7)*BKD3:BKD42),"")</f>
        <v/>
      </c>
      <c r="BHM7" s="255" t="str">
        <f ca="1">IF(BGX7&lt;&gt;"",BGY7*4+BGZ7*2+BHK7+BHL7,"")</f>
        <v/>
      </c>
      <c r="BHN7" s="255" t="str">
        <f ca="1">IF(BGX7&lt;&gt;"",RANK(BHM7,BHM5:BHM8),"")</f>
        <v/>
      </c>
      <c r="BHO7" s="255">
        <f ca="1">SUMPRODUCT((BHM5:BHM8=BHM7)*(BHD5:BHD8&gt;BHD7))</f>
        <v>0</v>
      </c>
      <c r="BHP7" s="255">
        <f ca="1">SUMPRODUCT((BHM5:BHM8=BHM7)*(BHD5:BHD8=BHD7)*(BHG5:BHG8&gt;BHG7))</f>
        <v>0</v>
      </c>
      <c r="BHQ7" s="255">
        <f ca="1">SUMPRODUCT((BHM4:BHM8=BHM7)*(BHD4:BHD8=BHD7)*(BHG4:BHG8=BHG7)*(BHH4:BHH8&gt;BHH7))</f>
        <v>0</v>
      </c>
      <c r="BHR7" s="255">
        <f ca="1">SUMPRODUCT((BHM4:BHM8=BHM7)*(BHD4:BHD8=BHD7)*(BHG4:BHG8=BHG7)*(BHH4:BHH8=BHH7)*(BHI4:BHI8&gt;BHI7))</f>
        <v>0</v>
      </c>
      <c r="BHS7" s="255">
        <f ca="1">SUMPRODUCT((BHM4:BHM8=BHM7)*(BHD4:BHD8=BHD7)*(BHG4:BHG8=BHG7)*(BHH4:BHH8=BHH7)*(BHI4:BHI8=BHI7)*(BHJ4:BHJ8&gt;BHJ7))</f>
        <v>0</v>
      </c>
      <c r="BHT7" s="255" t="str">
        <f t="shared" ca="1" si="397"/>
        <v/>
      </c>
      <c r="BHU7" s="255" t="str">
        <f ca="1">IF(BGX7&lt;&gt;"",INDEX(BGX5:BGX8,MATCH(4,BHT5:BHT8,0),0),"")</f>
        <v/>
      </c>
      <c r="BHV7" s="255" t="str">
        <f ca="1">IF(BFW5&lt;&gt;"",BFW5,"")</f>
        <v/>
      </c>
      <c r="BHW7" s="255">
        <f ca="1">SUMPRODUCT((BJU3:BJU42=BHV7)*(BJX3:BJX42=BHV8)*(BKE3:BKE42="W"))+SUMPRODUCT((BJU3:BJU42=BHV7)*(BJX3:BJX42=BHV9)*(BKE3:BKE42="W"))+SUMPRODUCT((BJU3:BJU42=BHV7)*(BJX3:BJX42=BHV6)*(BKE3:BKE42="W"))+SUMPRODUCT((BJU3:BJU42=BHV8)*(BJX3:BJX42=BHV7)*(BKF3:BKF42="W"))+SUMPRODUCT((BJU3:BJU42=BHV9)*(BJX3:BJX42=BHV7)*(BKF3:BKF42="W"))+SUMPRODUCT((BJU3:BJU42=BHV6)*(BJX3:BJX42=BHV7)*(BKF3:BKF42="W"))</f>
        <v>0</v>
      </c>
      <c r="BHX7" s="255">
        <f ca="1">SUMPRODUCT((BJU3:BJU42=BHV7)*(BJX3:BJX42=BHV8)*(BKE3:BKE42="D"))+SUMPRODUCT((BJU3:BJU42=BHV7)*(BJX3:BJX42=BHV9)*(BKE3:BKE42="D"))+SUMPRODUCT((BJU3:BJU42=BHV7)*(BJX3:BJX42=BHV6)*(BKE3:BKE42="D"))+SUMPRODUCT((BJU3:BJU42=BHV8)*(BJX3:BJX42=BHV7)*(BKE3:BKE42="D"))+SUMPRODUCT((BJU3:BJU42=BHV9)*(BJX3:BJX42=BHV7)*(BKE3:BKE42="D"))+SUMPRODUCT((BJU3:BJU42=BHV6)*(BJX3:BJX42=BHV7)*(BKE3:BKE42="D"))</f>
        <v>0</v>
      </c>
      <c r="BHY7" s="255">
        <f ca="1">SUMPRODUCT((BJU3:BJU42=BHV7)*(BJX3:BJX42=BHV8)*(BKE3:BKE42="L"))+SUMPRODUCT((BJU3:BJU42=BHV7)*(BJX3:BJX42=BHV9)*(BKE3:BKE42="L"))+SUMPRODUCT((BJU3:BJU42=BHV7)*(BJX3:BJX42=BHV6)*(BKE3:BKE42="L"))+SUMPRODUCT((BJU3:BJU42=BHV8)*(BJX3:BJX42=BHV7)*(BKF3:BKF42="L"))+SUMPRODUCT((BJU3:BJU42=BHV9)*(BJX3:BJX42=BHV7)*(BKF3:BKF42="L"))+SUMPRODUCT((BJU3:BJU42=BHV6)*(BJX3:BJX42=BHV7)*(BKF3:BKF42="L"))</f>
        <v>0</v>
      </c>
      <c r="BHZ7" s="255">
        <f ca="1">IF(BHV7&lt;&gt;"",VLOOKUP(BHV7,BFA4:BFE29,5,FALSE),0)</f>
        <v>0</v>
      </c>
      <c r="BIA7" s="255">
        <f ca="1">IF(BHV7&lt;&gt;"",VLOOKUP(BHV7,BFA4:BFF29,6,FALSE),0)</f>
        <v>0</v>
      </c>
      <c r="BIB7" s="255">
        <f ca="1">BHZ7-BIA7+1000</f>
        <v>1000</v>
      </c>
      <c r="BIC7" s="255">
        <f ca="1">IF(BHV7&lt;&gt;"",VLOOKUP(BHV7,BFA4:BFH29,8,FALSE),0)</f>
        <v>0</v>
      </c>
      <c r="BID7" s="255">
        <f ca="1">IF(BHV7&lt;&gt;"",VLOOKUP(BHV7,BFA4:BFI29,9,FALSE),0)</f>
        <v>0</v>
      </c>
      <c r="BIE7" s="255">
        <f ca="1">BIC7-BID7+1000</f>
        <v>1000</v>
      </c>
      <c r="BIF7" s="255" t="str">
        <f ca="1">IF(BHV7&lt;&gt;"",VLOOKUP(BHV7,BFA4:BFE8,5,FALSE),"")</f>
        <v/>
      </c>
      <c r="BIG7" s="255" t="str">
        <f ca="1">IF(BHV7&lt;&gt;"",VLOOKUP(BHV7,BFA4:BFH8,8,FALSE),"")</f>
        <v/>
      </c>
      <c r="BIH7" s="255" t="str">
        <f ca="1">IF(BHV7&lt;&gt;"",VLOOKUP(BHV7,BFA4:BFO8,15,FALSE),"")</f>
        <v/>
      </c>
      <c r="BII7" s="255">
        <f ca="1">SUMPRODUCT((BJU3:BJU42=BHV7)*(BJX3:BJX42=BHV8)*BKA3:BKA42)+SUMPRODUCT((BJU3:BJU42=BHV7)*(BJX3:BJX42=BHV9)*BKA3:BKA42)+SUMPRODUCT((BJU3:BJU42=BHV7)*(BJX3:BJX42=BHV6)*BKA3:BKA42)+SUMPRODUCT((BJU3:BJU42=BHV8)*(BJX3:BJX42=BHV7)*BKB3:BKB42)+SUMPRODUCT((BJU3:BJU42=BHV9)*(BJX3:BJX42=BHV7)*BKB3:BKB42)+SUMPRODUCT((BJU3:BJU42=BHV6)*(BJX3:BJX42=BHV7)*BKB3:BKB42)</f>
        <v>0</v>
      </c>
      <c r="BIJ7" s="255">
        <f ca="1">SUMPRODUCT((BJU3:BJU42=BHV7)*(BJX3:BJX42=BHV8)*BKC3:BKC42)+SUMPRODUCT((BJU3:BJU42=BHV7)*(BJX3:BJX42=BHV9)*BKC3:BKC42)+SUMPRODUCT((BJU3:BJU42=BHV7)*(BJX3:BJX42=BHV6)*BKC3:BKC42)+SUMPRODUCT((BJU3:BJU42=BHV8)*(BJX3:BJX42=BHV7)*BKD3:BKD42)+SUMPRODUCT((BJU3:BJU42=BHV9)*(BJX3:BJX42=BHV7)*BKD3:BKD42)+SUMPRODUCT((BJU3:BJU42=BHV6)*(BJX3:BJX42=BHV7)*BKD3:BKD42)</f>
        <v>0</v>
      </c>
      <c r="BIK7" s="255">
        <f ca="1">BHW7*4+BHX7*2+BII7+BIJ7</f>
        <v>0</v>
      </c>
      <c r="BIL7" s="255" t="str">
        <f ca="1">IF(BHV7&lt;&gt;"",RANK(BIK7,BIK6:BIK9),"")</f>
        <v/>
      </c>
      <c r="BIM7" s="255">
        <f ca="1">SUMPRODUCT((BIK6:BIK9=BIK7)*(BIB6:BIB9&gt;BIB7))</f>
        <v>0</v>
      </c>
      <c r="BIN7" s="255">
        <f ca="1">SUMPRODUCT((BIK6:BIK9=BIK7)*(BIB6:BIB9=BIB7)*(BIE6:BIE9&gt;BIE7))</f>
        <v>0</v>
      </c>
      <c r="BIO7" s="255">
        <f ca="1">SUMPRODUCT((BIK4:BIK8=BIK7)*(BIB4:BIB8=BIB7)*(BIE4:BIE8=BIE7)*(BIF4:BIF8&gt;BIF7))</f>
        <v>0</v>
      </c>
      <c r="BIP7" s="255">
        <f ca="1">SUMPRODUCT((BIK4:BIK8=BIK7)*(BIB4:BIB8=BIB7)*(BIE4:BIE8=BIE7)*(BIF4:BIF8=BIF7)*(BIG4:BIG8&gt;BIG7))</f>
        <v>0</v>
      </c>
      <c r="BIQ7" s="255">
        <f ca="1">SUMPRODUCT((BIK4:BIK8=BIK7)*(BIB4:BIB8=BIB7)*(BIE4:BIE8=BIE7)*(BIF4:BIF8=BIF7)*(BIG4:BIG8=BIG7)*(BIH4:BIH8&gt;BIH7))</f>
        <v>0</v>
      </c>
      <c r="BIR7" s="255" t="str">
        <f t="shared" ref="BIR7:BIR8" ca="1" si="417">IF(BHV7&lt;&gt;"",SUM(BIL7:BIQ7)+2,"")</f>
        <v/>
      </c>
      <c r="BIS7" s="255" t="str">
        <f ca="1">IF(BHV7&lt;&gt;"",INDEX(BHV6:BHV8,MATCH(4,BIR6:BIR8,0),0),"")</f>
        <v/>
      </c>
      <c r="BIT7" s="255" t="str">
        <f ca="1">IF(BFX4&lt;&gt;"",BFX4,"")</f>
        <v/>
      </c>
      <c r="BIU7" s="255">
        <f ca="1">SUMPRODUCT((BJU3:BJU42=BIT7)*(BJX3:BJX42=BIT8)*(BKE3:BKE42="W"))+SUMPRODUCT((BJU3:BJU42=BIT7)*(BJX3:BJX42=BIT9)*(BKE3:BKE42="W"))+SUMPRODUCT((BJU3:BJU42=BIT7)*(BJX3:BJX42=BIT10)*(BKE3:BKE42="W"))+SUMPRODUCT((BJU3:BJU42=BIT8)*(BJX3:BJX42=BIT7)*(BKF3:BKF42="W"))+SUMPRODUCT((BJU3:BJU42=BIT9)*(BJX3:BJX42=BIT7)*(BKF3:BKF42="W"))+SUMPRODUCT((BJU3:BJU42=BIT10)*(BJX3:BJX42=BIT7)*(BKF3:BKF42="W"))</f>
        <v>0</v>
      </c>
      <c r="BIV7" s="255">
        <f ca="1">SUMPRODUCT((BJU3:BJU42=BIT7)*(BJX3:BJX42=BIT8)*(BKE3:BKE42="D"))+SUMPRODUCT((BJU3:BJU42=BIT7)*(BJX3:BJX42=BIT9)*(BKE3:BKE42="D"))+SUMPRODUCT((BJU3:BJU42=BIT7)*(BJX3:BJX42=BIT10)*(BKE3:BKE42="D"))+SUMPRODUCT((BJU3:BJU42=BIT8)*(BJX3:BJX42=BIT7)*(BKE3:BKE42="D"))+SUMPRODUCT((BJU3:BJU42=BIT9)*(BJX3:BJX42=BIT7)*(BKE3:BKE42="D"))+SUMPRODUCT((BJU3:BJU42=BIT10)*(BJX3:BJX42=BIT7)*(BKE3:BKE42="D"))</f>
        <v>0</v>
      </c>
      <c r="BIW7" s="255">
        <f ca="1">SUMPRODUCT((BJU3:BJU42=BIT7)*(BJX3:BJX42=BIT8)*(BKE3:BKE42="L"))+SUMPRODUCT((BJU3:BJU42=BIT7)*(BJX3:BJX42=BIT9)*(BKE3:BKE42="L"))+SUMPRODUCT((BJU3:BJU42=BIT7)*(BJX3:BJX42=BIT10)*(BKE3:BKE42="L"))+SUMPRODUCT((BJU3:BJU42=BIT8)*(BJX3:BJX42=BIT7)*(BKF3:BKF42="L"))+SUMPRODUCT((BJU3:BJU42=BIT9)*(BJX3:BJX42=BIT7)*(BKF3:BKF42="L"))+SUMPRODUCT((BJU3:BJU42=BIT10)*(BJX3:BJX42=BIT7)*(BKF3:BKF42="L"))</f>
        <v>0</v>
      </c>
      <c r="BIX7" s="255">
        <f ca="1">IF(BIT7&lt;&gt;"",VLOOKUP(BIT7,BFA4:BFE29,5,FALSE),0)</f>
        <v>0</v>
      </c>
      <c r="BIY7" s="255">
        <f ca="1">IF(BIT7&lt;&gt;"",VLOOKUP(BIT7,BFA4:BFF29,6,FALSE),0)</f>
        <v>0</v>
      </c>
      <c r="BIZ7" s="255">
        <f ca="1">BIX7-BIY7+1000</f>
        <v>1000</v>
      </c>
      <c r="BJA7" s="255">
        <f ca="1">IF(BIT7&lt;&gt;"",VLOOKUP(BIT7,BFA4:BFH29,8,FALSE),0)</f>
        <v>0</v>
      </c>
      <c r="BJB7" s="255">
        <f ca="1">IF(BIT7&lt;&gt;"",VLOOKUP(BIT7,BFA4:BFI29,9,FALSE),0)</f>
        <v>0</v>
      </c>
      <c r="BJC7" s="255">
        <f ca="1">BJA7-BJB7+1000</f>
        <v>1000</v>
      </c>
      <c r="BJD7" s="255" t="str">
        <f ca="1">IF(BIT7&lt;&gt;"",VLOOKUP(BIT7,BFA4:BFE8,5,FALSE),"")</f>
        <v/>
      </c>
      <c r="BJE7" s="255" t="str">
        <f ca="1">IF(BIT7&lt;&gt;"",VLOOKUP(BIT7,BFA4:BFH8,8,FALSE),"")</f>
        <v/>
      </c>
      <c r="BJF7" s="255" t="str">
        <f ca="1">IF(BIT7&lt;&gt;"",VLOOKUP(BIT7,BFA4:BFO8,15,FALSE),"")</f>
        <v/>
      </c>
      <c r="BJG7" s="255">
        <f ca="1">SUMPRODUCT((BJU3:BJU42=BIT7)*(BJX3:BJX42=BIT8)*BKA3:BKA42)+SUMPRODUCT((BJU3:BJU42=BIT7)*(BJX3:BJX42=BIT9)*BKA3:BKA42)+SUMPRODUCT((BJU3:BJU42=BIT7)*(BJX3:BJX42=BIT10)*BKA3:BKA42)+SUMPRODUCT((BJU3:BJU42=BIT8)*(BJX3:BJX42=BIT7)*BKB3:BKB42)+SUMPRODUCT((BJU3:BJU42=BIT9)*(BJX3:BJX42=BIT7)*BKB3:BKB42)+SUMPRODUCT((BJU3:BJU42=BIT10)*(BJX3:BJX42=BIT7)*BKB3:BKB42)</f>
        <v>0</v>
      </c>
      <c r="BJH7" s="255">
        <f ca="1">SUMPRODUCT((BJU3:BJU42=BIT7)*(BJX3:BJX42=BIT8)*BKC3:BKC42)+SUMPRODUCT((BJU3:BJU42=BIT7)*(BJX3:BJX42=BIT9)*BKC3:BKC42)+SUMPRODUCT((BJU3:BJU42=BIT7)*(BJX3:BJX42=BIT10)*BKC3:BKC42)+SUMPRODUCT((BJU3:BJU42=BIT8)*(BJX3:BJX42=BIT7)*BKD3:BKD42)+SUMPRODUCT((BJU3:BJU42=BIT9)*(BJX3:BJX42=BIT7)*BKD3:BKD42)+SUMPRODUCT((BJU3:BJU42=BIT10)*(BJX3:BJX42=BIT7)*BKD3:BKD42)</f>
        <v>0</v>
      </c>
      <c r="BJI7" s="255">
        <f ca="1">BIU7*4+BIV7*2+BJG7+BJH7</f>
        <v>0</v>
      </c>
      <c r="BJJ7" s="255" t="str">
        <f ca="1">IF(BIT7&lt;&gt;"",RANK(BJI7,BJI7:BJI10),"")</f>
        <v/>
      </c>
      <c r="BJK7" s="255">
        <f ca="1">SUMPRODUCT((BJI7:BJI10=BJI7)*(BIZ7:BIZ10&gt;BIZ7))</f>
        <v>0</v>
      </c>
      <c r="BJL7" s="255">
        <f ca="1">SUMPRODUCT((BJI7:BJI10=BJI7)*(BIZ7:BIZ10=BIZ7)*(BJC7:BJC10&gt;BJC7))</f>
        <v>0</v>
      </c>
      <c r="BJM7" s="255">
        <f ca="1">SUMPRODUCT((BJI4:BJI8=BJI7)*(BIZ4:BIZ8=BIZ7)*(BJC4:BJC8=BJC7)*(BJD4:BJD8&gt;BJD7))</f>
        <v>0</v>
      </c>
      <c r="BJN7" s="255">
        <f ca="1">SUMPRODUCT((BJI4:BJI8=BJI7)*(BIZ4:BIZ8=BIZ7)*(BJC4:BJC8=BJC7)*(BJD4:BJD8=BJD7)*(BJE4:BJE8&gt;BJE7))</f>
        <v>0</v>
      </c>
      <c r="BJO7" s="255">
        <f ca="1">SUMPRODUCT((BJI4:BJI8=BJI7)*(BIZ4:BIZ8=BIZ7)*(BJC4:BJC8=BJC7)*(BJD4:BJD8=BJD7)*(BJE4:BJE8=BJE7)*(BJF4:BJF8&gt;BJF7))</f>
        <v>0</v>
      </c>
      <c r="BJP7" s="255" t="str">
        <f ca="1">IF(BIT7&lt;&gt;"",SUM(BJJ7:BJO7)+3,"")</f>
        <v/>
      </c>
      <c r="BJQ7" s="255" t="str">
        <f ca="1">IF(BIT7&lt;&gt;"",IF(BJP7=4,BIT7,BIT8),"")</f>
        <v/>
      </c>
      <c r="BJR7" s="255" t="str">
        <f ca="1">IF(BJQ7&lt;&gt;"",BJQ7,IF(BIS7&lt;&gt;"",BIS7,IF(BHU7&lt;&gt;"",BHU7,IF(BGW7&lt;&gt;"",BGW7,BFS7))))</f>
        <v>Australia</v>
      </c>
      <c r="BJS7" s="255">
        <v>4</v>
      </c>
      <c r="BJT7" s="255">
        <v>5</v>
      </c>
      <c r="BJU7" s="255" t="str">
        <f t="shared" si="98"/>
        <v>France</v>
      </c>
      <c r="BJV7" s="255" t="str">
        <f ca="1">IF(OFFSET('All Players'!$W14,0,BJV$1)&lt;&gt;"",OFFSET('All Players'!$W14,0,BJV$1),"")</f>
        <v/>
      </c>
      <c r="BJW7" s="255" t="str">
        <f ca="1">IF(OFFSET('All Players'!$Y14,0,BJV$1)&lt;&gt;"",OFFSET('All Players'!$Y14,0,BJV$1),"")</f>
        <v/>
      </c>
      <c r="BJX7" s="255" t="str">
        <f t="shared" si="99"/>
        <v>Italy</v>
      </c>
      <c r="BJY7" s="255" t="str">
        <f ca="1">IF(OFFSET('All Players'!$AA14,0,BJX$1)&lt;&gt;"",OFFSET('All Players'!$AA14,0,BJX$1),"")</f>
        <v/>
      </c>
      <c r="BJZ7" s="255" t="str">
        <f ca="1">IF(OFFSET('All Players'!$AC14,0,BJY$1)&lt;&gt;"",OFFSET('All Players'!$AC14,0,BJY$1),"")</f>
        <v/>
      </c>
      <c r="BKA7" s="255">
        <f t="shared" ca="1" si="100"/>
        <v>0</v>
      </c>
      <c r="BKB7" s="255">
        <f t="shared" ca="1" si="101"/>
        <v>0</v>
      </c>
      <c r="BKC7" s="255">
        <f t="shared" ca="1" si="102"/>
        <v>0</v>
      </c>
      <c r="BKD7" s="255">
        <f t="shared" ca="1" si="103"/>
        <v>0</v>
      </c>
      <c r="BKE7" s="255" t="str">
        <f t="shared" ca="1" si="104"/>
        <v/>
      </c>
      <c r="BKF7" s="255" t="str">
        <f t="shared" ca="1" si="105"/>
        <v/>
      </c>
      <c r="BKG7" s="255">
        <f ca="1">VLOOKUP(BKH7,BOY4:BOZ8,2,FALSE)</f>
        <v>2</v>
      </c>
      <c r="BKH7" s="255" t="s">
        <v>29</v>
      </c>
      <c r="BKI7" s="255">
        <f t="shared" ca="1" si="314"/>
        <v>0</v>
      </c>
      <c r="BKJ7" s="255">
        <f t="shared" ca="1" si="315"/>
        <v>0</v>
      </c>
      <c r="BKK7" s="255">
        <f t="shared" ca="1" si="316"/>
        <v>0</v>
      </c>
      <c r="BKL7" s="255">
        <f t="shared" ca="1" si="317"/>
        <v>0</v>
      </c>
      <c r="BKM7" s="255">
        <f t="shared" ca="1" si="318"/>
        <v>0</v>
      </c>
      <c r="BKN7" s="255">
        <f t="shared" ca="1" si="319"/>
        <v>1000</v>
      </c>
      <c r="BKO7" s="255">
        <f t="shared" ca="1" si="320"/>
        <v>0</v>
      </c>
      <c r="BKP7" s="255">
        <f t="shared" ca="1" si="321"/>
        <v>0</v>
      </c>
      <c r="BKQ7" s="255">
        <f t="shared" ca="1" si="322"/>
        <v>1000</v>
      </c>
      <c r="BKR7" s="255">
        <f t="shared" ca="1" si="323"/>
        <v>0</v>
      </c>
      <c r="BKS7" s="255">
        <f ca="1">SUMIF(BPB:BPB,BKH7,BPH:BPH)+SUMIF(BPE:BPE,BKH7,BPI:BPI)</f>
        <v>0</v>
      </c>
      <c r="BKT7" s="255">
        <f ca="1">SUMIF(BPB:BPB,BKH7,BPJ:BPJ)+SUMIF(BPE:BPE,BKH7,BPK:BPK)</f>
        <v>0</v>
      </c>
      <c r="BKU7" s="255">
        <f t="shared" ca="1" si="324"/>
        <v>0</v>
      </c>
      <c r="BKV7" s="255">
        <v>10</v>
      </c>
      <c r="BKW7" s="255">
        <f t="shared" ca="1" si="325"/>
        <v>1</v>
      </c>
      <c r="BKY7" s="255">
        <f ca="1">RANK(BKU7,BKU$4:BKU$8)+COUNTIF(BKU$4:BKU7,BKU7)-1</f>
        <v>4</v>
      </c>
      <c r="BKZ7" s="255" t="str">
        <f ca="1">INDEX(BKH$4:BKH$8,MATCH(4,BKY$4:BKY$8,0),0)</f>
        <v>Fiji</v>
      </c>
      <c r="BLA7" s="255">
        <f t="shared" ca="1" si="326"/>
        <v>1</v>
      </c>
      <c r="BLB7" s="255" t="str">
        <f ca="1">IF(AND(BLB6&lt;&gt;"",BLA7=1),BKZ7,"")</f>
        <v>Fiji</v>
      </c>
      <c r="BLC7" s="255" t="str">
        <f ca="1">IF(AND(BLC6&lt;&gt;"",BLA8=2),BKZ8,"")</f>
        <v/>
      </c>
      <c r="BLG7" s="255" t="str">
        <f t="shared" ca="1" si="327"/>
        <v>Fiji</v>
      </c>
      <c r="BLH7" s="255">
        <f ca="1">SUMPRODUCT((BPB3:BPB42=BLG7)*(BPE3:BPE42=BLG8)*(BPL3:BPL42="W"))+SUMPRODUCT((BPB3:BPB42=BLG7)*(BPE3:BPE42=BLG4)*(BPL3:BPL42="W"))+SUMPRODUCT((BPB3:BPB42=BLG7)*(BPE3:BPE42=BLG5)*(BPL3:BPL42="W"))+SUMPRODUCT((BPB3:BPB42=BLG7)*(BPE3:BPE42=BLG6)*(BPL3:BPL42="W"))+SUMPRODUCT((BPB3:BPB42=BLG8)*(BPE3:BPE42=BLG7)*(BPM3:BPM42="W"))+SUMPRODUCT((BPB3:BPB42=BLG4)*(BPE3:BPE42=BLG7)*(BPM3:BPM42="W"))+SUMPRODUCT((BPB3:BPB42=BLG5)*(BPE3:BPE42=BLG7)*(BPM3:BPM42="W"))+SUMPRODUCT((BPB3:BPB42=BLG6)*(BPE3:BPE42=BLG7)*(BPM3:BPM42="W"))</f>
        <v>0</v>
      </c>
      <c r="BLI7" s="255">
        <f ca="1">SUMPRODUCT((BPB3:BPB42=BLG7)*(BPE3:BPE42=BLG8)*(BPL3:BPL42="D"))+SUMPRODUCT((BPB3:BPB42=BLG7)*(BPE3:BPE42=BLG4)*(BPL3:BPL42="D"))+SUMPRODUCT((BPB3:BPB42=BLG7)*(BPE3:BPE42=BLG5)*(BPL3:BPL42="D"))+SUMPRODUCT((BPB3:BPB42=BLG7)*(BPE3:BPE42=BLG6)*(BPL3:BPL42="D"))+SUMPRODUCT((BPB3:BPB42=BLG8)*(BPE3:BPE42=BLG7)*(BPL3:BPL42="D"))+SUMPRODUCT((BPB3:BPB42=BLG4)*(BPE3:BPE42=BLG7)*(BPL3:BPL42="D"))+SUMPRODUCT((BPB3:BPB42=BLG5)*(BPE3:BPE42=BLG7)*(BPL3:BPL42="D"))+SUMPRODUCT((BPB3:BPB42=BLG6)*(BPE3:BPE42=BLG7)*(BPL3:BPL42="D"))</f>
        <v>0</v>
      </c>
      <c r="BLJ7" s="255">
        <f ca="1">SUMPRODUCT((BPB3:BPB42=BLG7)*(BPE3:BPE42=BLG8)*(BPL3:BPL42="L"))+SUMPRODUCT((BPB3:BPB42=BLG7)*(BPE3:BPE42=BLG4)*(BPL3:BPL42="L"))+SUMPRODUCT((BPB3:BPB42=BLG7)*(BPE3:BPE42=BLG5)*(BPL3:BPL42="L"))+SUMPRODUCT((BPB3:BPB42=BLG7)*(BPE3:BPE42=BLG6)*(BPL3:BPL42="L"))+SUMPRODUCT((BPB3:BPB42=BLG8)*(BPE3:BPE42=BLG7)*(BPM3:BPM42="L"))+SUMPRODUCT((BPB3:BPB42=BLG4)*(BPE3:BPE42=BLG7)*(BPM3:BPM42="L"))+SUMPRODUCT((BPB3:BPB42=BLG5)*(BPE3:BPE42=BLG7)*(BPM3:BPM42="L"))+SUMPRODUCT((BPB3:BPB42=BLG6)*(BPE3:BPE42=BLG7)*(BPM3:BPM42="L"))</f>
        <v>0</v>
      </c>
      <c r="BLK7" s="255">
        <f ca="1">IF(BLG7&lt;&gt;"",VLOOKUP(BLG7,BKH4:BKL29,5,FALSE),0)</f>
        <v>0</v>
      </c>
      <c r="BLL7" s="255">
        <f ca="1">IF(BLG7&lt;&gt;"",VLOOKUP(BLG7,BKH4:BKM29,6,FALSE),0)</f>
        <v>0</v>
      </c>
      <c r="BLM7" s="255">
        <f ca="1">BLK7-BLL7+1000</f>
        <v>1000</v>
      </c>
      <c r="BLN7" s="255">
        <f ca="1">IF(BLG7&lt;&gt;"",VLOOKUP(BLG7,BKH4:BKO29,8,FALSE),0)</f>
        <v>0</v>
      </c>
      <c r="BLO7" s="255">
        <f ca="1">IF(BLG7&lt;&gt;"",VLOOKUP(BLG7,BKH4:BKP29,9,FALSE),0)</f>
        <v>0</v>
      </c>
      <c r="BLP7" s="255">
        <f ca="1">BLN7-BLO7+1000</f>
        <v>1000</v>
      </c>
      <c r="BLQ7" s="255">
        <f ca="1">IF(BLG7&lt;&gt;"",VLOOKUP(BLG7,BKH4:BKL8,5,FALSE),"")</f>
        <v>0</v>
      </c>
      <c r="BLR7" s="255">
        <f ca="1">IF(BLG7&lt;&gt;"",VLOOKUP(BLG7,BKH4:BKO8,8,FALSE),"")</f>
        <v>0</v>
      </c>
      <c r="BLS7" s="255">
        <f ca="1">IF(BLG7&lt;&gt;"",VLOOKUP(BLG7,BKH4:BKV8,15,FALSE),"")</f>
        <v>10</v>
      </c>
      <c r="BLT7" s="255">
        <f ca="1">SUMPRODUCT((BPB3:BPB42=BLG7)*(BPE3:BPE42=BLG8)*BPH3:BPH42)+SUMPRODUCT((BPB3:BPB42=BLG7)*(BPE3:BPE42=BLG4)*BPH3:BPH42)+SUMPRODUCT((BPB3:BPB42=BLG7)*(BPE3:BPE42=BLG5)*BPH3:BPH42)+SUMPRODUCT((BPB3:BPB42=BLG7)*(BPE3:BPE42=BLG6)*BPH3:BPH42)+SUMPRODUCT((BPB3:BPB42=BLG8)*(BPE3:BPE42=BLG7)*BPI3:BPI42)+SUMPRODUCT((BPB3:BPB42=BLG4)*(BPE3:BPE42=BLG7)*BPI3:BPI42)+SUMPRODUCT((BPB3:BPB42=BLG5)*(BPE3:BPE42=BLG7)*BPI3:BPI42)+SUMPRODUCT((BPB3:BPB42=BLG6)*(BPE3:BPE42=BLG7)*BPI3:BPI42)</f>
        <v>0</v>
      </c>
      <c r="BLU7" s="255">
        <f ca="1">SUMPRODUCT((BPB3:BPB42=BLG7)*(BPE3:BPE42=BLG8)*BPJ3:BPJ42)+SUMPRODUCT((BPB3:BPB42=BLG7)*(BPE3:BPE42=BLG4)*BPJ3:BPJ42)+SUMPRODUCT((BPB3:BPB42=BLG7)*(BPE3:BPE42=BLG5)*BPJ3:BPJ42)+SUMPRODUCT((BPB3:BPB42=BLG7)*(BPE3:BPE42=BLG6)*BPJ3:BPJ42)+SUMPRODUCT((BPB3:BPB42=BLG8)*(BPE3:BPE42=BLG7)*BPK3:BPK42)+SUMPRODUCT((BPB3:BPB42=BLG4)*(BPE3:BPE42=BLG7)*BPK3:BPK42)+SUMPRODUCT((BPB3:BPB42=BLG5)*(BPE3:BPE42=BLG7)*BPK3:BPK42)+SUMPRODUCT((BPB3:BPB42=BLG6)*(BPE3:BPE42=BLG7)*BPK3:BPK42)</f>
        <v>0</v>
      </c>
      <c r="BLV7" s="255">
        <f ca="1">BLH7*4+BLI7*2+BLT7+BLU7</f>
        <v>0</v>
      </c>
      <c r="BLW7" s="255">
        <f ca="1">IF(BLG7&lt;&gt;"",RANK(BLV7,BLV4:BLV8),"")</f>
        <v>1</v>
      </c>
      <c r="BLX7" s="255">
        <f ca="1">SUMPRODUCT((BLV4:BLV8=BLV7)*(BLM4:BLM8&gt;BLM7))</f>
        <v>0</v>
      </c>
      <c r="BLY7" s="255">
        <f ca="1">SUMPRODUCT((BLV4:BLV8=BLV7)*(BLM4:BLM8=BLM7)*(BLP4:BLP8&gt;BLP7))</f>
        <v>0</v>
      </c>
      <c r="BLZ7" s="255">
        <f ca="1">SUMPRODUCT((BLV4:BLV8=BLV7)*(BLM4:BLM8=BLM7)*(BLP4:BLP8=BLP7)*(BLQ4:BLQ8&gt;BLQ7))</f>
        <v>0</v>
      </c>
      <c r="BMA7" s="255">
        <f ca="1">SUMPRODUCT((BLV4:BLV8=BLV7)*(BLM4:BLM8=BLM7)*(BLP4:BLP8=BLP7)*(BLQ4:BLQ8=BLQ7)*(BLR4:BLR8&gt;BLR7))</f>
        <v>0</v>
      </c>
      <c r="BMB7" s="255">
        <f ca="1">SUMPRODUCT((BLV4:BLV8=BLV7)*(BLM4:BLM8=BLM7)*(BLP4:BLP8=BLP7)*(BLQ4:BLQ8=BLQ7)*(BLR4:BLR8=BLR7)*(BLS4:BLS8&gt;BLS7))</f>
        <v>1</v>
      </c>
      <c r="BMC7" s="255">
        <f t="shared" ca="1" si="328"/>
        <v>2</v>
      </c>
      <c r="BMD7" s="255" t="str">
        <f ca="1">IF(BLG7&lt;&gt;"",INDEX(BLG4:BLG8,MATCH(4,BMC4:BMC8,0),0),"")</f>
        <v>Australia</v>
      </c>
      <c r="BME7" s="255" t="str">
        <f ca="1">IF(BLC6&lt;&gt;"",BLC6,"")</f>
        <v/>
      </c>
      <c r="BMF7" s="255" t="str">
        <f ca="1">IF(BME7&lt;&gt;"",SUMPRODUCT((BPB3:BPB42=BME7)*(BPE3:BPE42=BME8)*(BPL3:BPL42="W"))+SUMPRODUCT((BPB3:BPB42=BME7)*(BPE3:BPE42=BME5)*(BPL3:BPL42="W"))+SUMPRODUCT((BPB3:BPB42=BME7)*(BPE3:BPE42=BME6)*(BPL3:BPL42="W"))+SUMPRODUCT((BPB3:BPB42=BME8)*(BPE3:BPE42=BME7)*(BPM3:BPM42="W"))+SUMPRODUCT((BPB3:BPB42=BME5)*(BPE3:BPE42=BME7)*(BPM3:BPM42="W"))+SUMPRODUCT((BPB3:BPB42=BME6)*(BPE3:BPE42=BME7)*(BPM3:BPM42="W")),"")</f>
        <v/>
      </c>
      <c r="BMG7" s="255" t="str">
        <f ca="1">IF(BME7&lt;&gt;"",SUMPRODUCT((BPB3:BPB42=BME7)*(BPE3:BPE42=BME8)*(BPL3:BPL42="D"))+SUMPRODUCT((BPB3:BPB42=BME7)*(BPE3:BPE42=BME5)*(BPL3:BPL42="D"))+SUMPRODUCT((BPB3:BPB42=BME7)*(BPE3:BPE42=BME6)*(BPL3:BPL42="D"))+SUMPRODUCT((BPB3:BPB42=BME8)*(BPE3:BPE42=BME7)*(BPL3:BPL42="D"))+SUMPRODUCT((BPB3:BPB42=BME5)*(BPE3:BPE42=BME7)*(BPL3:BPL42="D"))+SUMPRODUCT((BPB3:BPB42=BME6)*(BPE3:BPE42=BME7)*(BPL3:BPL42="D")),"")</f>
        <v/>
      </c>
      <c r="BMH7" s="255" t="str">
        <f ca="1">IF(BME7&lt;&gt;"",SUMPRODUCT((BPB3:BPB42=BME7)*(BPE3:BPE42=BME8)*(BPL3:BPL42="L"))+SUMPRODUCT((BPB3:BPB42=BME7)*(BPE3:BPE42=BME5)*(BPL3:BPL42="L"))+SUMPRODUCT((BPB3:BPB42=BME7)*(BPE3:BPE42=BME6)*(BPL3:BPL42="L"))+SUMPRODUCT((BPB3:BPB42=BME8)*(BPE3:BPE42=BME7)*(BPM3:BPM42="L"))+SUMPRODUCT((BPB3:BPB42=BME5)*(BPE3:BPE42=BME7)*(BPM3:BPM42="L"))+SUMPRODUCT((BPB3:BPB42=BME6)*(BPE3:BPE42=BME7)*(BPM3:BPM42="L")),"")</f>
        <v/>
      </c>
      <c r="BMI7" s="255">
        <f ca="1">IF(BME7&lt;&gt;"",VLOOKUP(BME7,BKH4:BKL29,5,FALSE),0)</f>
        <v>0</v>
      </c>
      <c r="BMJ7" s="255">
        <f ca="1">IF(BME7&lt;&gt;"",VLOOKUP(BME7,BKH4:BKM29,6,FALSE),0)</f>
        <v>0</v>
      </c>
      <c r="BMK7" s="255">
        <f ca="1">BMI7-BMJ7+1000</f>
        <v>1000</v>
      </c>
      <c r="BML7" s="255">
        <f ca="1">IF(BME7&lt;&gt;"",VLOOKUP(BME7,BKH4:BKO29,8,FALSE),0)</f>
        <v>0</v>
      </c>
      <c r="BMM7" s="255">
        <f ca="1">IF(BME7&lt;&gt;"",VLOOKUP(BME7,BKH4:BKP29,9,FALSE),0)</f>
        <v>0</v>
      </c>
      <c r="BMN7" s="255" t="str">
        <f ca="1">IF(BME7&lt;&gt;"",BML7-BMM7+1000,"")</f>
        <v/>
      </c>
      <c r="BMO7" s="255" t="str">
        <f ca="1">IF(BME7&lt;&gt;"",VLOOKUP(BME7,BKH4:BKL8,5,FALSE),"")</f>
        <v/>
      </c>
      <c r="BMP7" s="255" t="str">
        <f ca="1">IF(BME7&lt;&gt;"",VLOOKUP(BME7,BKH4:BKO8,8,FALSE),"")</f>
        <v/>
      </c>
      <c r="BMQ7" s="255" t="str">
        <f ca="1">IF(BME7&lt;&gt;"",VLOOKUP(BME7,BKH4:BKV8,15,FALSE),"")</f>
        <v/>
      </c>
      <c r="BMR7" s="255" t="str">
        <f ca="1">IF(BME7&lt;&gt;"",SUMPRODUCT((BPB3:BPB42=BME7)*(BPE3:BPE42=BME8)*BPH3:BPH42)+SUMPRODUCT((BPB3:BPB42=BME7)*(BPE3:BPE42=BME5)*BPH3:BPH42)+SUMPRODUCT((BPB3:BPB42=BME7)*(BPE3:BPE42=BME6)*BPH3:BPH42)+SUMPRODUCT((BPB3:BPB42=BME8)*(BPE3:BPE42=BME7)*BPI3:BPI42)+SUMPRODUCT((BPB3:BPB42=BME5)*(BPE3:BPE42=BME7)*BPI3:BPI42)+SUMPRODUCT((BPB3:BPB42=BME6)*(BPE3:BPE42=BME7)*BPI3:BPI42),"")</f>
        <v/>
      </c>
      <c r="BMS7" s="255" t="str">
        <f ca="1">IF(BME7&lt;&gt;"",SUMPRODUCT((BPB3:BPB42=BME7)*(BPE3:BPE42=BME8)*BPJ3:BPJ42)+SUMPRODUCT((BPB3:BPB42=BME7)*(BPE3:BPE42=BME5)*BPJ3:BPJ42)+SUMPRODUCT((BPB3:BPB42=BME7)*(BPE3:BPE42=BME6)*BPJ3:BPJ42)+SUMPRODUCT((BPB3:BPB42=BME8)*(BPE3:BPE42=BME7)*BPK3:BPK42)+SUMPRODUCT((BPB3:BPB42=BME5)*(BPE3:BPE42=BME7)*BPK3:BPK42)+SUMPRODUCT((BPB3:BPB42=BME6)*(BPE3:BPE42=BME7)*BPK3:BPK42),"")</f>
        <v/>
      </c>
      <c r="BMT7" s="255" t="str">
        <f ca="1">IF(BME7&lt;&gt;"",BMF7*4+BMG7*2+BMR7+BMS7,"")</f>
        <v/>
      </c>
      <c r="BMU7" s="255" t="str">
        <f ca="1">IF(BME7&lt;&gt;"",RANK(BMT7,BMT5:BMT8),"")</f>
        <v/>
      </c>
      <c r="BMV7" s="255">
        <f ca="1">SUMPRODUCT((BMT5:BMT8=BMT7)*(BMK5:BMK8&gt;BMK7))</f>
        <v>0</v>
      </c>
      <c r="BMW7" s="255">
        <f ca="1">SUMPRODUCT((BMT5:BMT8=BMT7)*(BMK5:BMK8=BMK7)*(BMN5:BMN8&gt;BMN7))</f>
        <v>0</v>
      </c>
      <c r="BMX7" s="255">
        <f ca="1">SUMPRODUCT((BMT4:BMT8=BMT7)*(BMK4:BMK8=BMK7)*(BMN4:BMN8=BMN7)*(BMO4:BMO8&gt;BMO7))</f>
        <v>0</v>
      </c>
      <c r="BMY7" s="255">
        <f ca="1">SUMPRODUCT((BMT4:BMT8=BMT7)*(BMK4:BMK8=BMK7)*(BMN4:BMN8=BMN7)*(BMO4:BMO8=BMO7)*(BMP4:BMP8&gt;BMP7))</f>
        <v>0</v>
      </c>
      <c r="BMZ7" s="255">
        <f ca="1">SUMPRODUCT((BMT4:BMT8=BMT7)*(BMK4:BMK8=BMK7)*(BMN4:BMN8=BMN7)*(BMO4:BMO8=BMO7)*(BMP4:BMP8=BMP7)*(BMQ4:BMQ8&gt;BMQ7))</f>
        <v>0</v>
      </c>
      <c r="BNA7" s="255" t="str">
        <f t="shared" ca="1" si="399"/>
        <v/>
      </c>
      <c r="BNB7" s="255" t="str">
        <f ca="1">IF(BME7&lt;&gt;"",INDEX(BME5:BME8,MATCH(4,BNA5:BNA8,0),0),"")</f>
        <v/>
      </c>
      <c r="BNC7" s="255" t="str">
        <f ca="1">IF(BLD5&lt;&gt;"",BLD5,"")</f>
        <v/>
      </c>
      <c r="BND7" s="255">
        <f ca="1">SUMPRODUCT((BPB3:BPB42=BNC7)*(BPE3:BPE42=BNC8)*(BPL3:BPL42="W"))+SUMPRODUCT((BPB3:BPB42=BNC7)*(BPE3:BPE42=BNC9)*(BPL3:BPL42="W"))+SUMPRODUCT((BPB3:BPB42=BNC7)*(BPE3:BPE42=BNC6)*(BPL3:BPL42="W"))+SUMPRODUCT((BPB3:BPB42=BNC8)*(BPE3:BPE42=BNC7)*(BPM3:BPM42="W"))+SUMPRODUCT((BPB3:BPB42=BNC9)*(BPE3:BPE42=BNC7)*(BPM3:BPM42="W"))+SUMPRODUCT((BPB3:BPB42=BNC6)*(BPE3:BPE42=BNC7)*(BPM3:BPM42="W"))</f>
        <v>0</v>
      </c>
      <c r="BNE7" s="255">
        <f ca="1">SUMPRODUCT((BPB3:BPB42=BNC7)*(BPE3:BPE42=BNC8)*(BPL3:BPL42="D"))+SUMPRODUCT((BPB3:BPB42=BNC7)*(BPE3:BPE42=BNC9)*(BPL3:BPL42="D"))+SUMPRODUCT((BPB3:BPB42=BNC7)*(BPE3:BPE42=BNC6)*(BPL3:BPL42="D"))+SUMPRODUCT((BPB3:BPB42=BNC8)*(BPE3:BPE42=BNC7)*(BPL3:BPL42="D"))+SUMPRODUCT((BPB3:BPB42=BNC9)*(BPE3:BPE42=BNC7)*(BPL3:BPL42="D"))+SUMPRODUCT((BPB3:BPB42=BNC6)*(BPE3:BPE42=BNC7)*(BPL3:BPL42="D"))</f>
        <v>0</v>
      </c>
      <c r="BNF7" s="255">
        <f ca="1">SUMPRODUCT((BPB3:BPB42=BNC7)*(BPE3:BPE42=BNC8)*(BPL3:BPL42="L"))+SUMPRODUCT((BPB3:BPB42=BNC7)*(BPE3:BPE42=BNC9)*(BPL3:BPL42="L"))+SUMPRODUCT((BPB3:BPB42=BNC7)*(BPE3:BPE42=BNC6)*(BPL3:BPL42="L"))+SUMPRODUCT((BPB3:BPB42=BNC8)*(BPE3:BPE42=BNC7)*(BPM3:BPM42="L"))+SUMPRODUCT((BPB3:BPB42=BNC9)*(BPE3:BPE42=BNC7)*(BPM3:BPM42="L"))+SUMPRODUCT((BPB3:BPB42=BNC6)*(BPE3:BPE42=BNC7)*(BPM3:BPM42="L"))</f>
        <v>0</v>
      </c>
      <c r="BNG7" s="255">
        <f ca="1">IF(BNC7&lt;&gt;"",VLOOKUP(BNC7,BKH4:BKL29,5,FALSE),0)</f>
        <v>0</v>
      </c>
      <c r="BNH7" s="255">
        <f ca="1">IF(BNC7&lt;&gt;"",VLOOKUP(BNC7,BKH4:BKM29,6,FALSE),0)</f>
        <v>0</v>
      </c>
      <c r="BNI7" s="255">
        <f ca="1">BNG7-BNH7+1000</f>
        <v>1000</v>
      </c>
      <c r="BNJ7" s="255">
        <f ca="1">IF(BNC7&lt;&gt;"",VLOOKUP(BNC7,BKH4:BKO29,8,FALSE),0)</f>
        <v>0</v>
      </c>
      <c r="BNK7" s="255">
        <f ca="1">IF(BNC7&lt;&gt;"",VLOOKUP(BNC7,BKH4:BKP29,9,FALSE),0)</f>
        <v>0</v>
      </c>
      <c r="BNL7" s="255">
        <f ca="1">BNJ7-BNK7+1000</f>
        <v>1000</v>
      </c>
      <c r="BNM7" s="255" t="str">
        <f ca="1">IF(BNC7&lt;&gt;"",VLOOKUP(BNC7,BKH4:BKL8,5,FALSE),"")</f>
        <v/>
      </c>
      <c r="BNN7" s="255" t="str">
        <f ca="1">IF(BNC7&lt;&gt;"",VLOOKUP(BNC7,BKH4:BKO8,8,FALSE),"")</f>
        <v/>
      </c>
      <c r="BNO7" s="255" t="str">
        <f ca="1">IF(BNC7&lt;&gt;"",VLOOKUP(BNC7,BKH4:BKV8,15,FALSE),"")</f>
        <v/>
      </c>
      <c r="BNP7" s="255">
        <f ca="1">SUMPRODUCT((BPB3:BPB42=BNC7)*(BPE3:BPE42=BNC8)*BPH3:BPH42)+SUMPRODUCT((BPB3:BPB42=BNC7)*(BPE3:BPE42=BNC9)*BPH3:BPH42)+SUMPRODUCT((BPB3:BPB42=BNC7)*(BPE3:BPE42=BNC6)*BPH3:BPH42)+SUMPRODUCT((BPB3:BPB42=BNC8)*(BPE3:BPE42=BNC7)*BPI3:BPI42)+SUMPRODUCT((BPB3:BPB42=BNC9)*(BPE3:BPE42=BNC7)*BPI3:BPI42)+SUMPRODUCT((BPB3:BPB42=BNC6)*(BPE3:BPE42=BNC7)*BPI3:BPI42)</f>
        <v>0</v>
      </c>
      <c r="BNQ7" s="255">
        <f ca="1">SUMPRODUCT((BPB3:BPB42=BNC7)*(BPE3:BPE42=BNC8)*BPJ3:BPJ42)+SUMPRODUCT((BPB3:BPB42=BNC7)*(BPE3:BPE42=BNC9)*BPJ3:BPJ42)+SUMPRODUCT((BPB3:BPB42=BNC7)*(BPE3:BPE42=BNC6)*BPJ3:BPJ42)+SUMPRODUCT((BPB3:BPB42=BNC8)*(BPE3:BPE42=BNC7)*BPK3:BPK42)+SUMPRODUCT((BPB3:BPB42=BNC9)*(BPE3:BPE42=BNC7)*BPK3:BPK42)+SUMPRODUCT((BPB3:BPB42=BNC6)*(BPE3:BPE42=BNC7)*BPK3:BPK42)</f>
        <v>0</v>
      </c>
      <c r="BNR7" s="255">
        <f ca="1">BND7*4+BNE7*2+BNP7+BNQ7</f>
        <v>0</v>
      </c>
      <c r="BNS7" s="255" t="str">
        <f ca="1">IF(BNC7&lt;&gt;"",RANK(BNR7,BNR6:BNR9),"")</f>
        <v/>
      </c>
      <c r="BNT7" s="255">
        <f ca="1">SUMPRODUCT((BNR6:BNR9=BNR7)*(BNI6:BNI9&gt;BNI7))</f>
        <v>0</v>
      </c>
      <c r="BNU7" s="255">
        <f ca="1">SUMPRODUCT((BNR6:BNR9=BNR7)*(BNI6:BNI9=BNI7)*(BNL6:BNL9&gt;BNL7))</f>
        <v>0</v>
      </c>
      <c r="BNV7" s="255">
        <f ca="1">SUMPRODUCT((BNR4:BNR8=BNR7)*(BNI4:BNI8=BNI7)*(BNL4:BNL8=BNL7)*(BNM4:BNM8&gt;BNM7))</f>
        <v>0</v>
      </c>
      <c r="BNW7" s="255">
        <f ca="1">SUMPRODUCT((BNR4:BNR8=BNR7)*(BNI4:BNI8=BNI7)*(BNL4:BNL8=BNL7)*(BNM4:BNM8=BNM7)*(BNN4:BNN8&gt;BNN7))</f>
        <v>0</v>
      </c>
      <c r="BNX7" s="255">
        <f ca="1">SUMPRODUCT((BNR4:BNR8=BNR7)*(BNI4:BNI8=BNI7)*(BNL4:BNL8=BNL7)*(BNM4:BNM8=BNM7)*(BNN4:BNN8=BNN7)*(BNO4:BNO8&gt;BNO7))</f>
        <v>0</v>
      </c>
      <c r="BNY7" s="255" t="str">
        <f t="shared" ref="BNY7:BNY8" ca="1" si="418">IF(BNC7&lt;&gt;"",SUM(BNS7:BNX7)+2,"")</f>
        <v/>
      </c>
      <c r="BNZ7" s="255" t="str">
        <f ca="1">IF(BNC7&lt;&gt;"",INDEX(BNC6:BNC8,MATCH(4,BNY6:BNY8,0),0),"")</f>
        <v/>
      </c>
      <c r="BOA7" s="255" t="str">
        <f ca="1">IF(BLE4&lt;&gt;"",BLE4,"")</f>
        <v/>
      </c>
      <c r="BOB7" s="255">
        <f ca="1">SUMPRODUCT((BPB3:BPB42=BOA7)*(BPE3:BPE42=BOA8)*(BPL3:BPL42="W"))+SUMPRODUCT((BPB3:BPB42=BOA7)*(BPE3:BPE42=BOA9)*(BPL3:BPL42="W"))+SUMPRODUCT((BPB3:BPB42=BOA7)*(BPE3:BPE42=BOA10)*(BPL3:BPL42="W"))+SUMPRODUCT((BPB3:BPB42=BOA8)*(BPE3:BPE42=BOA7)*(BPM3:BPM42="W"))+SUMPRODUCT((BPB3:BPB42=BOA9)*(BPE3:BPE42=BOA7)*(BPM3:BPM42="W"))+SUMPRODUCT((BPB3:BPB42=BOA10)*(BPE3:BPE42=BOA7)*(BPM3:BPM42="W"))</f>
        <v>0</v>
      </c>
      <c r="BOC7" s="255">
        <f ca="1">SUMPRODUCT((BPB3:BPB42=BOA7)*(BPE3:BPE42=BOA8)*(BPL3:BPL42="D"))+SUMPRODUCT((BPB3:BPB42=BOA7)*(BPE3:BPE42=BOA9)*(BPL3:BPL42="D"))+SUMPRODUCT((BPB3:BPB42=BOA7)*(BPE3:BPE42=BOA10)*(BPL3:BPL42="D"))+SUMPRODUCT((BPB3:BPB42=BOA8)*(BPE3:BPE42=BOA7)*(BPL3:BPL42="D"))+SUMPRODUCT((BPB3:BPB42=BOA9)*(BPE3:BPE42=BOA7)*(BPL3:BPL42="D"))+SUMPRODUCT((BPB3:BPB42=BOA10)*(BPE3:BPE42=BOA7)*(BPL3:BPL42="D"))</f>
        <v>0</v>
      </c>
      <c r="BOD7" s="255">
        <f ca="1">SUMPRODUCT((BPB3:BPB42=BOA7)*(BPE3:BPE42=BOA8)*(BPL3:BPL42="L"))+SUMPRODUCT((BPB3:BPB42=BOA7)*(BPE3:BPE42=BOA9)*(BPL3:BPL42="L"))+SUMPRODUCT((BPB3:BPB42=BOA7)*(BPE3:BPE42=BOA10)*(BPL3:BPL42="L"))+SUMPRODUCT((BPB3:BPB42=BOA8)*(BPE3:BPE42=BOA7)*(BPM3:BPM42="L"))+SUMPRODUCT((BPB3:BPB42=BOA9)*(BPE3:BPE42=BOA7)*(BPM3:BPM42="L"))+SUMPRODUCT((BPB3:BPB42=BOA10)*(BPE3:BPE42=BOA7)*(BPM3:BPM42="L"))</f>
        <v>0</v>
      </c>
      <c r="BOE7" s="255">
        <f ca="1">IF(BOA7&lt;&gt;"",VLOOKUP(BOA7,BKH4:BKL29,5,FALSE),0)</f>
        <v>0</v>
      </c>
      <c r="BOF7" s="255">
        <f ca="1">IF(BOA7&lt;&gt;"",VLOOKUP(BOA7,BKH4:BKM29,6,FALSE),0)</f>
        <v>0</v>
      </c>
      <c r="BOG7" s="255">
        <f ca="1">BOE7-BOF7+1000</f>
        <v>1000</v>
      </c>
      <c r="BOH7" s="255">
        <f ca="1">IF(BOA7&lt;&gt;"",VLOOKUP(BOA7,BKH4:BKO29,8,FALSE),0)</f>
        <v>0</v>
      </c>
      <c r="BOI7" s="255">
        <f ca="1">IF(BOA7&lt;&gt;"",VLOOKUP(BOA7,BKH4:BKP29,9,FALSE),0)</f>
        <v>0</v>
      </c>
      <c r="BOJ7" s="255">
        <f ca="1">BOH7-BOI7+1000</f>
        <v>1000</v>
      </c>
      <c r="BOK7" s="255" t="str">
        <f ca="1">IF(BOA7&lt;&gt;"",VLOOKUP(BOA7,BKH4:BKL8,5,FALSE),"")</f>
        <v/>
      </c>
      <c r="BOL7" s="255" t="str">
        <f ca="1">IF(BOA7&lt;&gt;"",VLOOKUP(BOA7,BKH4:BKO8,8,FALSE),"")</f>
        <v/>
      </c>
      <c r="BOM7" s="255" t="str">
        <f ca="1">IF(BOA7&lt;&gt;"",VLOOKUP(BOA7,BKH4:BKV8,15,FALSE),"")</f>
        <v/>
      </c>
      <c r="BON7" s="255">
        <f ca="1">SUMPRODUCT((BPB3:BPB42=BOA7)*(BPE3:BPE42=BOA8)*BPH3:BPH42)+SUMPRODUCT((BPB3:BPB42=BOA7)*(BPE3:BPE42=BOA9)*BPH3:BPH42)+SUMPRODUCT((BPB3:BPB42=BOA7)*(BPE3:BPE42=BOA10)*BPH3:BPH42)+SUMPRODUCT((BPB3:BPB42=BOA8)*(BPE3:BPE42=BOA7)*BPI3:BPI42)+SUMPRODUCT((BPB3:BPB42=BOA9)*(BPE3:BPE42=BOA7)*BPI3:BPI42)+SUMPRODUCT((BPB3:BPB42=BOA10)*(BPE3:BPE42=BOA7)*BPI3:BPI42)</f>
        <v>0</v>
      </c>
      <c r="BOO7" s="255">
        <f ca="1">SUMPRODUCT((BPB3:BPB42=BOA7)*(BPE3:BPE42=BOA8)*BPJ3:BPJ42)+SUMPRODUCT((BPB3:BPB42=BOA7)*(BPE3:BPE42=BOA9)*BPJ3:BPJ42)+SUMPRODUCT((BPB3:BPB42=BOA7)*(BPE3:BPE42=BOA10)*BPJ3:BPJ42)+SUMPRODUCT((BPB3:BPB42=BOA8)*(BPE3:BPE42=BOA7)*BPK3:BPK42)+SUMPRODUCT((BPB3:BPB42=BOA9)*(BPE3:BPE42=BOA7)*BPK3:BPK42)+SUMPRODUCT((BPB3:BPB42=BOA10)*(BPE3:BPE42=BOA7)*BPK3:BPK42)</f>
        <v>0</v>
      </c>
      <c r="BOP7" s="255">
        <f ca="1">BOB7*4+BOC7*2+BON7+BOO7</f>
        <v>0</v>
      </c>
      <c r="BOQ7" s="255" t="str">
        <f ca="1">IF(BOA7&lt;&gt;"",RANK(BOP7,BOP7:BOP10),"")</f>
        <v/>
      </c>
      <c r="BOR7" s="255">
        <f ca="1">SUMPRODUCT((BOP7:BOP10=BOP7)*(BOG7:BOG10&gt;BOG7))</f>
        <v>0</v>
      </c>
      <c r="BOS7" s="255">
        <f ca="1">SUMPRODUCT((BOP7:BOP10=BOP7)*(BOG7:BOG10=BOG7)*(BOJ7:BOJ10&gt;BOJ7))</f>
        <v>0</v>
      </c>
      <c r="BOT7" s="255">
        <f ca="1">SUMPRODUCT((BOP4:BOP8=BOP7)*(BOG4:BOG8=BOG7)*(BOJ4:BOJ8=BOJ7)*(BOK4:BOK8&gt;BOK7))</f>
        <v>0</v>
      </c>
      <c r="BOU7" s="255">
        <f ca="1">SUMPRODUCT((BOP4:BOP8=BOP7)*(BOG4:BOG8=BOG7)*(BOJ4:BOJ8=BOJ7)*(BOK4:BOK8=BOK7)*(BOL4:BOL8&gt;BOL7))</f>
        <v>0</v>
      </c>
      <c r="BOV7" s="255">
        <f ca="1">SUMPRODUCT((BOP4:BOP8=BOP7)*(BOG4:BOG8=BOG7)*(BOJ4:BOJ8=BOJ7)*(BOK4:BOK8=BOK7)*(BOL4:BOL8=BOL7)*(BOM4:BOM8&gt;BOM7))</f>
        <v>0</v>
      </c>
      <c r="BOW7" s="255" t="str">
        <f ca="1">IF(BOA7&lt;&gt;"",SUM(BOQ7:BOV7)+3,"")</f>
        <v/>
      </c>
      <c r="BOX7" s="255" t="str">
        <f ca="1">IF(BOA7&lt;&gt;"",IF(BOW7=4,BOA7,BOA8),"")</f>
        <v/>
      </c>
      <c r="BOY7" s="255" t="str">
        <f ca="1">IF(BOX7&lt;&gt;"",BOX7,IF(BNZ7&lt;&gt;"",BNZ7,IF(BNB7&lt;&gt;"",BNB7,IF(BMD7&lt;&gt;"",BMD7,BKZ7))))</f>
        <v>Australia</v>
      </c>
      <c r="BOZ7" s="255">
        <v>4</v>
      </c>
      <c r="BPA7" s="255">
        <v>5</v>
      </c>
      <c r="BPB7" s="255" t="str">
        <f t="shared" si="106"/>
        <v>France</v>
      </c>
      <c r="BPC7" s="255" t="str">
        <f ca="1">IF(OFFSET('All Players'!$W14,0,BPC$1)&lt;&gt;"",OFFSET('All Players'!$W14,0,BPC$1),"")</f>
        <v/>
      </c>
      <c r="BPD7" s="255" t="str">
        <f ca="1">IF(OFFSET('All Players'!$Y14,0,BPC$1)&lt;&gt;"",OFFSET('All Players'!$Y14,0,BPC$1),"")</f>
        <v/>
      </c>
      <c r="BPE7" s="255" t="str">
        <f t="shared" si="107"/>
        <v>Italy</v>
      </c>
      <c r="BPF7" s="255" t="str">
        <f ca="1">IF(OFFSET('All Players'!$AA14,0,BPE$1)&lt;&gt;"",OFFSET('All Players'!$AA14,0,BPE$1),"")</f>
        <v/>
      </c>
      <c r="BPG7" s="255" t="str">
        <f ca="1">IF(OFFSET('All Players'!$AC14,0,BPF$1)&lt;&gt;"",OFFSET('All Players'!$AC14,0,BPF$1),"")</f>
        <v/>
      </c>
      <c r="BPH7" s="255">
        <f t="shared" ca="1" si="108"/>
        <v>0</v>
      </c>
      <c r="BPI7" s="255">
        <f t="shared" ca="1" si="109"/>
        <v>0</v>
      </c>
      <c r="BPJ7" s="255">
        <f t="shared" ca="1" si="110"/>
        <v>0</v>
      </c>
      <c r="BPK7" s="255">
        <f t="shared" ca="1" si="111"/>
        <v>0</v>
      </c>
      <c r="BPL7" s="255" t="str">
        <f t="shared" ca="1" si="112"/>
        <v/>
      </c>
      <c r="BPM7" s="255" t="str">
        <f t="shared" ca="1" si="113"/>
        <v/>
      </c>
      <c r="BPN7" s="255">
        <f ca="1">VLOOKUP(BPO7,BUF4:BUG8,2,FALSE)</f>
        <v>2</v>
      </c>
      <c r="BPO7" s="255" t="s">
        <v>29</v>
      </c>
      <c r="BPP7" s="255">
        <f t="shared" ca="1" si="329"/>
        <v>0</v>
      </c>
      <c r="BPQ7" s="255">
        <f t="shared" ca="1" si="330"/>
        <v>0</v>
      </c>
      <c r="BPR7" s="255">
        <f t="shared" ca="1" si="331"/>
        <v>0</v>
      </c>
      <c r="BPS7" s="255">
        <f t="shared" ca="1" si="332"/>
        <v>0</v>
      </c>
      <c r="BPT7" s="255">
        <f t="shared" ca="1" si="333"/>
        <v>0</v>
      </c>
      <c r="BPU7" s="255">
        <f t="shared" ca="1" si="334"/>
        <v>1000</v>
      </c>
      <c r="BPV7" s="255">
        <f t="shared" ca="1" si="335"/>
        <v>0</v>
      </c>
      <c r="BPW7" s="255">
        <f t="shared" ca="1" si="336"/>
        <v>0</v>
      </c>
      <c r="BPX7" s="255">
        <f t="shared" ca="1" si="337"/>
        <v>1000</v>
      </c>
      <c r="BPY7" s="255">
        <f t="shared" ca="1" si="338"/>
        <v>0</v>
      </c>
      <c r="BPZ7" s="255">
        <f ca="1">SUMIF(BUI:BUI,BPO7,BUO:BUO)+SUMIF(BUL:BUL,BPO7,BUP:BUP)</f>
        <v>0</v>
      </c>
      <c r="BQA7" s="255">
        <f ca="1">SUMIF(BUI:BUI,BPO7,BUQ:BUQ)+SUMIF(BUL:BUL,BPO7,BUR:BUR)</f>
        <v>0</v>
      </c>
      <c r="BQB7" s="255">
        <f t="shared" ca="1" si="339"/>
        <v>0</v>
      </c>
      <c r="BQC7" s="255">
        <v>10</v>
      </c>
      <c r="BQD7" s="255">
        <f t="shared" ca="1" si="340"/>
        <v>1</v>
      </c>
      <c r="BQF7" s="255">
        <f ca="1">RANK(BQB7,BQB$4:BQB$8)+COUNTIF(BQB$4:BQB7,BQB7)-1</f>
        <v>4</v>
      </c>
      <c r="BQG7" s="255" t="str">
        <f ca="1">INDEX(BPO$4:BPO$8,MATCH(4,BQF$4:BQF$8,0),0)</f>
        <v>Fiji</v>
      </c>
      <c r="BQH7" s="255">
        <f t="shared" ca="1" si="341"/>
        <v>1</v>
      </c>
      <c r="BQI7" s="255" t="str">
        <f ca="1">IF(AND(BQI6&lt;&gt;"",BQH7=1),BQG7,"")</f>
        <v>Fiji</v>
      </c>
      <c r="BQJ7" s="255" t="str">
        <f ca="1">IF(AND(BQJ6&lt;&gt;"",BQH8=2),BQG8,"")</f>
        <v/>
      </c>
      <c r="BQN7" s="255" t="str">
        <f t="shared" ca="1" si="342"/>
        <v>Fiji</v>
      </c>
      <c r="BQO7" s="255">
        <f ca="1">SUMPRODUCT((BUI3:BUI42=BQN7)*(BUL3:BUL42=BQN8)*(BUS3:BUS42="W"))+SUMPRODUCT((BUI3:BUI42=BQN7)*(BUL3:BUL42=BQN4)*(BUS3:BUS42="W"))+SUMPRODUCT((BUI3:BUI42=BQN7)*(BUL3:BUL42=BQN5)*(BUS3:BUS42="W"))+SUMPRODUCT((BUI3:BUI42=BQN7)*(BUL3:BUL42=BQN6)*(BUS3:BUS42="W"))+SUMPRODUCT((BUI3:BUI42=BQN8)*(BUL3:BUL42=BQN7)*(BUT3:BUT42="W"))+SUMPRODUCT((BUI3:BUI42=BQN4)*(BUL3:BUL42=BQN7)*(BUT3:BUT42="W"))+SUMPRODUCT((BUI3:BUI42=BQN5)*(BUL3:BUL42=BQN7)*(BUT3:BUT42="W"))+SUMPRODUCT((BUI3:BUI42=BQN6)*(BUL3:BUL42=BQN7)*(BUT3:BUT42="W"))</f>
        <v>0</v>
      </c>
      <c r="BQP7" s="255">
        <f ca="1">SUMPRODUCT((BUI3:BUI42=BQN7)*(BUL3:BUL42=BQN8)*(BUS3:BUS42="D"))+SUMPRODUCT((BUI3:BUI42=BQN7)*(BUL3:BUL42=BQN4)*(BUS3:BUS42="D"))+SUMPRODUCT((BUI3:BUI42=BQN7)*(BUL3:BUL42=BQN5)*(BUS3:BUS42="D"))+SUMPRODUCT((BUI3:BUI42=BQN7)*(BUL3:BUL42=BQN6)*(BUS3:BUS42="D"))+SUMPRODUCT((BUI3:BUI42=BQN8)*(BUL3:BUL42=BQN7)*(BUS3:BUS42="D"))+SUMPRODUCT((BUI3:BUI42=BQN4)*(BUL3:BUL42=BQN7)*(BUS3:BUS42="D"))+SUMPRODUCT((BUI3:BUI42=BQN5)*(BUL3:BUL42=BQN7)*(BUS3:BUS42="D"))+SUMPRODUCT((BUI3:BUI42=BQN6)*(BUL3:BUL42=BQN7)*(BUS3:BUS42="D"))</f>
        <v>0</v>
      </c>
      <c r="BQQ7" s="255">
        <f ca="1">SUMPRODUCT((BUI3:BUI42=BQN7)*(BUL3:BUL42=BQN8)*(BUS3:BUS42="L"))+SUMPRODUCT((BUI3:BUI42=BQN7)*(BUL3:BUL42=BQN4)*(BUS3:BUS42="L"))+SUMPRODUCT((BUI3:BUI42=BQN7)*(BUL3:BUL42=BQN5)*(BUS3:BUS42="L"))+SUMPRODUCT((BUI3:BUI42=BQN7)*(BUL3:BUL42=BQN6)*(BUS3:BUS42="L"))+SUMPRODUCT((BUI3:BUI42=BQN8)*(BUL3:BUL42=BQN7)*(BUT3:BUT42="L"))+SUMPRODUCT((BUI3:BUI42=BQN4)*(BUL3:BUL42=BQN7)*(BUT3:BUT42="L"))+SUMPRODUCT((BUI3:BUI42=BQN5)*(BUL3:BUL42=BQN7)*(BUT3:BUT42="L"))+SUMPRODUCT((BUI3:BUI42=BQN6)*(BUL3:BUL42=BQN7)*(BUT3:BUT42="L"))</f>
        <v>0</v>
      </c>
      <c r="BQR7" s="255">
        <f ca="1">IF(BQN7&lt;&gt;"",VLOOKUP(BQN7,BPO4:BPS29,5,FALSE),0)</f>
        <v>0</v>
      </c>
      <c r="BQS7" s="255">
        <f ca="1">IF(BQN7&lt;&gt;"",VLOOKUP(BQN7,BPO4:BPT29,6,FALSE),0)</f>
        <v>0</v>
      </c>
      <c r="BQT7" s="255">
        <f ca="1">BQR7-BQS7+1000</f>
        <v>1000</v>
      </c>
      <c r="BQU7" s="255">
        <f ca="1">IF(BQN7&lt;&gt;"",VLOOKUP(BQN7,BPO4:BPV29,8,FALSE),0)</f>
        <v>0</v>
      </c>
      <c r="BQV7" s="255">
        <f ca="1">IF(BQN7&lt;&gt;"",VLOOKUP(BQN7,BPO4:BPW29,9,FALSE),0)</f>
        <v>0</v>
      </c>
      <c r="BQW7" s="255">
        <f ca="1">BQU7-BQV7+1000</f>
        <v>1000</v>
      </c>
      <c r="BQX7" s="255">
        <f ca="1">IF(BQN7&lt;&gt;"",VLOOKUP(BQN7,BPO4:BPS8,5,FALSE),"")</f>
        <v>0</v>
      </c>
      <c r="BQY7" s="255">
        <f ca="1">IF(BQN7&lt;&gt;"",VLOOKUP(BQN7,BPO4:BPV8,8,FALSE),"")</f>
        <v>0</v>
      </c>
      <c r="BQZ7" s="255">
        <f ca="1">IF(BQN7&lt;&gt;"",VLOOKUP(BQN7,BPO4:BQC8,15,FALSE),"")</f>
        <v>10</v>
      </c>
      <c r="BRA7" s="255">
        <f ca="1">SUMPRODUCT((BUI3:BUI42=BQN7)*(BUL3:BUL42=BQN8)*BUO3:BUO42)+SUMPRODUCT((BUI3:BUI42=BQN7)*(BUL3:BUL42=BQN4)*BUO3:BUO42)+SUMPRODUCT((BUI3:BUI42=BQN7)*(BUL3:BUL42=BQN5)*BUO3:BUO42)+SUMPRODUCT((BUI3:BUI42=BQN7)*(BUL3:BUL42=BQN6)*BUO3:BUO42)+SUMPRODUCT((BUI3:BUI42=BQN8)*(BUL3:BUL42=BQN7)*BUP3:BUP42)+SUMPRODUCT((BUI3:BUI42=BQN4)*(BUL3:BUL42=BQN7)*BUP3:BUP42)+SUMPRODUCT((BUI3:BUI42=BQN5)*(BUL3:BUL42=BQN7)*BUP3:BUP42)+SUMPRODUCT((BUI3:BUI42=BQN6)*(BUL3:BUL42=BQN7)*BUP3:BUP42)</f>
        <v>0</v>
      </c>
      <c r="BRB7" s="255">
        <f ca="1">SUMPRODUCT((BUI3:BUI42=BQN7)*(BUL3:BUL42=BQN8)*BUQ3:BUQ42)+SUMPRODUCT((BUI3:BUI42=BQN7)*(BUL3:BUL42=BQN4)*BUQ3:BUQ42)+SUMPRODUCT((BUI3:BUI42=BQN7)*(BUL3:BUL42=BQN5)*BUQ3:BUQ42)+SUMPRODUCT((BUI3:BUI42=BQN7)*(BUL3:BUL42=BQN6)*BUQ3:BUQ42)+SUMPRODUCT((BUI3:BUI42=BQN8)*(BUL3:BUL42=BQN7)*BUR3:BUR42)+SUMPRODUCT((BUI3:BUI42=BQN4)*(BUL3:BUL42=BQN7)*BUR3:BUR42)+SUMPRODUCT((BUI3:BUI42=BQN5)*(BUL3:BUL42=BQN7)*BUR3:BUR42)+SUMPRODUCT((BUI3:BUI42=BQN6)*(BUL3:BUL42=BQN7)*BUR3:BUR42)</f>
        <v>0</v>
      </c>
      <c r="BRC7" s="255">
        <f ca="1">BQO7*4+BQP7*2+BRA7+BRB7</f>
        <v>0</v>
      </c>
      <c r="BRD7" s="255">
        <f ca="1">IF(BQN7&lt;&gt;"",RANK(BRC7,BRC4:BRC8),"")</f>
        <v>1</v>
      </c>
      <c r="BRE7" s="255">
        <f ca="1">SUMPRODUCT((BRC4:BRC8=BRC7)*(BQT4:BQT8&gt;BQT7))</f>
        <v>0</v>
      </c>
      <c r="BRF7" s="255">
        <f ca="1">SUMPRODUCT((BRC4:BRC8=BRC7)*(BQT4:BQT8=BQT7)*(BQW4:BQW8&gt;BQW7))</f>
        <v>0</v>
      </c>
      <c r="BRG7" s="255">
        <f ca="1">SUMPRODUCT((BRC4:BRC8=BRC7)*(BQT4:BQT8=BQT7)*(BQW4:BQW8=BQW7)*(BQX4:BQX8&gt;BQX7))</f>
        <v>0</v>
      </c>
      <c r="BRH7" s="255">
        <f ca="1">SUMPRODUCT((BRC4:BRC8=BRC7)*(BQT4:BQT8=BQT7)*(BQW4:BQW8=BQW7)*(BQX4:BQX8=BQX7)*(BQY4:BQY8&gt;BQY7))</f>
        <v>0</v>
      </c>
      <c r="BRI7" s="255">
        <f ca="1">SUMPRODUCT((BRC4:BRC8=BRC7)*(BQT4:BQT8=BQT7)*(BQW4:BQW8=BQW7)*(BQX4:BQX8=BQX7)*(BQY4:BQY8=BQY7)*(BQZ4:BQZ8&gt;BQZ7))</f>
        <v>1</v>
      </c>
      <c r="BRJ7" s="255">
        <f t="shared" ca="1" si="343"/>
        <v>2</v>
      </c>
      <c r="BRK7" s="255" t="str">
        <f ca="1">IF(BQN7&lt;&gt;"",INDEX(BQN4:BQN8,MATCH(4,BRJ4:BRJ8,0),0),"")</f>
        <v>Australia</v>
      </c>
      <c r="BRL7" s="255" t="str">
        <f ca="1">IF(BQJ6&lt;&gt;"",BQJ6,"")</f>
        <v/>
      </c>
      <c r="BRM7" s="255" t="str">
        <f ca="1">IF(BRL7&lt;&gt;"",SUMPRODUCT((BUI3:BUI42=BRL7)*(BUL3:BUL42=BRL8)*(BUS3:BUS42="W"))+SUMPRODUCT((BUI3:BUI42=BRL7)*(BUL3:BUL42=BRL5)*(BUS3:BUS42="W"))+SUMPRODUCT((BUI3:BUI42=BRL7)*(BUL3:BUL42=BRL6)*(BUS3:BUS42="W"))+SUMPRODUCT((BUI3:BUI42=BRL8)*(BUL3:BUL42=BRL7)*(BUT3:BUT42="W"))+SUMPRODUCT((BUI3:BUI42=BRL5)*(BUL3:BUL42=BRL7)*(BUT3:BUT42="W"))+SUMPRODUCT((BUI3:BUI42=BRL6)*(BUL3:BUL42=BRL7)*(BUT3:BUT42="W")),"")</f>
        <v/>
      </c>
      <c r="BRN7" s="255" t="str">
        <f ca="1">IF(BRL7&lt;&gt;"",SUMPRODUCT((BUI3:BUI42=BRL7)*(BUL3:BUL42=BRL8)*(BUS3:BUS42="D"))+SUMPRODUCT((BUI3:BUI42=BRL7)*(BUL3:BUL42=BRL5)*(BUS3:BUS42="D"))+SUMPRODUCT((BUI3:BUI42=BRL7)*(BUL3:BUL42=BRL6)*(BUS3:BUS42="D"))+SUMPRODUCT((BUI3:BUI42=BRL8)*(BUL3:BUL42=BRL7)*(BUS3:BUS42="D"))+SUMPRODUCT((BUI3:BUI42=BRL5)*(BUL3:BUL42=BRL7)*(BUS3:BUS42="D"))+SUMPRODUCT((BUI3:BUI42=BRL6)*(BUL3:BUL42=BRL7)*(BUS3:BUS42="D")),"")</f>
        <v/>
      </c>
      <c r="BRO7" s="255" t="str">
        <f ca="1">IF(BRL7&lt;&gt;"",SUMPRODUCT((BUI3:BUI42=BRL7)*(BUL3:BUL42=BRL8)*(BUS3:BUS42="L"))+SUMPRODUCT((BUI3:BUI42=BRL7)*(BUL3:BUL42=BRL5)*(BUS3:BUS42="L"))+SUMPRODUCT((BUI3:BUI42=BRL7)*(BUL3:BUL42=BRL6)*(BUS3:BUS42="L"))+SUMPRODUCT((BUI3:BUI42=BRL8)*(BUL3:BUL42=BRL7)*(BUT3:BUT42="L"))+SUMPRODUCT((BUI3:BUI42=BRL5)*(BUL3:BUL42=BRL7)*(BUT3:BUT42="L"))+SUMPRODUCT((BUI3:BUI42=BRL6)*(BUL3:BUL42=BRL7)*(BUT3:BUT42="L")),"")</f>
        <v/>
      </c>
      <c r="BRP7" s="255">
        <f ca="1">IF(BRL7&lt;&gt;"",VLOOKUP(BRL7,BPO4:BPS29,5,FALSE),0)</f>
        <v>0</v>
      </c>
      <c r="BRQ7" s="255">
        <f ca="1">IF(BRL7&lt;&gt;"",VLOOKUP(BRL7,BPO4:BPT29,6,FALSE),0)</f>
        <v>0</v>
      </c>
      <c r="BRR7" s="255">
        <f ca="1">BRP7-BRQ7+1000</f>
        <v>1000</v>
      </c>
      <c r="BRS7" s="255">
        <f ca="1">IF(BRL7&lt;&gt;"",VLOOKUP(BRL7,BPO4:BPV29,8,FALSE),0)</f>
        <v>0</v>
      </c>
      <c r="BRT7" s="255">
        <f ca="1">IF(BRL7&lt;&gt;"",VLOOKUP(BRL7,BPO4:BPW29,9,FALSE),0)</f>
        <v>0</v>
      </c>
      <c r="BRU7" s="255" t="str">
        <f ca="1">IF(BRL7&lt;&gt;"",BRS7-BRT7+1000,"")</f>
        <v/>
      </c>
      <c r="BRV7" s="255" t="str">
        <f ca="1">IF(BRL7&lt;&gt;"",VLOOKUP(BRL7,BPO4:BPS8,5,FALSE),"")</f>
        <v/>
      </c>
      <c r="BRW7" s="255" t="str">
        <f ca="1">IF(BRL7&lt;&gt;"",VLOOKUP(BRL7,BPO4:BPV8,8,FALSE),"")</f>
        <v/>
      </c>
      <c r="BRX7" s="255" t="str">
        <f ca="1">IF(BRL7&lt;&gt;"",VLOOKUP(BRL7,BPO4:BQC8,15,FALSE),"")</f>
        <v/>
      </c>
      <c r="BRY7" s="255" t="str">
        <f ca="1">IF(BRL7&lt;&gt;"",SUMPRODUCT((BUI3:BUI42=BRL7)*(BUL3:BUL42=BRL8)*BUO3:BUO42)+SUMPRODUCT((BUI3:BUI42=BRL7)*(BUL3:BUL42=BRL5)*BUO3:BUO42)+SUMPRODUCT((BUI3:BUI42=BRL7)*(BUL3:BUL42=BRL6)*BUO3:BUO42)+SUMPRODUCT((BUI3:BUI42=BRL8)*(BUL3:BUL42=BRL7)*BUP3:BUP42)+SUMPRODUCT((BUI3:BUI42=BRL5)*(BUL3:BUL42=BRL7)*BUP3:BUP42)+SUMPRODUCT((BUI3:BUI42=BRL6)*(BUL3:BUL42=BRL7)*BUP3:BUP42),"")</f>
        <v/>
      </c>
      <c r="BRZ7" s="255" t="str">
        <f ca="1">IF(BRL7&lt;&gt;"",SUMPRODUCT((BUI3:BUI42=BRL7)*(BUL3:BUL42=BRL8)*BUQ3:BUQ42)+SUMPRODUCT((BUI3:BUI42=BRL7)*(BUL3:BUL42=BRL5)*BUQ3:BUQ42)+SUMPRODUCT((BUI3:BUI42=BRL7)*(BUL3:BUL42=BRL6)*BUQ3:BUQ42)+SUMPRODUCT((BUI3:BUI42=BRL8)*(BUL3:BUL42=BRL7)*BUR3:BUR42)+SUMPRODUCT((BUI3:BUI42=BRL5)*(BUL3:BUL42=BRL7)*BUR3:BUR42)+SUMPRODUCT((BUI3:BUI42=BRL6)*(BUL3:BUL42=BRL7)*BUR3:BUR42),"")</f>
        <v/>
      </c>
      <c r="BSA7" s="255" t="str">
        <f ca="1">IF(BRL7&lt;&gt;"",BRM7*4+BRN7*2+BRY7+BRZ7,"")</f>
        <v/>
      </c>
      <c r="BSB7" s="255" t="str">
        <f ca="1">IF(BRL7&lt;&gt;"",RANK(BSA7,BSA5:BSA8),"")</f>
        <v/>
      </c>
      <c r="BSC7" s="255">
        <f ca="1">SUMPRODUCT((BSA5:BSA8=BSA7)*(BRR5:BRR8&gt;BRR7))</f>
        <v>0</v>
      </c>
      <c r="BSD7" s="255">
        <f ca="1">SUMPRODUCT((BSA5:BSA8=BSA7)*(BRR5:BRR8=BRR7)*(BRU5:BRU8&gt;BRU7))</f>
        <v>0</v>
      </c>
      <c r="BSE7" s="255">
        <f ca="1">SUMPRODUCT((BSA4:BSA8=BSA7)*(BRR4:BRR8=BRR7)*(BRU4:BRU8=BRU7)*(BRV4:BRV8&gt;BRV7))</f>
        <v>0</v>
      </c>
      <c r="BSF7" s="255">
        <f ca="1">SUMPRODUCT((BSA4:BSA8=BSA7)*(BRR4:BRR8=BRR7)*(BRU4:BRU8=BRU7)*(BRV4:BRV8=BRV7)*(BRW4:BRW8&gt;BRW7))</f>
        <v>0</v>
      </c>
      <c r="BSG7" s="255">
        <f ca="1">SUMPRODUCT((BSA4:BSA8=BSA7)*(BRR4:BRR8=BRR7)*(BRU4:BRU8=BRU7)*(BRV4:BRV8=BRV7)*(BRW4:BRW8=BRW7)*(BRX4:BRX8&gt;BRX7))</f>
        <v>0</v>
      </c>
      <c r="BSH7" s="255" t="str">
        <f t="shared" ca="1" si="401"/>
        <v/>
      </c>
      <c r="BSI7" s="255" t="str">
        <f ca="1">IF(BRL7&lt;&gt;"",INDEX(BRL5:BRL8,MATCH(4,BSH5:BSH8,0),0),"")</f>
        <v/>
      </c>
      <c r="BSJ7" s="255" t="str">
        <f ca="1">IF(BQK5&lt;&gt;"",BQK5,"")</f>
        <v/>
      </c>
      <c r="BSK7" s="255">
        <f ca="1">SUMPRODUCT((BUI3:BUI42=BSJ7)*(BUL3:BUL42=BSJ8)*(BUS3:BUS42="W"))+SUMPRODUCT((BUI3:BUI42=BSJ7)*(BUL3:BUL42=BSJ9)*(BUS3:BUS42="W"))+SUMPRODUCT((BUI3:BUI42=BSJ7)*(BUL3:BUL42=BSJ6)*(BUS3:BUS42="W"))+SUMPRODUCT((BUI3:BUI42=BSJ8)*(BUL3:BUL42=BSJ7)*(BUT3:BUT42="W"))+SUMPRODUCT((BUI3:BUI42=BSJ9)*(BUL3:BUL42=BSJ7)*(BUT3:BUT42="W"))+SUMPRODUCT((BUI3:BUI42=BSJ6)*(BUL3:BUL42=BSJ7)*(BUT3:BUT42="W"))</f>
        <v>0</v>
      </c>
      <c r="BSL7" s="255">
        <f ca="1">SUMPRODUCT((BUI3:BUI42=BSJ7)*(BUL3:BUL42=BSJ8)*(BUS3:BUS42="D"))+SUMPRODUCT((BUI3:BUI42=BSJ7)*(BUL3:BUL42=BSJ9)*(BUS3:BUS42="D"))+SUMPRODUCT((BUI3:BUI42=BSJ7)*(BUL3:BUL42=BSJ6)*(BUS3:BUS42="D"))+SUMPRODUCT((BUI3:BUI42=BSJ8)*(BUL3:BUL42=BSJ7)*(BUS3:BUS42="D"))+SUMPRODUCT((BUI3:BUI42=BSJ9)*(BUL3:BUL42=BSJ7)*(BUS3:BUS42="D"))+SUMPRODUCT((BUI3:BUI42=BSJ6)*(BUL3:BUL42=BSJ7)*(BUS3:BUS42="D"))</f>
        <v>0</v>
      </c>
      <c r="BSM7" s="255">
        <f ca="1">SUMPRODUCT((BUI3:BUI42=BSJ7)*(BUL3:BUL42=BSJ8)*(BUS3:BUS42="L"))+SUMPRODUCT((BUI3:BUI42=BSJ7)*(BUL3:BUL42=BSJ9)*(BUS3:BUS42="L"))+SUMPRODUCT((BUI3:BUI42=BSJ7)*(BUL3:BUL42=BSJ6)*(BUS3:BUS42="L"))+SUMPRODUCT((BUI3:BUI42=BSJ8)*(BUL3:BUL42=BSJ7)*(BUT3:BUT42="L"))+SUMPRODUCT((BUI3:BUI42=BSJ9)*(BUL3:BUL42=BSJ7)*(BUT3:BUT42="L"))+SUMPRODUCT((BUI3:BUI42=BSJ6)*(BUL3:BUL42=BSJ7)*(BUT3:BUT42="L"))</f>
        <v>0</v>
      </c>
      <c r="BSN7" s="255">
        <f ca="1">IF(BSJ7&lt;&gt;"",VLOOKUP(BSJ7,BPO4:BPS29,5,FALSE),0)</f>
        <v>0</v>
      </c>
      <c r="BSO7" s="255">
        <f ca="1">IF(BSJ7&lt;&gt;"",VLOOKUP(BSJ7,BPO4:BPT29,6,FALSE),0)</f>
        <v>0</v>
      </c>
      <c r="BSP7" s="255">
        <f ca="1">BSN7-BSO7+1000</f>
        <v>1000</v>
      </c>
      <c r="BSQ7" s="255">
        <f ca="1">IF(BSJ7&lt;&gt;"",VLOOKUP(BSJ7,BPO4:BPV29,8,FALSE),0)</f>
        <v>0</v>
      </c>
      <c r="BSR7" s="255">
        <f ca="1">IF(BSJ7&lt;&gt;"",VLOOKUP(BSJ7,BPO4:BPW29,9,FALSE),0)</f>
        <v>0</v>
      </c>
      <c r="BSS7" s="255">
        <f ca="1">BSQ7-BSR7+1000</f>
        <v>1000</v>
      </c>
      <c r="BST7" s="255" t="str">
        <f ca="1">IF(BSJ7&lt;&gt;"",VLOOKUP(BSJ7,BPO4:BPS8,5,FALSE),"")</f>
        <v/>
      </c>
      <c r="BSU7" s="255" t="str">
        <f ca="1">IF(BSJ7&lt;&gt;"",VLOOKUP(BSJ7,BPO4:BPV8,8,FALSE),"")</f>
        <v/>
      </c>
      <c r="BSV7" s="255" t="str">
        <f ca="1">IF(BSJ7&lt;&gt;"",VLOOKUP(BSJ7,BPO4:BQC8,15,FALSE),"")</f>
        <v/>
      </c>
      <c r="BSW7" s="255">
        <f ca="1">SUMPRODUCT((BUI3:BUI42=BSJ7)*(BUL3:BUL42=BSJ8)*BUO3:BUO42)+SUMPRODUCT((BUI3:BUI42=BSJ7)*(BUL3:BUL42=BSJ9)*BUO3:BUO42)+SUMPRODUCT((BUI3:BUI42=BSJ7)*(BUL3:BUL42=BSJ6)*BUO3:BUO42)+SUMPRODUCT((BUI3:BUI42=BSJ8)*(BUL3:BUL42=BSJ7)*BUP3:BUP42)+SUMPRODUCT((BUI3:BUI42=BSJ9)*(BUL3:BUL42=BSJ7)*BUP3:BUP42)+SUMPRODUCT((BUI3:BUI42=BSJ6)*(BUL3:BUL42=BSJ7)*BUP3:BUP42)</f>
        <v>0</v>
      </c>
      <c r="BSX7" s="255">
        <f ca="1">SUMPRODUCT((BUI3:BUI42=BSJ7)*(BUL3:BUL42=BSJ8)*BUQ3:BUQ42)+SUMPRODUCT((BUI3:BUI42=BSJ7)*(BUL3:BUL42=BSJ9)*BUQ3:BUQ42)+SUMPRODUCT((BUI3:BUI42=BSJ7)*(BUL3:BUL42=BSJ6)*BUQ3:BUQ42)+SUMPRODUCT((BUI3:BUI42=BSJ8)*(BUL3:BUL42=BSJ7)*BUR3:BUR42)+SUMPRODUCT((BUI3:BUI42=BSJ9)*(BUL3:BUL42=BSJ7)*BUR3:BUR42)+SUMPRODUCT((BUI3:BUI42=BSJ6)*(BUL3:BUL42=BSJ7)*BUR3:BUR42)</f>
        <v>0</v>
      </c>
      <c r="BSY7" s="255">
        <f ca="1">BSK7*4+BSL7*2+BSW7+BSX7</f>
        <v>0</v>
      </c>
      <c r="BSZ7" s="255" t="str">
        <f ca="1">IF(BSJ7&lt;&gt;"",RANK(BSY7,BSY6:BSY9),"")</f>
        <v/>
      </c>
      <c r="BTA7" s="255">
        <f ca="1">SUMPRODUCT((BSY6:BSY9=BSY7)*(BSP6:BSP9&gt;BSP7))</f>
        <v>0</v>
      </c>
      <c r="BTB7" s="255">
        <f ca="1">SUMPRODUCT((BSY6:BSY9=BSY7)*(BSP6:BSP9=BSP7)*(BSS6:BSS9&gt;BSS7))</f>
        <v>0</v>
      </c>
      <c r="BTC7" s="255">
        <f ca="1">SUMPRODUCT((BSY4:BSY8=BSY7)*(BSP4:BSP8=BSP7)*(BSS4:BSS8=BSS7)*(BST4:BST8&gt;BST7))</f>
        <v>0</v>
      </c>
      <c r="BTD7" s="255">
        <f ca="1">SUMPRODUCT((BSY4:BSY8=BSY7)*(BSP4:BSP8=BSP7)*(BSS4:BSS8=BSS7)*(BST4:BST8=BST7)*(BSU4:BSU8&gt;BSU7))</f>
        <v>0</v>
      </c>
      <c r="BTE7" s="255">
        <f ca="1">SUMPRODUCT((BSY4:BSY8=BSY7)*(BSP4:BSP8=BSP7)*(BSS4:BSS8=BSS7)*(BST4:BST8=BST7)*(BSU4:BSU8=BSU7)*(BSV4:BSV8&gt;BSV7))</f>
        <v>0</v>
      </c>
      <c r="BTF7" s="255" t="str">
        <f t="shared" ref="BTF7:BTF8" ca="1" si="419">IF(BSJ7&lt;&gt;"",SUM(BSZ7:BTE7)+2,"")</f>
        <v/>
      </c>
      <c r="BTG7" s="255" t="str">
        <f ca="1">IF(BSJ7&lt;&gt;"",INDEX(BSJ6:BSJ8,MATCH(4,BTF6:BTF8,0),0),"")</f>
        <v/>
      </c>
      <c r="BTH7" s="255" t="str">
        <f ca="1">IF(BQL4&lt;&gt;"",BQL4,"")</f>
        <v/>
      </c>
      <c r="BTI7" s="255">
        <f ca="1">SUMPRODUCT((BUI3:BUI42=BTH7)*(BUL3:BUL42=BTH8)*(BUS3:BUS42="W"))+SUMPRODUCT((BUI3:BUI42=BTH7)*(BUL3:BUL42=BTH9)*(BUS3:BUS42="W"))+SUMPRODUCT((BUI3:BUI42=BTH7)*(BUL3:BUL42=BTH10)*(BUS3:BUS42="W"))+SUMPRODUCT((BUI3:BUI42=BTH8)*(BUL3:BUL42=BTH7)*(BUT3:BUT42="W"))+SUMPRODUCT((BUI3:BUI42=BTH9)*(BUL3:BUL42=BTH7)*(BUT3:BUT42="W"))+SUMPRODUCT((BUI3:BUI42=BTH10)*(BUL3:BUL42=BTH7)*(BUT3:BUT42="W"))</f>
        <v>0</v>
      </c>
      <c r="BTJ7" s="255">
        <f ca="1">SUMPRODUCT((BUI3:BUI42=BTH7)*(BUL3:BUL42=BTH8)*(BUS3:BUS42="D"))+SUMPRODUCT((BUI3:BUI42=BTH7)*(BUL3:BUL42=BTH9)*(BUS3:BUS42="D"))+SUMPRODUCT((BUI3:BUI42=BTH7)*(BUL3:BUL42=BTH10)*(BUS3:BUS42="D"))+SUMPRODUCT((BUI3:BUI42=BTH8)*(BUL3:BUL42=BTH7)*(BUS3:BUS42="D"))+SUMPRODUCT((BUI3:BUI42=BTH9)*(BUL3:BUL42=BTH7)*(BUS3:BUS42="D"))+SUMPRODUCT((BUI3:BUI42=BTH10)*(BUL3:BUL42=BTH7)*(BUS3:BUS42="D"))</f>
        <v>0</v>
      </c>
      <c r="BTK7" s="255">
        <f ca="1">SUMPRODUCT((BUI3:BUI42=BTH7)*(BUL3:BUL42=BTH8)*(BUS3:BUS42="L"))+SUMPRODUCT((BUI3:BUI42=BTH7)*(BUL3:BUL42=BTH9)*(BUS3:BUS42="L"))+SUMPRODUCT((BUI3:BUI42=BTH7)*(BUL3:BUL42=BTH10)*(BUS3:BUS42="L"))+SUMPRODUCT((BUI3:BUI42=BTH8)*(BUL3:BUL42=BTH7)*(BUT3:BUT42="L"))+SUMPRODUCT((BUI3:BUI42=BTH9)*(BUL3:BUL42=BTH7)*(BUT3:BUT42="L"))+SUMPRODUCT((BUI3:BUI42=BTH10)*(BUL3:BUL42=BTH7)*(BUT3:BUT42="L"))</f>
        <v>0</v>
      </c>
      <c r="BTL7" s="255">
        <f ca="1">IF(BTH7&lt;&gt;"",VLOOKUP(BTH7,BPO4:BPS29,5,FALSE),0)</f>
        <v>0</v>
      </c>
      <c r="BTM7" s="255">
        <f ca="1">IF(BTH7&lt;&gt;"",VLOOKUP(BTH7,BPO4:BPT29,6,FALSE),0)</f>
        <v>0</v>
      </c>
      <c r="BTN7" s="255">
        <f ca="1">BTL7-BTM7+1000</f>
        <v>1000</v>
      </c>
      <c r="BTO7" s="255">
        <f ca="1">IF(BTH7&lt;&gt;"",VLOOKUP(BTH7,BPO4:BPV29,8,FALSE),0)</f>
        <v>0</v>
      </c>
      <c r="BTP7" s="255">
        <f ca="1">IF(BTH7&lt;&gt;"",VLOOKUP(BTH7,BPO4:BPW29,9,FALSE),0)</f>
        <v>0</v>
      </c>
      <c r="BTQ7" s="255">
        <f ca="1">BTO7-BTP7+1000</f>
        <v>1000</v>
      </c>
      <c r="BTR7" s="255" t="str">
        <f ca="1">IF(BTH7&lt;&gt;"",VLOOKUP(BTH7,BPO4:BPS8,5,FALSE),"")</f>
        <v/>
      </c>
      <c r="BTS7" s="255" t="str">
        <f ca="1">IF(BTH7&lt;&gt;"",VLOOKUP(BTH7,BPO4:BPV8,8,FALSE),"")</f>
        <v/>
      </c>
      <c r="BTT7" s="255" t="str">
        <f ca="1">IF(BTH7&lt;&gt;"",VLOOKUP(BTH7,BPO4:BQC8,15,FALSE),"")</f>
        <v/>
      </c>
      <c r="BTU7" s="255">
        <f ca="1">SUMPRODUCT((BUI3:BUI42=BTH7)*(BUL3:BUL42=BTH8)*BUO3:BUO42)+SUMPRODUCT((BUI3:BUI42=BTH7)*(BUL3:BUL42=BTH9)*BUO3:BUO42)+SUMPRODUCT((BUI3:BUI42=BTH7)*(BUL3:BUL42=BTH10)*BUO3:BUO42)+SUMPRODUCT((BUI3:BUI42=BTH8)*(BUL3:BUL42=BTH7)*BUP3:BUP42)+SUMPRODUCT((BUI3:BUI42=BTH9)*(BUL3:BUL42=BTH7)*BUP3:BUP42)+SUMPRODUCT((BUI3:BUI42=BTH10)*(BUL3:BUL42=BTH7)*BUP3:BUP42)</f>
        <v>0</v>
      </c>
      <c r="BTV7" s="255">
        <f ca="1">SUMPRODUCT((BUI3:BUI42=BTH7)*(BUL3:BUL42=BTH8)*BUQ3:BUQ42)+SUMPRODUCT((BUI3:BUI42=BTH7)*(BUL3:BUL42=BTH9)*BUQ3:BUQ42)+SUMPRODUCT((BUI3:BUI42=BTH7)*(BUL3:BUL42=BTH10)*BUQ3:BUQ42)+SUMPRODUCT((BUI3:BUI42=BTH8)*(BUL3:BUL42=BTH7)*BUR3:BUR42)+SUMPRODUCT((BUI3:BUI42=BTH9)*(BUL3:BUL42=BTH7)*BUR3:BUR42)+SUMPRODUCT((BUI3:BUI42=BTH10)*(BUL3:BUL42=BTH7)*BUR3:BUR42)</f>
        <v>0</v>
      </c>
      <c r="BTW7" s="255">
        <f ca="1">BTI7*4+BTJ7*2+BTU7+BTV7</f>
        <v>0</v>
      </c>
      <c r="BTX7" s="255" t="str">
        <f ca="1">IF(BTH7&lt;&gt;"",RANK(BTW7,BTW7:BTW10),"")</f>
        <v/>
      </c>
      <c r="BTY7" s="255">
        <f ca="1">SUMPRODUCT((BTW7:BTW10=BTW7)*(BTN7:BTN10&gt;BTN7))</f>
        <v>0</v>
      </c>
      <c r="BTZ7" s="255">
        <f ca="1">SUMPRODUCT((BTW7:BTW10=BTW7)*(BTN7:BTN10=BTN7)*(BTQ7:BTQ10&gt;BTQ7))</f>
        <v>0</v>
      </c>
      <c r="BUA7" s="255">
        <f ca="1">SUMPRODUCT((BTW4:BTW8=BTW7)*(BTN4:BTN8=BTN7)*(BTQ4:BTQ8=BTQ7)*(BTR4:BTR8&gt;BTR7))</f>
        <v>0</v>
      </c>
      <c r="BUB7" s="255">
        <f ca="1">SUMPRODUCT((BTW4:BTW8=BTW7)*(BTN4:BTN8=BTN7)*(BTQ4:BTQ8=BTQ7)*(BTR4:BTR8=BTR7)*(BTS4:BTS8&gt;BTS7))</f>
        <v>0</v>
      </c>
      <c r="BUC7" s="255">
        <f ca="1">SUMPRODUCT((BTW4:BTW8=BTW7)*(BTN4:BTN8=BTN7)*(BTQ4:BTQ8=BTQ7)*(BTR4:BTR8=BTR7)*(BTS4:BTS8=BTS7)*(BTT4:BTT8&gt;BTT7))</f>
        <v>0</v>
      </c>
      <c r="BUD7" s="255" t="str">
        <f ca="1">IF(BTH7&lt;&gt;"",SUM(BTX7:BUC7)+3,"")</f>
        <v/>
      </c>
      <c r="BUE7" s="255" t="str">
        <f ca="1">IF(BTH7&lt;&gt;"",IF(BUD7=4,BTH7,BTH8),"")</f>
        <v/>
      </c>
      <c r="BUF7" s="255" t="str">
        <f ca="1">IF(BUE7&lt;&gt;"",BUE7,IF(BTG7&lt;&gt;"",BTG7,IF(BSI7&lt;&gt;"",BSI7,IF(BRK7&lt;&gt;"",BRK7,BQG7))))</f>
        <v>Australia</v>
      </c>
      <c r="BUG7" s="255">
        <v>4</v>
      </c>
      <c r="BUH7" s="255">
        <v>5</v>
      </c>
      <c r="BUI7" s="255" t="str">
        <f t="shared" si="114"/>
        <v>France</v>
      </c>
      <c r="BUJ7" s="255" t="str">
        <f ca="1">IF(OFFSET('All Players'!$W14,0,BUJ$1)&lt;&gt;"",OFFSET('All Players'!$W14,0,BUJ$1),"")</f>
        <v/>
      </c>
      <c r="BUK7" s="255" t="str">
        <f ca="1">IF(OFFSET('All Players'!$Y14,0,BUJ$1)&lt;&gt;"",OFFSET('All Players'!$Y14,0,BUJ$1),"")</f>
        <v/>
      </c>
      <c r="BUL7" s="255" t="str">
        <f t="shared" si="115"/>
        <v>Italy</v>
      </c>
      <c r="BUM7" s="255" t="str">
        <f ca="1">IF(OFFSET('All Players'!$AA14,0,BUL$1)&lt;&gt;"",OFFSET('All Players'!$AA14,0,BUL$1),"")</f>
        <v/>
      </c>
      <c r="BUN7" s="255" t="str">
        <f ca="1">IF(OFFSET('All Players'!$AC14,0,BUM$1)&lt;&gt;"",OFFSET('All Players'!$AC14,0,BUM$1),"")</f>
        <v/>
      </c>
      <c r="BUO7" s="255">
        <f t="shared" ca="1" si="116"/>
        <v>0</v>
      </c>
      <c r="BUP7" s="255">
        <f t="shared" ca="1" si="117"/>
        <v>0</v>
      </c>
      <c r="BUQ7" s="255">
        <f t="shared" ca="1" si="118"/>
        <v>0</v>
      </c>
      <c r="BUR7" s="255">
        <f t="shared" ca="1" si="119"/>
        <v>0</v>
      </c>
      <c r="BUS7" s="255" t="str">
        <f t="shared" ca="1" si="120"/>
        <v/>
      </c>
      <c r="BUT7" s="255" t="str">
        <f t="shared" ca="1" si="121"/>
        <v/>
      </c>
      <c r="BUU7" s="255">
        <f ca="1">VLOOKUP(BUV7,BZM4:BZN8,2,FALSE)</f>
        <v>2</v>
      </c>
      <c r="BUV7" s="255" t="s">
        <v>29</v>
      </c>
      <c r="BUW7" s="255">
        <f t="shared" ca="1" si="344"/>
        <v>0</v>
      </c>
      <c r="BUX7" s="255">
        <f t="shared" ca="1" si="345"/>
        <v>0</v>
      </c>
      <c r="BUY7" s="255">
        <f t="shared" ca="1" si="346"/>
        <v>0</v>
      </c>
      <c r="BUZ7" s="255">
        <f t="shared" ca="1" si="347"/>
        <v>0</v>
      </c>
      <c r="BVA7" s="255">
        <f t="shared" ca="1" si="348"/>
        <v>0</v>
      </c>
      <c r="BVB7" s="255">
        <f t="shared" ca="1" si="349"/>
        <v>1000</v>
      </c>
      <c r="BVC7" s="255">
        <f t="shared" ca="1" si="350"/>
        <v>0</v>
      </c>
      <c r="BVD7" s="255">
        <f t="shared" ca="1" si="351"/>
        <v>0</v>
      </c>
      <c r="BVE7" s="255">
        <f t="shared" ca="1" si="352"/>
        <v>1000</v>
      </c>
      <c r="BVF7" s="255">
        <f t="shared" ca="1" si="353"/>
        <v>0</v>
      </c>
      <c r="BVG7" s="255">
        <f ca="1">SUMIF(BZP:BZP,BUV7,BZV:BZV)+SUMIF(BZS:BZS,BUV7,BZW:BZW)</f>
        <v>0</v>
      </c>
      <c r="BVH7" s="255">
        <f ca="1">SUMIF(BZP:BZP,BUV7,BZX:BZX)+SUMIF(BZS:BZS,BUV7,BZY:BZY)</f>
        <v>0</v>
      </c>
      <c r="BVI7" s="255">
        <f t="shared" ca="1" si="354"/>
        <v>0</v>
      </c>
      <c r="BVJ7" s="255">
        <v>10</v>
      </c>
      <c r="BVK7" s="255">
        <f t="shared" ca="1" si="355"/>
        <v>1</v>
      </c>
      <c r="BVM7" s="255">
        <f ca="1">RANK(BVI7,BVI$4:BVI$8)+COUNTIF(BVI$4:BVI7,BVI7)-1</f>
        <v>4</v>
      </c>
      <c r="BVN7" s="255" t="str">
        <f ca="1">INDEX(BUV$4:BUV$8,MATCH(4,BVM$4:BVM$8,0),0)</f>
        <v>Fiji</v>
      </c>
      <c r="BVO7" s="255">
        <f t="shared" ca="1" si="356"/>
        <v>1</v>
      </c>
      <c r="BVP7" s="255" t="str">
        <f ca="1">IF(AND(BVP6&lt;&gt;"",BVO7=1),BVN7,"")</f>
        <v>Fiji</v>
      </c>
      <c r="BVQ7" s="255" t="str">
        <f ca="1">IF(AND(BVQ6&lt;&gt;"",BVO8=2),BVN8,"")</f>
        <v/>
      </c>
      <c r="BVU7" s="255" t="str">
        <f t="shared" ca="1" si="357"/>
        <v>Fiji</v>
      </c>
      <c r="BVV7" s="255">
        <f ca="1">SUMPRODUCT((BZP3:BZP42=BVU7)*(BZS3:BZS42=BVU8)*(BZZ3:BZZ42="W"))+SUMPRODUCT((BZP3:BZP42=BVU7)*(BZS3:BZS42=BVU4)*(BZZ3:BZZ42="W"))+SUMPRODUCT((BZP3:BZP42=BVU7)*(BZS3:BZS42=BVU5)*(BZZ3:BZZ42="W"))+SUMPRODUCT((BZP3:BZP42=BVU7)*(BZS3:BZS42=BVU6)*(BZZ3:BZZ42="W"))+SUMPRODUCT((BZP3:BZP42=BVU8)*(BZS3:BZS42=BVU7)*(CAA3:CAA42="W"))+SUMPRODUCT((BZP3:BZP42=BVU4)*(BZS3:BZS42=BVU7)*(CAA3:CAA42="W"))+SUMPRODUCT((BZP3:BZP42=BVU5)*(BZS3:BZS42=BVU7)*(CAA3:CAA42="W"))+SUMPRODUCT((BZP3:BZP42=BVU6)*(BZS3:BZS42=BVU7)*(CAA3:CAA42="W"))</f>
        <v>0</v>
      </c>
      <c r="BVW7" s="255">
        <f ca="1">SUMPRODUCT((BZP3:BZP42=BVU7)*(BZS3:BZS42=BVU8)*(BZZ3:BZZ42="D"))+SUMPRODUCT((BZP3:BZP42=BVU7)*(BZS3:BZS42=BVU4)*(BZZ3:BZZ42="D"))+SUMPRODUCT((BZP3:BZP42=BVU7)*(BZS3:BZS42=BVU5)*(BZZ3:BZZ42="D"))+SUMPRODUCT((BZP3:BZP42=BVU7)*(BZS3:BZS42=BVU6)*(BZZ3:BZZ42="D"))+SUMPRODUCT((BZP3:BZP42=BVU8)*(BZS3:BZS42=BVU7)*(BZZ3:BZZ42="D"))+SUMPRODUCT((BZP3:BZP42=BVU4)*(BZS3:BZS42=BVU7)*(BZZ3:BZZ42="D"))+SUMPRODUCT((BZP3:BZP42=BVU5)*(BZS3:BZS42=BVU7)*(BZZ3:BZZ42="D"))+SUMPRODUCT((BZP3:BZP42=BVU6)*(BZS3:BZS42=BVU7)*(BZZ3:BZZ42="D"))</f>
        <v>0</v>
      </c>
      <c r="BVX7" s="255">
        <f ca="1">SUMPRODUCT((BZP3:BZP42=BVU7)*(BZS3:BZS42=BVU8)*(BZZ3:BZZ42="L"))+SUMPRODUCT((BZP3:BZP42=BVU7)*(BZS3:BZS42=BVU4)*(BZZ3:BZZ42="L"))+SUMPRODUCT((BZP3:BZP42=BVU7)*(BZS3:BZS42=BVU5)*(BZZ3:BZZ42="L"))+SUMPRODUCT((BZP3:BZP42=BVU7)*(BZS3:BZS42=BVU6)*(BZZ3:BZZ42="L"))+SUMPRODUCT((BZP3:BZP42=BVU8)*(BZS3:BZS42=BVU7)*(CAA3:CAA42="L"))+SUMPRODUCT((BZP3:BZP42=BVU4)*(BZS3:BZS42=BVU7)*(CAA3:CAA42="L"))+SUMPRODUCT((BZP3:BZP42=BVU5)*(BZS3:BZS42=BVU7)*(CAA3:CAA42="L"))+SUMPRODUCT((BZP3:BZP42=BVU6)*(BZS3:BZS42=BVU7)*(CAA3:CAA42="L"))</f>
        <v>0</v>
      </c>
      <c r="BVY7" s="255">
        <f ca="1">IF(BVU7&lt;&gt;"",VLOOKUP(BVU7,BUV4:BUZ29,5,FALSE),0)</f>
        <v>0</v>
      </c>
      <c r="BVZ7" s="255">
        <f ca="1">IF(BVU7&lt;&gt;"",VLOOKUP(BVU7,BUV4:BVA29,6,FALSE),0)</f>
        <v>0</v>
      </c>
      <c r="BWA7" s="255">
        <f ca="1">BVY7-BVZ7+1000</f>
        <v>1000</v>
      </c>
      <c r="BWB7" s="255">
        <f ca="1">IF(BVU7&lt;&gt;"",VLOOKUP(BVU7,BUV4:BVC29,8,FALSE),0)</f>
        <v>0</v>
      </c>
      <c r="BWC7" s="255">
        <f ca="1">IF(BVU7&lt;&gt;"",VLOOKUP(BVU7,BUV4:BVD29,9,FALSE),0)</f>
        <v>0</v>
      </c>
      <c r="BWD7" s="255">
        <f ca="1">BWB7-BWC7+1000</f>
        <v>1000</v>
      </c>
      <c r="BWE7" s="255">
        <f ca="1">IF(BVU7&lt;&gt;"",VLOOKUP(BVU7,BUV4:BUZ8,5,FALSE),"")</f>
        <v>0</v>
      </c>
      <c r="BWF7" s="255">
        <f ca="1">IF(BVU7&lt;&gt;"",VLOOKUP(BVU7,BUV4:BVC8,8,FALSE),"")</f>
        <v>0</v>
      </c>
      <c r="BWG7" s="255">
        <f ca="1">IF(BVU7&lt;&gt;"",VLOOKUP(BVU7,BUV4:BVJ8,15,FALSE),"")</f>
        <v>10</v>
      </c>
      <c r="BWH7" s="255">
        <f ca="1">SUMPRODUCT((BZP3:BZP42=BVU7)*(BZS3:BZS42=BVU8)*BZV3:BZV42)+SUMPRODUCT((BZP3:BZP42=BVU7)*(BZS3:BZS42=BVU4)*BZV3:BZV42)+SUMPRODUCT((BZP3:BZP42=BVU7)*(BZS3:BZS42=BVU5)*BZV3:BZV42)+SUMPRODUCT((BZP3:BZP42=BVU7)*(BZS3:BZS42=BVU6)*BZV3:BZV42)+SUMPRODUCT((BZP3:BZP42=BVU8)*(BZS3:BZS42=BVU7)*BZW3:BZW42)+SUMPRODUCT((BZP3:BZP42=BVU4)*(BZS3:BZS42=BVU7)*BZW3:BZW42)+SUMPRODUCT((BZP3:BZP42=BVU5)*(BZS3:BZS42=BVU7)*BZW3:BZW42)+SUMPRODUCT((BZP3:BZP42=BVU6)*(BZS3:BZS42=BVU7)*BZW3:BZW42)</f>
        <v>0</v>
      </c>
      <c r="BWI7" s="255">
        <f ca="1">SUMPRODUCT((BZP3:BZP42=BVU7)*(BZS3:BZS42=BVU8)*BZX3:BZX42)+SUMPRODUCT((BZP3:BZP42=BVU7)*(BZS3:BZS42=BVU4)*BZX3:BZX42)+SUMPRODUCT((BZP3:BZP42=BVU7)*(BZS3:BZS42=BVU5)*BZX3:BZX42)+SUMPRODUCT((BZP3:BZP42=BVU7)*(BZS3:BZS42=BVU6)*BZX3:BZX42)+SUMPRODUCT((BZP3:BZP42=BVU8)*(BZS3:BZS42=BVU7)*BZY3:BZY42)+SUMPRODUCT((BZP3:BZP42=BVU4)*(BZS3:BZS42=BVU7)*BZY3:BZY42)+SUMPRODUCT((BZP3:BZP42=BVU5)*(BZS3:BZS42=BVU7)*BZY3:BZY42)+SUMPRODUCT((BZP3:BZP42=BVU6)*(BZS3:BZS42=BVU7)*BZY3:BZY42)</f>
        <v>0</v>
      </c>
      <c r="BWJ7" s="255">
        <f ca="1">BVV7*4+BVW7*2+BWH7+BWI7</f>
        <v>0</v>
      </c>
      <c r="BWK7" s="255">
        <f ca="1">IF(BVU7&lt;&gt;"",RANK(BWJ7,BWJ4:BWJ8),"")</f>
        <v>1</v>
      </c>
      <c r="BWL7" s="255">
        <f ca="1">SUMPRODUCT((BWJ4:BWJ8=BWJ7)*(BWA4:BWA8&gt;BWA7))</f>
        <v>0</v>
      </c>
      <c r="BWM7" s="255">
        <f ca="1">SUMPRODUCT((BWJ4:BWJ8=BWJ7)*(BWA4:BWA8=BWA7)*(BWD4:BWD8&gt;BWD7))</f>
        <v>0</v>
      </c>
      <c r="BWN7" s="255">
        <f ca="1">SUMPRODUCT((BWJ4:BWJ8=BWJ7)*(BWA4:BWA8=BWA7)*(BWD4:BWD8=BWD7)*(BWE4:BWE8&gt;BWE7))</f>
        <v>0</v>
      </c>
      <c r="BWO7" s="255">
        <f ca="1">SUMPRODUCT((BWJ4:BWJ8=BWJ7)*(BWA4:BWA8=BWA7)*(BWD4:BWD8=BWD7)*(BWE4:BWE8=BWE7)*(BWF4:BWF8&gt;BWF7))</f>
        <v>0</v>
      </c>
      <c r="BWP7" s="255">
        <f ca="1">SUMPRODUCT((BWJ4:BWJ8=BWJ7)*(BWA4:BWA8=BWA7)*(BWD4:BWD8=BWD7)*(BWE4:BWE8=BWE7)*(BWF4:BWF8=BWF7)*(BWG4:BWG8&gt;BWG7))</f>
        <v>1</v>
      </c>
      <c r="BWQ7" s="255">
        <f t="shared" ca="1" si="358"/>
        <v>2</v>
      </c>
      <c r="BWR7" s="255" t="str">
        <f ca="1">IF(BVU7&lt;&gt;"",INDEX(BVU4:BVU8,MATCH(4,BWQ4:BWQ8,0),0),"")</f>
        <v>Australia</v>
      </c>
      <c r="BWS7" s="255" t="str">
        <f ca="1">IF(BVQ6&lt;&gt;"",BVQ6,"")</f>
        <v/>
      </c>
      <c r="BWT7" s="255" t="str">
        <f ca="1">IF(BWS7&lt;&gt;"",SUMPRODUCT((BZP3:BZP42=BWS7)*(BZS3:BZS42=BWS8)*(BZZ3:BZZ42="W"))+SUMPRODUCT((BZP3:BZP42=BWS7)*(BZS3:BZS42=BWS5)*(BZZ3:BZZ42="W"))+SUMPRODUCT((BZP3:BZP42=BWS7)*(BZS3:BZS42=BWS6)*(BZZ3:BZZ42="W"))+SUMPRODUCT((BZP3:BZP42=BWS8)*(BZS3:BZS42=BWS7)*(CAA3:CAA42="W"))+SUMPRODUCT((BZP3:BZP42=BWS5)*(BZS3:BZS42=BWS7)*(CAA3:CAA42="W"))+SUMPRODUCT((BZP3:BZP42=BWS6)*(BZS3:BZS42=BWS7)*(CAA3:CAA42="W")),"")</f>
        <v/>
      </c>
      <c r="BWU7" s="255" t="str">
        <f ca="1">IF(BWS7&lt;&gt;"",SUMPRODUCT((BZP3:BZP42=BWS7)*(BZS3:BZS42=BWS8)*(BZZ3:BZZ42="D"))+SUMPRODUCT((BZP3:BZP42=BWS7)*(BZS3:BZS42=BWS5)*(BZZ3:BZZ42="D"))+SUMPRODUCT((BZP3:BZP42=BWS7)*(BZS3:BZS42=BWS6)*(BZZ3:BZZ42="D"))+SUMPRODUCT((BZP3:BZP42=BWS8)*(BZS3:BZS42=BWS7)*(BZZ3:BZZ42="D"))+SUMPRODUCT((BZP3:BZP42=BWS5)*(BZS3:BZS42=BWS7)*(BZZ3:BZZ42="D"))+SUMPRODUCT((BZP3:BZP42=BWS6)*(BZS3:BZS42=BWS7)*(BZZ3:BZZ42="D")),"")</f>
        <v/>
      </c>
      <c r="BWV7" s="255" t="str">
        <f ca="1">IF(BWS7&lt;&gt;"",SUMPRODUCT((BZP3:BZP42=BWS7)*(BZS3:BZS42=BWS8)*(BZZ3:BZZ42="L"))+SUMPRODUCT((BZP3:BZP42=BWS7)*(BZS3:BZS42=BWS5)*(BZZ3:BZZ42="L"))+SUMPRODUCT((BZP3:BZP42=BWS7)*(BZS3:BZS42=BWS6)*(BZZ3:BZZ42="L"))+SUMPRODUCT((BZP3:BZP42=BWS8)*(BZS3:BZS42=BWS7)*(CAA3:CAA42="L"))+SUMPRODUCT((BZP3:BZP42=BWS5)*(BZS3:BZS42=BWS7)*(CAA3:CAA42="L"))+SUMPRODUCT((BZP3:BZP42=BWS6)*(BZS3:BZS42=BWS7)*(CAA3:CAA42="L")),"")</f>
        <v/>
      </c>
      <c r="BWW7" s="255">
        <f ca="1">IF(BWS7&lt;&gt;"",VLOOKUP(BWS7,BUV4:BUZ29,5,FALSE),0)</f>
        <v>0</v>
      </c>
      <c r="BWX7" s="255">
        <f ca="1">IF(BWS7&lt;&gt;"",VLOOKUP(BWS7,BUV4:BVA29,6,FALSE),0)</f>
        <v>0</v>
      </c>
      <c r="BWY7" s="255">
        <f ca="1">BWW7-BWX7+1000</f>
        <v>1000</v>
      </c>
      <c r="BWZ7" s="255">
        <f ca="1">IF(BWS7&lt;&gt;"",VLOOKUP(BWS7,BUV4:BVC29,8,FALSE),0)</f>
        <v>0</v>
      </c>
      <c r="BXA7" s="255">
        <f ca="1">IF(BWS7&lt;&gt;"",VLOOKUP(BWS7,BUV4:BVD29,9,FALSE),0)</f>
        <v>0</v>
      </c>
      <c r="BXB7" s="255" t="str">
        <f ca="1">IF(BWS7&lt;&gt;"",BWZ7-BXA7+1000,"")</f>
        <v/>
      </c>
      <c r="BXC7" s="255" t="str">
        <f ca="1">IF(BWS7&lt;&gt;"",VLOOKUP(BWS7,BUV4:BUZ8,5,FALSE),"")</f>
        <v/>
      </c>
      <c r="BXD7" s="255" t="str">
        <f ca="1">IF(BWS7&lt;&gt;"",VLOOKUP(BWS7,BUV4:BVC8,8,FALSE),"")</f>
        <v/>
      </c>
      <c r="BXE7" s="255" t="str">
        <f ca="1">IF(BWS7&lt;&gt;"",VLOOKUP(BWS7,BUV4:BVJ8,15,FALSE),"")</f>
        <v/>
      </c>
      <c r="BXF7" s="255" t="str">
        <f ca="1">IF(BWS7&lt;&gt;"",SUMPRODUCT((BZP3:BZP42=BWS7)*(BZS3:BZS42=BWS8)*BZV3:BZV42)+SUMPRODUCT((BZP3:BZP42=BWS7)*(BZS3:BZS42=BWS5)*BZV3:BZV42)+SUMPRODUCT((BZP3:BZP42=BWS7)*(BZS3:BZS42=BWS6)*BZV3:BZV42)+SUMPRODUCT((BZP3:BZP42=BWS8)*(BZS3:BZS42=BWS7)*BZW3:BZW42)+SUMPRODUCT((BZP3:BZP42=BWS5)*(BZS3:BZS42=BWS7)*BZW3:BZW42)+SUMPRODUCT((BZP3:BZP42=BWS6)*(BZS3:BZS42=BWS7)*BZW3:BZW42),"")</f>
        <v/>
      </c>
      <c r="BXG7" s="255" t="str">
        <f ca="1">IF(BWS7&lt;&gt;"",SUMPRODUCT((BZP3:BZP42=BWS7)*(BZS3:BZS42=BWS8)*BZX3:BZX42)+SUMPRODUCT((BZP3:BZP42=BWS7)*(BZS3:BZS42=BWS5)*BZX3:BZX42)+SUMPRODUCT((BZP3:BZP42=BWS7)*(BZS3:BZS42=BWS6)*BZX3:BZX42)+SUMPRODUCT((BZP3:BZP42=BWS8)*(BZS3:BZS42=BWS7)*BZY3:BZY42)+SUMPRODUCT((BZP3:BZP42=BWS5)*(BZS3:BZS42=BWS7)*BZY3:BZY42)+SUMPRODUCT((BZP3:BZP42=BWS6)*(BZS3:BZS42=BWS7)*BZY3:BZY42),"")</f>
        <v/>
      </c>
      <c r="BXH7" s="255" t="str">
        <f ca="1">IF(BWS7&lt;&gt;"",BWT7*4+BWU7*2+BXF7+BXG7,"")</f>
        <v/>
      </c>
      <c r="BXI7" s="255" t="str">
        <f ca="1">IF(BWS7&lt;&gt;"",RANK(BXH7,BXH5:BXH8),"")</f>
        <v/>
      </c>
      <c r="BXJ7" s="255">
        <f ca="1">SUMPRODUCT((BXH5:BXH8=BXH7)*(BWY5:BWY8&gt;BWY7))</f>
        <v>0</v>
      </c>
      <c r="BXK7" s="255">
        <f ca="1">SUMPRODUCT((BXH5:BXH8=BXH7)*(BWY5:BWY8=BWY7)*(BXB5:BXB8&gt;BXB7))</f>
        <v>0</v>
      </c>
      <c r="BXL7" s="255">
        <f ca="1">SUMPRODUCT((BXH4:BXH8=BXH7)*(BWY4:BWY8=BWY7)*(BXB4:BXB8=BXB7)*(BXC4:BXC8&gt;BXC7))</f>
        <v>0</v>
      </c>
      <c r="BXM7" s="255">
        <f ca="1">SUMPRODUCT((BXH4:BXH8=BXH7)*(BWY4:BWY8=BWY7)*(BXB4:BXB8=BXB7)*(BXC4:BXC8=BXC7)*(BXD4:BXD8&gt;BXD7))</f>
        <v>0</v>
      </c>
      <c r="BXN7" s="255">
        <f ca="1">SUMPRODUCT((BXH4:BXH8=BXH7)*(BWY4:BWY8=BWY7)*(BXB4:BXB8=BXB7)*(BXC4:BXC8=BXC7)*(BXD4:BXD8=BXD7)*(BXE4:BXE8&gt;BXE7))</f>
        <v>0</v>
      </c>
      <c r="BXO7" s="255" t="str">
        <f t="shared" ca="1" si="403"/>
        <v/>
      </c>
      <c r="BXP7" s="255" t="str">
        <f ca="1">IF(BWS7&lt;&gt;"",INDEX(BWS5:BWS8,MATCH(4,BXO5:BXO8,0),0),"")</f>
        <v/>
      </c>
      <c r="BXQ7" s="255" t="str">
        <f ca="1">IF(BVR5&lt;&gt;"",BVR5,"")</f>
        <v/>
      </c>
      <c r="BXR7" s="255">
        <f ca="1">SUMPRODUCT((BZP3:BZP42=BXQ7)*(BZS3:BZS42=BXQ8)*(BZZ3:BZZ42="W"))+SUMPRODUCT((BZP3:BZP42=BXQ7)*(BZS3:BZS42=BXQ9)*(BZZ3:BZZ42="W"))+SUMPRODUCT((BZP3:BZP42=BXQ7)*(BZS3:BZS42=BXQ6)*(BZZ3:BZZ42="W"))+SUMPRODUCT((BZP3:BZP42=BXQ8)*(BZS3:BZS42=BXQ7)*(CAA3:CAA42="W"))+SUMPRODUCT((BZP3:BZP42=BXQ9)*(BZS3:BZS42=BXQ7)*(CAA3:CAA42="W"))+SUMPRODUCT((BZP3:BZP42=BXQ6)*(BZS3:BZS42=BXQ7)*(CAA3:CAA42="W"))</f>
        <v>0</v>
      </c>
      <c r="BXS7" s="255">
        <f ca="1">SUMPRODUCT((BZP3:BZP42=BXQ7)*(BZS3:BZS42=BXQ8)*(BZZ3:BZZ42="D"))+SUMPRODUCT((BZP3:BZP42=BXQ7)*(BZS3:BZS42=BXQ9)*(BZZ3:BZZ42="D"))+SUMPRODUCT((BZP3:BZP42=BXQ7)*(BZS3:BZS42=BXQ6)*(BZZ3:BZZ42="D"))+SUMPRODUCT((BZP3:BZP42=BXQ8)*(BZS3:BZS42=BXQ7)*(BZZ3:BZZ42="D"))+SUMPRODUCT((BZP3:BZP42=BXQ9)*(BZS3:BZS42=BXQ7)*(BZZ3:BZZ42="D"))+SUMPRODUCT((BZP3:BZP42=BXQ6)*(BZS3:BZS42=BXQ7)*(BZZ3:BZZ42="D"))</f>
        <v>0</v>
      </c>
      <c r="BXT7" s="255">
        <f ca="1">SUMPRODUCT((BZP3:BZP42=BXQ7)*(BZS3:BZS42=BXQ8)*(BZZ3:BZZ42="L"))+SUMPRODUCT((BZP3:BZP42=BXQ7)*(BZS3:BZS42=BXQ9)*(BZZ3:BZZ42="L"))+SUMPRODUCT((BZP3:BZP42=BXQ7)*(BZS3:BZS42=BXQ6)*(BZZ3:BZZ42="L"))+SUMPRODUCT((BZP3:BZP42=BXQ8)*(BZS3:BZS42=BXQ7)*(CAA3:CAA42="L"))+SUMPRODUCT((BZP3:BZP42=BXQ9)*(BZS3:BZS42=BXQ7)*(CAA3:CAA42="L"))+SUMPRODUCT((BZP3:BZP42=BXQ6)*(BZS3:BZS42=BXQ7)*(CAA3:CAA42="L"))</f>
        <v>0</v>
      </c>
      <c r="BXU7" s="255">
        <f ca="1">IF(BXQ7&lt;&gt;"",VLOOKUP(BXQ7,BUV4:BUZ29,5,FALSE),0)</f>
        <v>0</v>
      </c>
      <c r="BXV7" s="255">
        <f ca="1">IF(BXQ7&lt;&gt;"",VLOOKUP(BXQ7,BUV4:BVA29,6,FALSE),0)</f>
        <v>0</v>
      </c>
      <c r="BXW7" s="255">
        <f ca="1">BXU7-BXV7+1000</f>
        <v>1000</v>
      </c>
      <c r="BXX7" s="255">
        <f ca="1">IF(BXQ7&lt;&gt;"",VLOOKUP(BXQ7,BUV4:BVC29,8,FALSE),0)</f>
        <v>0</v>
      </c>
      <c r="BXY7" s="255">
        <f ca="1">IF(BXQ7&lt;&gt;"",VLOOKUP(BXQ7,BUV4:BVD29,9,FALSE),0)</f>
        <v>0</v>
      </c>
      <c r="BXZ7" s="255">
        <f ca="1">BXX7-BXY7+1000</f>
        <v>1000</v>
      </c>
      <c r="BYA7" s="255" t="str">
        <f ca="1">IF(BXQ7&lt;&gt;"",VLOOKUP(BXQ7,BUV4:BUZ8,5,FALSE),"")</f>
        <v/>
      </c>
      <c r="BYB7" s="255" t="str">
        <f ca="1">IF(BXQ7&lt;&gt;"",VLOOKUP(BXQ7,BUV4:BVC8,8,FALSE),"")</f>
        <v/>
      </c>
      <c r="BYC7" s="255" t="str">
        <f ca="1">IF(BXQ7&lt;&gt;"",VLOOKUP(BXQ7,BUV4:BVJ8,15,FALSE),"")</f>
        <v/>
      </c>
      <c r="BYD7" s="255">
        <f ca="1">SUMPRODUCT((BZP3:BZP42=BXQ7)*(BZS3:BZS42=BXQ8)*BZV3:BZV42)+SUMPRODUCT((BZP3:BZP42=BXQ7)*(BZS3:BZS42=BXQ9)*BZV3:BZV42)+SUMPRODUCT((BZP3:BZP42=BXQ7)*(BZS3:BZS42=BXQ6)*BZV3:BZV42)+SUMPRODUCT((BZP3:BZP42=BXQ8)*(BZS3:BZS42=BXQ7)*BZW3:BZW42)+SUMPRODUCT((BZP3:BZP42=BXQ9)*(BZS3:BZS42=BXQ7)*BZW3:BZW42)+SUMPRODUCT((BZP3:BZP42=BXQ6)*(BZS3:BZS42=BXQ7)*BZW3:BZW42)</f>
        <v>0</v>
      </c>
      <c r="BYE7" s="255">
        <f ca="1">SUMPRODUCT((BZP3:BZP42=BXQ7)*(BZS3:BZS42=BXQ8)*BZX3:BZX42)+SUMPRODUCT((BZP3:BZP42=BXQ7)*(BZS3:BZS42=BXQ9)*BZX3:BZX42)+SUMPRODUCT((BZP3:BZP42=BXQ7)*(BZS3:BZS42=BXQ6)*BZX3:BZX42)+SUMPRODUCT((BZP3:BZP42=BXQ8)*(BZS3:BZS42=BXQ7)*BZY3:BZY42)+SUMPRODUCT((BZP3:BZP42=BXQ9)*(BZS3:BZS42=BXQ7)*BZY3:BZY42)+SUMPRODUCT((BZP3:BZP42=BXQ6)*(BZS3:BZS42=BXQ7)*BZY3:BZY42)</f>
        <v>0</v>
      </c>
      <c r="BYF7" s="255">
        <f ca="1">BXR7*4+BXS7*2+BYD7+BYE7</f>
        <v>0</v>
      </c>
      <c r="BYG7" s="255" t="str">
        <f ca="1">IF(BXQ7&lt;&gt;"",RANK(BYF7,BYF6:BYF9),"")</f>
        <v/>
      </c>
      <c r="BYH7" s="255">
        <f ca="1">SUMPRODUCT((BYF6:BYF9=BYF7)*(BXW6:BXW9&gt;BXW7))</f>
        <v>0</v>
      </c>
      <c r="BYI7" s="255">
        <f ca="1">SUMPRODUCT((BYF6:BYF9=BYF7)*(BXW6:BXW9=BXW7)*(BXZ6:BXZ9&gt;BXZ7))</f>
        <v>0</v>
      </c>
      <c r="BYJ7" s="255">
        <f ca="1">SUMPRODUCT((BYF4:BYF8=BYF7)*(BXW4:BXW8=BXW7)*(BXZ4:BXZ8=BXZ7)*(BYA4:BYA8&gt;BYA7))</f>
        <v>0</v>
      </c>
      <c r="BYK7" s="255">
        <f ca="1">SUMPRODUCT((BYF4:BYF8=BYF7)*(BXW4:BXW8=BXW7)*(BXZ4:BXZ8=BXZ7)*(BYA4:BYA8=BYA7)*(BYB4:BYB8&gt;BYB7))</f>
        <v>0</v>
      </c>
      <c r="BYL7" s="255">
        <f ca="1">SUMPRODUCT((BYF4:BYF8=BYF7)*(BXW4:BXW8=BXW7)*(BXZ4:BXZ8=BXZ7)*(BYA4:BYA8=BYA7)*(BYB4:BYB8=BYB7)*(BYC4:BYC8&gt;BYC7))</f>
        <v>0</v>
      </c>
      <c r="BYM7" s="255" t="str">
        <f t="shared" ref="BYM7:BYM8" ca="1" si="420">IF(BXQ7&lt;&gt;"",SUM(BYG7:BYL7)+2,"")</f>
        <v/>
      </c>
      <c r="BYN7" s="255" t="str">
        <f ca="1">IF(BXQ7&lt;&gt;"",INDEX(BXQ6:BXQ8,MATCH(4,BYM6:BYM8,0),0),"")</f>
        <v/>
      </c>
      <c r="BYO7" s="255" t="str">
        <f ca="1">IF(BVS4&lt;&gt;"",BVS4,"")</f>
        <v/>
      </c>
      <c r="BYP7" s="255">
        <f ca="1">SUMPRODUCT((BZP3:BZP42=BYO7)*(BZS3:BZS42=BYO8)*(BZZ3:BZZ42="W"))+SUMPRODUCT((BZP3:BZP42=BYO7)*(BZS3:BZS42=BYO9)*(BZZ3:BZZ42="W"))+SUMPRODUCT((BZP3:BZP42=BYO7)*(BZS3:BZS42=BYO10)*(BZZ3:BZZ42="W"))+SUMPRODUCT((BZP3:BZP42=BYO8)*(BZS3:BZS42=BYO7)*(CAA3:CAA42="W"))+SUMPRODUCT((BZP3:BZP42=BYO9)*(BZS3:BZS42=BYO7)*(CAA3:CAA42="W"))+SUMPRODUCT((BZP3:BZP42=BYO10)*(BZS3:BZS42=BYO7)*(CAA3:CAA42="W"))</f>
        <v>0</v>
      </c>
      <c r="BYQ7" s="255">
        <f ca="1">SUMPRODUCT((BZP3:BZP42=BYO7)*(BZS3:BZS42=BYO8)*(BZZ3:BZZ42="D"))+SUMPRODUCT((BZP3:BZP42=BYO7)*(BZS3:BZS42=BYO9)*(BZZ3:BZZ42="D"))+SUMPRODUCT((BZP3:BZP42=BYO7)*(BZS3:BZS42=BYO10)*(BZZ3:BZZ42="D"))+SUMPRODUCT((BZP3:BZP42=BYO8)*(BZS3:BZS42=BYO7)*(BZZ3:BZZ42="D"))+SUMPRODUCT((BZP3:BZP42=BYO9)*(BZS3:BZS42=BYO7)*(BZZ3:BZZ42="D"))+SUMPRODUCT((BZP3:BZP42=BYO10)*(BZS3:BZS42=BYO7)*(BZZ3:BZZ42="D"))</f>
        <v>0</v>
      </c>
      <c r="BYR7" s="255">
        <f ca="1">SUMPRODUCT((BZP3:BZP42=BYO7)*(BZS3:BZS42=BYO8)*(BZZ3:BZZ42="L"))+SUMPRODUCT((BZP3:BZP42=BYO7)*(BZS3:BZS42=BYO9)*(BZZ3:BZZ42="L"))+SUMPRODUCT((BZP3:BZP42=BYO7)*(BZS3:BZS42=BYO10)*(BZZ3:BZZ42="L"))+SUMPRODUCT((BZP3:BZP42=BYO8)*(BZS3:BZS42=BYO7)*(CAA3:CAA42="L"))+SUMPRODUCT((BZP3:BZP42=BYO9)*(BZS3:BZS42=BYO7)*(CAA3:CAA42="L"))+SUMPRODUCT((BZP3:BZP42=BYO10)*(BZS3:BZS42=BYO7)*(CAA3:CAA42="L"))</f>
        <v>0</v>
      </c>
      <c r="BYS7" s="255">
        <f ca="1">IF(BYO7&lt;&gt;"",VLOOKUP(BYO7,BUV4:BUZ29,5,FALSE),0)</f>
        <v>0</v>
      </c>
      <c r="BYT7" s="255">
        <f ca="1">IF(BYO7&lt;&gt;"",VLOOKUP(BYO7,BUV4:BVA29,6,FALSE),0)</f>
        <v>0</v>
      </c>
      <c r="BYU7" s="255">
        <f ca="1">BYS7-BYT7+1000</f>
        <v>1000</v>
      </c>
      <c r="BYV7" s="255">
        <f ca="1">IF(BYO7&lt;&gt;"",VLOOKUP(BYO7,BUV4:BVC29,8,FALSE),0)</f>
        <v>0</v>
      </c>
      <c r="BYW7" s="255">
        <f ca="1">IF(BYO7&lt;&gt;"",VLOOKUP(BYO7,BUV4:BVD29,9,FALSE),0)</f>
        <v>0</v>
      </c>
      <c r="BYX7" s="255">
        <f ca="1">BYV7-BYW7+1000</f>
        <v>1000</v>
      </c>
      <c r="BYY7" s="255" t="str">
        <f ca="1">IF(BYO7&lt;&gt;"",VLOOKUP(BYO7,BUV4:BUZ8,5,FALSE),"")</f>
        <v/>
      </c>
      <c r="BYZ7" s="255" t="str">
        <f ca="1">IF(BYO7&lt;&gt;"",VLOOKUP(BYO7,BUV4:BVC8,8,FALSE),"")</f>
        <v/>
      </c>
      <c r="BZA7" s="255" t="str">
        <f ca="1">IF(BYO7&lt;&gt;"",VLOOKUP(BYO7,BUV4:BVJ8,15,FALSE),"")</f>
        <v/>
      </c>
      <c r="BZB7" s="255">
        <f ca="1">SUMPRODUCT((BZP3:BZP42=BYO7)*(BZS3:BZS42=BYO8)*BZV3:BZV42)+SUMPRODUCT((BZP3:BZP42=BYO7)*(BZS3:BZS42=BYO9)*BZV3:BZV42)+SUMPRODUCT((BZP3:BZP42=BYO7)*(BZS3:BZS42=BYO10)*BZV3:BZV42)+SUMPRODUCT((BZP3:BZP42=BYO8)*(BZS3:BZS42=BYO7)*BZW3:BZW42)+SUMPRODUCT((BZP3:BZP42=BYO9)*(BZS3:BZS42=BYO7)*BZW3:BZW42)+SUMPRODUCT((BZP3:BZP42=BYO10)*(BZS3:BZS42=BYO7)*BZW3:BZW42)</f>
        <v>0</v>
      </c>
      <c r="BZC7" s="255">
        <f ca="1">SUMPRODUCT((BZP3:BZP42=BYO7)*(BZS3:BZS42=BYO8)*BZX3:BZX42)+SUMPRODUCT((BZP3:BZP42=BYO7)*(BZS3:BZS42=BYO9)*BZX3:BZX42)+SUMPRODUCT((BZP3:BZP42=BYO7)*(BZS3:BZS42=BYO10)*BZX3:BZX42)+SUMPRODUCT((BZP3:BZP42=BYO8)*(BZS3:BZS42=BYO7)*BZY3:BZY42)+SUMPRODUCT((BZP3:BZP42=BYO9)*(BZS3:BZS42=BYO7)*BZY3:BZY42)+SUMPRODUCT((BZP3:BZP42=BYO10)*(BZS3:BZS42=BYO7)*BZY3:BZY42)</f>
        <v>0</v>
      </c>
      <c r="BZD7" s="255">
        <f ca="1">BYP7*4+BYQ7*2+BZB7+BZC7</f>
        <v>0</v>
      </c>
      <c r="BZE7" s="255" t="str">
        <f ca="1">IF(BYO7&lt;&gt;"",RANK(BZD7,BZD7:BZD10),"")</f>
        <v/>
      </c>
      <c r="BZF7" s="255">
        <f ca="1">SUMPRODUCT((BZD7:BZD10=BZD7)*(BYU7:BYU10&gt;BYU7))</f>
        <v>0</v>
      </c>
      <c r="BZG7" s="255">
        <f ca="1">SUMPRODUCT((BZD7:BZD10=BZD7)*(BYU7:BYU10=BYU7)*(BYX7:BYX10&gt;BYX7))</f>
        <v>0</v>
      </c>
      <c r="BZH7" s="255">
        <f ca="1">SUMPRODUCT((BZD4:BZD8=BZD7)*(BYU4:BYU8=BYU7)*(BYX4:BYX8=BYX7)*(BYY4:BYY8&gt;BYY7))</f>
        <v>0</v>
      </c>
      <c r="BZI7" s="255">
        <f ca="1">SUMPRODUCT((BZD4:BZD8=BZD7)*(BYU4:BYU8=BYU7)*(BYX4:BYX8=BYX7)*(BYY4:BYY8=BYY7)*(BYZ4:BYZ8&gt;BYZ7))</f>
        <v>0</v>
      </c>
      <c r="BZJ7" s="255">
        <f ca="1">SUMPRODUCT((BZD4:BZD8=BZD7)*(BYU4:BYU8=BYU7)*(BYX4:BYX8=BYX7)*(BYY4:BYY8=BYY7)*(BYZ4:BYZ8=BYZ7)*(BZA4:BZA8&gt;BZA7))</f>
        <v>0</v>
      </c>
      <c r="BZK7" s="255" t="str">
        <f ca="1">IF(BYO7&lt;&gt;"",SUM(BZE7:BZJ7)+3,"")</f>
        <v/>
      </c>
      <c r="BZL7" s="255" t="str">
        <f ca="1">IF(BYO7&lt;&gt;"",IF(BZK7=4,BYO7,BYO8),"")</f>
        <v/>
      </c>
      <c r="BZM7" s="255" t="str">
        <f ca="1">IF(BZL7&lt;&gt;"",BZL7,IF(BYN7&lt;&gt;"",BYN7,IF(BXP7&lt;&gt;"",BXP7,IF(BWR7&lt;&gt;"",BWR7,BVN7))))</f>
        <v>Australia</v>
      </c>
      <c r="BZN7" s="255">
        <v>4</v>
      </c>
      <c r="BZO7" s="255">
        <v>5</v>
      </c>
      <c r="BZP7" s="255" t="str">
        <f t="shared" si="122"/>
        <v>France</v>
      </c>
      <c r="BZQ7" s="255" t="str">
        <f ca="1">IF(OFFSET('All Players'!$W14,0,BZQ$1)&lt;&gt;"",OFFSET('All Players'!$W14,0,BZQ$1),"")</f>
        <v/>
      </c>
      <c r="BZR7" s="255" t="str">
        <f ca="1">IF(OFFSET('All Players'!$Y14,0,BZQ$1)&lt;&gt;"",OFFSET('All Players'!$Y14,0,BZQ$1),"")</f>
        <v/>
      </c>
      <c r="BZS7" s="255" t="str">
        <f t="shared" si="123"/>
        <v>Italy</v>
      </c>
      <c r="BZT7" s="255" t="str">
        <f ca="1">IF(OFFSET('All Players'!$AA14,0,BZS$1)&lt;&gt;"",OFFSET('All Players'!$AA14,0,BZS$1),"")</f>
        <v/>
      </c>
      <c r="BZU7" s="255" t="str">
        <f ca="1">IF(OFFSET('All Players'!$AC14,0,BZT$1)&lt;&gt;"",OFFSET('All Players'!$AC14,0,BZT$1),"")</f>
        <v/>
      </c>
      <c r="BZV7" s="255">
        <f t="shared" ca="1" si="124"/>
        <v>0</v>
      </c>
      <c r="BZW7" s="255">
        <f t="shared" ca="1" si="125"/>
        <v>0</v>
      </c>
      <c r="BZX7" s="255">
        <f t="shared" ca="1" si="126"/>
        <v>0</v>
      </c>
      <c r="BZY7" s="255">
        <f t="shared" ca="1" si="127"/>
        <v>0</v>
      </c>
      <c r="BZZ7" s="255" t="str">
        <f t="shared" ca="1" si="128"/>
        <v/>
      </c>
      <c r="CAA7" s="255" t="str">
        <f t="shared" ca="1" si="129"/>
        <v/>
      </c>
      <c r="CAB7" s="255">
        <f ca="1">VLOOKUP(CAC7,CET4:CEU8,2,FALSE)</f>
        <v>2</v>
      </c>
      <c r="CAC7" s="255" t="s">
        <v>29</v>
      </c>
      <c r="CAD7" s="255">
        <f t="shared" ca="1" si="359"/>
        <v>0</v>
      </c>
      <c r="CAE7" s="255">
        <f t="shared" ca="1" si="360"/>
        <v>0</v>
      </c>
      <c r="CAF7" s="255">
        <f t="shared" ca="1" si="361"/>
        <v>0</v>
      </c>
      <c r="CAG7" s="255">
        <f t="shared" ca="1" si="362"/>
        <v>0</v>
      </c>
      <c r="CAH7" s="255">
        <f t="shared" ca="1" si="363"/>
        <v>0</v>
      </c>
      <c r="CAI7" s="255">
        <f t="shared" ca="1" si="364"/>
        <v>1000</v>
      </c>
      <c r="CAJ7" s="255">
        <f t="shared" ca="1" si="365"/>
        <v>0</v>
      </c>
      <c r="CAK7" s="255">
        <f t="shared" ca="1" si="366"/>
        <v>0</v>
      </c>
      <c r="CAL7" s="255">
        <f t="shared" ca="1" si="367"/>
        <v>1000</v>
      </c>
      <c r="CAM7" s="255">
        <f t="shared" ca="1" si="368"/>
        <v>0</v>
      </c>
      <c r="CAN7" s="255">
        <f ca="1">SUMIF(CEW:CEW,CAC7,CFC:CFC)+SUMIF(CEZ:CEZ,CAC7,CFD:CFD)</f>
        <v>0</v>
      </c>
      <c r="CAO7" s="255">
        <f ca="1">SUMIF(CEW:CEW,CAC7,CFE:CFE)+SUMIF(CEZ:CEZ,CAC7,CFF:CFF)</f>
        <v>0</v>
      </c>
      <c r="CAP7" s="255">
        <f t="shared" ca="1" si="369"/>
        <v>0</v>
      </c>
      <c r="CAQ7" s="255">
        <v>10</v>
      </c>
      <c r="CAR7" s="255">
        <f t="shared" ca="1" si="370"/>
        <v>1</v>
      </c>
      <c r="CAT7" s="255">
        <f ca="1">RANK(CAP7,CAP$4:CAP$8)+COUNTIF(CAP$4:CAP7,CAP7)-1</f>
        <v>4</v>
      </c>
      <c r="CAU7" s="255" t="str">
        <f ca="1">INDEX(CAC$4:CAC$8,MATCH(4,CAT$4:CAT$8,0),0)</f>
        <v>Fiji</v>
      </c>
      <c r="CAV7" s="255">
        <f t="shared" ca="1" si="371"/>
        <v>1</v>
      </c>
      <c r="CAW7" s="255" t="str">
        <f ca="1">IF(AND(CAW6&lt;&gt;"",CAV7=1),CAU7,"")</f>
        <v>Fiji</v>
      </c>
      <c r="CAX7" s="255" t="str">
        <f ca="1">IF(AND(CAX6&lt;&gt;"",CAV8=2),CAU8,"")</f>
        <v/>
      </c>
      <c r="CBB7" s="255" t="str">
        <f t="shared" ca="1" si="372"/>
        <v>Fiji</v>
      </c>
      <c r="CBC7" s="255">
        <f ca="1">SUMPRODUCT((CEW3:CEW42=CBB7)*(CEZ3:CEZ42=CBB8)*(CFG3:CFG42="W"))+SUMPRODUCT((CEW3:CEW42=CBB7)*(CEZ3:CEZ42=CBB4)*(CFG3:CFG42="W"))+SUMPRODUCT((CEW3:CEW42=CBB7)*(CEZ3:CEZ42=CBB5)*(CFG3:CFG42="W"))+SUMPRODUCT((CEW3:CEW42=CBB7)*(CEZ3:CEZ42=CBB6)*(CFG3:CFG42="W"))+SUMPRODUCT((CEW3:CEW42=CBB8)*(CEZ3:CEZ42=CBB7)*(CFH3:CFH42="W"))+SUMPRODUCT((CEW3:CEW42=CBB4)*(CEZ3:CEZ42=CBB7)*(CFH3:CFH42="W"))+SUMPRODUCT((CEW3:CEW42=CBB5)*(CEZ3:CEZ42=CBB7)*(CFH3:CFH42="W"))+SUMPRODUCT((CEW3:CEW42=CBB6)*(CEZ3:CEZ42=CBB7)*(CFH3:CFH42="W"))</f>
        <v>0</v>
      </c>
      <c r="CBD7" s="255">
        <f ca="1">SUMPRODUCT((CEW3:CEW42=CBB7)*(CEZ3:CEZ42=CBB8)*(CFG3:CFG42="D"))+SUMPRODUCT((CEW3:CEW42=CBB7)*(CEZ3:CEZ42=CBB4)*(CFG3:CFG42="D"))+SUMPRODUCT((CEW3:CEW42=CBB7)*(CEZ3:CEZ42=CBB5)*(CFG3:CFG42="D"))+SUMPRODUCT((CEW3:CEW42=CBB7)*(CEZ3:CEZ42=CBB6)*(CFG3:CFG42="D"))+SUMPRODUCT((CEW3:CEW42=CBB8)*(CEZ3:CEZ42=CBB7)*(CFG3:CFG42="D"))+SUMPRODUCT((CEW3:CEW42=CBB4)*(CEZ3:CEZ42=CBB7)*(CFG3:CFG42="D"))+SUMPRODUCT((CEW3:CEW42=CBB5)*(CEZ3:CEZ42=CBB7)*(CFG3:CFG42="D"))+SUMPRODUCT((CEW3:CEW42=CBB6)*(CEZ3:CEZ42=CBB7)*(CFG3:CFG42="D"))</f>
        <v>0</v>
      </c>
      <c r="CBE7" s="255">
        <f ca="1">SUMPRODUCT((CEW3:CEW42=CBB7)*(CEZ3:CEZ42=CBB8)*(CFG3:CFG42="L"))+SUMPRODUCT((CEW3:CEW42=CBB7)*(CEZ3:CEZ42=CBB4)*(CFG3:CFG42="L"))+SUMPRODUCT((CEW3:CEW42=CBB7)*(CEZ3:CEZ42=CBB5)*(CFG3:CFG42="L"))+SUMPRODUCT((CEW3:CEW42=CBB7)*(CEZ3:CEZ42=CBB6)*(CFG3:CFG42="L"))+SUMPRODUCT((CEW3:CEW42=CBB8)*(CEZ3:CEZ42=CBB7)*(CFH3:CFH42="L"))+SUMPRODUCT((CEW3:CEW42=CBB4)*(CEZ3:CEZ42=CBB7)*(CFH3:CFH42="L"))+SUMPRODUCT((CEW3:CEW42=CBB5)*(CEZ3:CEZ42=CBB7)*(CFH3:CFH42="L"))+SUMPRODUCT((CEW3:CEW42=CBB6)*(CEZ3:CEZ42=CBB7)*(CFH3:CFH42="L"))</f>
        <v>0</v>
      </c>
      <c r="CBF7" s="255">
        <f ca="1">IF(CBB7&lt;&gt;"",VLOOKUP(CBB7,CAC4:CAG29,5,FALSE),0)</f>
        <v>0</v>
      </c>
      <c r="CBG7" s="255">
        <f ca="1">IF(CBB7&lt;&gt;"",VLOOKUP(CBB7,CAC4:CAH29,6,FALSE),0)</f>
        <v>0</v>
      </c>
      <c r="CBH7" s="255">
        <f ca="1">CBF7-CBG7+1000</f>
        <v>1000</v>
      </c>
      <c r="CBI7" s="255">
        <f ca="1">IF(CBB7&lt;&gt;"",VLOOKUP(CBB7,CAC4:CAJ29,8,FALSE),0)</f>
        <v>0</v>
      </c>
      <c r="CBJ7" s="255">
        <f ca="1">IF(CBB7&lt;&gt;"",VLOOKUP(CBB7,CAC4:CAK29,9,FALSE),0)</f>
        <v>0</v>
      </c>
      <c r="CBK7" s="255">
        <f ca="1">CBI7-CBJ7+1000</f>
        <v>1000</v>
      </c>
      <c r="CBL7" s="255">
        <f ca="1">IF(CBB7&lt;&gt;"",VLOOKUP(CBB7,CAC4:CAG8,5,FALSE),"")</f>
        <v>0</v>
      </c>
      <c r="CBM7" s="255">
        <f ca="1">IF(CBB7&lt;&gt;"",VLOOKUP(CBB7,CAC4:CAJ8,8,FALSE),"")</f>
        <v>0</v>
      </c>
      <c r="CBN7" s="255">
        <f ca="1">IF(CBB7&lt;&gt;"",VLOOKUP(CBB7,CAC4:CAQ8,15,FALSE),"")</f>
        <v>10</v>
      </c>
      <c r="CBO7" s="255">
        <f ca="1">SUMPRODUCT((CEW3:CEW42=CBB7)*(CEZ3:CEZ42=CBB8)*CFC3:CFC42)+SUMPRODUCT((CEW3:CEW42=CBB7)*(CEZ3:CEZ42=CBB4)*CFC3:CFC42)+SUMPRODUCT((CEW3:CEW42=CBB7)*(CEZ3:CEZ42=CBB5)*CFC3:CFC42)+SUMPRODUCT((CEW3:CEW42=CBB7)*(CEZ3:CEZ42=CBB6)*CFC3:CFC42)+SUMPRODUCT((CEW3:CEW42=CBB8)*(CEZ3:CEZ42=CBB7)*CFD3:CFD42)+SUMPRODUCT((CEW3:CEW42=CBB4)*(CEZ3:CEZ42=CBB7)*CFD3:CFD42)+SUMPRODUCT((CEW3:CEW42=CBB5)*(CEZ3:CEZ42=CBB7)*CFD3:CFD42)+SUMPRODUCT((CEW3:CEW42=CBB6)*(CEZ3:CEZ42=CBB7)*CFD3:CFD42)</f>
        <v>0</v>
      </c>
      <c r="CBP7" s="255">
        <f ca="1">SUMPRODUCT((CEW3:CEW42=CBB7)*(CEZ3:CEZ42=CBB8)*CFE3:CFE42)+SUMPRODUCT((CEW3:CEW42=CBB7)*(CEZ3:CEZ42=CBB4)*CFE3:CFE42)+SUMPRODUCT((CEW3:CEW42=CBB7)*(CEZ3:CEZ42=CBB5)*CFE3:CFE42)+SUMPRODUCT((CEW3:CEW42=CBB7)*(CEZ3:CEZ42=CBB6)*CFE3:CFE42)+SUMPRODUCT((CEW3:CEW42=CBB8)*(CEZ3:CEZ42=CBB7)*CFF3:CFF42)+SUMPRODUCT((CEW3:CEW42=CBB4)*(CEZ3:CEZ42=CBB7)*CFF3:CFF42)+SUMPRODUCT((CEW3:CEW42=CBB5)*(CEZ3:CEZ42=CBB7)*CFF3:CFF42)+SUMPRODUCT((CEW3:CEW42=CBB6)*(CEZ3:CEZ42=CBB7)*CFF3:CFF42)</f>
        <v>0</v>
      </c>
      <c r="CBQ7" s="255">
        <f ca="1">CBC7*4+CBD7*2+CBO7+CBP7</f>
        <v>0</v>
      </c>
      <c r="CBR7" s="255">
        <f ca="1">IF(CBB7&lt;&gt;"",RANK(CBQ7,CBQ4:CBQ8),"")</f>
        <v>1</v>
      </c>
      <c r="CBS7" s="255">
        <f ca="1">SUMPRODUCT((CBQ4:CBQ8=CBQ7)*(CBH4:CBH8&gt;CBH7))</f>
        <v>0</v>
      </c>
      <c r="CBT7" s="255">
        <f ca="1">SUMPRODUCT((CBQ4:CBQ8=CBQ7)*(CBH4:CBH8=CBH7)*(CBK4:CBK8&gt;CBK7))</f>
        <v>0</v>
      </c>
      <c r="CBU7" s="255">
        <f ca="1">SUMPRODUCT((CBQ4:CBQ8=CBQ7)*(CBH4:CBH8=CBH7)*(CBK4:CBK8=CBK7)*(CBL4:CBL8&gt;CBL7))</f>
        <v>0</v>
      </c>
      <c r="CBV7" s="255">
        <f ca="1">SUMPRODUCT((CBQ4:CBQ8=CBQ7)*(CBH4:CBH8=CBH7)*(CBK4:CBK8=CBK7)*(CBL4:CBL8=CBL7)*(CBM4:CBM8&gt;CBM7))</f>
        <v>0</v>
      </c>
      <c r="CBW7" s="255">
        <f ca="1">SUMPRODUCT((CBQ4:CBQ8=CBQ7)*(CBH4:CBH8=CBH7)*(CBK4:CBK8=CBK7)*(CBL4:CBL8=CBL7)*(CBM4:CBM8=CBM7)*(CBN4:CBN8&gt;CBN7))</f>
        <v>1</v>
      </c>
      <c r="CBX7" s="255">
        <f t="shared" ca="1" si="373"/>
        <v>2</v>
      </c>
      <c r="CBY7" s="255" t="str">
        <f ca="1">IF(CBB7&lt;&gt;"",INDEX(CBB4:CBB8,MATCH(4,CBX4:CBX8,0),0),"")</f>
        <v>Australia</v>
      </c>
      <c r="CBZ7" s="255" t="str">
        <f ca="1">IF(CAX6&lt;&gt;"",CAX6,"")</f>
        <v/>
      </c>
      <c r="CCA7" s="255" t="str">
        <f ca="1">IF(CBZ7&lt;&gt;"",SUMPRODUCT((CEW3:CEW42=CBZ7)*(CEZ3:CEZ42=CBZ8)*(CFG3:CFG42="W"))+SUMPRODUCT((CEW3:CEW42=CBZ7)*(CEZ3:CEZ42=CBZ5)*(CFG3:CFG42="W"))+SUMPRODUCT((CEW3:CEW42=CBZ7)*(CEZ3:CEZ42=CBZ6)*(CFG3:CFG42="W"))+SUMPRODUCT((CEW3:CEW42=CBZ8)*(CEZ3:CEZ42=CBZ7)*(CFH3:CFH42="W"))+SUMPRODUCT((CEW3:CEW42=CBZ5)*(CEZ3:CEZ42=CBZ7)*(CFH3:CFH42="W"))+SUMPRODUCT((CEW3:CEW42=CBZ6)*(CEZ3:CEZ42=CBZ7)*(CFH3:CFH42="W")),"")</f>
        <v/>
      </c>
      <c r="CCB7" s="255" t="str">
        <f ca="1">IF(CBZ7&lt;&gt;"",SUMPRODUCT((CEW3:CEW42=CBZ7)*(CEZ3:CEZ42=CBZ8)*(CFG3:CFG42="D"))+SUMPRODUCT((CEW3:CEW42=CBZ7)*(CEZ3:CEZ42=CBZ5)*(CFG3:CFG42="D"))+SUMPRODUCT((CEW3:CEW42=CBZ7)*(CEZ3:CEZ42=CBZ6)*(CFG3:CFG42="D"))+SUMPRODUCT((CEW3:CEW42=CBZ8)*(CEZ3:CEZ42=CBZ7)*(CFG3:CFG42="D"))+SUMPRODUCT((CEW3:CEW42=CBZ5)*(CEZ3:CEZ42=CBZ7)*(CFG3:CFG42="D"))+SUMPRODUCT((CEW3:CEW42=CBZ6)*(CEZ3:CEZ42=CBZ7)*(CFG3:CFG42="D")),"")</f>
        <v/>
      </c>
      <c r="CCC7" s="255" t="str">
        <f ca="1">IF(CBZ7&lt;&gt;"",SUMPRODUCT((CEW3:CEW42=CBZ7)*(CEZ3:CEZ42=CBZ8)*(CFG3:CFG42="L"))+SUMPRODUCT((CEW3:CEW42=CBZ7)*(CEZ3:CEZ42=CBZ5)*(CFG3:CFG42="L"))+SUMPRODUCT((CEW3:CEW42=CBZ7)*(CEZ3:CEZ42=CBZ6)*(CFG3:CFG42="L"))+SUMPRODUCT((CEW3:CEW42=CBZ8)*(CEZ3:CEZ42=CBZ7)*(CFH3:CFH42="L"))+SUMPRODUCT((CEW3:CEW42=CBZ5)*(CEZ3:CEZ42=CBZ7)*(CFH3:CFH42="L"))+SUMPRODUCT((CEW3:CEW42=CBZ6)*(CEZ3:CEZ42=CBZ7)*(CFH3:CFH42="L")),"")</f>
        <v/>
      </c>
      <c r="CCD7" s="255">
        <f ca="1">IF(CBZ7&lt;&gt;"",VLOOKUP(CBZ7,CAC4:CAG29,5,FALSE),0)</f>
        <v>0</v>
      </c>
      <c r="CCE7" s="255">
        <f ca="1">IF(CBZ7&lt;&gt;"",VLOOKUP(CBZ7,CAC4:CAH29,6,FALSE),0)</f>
        <v>0</v>
      </c>
      <c r="CCF7" s="255">
        <f ca="1">CCD7-CCE7+1000</f>
        <v>1000</v>
      </c>
      <c r="CCG7" s="255">
        <f ca="1">IF(CBZ7&lt;&gt;"",VLOOKUP(CBZ7,CAC4:CAJ29,8,FALSE),0)</f>
        <v>0</v>
      </c>
      <c r="CCH7" s="255">
        <f ca="1">IF(CBZ7&lt;&gt;"",VLOOKUP(CBZ7,CAC4:CAK29,9,FALSE),0)</f>
        <v>0</v>
      </c>
      <c r="CCI7" s="255" t="str">
        <f ca="1">IF(CBZ7&lt;&gt;"",CCG7-CCH7+1000,"")</f>
        <v/>
      </c>
      <c r="CCJ7" s="255" t="str">
        <f ca="1">IF(CBZ7&lt;&gt;"",VLOOKUP(CBZ7,CAC4:CAG8,5,FALSE),"")</f>
        <v/>
      </c>
      <c r="CCK7" s="255" t="str">
        <f ca="1">IF(CBZ7&lt;&gt;"",VLOOKUP(CBZ7,CAC4:CAJ8,8,FALSE),"")</f>
        <v/>
      </c>
      <c r="CCL7" s="255" t="str">
        <f ca="1">IF(CBZ7&lt;&gt;"",VLOOKUP(CBZ7,CAC4:CAQ8,15,FALSE),"")</f>
        <v/>
      </c>
      <c r="CCM7" s="255" t="str">
        <f ca="1">IF(CBZ7&lt;&gt;"",SUMPRODUCT((CEW3:CEW42=CBZ7)*(CEZ3:CEZ42=CBZ8)*CFC3:CFC42)+SUMPRODUCT((CEW3:CEW42=CBZ7)*(CEZ3:CEZ42=CBZ5)*CFC3:CFC42)+SUMPRODUCT((CEW3:CEW42=CBZ7)*(CEZ3:CEZ42=CBZ6)*CFC3:CFC42)+SUMPRODUCT((CEW3:CEW42=CBZ8)*(CEZ3:CEZ42=CBZ7)*CFD3:CFD42)+SUMPRODUCT((CEW3:CEW42=CBZ5)*(CEZ3:CEZ42=CBZ7)*CFD3:CFD42)+SUMPRODUCT((CEW3:CEW42=CBZ6)*(CEZ3:CEZ42=CBZ7)*CFD3:CFD42),"")</f>
        <v/>
      </c>
      <c r="CCN7" s="255" t="str">
        <f ca="1">IF(CBZ7&lt;&gt;"",SUMPRODUCT((CEW3:CEW42=CBZ7)*(CEZ3:CEZ42=CBZ8)*CFE3:CFE42)+SUMPRODUCT((CEW3:CEW42=CBZ7)*(CEZ3:CEZ42=CBZ5)*CFE3:CFE42)+SUMPRODUCT((CEW3:CEW42=CBZ7)*(CEZ3:CEZ42=CBZ6)*CFE3:CFE42)+SUMPRODUCT((CEW3:CEW42=CBZ8)*(CEZ3:CEZ42=CBZ7)*CFF3:CFF42)+SUMPRODUCT((CEW3:CEW42=CBZ5)*(CEZ3:CEZ42=CBZ7)*CFF3:CFF42)+SUMPRODUCT((CEW3:CEW42=CBZ6)*(CEZ3:CEZ42=CBZ7)*CFF3:CFF42),"")</f>
        <v/>
      </c>
      <c r="CCO7" s="255" t="str">
        <f ca="1">IF(CBZ7&lt;&gt;"",CCA7*4+CCB7*2+CCM7+CCN7,"")</f>
        <v/>
      </c>
      <c r="CCP7" s="255" t="str">
        <f ca="1">IF(CBZ7&lt;&gt;"",RANK(CCO7,CCO5:CCO8),"")</f>
        <v/>
      </c>
      <c r="CCQ7" s="255">
        <f ca="1">SUMPRODUCT((CCO5:CCO8=CCO7)*(CCF5:CCF8&gt;CCF7))</f>
        <v>0</v>
      </c>
      <c r="CCR7" s="255">
        <f ca="1">SUMPRODUCT((CCO5:CCO8=CCO7)*(CCF5:CCF8=CCF7)*(CCI5:CCI8&gt;CCI7))</f>
        <v>0</v>
      </c>
      <c r="CCS7" s="255">
        <f ca="1">SUMPRODUCT((CCO4:CCO8=CCO7)*(CCF4:CCF8=CCF7)*(CCI4:CCI8=CCI7)*(CCJ4:CCJ8&gt;CCJ7))</f>
        <v>0</v>
      </c>
      <c r="CCT7" s="255">
        <f ca="1">SUMPRODUCT((CCO4:CCO8=CCO7)*(CCF4:CCF8=CCF7)*(CCI4:CCI8=CCI7)*(CCJ4:CCJ8=CCJ7)*(CCK4:CCK8&gt;CCK7))</f>
        <v>0</v>
      </c>
      <c r="CCU7" s="255">
        <f ca="1">SUMPRODUCT((CCO4:CCO8=CCO7)*(CCF4:CCF8=CCF7)*(CCI4:CCI8=CCI7)*(CCJ4:CCJ8=CCJ7)*(CCK4:CCK8=CCK7)*(CCL4:CCL8&gt;CCL7))</f>
        <v>0</v>
      </c>
      <c r="CCV7" s="255" t="str">
        <f t="shared" ca="1" si="405"/>
        <v/>
      </c>
      <c r="CCW7" s="255" t="str">
        <f ca="1">IF(CBZ7&lt;&gt;"",INDEX(CBZ5:CBZ8,MATCH(4,CCV5:CCV8,0),0),"")</f>
        <v/>
      </c>
      <c r="CCX7" s="255" t="str">
        <f ca="1">IF(CAY5&lt;&gt;"",CAY5,"")</f>
        <v/>
      </c>
      <c r="CCY7" s="255">
        <f ca="1">SUMPRODUCT((CEW3:CEW42=CCX7)*(CEZ3:CEZ42=CCX8)*(CFG3:CFG42="W"))+SUMPRODUCT((CEW3:CEW42=CCX7)*(CEZ3:CEZ42=CCX9)*(CFG3:CFG42="W"))+SUMPRODUCT((CEW3:CEW42=CCX7)*(CEZ3:CEZ42=CCX6)*(CFG3:CFG42="W"))+SUMPRODUCT((CEW3:CEW42=CCX8)*(CEZ3:CEZ42=CCX7)*(CFH3:CFH42="W"))+SUMPRODUCT((CEW3:CEW42=CCX9)*(CEZ3:CEZ42=CCX7)*(CFH3:CFH42="W"))+SUMPRODUCT((CEW3:CEW42=CCX6)*(CEZ3:CEZ42=CCX7)*(CFH3:CFH42="W"))</f>
        <v>0</v>
      </c>
      <c r="CCZ7" s="255">
        <f ca="1">SUMPRODUCT((CEW3:CEW42=CCX7)*(CEZ3:CEZ42=CCX8)*(CFG3:CFG42="D"))+SUMPRODUCT((CEW3:CEW42=CCX7)*(CEZ3:CEZ42=CCX9)*(CFG3:CFG42="D"))+SUMPRODUCT((CEW3:CEW42=CCX7)*(CEZ3:CEZ42=CCX6)*(CFG3:CFG42="D"))+SUMPRODUCT((CEW3:CEW42=CCX8)*(CEZ3:CEZ42=CCX7)*(CFG3:CFG42="D"))+SUMPRODUCT((CEW3:CEW42=CCX9)*(CEZ3:CEZ42=CCX7)*(CFG3:CFG42="D"))+SUMPRODUCT((CEW3:CEW42=CCX6)*(CEZ3:CEZ42=CCX7)*(CFG3:CFG42="D"))</f>
        <v>0</v>
      </c>
      <c r="CDA7" s="255">
        <f ca="1">SUMPRODUCT((CEW3:CEW42=CCX7)*(CEZ3:CEZ42=CCX8)*(CFG3:CFG42="L"))+SUMPRODUCT((CEW3:CEW42=CCX7)*(CEZ3:CEZ42=CCX9)*(CFG3:CFG42="L"))+SUMPRODUCT((CEW3:CEW42=CCX7)*(CEZ3:CEZ42=CCX6)*(CFG3:CFG42="L"))+SUMPRODUCT((CEW3:CEW42=CCX8)*(CEZ3:CEZ42=CCX7)*(CFH3:CFH42="L"))+SUMPRODUCT((CEW3:CEW42=CCX9)*(CEZ3:CEZ42=CCX7)*(CFH3:CFH42="L"))+SUMPRODUCT((CEW3:CEW42=CCX6)*(CEZ3:CEZ42=CCX7)*(CFH3:CFH42="L"))</f>
        <v>0</v>
      </c>
      <c r="CDB7" s="255">
        <f ca="1">IF(CCX7&lt;&gt;"",VLOOKUP(CCX7,CAC4:CAG29,5,FALSE),0)</f>
        <v>0</v>
      </c>
      <c r="CDC7" s="255">
        <f ca="1">IF(CCX7&lt;&gt;"",VLOOKUP(CCX7,CAC4:CAH29,6,FALSE),0)</f>
        <v>0</v>
      </c>
      <c r="CDD7" s="255">
        <f ca="1">CDB7-CDC7+1000</f>
        <v>1000</v>
      </c>
      <c r="CDE7" s="255">
        <f ca="1">IF(CCX7&lt;&gt;"",VLOOKUP(CCX7,CAC4:CAJ29,8,FALSE),0)</f>
        <v>0</v>
      </c>
      <c r="CDF7" s="255">
        <f ca="1">IF(CCX7&lt;&gt;"",VLOOKUP(CCX7,CAC4:CAK29,9,FALSE),0)</f>
        <v>0</v>
      </c>
      <c r="CDG7" s="255">
        <f ca="1">CDE7-CDF7+1000</f>
        <v>1000</v>
      </c>
      <c r="CDH7" s="255" t="str">
        <f ca="1">IF(CCX7&lt;&gt;"",VLOOKUP(CCX7,CAC4:CAG8,5,FALSE),"")</f>
        <v/>
      </c>
      <c r="CDI7" s="255" t="str">
        <f ca="1">IF(CCX7&lt;&gt;"",VLOOKUP(CCX7,CAC4:CAJ8,8,FALSE),"")</f>
        <v/>
      </c>
      <c r="CDJ7" s="255" t="str">
        <f ca="1">IF(CCX7&lt;&gt;"",VLOOKUP(CCX7,CAC4:CAQ8,15,FALSE),"")</f>
        <v/>
      </c>
      <c r="CDK7" s="255">
        <f ca="1">SUMPRODUCT((CEW3:CEW42=CCX7)*(CEZ3:CEZ42=CCX8)*CFC3:CFC42)+SUMPRODUCT((CEW3:CEW42=CCX7)*(CEZ3:CEZ42=CCX9)*CFC3:CFC42)+SUMPRODUCT((CEW3:CEW42=CCX7)*(CEZ3:CEZ42=CCX6)*CFC3:CFC42)+SUMPRODUCT((CEW3:CEW42=CCX8)*(CEZ3:CEZ42=CCX7)*CFD3:CFD42)+SUMPRODUCT((CEW3:CEW42=CCX9)*(CEZ3:CEZ42=CCX7)*CFD3:CFD42)+SUMPRODUCT((CEW3:CEW42=CCX6)*(CEZ3:CEZ42=CCX7)*CFD3:CFD42)</f>
        <v>0</v>
      </c>
      <c r="CDL7" s="255">
        <f ca="1">SUMPRODUCT((CEW3:CEW42=CCX7)*(CEZ3:CEZ42=CCX8)*CFE3:CFE42)+SUMPRODUCT((CEW3:CEW42=CCX7)*(CEZ3:CEZ42=CCX9)*CFE3:CFE42)+SUMPRODUCT((CEW3:CEW42=CCX7)*(CEZ3:CEZ42=CCX6)*CFE3:CFE42)+SUMPRODUCT((CEW3:CEW42=CCX8)*(CEZ3:CEZ42=CCX7)*CFF3:CFF42)+SUMPRODUCT((CEW3:CEW42=CCX9)*(CEZ3:CEZ42=CCX7)*CFF3:CFF42)+SUMPRODUCT((CEW3:CEW42=CCX6)*(CEZ3:CEZ42=CCX7)*CFF3:CFF42)</f>
        <v>0</v>
      </c>
      <c r="CDM7" s="255">
        <f ca="1">CCY7*4+CCZ7*2+CDK7+CDL7</f>
        <v>0</v>
      </c>
      <c r="CDN7" s="255" t="str">
        <f ca="1">IF(CCX7&lt;&gt;"",RANK(CDM7,CDM6:CDM9),"")</f>
        <v/>
      </c>
      <c r="CDO7" s="255">
        <f ca="1">SUMPRODUCT((CDM6:CDM9=CDM7)*(CDD6:CDD9&gt;CDD7))</f>
        <v>0</v>
      </c>
      <c r="CDP7" s="255">
        <f ca="1">SUMPRODUCT((CDM6:CDM9=CDM7)*(CDD6:CDD9=CDD7)*(CDG6:CDG9&gt;CDG7))</f>
        <v>0</v>
      </c>
      <c r="CDQ7" s="255">
        <f ca="1">SUMPRODUCT((CDM4:CDM8=CDM7)*(CDD4:CDD8=CDD7)*(CDG4:CDG8=CDG7)*(CDH4:CDH8&gt;CDH7))</f>
        <v>0</v>
      </c>
      <c r="CDR7" s="255">
        <f ca="1">SUMPRODUCT((CDM4:CDM8=CDM7)*(CDD4:CDD8=CDD7)*(CDG4:CDG8=CDG7)*(CDH4:CDH8=CDH7)*(CDI4:CDI8&gt;CDI7))</f>
        <v>0</v>
      </c>
      <c r="CDS7" s="255">
        <f ca="1">SUMPRODUCT((CDM4:CDM8=CDM7)*(CDD4:CDD8=CDD7)*(CDG4:CDG8=CDG7)*(CDH4:CDH8=CDH7)*(CDI4:CDI8=CDI7)*(CDJ4:CDJ8&gt;CDJ7))</f>
        <v>0</v>
      </c>
      <c r="CDT7" s="255" t="str">
        <f t="shared" ref="CDT7:CDT8" ca="1" si="421">IF(CCX7&lt;&gt;"",SUM(CDN7:CDS7)+2,"")</f>
        <v/>
      </c>
      <c r="CDU7" s="255" t="str">
        <f ca="1">IF(CCX7&lt;&gt;"",INDEX(CCX6:CCX8,MATCH(4,CDT6:CDT8,0),0),"")</f>
        <v/>
      </c>
      <c r="CDV7" s="255" t="str">
        <f ca="1">IF(CAZ4&lt;&gt;"",CAZ4,"")</f>
        <v/>
      </c>
      <c r="CDW7" s="255">
        <f ca="1">SUMPRODUCT((CEW3:CEW42=CDV7)*(CEZ3:CEZ42=CDV8)*(CFG3:CFG42="W"))+SUMPRODUCT((CEW3:CEW42=CDV7)*(CEZ3:CEZ42=CDV9)*(CFG3:CFG42="W"))+SUMPRODUCT((CEW3:CEW42=CDV7)*(CEZ3:CEZ42=CDV10)*(CFG3:CFG42="W"))+SUMPRODUCT((CEW3:CEW42=CDV8)*(CEZ3:CEZ42=CDV7)*(CFH3:CFH42="W"))+SUMPRODUCT((CEW3:CEW42=CDV9)*(CEZ3:CEZ42=CDV7)*(CFH3:CFH42="W"))+SUMPRODUCT((CEW3:CEW42=CDV10)*(CEZ3:CEZ42=CDV7)*(CFH3:CFH42="W"))</f>
        <v>0</v>
      </c>
      <c r="CDX7" s="255">
        <f ca="1">SUMPRODUCT((CEW3:CEW42=CDV7)*(CEZ3:CEZ42=CDV8)*(CFG3:CFG42="D"))+SUMPRODUCT((CEW3:CEW42=CDV7)*(CEZ3:CEZ42=CDV9)*(CFG3:CFG42="D"))+SUMPRODUCT((CEW3:CEW42=CDV7)*(CEZ3:CEZ42=CDV10)*(CFG3:CFG42="D"))+SUMPRODUCT((CEW3:CEW42=CDV8)*(CEZ3:CEZ42=CDV7)*(CFG3:CFG42="D"))+SUMPRODUCT((CEW3:CEW42=CDV9)*(CEZ3:CEZ42=CDV7)*(CFG3:CFG42="D"))+SUMPRODUCT((CEW3:CEW42=CDV10)*(CEZ3:CEZ42=CDV7)*(CFG3:CFG42="D"))</f>
        <v>0</v>
      </c>
      <c r="CDY7" s="255">
        <f ca="1">SUMPRODUCT((CEW3:CEW42=CDV7)*(CEZ3:CEZ42=CDV8)*(CFG3:CFG42="L"))+SUMPRODUCT((CEW3:CEW42=CDV7)*(CEZ3:CEZ42=CDV9)*(CFG3:CFG42="L"))+SUMPRODUCT((CEW3:CEW42=CDV7)*(CEZ3:CEZ42=CDV10)*(CFG3:CFG42="L"))+SUMPRODUCT((CEW3:CEW42=CDV8)*(CEZ3:CEZ42=CDV7)*(CFH3:CFH42="L"))+SUMPRODUCT((CEW3:CEW42=CDV9)*(CEZ3:CEZ42=CDV7)*(CFH3:CFH42="L"))+SUMPRODUCT((CEW3:CEW42=CDV10)*(CEZ3:CEZ42=CDV7)*(CFH3:CFH42="L"))</f>
        <v>0</v>
      </c>
      <c r="CDZ7" s="255">
        <f ca="1">IF(CDV7&lt;&gt;"",VLOOKUP(CDV7,CAC4:CAG29,5,FALSE),0)</f>
        <v>0</v>
      </c>
      <c r="CEA7" s="255">
        <f ca="1">IF(CDV7&lt;&gt;"",VLOOKUP(CDV7,CAC4:CAH29,6,FALSE),0)</f>
        <v>0</v>
      </c>
      <c r="CEB7" s="255">
        <f ca="1">CDZ7-CEA7+1000</f>
        <v>1000</v>
      </c>
      <c r="CEC7" s="255">
        <f ca="1">IF(CDV7&lt;&gt;"",VLOOKUP(CDV7,CAC4:CAJ29,8,FALSE),0)</f>
        <v>0</v>
      </c>
      <c r="CED7" s="255">
        <f ca="1">IF(CDV7&lt;&gt;"",VLOOKUP(CDV7,CAC4:CAK29,9,FALSE),0)</f>
        <v>0</v>
      </c>
      <c r="CEE7" s="255">
        <f ca="1">CEC7-CED7+1000</f>
        <v>1000</v>
      </c>
      <c r="CEF7" s="255" t="str">
        <f ca="1">IF(CDV7&lt;&gt;"",VLOOKUP(CDV7,CAC4:CAG8,5,FALSE),"")</f>
        <v/>
      </c>
      <c r="CEG7" s="255" t="str">
        <f ca="1">IF(CDV7&lt;&gt;"",VLOOKUP(CDV7,CAC4:CAJ8,8,FALSE),"")</f>
        <v/>
      </c>
      <c r="CEH7" s="255" t="str">
        <f ca="1">IF(CDV7&lt;&gt;"",VLOOKUP(CDV7,CAC4:CAQ8,15,FALSE),"")</f>
        <v/>
      </c>
      <c r="CEI7" s="255">
        <f ca="1">SUMPRODUCT((CEW3:CEW42=CDV7)*(CEZ3:CEZ42=CDV8)*CFC3:CFC42)+SUMPRODUCT((CEW3:CEW42=CDV7)*(CEZ3:CEZ42=CDV9)*CFC3:CFC42)+SUMPRODUCT((CEW3:CEW42=CDV7)*(CEZ3:CEZ42=CDV10)*CFC3:CFC42)+SUMPRODUCT((CEW3:CEW42=CDV8)*(CEZ3:CEZ42=CDV7)*CFD3:CFD42)+SUMPRODUCT((CEW3:CEW42=CDV9)*(CEZ3:CEZ42=CDV7)*CFD3:CFD42)+SUMPRODUCT((CEW3:CEW42=CDV10)*(CEZ3:CEZ42=CDV7)*CFD3:CFD42)</f>
        <v>0</v>
      </c>
      <c r="CEJ7" s="255">
        <f ca="1">SUMPRODUCT((CEW3:CEW42=CDV7)*(CEZ3:CEZ42=CDV8)*CFE3:CFE42)+SUMPRODUCT((CEW3:CEW42=CDV7)*(CEZ3:CEZ42=CDV9)*CFE3:CFE42)+SUMPRODUCT((CEW3:CEW42=CDV7)*(CEZ3:CEZ42=CDV10)*CFE3:CFE42)+SUMPRODUCT((CEW3:CEW42=CDV8)*(CEZ3:CEZ42=CDV7)*CFF3:CFF42)+SUMPRODUCT((CEW3:CEW42=CDV9)*(CEZ3:CEZ42=CDV7)*CFF3:CFF42)+SUMPRODUCT((CEW3:CEW42=CDV10)*(CEZ3:CEZ42=CDV7)*CFF3:CFF42)</f>
        <v>0</v>
      </c>
      <c r="CEK7" s="255">
        <f ca="1">CDW7*4+CDX7*2+CEI7+CEJ7</f>
        <v>0</v>
      </c>
      <c r="CEL7" s="255" t="str">
        <f ca="1">IF(CDV7&lt;&gt;"",RANK(CEK7,CEK7:CEK10),"")</f>
        <v/>
      </c>
      <c r="CEM7" s="255">
        <f ca="1">SUMPRODUCT((CEK7:CEK10=CEK7)*(CEB7:CEB10&gt;CEB7))</f>
        <v>0</v>
      </c>
      <c r="CEN7" s="255">
        <f ca="1">SUMPRODUCT((CEK7:CEK10=CEK7)*(CEB7:CEB10=CEB7)*(CEE7:CEE10&gt;CEE7))</f>
        <v>0</v>
      </c>
      <c r="CEO7" s="255">
        <f ca="1">SUMPRODUCT((CEK4:CEK8=CEK7)*(CEB4:CEB8=CEB7)*(CEE4:CEE8=CEE7)*(CEF4:CEF8&gt;CEF7))</f>
        <v>0</v>
      </c>
      <c r="CEP7" s="255">
        <f ca="1">SUMPRODUCT((CEK4:CEK8=CEK7)*(CEB4:CEB8=CEB7)*(CEE4:CEE8=CEE7)*(CEF4:CEF8=CEF7)*(CEG4:CEG8&gt;CEG7))</f>
        <v>0</v>
      </c>
      <c r="CEQ7" s="255">
        <f ca="1">SUMPRODUCT((CEK4:CEK8=CEK7)*(CEB4:CEB8=CEB7)*(CEE4:CEE8=CEE7)*(CEF4:CEF8=CEF7)*(CEG4:CEG8=CEG7)*(CEH4:CEH8&gt;CEH7))</f>
        <v>0</v>
      </c>
      <c r="CER7" s="255" t="str">
        <f ca="1">IF(CDV7&lt;&gt;"",SUM(CEL7:CEQ7)+3,"")</f>
        <v/>
      </c>
      <c r="CES7" s="255" t="str">
        <f ca="1">IF(CDV7&lt;&gt;"",IF(CER7=4,CDV7,CDV8),"")</f>
        <v/>
      </c>
      <c r="CET7" s="255" t="str">
        <f ca="1">IF(CES7&lt;&gt;"",CES7,IF(CDU7&lt;&gt;"",CDU7,IF(CCW7&lt;&gt;"",CCW7,IF(CBY7&lt;&gt;"",CBY7,CAU7))))</f>
        <v>Australia</v>
      </c>
      <c r="CEU7" s="255">
        <v>4</v>
      </c>
      <c r="CEV7" s="255">
        <v>5</v>
      </c>
      <c r="CEW7" s="255" t="str">
        <f t="shared" si="130"/>
        <v>France</v>
      </c>
      <c r="CEX7" s="255" t="str">
        <f ca="1">IF(OFFSET('All Players'!$W14,0,CEX$1)&lt;&gt;"",OFFSET('All Players'!$W14,0,CEX$1),"")</f>
        <v/>
      </c>
      <c r="CEY7" s="255" t="str">
        <f ca="1">IF(OFFSET('All Players'!$Y14,0,CEX$1)&lt;&gt;"",OFFSET('All Players'!$Y14,0,CEX$1),"")</f>
        <v/>
      </c>
      <c r="CEZ7" s="255" t="str">
        <f t="shared" si="131"/>
        <v>Italy</v>
      </c>
      <c r="CFA7" s="255" t="str">
        <f ca="1">IF(OFFSET('All Players'!$AA14,0,CEZ$1)&lt;&gt;"",OFFSET('All Players'!$AA14,0,CEZ$1),"")</f>
        <v/>
      </c>
      <c r="CFB7" s="255" t="str">
        <f ca="1">IF(OFFSET('All Players'!$AC14,0,CFA$1)&lt;&gt;"",OFFSET('All Players'!$AC14,0,CFA$1),"")</f>
        <v/>
      </c>
      <c r="CFC7" s="255">
        <f t="shared" ca="1" si="132"/>
        <v>0</v>
      </c>
      <c r="CFD7" s="255">
        <f t="shared" ca="1" si="133"/>
        <v>0</v>
      </c>
      <c r="CFE7" s="255">
        <f t="shared" ca="1" si="134"/>
        <v>0</v>
      </c>
      <c r="CFF7" s="255">
        <f t="shared" ca="1" si="135"/>
        <v>0</v>
      </c>
      <c r="CFG7" s="255" t="str">
        <f t="shared" ca="1" si="136"/>
        <v/>
      </c>
      <c r="CFH7" s="255" t="str">
        <f t="shared" ca="1" si="137"/>
        <v/>
      </c>
    </row>
    <row r="8" spans="1:2192" x14ac:dyDescent="0.2">
      <c r="A8" s="255">
        <f>VLOOKUP(B8,DS4:DT8,2,FALSE)</f>
        <v>5</v>
      </c>
      <c r="B8" s="255" t="s">
        <v>2</v>
      </c>
      <c r="C8" s="255">
        <f t="shared" si="138"/>
        <v>0</v>
      </c>
      <c r="D8" s="255">
        <f t="shared" si="139"/>
        <v>0</v>
      </c>
      <c r="E8" s="255">
        <f t="shared" si="140"/>
        <v>4</v>
      </c>
      <c r="F8" s="255">
        <f>SUMIF($DV$3:$DV$60,B8,$DW$3:$DW$60)+SUMIF($DY$3:$DY$60,B8,$DX$3:$DX$60)</f>
        <v>30</v>
      </c>
      <c r="G8" s="255">
        <f>SUMIF($DY$3:$DY$60,B8,$DW$3:$DW$60)+SUMIF($DV$3:$DV$60,B8,$DX$3:$DX$60)</f>
        <v>226</v>
      </c>
      <c r="H8" s="255">
        <f t="shared" si="141"/>
        <v>804</v>
      </c>
      <c r="I8" s="255">
        <f>SUMIF(Tournament!$H$13:$H$52,B8,Tournament!$O$13:$O$52)+SUMIF(Tournament!$N$13:$N$52,B8,Tournament!$Q$13:$Q$52)</f>
        <v>2</v>
      </c>
      <c r="J8" s="255">
        <f>SUMIF(Tournament!$N$13:$N$52,B8,Tournament!$O$13:$O$52)+SUMIF(Tournament!$H$13:$H$52,B8,Tournament!$Q$13:$Q$52)</f>
        <v>36</v>
      </c>
      <c r="K8" s="255">
        <f t="shared" si="142"/>
        <v>966</v>
      </c>
      <c r="L8" s="255">
        <f t="shared" si="143"/>
        <v>0</v>
      </c>
      <c r="M8" s="255">
        <f>SUMIF(DV:DV,B8,EB:EB)+SUMIF(DY:DY,B8,EC:EC)</f>
        <v>0</v>
      </c>
      <c r="N8" s="255">
        <f>SUMIF(DV:DV,B8,ED:ED)+SUMIF(DY:DY,B8,EE:EE)</f>
        <v>0</v>
      </c>
      <c r="O8" s="255">
        <f t="shared" si="144"/>
        <v>0</v>
      </c>
      <c r="P8" s="255">
        <v>19</v>
      </c>
      <c r="Q8" s="255">
        <f t="shared" si="145"/>
        <v>5</v>
      </c>
      <c r="S8" s="255">
        <f>RANK(O8,$O$4:$O$8)+COUNTIF($O$4:O8,O8)-1</f>
        <v>5</v>
      </c>
      <c r="T8" s="255" t="str">
        <f>INDEX($B$4:$B$8,MATCH(5,$S$4:$S$8,0),0)</f>
        <v>Uruguay</v>
      </c>
      <c r="U8" s="255">
        <f t="shared" si="146"/>
        <v>5</v>
      </c>
      <c r="V8" s="255" t="str">
        <f>IF(AND(V7&lt;&gt;"",U8=1),T8,"")</f>
        <v/>
      </c>
      <c r="AA8" s="255" t="str">
        <f t="shared" si="147"/>
        <v/>
      </c>
      <c r="AB8" s="255">
        <f>SUMPRODUCT((DV3:DV42=AA8)*(DY3:DY42=AA4)*(EF3:EF42="W"))+SUMPRODUCT((DV3:DV42=AA8)*(DY3:DY42=AA5)*(EF3:EF42="W"))+SUMPRODUCT((DV3:DV42=AA8)*(DY3:DY42=AA6)*(EF3:EF42="W"))+SUMPRODUCT((DV3:DV42=AA8)*(DY3:DY42=AA7)*(EF3:EF42="W"))+SUMPRODUCT((DV3:DV42=AA4)*(DY3:DY42=AA8)*(EG3:EG42="W"))+SUMPRODUCT((DV3:DV42=AA5)*(DY3:DY42=AA8)*(EG3:EG42="W"))+SUMPRODUCT((DV3:DV42=AA6)*(DY3:DY42=AA8)*(EG3:EG42="W"))+SUMPRODUCT((DV3:DV42=AA7)*(DY3:DY42=AA8)*(EG3:EG42="W"))</f>
        <v>0</v>
      </c>
      <c r="AC8" s="255">
        <f>SUMPRODUCT((DV3:DV42=AA8)*(DY3:DY42=AA4)*(EF3:EF42="D"))+SUMPRODUCT((DV3:DV42=AA8)*(DY3:DY42=AA5)*(EF3:EF42="D"))+SUMPRODUCT((DV3:DV42=AA8)*(DY3:DY42=AA6)*(EF3:EF42="D"))+SUMPRODUCT((DV3:DV42=AA8)*(DY3:DY42=AA7)*(EF3:EF42="D"))+SUMPRODUCT((DV3:DV42=AA4)*(DY3:DY42=AA8)*(EF3:EF42="D"))+SUMPRODUCT((DV3:DV42=AA5)*(DY3:DY42=AA8)*(EF3:EF42="D"))+SUMPRODUCT((DV3:DV42=AA6)*(DY3:DY42=AA8)*(EF3:EF42="D"))+SUMPRODUCT((DV3:DV42=AA7)*(DY3:DY42=AA8)*(EF3:EF42="D"))</f>
        <v>0</v>
      </c>
      <c r="AD8" s="255">
        <f>SUMPRODUCT((DV3:DV42=AA8)*(DY3:DY42=AA4)*(EF3:EF42="L"))+SUMPRODUCT((DV3:DV42=AA8)*(DY3:DY42=AA5)*(EF3:EF42="L"))+SUMPRODUCT((DV3:DV42=AA8)*(DY3:DY42=AA6)*(EF3:EF42="L"))+SUMPRODUCT((DV3:DV42=AA8)*(DY3:DY42=AA7)*(EF3:EF42="L"))+SUMPRODUCT((DV3:DV42=AA4)*(DY3:DY42=AA8)*(EG3:EG42="L"))+SUMPRODUCT((DV3:DV42=AA5)*(DY3:DY42=AA8)*(EG3:EG42="L"))+SUMPRODUCT((DV3:DV42=AA6)*(DY3:DY42=AA8)*(EG3:EG42="L"))+SUMPRODUCT((DV3:DV42=AA7)*(DY3:DY42=AA8)*(EG3:EG42="L"))</f>
        <v>0</v>
      </c>
      <c r="AE8" s="255">
        <f>IF(AA8&lt;&gt;"",VLOOKUP(AA8,B4:F29,5,FALSE),0)</f>
        <v>0</v>
      </c>
      <c r="AF8" s="255">
        <f>IF(AA8&lt;&gt;"",VLOOKUP(AA8,B4:G29,6,FALSE),0)</f>
        <v>0</v>
      </c>
      <c r="AG8" s="255">
        <f>AE8-AF8+1000</f>
        <v>1000</v>
      </c>
      <c r="AH8" s="255">
        <f>IF(AA8&lt;&gt;"",VLOOKUP(AA8,B4:I29,8,FALSE),0)</f>
        <v>0</v>
      </c>
      <c r="AI8" s="255">
        <f>IF(AA8&lt;&gt;"",VLOOKUP(AA8,B4:J29,9,FALSE),0)</f>
        <v>0</v>
      </c>
      <c r="AJ8" s="255">
        <f>AH8-AI8+1000</f>
        <v>1000</v>
      </c>
      <c r="AK8" s="255" t="str">
        <f>IF(AA8&lt;&gt;"",VLOOKUP(AA8,B4:F8,5,FALSE),"")</f>
        <v/>
      </c>
      <c r="AL8" s="255" t="str">
        <f>IF(AA8&lt;&gt;"",VLOOKUP(AA8,B4:I8,8,FALSE),"")</f>
        <v/>
      </c>
      <c r="AM8" s="255" t="str">
        <f>IF(AA8&lt;&gt;"",VLOOKUP(AA8,B4:P8,15,FALSE),"")</f>
        <v/>
      </c>
      <c r="AN8" s="255">
        <f>SUMPRODUCT((DV3:DV42=AA8)*(DY3:DY42=AA4)*EB3:EB42)+SUMPRODUCT((DV3:DV42=AA8)*(DY3:DY42=AA5)*EB3:EB42)+SUMPRODUCT((DV3:DV42=AA8)*(DY3:DY42=AA6)*EB3:EB42)+SUMPRODUCT((DV3:DV42=AA8)*(DY3:DY42=AA7)*EB3:EB42)+SUMPRODUCT((DV3:DV42=AA4)*(DY3:DY42=AA8)*EC3:EC42)+SUMPRODUCT((DV3:DV42=AA5)*(DY3:DY42=AA8)*EC3:EC42)+SUMPRODUCT((DV3:DV42=AA6)*(DY3:DY42=AA8)*EC3:EC42)+SUMPRODUCT((DV3:DV42=AA7)*(DY3:DY42=AA8)*EC3:EC42)</f>
        <v>0</v>
      </c>
      <c r="AO8" s="255">
        <f>SUMPRODUCT((DV3:DV42=AA8)*(DY3:DY42=AA4)*ED3:ED42)+SUMPRODUCT((DV3:DV42=AA8)*(DY3:DY42=AA5)*ED3:ED42)+SUMPRODUCT((DV3:DV42=AA8)*(DY3:DY42=AA6)*ED3:ED42)+SUMPRODUCT((DV3:DV42=AA8)*(DY3:DY42=AA7)*ED3:ED42)+SUMPRODUCT((DV3:DV42=AA4)*(DY3:DY42=AA8)*EE3:EE42)+SUMPRODUCT((DV3:DV42=AA5)*(DY3:DY42=AA8)*EE3:EE42)+SUMPRODUCT((DV3:DV42=AA6)*(DY3:DY42=AA8)*EE3:EE42)+SUMPRODUCT((DV3:DV42=AA7)*(DY3:DY42=AA8)*EE3:EE42)</f>
        <v>0</v>
      </c>
      <c r="AP8" s="255">
        <f>AB8*4+AC8*2+AN8+AO8</f>
        <v>0</v>
      </c>
      <c r="AQ8" s="255" t="str">
        <f>IF(AA8&lt;&gt;"",RANK(AP8,AP4:AP8),"")</f>
        <v/>
      </c>
      <c r="AR8" s="255">
        <f>SUMPRODUCT((AP4:AP8=AP8)*(AG4:AG8&gt;AG8))</f>
        <v>0</v>
      </c>
      <c r="AS8" s="255">
        <f>SUMPRODUCT((AP4:AP8=AP8)*(AG4:AG8=AG8)*(AJ4:AJ8&gt;AJ8))</f>
        <v>0</v>
      </c>
      <c r="AT8" s="255">
        <f>SUMPRODUCT((AP4:AP8=AP8)*(AG4:AG8=AG8)*(AJ4:AJ8=AJ8)*(AK4:AK8&gt;AK8))</f>
        <v>0</v>
      </c>
      <c r="AU8" s="255">
        <f>SUMPRODUCT((AP4:AP8=AP8)*(AG4:AG8=AG8)*(AJ4:AJ8=AJ8)*(AK4:AK8=AK8)*(AL4:AL8&gt;AL8))</f>
        <v>0</v>
      </c>
      <c r="AV8" s="255">
        <f>SUMPRODUCT((AP4:AP8=AP8)*(AG4:AG8=AG8)*(AJ4:AJ8=AJ8)*(AK4:AK8=AK8)*(AL4:AL8=AL8)*(AM4:AM8&gt;AM8))</f>
        <v>0</v>
      </c>
      <c r="AW8" s="255" t="str">
        <f t="shared" si="148"/>
        <v/>
      </c>
      <c r="AX8" s="255" t="str">
        <f>IF(AA8&lt;&gt;"",INDEX(AA4:AA8,MATCH(5,AW4:AW8,0),0),"")</f>
        <v/>
      </c>
      <c r="AY8" s="255" t="str">
        <f>IF(W7&lt;&gt;"",W7,"")</f>
        <v/>
      </c>
      <c r="AZ8" s="255" t="str">
        <f>IF(AY8&lt;&gt;"",SUMPRODUCT((DV3:DV42=AY8)*(DY3:DY42=AY5)*(EF3:EF42="W"))+SUMPRODUCT((DV3:DV42=AY8)*(DY3:DY42=AY6)*(EF3:EF42="W"))+SUMPRODUCT((DV3:DV42=AY8)*(DY3:DY42=AY7)*(EF3:EF42="W"))+SUMPRODUCT((DV3:DV42=AY5)*(DY3:DY42=AY8)*(EF3:EF42="W"))+SUMPRODUCT((DV3:DV42=AY6)*(DY3:DY42=AY8)*(EF3:EF42="W"))+SUMPRODUCT((DV3:DV42=AY7)*(DY3:DY42=AY8)*(EF3:EF42="W")),"")</f>
        <v/>
      </c>
      <c r="BA8" s="255" t="str">
        <f>IF(AY8&lt;&gt;"",SUMPRODUCT((DV3:DV42=AY8)*(DY3:DY42=AY5)*(EF3:EF42="D"))+SUMPRODUCT((DV3:DV42=AY8)*(DY3:DY42=AY6)*(EF3:EF42="D"))+SUMPRODUCT((DV3:DV42=AY8)*(DY3:DY42=AY7)*(EF3:EF42="D"))+SUMPRODUCT((DV3:DV42=AY5)*(DY3:DY42=AY8)*(EF3:EF42="D"))+SUMPRODUCT((DV3:DV42=AY6)*(DY3:DY42=AY8)*(EF3:EF42="D"))+SUMPRODUCT((DV3:DV42=AY7)*(DY3:DY42=AY8)*(EF3:EF42="D")),"")</f>
        <v/>
      </c>
      <c r="BB8" s="255" t="str">
        <f>IF(AY8&lt;&gt;"",SUMPRODUCT((DV3:DV42=AY8)*(DY3:DY42=AY5)*(EF3:EF42="L"))+SUMPRODUCT((DV3:DV42=AY8)*(DY3:DY42=AY6)*(EF3:EF42="L"))+SUMPRODUCT((DV3:DV42=AY8)*(DY3:DY42=AY7)*(EF3:EF42="L"))+SUMPRODUCT((DV3:DV42=AY5)*(DY3:DY42=AY8)*(EF3:EF42="L"))+SUMPRODUCT((DV3:DV42=AY6)*(DY3:DY42=AY8)*(EF3:EF42="L"))+SUMPRODUCT((DV3:DV42=AY7)*(DY3:DY42=AY8)*(EF3:EF42="L")),"")</f>
        <v/>
      </c>
      <c r="BC8" s="255">
        <f>IF(AY8&lt;&gt;"",VLOOKUP(AY8,B4:F29,5,FALSE),0)</f>
        <v>0</v>
      </c>
      <c r="BD8" s="255">
        <f>IF(AY8&lt;&gt;"",VLOOKUP(AY8,B4:G29,6,FALSE),0)</f>
        <v>0</v>
      </c>
      <c r="BE8" s="255">
        <f>BC8-BD8+1000</f>
        <v>1000</v>
      </c>
      <c r="BF8" s="255">
        <f>IF(AY8&lt;&gt;"",VLOOKUP(AY8,B4:I29,8,FALSE),0)</f>
        <v>0</v>
      </c>
      <c r="BG8" s="255">
        <f>IF(AY8&lt;&gt;"",VLOOKUP(AY8,B4:J29,9,FALSE),0)</f>
        <v>0</v>
      </c>
      <c r="BH8" s="255" t="str">
        <f>IF(AY8&lt;&gt;"",BF8-BG8+1000,"")</f>
        <v/>
      </c>
      <c r="BI8" s="255" t="str">
        <f>IF(AY8&lt;&gt;"",VLOOKUP(AY8,B4:F8,5,FALSE),"")</f>
        <v/>
      </c>
      <c r="BJ8" s="255" t="str">
        <f>IF(AY8&lt;&gt;"",VLOOKUP(AY8,B4:I8,8,FALSE),"")</f>
        <v/>
      </c>
      <c r="BK8" s="255" t="str">
        <f>IF(AY8&lt;&gt;"",VLOOKUP(AY8,B4:P8,15,FALSE),"")</f>
        <v/>
      </c>
      <c r="BL8" s="255" t="str">
        <f>IF(AY8&lt;&gt;"",SUMPRODUCT((DV3:DV42=AY8)*(DY3:DY42=AY5)*EB3:EB42)+SUMPRODUCT((DV3:DV42=AY8)*(DY3:DY42=AY6)*EB3:EB42)+SUMPRODUCT((DV3:DV42=AY8)*(DY3:DY42=AY7)*EB3:EB42)+SUMPRODUCT((DV3:DV42=AY5)*(DY3:DY42=AY8)*EC3:EC42)+SUMPRODUCT((DV3:DV42=AY6)*(DY3:DY42=AY8)*EC3:EC42)+SUMPRODUCT((DV3:DV42=AY7)*(DY3:DY42=AY8)*EC3:EC42),"")</f>
        <v/>
      </c>
      <c r="BM8" s="255" t="str">
        <f>IF(AY8&lt;&gt;"",SUMPRODUCT((DV3:DV42=AY8)*(DY3:DY42=AY5)*ED3:ED42)+SUMPRODUCT((DV3:DV42=AY8)*(DY3:DY42=AY6)*ED3:ED42)+SUMPRODUCT((DV3:DV42=AY8)*(DY3:DY42=AY7)*ED3:ED42)+SUMPRODUCT((DV3:DV42=AY5)*(DY3:DY42=AY8)*EE3:EE42)+SUMPRODUCT((DV3:DV42=AY6)*(DY3:DY42=AY8)*EE3:EE42)+SUMPRODUCT((DV3:DV42=AY7)*(DY3:DY42=AY8)*EE3:EE42),"")</f>
        <v/>
      </c>
      <c r="BN8" s="255" t="str">
        <f>IF(AY8&lt;&gt;"",AZ8*4+BA8*2+BL8+BM8,"")</f>
        <v/>
      </c>
      <c r="BO8" s="255" t="str">
        <f>IF(AY8&lt;&gt;"",RANK(BN8,BN5:BN8),"")</f>
        <v/>
      </c>
      <c r="BP8" s="255">
        <f>SUMPRODUCT((BN5:BN8=BN8)*(BE5:BE8&gt;BE8))</f>
        <v>0</v>
      </c>
      <c r="BQ8" s="255">
        <f>SUMPRODUCT((BN5:BN8=BN8)*(BE5:BE8=BE8)*(BH5:BH8&gt;BH8))</f>
        <v>0</v>
      </c>
      <c r="BR8" s="255">
        <f>SUMPRODUCT((BN4:BN8=BN8)*(BE4:BE8=BE8)*(BH4:BH8=BH8)*(BI4:BI8&gt;BI8))</f>
        <v>0</v>
      </c>
      <c r="BS8" s="255">
        <f>SUMPRODUCT((BN4:BN8=BN8)*(BE4:BE8=BE8)*(BH4:BH8=BH8)*(BI4:BI8=BI8)*(BJ4:BJ8&gt;BJ8))</f>
        <v>0</v>
      </c>
      <c r="BT8" s="255">
        <f>SUMPRODUCT((BN4:BN8=BN8)*(BE4:BE8=BE8)*(BH4:BH8=BH8)*(BI4:BI8=BI8)*(BJ4:BJ8=BJ8)*(BK4:BK8&gt;BK8))</f>
        <v>0</v>
      </c>
      <c r="BU8" s="255" t="str">
        <f t="shared" si="375"/>
        <v/>
      </c>
      <c r="BV8" s="255" t="str">
        <f>IF(AY8&lt;&gt;"",INDEX(AY5:AY8,MATCH(5,BU5:BU8,0),0),"")</f>
        <v/>
      </c>
      <c r="BW8" s="255" t="str">
        <f>IF(X6&lt;&gt;"",X6,"")</f>
        <v/>
      </c>
      <c r="BX8" s="255" t="str">
        <f>IF(BW8&lt;&gt;"",SUMPRODUCT((DV3:DV42=BW8)*(DY3:DY42=BW9)*(EF3:EF42="W"))+SUMPRODUCT((DV3:DV42=BW8)*(DY3:DY42=BW6)*(EF3:EF42="W"))+SUMPRODUCT((DV3:DV42=BW8)*(DY3:DY42=BW7)*(EF3:EF42="W"))+SUMPRODUCT((DV3:DV42=BW9)*(DY3:DY42=BW8)*(EG3:EG42="W"))+SUMPRODUCT((DV3:DV42=BW6)*(DY3:DY42=BW8)*(EG3:EG42="W"))+SUMPRODUCT((DV3:DV42=BW7)*(DY3:DY42=BW8)*(EG3:EG42="W")),"")</f>
        <v/>
      </c>
      <c r="BY8" s="255" t="str">
        <f>IF(BW8&lt;&gt;"",SUMPRODUCT((DV3:DV42=BW8)*(DY3:DY42=BW9)*(EF3:EF42="D"))+SUMPRODUCT((DV3:DV42=BW8)*(DY3:DY42=BW6)*(EF3:EF42="D"))+SUMPRODUCT((DV3:DV42=BW8)*(DY3:DY42=BW7)*(EF3:EF42="D"))+SUMPRODUCT((DV3:DV42=BW9)*(DY3:DY42=BW8)*(EF3:EF42="D"))+SUMPRODUCT((DV3:DV42=BW6)*(DY3:DY42=BW8)*(EF3:EF42="D"))+SUMPRODUCT((DV3:DV42=BW7)*(DY3:DY42=BW8)*(EF3:EF42="D")),"")</f>
        <v/>
      </c>
      <c r="BZ8" s="255" t="str">
        <f>IF(BW8&lt;&gt;"",SUMPRODUCT((DV3:DV42=BW8)*(DY3:DY42=BW9)*(EF3:EF42="L"))+SUMPRODUCT((DV3:DV42=BW8)*(DY3:DY42=BW6)*(EF3:EF42="L"))+SUMPRODUCT((DV3:DV42=BW8)*(DY3:DY42=BW7)*(EF3:EF42="L"))+SUMPRODUCT((DV3:DV42=BW9)*(DY3:DY42=BW8)*(EG3:EG42="L"))+SUMPRODUCT((DV3:DV42=BW6)*(DY3:DY42=BW8)*(EG3:EG42="L"))+SUMPRODUCT((DV3:DV42=BW7)*(DY3:DY42=BW8)*(EG3:EG42="L")),"")</f>
        <v/>
      </c>
      <c r="CA8" s="255">
        <f>IF(BW8&lt;&gt;"",VLOOKUP(BW8,B4:F29,5,FALSE),0)</f>
        <v>0</v>
      </c>
      <c r="CB8" s="255">
        <f>IF(BW8&lt;&gt;"",VLOOKUP(BW8,B4:G29,6,FALSE),0)</f>
        <v>0</v>
      </c>
      <c r="CC8" s="255">
        <f>CA8-CB8+1000</f>
        <v>1000</v>
      </c>
      <c r="CD8" s="255">
        <f>IF(BW8&lt;&gt;"",VLOOKUP(BW8,B4:I29,8,FALSE),0)</f>
        <v>0</v>
      </c>
      <c r="CE8" s="255">
        <f>IF(BW8&lt;&gt;"",VLOOKUP(BW8,B4:J29,9,FALSE),0)</f>
        <v>0</v>
      </c>
      <c r="CF8" s="255" t="str">
        <f>IF(BW8&lt;&gt;"",CD8-CE8+1000,"")</f>
        <v/>
      </c>
      <c r="CG8" s="255" t="str">
        <f>IF(BW8&lt;&gt;"",VLOOKUP(BW8,B4:F8,5,FALSE),"")</f>
        <v/>
      </c>
      <c r="CH8" s="255" t="str">
        <f>IF(BW8&lt;&gt;"",VLOOKUP(BW8,B4:I8,8,FALSE),"")</f>
        <v/>
      </c>
      <c r="CI8" s="255" t="str">
        <f>IF(BW8&lt;&gt;"",VLOOKUP(BW8,B4:P8,15,FALSE),"")</f>
        <v/>
      </c>
      <c r="CJ8" s="255" t="str">
        <f>IF(BW8&lt;&gt;"",SUMPRODUCT((DV3:DV42=BW8)*(DY3:DY42=BW9)*EB3:EB42)+SUMPRODUCT((DV3:DV42=BW8)*(DY3:DY42=BW6)*EB3:EB42)+SUMPRODUCT((DV3:DV42=BW8)*(DY3:DY42=BW7)*EB3:EB42)+SUMPRODUCT((DV3:DV42=BW9)*(DY3:DY42=BW8)*EC3:EC42)+SUMPRODUCT((DV3:DV42=BW6)*(DY3:DY42=BW8)*EC3:EC42)+SUMPRODUCT((DV3:DV42=BW7)*(DY3:DY42=BW8)*EC3:EC42),"")</f>
        <v/>
      </c>
      <c r="CK8" s="255" t="str">
        <f>IF(BW8&lt;&gt;"",SUMPRODUCT((DV3:DV42=BW8)*(DY3:DY42=BW9)*ED3:ED42)+SUMPRODUCT((DV3:DV42=BW8)*(DY3:DY42=BW6)*ED3:ED42)+SUMPRODUCT((DV3:DV42=BW8)*(DY3:DY42=BW7)*ED3:ED42)+SUMPRODUCT((DV3:DV42=BW9)*(DY3:DY42=BW8)*EE3:EE42)+SUMPRODUCT((DV3:DV42=BW6)*(DY3:DY42=BW8)*EE3:EE42)+SUMPRODUCT((DV3:DV42=BW7)*(DY3:DY42=BW8)*EE3:EE42),"")</f>
        <v/>
      </c>
      <c r="CL8" s="255" t="str">
        <f>IF(BW8&lt;&gt;"",BX8*4+BY8*2+CJ8+CK8,"")</f>
        <v/>
      </c>
      <c r="CM8" s="255" t="str">
        <f>IF(BW8&lt;&gt;"",RANK(CL8,CL6:CL9),"")</f>
        <v/>
      </c>
      <c r="CN8" s="255">
        <f>SUMPRODUCT((CL6:CL9=CL8)*(CC6:CC9&gt;CC8))</f>
        <v>0</v>
      </c>
      <c r="CO8" s="255">
        <f>SUMPRODUCT((CL6:CL9=CL8)*(CC6:CC9=CC8)*(CF6:CF9&gt;CF8))</f>
        <v>0</v>
      </c>
      <c r="CP8" s="255">
        <f>SUMPRODUCT((CL4:CL8=CL8)*(CC4:CC8=CC8)*(CF4:CF8=CF8)*(CG4:CG8&gt;CG8))</f>
        <v>0</v>
      </c>
      <c r="CQ8" s="255">
        <f>SUMPRODUCT((CL4:CL8=CL8)*(CC4:CC8=CC8)*(CF4:CF8=CF8)*(CG4:CG8=CG8)*(CH4:CH8&gt;CH8))</f>
        <v>0</v>
      </c>
      <c r="CR8" s="255">
        <f>SUMPRODUCT((CL4:CL8=CL8)*(CC4:CC8=CC8)*(CF4:CF8=CF8)*(CG4:CG8=CG8)*(CH4:CH8=CH8)*(CI4:CI8&gt;CI8))</f>
        <v>0</v>
      </c>
      <c r="CS8" s="255" t="str">
        <f t="shared" si="406"/>
        <v/>
      </c>
      <c r="CT8" s="255" t="str">
        <f>IF(BW8&lt;&gt;"",INDEX(BW6:BW8,MATCH(5,CS6:CS8,0),0),"")</f>
        <v/>
      </c>
      <c r="CU8" s="255" t="str">
        <f>IF(Y5&lt;&gt;"",Y5,"")</f>
        <v/>
      </c>
      <c r="CV8" s="255">
        <f>SUMPRODUCT((DV3:DV42=CU8)*(DY3:DY42=CU9)*(EF3:EF42="W"))+SUMPRODUCT((DV3:DV42=CU8)*(DY3:DY42=CU10)*(EF3:EF42="W"))+SUMPRODUCT((DV3:DV42=CU8)*(DY3:DY42=CU7)*(EF3:EF42="W"))+SUMPRODUCT((DV3:DV42=CU9)*(DY3:DY42=CU8)*(EG3:EG42="W"))+SUMPRODUCT((DV3:DV42=CU10)*(DY3:DY42=CU8)*(EG3:EG42="W"))+SUMPRODUCT((DV3:DV42=CU7)*(DY3:DY42=CU8)*(EG3:EG42="W"))</f>
        <v>0</v>
      </c>
      <c r="CW8" s="255">
        <f>SUMPRODUCT((DV3:DV42=CU8)*(DY3:DY42=CU9)*(EF3:EF42="D"))+SUMPRODUCT((DV3:DV42=CU8)*(DY3:DY42=CU10)*(EF3:EF42="D"))+SUMPRODUCT((DV3:DV42=CU8)*(DY3:DY42=CU7)*(EF3:EF42="D"))+SUMPRODUCT((DV3:DV42=CU9)*(DY3:DY42=CU8)*(EF3:EF42="D"))+SUMPRODUCT((DV3:DV42=CU10)*(DY3:DY42=CU8)*(EF3:EF42="D"))+SUMPRODUCT((DV3:DV42=CU7)*(DY3:DY42=CU8)*(EF3:EF42="D"))</f>
        <v>0</v>
      </c>
      <c r="CX8" s="255">
        <f>SUMPRODUCT((DV3:DV42=CU8)*(DY3:DY42=CU9)*(EF3:EF42="L"))+SUMPRODUCT((DV3:DV42=CU8)*(DY3:DY42=CU10)*(EF3:EF42="L"))+SUMPRODUCT((DV3:DV42=CU8)*(DY3:DY42=CU7)*(EF3:EF42="L"))+SUMPRODUCT((DV3:DV42=CU9)*(DY3:DY42=CU8)*(EG3:EG42="L"))+SUMPRODUCT((DV3:DV42=CU10)*(DY3:DY42=CU8)*(EG3:EG42="L"))+SUMPRODUCT((DV3:DV42=CU7)*(DY3:DY42=CU8)*(EG3:EG42="L"))</f>
        <v>0</v>
      </c>
      <c r="CY8" s="255">
        <f>IF(CU8&lt;&gt;"",VLOOKUP(CU8,B4:F29,5,FALSE),0)</f>
        <v>0</v>
      </c>
      <c r="CZ8" s="255">
        <f>IF(CU8&lt;&gt;"",VLOOKUP(CU8,B4:G29,6,FALSE),0)</f>
        <v>0</v>
      </c>
      <c r="DA8" s="255">
        <f>CY8-CZ8+1000</f>
        <v>1000</v>
      </c>
      <c r="DB8" s="255">
        <f>IF(CU8&lt;&gt;"",VLOOKUP(CU8,B4:I29,8,FALSE),0)</f>
        <v>0</v>
      </c>
      <c r="DC8" s="255">
        <f>IF(CU8&lt;&gt;"",VLOOKUP(CU8,B4:J29,9,FALSE),0)</f>
        <v>0</v>
      </c>
      <c r="DD8" s="255">
        <f t="shared" ref="DD8" si="422">DB8-DC8+1000</f>
        <v>1000</v>
      </c>
      <c r="DE8" s="255" t="str">
        <f>IF(CU8&lt;&gt;"",VLOOKUP(CU8,B4:F8,5,FALSE),"")</f>
        <v/>
      </c>
      <c r="DF8" s="255" t="str">
        <f>IF(CU8&lt;&gt;"",VLOOKUP(CU8,B4:I8,8,FALSE),"")</f>
        <v/>
      </c>
      <c r="DG8" s="255" t="str">
        <f>IF(CU8&lt;&gt;"",VLOOKUP(CU8,B4:P8,15,FALSE),"")</f>
        <v/>
      </c>
      <c r="DH8" s="255">
        <f>SUMPRODUCT((DV3:DV42=CU8)*(DY3:DY42=CU9)*EB3:EB42)+SUMPRODUCT((DV3:DV42=CU8)*(DY3:DY42=CU10)*EB3:EB42)+SUMPRODUCT((DV3:DV42=CU8)*(DY3:DY42=CU7)*EB3:EB42)+SUMPRODUCT((DV3:DV42=CU9)*(DY3:DY42=CU8)*EC3:EC42)+SUMPRODUCT((DV3:DV42=CU10)*(DY3:DY42=CU8)*EC3:EC42)+SUMPRODUCT((DV3:DV42=CU7)*(DY3:DY42=CU8)*EC3:EC42)</f>
        <v>0</v>
      </c>
      <c r="DI8" s="255">
        <f>SUMPRODUCT((DV3:DV42=CU8)*(DY3:DY42=CU9)*ED3:ED42)+SUMPRODUCT((DV3:DV42=CU8)*(DY3:DY42=CU10)*ED3:ED42)+SUMPRODUCT((DV3:DV42=CU8)*(DY3:DY42=CU7)*ED3:ED42)+SUMPRODUCT((DV3:DV42=CU9)*(DY3:DY42=CU8)*EE3:EE42)+SUMPRODUCT((DV3:DV42=CU10)*(DY3:DY42=CU8)*EE3:EE42)+SUMPRODUCT((DV3:DV42=CU7)*(DY3:DY42=CU8)*EE3:EE42)</f>
        <v>0</v>
      </c>
      <c r="DJ8" s="255">
        <f t="shared" ref="DJ8" si="423">CV8*4+CW8*2+DH8+DI8</f>
        <v>0</v>
      </c>
      <c r="DK8" s="255" t="str">
        <f>IF(CU8&lt;&gt;"",RANK(DJ8,DJ7:DJ10),"")</f>
        <v/>
      </c>
      <c r="DL8" s="255">
        <f>SUMPRODUCT((DJ7:DJ10=DJ8)*(DA7:DA10&gt;DA8))</f>
        <v>0</v>
      </c>
      <c r="DM8" s="255">
        <f>SUMPRODUCT((DJ7:DJ10=DJ8)*(DA7:DA10=DA8)*(DD7:DD10&gt;DD8))</f>
        <v>0</v>
      </c>
      <c r="DN8" s="255">
        <f>SUMPRODUCT((DJ4:DJ8=DJ8)*(DA4:DA8=DA8)*(DD4:DD8=DD8)*(DE4:DE8&gt;DE8))</f>
        <v>0</v>
      </c>
      <c r="DO8" s="255">
        <f>SUMPRODUCT((DJ4:DJ8=DJ8)*(DA4:DA8=DA8)*(DD4:DD8=DD8)*(DE4:DE8=DE8)*(DF4:DF8&gt;DF8))</f>
        <v>0</v>
      </c>
      <c r="DP8" s="255">
        <f>SUMPRODUCT((DJ4:DJ8=DJ8)*(DA4:DA8=DA8)*(DD4:DD8=DD8)*(DE4:DE8=DE8)*(DF4:DF8=DF8)*(DG4:DG8&gt;DG8))</f>
        <v>0</v>
      </c>
      <c r="DQ8" s="255" t="str">
        <f>IF(CU8&lt;&gt;"",SUM(DK8:DP8)+3,"")</f>
        <v/>
      </c>
      <c r="DR8" s="255" t="str">
        <f>IF(CU7&lt;&gt;"",IF(CU7=DR7,CU8,CU7),"")</f>
        <v/>
      </c>
      <c r="DS8" s="255" t="str">
        <f>IF(DR8&lt;&gt;"",DR8,IF(CT8&lt;&gt;"",CT8,IF(BV8&lt;&gt;"",BV8,IF(AX8&lt;&gt;"",AX8,T8))))</f>
        <v>Uruguay</v>
      </c>
      <c r="DT8" s="255">
        <v>5</v>
      </c>
      <c r="DU8" s="255">
        <v>6</v>
      </c>
      <c r="DV8" s="255" t="str">
        <f>Tournament!H18</f>
        <v>Samoa</v>
      </c>
      <c r="DW8" s="255">
        <f>IF(AND(Tournament!J18&lt;&gt;"",Tournament!L18&lt;&gt;""),Tournament!J18,0)</f>
        <v>25</v>
      </c>
      <c r="DX8" s="255">
        <f>IF(AND(Tournament!L18&lt;&gt;"",Tournament!J18&lt;&gt;""),Tournament!L18,0)</f>
        <v>16</v>
      </c>
      <c r="DY8" s="255" t="str">
        <f>Tournament!N18</f>
        <v>USA</v>
      </c>
      <c r="DZ8" s="255">
        <f>IF(Tournament!O18&lt;&gt;"",Tournament!O18,0)</f>
        <v>2</v>
      </c>
      <c r="EA8" s="255">
        <f>IF(Tournament!Q18&lt;&gt;"",Tournament!Q18,0)</f>
        <v>2</v>
      </c>
      <c r="EB8" s="255">
        <f>IF(DW8&lt;&gt;"",IF(Tournament!O18&gt;3,1,0),0)</f>
        <v>0</v>
      </c>
      <c r="EC8" s="255">
        <f>IF(DX8&lt;&gt;"",IF(Tournament!Q18&gt;3,1,0),0)</f>
        <v>0</v>
      </c>
      <c r="ED8" s="255">
        <f t="shared" si="15"/>
        <v>0</v>
      </c>
      <c r="EE8" s="255">
        <f t="shared" si="16"/>
        <v>0</v>
      </c>
      <c r="EF8" s="255" t="str">
        <f>IF(AND(Tournament!J18&lt;&gt;"",Tournament!L18&lt;&gt;""),IF(DW8&gt;DX8,"W",IF(DW8=DX8,"D","L")),"")</f>
        <v>W</v>
      </c>
      <c r="EG8" s="255" t="str">
        <f t="shared" si="17"/>
        <v>L</v>
      </c>
      <c r="EH8" s="255">
        <f ca="1">VLOOKUP(EI8,IZ4:JA8,2,FALSE)</f>
        <v>1</v>
      </c>
      <c r="EI8" s="255" t="s">
        <v>2</v>
      </c>
      <c r="EJ8" s="255">
        <f t="shared" ca="1" si="149"/>
        <v>0</v>
      </c>
      <c r="EK8" s="255">
        <f t="shared" ca="1" si="150"/>
        <v>0</v>
      </c>
      <c r="EL8" s="255">
        <f t="shared" ca="1" si="151"/>
        <v>0</v>
      </c>
      <c r="EM8" s="255">
        <f t="shared" ca="1" si="152"/>
        <v>0</v>
      </c>
      <c r="EN8" s="255">
        <f t="shared" ca="1" si="153"/>
        <v>0</v>
      </c>
      <c r="EO8" s="255">
        <f t="shared" ca="1" si="154"/>
        <v>1000</v>
      </c>
      <c r="EP8" s="255">
        <f t="shared" ca="1" si="155"/>
        <v>0</v>
      </c>
      <c r="EQ8" s="255">
        <f t="shared" ca="1" si="156"/>
        <v>0</v>
      </c>
      <c r="ER8" s="255">
        <f t="shared" ca="1" si="157"/>
        <v>1000</v>
      </c>
      <c r="ES8" s="255">
        <f t="shared" ca="1" si="158"/>
        <v>0</v>
      </c>
      <c r="ET8" s="255">
        <f ca="1">SUMIF(JC:JC,EI8,JI:JI)+SUMIF(JF:JF,EI8,JJ:JJ)</f>
        <v>0</v>
      </c>
      <c r="EU8" s="255">
        <f ca="1">SUMIF(JC:JC,EI8,JK:JK)+SUMIF(JF:JF,EI8,JL:JL)</f>
        <v>0</v>
      </c>
      <c r="EV8" s="255">
        <f t="shared" ca="1" si="159"/>
        <v>0</v>
      </c>
      <c r="EW8" s="255">
        <v>19</v>
      </c>
      <c r="EX8" s="255">
        <f t="shared" ca="1" si="160"/>
        <v>1</v>
      </c>
      <c r="EZ8" s="255">
        <f ca="1">RANK(EV8,EV$4:EV$8)+COUNTIF(EV$4:EV8,EV8)-1</f>
        <v>5</v>
      </c>
      <c r="FA8" s="255" t="str">
        <f ca="1">INDEX(EI$4:EI$8,MATCH(5,EZ$4:EZ$8,0),0)</f>
        <v>Uruguay</v>
      </c>
      <c r="FB8" s="255">
        <f t="shared" ca="1" si="161"/>
        <v>1</v>
      </c>
      <c r="FC8" s="255" t="str">
        <f ca="1">IF(AND(FC7&lt;&gt;"",FB8=1),FA8,"")</f>
        <v>Uruguay</v>
      </c>
      <c r="FH8" s="255" t="str">
        <f t="shared" ca="1" si="162"/>
        <v>Uruguay</v>
      </c>
      <c r="FI8" s="255">
        <f ca="1">SUMPRODUCT((JC3:JC42=FH8)*(JF3:JF42=FH4)*(JM3:JM42="W"))+SUMPRODUCT((JC3:JC42=FH8)*(JF3:JF42=FH5)*(JM3:JM42="W"))+SUMPRODUCT((JC3:JC42=FH8)*(JF3:JF42=FH6)*(JM3:JM42="W"))+SUMPRODUCT((JC3:JC42=FH8)*(JF3:JF42=FH7)*(JM3:JM42="W"))+SUMPRODUCT((JC3:JC42=FH4)*(JF3:JF42=FH8)*(JN3:JN42="W"))+SUMPRODUCT((JC3:JC42=FH5)*(JF3:JF42=FH8)*(JN3:JN42="W"))+SUMPRODUCT((JC3:JC42=FH6)*(JF3:JF42=FH8)*(JN3:JN42="W"))+SUMPRODUCT((JC3:JC42=FH7)*(JF3:JF42=FH8)*(JN3:JN42="W"))</f>
        <v>0</v>
      </c>
      <c r="FJ8" s="255">
        <f ca="1">SUMPRODUCT((JC3:JC42=FH8)*(JF3:JF42=FH4)*(JM3:JM42="D"))+SUMPRODUCT((JC3:JC42=FH8)*(JF3:JF42=FH5)*(JM3:JM42="D"))+SUMPRODUCT((JC3:JC42=FH8)*(JF3:JF42=FH6)*(JM3:JM42="D"))+SUMPRODUCT((JC3:JC42=FH8)*(JF3:JF42=FH7)*(JM3:JM42="D"))+SUMPRODUCT((JC3:JC42=FH4)*(JF3:JF42=FH8)*(JM3:JM42="D"))+SUMPRODUCT((JC3:JC42=FH5)*(JF3:JF42=FH8)*(JM3:JM42="D"))+SUMPRODUCT((JC3:JC42=FH6)*(JF3:JF42=FH8)*(JM3:JM42="D"))+SUMPRODUCT((JC3:JC42=FH7)*(JF3:JF42=FH8)*(JM3:JM42="D"))</f>
        <v>0</v>
      </c>
      <c r="FK8" s="255">
        <f ca="1">SUMPRODUCT((JC3:JC42=FH8)*(JF3:JF42=FH4)*(JM3:JM42="L"))+SUMPRODUCT((JC3:JC42=FH8)*(JF3:JF42=FH5)*(JM3:JM42="L"))+SUMPRODUCT((JC3:JC42=FH8)*(JF3:JF42=FH6)*(JM3:JM42="L"))+SUMPRODUCT((JC3:JC42=FH8)*(JF3:JF42=FH7)*(JM3:JM42="L"))+SUMPRODUCT((JC3:JC42=FH4)*(JF3:JF42=FH8)*(JN3:JN42="L"))+SUMPRODUCT((JC3:JC42=FH5)*(JF3:JF42=FH8)*(JN3:JN42="L"))+SUMPRODUCT((JC3:JC42=FH6)*(JF3:JF42=FH8)*(JN3:JN42="L"))+SUMPRODUCT((JC3:JC42=FH7)*(JF3:JF42=FH8)*(JN3:JN42="L"))</f>
        <v>0</v>
      </c>
      <c r="FL8" s="255">
        <f ca="1">IF(FH8&lt;&gt;"",VLOOKUP(FH8,EI4:EM29,5,FALSE),0)</f>
        <v>0</v>
      </c>
      <c r="FM8" s="255">
        <f ca="1">IF(FH8&lt;&gt;"",VLOOKUP(FH8,EI4:EN29,6,FALSE),0)</f>
        <v>0</v>
      </c>
      <c r="FN8" s="255">
        <f ca="1">FL8-FM8+1000</f>
        <v>1000</v>
      </c>
      <c r="FO8" s="255">
        <f ca="1">IF(FH8&lt;&gt;"",VLOOKUP(FH8,EI4:EP29,8,FALSE),0)</f>
        <v>0</v>
      </c>
      <c r="FP8" s="255">
        <f ca="1">IF(FH8&lt;&gt;"",VLOOKUP(FH8,EI4:EQ29,9,FALSE),0)</f>
        <v>0</v>
      </c>
      <c r="FQ8" s="255">
        <f ca="1">FO8-FP8+1000</f>
        <v>1000</v>
      </c>
      <c r="FR8" s="255">
        <f ca="1">IF(FH8&lt;&gt;"",VLOOKUP(FH8,EI4:EM8,5,FALSE),"")</f>
        <v>0</v>
      </c>
      <c r="FS8" s="255">
        <f ca="1">IF(FH8&lt;&gt;"",VLOOKUP(FH8,EI4:EP8,8,FALSE),"")</f>
        <v>0</v>
      </c>
      <c r="FT8" s="255">
        <f ca="1">IF(FH8&lt;&gt;"",VLOOKUP(FH8,EI4:EW8,15,FALSE),"")</f>
        <v>19</v>
      </c>
      <c r="FU8" s="255">
        <f ca="1">SUMPRODUCT((JC3:JC42=FH8)*(JF3:JF42=FH4)*JI3:JI42)+SUMPRODUCT((JC3:JC42=FH8)*(JF3:JF42=FH5)*JI3:JI42)+SUMPRODUCT((JC3:JC42=FH8)*(JF3:JF42=FH6)*JI3:JI42)+SUMPRODUCT((JC3:JC42=FH8)*(JF3:JF42=FH7)*JI3:JI42)+SUMPRODUCT((JC3:JC42=FH4)*(JF3:JF42=FH8)*JJ3:JJ42)+SUMPRODUCT((JC3:JC42=FH5)*(JF3:JF42=FH8)*JJ3:JJ42)+SUMPRODUCT((JC3:JC42=FH6)*(JF3:JF42=FH8)*JJ3:JJ42)+SUMPRODUCT((JC3:JC42=FH7)*(JF3:JF42=FH8)*JJ3:JJ42)</f>
        <v>0</v>
      </c>
      <c r="FV8" s="255">
        <f ca="1">SUMPRODUCT((JC3:JC42=FH8)*(JF3:JF42=FH4)*JK3:JK42)+SUMPRODUCT((JC3:JC42=FH8)*(JF3:JF42=FH5)*JK3:JK42)+SUMPRODUCT((JC3:JC42=FH8)*(JF3:JF42=FH6)*JK3:JK42)+SUMPRODUCT((JC3:JC42=FH8)*(JF3:JF42=FH7)*JK3:JK42)+SUMPRODUCT((JC3:JC42=FH4)*(JF3:JF42=FH8)*JL3:JL42)+SUMPRODUCT((JC3:JC42=FH5)*(JF3:JF42=FH8)*JL3:JL42)+SUMPRODUCT((JC3:JC42=FH6)*(JF3:JF42=FH8)*JL3:JL42)+SUMPRODUCT((JC3:JC42=FH7)*(JF3:JF42=FH8)*JL3:JL42)</f>
        <v>0</v>
      </c>
      <c r="FW8" s="255">
        <f ca="1">FI8*4+FJ8*2+FU8+FV8</f>
        <v>0</v>
      </c>
      <c r="FX8" s="255">
        <f ca="1">IF(FH8&lt;&gt;"",RANK(FW8,FW4:FW8),"")</f>
        <v>1</v>
      </c>
      <c r="FY8" s="255">
        <f ca="1">SUMPRODUCT((FW4:FW8=FW8)*(FN4:FN8&gt;FN8))</f>
        <v>0</v>
      </c>
      <c r="FZ8" s="255">
        <f ca="1">SUMPRODUCT((FW4:FW8=FW8)*(FN4:FN8=FN8)*(FQ4:FQ8&gt;FQ8))</f>
        <v>0</v>
      </c>
      <c r="GA8" s="255">
        <f ca="1">SUMPRODUCT((FW4:FW8=FW8)*(FN4:FN8=FN8)*(FQ4:FQ8=FQ8)*(FR4:FR8&gt;FR8))</f>
        <v>0</v>
      </c>
      <c r="GB8" s="255">
        <f ca="1">SUMPRODUCT((FW4:FW8=FW8)*(FN4:FN8=FN8)*(FQ4:FQ8=FQ8)*(FR4:FR8=FR8)*(FS4:FS8&gt;FS8))</f>
        <v>0</v>
      </c>
      <c r="GC8" s="255">
        <f ca="1">SUMPRODUCT((FW4:FW8=FW8)*(FN4:FN8=FN8)*(FQ4:FQ8=FQ8)*(FR4:FR8=FR8)*(FS4:FS8=FS8)*(FT4:FT8&gt;FT8))</f>
        <v>0</v>
      </c>
      <c r="GD8" s="255">
        <f t="shared" ca="1" si="163"/>
        <v>1</v>
      </c>
      <c r="GE8" s="255" t="str">
        <f ca="1">IF(FH8&lt;&gt;"",INDEX(FH4:FH8,MATCH(5,GD4:GD8,0),0),"")</f>
        <v>England</v>
      </c>
      <c r="GF8" s="255" t="str">
        <f ca="1">IF(FD7&lt;&gt;"",FD7,"")</f>
        <v/>
      </c>
      <c r="GG8" s="255" t="str">
        <f ca="1">IF(GF8&lt;&gt;"",SUMPRODUCT((JC3:JC42=GF8)*(JF3:JF42=GF5)*(JM3:JM42="W"))+SUMPRODUCT((JC3:JC42=GF8)*(JF3:JF42=GF6)*(JM3:JM42="W"))+SUMPRODUCT((JC3:JC42=GF8)*(JF3:JF42=GF7)*(JM3:JM42="W"))+SUMPRODUCT((JC3:JC42=GF5)*(JF3:JF42=GF8)*(JM3:JM42="W"))+SUMPRODUCT((JC3:JC42=GF6)*(JF3:JF42=GF8)*(JM3:JM42="W"))+SUMPRODUCT((JC3:JC42=GF7)*(JF3:JF42=GF8)*(JM3:JM42="W")),"")</f>
        <v/>
      </c>
      <c r="GH8" s="255" t="str">
        <f ca="1">IF(GF8&lt;&gt;"",SUMPRODUCT((JC3:JC42=GF8)*(JF3:JF42=GF5)*(JM3:JM42="D"))+SUMPRODUCT((JC3:JC42=GF8)*(JF3:JF42=GF6)*(JM3:JM42="D"))+SUMPRODUCT((JC3:JC42=GF8)*(JF3:JF42=GF7)*(JM3:JM42="D"))+SUMPRODUCT((JC3:JC42=GF5)*(JF3:JF42=GF8)*(JM3:JM42="D"))+SUMPRODUCT((JC3:JC42=GF6)*(JF3:JF42=GF8)*(JM3:JM42="D"))+SUMPRODUCT((JC3:JC42=GF7)*(JF3:JF42=GF8)*(JM3:JM42="D")),"")</f>
        <v/>
      </c>
      <c r="GI8" s="255" t="str">
        <f ca="1">IF(GF8&lt;&gt;"",SUMPRODUCT((JC3:JC42=GF8)*(JF3:JF42=GF5)*(JM3:JM42="L"))+SUMPRODUCT((JC3:JC42=GF8)*(JF3:JF42=GF6)*(JM3:JM42="L"))+SUMPRODUCT((JC3:JC42=GF8)*(JF3:JF42=GF7)*(JM3:JM42="L"))+SUMPRODUCT((JC3:JC42=GF5)*(JF3:JF42=GF8)*(JM3:JM42="L"))+SUMPRODUCT((JC3:JC42=GF6)*(JF3:JF42=GF8)*(JM3:JM42="L"))+SUMPRODUCT((JC3:JC42=GF7)*(JF3:JF42=GF8)*(JM3:JM42="L")),"")</f>
        <v/>
      </c>
      <c r="GJ8" s="255">
        <f ca="1">IF(GF8&lt;&gt;"",VLOOKUP(GF8,EI4:EM29,5,FALSE),0)</f>
        <v>0</v>
      </c>
      <c r="GK8" s="255">
        <f ca="1">IF(GF8&lt;&gt;"",VLOOKUP(GF8,EI4:EN29,6,FALSE),0)</f>
        <v>0</v>
      </c>
      <c r="GL8" s="255">
        <f ca="1">GJ8-GK8+1000</f>
        <v>1000</v>
      </c>
      <c r="GM8" s="255">
        <f ca="1">IF(GF8&lt;&gt;"",VLOOKUP(GF8,EI4:EP29,8,FALSE),0)</f>
        <v>0</v>
      </c>
      <c r="GN8" s="255">
        <f ca="1">IF(GF8&lt;&gt;"",VLOOKUP(GF8,EI4:EQ29,9,FALSE),0)</f>
        <v>0</v>
      </c>
      <c r="GO8" s="255" t="str">
        <f ca="1">IF(GF8&lt;&gt;"",GM8-GN8+1000,"")</f>
        <v/>
      </c>
      <c r="GP8" s="255" t="str">
        <f ca="1">IF(GF8&lt;&gt;"",VLOOKUP(GF8,EI4:EM8,5,FALSE),"")</f>
        <v/>
      </c>
      <c r="GQ8" s="255" t="str">
        <f ca="1">IF(GF8&lt;&gt;"",VLOOKUP(GF8,EI4:EP8,8,FALSE),"")</f>
        <v/>
      </c>
      <c r="GR8" s="255" t="str">
        <f ca="1">IF(GF8&lt;&gt;"",VLOOKUP(GF8,EI4:EW8,15,FALSE),"")</f>
        <v/>
      </c>
      <c r="GS8" s="255" t="str">
        <f ca="1">IF(GF8&lt;&gt;"",SUMPRODUCT((JC3:JC42=GF8)*(JF3:JF42=GF5)*JI3:JI42)+SUMPRODUCT((JC3:JC42=GF8)*(JF3:JF42=GF6)*JI3:JI42)+SUMPRODUCT((JC3:JC42=GF8)*(JF3:JF42=GF7)*JI3:JI42)+SUMPRODUCT((JC3:JC42=GF5)*(JF3:JF42=GF8)*JJ3:JJ42)+SUMPRODUCT((JC3:JC42=GF6)*(JF3:JF42=GF8)*JJ3:JJ42)+SUMPRODUCT((JC3:JC42=GF7)*(JF3:JF42=GF8)*JJ3:JJ42),"")</f>
        <v/>
      </c>
      <c r="GT8" s="255" t="str">
        <f ca="1">IF(GF8&lt;&gt;"",SUMPRODUCT((JC3:JC42=GF8)*(JF3:JF42=GF5)*JK3:JK42)+SUMPRODUCT((JC3:JC42=GF8)*(JF3:JF42=GF6)*JK3:JK42)+SUMPRODUCT((JC3:JC42=GF8)*(JF3:JF42=GF7)*JK3:JK42)+SUMPRODUCT((JC3:JC42=GF5)*(JF3:JF42=GF8)*JL3:JL42)+SUMPRODUCT((JC3:JC42=GF6)*(JF3:JF42=GF8)*JL3:JL42)+SUMPRODUCT((JC3:JC42=GF7)*(JF3:JF42=GF8)*JL3:JL42),"")</f>
        <v/>
      </c>
      <c r="GU8" s="255" t="str">
        <f ca="1">IF(GF8&lt;&gt;"",GG8*4+GH8*2+GS8+GT8,"")</f>
        <v/>
      </c>
      <c r="GV8" s="255" t="str">
        <f ca="1">IF(GF8&lt;&gt;"",RANK(GU8,GU5:GU8),"")</f>
        <v/>
      </c>
      <c r="GW8" s="255">
        <f ca="1">SUMPRODUCT((GU5:GU8=GU8)*(GL5:GL8&gt;GL8))</f>
        <v>0</v>
      </c>
      <c r="GX8" s="255">
        <f ca="1">SUMPRODUCT((GU5:GU8=GU8)*(GL5:GL8=GL8)*(GO5:GO8&gt;GO8))</f>
        <v>0</v>
      </c>
      <c r="GY8" s="255">
        <f ca="1">SUMPRODUCT((GU4:GU8=GU8)*(GL4:GL8=GL8)*(GO4:GO8=GO8)*(GP4:GP8&gt;GP8))</f>
        <v>0</v>
      </c>
      <c r="GZ8" s="255">
        <f ca="1">SUMPRODUCT((GU4:GU8=GU8)*(GL4:GL8=GL8)*(GO4:GO8=GO8)*(GP4:GP8=GP8)*(GQ4:GQ8&gt;GQ8))</f>
        <v>0</v>
      </c>
      <c r="HA8" s="255">
        <f ca="1">SUMPRODUCT((GU4:GU8=GU8)*(GL4:GL8=GL8)*(GO4:GO8=GO8)*(GP4:GP8=GP8)*(GQ4:GQ8=GQ8)*(GR4:GR8&gt;GR8))</f>
        <v>0</v>
      </c>
      <c r="HB8" s="255" t="str">
        <f t="shared" ca="1" si="377"/>
        <v/>
      </c>
      <c r="HC8" s="255" t="str">
        <f ca="1">IF(GF8&lt;&gt;"",INDEX(GF5:GF8,MATCH(5,HB5:HB8,0),0),"")</f>
        <v/>
      </c>
      <c r="HD8" s="255" t="str">
        <f ca="1">IF(FE6&lt;&gt;"",FE6,"")</f>
        <v/>
      </c>
      <c r="HE8" s="255" t="str">
        <f ca="1">IF(HD8&lt;&gt;"",SUMPRODUCT((JC3:JC42=HD8)*(JF3:JF42=HD9)*(JM3:JM42="W"))+SUMPRODUCT((JC3:JC42=HD8)*(JF3:JF42=HD6)*(JM3:JM42="W"))+SUMPRODUCT((JC3:JC42=HD8)*(JF3:JF42=HD7)*(JM3:JM42="W"))+SUMPRODUCT((JC3:JC42=HD9)*(JF3:JF42=HD8)*(JN3:JN42="W"))+SUMPRODUCT((JC3:JC42=HD6)*(JF3:JF42=HD8)*(JN3:JN42="W"))+SUMPRODUCT((JC3:JC42=HD7)*(JF3:JF42=HD8)*(JN3:JN42="W")),"")</f>
        <v/>
      </c>
      <c r="HF8" s="255" t="str">
        <f ca="1">IF(HD8&lt;&gt;"",SUMPRODUCT((JC3:JC42=HD8)*(JF3:JF42=HD9)*(JM3:JM42="D"))+SUMPRODUCT((JC3:JC42=HD8)*(JF3:JF42=HD6)*(JM3:JM42="D"))+SUMPRODUCT((JC3:JC42=HD8)*(JF3:JF42=HD7)*(JM3:JM42="D"))+SUMPRODUCT((JC3:JC42=HD9)*(JF3:JF42=HD8)*(JM3:JM42="D"))+SUMPRODUCT((JC3:JC42=HD6)*(JF3:JF42=HD8)*(JM3:JM42="D"))+SUMPRODUCT((JC3:JC42=HD7)*(JF3:JF42=HD8)*(JM3:JM42="D")),"")</f>
        <v/>
      </c>
      <c r="HG8" s="255" t="str">
        <f ca="1">IF(HD8&lt;&gt;"",SUMPRODUCT((JC3:JC42=HD8)*(JF3:JF42=HD9)*(JM3:JM42="L"))+SUMPRODUCT((JC3:JC42=HD8)*(JF3:JF42=HD6)*(JM3:JM42="L"))+SUMPRODUCT((JC3:JC42=HD8)*(JF3:JF42=HD7)*(JM3:JM42="L"))+SUMPRODUCT((JC3:JC42=HD9)*(JF3:JF42=HD8)*(JN3:JN42="L"))+SUMPRODUCT((JC3:JC42=HD6)*(JF3:JF42=HD8)*(JN3:JN42="L"))+SUMPRODUCT((JC3:JC42=HD7)*(JF3:JF42=HD8)*(JN3:JN42="L")),"")</f>
        <v/>
      </c>
      <c r="HH8" s="255">
        <f ca="1">IF(HD8&lt;&gt;"",VLOOKUP(HD8,EI4:EM29,5,FALSE),0)</f>
        <v>0</v>
      </c>
      <c r="HI8" s="255">
        <f ca="1">IF(HD8&lt;&gt;"",VLOOKUP(HD8,EI4:EN29,6,FALSE),0)</f>
        <v>0</v>
      </c>
      <c r="HJ8" s="255">
        <f ca="1">HH8-HI8+1000</f>
        <v>1000</v>
      </c>
      <c r="HK8" s="255">
        <f ca="1">IF(HD8&lt;&gt;"",VLOOKUP(HD8,EI4:EP29,8,FALSE),0)</f>
        <v>0</v>
      </c>
      <c r="HL8" s="255">
        <f ca="1">IF(HD8&lt;&gt;"",VLOOKUP(HD8,EI4:EQ29,9,FALSE),0)</f>
        <v>0</v>
      </c>
      <c r="HM8" s="255" t="str">
        <f ca="1">IF(HD8&lt;&gt;"",HK8-HL8+1000,"")</f>
        <v/>
      </c>
      <c r="HN8" s="255" t="str">
        <f ca="1">IF(HD8&lt;&gt;"",VLOOKUP(HD8,EI4:EM8,5,FALSE),"")</f>
        <v/>
      </c>
      <c r="HO8" s="255" t="str">
        <f ca="1">IF(HD8&lt;&gt;"",VLOOKUP(HD8,EI4:EP8,8,FALSE),"")</f>
        <v/>
      </c>
      <c r="HP8" s="255" t="str">
        <f ca="1">IF(HD8&lt;&gt;"",VLOOKUP(HD8,EI4:EW8,15,FALSE),"")</f>
        <v/>
      </c>
      <c r="HQ8" s="255" t="str">
        <f ca="1">IF(HD8&lt;&gt;"",SUMPRODUCT((JC3:JC42=HD8)*(JF3:JF42=HD9)*JI3:JI42)+SUMPRODUCT((JC3:JC42=HD8)*(JF3:JF42=HD6)*JI3:JI42)+SUMPRODUCT((JC3:JC42=HD8)*(JF3:JF42=HD7)*JI3:JI42)+SUMPRODUCT((JC3:JC42=HD9)*(JF3:JF42=HD8)*JJ3:JJ42)+SUMPRODUCT((JC3:JC42=HD6)*(JF3:JF42=HD8)*JJ3:JJ42)+SUMPRODUCT((JC3:JC42=HD7)*(JF3:JF42=HD8)*JJ3:JJ42),"")</f>
        <v/>
      </c>
      <c r="HR8" s="255" t="str">
        <f ca="1">IF(HD8&lt;&gt;"",SUMPRODUCT((JC3:JC42=HD8)*(JF3:JF42=HD9)*JK3:JK42)+SUMPRODUCT((JC3:JC42=HD8)*(JF3:JF42=HD6)*JK3:JK42)+SUMPRODUCT((JC3:JC42=HD8)*(JF3:JF42=HD7)*JK3:JK42)+SUMPRODUCT((JC3:JC42=HD9)*(JF3:JF42=HD8)*JL3:JL42)+SUMPRODUCT((JC3:JC42=HD6)*(JF3:JF42=HD8)*JL3:JL42)+SUMPRODUCT((JC3:JC42=HD7)*(JF3:JF42=HD8)*JL3:JL42),"")</f>
        <v/>
      </c>
      <c r="HS8" s="255" t="str">
        <f ca="1">IF(HD8&lt;&gt;"",HE8*4+HF8*2+HQ8+HR8,"")</f>
        <v/>
      </c>
      <c r="HT8" s="255" t="str">
        <f ca="1">IF(HD8&lt;&gt;"",RANK(HS8,HS6:HS9),"")</f>
        <v/>
      </c>
      <c r="HU8" s="255">
        <f ca="1">SUMPRODUCT((HS6:HS9=HS8)*(HJ6:HJ9&gt;HJ8))</f>
        <v>0</v>
      </c>
      <c r="HV8" s="255">
        <f ca="1">SUMPRODUCT((HS6:HS9=HS8)*(HJ6:HJ9=HJ8)*(HM6:HM9&gt;HM8))</f>
        <v>0</v>
      </c>
      <c r="HW8" s="255">
        <f ca="1">SUMPRODUCT((HS4:HS8=HS8)*(HJ4:HJ8=HJ8)*(HM4:HM8=HM8)*(HN4:HN8&gt;HN8))</f>
        <v>0</v>
      </c>
      <c r="HX8" s="255">
        <f ca="1">SUMPRODUCT((HS4:HS8=HS8)*(HJ4:HJ8=HJ8)*(HM4:HM8=HM8)*(HN4:HN8=HN8)*(HO4:HO8&gt;HO8))</f>
        <v>0</v>
      </c>
      <c r="HY8" s="255">
        <f ca="1">SUMPRODUCT((HS4:HS8=HS8)*(HJ4:HJ8=HJ8)*(HM4:HM8=HM8)*(HN4:HN8=HN8)*(HO4:HO8=HO8)*(HP4:HP8&gt;HP8))</f>
        <v>0</v>
      </c>
      <c r="HZ8" s="255" t="str">
        <f t="shared" ca="1" si="407"/>
        <v/>
      </c>
      <c r="IA8" s="255" t="str">
        <f ca="1">IF(HD8&lt;&gt;"",INDEX(HD6:HD8,MATCH(5,HZ6:HZ8,0),0),"")</f>
        <v/>
      </c>
      <c r="IB8" s="255" t="str">
        <f ca="1">IF(FF5&lt;&gt;"",FF5,"")</f>
        <v/>
      </c>
      <c r="IC8" s="255">
        <f ca="1">SUMPRODUCT((JC3:JC42=IB8)*(JF3:JF42=IB9)*(JM3:JM42="W"))+SUMPRODUCT((JC3:JC42=IB8)*(JF3:JF42=IB10)*(JM3:JM42="W"))+SUMPRODUCT((JC3:JC42=IB8)*(JF3:JF42=IB7)*(JM3:JM42="W"))+SUMPRODUCT((JC3:JC42=IB9)*(JF3:JF42=IB8)*(JN3:JN42="W"))+SUMPRODUCT((JC3:JC42=IB10)*(JF3:JF42=IB8)*(JN3:JN42="W"))+SUMPRODUCT((JC3:JC42=IB7)*(JF3:JF42=IB8)*(JN3:JN42="W"))</f>
        <v>0</v>
      </c>
      <c r="ID8" s="255">
        <f ca="1">SUMPRODUCT((JC3:JC42=IB8)*(JF3:JF42=IB9)*(JM3:JM42="D"))+SUMPRODUCT((JC3:JC42=IB8)*(JF3:JF42=IB10)*(JM3:JM42="D"))+SUMPRODUCT((JC3:JC42=IB8)*(JF3:JF42=IB7)*(JM3:JM42="D"))+SUMPRODUCT((JC3:JC42=IB9)*(JF3:JF42=IB8)*(JM3:JM42="D"))+SUMPRODUCT((JC3:JC42=IB10)*(JF3:JF42=IB8)*(JM3:JM42="D"))+SUMPRODUCT((JC3:JC42=IB7)*(JF3:JF42=IB8)*(JM3:JM42="D"))</f>
        <v>0</v>
      </c>
      <c r="IE8" s="255">
        <f ca="1">SUMPRODUCT((JC3:JC42=IB8)*(JF3:JF42=IB9)*(JM3:JM42="L"))+SUMPRODUCT((JC3:JC42=IB8)*(JF3:JF42=IB10)*(JM3:JM42="L"))+SUMPRODUCT((JC3:JC42=IB8)*(JF3:JF42=IB7)*(JM3:JM42="L"))+SUMPRODUCT((JC3:JC42=IB9)*(JF3:JF42=IB8)*(JN3:JN42="L"))+SUMPRODUCT((JC3:JC42=IB10)*(JF3:JF42=IB8)*(JN3:JN42="L"))+SUMPRODUCT((JC3:JC42=IB7)*(JF3:JF42=IB8)*(JN3:JN42="L"))</f>
        <v>0</v>
      </c>
      <c r="IF8" s="255">
        <f ca="1">IF(IB8&lt;&gt;"",VLOOKUP(IB8,EI4:EM29,5,FALSE),0)</f>
        <v>0</v>
      </c>
      <c r="IG8" s="255">
        <f ca="1">IF(IB8&lt;&gt;"",VLOOKUP(IB8,EI4:EN29,6,FALSE),0)</f>
        <v>0</v>
      </c>
      <c r="IH8" s="255">
        <f ca="1">IF8-IG8+1000</f>
        <v>1000</v>
      </c>
      <c r="II8" s="255">
        <f ca="1">IF(IB8&lt;&gt;"",VLOOKUP(IB8,EI4:EP29,8,FALSE),0)</f>
        <v>0</v>
      </c>
      <c r="IJ8" s="255">
        <f ca="1">IF(IB8&lt;&gt;"",VLOOKUP(IB8,EI4:EQ29,9,FALSE),0)</f>
        <v>0</v>
      </c>
      <c r="IK8" s="255">
        <f t="shared" ref="IK8" ca="1" si="424">II8-IJ8+1000</f>
        <v>1000</v>
      </c>
      <c r="IL8" s="255" t="str">
        <f ca="1">IF(IB8&lt;&gt;"",VLOOKUP(IB8,EI4:EM8,5,FALSE),"")</f>
        <v/>
      </c>
      <c r="IM8" s="255" t="str">
        <f ca="1">IF(IB8&lt;&gt;"",VLOOKUP(IB8,EI4:EP8,8,FALSE),"")</f>
        <v/>
      </c>
      <c r="IN8" s="255" t="str">
        <f ca="1">IF(IB8&lt;&gt;"",VLOOKUP(IB8,EI4:EW8,15,FALSE),"")</f>
        <v/>
      </c>
      <c r="IO8" s="255">
        <f ca="1">SUMPRODUCT((JC3:JC42=IB8)*(JF3:JF42=IB9)*JI3:JI42)+SUMPRODUCT((JC3:JC42=IB8)*(JF3:JF42=IB10)*JI3:JI42)+SUMPRODUCT((JC3:JC42=IB8)*(JF3:JF42=IB7)*JI3:JI42)+SUMPRODUCT((JC3:JC42=IB9)*(JF3:JF42=IB8)*JJ3:JJ42)+SUMPRODUCT((JC3:JC42=IB10)*(JF3:JF42=IB8)*JJ3:JJ42)+SUMPRODUCT((JC3:JC42=IB7)*(JF3:JF42=IB8)*JJ3:JJ42)</f>
        <v>0</v>
      </c>
      <c r="IP8" s="255">
        <f ca="1">SUMPRODUCT((JC3:JC42=IB8)*(JF3:JF42=IB9)*JK3:JK42)+SUMPRODUCT((JC3:JC42=IB8)*(JF3:JF42=IB10)*JK3:JK42)+SUMPRODUCT((JC3:JC42=IB8)*(JF3:JF42=IB7)*JK3:JK42)+SUMPRODUCT((JC3:JC42=IB9)*(JF3:JF42=IB8)*JL3:JL42)+SUMPRODUCT((JC3:JC42=IB10)*(JF3:JF42=IB8)*JL3:JL42)+SUMPRODUCT((JC3:JC42=IB7)*(JF3:JF42=IB8)*JL3:JL42)</f>
        <v>0</v>
      </c>
      <c r="IQ8" s="255">
        <f t="shared" ref="IQ8" ca="1" si="425">IC8*4+ID8*2+IO8+IP8</f>
        <v>0</v>
      </c>
      <c r="IR8" s="255" t="str">
        <f ca="1">IF(IB8&lt;&gt;"",RANK(IQ8,IQ7:IQ10),"")</f>
        <v/>
      </c>
      <c r="IS8" s="255">
        <f ca="1">SUMPRODUCT((IQ7:IQ10=IQ8)*(IH7:IH10&gt;IH8))</f>
        <v>0</v>
      </c>
      <c r="IT8" s="255">
        <f ca="1">SUMPRODUCT((IQ7:IQ10=IQ8)*(IH7:IH10=IH8)*(IK7:IK10&gt;IK8))</f>
        <v>0</v>
      </c>
      <c r="IU8" s="255">
        <f ca="1">SUMPRODUCT((IQ4:IQ8=IQ8)*(IH4:IH8=IH8)*(IK4:IK8=IK8)*(IL4:IL8&gt;IL8))</f>
        <v>0</v>
      </c>
      <c r="IV8" s="255">
        <f ca="1">SUMPRODUCT((IQ4:IQ8=IQ8)*(IH4:IH8=IH8)*(IK4:IK8=IK8)*(IL4:IL8=IL8)*(IM4:IM8&gt;IM8))</f>
        <v>0</v>
      </c>
      <c r="IW8" s="255">
        <f ca="1">SUMPRODUCT((IQ4:IQ8=IQ8)*(IH4:IH8=IH8)*(IK4:IK8=IK8)*(IL4:IL8=IL8)*(IM4:IM8=IM8)*(IN4:IN8&gt;IN8))</f>
        <v>0</v>
      </c>
      <c r="IX8" s="255" t="str">
        <f ca="1">IF(IB8&lt;&gt;"",SUM(IR8:IW8)+3,"")</f>
        <v/>
      </c>
      <c r="IY8" s="255" t="str">
        <f ca="1">IF(IB7&lt;&gt;"",IF(IB7=IY7,IB8,IB7),"")</f>
        <v/>
      </c>
      <c r="IZ8" s="255" t="str">
        <f ca="1">IF(IY8&lt;&gt;"",IY8,IF(IA8&lt;&gt;"",IA8,IF(HC8&lt;&gt;"",HC8,IF(GE8&lt;&gt;"",GE8,FA8))))</f>
        <v>England</v>
      </c>
      <c r="JA8" s="255">
        <v>5</v>
      </c>
      <c r="JB8" s="255">
        <v>6</v>
      </c>
      <c r="JC8" s="255" t="str">
        <f t="shared" si="18"/>
        <v>Samoa</v>
      </c>
      <c r="JD8" s="255" t="str">
        <f ca="1">IF(OFFSET('All Players'!$W15,0,JD$1)&lt;&gt;"",OFFSET('All Players'!$W15,0,JD$1),"")</f>
        <v/>
      </c>
      <c r="JE8" s="255" t="str">
        <f ca="1">IF(OFFSET('All Players'!$Y15,0,JD$1)&lt;&gt;"",OFFSET('All Players'!$Y15,0,JD$1),"")</f>
        <v/>
      </c>
      <c r="JF8" s="255" t="str">
        <f t="shared" si="19"/>
        <v>USA</v>
      </c>
      <c r="JG8" s="255" t="str">
        <f ca="1">IF(OFFSET('All Players'!$AA15,0,JF$1)&lt;&gt;"",OFFSET('All Players'!$AA15,0,JF$1),"")</f>
        <v/>
      </c>
      <c r="JH8" s="255" t="str">
        <f ca="1">IF(OFFSET('All Players'!$AC15,0,JG$1)&lt;&gt;"",OFFSET('All Players'!$AC15,0,JG$1),"")</f>
        <v/>
      </c>
      <c r="JI8" s="255">
        <f t="shared" ca="1" si="20"/>
        <v>0</v>
      </c>
      <c r="JJ8" s="255">
        <f t="shared" ca="1" si="21"/>
        <v>0</v>
      </c>
      <c r="JK8" s="255">
        <f t="shared" ca="1" si="22"/>
        <v>0</v>
      </c>
      <c r="JL8" s="255">
        <f t="shared" ca="1" si="23"/>
        <v>0</v>
      </c>
      <c r="JM8" s="255" t="str">
        <f t="shared" ca="1" si="24"/>
        <v/>
      </c>
      <c r="JN8" s="255" t="str">
        <f t="shared" ca="1" si="25"/>
        <v/>
      </c>
      <c r="JO8" s="255">
        <f ca="1">VLOOKUP(JP8,OG4:OH8,2,FALSE)</f>
        <v>1</v>
      </c>
      <c r="JP8" s="255" t="s">
        <v>2</v>
      </c>
      <c r="JQ8" s="255">
        <f t="shared" ca="1" si="164"/>
        <v>0</v>
      </c>
      <c r="JR8" s="255">
        <f t="shared" ca="1" si="165"/>
        <v>0</v>
      </c>
      <c r="JS8" s="255">
        <f t="shared" ca="1" si="166"/>
        <v>0</v>
      </c>
      <c r="JT8" s="255">
        <f t="shared" ca="1" si="167"/>
        <v>0</v>
      </c>
      <c r="JU8" s="255">
        <f t="shared" ca="1" si="168"/>
        <v>0</v>
      </c>
      <c r="JV8" s="255">
        <f t="shared" ca="1" si="169"/>
        <v>1000</v>
      </c>
      <c r="JW8" s="255">
        <f t="shared" ca="1" si="170"/>
        <v>0</v>
      </c>
      <c r="JX8" s="255">
        <f t="shared" ca="1" si="171"/>
        <v>0</v>
      </c>
      <c r="JY8" s="255">
        <f t="shared" ca="1" si="172"/>
        <v>1000</v>
      </c>
      <c r="JZ8" s="255">
        <f t="shared" ca="1" si="173"/>
        <v>0</v>
      </c>
      <c r="KA8" s="255">
        <f ca="1">SUMIF(OJ:OJ,JP8,OP:OP)+SUMIF(OM:OM,JP8,OQ:OQ)</f>
        <v>0</v>
      </c>
      <c r="KB8" s="255">
        <f ca="1">SUMIF(OJ:OJ,JP8,OR:OR)+SUMIF(OM:OM,JP8,OS:OS)</f>
        <v>0</v>
      </c>
      <c r="KC8" s="255">
        <f t="shared" ca="1" si="174"/>
        <v>0</v>
      </c>
      <c r="KD8" s="255">
        <v>19</v>
      </c>
      <c r="KE8" s="255">
        <f t="shared" ca="1" si="175"/>
        <v>1</v>
      </c>
      <c r="KG8" s="255">
        <f ca="1">RANK(KC8,KC$4:KC$8)+COUNTIF(KC$4:KC8,KC8)-1</f>
        <v>5</v>
      </c>
      <c r="KH8" s="255" t="str">
        <f ca="1">INDEX(JP$4:JP$8,MATCH(5,KG$4:KG$8,0),0)</f>
        <v>Uruguay</v>
      </c>
      <c r="KI8" s="255">
        <f t="shared" ca="1" si="176"/>
        <v>1</v>
      </c>
      <c r="KJ8" s="255" t="str">
        <f ca="1">IF(AND(KJ7&lt;&gt;"",KI8=1),KH8,"")</f>
        <v>Uruguay</v>
      </c>
      <c r="KO8" s="255" t="str">
        <f t="shared" ca="1" si="177"/>
        <v>Uruguay</v>
      </c>
      <c r="KP8" s="255">
        <f ca="1">SUMPRODUCT((OJ3:OJ42=KO8)*(OM3:OM42=KO4)*(OT3:OT42="W"))+SUMPRODUCT((OJ3:OJ42=KO8)*(OM3:OM42=KO5)*(OT3:OT42="W"))+SUMPRODUCT((OJ3:OJ42=KO8)*(OM3:OM42=KO6)*(OT3:OT42="W"))+SUMPRODUCT((OJ3:OJ42=KO8)*(OM3:OM42=KO7)*(OT3:OT42="W"))+SUMPRODUCT((OJ3:OJ42=KO4)*(OM3:OM42=KO8)*(OU3:OU42="W"))+SUMPRODUCT((OJ3:OJ42=KO5)*(OM3:OM42=KO8)*(OU3:OU42="W"))+SUMPRODUCT((OJ3:OJ42=KO6)*(OM3:OM42=KO8)*(OU3:OU42="W"))+SUMPRODUCT((OJ3:OJ42=KO7)*(OM3:OM42=KO8)*(OU3:OU42="W"))</f>
        <v>0</v>
      </c>
      <c r="KQ8" s="255">
        <f ca="1">SUMPRODUCT((OJ3:OJ42=KO8)*(OM3:OM42=KO4)*(OT3:OT42="D"))+SUMPRODUCT((OJ3:OJ42=KO8)*(OM3:OM42=KO5)*(OT3:OT42="D"))+SUMPRODUCT((OJ3:OJ42=KO8)*(OM3:OM42=KO6)*(OT3:OT42="D"))+SUMPRODUCT((OJ3:OJ42=KO8)*(OM3:OM42=KO7)*(OT3:OT42="D"))+SUMPRODUCT((OJ3:OJ42=KO4)*(OM3:OM42=KO8)*(OT3:OT42="D"))+SUMPRODUCT((OJ3:OJ42=KO5)*(OM3:OM42=KO8)*(OT3:OT42="D"))+SUMPRODUCT((OJ3:OJ42=KO6)*(OM3:OM42=KO8)*(OT3:OT42="D"))+SUMPRODUCT((OJ3:OJ42=KO7)*(OM3:OM42=KO8)*(OT3:OT42="D"))</f>
        <v>0</v>
      </c>
      <c r="KR8" s="255">
        <f ca="1">SUMPRODUCT((OJ3:OJ42=KO8)*(OM3:OM42=KO4)*(OT3:OT42="L"))+SUMPRODUCT((OJ3:OJ42=KO8)*(OM3:OM42=KO5)*(OT3:OT42="L"))+SUMPRODUCT((OJ3:OJ42=KO8)*(OM3:OM42=KO6)*(OT3:OT42="L"))+SUMPRODUCT((OJ3:OJ42=KO8)*(OM3:OM42=KO7)*(OT3:OT42="L"))+SUMPRODUCT((OJ3:OJ42=KO4)*(OM3:OM42=KO8)*(OU3:OU42="L"))+SUMPRODUCT((OJ3:OJ42=KO5)*(OM3:OM42=KO8)*(OU3:OU42="L"))+SUMPRODUCT((OJ3:OJ42=KO6)*(OM3:OM42=KO8)*(OU3:OU42="L"))+SUMPRODUCT((OJ3:OJ42=KO7)*(OM3:OM42=KO8)*(OU3:OU42="L"))</f>
        <v>0</v>
      </c>
      <c r="KS8" s="255">
        <f ca="1">IF(KO8&lt;&gt;"",VLOOKUP(KO8,JP4:JT29,5,FALSE),0)</f>
        <v>0</v>
      </c>
      <c r="KT8" s="255">
        <f ca="1">IF(KO8&lt;&gt;"",VLOOKUP(KO8,JP4:JU29,6,FALSE),0)</f>
        <v>0</v>
      </c>
      <c r="KU8" s="255">
        <f ca="1">KS8-KT8+1000</f>
        <v>1000</v>
      </c>
      <c r="KV8" s="255">
        <f ca="1">IF(KO8&lt;&gt;"",VLOOKUP(KO8,JP4:JW29,8,FALSE),0)</f>
        <v>0</v>
      </c>
      <c r="KW8" s="255">
        <f ca="1">IF(KO8&lt;&gt;"",VLOOKUP(KO8,JP4:JX29,9,FALSE),0)</f>
        <v>0</v>
      </c>
      <c r="KX8" s="255">
        <f ca="1">KV8-KW8+1000</f>
        <v>1000</v>
      </c>
      <c r="KY8" s="255">
        <f ca="1">IF(KO8&lt;&gt;"",VLOOKUP(KO8,JP4:JT8,5,FALSE),"")</f>
        <v>0</v>
      </c>
      <c r="KZ8" s="255">
        <f ca="1">IF(KO8&lt;&gt;"",VLOOKUP(KO8,JP4:JW8,8,FALSE),"")</f>
        <v>0</v>
      </c>
      <c r="LA8" s="255">
        <f ca="1">IF(KO8&lt;&gt;"",VLOOKUP(KO8,JP4:KD8,15,FALSE),"")</f>
        <v>19</v>
      </c>
      <c r="LB8" s="255">
        <f ca="1">SUMPRODUCT((OJ3:OJ42=KO8)*(OM3:OM42=KO4)*OP3:OP42)+SUMPRODUCT((OJ3:OJ42=KO8)*(OM3:OM42=KO5)*OP3:OP42)+SUMPRODUCT((OJ3:OJ42=KO8)*(OM3:OM42=KO6)*OP3:OP42)+SUMPRODUCT((OJ3:OJ42=KO8)*(OM3:OM42=KO7)*OP3:OP42)+SUMPRODUCT((OJ3:OJ42=KO4)*(OM3:OM42=KO8)*OQ3:OQ42)+SUMPRODUCT((OJ3:OJ42=KO5)*(OM3:OM42=KO8)*OQ3:OQ42)+SUMPRODUCT((OJ3:OJ42=KO6)*(OM3:OM42=KO8)*OQ3:OQ42)+SUMPRODUCT((OJ3:OJ42=KO7)*(OM3:OM42=KO8)*OQ3:OQ42)</f>
        <v>0</v>
      </c>
      <c r="LC8" s="255">
        <f ca="1">SUMPRODUCT((OJ3:OJ42=KO8)*(OM3:OM42=KO4)*OR3:OR42)+SUMPRODUCT((OJ3:OJ42=KO8)*(OM3:OM42=KO5)*OR3:OR42)+SUMPRODUCT((OJ3:OJ42=KO8)*(OM3:OM42=KO6)*OR3:OR42)+SUMPRODUCT((OJ3:OJ42=KO8)*(OM3:OM42=KO7)*OR3:OR42)+SUMPRODUCT((OJ3:OJ42=KO4)*(OM3:OM42=KO8)*OS3:OS42)+SUMPRODUCT((OJ3:OJ42=KO5)*(OM3:OM42=KO8)*OS3:OS42)+SUMPRODUCT((OJ3:OJ42=KO6)*(OM3:OM42=KO8)*OS3:OS42)+SUMPRODUCT((OJ3:OJ42=KO7)*(OM3:OM42=KO8)*OS3:OS42)</f>
        <v>0</v>
      </c>
      <c r="LD8" s="255">
        <f ca="1">KP8*4+KQ8*2+LB8+LC8</f>
        <v>0</v>
      </c>
      <c r="LE8" s="255">
        <f ca="1">IF(KO8&lt;&gt;"",RANK(LD8,LD4:LD8),"")</f>
        <v>1</v>
      </c>
      <c r="LF8" s="255">
        <f ca="1">SUMPRODUCT((LD4:LD8=LD8)*(KU4:KU8&gt;KU8))</f>
        <v>0</v>
      </c>
      <c r="LG8" s="255">
        <f ca="1">SUMPRODUCT((LD4:LD8=LD8)*(KU4:KU8=KU8)*(KX4:KX8&gt;KX8))</f>
        <v>0</v>
      </c>
      <c r="LH8" s="255">
        <f ca="1">SUMPRODUCT((LD4:LD8=LD8)*(KU4:KU8=KU8)*(KX4:KX8=KX8)*(KY4:KY8&gt;KY8))</f>
        <v>0</v>
      </c>
      <c r="LI8" s="255">
        <f ca="1">SUMPRODUCT((LD4:LD8=LD8)*(KU4:KU8=KU8)*(KX4:KX8=KX8)*(KY4:KY8=KY8)*(KZ4:KZ8&gt;KZ8))</f>
        <v>0</v>
      </c>
      <c r="LJ8" s="255">
        <f ca="1">SUMPRODUCT((LD4:LD8=LD8)*(KU4:KU8=KU8)*(KX4:KX8=KX8)*(KY4:KY8=KY8)*(KZ4:KZ8=KZ8)*(LA4:LA8&gt;LA8))</f>
        <v>0</v>
      </c>
      <c r="LK8" s="255">
        <f t="shared" ca="1" si="178"/>
        <v>1</v>
      </c>
      <c r="LL8" s="255" t="str">
        <f ca="1">IF(KO8&lt;&gt;"",INDEX(KO4:KO8,MATCH(5,LK4:LK8,0),0),"")</f>
        <v>England</v>
      </c>
      <c r="LM8" s="255" t="str">
        <f ca="1">IF(KK7&lt;&gt;"",KK7,"")</f>
        <v/>
      </c>
      <c r="LN8" s="255" t="str">
        <f ca="1">IF(LM8&lt;&gt;"",SUMPRODUCT((OJ3:OJ42=LM8)*(OM3:OM42=LM5)*(OT3:OT42="W"))+SUMPRODUCT((OJ3:OJ42=LM8)*(OM3:OM42=LM6)*(OT3:OT42="W"))+SUMPRODUCT((OJ3:OJ42=LM8)*(OM3:OM42=LM7)*(OT3:OT42="W"))+SUMPRODUCT((OJ3:OJ42=LM5)*(OM3:OM42=LM8)*(OT3:OT42="W"))+SUMPRODUCT((OJ3:OJ42=LM6)*(OM3:OM42=LM8)*(OT3:OT42="W"))+SUMPRODUCT((OJ3:OJ42=LM7)*(OM3:OM42=LM8)*(OT3:OT42="W")),"")</f>
        <v/>
      </c>
      <c r="LO8" s="255" t="str">
        <f ca="1">IF(LM8&lt;&gt;"",SUMPRODUCT((OJ3:OJ42=LM8)*(OM3:OM42=LM5)*(OT3:OT42="D"))+SUMPRODUCT((OJ3:OJ42=LM8)*(OM3:OM42=LM6)*(OT3:OT42="D"))+SUMPRODUCT((OJ3:OJ42=LM8)*(OM3:OM42=LM7)*(OT3:OT42="D"))+SUMPRODUCT((OJ3:OJ42=LM5)*(OM3:OM42=LM8)*(OT3:OT42="D"))+SUMPRODUCT((OJ3:OJ42=LM6)*(OM3:OM42=LM8)*(OT3:OT42="D"))+SUMPRODUCT((OJ3:OJ42=LM7)*(OM3:OM42=LM8)*(OT3:OT42="D")),"")</f>
        <v/>
      </c>
      <c r="LP8" s="255" t="str">
        <f ca="1">IF(LM8&lt;&gt;"",SUMPRODUCT((OJ3:OJ42=LM8)*(OM3:OM42=LM5)*(OT3:OT42="L"))+SUMPRODUCT((OJ3:OJ42=LM8)*(OM3:OM42=LM6)*(OT3:OT42="L"))+SUMPRODUCT((OJ3:OJ42=LM8)*(OM3:OM42=LM7)*(OT3:OT42="L"))+SUMPRODUCT((OJ3:OJ42=LM5)*(OM3:OM42=LM8)*(OT3:OT42="L"))+SUMPRODUCT((OJ3:OJ42=LM6)*(OM3:OM42=LM8)*(OT3:OT42="L"))+SUMPRODUCT((OJ3:OJ42=LM7)*(OM3:OM42=LM8)*(OT3:OT42="L")),"")</f>
        <v/>
      </c>
      <c r="LQ8" s="255">
        <f ca="1">IF(LM8&lt;&gt;"",VLOOKUP(LM8,JP4:JT29,5,FALSE),0)</f>
        <v>0</v>
      </c>
      <c r="LR8" s="255">
        <f ca="1">IF(LM8&lt;&gt;"",VLOOKUP(LM8,JP4:JU29,6,FALSE),0)</f>
        <v>0</v>
      </c>
      <c r="LS8" s="255">
        <f ca="1">LQ8-LR8+1000</f>
        <v>1000</v>
      </c>
      <c r="LT8" s="255">
        <f ca="1">IF(LM8&lt;&gt;"",VLOOKUP(LM8,JP4:JW29,8,FALSE),0)</f>
        <v>0</v>
      </c>
      <c r="LU8" s="255">
        <f ca="1">IF(LM8&lt;&gt;"",VLOOKUP(LM8,JP4:JX29,9,FALSE),0)</f>
        <v>0</v>
      </c>
      <c r="LV8" s="255" t="str">
        <f ca="1">IF(LM8&lt;&gt;"",LT8-LU8+1000,"")</f>
        <v/>
      </c>
      <c r="LW8" s="255" t="str">
        <f ca="1">IF(LM8&lt;&gt;"",VLOOKUP(LM8,JP4:JT8,5,FALSE),"")</f>
        <v/>
      </c>
      <c r="LX8" s="255" t="str">
        <f ca="1">IF(LM8&lt;&gt;"",VLOOKUP(LM8,JP4:JW8,8,FALSE),"")</f>
        <v/>
      </c>
      <c r="LY8" s="255" t="str">
        <f ca="1">IF(LM8&lt;&gt;"",VLOOKUP(LM8,JP4:KD8,15,FALSE),"")</f>
        <v/>
      </c>
      <c r="LZ8" s="255" t="str">
        <f ca="1">IF(LM8&lt;&gt;"",SUMPRODUCT((OJ3:OJ42=LM8)*(OM3:OM42=LM5)*OP3:OP42)+SUMPRODUCT((OJ3:OJ42=LM8)*(OM3:OM42=LM6)*OP3:OP42)+SUMPRODUCT((OJ3:OJ42=LM8)*(OM3:OM42=LM7)*OP3:OP42)+SUMPRODUCT((OJ3:OJ42=LM5)*(OM3:OM42=LM8)*OQ3:OQ42)+SUMPRODUCT((OJ3:OJ42=LM6)*(OM3:OM42=LM8)*OQ3:OQ42)+SUMPRODUCT((OJ3:OJ42=LM7)*(OM3:OM42=LM8)*OQ3:OQ42),"")</f>
        <v/>
      </c>
      <c r="MA8" s="255" t="str">
        <f ca="1">IF(LM8&lt;&gt;"",SUMPRODUCT((OJ3:OJ42=LM8)*(OM3:OM42=LM5)*OR3:OR42)+SUMPRODUCT((OJ3:OJ42=LM8)*(OM3:OM42=LM6)*OR3:OR42)+SUMPRODUCT((OJ3:OJ42=LM8)*(OM3:OM42=LM7)*OR3:OR42)+SUMPRODUCT((OJ3:OJ42=LM5)*(OM3:OM42=LM8)*OS3:OS42)+SUMPRODUCT((OJ3:OJ42=LM6)*(OM3:OM42=LM8)*OS3:OS42)+SUMPRODUCT((OJ3:OJ42=LM7)*(OM3:OM42=LM8)*OS3:OS42),"")</f>
        <v/>
      </c>
      <c r="MB8" s="255" t="str">
        <f ca="1">IF(LM8&lt;&gt;"",LN8*4+LO8*2+LZ8+MA8,"")</f>
        <v/>
      </c>
      <c r="MC8" s="255" t="str">
        <f ca="1">IF(LM8&lt;&gt;"",RANK(MB8,MB5:MB8),"")</f>
        <v/>
      </c>
      <c r="MD8" s="255">
        <f ca="1">SUMPRODUCT((MB5:MB8=MB8)*(LS5:LS8&gt;LS8))</f>
        <v>0</v>
      </c>
      <c r="ME8" s="255">
        <f ca="1">SUMPRODUCT((MB5:MB8=MB8)*(LS5:LS8=LS8)*(LV5:LV8&gt;LV8))</f>
        <v>0</v>
      </c>
      <c r="MF8" s="255">
        <f ca="1">SUMPRODUCT((MB4:MB8=MB8)*(LS4:LS8=LS8)*(LV4:LV8=LV8)*(LW4:LW8&gt;LW8))</f>
        <v>0</v>
      </c>
      <c r="MG8" s="255">
        <f ca="1">SUMPRODUCT((MB4:MB8=MB8)*(LS4:LS8=LS8)*(LV4:LV8=LV8)*(LW4:LW8=LW8)*(LX4:LX8&gt;LX8))</f>
        <v>0</v>
      </c>
      <c r="MH8" s="255">
        <f ca="1">SUMPRODUCT((MB4:MB8=MB8)*(LS4:LS8=LS8)*(LV4:LV8=LV8)*(LW4:LW8=LW8)*(LX4:LX8=LX8)*(LY4:LY8&gt;LY8))</f>
        <v>0</v>
      </c>
      <c r="MI8" s="255" t="str">
        <f t="shared" ca="1" si="379"/>
        <v/>
      </c>
      <c r="MJ8" s="255" t="str">
        <f ca="1">IF(LM8&lt;&gt;"",INDEX(LM5:LM8,MATCH(5,MI5:MI8,0),0),"")</f>
        <v/>
      </c>
      <c r="MK8" s="255" t="str">
        <f ca="1">IF(KL6&lt;&gt;"",KL6,"")</f>
        <v/>
      </c>
      <c r="ML8" s="255" t="str">
        <f ca="1">IF(MK8&lt;&gt;"",SUMPRODUCT((OJ3:OJ42=MK8)*(OM3:OM42=MK9)*(OT3:OT42="W"))+SUMPRODUCT((OJ3:OJ42=MK8)*(OM3:OM42=MK6)*(OT3:OT42="W"))+SUMPRODUCT((OJ3:OJ42=MK8)*(OM3:OM42=MK7)*(OT3:OT42="W"))+SUMPRODUCT((OJ3:OJ42=MK9)*(OM3:OM42=MK8)*(OU3:OU42="W"))+SUMPRODUCT((OJ3:OJ42=MK6)*(OM3:OM42=MK8)*(OU3:OU42="W"))+SUMPRODUCT((OJ3:OJ42=MK7)*(OM3:OM42=MK8)*(OU3:OU42="W")),"")</f>
        <v/>
      </c>
      <c r="MM8" s="255" t="str">
        <f ca="1">IF(MK8&lt;&gt;"",SUMPRODUCT((OJ3:OJ42=MK8)*(OM3:OM42=MK9)*(OT3:OT42="D"))+SUMPRODUCT((OJ3:OJ42=MK8)*(OM3:OM42=MK6)*(OT3:OT42="D"))+SUMPRODUCT((OJ3:OJ42=MK8)*(OM3:OM42=MK7)*(OT3:OT42="D"))+SUMPRODUCT((OJ3:OJ42=MK9)*(OM3:OM42=MK8)*(OT3:OT42="D"))+SUMPRODUCT((OJ3:OJ42=MK6)*(OM3:OM42=MK8)*(OT3:OT42="D"))+SUMPRODUCT((OJ3:OJ42=MK7)*(OM3:OM42=MK8)*(OT3:OT42="D")),"")</f>
        <v/>
      </c>
      <c r="MN8" s="255" t="str">
        <f ca="1">IF(MK8&lt;&gt;"",SUMPRODUCT((OJ3:OJ42=MK8)*(OM3:OM42=MK9)*(OT3:OT42="L"))+SUMPRODUCT((OJ3:OJ42=MK8)*(OM3:OM42=MK6)*(OT3:OT42="L"))+SUMPRODUCT((OJ3:OJ42=MK8)*(OM3:OM42=MK7)*(OT3:OT42="L"))+SUMPRODUCT((OJ3:OJ42=MK9)*(OM3:OM42=MK8)*(OU3:OU42="L"))+SUMPRODUCT((OJ3:OJ42=MK6)*(OM3:OM42=MK8)*(OU3:OU42="L"))+SUMPRODUCT((OJ3:OJ42=MK7)*(OM3:OM42=MK8)*(OU3:OU42="L")),"")</f>
        <v/>
      </c>
      <c r="MO8" s="255">
        <f ca="1">IF(MK8&lt;&gt;"",VLOOKUP(MK8,JP4:JT29,5,FALSE),0)</f>
        <v>0</v>
      </c>
      <c r="MP8" s="255">
        <f ca="1">IF(MK8&lt;&gt;"",VLOOKUP(MK8,JP4:JU29,6,FALSE),0)</f>
        <v>0</v>
      </c>
      <c r="MQ8" s="255">
        <f ca="1">MO8-MP8+1000</f>
        <v>1000</v>
      </c>
      <c r="MR8" s="255">
        <f ca="1">IF(MK8&lt;&gt;"",VLOOKUP(MK8,JP4:JW29,8,FALSE),0)</f>
        <v>0</v>
      </c>
      <c r="MS8" s="255">
        <f ca="1">IF(MK8&lt;&gt;"",VLOOKUP(MK8,JP4:JX29,9,FALSE),0)</f>
        <v>0</v>
      </c>
      <c r="MT8" s="255" t="str">
        <f ca="1">IF(MK8&lt;&gt;"",MR8-MS8+1000,"")</f>
        <v/>
      </c>
      <c r="MU8" s="255" t="str">
        <f ca="1">IF(MK8&lt;&gt;"",VLOOKUP(MK8,JP4:JT8,5,FALSE),"")</f>
        <v/>
      </c>
      <c r="MV8" s="255" t="str">
        <f ca="1">IF(MK8&lt;&gt;"",VLOOKUP(MK8,JP4:JW8,8,FALSE),"")</f>
        <v/>
      </c>
      <c r="MW8" s="255" t="str">
        <f ca="1">IF(MK8&lt;&gt;"",VLOOKUP(MK8,JP4:KD8,15,FALSE),"")</f>
        <v/>
      </c>
      <c r="MX8" s="255" t="str">
        <f ca="1">IF(MK8&lt;&gt;"",SUMPRODUCT((OJ3:OJ42=MK8)*(OM3:OM42=MK9)*OP3:OP42)+SUMPRODUCT((OJ3:OJ42=MK8)*(OM3:OM42=MK6)*OP3:OP42)+SUMPRODUCT((OJ3:OJ42=MK8)*(OM3:OM42=MK7)*OP3:OP42)+SUMPRODUCT((OJ3:OJ42=MK9)*(OM3:OM42=MK8)*OQ3:OQ42)+SUMPRODUCT((OJ3:OJ42=MK6)*(OM3:OM42=MK8)*OQ3:OQ42)+SUMPRODUCT((OJ3:OJ42=MK7)*(OM3:OM42=MK8)*OQ3:OQ42),"")</f>
        <v/>
      </c>
      <c r="MY8" s="255" t="str">
        <f ca="1">IF(MK8&lt;&gt;"",SUMPRODUCT((OJ3:OJ42=MK8)*(OM3:OM42=MK9)*OR3:OR42)+SUMPRODUCT((OJ3:OJ42=MK8)*(OM3:OM42=MK6)*OR3:OR42)+SUMPRODUCT((OJ3:OJ42=MK8)*(OM3:OM42=MK7)*OR3:OR42)+SUMPRODUCT((OJ3:OJ42=MK9)*(OM3:OM42=MK8)*OS3:OS42)+SUMPRODUCT((OJ3:OJ42=MK6)*(OM3:OM42=MK8)*OS3:OS42)+SUMPRODUCT((OJ3:OJ42=MK7)*(OM3:OM42=MK8)*OS3:OS42),"")</f>
        <v/>
      </c>
      <c r="MZ8" s="255" t="str">
        <f ca="1">IF(MK8&lt;&gt;"",ML8*4+MM8*2+MX8+MY8,"")</f>
        <v/>
      </c>
      <c r="NA8" s="255" t="str">
        <f ca="1">IF(MK8&lt;&gt;"",RANK(MZ8,MZ6:MZ9),"")</f>
        <v/>
      </c>
      <c r="NB8" s="255">
        <f ca="1">SUMPRODUCT((MZ6:MZ9=MZ8)*(MQ6:MQ9&gt;MQ8))</f>
        <v>0</v>
      </c>
      <c r="NC8" s="255">
        <f ca="1">SUMPRODUCT((MZ6:MZ9=MZ8)*(MQ6:MQ9=MQ8)*(MT6:MT9&gt;MT8))</f>
        <v>0</v>
      </c>
      <c r="ND8" s="255">
        <f ca="1">SUMPRODUCT((MZ4:MZ8=MZ8)*(MQ4:MQ8=MQ8)*(MT4:MT8=MT8)*(MU4:MU8&gt;MU8))</f>
        <v>0</v>
      </c>
      <c r="NE8" s="255">
        <f ca="1">SUMPRODUCT((MZ4:MZ8=MZ8)*(MQ4:MQ8=MQ8)*(MT4:MT8=MT8)*(MU4:MU8=MU8)*(MV4:MV8&gt;MV8))</f>
        <v>0</v>
      </c>
      <c r="NF8" s="255">
        <f ca="1">SUMPRODUCT((MZ4:MZ8=MZ8)*(MQ4:MQ8=MQ8)*(MT4:MT8=MT8)*(MU4:MU8=MU8)*(MV4:MV8=MV8)*(MW4:MW8&gt;MW8))</f>
        <v>0</v>
      </c>
      <c r="NG8" s="255" t="str">
        <f t="shared" ca="1" si="408"/>
        <v/>
      </c>
      <c r="NH8" s="255" t="str">
        <f ca="1">IF(MK8&lt;&gt;"",INDEX(MK6:MK8,MATCH(5,NG6:NG8,0),0),"")</f>
        <v/>
      </c>
      <c r="NI8" s="255" t="str">
        <f ca="1">IF(KM5&lt;&gt;"",KM5,"")</f>
        <v/>
      </c>
      <c r="NJ8" s="255">
        <f ca="1">SUMPRODUCT((OJ3:OJ42=NI8)*(OM3:OM42=NI9)*(OT3:OT42="W"))+SUMPRODUCT((OJ3:OJ42=NI8)*(OM3:OM42=NI10)*(OT3:OT42="W"))+SUMPRODUCT((OJ3:OJ42=NI8)*(OM3:OM42=NI7)*(OT3:OT42="W"))+SUMPRODUCT((OJ3:OJ42=NI9)*(OM3:OM42=NI8)*(OU3:OU42="W"))+SUMPRODUCT((OJ3:OJ42=NI10)*(OM3:OM42=NI8)*(OU3:OU42="W"))+SUMPRODUCT((OJ3:OJ42=NI7)*(OM3:OM42=NI8)*(OU3:OU42="W"))</f>
        <v>0</v>
      </c>
      <c r="NK8" s="255">
        <f ca="1">SUMPRODUCT((OJ3:OJ42=NI8)*(OM3:OM42=NI9)*(OT3:OT42="D"))+SUMPRODUCT((OJ3:OJ42=NI8)*(OM3:OM42=NI10)*(OT3:OT42="D"))+SUMPRODUCT((OJ3:OJ42=NI8)*(OM3:OM42=NI7)*(OT3:OT42="D"))+SUMPRODUCT((OJ3:OJ42=NI9)*(OM3:OM42=NI8)*(OT3:OT42="D"))+SUMPRODUCT((OJ3:OJ42=NI10)*(OM3:OM42=NI8)*(OT3:OT42="D"))+SUMPRODUCT((OJ3:OJ42=NI7)*(OM3:OM42=NI8)*(OT3:OT42="D"))</f>
        <v>0</v>
      </c>
      <c r="NL8" s="255">
        <f ca="1">SUMPRODUCT((OJ3:OJ42=NI8)*(OM3:OM42=NI9)*(OT3:OT42="L"))+SUMPRODUCT((OJ3:OJ42=NI8)*(OM3:OM42=NI10)*(OT3:OT42="L"))+SUMPRODUCT((OJ3:OJ42=NI8)*(OM3:OM42=NI7)*(OT3:OT42="L"))+SUMPRODUCT((OJ3:OJ42=NI9)*(OM3:OM42=NI8)*(OU3:OU42="L"))+SUMPRODUCT((OJ3:OJ42=NI10)*(OM3:OM42=NI8)*(OU3:OU42="L"))+SUMPRODUCT((OJ3:OJ42=NI7)*(OM3:OM42=NI8)*(OU3:OU42="L"))</f>
        <v>0</v>
      </c>
      <c r="NM8" s="255">
        <f ca="1">IF(NI8&lt;&gt;"",VLOOKUP(NI8,JP4:JT29,5,FALSE),0)</f>
        <v>0</v>
      </c>
      <c r="NN8" s="255">
        <f ca="1">IF(NI8&lt;&gt;"",VLOOKUP(NI8,JP4:JU29,6,FALSE),0)</f>
        <v>0</v>
      </c>
      <c r="NO8" s="255">
        <f ca="1">NM8-NN8+1000</f>
        <v>1000</v>
      </c>
      <c r="NP8" s="255">
        <f ca="1">IF(NI8&lt;&gt;"",VLOOKUP(NI8,JP4:JW29,8,FALSE),0)</f>
        <v>0</v>
      </c>
      <c r="NQ8" s="255">
        <f ca="1">IF(NI8&lt;&gt;"",VLOOKUP(NI8,JP4:JX29,9,FALSE),0)</f>
        <v>0</v>
      </c>
      <c r="NR8" s="255">
        <f t="shared" ref="NR8" ca="1" si="426">NP8-NQ8+1000</f>
        <v>1000</v>
      </c>
      <c r="NS8" s="255" t="str">
        <f ca="1">IF(NI8&lt;&gt;"",VLOOKUP(NI8,JP4:JT8,5,FALSE),"")</f>
        <v/>
      </c>
      <c r="NT8" s="255" t="str">
        <f ca="1">IF(NI8&lt;&gt;"",VLOOKUP(NI8,JP4:JW8,8,FALSE),"")</f>
        <v/>
      </c>
      <c r="NU8" s="255" t="str">
        <f ca="1">IF(NI8&lt;&gt;"",VLOOKUP(NI8,JP4:KD8,15,FALSE),"")</f>
        <v/>
      </c>
      <c r="NV8" s="255">
        <f ca="1">SUMPRODUCT((OJ3:OJ42=NI8)*(OM3:OM42=NI9)*OP3:OP42)+SUMPRODUCT((OJ3:OJ42=NI8)*(OM3:OM42=NI10)*OP3:OP42)+SUMPRODUCT((OJ3:OJ42=NI8)*(OM3:OM42=NI7)*OP3:OP42)+SUMPRODUCT((OJ3:OJ42=NI9)*(OM3:OM42=NI8)*OQ3:OQ42)+SUMPRODUCT((OJ3:OJ42=NI10)*(OM3:OM42=NI8)*OQ3:OQ42)+SUMPRODUCT((OJ3:OJ42=NI7)*(OM3:OM42=NI8)*OQ3:OQ42)</f>
        <v>0</v>
      </c>
      <c r="NW8" s="255">
        <f ca="1">SUMPRODUCT((OJ3:OJ42=NI8)*(OM3:OM42=NI9)*OR3:OR42)+SUMPRODUCT((OJ3:OJ42=NI8)*(OM3:OM42=NI10)*OR3:OR42)+SUMPRODUCT((OJ3:OJ42=NI8)*(OM3:OM42=NI7)*OR3:OR42)+SUMPRODUCT((OJ3:OJ42=NI9)*(OM3:OM42=NI8)*OS3:OS42)+SUMPRODUCT((OJ3:OJ42=NI10)*(OM3:OM42=NI8)*OS3:OS42)+SUMPRODUCT((OJ3:OJ42=NI7)*(OM3:OM42=NI8)*OS3:OS42)</f>
        <v>0</v>
      </c>
      <c r="NX8" s="255">
        <f t="shared" ref="NX8" ca="1" si="427">NJ8*4+NK8*2+NV8+NW8</f>
        <v>0</v>
      </c>
      <c r="NY8" s="255" t="str">
        <f ca="1">IF(NI8&lt;&gt;"",RANK(NX8,NX7:NX10),"")</f>
        <v/>
      </c>
      <c r="NZ8" s="255">
        <f ca="1">SUMPRODUCT((NX7:NX10=NX8)*(NO7:NO10&gt;NO8))</f>
        <v>0</v>
      </c>
      <c r="OA8" s="255">
        <f ca="1">SUMPRODUCT((NX7:NX10=NX8)*(NO7:NO10=NO8)*(NR7:NR10&gt;NR8))</f>
        <v>0</v>
      </c>
      <c r="OB8" s="255">
        <f ca="1">SUMPRODUCT((NX4:NX8=NX8)*(NO4:NO8=NO8)*(NR4:NR8=NR8)*(NS4:NS8&gt;NS8))</f>
        <v>0</v>
      </c>
      <c r="OC8" s="255">
        <f ca="1">SUMPRODUCT((NX4:NX8=NX8)*(NO4:NO8=NO8)*(NR4:NR8=NR8)*(NS4:NS8=NS8)*(NT4:NT8&gt;NT8))</f>
        <v>0</v>
      </c>
      <c r="OD8" s="255">
        <f ca="1">SUMPRODUCT((NX4:NX8=NX8)*(NO4:NO8=NO8)*(NR4:NR8=NR8)*(NS4:NS8=NS8)*(NT4:NT8=NT8)*(NU4:NU8&gt;NU8))</f>
        <v>0</v>
      </c>
      <c r="OE8" s="255" t="str">
        <f ca="1">IF(NI8&lt;&gt;"",SUM(NY8:OD8)+3,"")</f>
        <v/>
      </c>
      <c r="OF8" s="255" t="str">
        <f ca="1">IF(NI7&lt;&gt;"",IF(NI7=OF7,NI8,NI7),"")</f>
        <v/>
      </c>
      <c r="OG8" s="255" t="str">
        <f ca="1">IF(OF8&lt;&gt;"",OF8,IF(NH8&lt;&gt;"",NH8,IF(MJ8&lt;&gt;"",MJ8,IF(LL8&lt;&gt;"",LL8,KH8))))</f>
        <v>England</v>
      </c>
      <c r="OH8" s="255">
        <v>5</v>
      </c>
      <c r="OI8" s="255">
        <v>6</v>
      </c>
      <c r="OJ8" s="255" t="str">
        <f t="shared" si="26"/>
        <v>Samoa</v>
      </c>
      <c r="OK8" s="255" t="str">
        <f ca="1">IF(OFFSET('All Players'!$W15,0,OK$1)&lt;&gt;"",OFFSET('All Players'!$W15,0,OK$1),"")</f>
        <v/>
      </c>
      <c r="OL8" s="255" t="str">
        <f ca="1">IF(OFFSET('All Players'!$Y15,0,OK$1)&lt;&gt;"",OFFSET('All Players'!$Y15,0,OK$1),"")</f>
        <v/>
      </c>
      <c r="OM8" s="255" t="str">
        <f t="shared" si="27"/>
        <v>USA</v>
      </c>
      <c r="ON8" s="255" t="str">
        <f ca="1">IF(OFFSET('All Players'!$AA15,0,OM$1)&lt;&gt;"",OFFSET('All Players'!$AA15,0,OM$1),"")</f>
        <v/>
      </c>
      <c r="OO8" s="255" t="str">
        <f ca="1">IF(OFFSET('All Players'!$AC15,0,ON$1)&lt;&gt;"",OFFSET('All Players'!$AC15,0,ON$1),"")</f>
        <v/>
      </c>
      <c r="OP8" s="255">
        <f t="shared" ca="1" si="28"/>
        <v>0</v>
      </c>
      <c r="OQ8" s="255">
        <f t="shared" ca="1" si="29"/>
        <v>0</v>
      </c>
      <c r="OR8" s="255">
        <f t="shared" ca="1" si="30"/>
        <v>0</v>
      </c>
      <c r="OS8" s="255">
        <f t="shared" ca="1" si="31"/>
        <v>0</v>
      </c>
      <c r="OT8" s="255" t="str">
        <f t="shared" ca="1" si="32"/>
        <v/>
      </c>
      <c r="OU8" s="255" t="str">
        <f t="shared" ca="1" si="33"/>
        <v/>
      </c>
      <c r="OV8" s="255">
        <f ca="1">VLOOKUP(OW8,TN4:TO8,2,FALSE)</f>
        <v>1</v>
      </c>
      <c r="OW8" s="255" t="s">
        <v>2</v>
      </c>
      <c r="OX8" s="255">
        <f t="shared" ca="1" si="179"/>
        <v>0</v>
      </c>
      <c r="OY8" s="255">
        <f t="shared" ca="1" si="180"/>
        <v>0</v>
      </c>
      <c r="OZ8" s="255">
        <f t="shared" ca="1" si="181"/>
        <v>0</v>
      </c>
      <c r="PA8" s="255">
        <f t="shared" ca="1" si="182"/>
        <v>0</v>
      </c>
      <c r="PB8" s="255">
        <f t="shared" ca="1" si="183"/>
        <v>0</v>
      </c>
      <c r="PC8" s="255">
        <f t="shared" ca="1" si="184"/>
        <v>1000</v>
      </c>
      <c r="PD8" s="255">
        <f t="shared" ca="1" si="185"/>
        <v>0</v>
      </c>
      <c r="PE8" s="255">
        <f t="shared" ca="1" si="186"/>
        <v>0</v>
      </c>
      <c r="PF8" s="255">
        <f t="shared" ca="1" si="187"/>
        <v>1000</v>
      </c>
      <c r="PG8" s="255">
        <f t="shared" ca="1" si="188"/>
        <v>0</v>
      </c>
      <c r="PH8" s="255">
        <f ca="1">SUMIF(TQ:TQ,OW8,TW:TW)+SUMIF(TT:TT,OW8,TX:TX)</f>
        <v>0</v>
      </c>
      <c r="PI8" s="255">
        <f ca="1">SUMIF(TQ:TQ,OW8,TY:TY)+SUMIF(TT:TT,OW8,TZ:TZ)</f>
        <v>0</v>
      </c>
      <c r="PJ8" s="255">
        <f t="shared" ca="1" si="189"/>
        <v>0</v>
      </c>
      <c r="PK8" s="255">
        <v>19</v>
      </c>
      <c r="PL8" s="255">
        <f t="shared" ca="1" si="190"/>
        <v>1</v>
      </c>
      <c r="PN8" s="255">
        <f ca="1">RANK(PJ8,PJ$4:PJ$8)+COUNTIF(PJ$4:PJ8,PJ8)-1</f>
        <v>5</v>
      </c>
      <c r="PO8" s="255" t="str">
        <f ca="1">INDEX(OW$4:OW$8,MATCH(5,PN$4:PN$8,0),0)</f>
        <v>Uruguay</v>
      </c>
      <c r="PP8" s="255">
        <f t="shared" ca="1" si="191"/>
        <v>1</v>
      </c>
      <c r="PQ8" s="255" t="str">
        <f ca="1">IF(AND(PQ7&lt;&gt;"",PP8=1),PO8,"")</f>
        <v>Uruguay</v>
      </c>
      <c r="PV8" s="255" t="str">
        <f t="shared" ca="1" si="192"/>
        <v>Uruguay</v>
      </c>
      <c r="PW8" s="255">
        <f ca="1">SUMPRODUCT((TQ3:TQ42=PV8)*(TT3:TT42=PV4)*(UA3:UA42="W"))+SUMPRODUCT((TQ3:TQ42=PV8)*(TT3:TT42=PV5)*(UA3:UA42="W"))+SUMPRODUCT((TQ3:TQ42=PV8)*(TT3:TT42=PV6)*(UA3:UA42="W"))+SUMPRODUCT((TQ3:TQ42=PV8)*(TT3:TT42=PV7)*(UA3:UA42="W"))+SUMPRODUCT((TQ3:TQ42=PV4)*(TT3:TT42=PV8)*(UB3:UB42="W"))+SUMPRODUCT((TQ3:TQ42=PV5)*(TT3:TT42=PV8)*(UB3:UB42="W"))+SUMPRODUCT((TQ3:TQ42=PV6)*(TT3:TT42=PV8)*(UB3:UB42="W"))+SUMPRODUCT((TQ3:TQ42=PV7)*(TT3:TT42=PV8)*(UB3:UB42="W"))</f>
        <v>0</v>
      </c>
      <c r="PX8" s="255">
        <f ca="1">SUMPRODUCT((TQ3:TQ42=PV8)*(TT3:TT42=PV4)*(UA3:UA42="D"))+SUMPRODUCT((TQ3:TQ42=PV8)*(TT3:TT42=PV5)*(UA3:UA42="D"))+SUMPRODUCT((TQ3:TQ42=PV8)*(TT3:TT42=PV6)*(UA3:UA42="D"))+SUMPRODUCT((TQ3:TQ42=PV8)*(TT3:TT42=PV7)*(UA3:UA42="D"))+SUMPRODUCT((TQ3:TQ42=PV4)*(TT3:TT42=PV8)*(UA3:UA42="D"))+SUMPRODUCT((TQ3:TQ42=PV5)*(TT3:TT42=PV8)*(UA3:UA42="D"))+SUMPRODUCT((TQ3:TQ42=PV6)*(TT3:TT42=PV8)*(UA3:UA42="D"))+SUMPRODUCT((TQ3:TQ42=PV7)*(TT3:TT42=PV8)*(UA3:UA42="D"))</f>
        <v>0</v>
      </c>
      <c r="PY8" s="255">
        <f ca="1">SUMPRODUCT((TQ3:TQ42=PV8)*(TT3:TT42=PV4)*(UA3:UA42="L"))+SUMPRODUCT((TQ3:TQ42=PV8)*(TT3:TT42=PV5)*(UA3:UA42="L"))+SUMPRODUCT((TQ3:TQ42=PV8)*(TT3:TT42=PV6)*(UA3:UA42="L"))+SUMPRODUCT((TQ3:TQ42=PV8)*(TT3:TT42=PV7)*(UA3:UA42="L"))+SUMPRODUCT((TQ3:TQ42=PV4)*(TT3:TT42=PV8)*(UB3:UB42="L"))+SUMPRODUCT((TQ3:TQ42=PV5)*(TT3:TT42=PV8)*(UB3:UB42="L"))+SUMPRODUCT((TQ3:TQ42=PV6)*(TT3:TT42=PV8)*(UB3:UB42="L"))+SUMPRODUCT((TQ3:TQ42=PV7)*(TT3:TT42=PV8)*(UB3:UB42="L"))</f>
        <v>0</v>
      </c>
      <c r="PZ8" s="255">
        <f ca="1">IF(PV8&lt;&gt;"",VLOOKUP(PV8,OW4:PA29,5,FALSE),0)</f>
        <v>0</v>
      </c>
      <c r="QA8" s="255">
        <f ca="1">IF(PV8&lt;&gt;"",VLOOKUP(PV8,OW4:PB29,6,FALSE),0)</f>
        <v>0</v>
      </c>
      <c r="QB8" s="255">
        <f ca="1">PZ8-QA8+1000</f>
        <v>1000</v>
      </c>
      <c r="QC8" s="255">
        <f ca="1">IF(PV8&lt;&gt;"",VLOOKUP(PV8,OW4:PD29,8,FALSE),0)</f>
        <v>0</v>
      </c>
      <c r="QD8" s="255">
        <f ca="1">IF(PV8&lt;&gt;"",VLOOKUP(PV8,OW4:PE29,9,FALSE),0)</f>
        <v>0</v>
      </c>
      <c r="QE8" s="255">
        <f ca="1">QC8-QD8+1000</f>
        <v>1000</v>
      </c>
      <c r="QF8" s="255">
        <f ca="1">IF(PV8&lt;&gt;"",VLOOKUP(PV8,OW4:PA8,5,FALSE),"")</f>
        <v>0</v>
      </c>
      <c r="QG8" s="255">
        <f ca="1">IF(PV8&lt;&gt;"",VLOOKUP(PV8,OW4:PD8,8,FALSE),"")</f>
        <v>0</v>
      </c>
      <c r="QH8" s="255">
        <f ca="1">IF(PV8&lt;&gt;"",VLOOKUP(PV8,OW4:PK8,15,FALSE),"")</f>
        <v>19</v>
      </c>
      <c r="QI8" s="255">
        <f ca="1">SUMPRODUCT((TQ3:TQ42=PV8)*(TT3:TT42=PV4)*TW3:TW42)+SUMPRODUCT((TQ3:TQ42=PV8)*(TT3:TT42=PV5)*TW3:TW42)+SUMPRODUCT((TQ3:TQ42=PV8)*(TT3:TT42=PV6)*TW3:TW42)+SUMPRODUCT((TQ3:TQ42=PV8)*(TT3:TT42=PV7)*TW3:TW42)+SUMPRODUCT((TQ3:TQ42=PV4)*(TT3:TT42=PV8)*TX3:TX42)+SUMPRODUCT((TQ3:TQ42=PV5)*(TT3:TT42=PV8)*TX3:TX42)+SUMPRODUCT((TQ3:TQ42=PV6)*(TT3:TT42=PV8)*TX3:TX42)+SUMPRODUCT((TQ3:TQ42=PV7)*(TT3:TT42=PV8)*TX3:TX42)</f>
        <v>0</v>
      </c>
      <c r="QJ8" s="255">
        <f ca="1">SUMPRODUCT((TQ3:TQ42=PV8)*(TT3:TT42=PV4)*TY3:TY42)+SUMPRODUCT((TQ3:TQ42=PV8)*(TT3:TT42=PV5)*TY3:TY42)+SUMPRODUCT((TQ3:TQ42=PV8)*(TT3:TT42=PV6)*TY3:TY42)+SUMPRODUCT((TQ3:TQ42=PV8)*(TT3:TT42=PV7)*TY3:TY42)+SUMPRODUCT((TQ3:TQ42=PV4)*(TT3:TT42=PV8)*TZ3:TZ42)+SUMPRODUCT((TQ3:TQ42=PV5)*(TT3:TT42=PV8)*TZ3:TZ42)+SUMPRODUCT((TQ3:TQ42=PV6)*(TT3:TT42=PV8)*TZ3:TZ42)+SUMPRODUCT((TQ3:TQ42=PV7)*(TT3:TT42=PV8)*TZ3:TZ42)</f>
        <v>0</v>
      </c>
      <c r="QK8" s="255">
        <f ca="1">PW8*4+PX8*2+QI8+QJ8</f>
        <v>0</v>
      </c>
      <c r="QL8" s="255">
        <f ca="1">IF(PV8&lt;&gt;"",RANK(QK8,QK4:QK8),"")</f>
        <v>1</v>
      </c>
      <c r="QM8" s="255">
        <f ca="1">SUMPRODUCT((QK4:QK8=QK8)*(QB4:QB8&gt;QB8))</f>
        <v>0</v>
      </c>
      <c r="QN8" s="255">
        <f ca="1">SUMPRODUCT((QK4:QK8=QK8)*(QB4:QB8=QB8)*(QE4:QE8&gt;QE8))</f>
        <v>0</v>
      </c>
      <c r="QO8" s="255">
        <f ca="1">SUMPRODUCT((QK4:QK8=QK8)*(QB4:QB8=QB8)*(QE4:QE8=QE8)*(QF4:QF8&gt;QF8))</f>
        <v>0</v>
      </c>
      <c r="QP8" s="255">
        <f ca="1">SUMPRODUCT((QK4:QK8=QK8)*(QB4:QB8=QB8)*(QE4:QE8=QE8)*(QF4:QF8=QF8)*(QG4:QG8&gt;QG8))</f>
        <v>0</v>
      </c>
      <c r="QQ8" s="255">
        <f ca="1">SUMPRODUCT((QK4:QK8=QK8)*(QB4:QB8=QB8)*(QE4:QE8=QE8)*(QF4:QF8=QF8)*(QG4:QG8=QG8)*(QH4:QH8&gt;QH8))</f>
        <v>0</v>
      </c>
      <c r="QR8" s="255">
        <f t="shared" ca="1" si="193"/>
        <v>1</v>
      </c>
      <c r="QS8" s="255" t="str">
        <f ca="1">IF(PV8&lt;&gt;"",INDEX(PV4:PV8,MATCH(5,QR4:QR8,0),0),"")</f>
        <v>England</v>
      </c>
      <c r="QT8" s="255" t="str">
        <f ca="1">IF(PR7&lt;&gt;"",PR7,"")</f>
        <v/>
      </c>
      <c r="QU8" s="255" t="str">
        <f ca="1">IF(QT8&lt;&gt;"",SUMPRODUCT((TQ3:TQ42=QT8)*(TT3:TT42=QT5)*(UA3:UA42="W"))+SUMPRODUCT((TQ3:TQ42=QT8)*(TT3:TT42=QT6)*(UA3:UA42="W"))+SUMPRODUCT((TQ3:TQ42=QT8)*(TT3:TT42=QT7)*(UA3:UA42="W"))+SUMPRODUCT((TQ3:TQ42=QT5)*(TT3:TT42=QT8)*(UA3:UA42="W"))+SUMPRODUCT((TQ3:TQ42=QT6)*(TT3:TT42=QT8)*(UA3:UA42="W"))+SUMPRODUCT((TQ3:TQ42=QT7)*(TT3:TT42=QT8)*(UA3:UA42="W")),"")</f>
        <v/>
      </c>
      <c r="QV8" s="255" t="str">
        <f ca="1">IF(QT8&lt;&gt;"",SUMPRODUCT((TQ3:TQ42=QT8)*(TT3:TT42=QT5)*(UA3:UA42="D"))+SUMPRODUCT((TQ3:TQ42=QT8)*(TT3:TT42=QT6)*(UA3:UA42="D"))+SUMPRODUCT((TQ3:TQ42=QT8)*(TT3:TT42=QT7)*(UA3:UA42="D"))+SUMPRODUCT((TQ3:TQ42=QT5)*(TT3:TT42=QT8)*(UA3:UA42="D"))+SUMPRODUCT((TQ3:TQ42=QT6)*(TT3:TT42=QT8)*(UA3:UA42="D"))+SUMPRODUCT((TQ3:TQ42=QT7)*(TT3:TT42=QT8)*(UA3:UA42="D")),"")</f>
        <v/>
      </c>
      <c r="QW8" s="255" t="str">
        <f ca="1">IF(QT8&lt;&gt;"",SUMPRODUCT((TQ3:TQ42=QT8)*(TT3:TT42=QT5)*(UA3:UA42="L"))+SUMPRODUCT((TQ3:TQ42=QT8)*(TT3:TT42=QT6)*(UA3:UA42="L"))+SUMPRODUCT((TQ3:TQ42=QT8)*(TT3:TT42=QT7)*(UA3:UA42="L"))+SUMPRODUCT((TQ3:TQ42=QT5)*(TT3:TT42=QT8)*(UA3:UA42="L"))+SUMPRODUCT((TQ3:TQ42=QT6)*(TT3:TT42=QT8)*(UA3:UA42="L"))+SUMPRODUCT((TQ3:TQ42=QT7)*(TT3:TT42=QT8)*(UA3:UA42="L")),"")</f>
        <v/>
      </c>
      <c r="QX8" s="255">
        <f ca="1">IF(QT8&lt;&gt;"",VLOOKUP(QT8,OW4:PA29,5,FALSE),0)</f>
        <v>0</v>
      </c>
      <c r="QY8" s="255">
        <f ca="1">IF(QT8&lt;&gt;"",VLOOKUP(QT8,OW4:PB29,6,FALSE),0)</f>
        <v>0</v>
      </c>
      <c r="QZ8" s="255">
        <f ca="1">QX8-QY8+1000</f>
        <v>1000</v>
      </c>
      <c r="RA8" s="255">
        <f ca="1">IF(QT8&lt;&gt;"",VLOOKUP(QT8,OW4:PD29,8,FALSE),0)</f>
        <v>0</v>
      </c>
      <c r="RB8" s="255">
        <f ca="1">IF(QT8&lt;&gt;"",VLOOKUP(QT8,OW4:PE29,9,FALSE),0)</f>
        <v>0</v>
      </c>
      <c r="RC8" s="255" t="str">
        <f ca="1">IF(QT8&lt;&gt;"",RA8-RB8+1000,"")</f>
        <v/>
      </c>
      <c r="RD8" s="255" t="str">
        <f ca="1">IF(QT8&lt;&gt;"",VLOOKUP(QT8,OW4:PA8,5,FALSE),"")</f>
        <v/>
      </c>
      <c r="RE8" s="255" t="str">
        <f ca="1">IF(QT8&lt;&gt;"",VLOOKUP(QT8,OW4:PD8,8,FALSE),"")</f>
        <v/>
      </c>
      <c r="RF8" s="255" t="str">
        <f ca="1">IF(QT8&lt;&gt;"",VLOOKUP(QT8,OW4:PK8,15,FALSE),"")</f>
        <v/>
      </c>
      <c r="RG8" s="255" t="str">
        <f ca="1">IF(QT8&lt;&gt;"",SUMPRODUCT((TQ3:TQ42=QT8)*(TT3:TT42=QT5)*TW3:TW42)+SUMPRODUCT((TQ3:TQ42=QT8)*(TT3:TT42=QT6)*TW3:TW42)+SUMPRODUCT((TQ3:TQ42=QT8)*(TT3:TT42=QT7)*TW3:TW42)+SUMPRODUCT((TQ3:TQ42=QT5)*(TT3:TT42=QT8)*TX3:TX42)+SUMPRODUCT((TQ3:TQ42=QT6)*(TT3:TT42=QT8)*TX3:TX42)+SUMPRODUCT((TQ3:TQ42=QT7)*(TT3:TT42=QT8)*TX3:TX42),"")</f>
        <v/>
      </c>
      <c r="RH8" s="255" t="str">
        <f ca="1">IF(QT8&lt;&gt;"",SUMPRODUCT((TQ3:TQ42=QT8)*(TT3:TT42=QT5)*TY3:TY42)+SUMPRODUCT((TQ3:TQ42=QT8)*(TT3:TT42=QT6)*TY3:TY42)+SUMPRODUCT((TQ3:TQ42=QT8)*(TT3:TT42=QT7)*TY3:TY42)+SUMPRODUCT((TQ3:TQ42=QT5)*(TT3:TT42=QT8)*TZ3:TZ42)+SUMPRODUCT((TQ3:TQ42=QT6)*(TT3:TT42=QT8)*TZ3:TZ42)+SUMPRODUCT((TQ3:TQ42=QT7)*(TT3:TT42=QT8)*TZ3:TZ42),"")</f>
        <v/>
      </c>
      <c r="RI8" s="255" t="str">
        <f ca="1">IF(QT8&lt;&gt;"",QU8*4+QV8*2+RG8+RH8,"")</f>
        <v/>
      </c>
      <c r="RJ8" s="255" t="str">
        <f ca="1">IF(QT8&lt;&gt;"",RANK(RI8,RI5:RI8),"")</f>
        <v/>
      </c>
      <c r="RK8" s="255">
        <f ca="1">SUMPRODUCT((RI5:RI8=RI8)*(QZ5:QZ8&gt;QZ8))</f>
        <v>0</v>
      </c>
      <c r="RL8" s="255">
        <f ca="1">SUMPRODUCT((RI5:RI8=RI8)*(QZ5:QZ8=QZ8)*(RC5:RC8&gt;RC8))</f>
        <v>0</v>
      </c>
      <c r="RM8" s="255">
        <f ca="1">SUMPRODUCT((RI4:RI8=RI8)*(QZ4:QZ8=QZ8)*(RC4:RC8=RC8)*(RD4:RD8&gt;RD8))</f>
        <v>0</v>
      </c>
      <c r="RN8" s="255">
        <f ca="1">SUMPRODUCT((RI4:RI8=RI8)*(QZ4:QZ8=QZ8)*(RC4:RC8=RC8)*(RD4:RD8=RD8)*(RE4:RE8&gt;RE8))</f>
        <v>0</v>
      </c>
      <c r="RO8" s="255">
        <f ca="1">SUMPRODUCT((RI4:RI8=RI8)*(QZ4:QZ8=QZ8)*(RC4:RC8=RC8)*(RD4:RD8=RD8)*(RE4:RE8=RE8)*(RF4:RF8&gt;RF8))</f>
        <v>0</v>
      </c>
      <c r="RP8" s="255" t="str">
        <f t="shared" ca="1" si="381"/>
        <v/>
      </c>
      <c r="RQ8" s="255" t="str">
        <f ca="1">IF(QT8&lt;&gt;"",INDEX(QT5:QT8,MATCH(5,RP5:RP8,0),0),"")</f>
        <v/>
      </c>
      <c r="RR8" s="255" t="str">
        <f ca="1">IF(PS6&lt;&gt;"",PS6,"")</f>
        <v/>
      </c>
      <c r="RS8" s="255" t="str">
        <f ca="1">IF(RR8&lt;&gt;"",SUMPRODUCT((TQ3:TQ42=RR8)*(TT3:TT42=RR9)*(UA3:UA42="W"))+SUMPRODUCT((TQ3:TQ42=RR8)*(TT3:TT42=RR6)*(UA3:UA42="W"))+SUMPRODUCT((TQ3:TQ42=RR8)*(TT3:TT42=RR7)*(UA3:UA42="W"))+SUMPRODUCT((TQ3:TQ42=RR9)*(TT3:TT42=RR8)*(UB3:UB42="W"))+SUMPRODUCT((TQ3:TQ42=RR6)*(TT3:TT42=RR8)*(UB3:UB42="W"))+SUMPRODUCT((TQ3:TQ42=RR7)*(TT3:TT42=RR8)*(UB3:UB42="W")),"")</f>
        <v/>
      </c>
      <c r="RT8" s="255" t="str">
        <f ca="1">IF(RR8&lt;&gt;"",SUMPRODUCT((TQ3:TQ42=RR8)*(TT3:TT42=RR9)*(UA3:UA42="D"))+SUMPRODUCT((TQ3:TQ42=RR8)*(TT3:TT42=RR6)*(UA3:UA42="D"))+SUMPRODUCT((TQ3:TQ42=RR8)*(TT3:TT42=RR7)*(UA3:UA42="D"))+SUMPRODUCT((TQ3:TQ42=RR9)*(TT3:TT42=RR8)*(UA3:UA42="D"))+SUMPRODUCT((TQ3:TQ42=RR6)*(TT3:TT42=RR8)*(UA3:UA42="D"))+SUMPRODUCT((TQ3:TQ42=RR7)*(TT3:TT42=RR8)*(UA3:UA42="D")),"")</f>
        <v/>
      </c>
      <c r="RU8" s="255" t="str">
        <f ca="1">IF(RR8&lt;&gt;"",SUMPRODUCT((TQ3:TQ42=RR8)*(TT3:TT42=RR9)*(UA3:UA42="L"))+SUMPRODUCT((TQ3:TQ42=RR8)*(TT3:TT42=RR6)*(UA3:UA42="L"))+SUMPRODUCT((TQ3:TQ42=RR8)*(TT3:TT42=RR7)*(UA3:UA42="L"))+SUMPRODUCT((TQ3:TQ42=RR9)*(TT3:TT42=RR8)*(UB3:UB42="L"))+SUMPRODUCT((TQ3:TQ42=RR6)*(TT3:TT42=RR8)*(UB3:UB42="L"))+SUMPRODUCT((TQ3:TQ42=RR7)*(TT3:TT42=RR8)*(UB3:UB42="L")),"")</f>
        <v/>
      </c>
      <c r="RV8" s="255">
        <f ca="1">IF(RR8&lt;&gt;"",VLOOKUP(RR8,OW4:PA29,5,FALSE),0)</f>
        <v>0</v>
      </c>
      <c r="RW8" s="255">
        <f ca="1">IF(RR8&lt;&gt;"",VLOOKUP(RR8,OW4:PB29,6,FALSE),0)</f>
        <v>0</v>
      </c>
      <c r="RX8" s="255">
        <f ca="1">RV8-RW8+1000</f>
        <v>1000</v>
      </c>
      <c r="RY8" s="255">
        <f ca="1">IF(RR8&lt;&gt;"",VLOOKUP(RR8,OW4:PD29,8,FALSE),0)</f>
        <v>0</v>
      </c>
      <c r="RZ8" s="255">
        <f ca="1">IF(RR8&lt;&gt;"",VLOOKUP(RR8,OW4:PE29,9,FALSE),0)</f>
        <v>0</v>
      </c>
      <c r="SA8" s="255" t="str">
        <f ca="1">IF(RR8&lt;&gt;"",RY8-RZ8+1000,"")</f>
        <v/>
      </c>
      <c r="SB8" s="255" t="str">
        <f ca="1">IF(RR8&lt;&gt;"",VLOOKUP(RR8,OW4:PA8,5,FALSE),"")</f>
        <v/>
      </c>
      <c r="SC8" s="255" t="str">
        <f ca="1">IF(RR8&lt;&gt;"",VLOOKUP(RR8,OW4:PD8,8,FALSE),"")</f>
        <v/>
      </c>
      <c r="SD8" s="255" t="str">
        <f ca="1">IF(RR8&lt;&gt;"",VLOOKUP(RR8,OW4:PK8,15,FALSE),"")</f>
        <v/>
      </c>
      <c r="SE8" s="255" t="str">
        <f ca="1">IF(RR8&lt;&gt;"",SUMPRODUCT((TQ3:TQ42=RR8)*(TT3:TT42=RR9)*TW3:TW42)+SUMPRODUCT((TQ3:TQ42=RR8)*(TT3:TT42=RR6)*TW3:TW42)+SUMPRODUCT((TQ3:TQ42=RR8)*(TT3:TT42=RR7)*TW3:TW42)+SUMPRODUCT((TQ3:TQ42=RR9)*(TT3:TT42=RR8)*TX3:TX42)+SUMPRODUCT((TQ3:TQ42=RR6)*(TT3:TT42=RR8)*TX3:TX42)+SUMPRODUCT((TQ3:TQ42=RR7)*(TT3:TT42=RR8)*TX3:TX42),"")</f>
        <v/>
      </c>
      <c r="SF8" s="255" t="str">
        <f ca="1">IF(RR8&lt;&gt;"",SUMPRODUCT((TQ3:TQ42=RR8)*(TT3:TT42=RR9)*TY3:TY42)+SUMPRODUCT((TQ3:TQ42=RR8)*(TT3:TT42=RR6)*TY3:TY42)+SUMPRODUCT((TQ3:TQ42=RR8)*(TT3:TT42=RR7)*TY3:TY42)+SUMPRODUCT((TQ3:TQ42=RR9)*(TT3:TT42=RR8)*TZ3:TZ42)+SUMPRODUCT((TQ3:TQ42=RR6)*(TT3:TT42=RR8)*TZ3:TZ42)+SUMPRODUCT((TQ3:TQ42=RR7)*(TT3:TT42=RR8)*TZ3:TZ42),"")</f>
        <v/>
      </c>
      <c r="SG8" s="255" t="str">
        <f ca="1">IF(RR8&lt;&gt;"",RS8*4+RT8*2+SE8+SF8,"")</f>
        <v/>
      </c>
      <c r="SH8" s="255" t="str">
        <f ca="1">IF(RR8&lt;&gt;"",RANK(SG8,SG6:SG9),"")</f>
        <v/>
      </c>
      <c r="SI8" s="255">
        <f ca="1">SUMPRODUCT((SG6:SG9=SG8)*(RX6:RX9&gt;RX8))</f>
        <v>0</v>
      </c>
      <c r="SJ8" s="255">
        <f ca="1">SUMPRODUCT((SG6:SG9=SG8)*(RX6:RX9=RX8)*(SA6:SA9&gt;SA8))</f>
        <v>0</v>
      </c>
      <c r="SK8" s="255">
        <f ca="1">SUMPRODUCT((SG4:SG8=SG8)*(RX4:RX8=RX8)*(SA4:SA8=SA8)*(SB4:SB8&gt;SB8))</f>
        <v>0</v>
      </c>
      <c r="SL8" s="255">
        <f ca="1">SUMPRODUCT((SG4:SG8=SG8)*(RX4:RX8=RX8)*(SA4:SA8=SA8)*(SB4:SB8=SB8)*(SC4:SC8&gt;SC8))</f>
        <v>0</v>
      </c>
      <c r="SM8" s="255">
        <f ca="1">SUMPRODUCT((SG4:SG8=SG8)*(RX4:RX8=RX8)*(SA4:SA8=SA8)*(SB4:SB8=SB8)*(SC4:SC8=SC8)*(SD4:SD8&gt;SD8))</f>
        <v>0</v>
      </c>
      <c r="SN8" s="255" t="str">
        <f t="shared" ca="1" si="409"/>
        <v/>
      </c>
      <c r="SO8" s="255" t="str">
        <f ca="1">IF(RR8&lt;&gt;"",INDEX(RR6:RR8,MATCH(5,SN6:SN8,0),0),"")</f>
        <v/>
      </c>
      <c r="SP8" s="255" t="str">
        <f ca="1">IF(PT5&lt;&gt;"",PT5,"")</f>
        <v/>
      </c>
      <c r="SQ8" s="255">
        <f ca="1">SUMPRODUCT((TQ3:TQ42=SP8)*(TT3:TT42=SP9)*(UA3:UA42="W"))+SUMPRODUCT((TQ3:TQ42=SP8)*(TT3:TT42=SP10)*(UA3:UA42="W"))+SUMPRODUCT((TQ3:TQ42=SP8)*(TT3:TT42=SP7)*(UA3:UA42="W"))+SUMPRODUCT((TQ3:TQ42=SP9)*(TT3:TT42=SP8)*(UB3:UB42="W"))+SUMPRODUCT((TQ3:TQ42=SP10)*(TT3:TT42=SP8)*(UB3:UB42="W"))+SUMPRODUCT((TQ3:TQ42=SP7)*(TT3:TT42=SP8)*(UB3:UB42="W"))</f>
        <v>0</v>
      </c>
      <c r="SR8" s="255">
        <f ca="1">SUMPRODUCT((TQ3:TQ42=SP8)*(TT3:TT42=SP9)*(UA3:UA42="D"))+SUMPRODUCT((TQ3:TQ42=SP8)*(TT3:TT42=SP10)*(UA3:UA42="D"))+SUMPRODUCT((TQ3:TQ42=SP8)*(TT3:TT42=SP7)*(UA3:UA42="D"))+SUMPRODUCT((TQ3:TQ42=SP9)*(TT3:TT42=SP8)*(UA3:UA42="D"))+SUMPRODUCT((TQ3:TQ42=SP10)*(TT3:TT42=SP8)*(UA3:UA42="D"))+SUMPRODUCT((TQ3:TQ42=SP7)*(TT3:TT42=SP8)*(UA3:UA42="D"))</f>
        <v>0</v>
      </c>
      <c r="SS8" s="255">
        <f ca="1">SUMPRODUCT((TQ3:TQ42=SP8)*(TT3:TT42=SP9)*(UA3:UA42="L"))+SUMPRODUCT((TQ3:TQ42=SP8)*(TT3:TT42=SP10)*(UA3:UA42="L"))+SUMPRODUCT((TQ3:TQ42=SP8)*(TT3:TT42=SP7)*(UA3:UA42="L"))+SUMPRODUCT((TQ3:TQ42=SP9)*(TT3:TT42=SP8)*(UB3:UB42="L"))+SUMPRODUCT((TQ3:TQ42=SP10)*(TT3:TT42=SP8)*(UB3:UB42="L"))+SUMPRODUCT((TQ3:TQ42=SP7)*(TT3:TT42=SP8)*(UB3:UB42="L"))</f>
        <v>0</v>
      </c>
      <c r="ST8" s="255">
        <f ca="1">IF(SP8&lt;&gt;"",VLOOKUP(SP8,OW4:PA29,5,FALSE),0)</f>
        <v>0</v>
      </c>
      <c r="SU8" s="255">
        <f ca="1">IF(SP8&lt;&gt;"",VLOOKUP(SP8,OW4:PB29,6,FALSE),0)</f>
        <v>0</v>
      </c>
      <c r="SV8" s="255">
        <f ca="1">ST8-SU8+1000</f>
        <v>1000</v>
      </c>
      <c r="SW8" s="255">
        <f ca="1">IF(SP8&lt;&gt;"",VLOOKUP(SP8,OW4:PD29,8,FALSE),0)</f>
        <v>0</v>
      </c>
      <c r="SX8" s="255">
        <f ca="1">IF(SP8&lt;&gt;"",VLOOKUP(SP8,OW4:PE29,9,FALSE),0)</f>
        <v>0</v>
      </c>
      <c r="SY8" s="255">
        <f t="shared" ref="SY8" ca="1" si="428">SW8-SX8+1000</f>
        <v>1000</v>
      </c>
      <c r="SZ8" s="255" t="str">
        <f ca="1">IF(SP8&lt;&gt;"",VLOOKUP(SP8,OW4:PA8,5,FALSE),"")</f>
        <v/>
      </c>
      <c r="TA8" s="255" t="str">
        <f ca="1">IF(SP8&lt;&gt;"",VLOOKUP(SP8,OW4:PD8,8,FALSE),"")</f>
        <v/>
      </c>
      <c r="TB8" s="255" t="str">
        <f ca="1">IF(SP8&lt;&gt;"",VLOOKUP(SP8,OW4:PK8,15,FALSE),"")</f>
        <v/>
      </c>
      <c r="TC8" s="255">
        <f ca="1">SUMPRODUCT((TQ3:TQ42=SP8)*(TT3:TT42=SP9)*TW3:TW42)+SUMPRODUCT((TQ3:TQ42=SP8)*(TT3:TT42=SP10)*TW3:TW42)+SUMPRODUCT((TQ3:TQ42=SP8)*(TT3:TT42=SP7)*TW3:TW42)+SUMPRODUCT((TQ3:TQ42=SP9)*(TT3:TT42=SP8)*TX3:TX42)+SUMPRODUCT((TQ3:TQ42=SP10)*(TT3:TT42=SP8)*TX3:TX42)+SUMPRODUCT((TQ3:TQ42=SP7)*(TT3:TT42=SP8)*TX3:TX42)</f>
        <v>0</v>
      </c>
      <c r="TD8" s="255">
        <f ca="1">SUMPRODUCT((TQ3:TQ42=SP8)*(TT3:TT42=SP9)*TY3:TY42)+SUMPRODUCT((TQ3:TQ42=SP8)*(TT3:TT42=SP10)*TY3:TY42)+SUMPRODUCT((TQ3:TQ42=SP8)*(TT3:TT42=SP7)*TY3:TY42)+SUMPRODUCT((TQ3:TQ42=SP9)*(TT3:TT42=SP8)*TZ3:TZ42)+SUMPRODUCT((TQ3:TQ42=SP10)*(TT3:TT42=SP8)*TZ3:TZ42)+SUMPRODUCT((TQ3:TQ42=SP7)*(TT3:TT42=SP8)*TZ3:TZ42)</f>
        <v>0</v>
      </c>
      <c r="TE8" s="255">
        <f t="shared" ref="TE8" ca="1" si="429">SQ8*4+SR8*2+TC8+TD8</f>
        <v>0</v>
      </c>
      <c r="TF8" s="255" t="str">
        <f ca="1">IF(SP8&lt;&gt;"",RANK(TE8,TE7:TE10),"")</f>
        <v/>
      </c>
      <c r="TG8" s="255">
        <f ca="1">SUMPRODUCT((TE7:TE10=TE8)*(SV7:SV10&gt;SV8))</f>
        <v>0</v>
      </c>
      <c r="TH8" s="255">
        <f ca="1">SUMPRODUCT((TE7:TE10=TE8)*(SV7:SV10=SV8)*(SY7:SY10&gt;SY8))</f>
        <v>0</v>
      </c>
      <c r="TI8" s="255">
        <f ca="1">SUMPRODUCT((TE4:TE8=TE8)*(SV4:SV8=SV8)*(SY4:SY8=SY8)*(SZ4:SZ8&gt;SZ8))</f>
        <v>0</v>
      </c>
      <c r="TJ8" s="255">
        <f ca="1">SUMPRODUCT((TE4:TE8=TE8)*(SV4:SV8=SV8)*(SY4:SY8=SY8)*(SZ4:SZ8=SZ8)*(TA4:TA8&gt;TA8))</f>
        <v>0</v>
      </c>
      <c r="TK8" s="255">
        <f ca="1">SUMPRODUCT((TE4:TE8=TE8)*(SV4:SV8=SV8)*(SY4:SY8=SY8)*(SZ4:SZ8=SZ8)*(TA4:TA8=TA8)*(TB4:TB8&gt;TB8))</f>
        <v>0</v>
      </c>
      <c r="TL8" s="255" t="str">
        <f ca="1">IF(SP8&lt;&gt;"",SUM(TF8:TK8)+3,"")</f>
        <v/>
      </c>
      <c r="TM8" s="255" t="str">
        <f ca="1">IF(SP7&lt;&gt;"",IF(SP7=TM7,SP8,SP7),"")</f>
        <v/>
      </c>
      <c r="TN8" s="255" t="str">
        <f ca="1">IF(TM8&lt;&gt;"",TM8,IF(SO8&lt;&gt;"",SO8,IF(RQ8&lt;&gt;"",RQ8,IF(QS8&lt;&gt;"",QS8,PO8))))</f>
        <v>England</v>
      </c>
      <c r="TO8" s="255">
        <v>5</v>
      </c>
      <c r="TP8" s="255">
        <v>6</v>
      </c>
      <c r="TQ8" s="255" t="str">
        <f t="shared" si="34"/>
        <v>Samoa</v>
      </c>
      <c r="TR8" s="255" t="str">
        <f ca="1">IF(OFFSET('All Players'!$W15,0,TR$1)&lt;&gt;"",OFFSET('All Players'!$W15,0,TR$1),"")</f>
        <v/>
      </c>
      <c r="TS8" s="255" t="str">
        <f ca="1">IF(OFFSET('All Players'!$Y15,0,TR$1)&lt;&gt;"",OFFSET('All Players'!$Y15,0,TR$1),"")</f>
        <v/>
      </c>
      <c r="TT8" s="255" t="str">
        <f t="shared" si="35"/>
        <v>USA</v>
      </c>
      <c r="TU8" s="255" t="str">
        <f ca="1">IF(OFFSET('All Players'!$AA15,0,TT$1)&lt;&gt;"",OFFSET('All Players'!$AA15,0,TT$1),"")</f>
        <v/>
      </c>
      <c r="TV8" s="255" t="str">
        <f ca="1">IF(OFFSET('All Players'!$AC15,0,TU$1)&lt;&gt;"",OFFSET('All Players'!$AC15,0,TU$1),"")</f>
        <v/>
      </c>
      <c r="TW8" s="255">
        <f t="shared" ca="1" si="36"/>
        <v>0</v>
      </c>
      <c r="TX8" s="255">
        <f t="shared" ca="1" si="37"/>
        <v>0</v>
      </c>
      <c r="TY8" s="255">
        <f t="shared" ca="1" si="38"/>
        <v>0</v>
      </c>
      <c r="TZ8" s="255">
        <f t="shared" ca="1" si="39"/>
        <v>0</v>
      </c>
      <c r="UA8" s="255" t="str">
        <f t="shared" ca="1" si="40"/>
        <v/>
      </c>
      <c r="UB8" s="255" t="str">
        <f t="shared" ca="1" si="41"/>
        <v/>
      </c>
      <c r="UC8" s="255">
        <f ca="1">VLOOKUP(UD8,YU4:YV8,2,FALSE)</f>
        <v>1</v>
      </c>
      <c r="UD8" s="255" t="s">
        <v>2</v>
      </c>
      <c r="UE8" s="255">
        <f t="shared" ca="1" si="194"/>
        <v>0</v>
      </c>
      <c r="UF8" s="255">
        <f t="shared" ca="1" si="195"/>
        <v>0</v>
      </c>
      <c r="UG8" s="255">
        <f t="shared" ca="1" si="196"/>
        <v>0</v>
      </c>
      <c r="UH8" s="255">
        <f t="shared" ca="1" si="197"/>
        <v>0</v>
      </c>
      <c r="UI8" s="255">
        <f t="shared" ca="1" si="198"/>
        <v>0</v>
      </c>
      <c r="UJ8" s="255">
        <f t="shared" ca="1" si="199"/>
        <v>1000</v>
      </c>
      <c r="UK8" s="255">
        <f t="shared" ca="1" si="200"/>
        <v>0</v>
      </c>
      <c r="UL8" s="255">
        <f t="shared" ca="1" si="201"/>
        <v>0</v>
      </c>
      <c r="UM8" s="255">
        <f t="shared" ca="1" si="202"/>
        <v>1000</v>
      </c>
      <c r="UN8" s="255">
        <f t="shared" ca="1" si="203"/>
        <v>0</v>
      </c>
      <c r="UO8" s="255">
        <f ca="1">SUMIF(YX:YX,UD8,ZD:ZD)+SUMIF(ZA:ZA,UD8,ZE:ZE)</f>
        <v>0</v>
      </c>
      <c r="UP8" s="255">
        <f ca="1">SUMIF(YX:YX,UD8,ZF:ZF)+SUMIF(ZA:ZA,UD8,ZG:ZG)</f>
        <v>0</v>
      </c>
      <c r="UQ8" s="255">
        <f t="shared" ca="1" si="204"/>
        <v>0</v>
      </c>
      <c r="UR8" s="255">
        <v>19</v>
      </c>
      <c r="US8" s="255">
        <f t="shared" ca="1" si="205"/>
        <v>1</v>
      </c>
      <c r="UU8" s="255">
        <f ca="1">RANK(UQ8,UQ$4:UQ$8)+COUNTIF(UQ$4:UQ8,UQ8)-1</f>
        <v>5</v>
      </c>
      <c r="UV8" s="255" t="str">
        <f ca="1">INDEX(UD$4:UD$8,MATCH(5,UU$4:UU$8,0),0)</f>
        <v>Uruguay</v>
      </c>
      <c r="UW8" s="255">
        <f t="shared" ca="1" si="206"/>
        <v>1</v>
      </c>
      <c r="UX8" s="255" t="str">
        <f ca="1">IF(AND(UX7&lt;&gt;"",UW8=1),UV8,"")</f>
        <v>Uruguay</v>
      </c>
      <c r="VC8" s="255" t="str">
        <f t="shared" ca="1" si="207"/>
        <v>Uruguay</v>
      </c>
      <c r="VD8" s="255">
        <f ca="1">SUMPRODUCT((YX3:YX42=VC8)*(ZA3:ZA42=VC4)*(ZH3:ZH42="W"))+SUMPRODUCT((YX3:YX42=VC8)*(ZA3:ZA42=VC5)*(ZH3:ZH42="W"))+SUMPRODUCT((YX3:YX42=VC8)*(ZA3:ZA42=VC6)*(ZH3:ZH42="W"))+SUMPRODUCT((YX3:YX42=VC8)*(ZA3:ZA42=VC7)*(ZH3:ZH42="W"))+SUMPRODUCT((YX3:YX42=VC4)*(ZA3:ZA42=VC8)*(ZI3:ZI42="W"))+SUMPRODUCT((YX3:YX42=VC5)*(ZA3:ZA42=VC8)*(ZI3:ZI42="W"))+SUMPRODUCT((YX3:YX42=VC6)*(ZA3:ZA42=VC8)*(ZI3:ZI42="W"))+SUMPRODUCT((YX3:YX42=VC7)*(ZA3:ZA42=VC8)*(ZI3:ZI42="W"))</f>
        <v>0</v>
      </c>
      <c r="VE8" s="255">
        <f ca="1">SUMPRODUCT((YX3:YX42=VC8)*(ZA3:ZA42=VC4)*(ZH3:ZH42="D"))+SUMPRODUCT((YX3:YX42=VC8)*(ZA3:ZA42=VC5)*(ZH3:ZH42="D"))+SUMPRODUCT((YX3:YX42=VC8)*(ZA3:ZA42=VC6)*(ZH3:ZH42="D"))+SUMPRODUCT((YX3:YX42=VC8)*(ZA3:ZA42=VC7)*(ZH3:ZH42="D"))+SUMPRODUCT((YX3:YX42=VC4)*(ZA3:ZA42=VC8)*(ZH3:ZH42="D"))+SUMPRODUCT((YX3:YX42=VC5)*(ZA3:ZA42=VC8)*(ZH3:ZH42="D"))+SUMPRODUCT((YX3:YX42=VC6)*(ZA3:ZA42=VC8)*(ZH3:ZH42="D"))+SUMPRODUCT((YX3:YX42=VC7)*(ZA3:ZA42=VC8)*(ZH3:ZH42="D"))</f>
        <v>0</v>
      </c>
      <c r="VF8" s="255">
        <f ca="1">SUMPRODUCT((YX3:YX42=VC8)*(ZA3:ZA42=VC4)*(ZH3:ZH42="L"))+SUMPRODUCT((YX3:YX42=VC8)*(ZA3:ZA42=VC5)*(ZH3:ZH42="L"))+SUMPRODUCT((YX3:YX42=VC8)*(ZA3:ZA42=VC6)*(ZH3:ZH42="L"))+SUMPRODUCT((YX3:YX42=VC8)*(ZA3:ZA42=VC7)*(ZH3:ZH42="L"))+SUMPRODUCT((YX3:YX42=VC4)*(ZA3:ZA42=VC8)*(ZI3:ZI42="L"))+SUMPRODUCT((YX3:YX42=VC5)*(ZA3:ZA42=VC8)*(ZI3:ZI42="L"))+SUMPRODUCT((YX3:YX42=VC6)*(ZA3:ZA42=VC8)*(ZI3:ZI42="L"))+SUMPRODUCT((YX3:YX42=VC7)*(ZA3:ZA42=VC8)*(ZI3:ZI42="L"))</f>
        <v>0</v>
      </c>
      <c r="VG8" s="255">
        <f ca="1">IF(VC8&lt;&gt;"",VLOOKUP(VC8,UD4:UH29,5,FALSE),0)</f>
        <v>0</v>
      </c>
      <c r="VH8" s="255">
        <f ca="1">IF(VC8&lt;&gt;"",VLOOKUP(VC8,UD4:UI29,6,FALSE),0)</f>
        <v>0</v>
      </c>
      <c r="VI8" s="255">
        <f ca="1">VG8-VH8+1000</f>
        <v>1000</v>
      </c>
      <c r="VJ8" s="255">
        <f ca="1">IF(VC8&lt;&gt;"",VLOOKUP(VC8,UD4:UK29,8,FALSE),0)</f>
        <v>0</v>
      </c>
      <c r="VK8" s="255">
        <f ca="1">IF(VC8&lt;&gt;"",VLOOKUP(VC8,UD4:UL29,9,FALSE),0)</f>
        <v>0</v>
      </c>
      <c r="VL8" s="255">
        <f ca="1">VJ8-VK8+1000</f>
        <v>1000</v>
      </c>
      <c r="VM8" s="255">
        <f ca="1">IF(VC8&lt;&gt;"",VLOOKUP(VC8,UD4:UH8,5,FALSE),"")</f>
        <v>0</v>
      </c>
      <c r="VN8" s="255">
        <f ca="1">IF(VC8&lt;&gt;"",VLOOKUP(VC8,UD4:UK8,8,FALSE),"")</f>
        <v>0</v>
      </c>
      <c r="VO8" s="255">
        <f ca="1">IF(VC8&lt;&gt;"",VLOOKUP(VC8,UD4:UR8,15,FALSE),"")</f>
        <v>19</v>
      </c>
      <c r="VP8" s="255">
        <f ca="1">SUMPRODUCT((YX3:YX42=VC8)*(ZA3:ZA42=VC4)*ZD3:ZD42)+SUMPRODUCT((YX3:YX42=VC8)*(ZA3:ZA42=VC5)*ZD3:ZD42)+SUMPRODUCT((YX3:YX42=VC8)*(ZA3:ZA42=VC6)*ZD3:ZD42)+SUMPRODUCT((YX3:YX42=VC8)*(ZA3:ZA42=VC7)*ZD3:ZD42)+SUMPRODUCT((YX3:YX42=VC4)*(ZA3:ZA42=VC8)*ZE3:ZE42)+SUMPRODUCT((YX3:YX42=VC5)*(ZA3:ZA42=VC8)*ZE3:ZE42)+SUMPRODUCT((YX3:YX42=VC6)*(ZA3:ZA42=VC8)*ZE3:ZE42)+SUMPRODUCT((YX3:YX42=VC7)*(ZA3:ZA42=VC8)*ZE3:ZE42)</f>
        <v>0</v>
      </c>
      <c r="VQ8" s="255">
        <f ca="1">SUMPRODUCT((YX3:YX42=VC8)*(ZA3:ZA42=VC4)*ZF3:ZF42)+SUMPRODUCT((YX3:YX42=VC8)*(ZA3:ZA42=VC5)*ZF3:ZF42)+SUMPRODUCT((YX3:YX42=VC8)*(ZA3:ZA42=VC6)*ZF3:ZF42)+SUMPRODUCT((YX3:YX42=VC8)*(ZA3:ZA42=VC7)*ZF3:ZF42)+SUMPRODUCT((YX3:YX42=VC4)*(ZA3:ZA42=VC8)*ZG3:ZG42)+SUMPRODUCT((YX3:YX42=VC5)*(ZA3:ZA42=VC8)*ZG3:ZG42)+SUMPRODUCT((YX3:YX42=VC6)*(ZA3:ZA42=VC8)*ZG3:ZG42)+SUMPRODUCT((YX3:YX42=VC7)*(ZA3:ZA42=VC8)*ZG3:ZG42)</f>
        <v>0</v>
      </c>
      <c r="VR8" s="255">
        <f ca="1">VD8*4+VE8*2+VP8+VQ8</f>
        <v>0</v>
      </c>
      <c r="VS8" s="255">
        <f ca="1">IF(VC8&lt;&gt;"",RANK(VR8,VR4:VR8),"")</f>
        <v>1</v>
      </c>
      <c r="VT8" s="255">
        <f ca="1">SUMPRODUCT((VR4:VR8=VR8)*(VI4:VI8&gt;VI8))</f>
        <v>0</v>
      </c>
      <c r="VU8" s="255">
        <f ca="1">SUMPRODUCT((VR4:VR8=VR8)*(VI4:VI8=VI8)*(VL4:VL8&gt;VL8))</f>
        <v>0</v>
      </c>
      <c r="VV8" s="255">
        <f ca="1">SUMPRODUCT((VR4:VR8=VR8)*(VI4:VI8=VI8)*(VL4:VL8=VL8)*(VM4:VM8&gt;VM8))</f>
        <v>0</v>
      </c>
      <c r="VW8" s="255">
        <f ca="1">SUMPRODUCT((VR4:VR8=VR8)*(VI4:VI8=VI8)*(VL4:VL8=VL8)*(VM4:VM8=VM8)*(VN4:VN8&gt;VN8))</f>
        <v>0</v>
      </c>
      <c r="VX8" s="255">
        <f ca="1">SUMPRODUCT((VR4:VR8=VR8)*(VI4:VI8=VI8)*(VL4:VL8=VL8)*(VM4:VM8=VM8)*(VN4:VN8=VN8)*(VO4:VO8&gt;VO8))</f>
        <v>0</v>
      </c>
      <c r="VY8" s="255">
        <f t="shared" ca="1" si="208"/>
        <v>1</v>
      </c>
      <c r="VZ8" s="255" t="str">
        <f ca="1">IF(VC8&lt;&gt;"",INDEX(VC4:VC8,MATCH(5,VY4:VY8,0),0),"")</f>
        <v>England</v>
      </c>
      <c r="WA8" s="255" t="str">
        <f ca="1">IF(UY7&lt;&gt;"",UY7,"")</f>
        <v/>
      </c>
      <c r="WB8" s="255" t="str">
        <f ca="1">IF(WA8&lt;&gt;"",SUMPRODUCT((YX3:YX42=WA8)*(ZA3:ZA42=WA5)*(ZH3:ZH42="W"))+SUMPRODUCT((YX3:YX42=WA8)*(ZA3:ZA42=WA6)*(ZH3:ZH42="W"))+SUMPRODUCT((YX3:YX42=WA8)*(ZA3:ZA42=WA7)*(ZH3:ZH42="W"))+SUMPRODUCT((YX3:YX42=WA5)*(ZA3:ZA42=WA8)*(ZH3:ZH42="W"))+SUMPRODUCT((YX3:YX42=WA6)*(ZA3:ZA42=WA8)*(ZH3:ZH42="W"))+SUMPRODUCT((YX3:YX42=WA7)*(ZA3:ZA42=WA8)*(ZH3:ZH42="W")),"")</f>
        <v/>
      </c>
      <c r="WC8" s="255" t="str">
        <f ca="1">IF(WA8&lt;&gt;"",SUMPRODUCT((YX3:YX42=WA8)*(ZA3:ZA42=WA5)*(ZH3:ZH42="D"))+SUMPRODUCT((YX3:YX42=WA8)*(ZA3:ZA42=WA6)*(ZH3:ZH42="D"))+SUMPRODUCT((YX3:YX42=WA8)*(ZA3:ZA42=WA7)*(ZH3:ZH42="D"))+SUMPRODUCT((YX3:YX42=WA5)*(ZA3:ZA42=WA8)*(ZH3:ZH42="D"))+SUMPRODUCT((YX3:YX42=WA6)*(ZA3:ZA42=WA8)*(ZH3:ZH42="D"))+SUMPRODUCT((YX3:YX42=WA7)*(ZA3:ZA42=WA8)*(ZH3:ZH42="D")),"")</f>
        <v/>
      </c>
      <c r="WD8" s="255" t="str">
        <f ca="1">IF(WA8&lt;&gt;"",SUMPRODUCT((YX3:YX42=WA8)*(ZA3:ZA42=WA5)*(ZH3:ZH42="L"))+SUMPRODUCT((YX3:YX42=WA8)*(ZA3:ZA42=WA6)*(ZH3:ZH42="L"))+SUMPRODUCT((YX3:YX42=WA8)*(ZA3:ZA42=WA7)*(ZH3:ZH42="L"))+SUMPRODUCT((YX3:YX42=WA5)*(ZA3:ZA42=WA8)*(ZH3:ZH42="L"))+SUMPRODUCT((YX3:YX42=WA6)*(ZA3:ZA42=WA8)*(ZH3:ZH42="L"))+SUMPRODUCT((YX3:YX42=WA7)*(ZA3:ZA42=WA8)*(ZH3:ZH42="L")),"")</f>
        <v/>
      </c>
      <c r="WE8" s="255">
        <f ca="1">IF(WA8&lt;&gt;"",VLOOKUP(WA8,UD4:UH29,5,FALSE),0)</f>
        <v>0</v>
      </c>
      <c r="WF8" s="255">
        <f ca="1">IF(WA8&lt;&gt;"",VLOOKUP(WA8,UD4:UI29,6,FALSE),0)</f>
        <v>0</v>
      </c>
      <c r="WG8" s="255">
        <f ca="1">WE8-WF8+1000</f>
        <v>1000</v>
      </c>
      <c r="WH8" s="255">
        <f ca="1">IF(WA8&lt;&gt;"",VLOOKUP(WA8,UD4:UK29,8,FALSE),0)</f>
        <v>0</v>
      </c>
      <c r="WI8" s="255">
        <f ca="1">IF(WA8&lt;&gt;"",VLOOKUP(WA8,UD4:UL29,9,FALSE),0)</f>
        <v>0</v>
      </c>
      <c r="WJ8" s="255" t="str">
        <f ca="1">IF(WA8&lt;&gt;"",WH8-WI8+1000,"")</f>
        <v/>
      </c>
      <c r="WK8" s="255" t="str">
        <f ca="1">IF(WA8&lt;&gt;"",VLOOKUP(WA8,UD4:UH8,5,FALSE),"")</f>
        <v/>
      </c>
      <c r="WL8" s="255" t="str">
        <f ca="1">IF(WA8&lt;&gt;"",VLOOKUP(WA8,UD4:UK8,8,FALSE),"")</f>
        <v/>
      </c>
      <c r="WM8" s="255" t="str">
        <f ca="1">IF(WA8&lt;&gt;"",VLOOKUP(WA8,UD4:UR8,15,FALSE),"")</f>
        <v/>
      </c>
      <c r="WN8" s="255" t="str">
        <f ca="1">IF(WA8&lt;&gt;"",SUMPRODUCT((YX3:YX42=WA8)*(ZA3:ZA42=WA5)*ZD3:ZD42)+SUMPRODUCT((YX3:YX42=WA8)*(ZA3:ZA42=WA6)*ZD3:ZD42)+SUMPRODUCT((YX3:YX42=WA8)*(ZA3:ZA42=WA7)*ZD3:ZD42)+SUMPRODUCT((YX3:YX42=WA5)*(ZA3:ZA42=WA8)*ZE3:ZE42)+SUMPRODUCT((YX3:YX42=WA6)*(ZA3:ZA42=WA8)*ZE3:ZE42)+SUMPRODUCT((YX3:YX42=WA7)*(ZA3:ZA42=WA8)*ZE3:ZE42),"")</f>
        <v/>
      </c>
      <c r="WO8" s="255" t="str">
        <f ca="1">IF(WA8&lt;&gt;"",SUMPRODUCT((YX3:YX42=WA8)*(ZA3:ZA42=WA5)*ZF3:ZF42)+SUMPRODUCT((YX3:YX42=WA8)*(ZA3:ZA42=WA6)*ZF3:ZF42)+SUMPRODUCT((YX3:YX42=WA8)*(ZA3:ZA42=WA7)*ZF3:ZF42)+SUMPRODUCT((YX3:YX42=WA5)*(ZA3:ZA42=WA8)*ZG3:ZG42)+SUMPRODUCT((YX3:YX42=WA6)*(ZA3:ZA42=WA8)*ZG3:ZG42)+SUMPRODUCT((YX3:YX42=WA7)*(ZA3:ZA42=WA8)*ZG3:ZG42),"")</f>
        <v/>
      </c>
      <c r="WP8" s="255" t="str">
        <f ca="1">IF(WA8&lt;&gt;"",WB8*4+WC8*2+WN8+WO8,"")</f>
        <v/>
      </c>
      <c r="WQ8" s="255" t="str">
        <f ca="1">IF(WA8&lt;&gt;"",RANK(WP8,WP5:WP8),"")</f>
        <v/>
      </c>
      <c r="WR8" s="255">
        <f ca="1">SUMPRODUCT((WP5:WP8=WP8)*(WG5:WG8&gt;WG8))</f>
        <v>0</v>
      </c>
      <c r="WS8" s="255">
        <f ca="1">SUMPRODUCT((WP5:WP8=WP8)*(WG5:WG8=WG8)*(WJ5:WJ8&gt;WJ8))</f>
        <v>0</v>
      </c>
      <c r="WT8" s="255">
        <f ca="1">SUMPRODUCT((WP4:WP8=WP8)*(WG4:WG8=WG8)*(WJ4:WJ8=WJ8)*(WK4:WK8&gt;WK8))</f>
        <v>0</v>
      </c>
      <c r="WU8" s="255">
        <f ca="1">SUMPRODUCT((WP4:WP8=WP8)*(WG4:WG8=WG8)*(WJ4:WJ8=WJ8)*(WK4:WK8=WK8)*(WL4:WL8&gt;WL8))</f>
        <v>0</v>
      </c>
      <c r="WV8" s="255">
        <f ca="1">SUMPRODUCT((WP4:WP8=WP8)*(WG4:WG8=WG8)*(WJ4:WJ8=WJ8)*(WK4:WK8=WK8)*(WL4:WL8=WL8)*(WM4:WM8&gt;WM8))</f>
        <v>0</v>
      </c>
      <c r="WW8" s="255" t="str">
        <f t="shared" ca="1" si="383"/>
        <v/>
      </c>
      <c r="WX8" s="255" t="str">
        <f ca="1">IF(WA8&lt;&gt;"",INDEX(WA5:WA8,MATCH(5,WW5:WW8,0),0),"")</f>
        <v/>
      </c>
      <c r="WY8" s="255" t="str">
        <f ca="1">IF(UZ6&lt;&gt;"",UZ6,"")</f>
        <v/>
      </c>
      <c r="WZ8" s="255" t="str">
        <f ca="1">IF(WY8&lt;&gt;"",SUMPRODUCT((YX3:YX42=WY8)*(ZA3:ZA42=WY9)*(ZH3:ZH42="W"))+SUMPRODUCT((YX3:YX42=WY8)*(ZA3:ZA42=WY6)*(ZH3:ZH42="W"))+SUMPRODUCT((YX3:YX42=WY8)*(ZA3:ZA42=WY7)*(ZH3:ZH42="W"))+SUMPRODUCT((YX3:YX42=WY9)*(ZA3:ZA42=WY8)*(ZI3:ZI42="W"))+SUMPRODUCT((YX3:YX42=WY6)*(ZA3:ZA42=WY8)*(ZI3:ZI42="W"))+SUMPRODUCT((YX3:YX42=WY7)*(ZA3:ZA42=WY8)*(ZI3:ZI42="W")),"")</f>
        <v/>
      </c>
      <c r="XA8" s="255" t="str">
        <f ca="1">IF(WY8&lt;&gt;"",SUMPRODUCT((YX3:YX42=WY8)*(ZA3:ZA42=WY9)*(ZH3:ZH42="D"))+SUMPRODUCT((YX3:YX42=WY8)*(ZA3:ZA42=WY6)*(ZH3:ZH42="D"))+SUMPRODUCT((YX3:YX42=WY8)*(ZA3:ZA42=WY7)*(ZH3:ZH42="D"))+SUMPRODUCT((YX3:YX42=WY9)*(ZA3:ZA42=WY8)*(ZH3:ZH42="D"))+SUMPRODUCT((YX3:YX42=WY6)*(ZA3:ZA42=WY8)*(ZH3:ZH42="D"))+SUMPRODUCT((YX3:YX42=WY7)*(ZA3:ZA42=WY8)*(ZH3:ZH42="D")),"")</f>
        <v/>
      </c>
      <c r="XB8" s="255" t="str">
        <f ca="1">IF(WY8&lt;&gt;"",SUMPRODUCT((YX3:YX42=WY8)*(ZA3:ZA42=WY9)*(ZH3:ZH42="L"))+SUMPRODUCT((YX3:YX42=WY8)*(ZA3:ZA42=WY6)*(ZH3:ZH42="L"))+SUMPRODUCT((YX3:YX42=WY8)*(ZA3:ZA42=WY7)*(ZH3:ZH42="L"))+SUMPRODUCT((YX3:YX42=WY9)*(ZA3:ZA42=WY8)*(ZI3:ZI42="L"))+SUMPRODUCT((YX3:YX42=WY6)*(ZA3:ZA42=WY8)*(ZI3:ZI42="L"))+SUMPRODUCT((YX3:YX42=WY7)*(ZA3:ZA42=WY8)*(ZI3:ZI42="L")),"")</f>
        <v/>
      </c>
      <c r="XC8" s="255">
        <f ca="1">IF(WY8&lt;&gt;"",VLOOKUP(WY8,UD4:UH29,5,FALSE),0)</f>
        <v>0</v>
      </c>
      <c r="XD8" s="255">
        <f ca="1">IF(WY8&lt;&gt;"",VLOOKUP(WY8,UD4:UI29,6,FALSE),0)</f>
        <v>0</v>
      </c>
      <c r="XE8" s="255">
        <f ca="1">XC8-XD8+1000</f>
        <v>1000</v>
      </c>
      <c r="XF8" s="255">
        <f ca="1">IF(WY8&lt;&gt;"",VLOOKUP(WY8,UD4:UK29,8,FALSE),0)</f>
        <v>0</v>
      </c>
      <c r="XG8" s="255">
        <f ca="1">IF(WY8&lt;&gt;"",VLOOKUP(WY8,UD4:UL29,9,FALSE),0)</f>
        <v>0</v>
      </c>
      <c r="XH8" s="255" t="str">
        <f ca="1">IF(WY8&lt;&gt;"",XF8-XG8+1000,"")</f>
        <v/>
      </c>
      <c r="XI8" s="255" t="str">
        <f ca="1">IF(WY8&lt;&gt;"",VLOOKUP(WY8,UD4:UH8,5,FALSE),"")</f>
        <v/>
      </c>
      <c r="XJ8" s="255" t="str">
        <f ca="1">IF(WY8&lt;&gt;"",VLOOKUP(WY8,UD4:UK8,8,FALSE),"")</f>
        <v/>
      </c>
      <c r="XK8" s="255" t="str">
        <f ca="1">IF(WY8&lt;&gt;"",VLOOKUP(WY8,UD4:UR8,15,FALSE),"")</f>
        <v/>
      </c>
      <c r="XL8" s="255" t="str">
        <f ca="1">IF(WY8&lt;&gt;"",SUMPRODUCT((YX3:YX42=WY8)*(ZA3:ZA42=WY9)*ZD3:ZD42)+SUMPRODUCT((YX3:YX42=WY8)*(ZA3:ZA42=WY6)*ZD3:ZD42)+SUMPRODUCT((YX3:YX42=WY8)*(ZA3:ZA42=WY7)*ZD3:ZD42)+SUMPRODUCT((YX3:YX42=WY9)*(ZA3:ZA42=WY8)*ZE3:ZE42)+SUMPRODUCT((YX3:YX42=WY6)*(ZA3:ZA42=WY8)*ZE3:ZE42)+SUMPRODUCT((YX3:YX42=WY7)*(ZA3:ZA42=WY8)*ZE3:ZE42),"")</f>
        <v/>
      </c>
      <c r="XM8" s="255" t="str">
        <f ca="1">IF(WY8&lt;&gt;"",SUMPRODUCT((YX3:YX42=WY8)*(ZA3:ZA42=WY9)*ZF3:ZF42)+SUMPRODUCT((YX3:YX42=WY8)*(ZA3:ZA42=WY6)*ZF3:ZF42)+SUMPRODUCT((YX3:YX42=WY8)*(ZA3:ZA42=WY7)*ZF3:ZF42)+SUMPRODUCT((YX3:YX42=WY9)*(ZA3:ZA42=WY8)*ZG3:ZG42)+SUMPRODUCT((YX3:YX42=WY6)*(ZA3:ZA42=WY8)*ZG3:ZG42)+SUMPRODUCT((YX3:YX42=WY7)*(ZA3:ZA42=WY8)*ZG3:ZG42),"")</f>
        <v/>
      </c>
      <c r="XN8" s="255" t="str">
        <f ca="1">IF(WY8&lt;&gt;"",WZ8*4+XA8*2+XL8+XM8,"")</f>
        <v/>
      </c>
      <c r="XO8" s="255" t="str">
        <f ca="1">IF(WY8&lt;&gt;"",RANK(XN8,XN6:XN9),"")</f>
        <v/>
      </c>
      <c r="XP8" s="255">
        <f ca="1">SUMPRODUCT((XN6:XN9=XN8)*(XE6:XE9&gt;XE8))</f>
        <v>0</v>
      </c>
      <c r="XQ8" s="255">
        <f ca="1">SUMPRODUCT((XN6:XN9=XN8)*(XE6:XE9=XE8)*(XH6:XH9&gt;XH8))</f>
        <v>0</v>
      </c>
      <c r="XR8" s="255">
        <f ca="1">SUMPRODUCT((XN4:XN8=XN8)*(XE4:XE8=XE8)*(XH4:XH8=XH8)*(XI4:XI8&gt;XI8))</f>
        <v>0</v>
      </c>
      <c r="XS8" s="255">
        <f ca="1">SUMPRODUCT((XN4:XN8=XN8)*(XE4:XE8=XE8)*(XH4:XH8=XH8)*(XI4:XI8=XI8)*(XJ4:XJ8&gt;XJ8))</f>
        <v>0</v>
      </c>
      <c r="XT8" s="255">
        <f ca="1">SUMPRODUCT((XN4:XN8=XN8)*(XE4:XE8=XE8)*(XH4:XH8=XH8)*(XI4:XI8=XI8)*(XJ4:XJ8=XJ8)*(XK4:XK8&gt;XK8))</f>
        <v>0</v>
      </c>
      <c r="XU8" s="255" t="str">
        <f t="shared" ca="1" si="410"/>
        <v/>
      </c>
      <c r="XV8" s="255" t="str">
        <f ca="1">IF(WY8&lt;&gt;"",INDEX(WY6:WY8,MATCH(5,XU6:XU8,0),0),"")</f>
        <v/>
      </c>
      <c r="XW8" s="255" t="str">
        <f ca="1">IF(VA5&lt;&gt;"",VA5,"")</f>
        <v/>
      </c>
      <c r="XX8" s="255">
        <f ca="1">SUMPRODUCT((YX3:YX42=XW8)*(ZA3:ZA42=XW9)*(ZH3:ZH42="W"))+SUMPRODUCT((YX3:YX42=XW8)*(ZA3:ZA42=XW10)*(ZH3:ZH42="W"))+SUMPRODUCT((YX3:YX42=XW8)*(ZA3:ZA42=XW7)*(ZH3:ZH42="W"))+SUMPRODUCT((YX3:YX42=XW9)*(ZA3:ZA42=XW8)*(ZI3:ZI42="W"))+SUMPRODUCT((YX3:YX42=XW10)*(ZA3:ZA42=XW8)*(ZI3:ZI42="W"))+SUMPRODUCT((YX3:YX42=XW7)*(ZA3:ZA42=XW8)*(ZI3:ZI42="W"))</f>
        <v>0</v>
      </c>
      <c r="XY8" s="255">
        <f ca="1">SUMPRODUCT((YX3:YX42=XW8)*(ZA3:ZA42=XW9)*(ZH3:ZH42="D"))+SUMPRODUCT((YX3:YX42=XW8)*(ZA3:ZA42=XW10)*(ZH3:ZH42="D"))+SUMPRODUCT((YX3:YX42=XW8)*(ZA3:ZA42=XW7)*(ZH3:ZH42="D"))+SUMPRODUCT((YX3:YX42=XW9)*(ZA3:ZA42=XW8)*(ZH3:ZH42="D"))+SUMPRODUCT((YX3:YX42=XW10)*(ZA3:ZA42=XW8)*(ZH3:ZH42="D"))+SUMPRODUCT((YX3:YX42=XW7)*(ZA3:ZA42=XW8)*(ZH3:ZH42="D"))</f>
        <v>0</v>
      </c>
      <c r="XZ8" s="255">
        <f ca="1">SUMPRODUCT((YX3:YX42=XW8)*(ZA3:ZA42=XW9)*(ZH3:ZH42="L"))+SUMPRODUCT((YX3:YX42=XW8)*(ZA3:ZA42=XW10)*(ZH3:ZH42="L"))+SUMPRODUCT((YX3:YX42=XW8)*(ZA3:ZA42=XW7)*(ZH3:ZH42="L"))+SUMPRODUCT((YX3:YX42=XW9)*(ZA3:ZA42=XW8)*(ZI3:ZI42="L"))+SUMPRODUCT((YX3:YX42=XW10)*(ZA3:ZA42=XW8)*(ZI3:ZI42="L"))+SUMPRODUCT((YX3:YX42=XW7)*(ZA3:ZA42=XW8)*(ZI3:ZI42="L"))</f>
        <v>0</v>
      </c>
      <c r="YA8" s="255">
        <f ca="1">IF(XW8&lt;&gt;"",VLOOKUP(XW8,UD4:UH29,5,FALSE),0)</f>
        <v>0</v>
      </c>
      <c r="YB8" s="255">
        <f ca="1">IF(XW8&lt;&gt;"",VLOOKUP(XW8,UD4:UI29,6,FALSE),0)</f>
        <v>0</v>
      </c>
      <c r="YC8" s="255">
        <f ca="1">YA8-YB8+1000</f>
        <v>1000</v>
      </c>
      <c r="YD8" s="255">
        <f ca="1">IF(XW8&lt;&gt;"",VLOOKUP(XW8,UD4:UK29,8,FALSE),0)</f>
        <v>0</v>
      </c>
      <c r="YE8" s="255">
        <f ca="1">IF(XW8&lt;&gt;"",VLOOKUP(XW8,UD4:UL29,9,FALSE),0)</f>
        <v>0</v>
      </c>
      <c r="YF8" s="255">
        <f t="shared" ref="YF8" ca="1" si="430">YD8-YE8+1000</f>
        <v>1000</v>
      </c>
      <c r="YG8" s="255" t="str">
        <f ca="1">IF(XW8&lt;&gt;"",VLOOKUP(XW8,UD4:UH8,5,FALSE),"")</f>
        <v/>
      </c>
      <c r="YH8" s="255" t="str">
        <f ca="1">IF(XW8&lt;&gt;"",VLOOKUP(XW8,UD4:UK8,8,FALSE),"")</f>
        <v/>
      </c>
      <c r="YI8" s="255" t="str">
        <f ca="1">IF(XW8&lt;&gt;"",VLOOKUP(XW8,UD4:UR8,15,FALSE),"")</f>
        <v/>
      </c>
      <c r="YJ8" s="255">
        <f ca="1">SUMPRODUCT((YX3:YX42=XW8)*(ZA3:ZA42=XW9)*ZD3:ZD42)+SUMPRODUCT((YX3:YX42=XW8)*(ZA3:ZA42=XW10)*ZD3:ZD42)+SUMPRODUCT((YX3:YX42=XW8)*(ZA3:ZA42=XW7)*ZD3:ZD42)+SUMPRODUCT((YX3:YX42=XW9)*(ZA3:ZA42=XW8)*ZE3:ZE42)+SUMPRODUCT((YX3:YX42=XW10)*(ZA3:ZA42=XW8)*ZE3:ZE42)+SUMPRODUCT((YX3:YX42=XW7)*(ZA3:ZA42=XW8)*ZE3:ZE42)</f>
        <v>0</v>
      </c>
      <c r="YK8" s="255">
        <f ca="1">SUMPRODUCT((YX3:YX42=XW8)*(ZA3:ZA42=XW9)*ZF3:ZF42)+SUMPRODUCT((YX3:YX42=XW8)*(ZA3:ZA42=XW10)*ZF3:ZF42)+SUMPRODUCT((YX3:YX42=XW8)*(ZA3:ZA42=XW7)*ZF3:ZF42)+SUMPRODUCT((YX3:YX42=XW9)*(ZA3:ZA42=XW8)*ZG3:ZG42)+SUMPRODUCT((YX3:YX42=XW10)*(ZA3:ZA42=XW8)*ZG3:ZG42)+SUMPRODUCT((YX3:YX42=XW7)*(ZA3:ZA42=XW8)*ZG3:ZG42)</f>
        <v>0</v>
      </c>
      <c r="YL8" s="255">
        <f t="shared" ref="YL8" ca="1" si="431">XX8*4+XY8*2+YJ8+YK8</f>
        <v>0</v>
      </c>
      <c r="YM8" s="255" t="str">
        <f ca="1">IF(XW8&lt;&gt;"",RANK(YL8,YL7:YL10),"")</f>
        <v/>
      </c>
      <c r="YN8" s="255">
        <f ca="1">SUMPRODUCT((YL7:YL10=YL8)*(YC7:YC10&gt;YC8))</f>
        <v>0</v>
      </c>
      <c r="YO8" s="255">
        <f ca="1">SUMPRODUCT((YL7:YL10=YL8)*(YC7:YC10=YC8)*(YF7:YF10&gt;YF8))</f>
        <v>0</v>
      </c>
      <c r="YP8" s="255">
        <f ca="1">SUMPRODUCT((YL4:YL8=YL8)*(YC4:YC8=YC8)*(YF4:YF8=YF8)*(YG4:YG8&gt;YG8))</f>
        <v>0</v>
      </c>
      <c r="YQ8" s="255">
        <f ca="1">SUMPRODUCT((YL4:YL8=YL8)*(YC4:YC8=YC8)*(YF4:YF8=YF8)*(YG4:YG8=YG8)*(YH4:YH8&gt;YH8))</f>
        <v>0</v>
      </c>
      <c r="YR8" s="255">
        <f ca="1">SUMPRODUCT((YL4:YL8=YL8)*(YC4:YC8=YC8)*(YF4:YF8=YF8)*(YG4:YG8=YG8)*(YH4:YH8=YH8)*(YI4:YI8&gt;YI8))</f>
        <v>0</v>
      </c>
      <c r="YS8" s="255" t="str">
        <f ca="1">IF(XW8&lt;&gt;"",SUM(YM8:YR8)+3,"")</f>
        <v/>
      </c>
      <c r="YT8" s="255" t="str">
        <f ca="1">IF(XW7&lt;&gt;"",IF(XW7=YT7,XW8,XW7),"")</f>
        <v/>
      </c>
      <c r="YU8" s="255" t="str">
        <f ca="1">IF(YT8&lt;&gt;"",YT8,IF(XV8&lt;&gt;"",XV8,IF(WX8&lt;&gt;"",WX8,IF(VZ8&lt;&gt;"",VZ8,UV8))))</f>
        <v>England</v>
      </c>
      <c r="YV8" s="255">
        <v>5</v>
      </c>
      <c r="YW8" s="255">
        <v>6</v>
      </c>
      <c r="YX8" s="255" t="str">
        <f t="shared" si="42"/>
        <v>Samoa</v>
      </c>
      <c r="YY8" s="255" t="str">
        <f ca="1">IF(OFFSET('All Players'!$W15,0,YY$1)&lt;&gt;"",OFFSET('All Players'!$W15,0,YY$1),"")</f>
        <v/>
      </c>
      <c r="YZ8" s="255" t="str">
        <f ca="1">IF(OFFSET('All Players'!$Y15,0,YY$1)&lt;&gt;"",OFFSET('All Players'!$Y15,0,YY$1),"")</f>
        <v/>
      </c>
      <c r="ZA8" s="255" t="str">
        <f t="shared" si="43"/>
        <v>USA</v>
      </c>
      <c r="ZB8" s="255" t="str">
        <f ca="1">IF(OFFSET('All Players'!$AA15,0,ZA$1)&lt;&gt;"",OFFSET('All Players'!$AA15,0,ZA$1),"")</f>
        <v/>
      </c>
      <c r="ZC8" s="255" t="str">
        <f ca="1">IF(OFFSET('All Players'!$AC15,0,ZB$1)&lt;&gt;"",OFFSET('All Players'!$AC15,0,ZB$1),"")</f>
        <v/>
      </c>
      <c r="ZD8" s="255">
        <f t="shared" ca="1" si="44"/>
        <v>0</v>
      </c>
      <c r="ZE8" s="255">
        <f t="shared" ca="1" si="45"/>
        <v>0</v>
      </c>
      <c r="ZF8" s="255">
        <f t="shared" ca="1" si="46"/>
        <v>0</v>
      </c>
      <c r="ZG8" s="255">
        <f t="shared" ca="1" si="47"/>
        <v>0</v>
      </c>
      <c r="ZH8" s="255" t="str">
        <f t="shared" ca="1" si="48"/>
        <v/>
      </c>
      <c r="ZI8" s="255" t="str">
        <f t="shared" ca="1" si="49"/>
        <v/>
      </c>
      <c r="ZJ8" s="255">
        <f ca="1">VLOOKUP(ZK8,AEB4:AEC8,2,FALSE)</f>
        <v>1</v>
      </c>
      <c r="ZK8" s="255" t="s">
        <v>2</v>
      </c>
      <c r="ZL8" s="255">
        <f t="shared" ca="1" si="209"/>
        <v>0</v>
      </c>
      <c r="ZM8" s="255">
        <f t="shared" ca="1" si="210"/>
        <v>0</v>
      </c>
      <c r="ZN8" s="255">
        <f t="shared" ca="1" si="211"/>
        <v>0</v>
      </c>
      <c r="ZO8" s="255">
        <f t="shared" ca="1" si="212"/>
        <v>0</v>
      </c>
      <c r="ZP8" s="255">
        <f t="shared" ca="1" si="213"/>
        <v>0</v>
      </c>
      <c r="ZQ8" s="255">
        <f t="shared" ca="1" si="214"/>
        <v>1000</v>
      </c>
      <c r="ZR8" s="255">
        <f t="shared" ca="1" si="215"/>
        <v>0</v>
      </c>
      <c r="ZS8" s="255">
        <f t="shared" ca="1" si="216"/>
        <v>0</v>
      </c>
      <c r="ZT8" s="255">
        <f t="shared" ca="1" si="217"/>
        <v>1000</v>
      </c>
      <c r="ZU8" s="255">
        <f t="shared" ca="1" si="218"/>
        <v>0</v>
      </c>
      <c r="ZV8" s="255">
        <f ca="1">SUMIF(AEE:AEE,ZK8,AEK:AEK)+SUMIF(AEH:AEH,ZK8,AEL:AEL)</f>
        <v>0</v>
      </c>
      <c r="ZW8" s="255">
        <f ca="1">SUMIF(AEE:AEE,ZK8,AEM:AEM)+SUMIF(AEH:AEH,ZK8,AEN:AEN)</f>
        <v>0</v>
      </c>
      <c r="ZX8" s="255">
        <f t="shared" ca="1" si="219"/>
        <v>0</v>
      </c>
      <c r="ZY8" s="255">
        <v>19</v>
      </c>
      <c r="ZZ8" s="255">
        <f t="shared" ca="1" si="220"/>
        <v>1</v>
      </c>
      <c r="AAB8" s="255">
        <f ca="1">RANK(ZX8,ZX$4:ZX$8)+COUNTIF(ZX$4:ZX8,ZX8)-1</f>
        <v>5</v>
      </c>
      <c r="AAC8" s="255" t="str">
        <f ca="1">INDEX(ZK$4:ZK$8,MATCH(5,AAB$4:AAB$8,0),0)</f>
        <v>Uruguay</v>
      </c>
      <c r="AAD8" s="255">
        <f t="shared" ca="1" si="221"/>
        <v>1</v>
      </c>
      <c r="AAE8" s="255" t="str">
        <f ca="1">IF(AND(AAE7&lt;&gt;"",AAD8=1),AAC8,"")</f>
        <v>Uruguay</v>
      </c>
      <c r="AAJ8" s="255" t="str">
        <f t="shared" ca="1" si="222"/>
        <v>Uruguay</v>
      </c>
      <c r="AAK8" s="255">
        <f ca="1">SUMPRODUCT((AEE3:AEE42=AAJ8)*(AEH3:AEH42=AAJ4)*(AEO3:AEO42="W"))+SUMPRODUCT((AEE3:AEE42=AAJ8)*(AEH3:AEH42=AAJ5)*(AEO3:AEO42="W"))+SUMPRODUCT((AEE3:AEE42=AAJ8)*(AEH3:AEH42=AAJ6)*(AEO3:AEO42="W"))+SUMPRODUCT((AEE3:AEE42=AAJ8)*(AEH3:AEH42=AAJ7)*(AEO3:AEO42="W"))+SUMPRODUCT((AEE3:AEE42=AAJ4)*(AEH3:AEH42=AAJ8)*(AEP3:AEP42="W"))+SUMPRODUCT((AEE3:AEE42=AAJ5)*(AEH3:AEH42=AAJ8)*(AEP3:AEP42="W"))+SUMPRODUCT((AEE3:AEE42=AAJ6)*(AEH3:AEH42=AAJ8)*(AEP3:AEP42="W"))+SUMPRODUCT((AEE3:AEE42=AAJ7)*(AEH3:AEH42=AAJ8)*(AEP3:AEP42="W"))</f>
        <v>0</v>
      </c>
      <c r="AAL8" s="255">
        <f ca="1">SUMPRODUCT((AEE3:AEE42=AAJ8)*(AEH3:AEH42=AAJ4)*(AEO3:AEO42="D"))+SUMPRODUCT((AEE3:AEE42=AAJ8)*(AEH3:AEH42=AAJ5)*(AEO3:AEO42="D"))+SUMPRODUCT((AEE3:AEE42=AAJ8)*(AEH3:AEH42=AAJ6)*(AEO3:AEO42="D"))+SUMPRODUCT((AEE3:AEE42=AAJ8)*(AEH3:AEH42=AAJ7)*(AEO3:AEO42="D"))+SUMPRODUCT((AEE3:AEE42=AAJ4)*(AEH3:AEH42=AAJ8)*(AEO3:AEO42="D"))+SUMPRODUCT((AEE3:AEE42=AAJ5)*(AEH3:AEH42=AAJ8)*(AEO3:AEO42="D"))+SUMPRODUCT((AEE3:AEE42=AAJ6)*(AEH3:AEH42=AAJ8)*(AEO3:AEO42="D"))+SUMPRODUCT((AEE3:AEE42=AAJ7)*(AEH3:AEH42=AAJ8)*(AEO3:AEO42="D"))</f>
        <v>0</v>
      </c>
      <c r="AAM8" s="255">
        <f ca="1">SUMPRODUCT((AEE3:AEE42=AAJ8)*(AEH3:AEH42=AAJ4)*(AEO3:AEO42="L"))+SUMPRODUCT((AEE3:AEE42=AAJ8)*(AEH3:AEH42=AAJ5)*(AEO3:AEO42="L"))+SUMPRODUCT((AEE3:AEE42=AAJ8)*(AEH3:AEH42=AAJ6)*(AEO3:AEO42="L"))+SUMPRODUCT((AEE3:AEE42=AAJ8)*(AEH3:AEH42=AAJ7)*(AEO3:AEO42="L"))+SUMPRODUCT((AEE3:AEE42=AAJ4)*(AEH3:AEH42=AAJ8)*(AEP3:AEP42="L"))+SUMPRODUCT((AEE3:AEE42=AAJ5)*(AEH3:AEH42=AAJ8)*(AEP3:AEP42="L"))+SUMPRODUCT((AEE3:AEE42=AAJ6)*(AEH3:AEH42=AAJ8)*(AEP3:AEP42="L"))+SUMPRODUCT((AEE3:AEE42=AAJ7)*(AEH3:AEH42=AAJ8)*(AEP3:AEP42="L"))</f>
        <v>0</v>
      </c>
      <c r="AAN8" s="255">
        <f ca="1">IF(AAJ8&lt;&gt;"",VLOOKUP(AAJ8,ZK4:ZO29,5,FALSE),0)</f>
        <v>0</v>
      </c>
      <c r="AAO8" s="255">
        <f ca="1">IF(AAJ8&lt;&gt;"",VLOOKUP(AAJ8,ZK4:ZP29,6,FALSE),0)</f>
        <v>0</v>
      </c>
      <c r="AAP8" s="255">
        <f ca="1">AAN8-AAO8+1000</f>
        <v>1000</v>
      </c>
      <c r="AAQ8" s="255">
        <f ca="1">IF(AAJ8&lt;&gt;"",VLOOKUP(AAJ8,ZK4:ZR29,8,FALSE),0)</f>
        <v>0</v>
      </c>
      <c r="AAR8" s="255">
        <f ca="1">IF(AAJ8&lt;&gt;"",VLOOKUP(AAJ8,ZK4:ZS29,9,FALSE),0)</f>
        <v>0</v>
      </c>
      <c r="AAS8" s="255">
        <f ca="1">AAQ8-AAR8+1000</f>
        <v>1000</v>
      </c>
      <c r="AAT8" s="255">
        <f ca="1">IF(AAJ8&lt;&gt;"",VLOOKUP(AAJ8,ZK4:ZO8,5,FALSE),"")</f>
        <v>0</v>
      </c>
      <c r="AAU8" s="255">
        <f ca="1">IF(AAJ8&lt;&gt;"",VLOOKUP(AAJ8,ZK4:ZR8,8,FALSE),"")</f>
        <v>0</v>
      </c>
      <c r="AAV8" s="255">
        <f ca="1">IF(AAJ8&lt;&gt;"",VLOOKUP(AAJ8,ZK4:ZY8,15,FALSE),"")</f>
        <v>19</v>
      </c>
      <c r="AAW8" s="255">
        <f ca="1">SUMPRODUCT((AEE3:AEE42=AAJ8)*(AEH3:AEH42=AAJ4)*AEK3:AEK42)+SUMPRODUCT((AEE3:AEE42=AAJ8)*(AEH3:AEH42=AAJ5)*AEK3:AEK42)+SUMPRODUCT((AEE3:AEE42=AAJ8)*(AEH3:AEH42=AAJ6)*AEK3:AEK42)+SUMPRODUCT((AEE3:AEE42=AAJ8)*(AEH3:AEH42=AAJ7)*AEK3:AEK42)+SUMPRODUCT((AEE3:AEE42=AAJ4)*(AEH3:AEH42=AAJ8)*AEL3:AEL42)+SUMPRODUCT((AEE3:AEE42=AAJ5)*(AEH3:AEH42=AAJ8)*AEL3:AEL42)+SUMPRODUCT((AEE3:AEE42=AAJ6)*(AEH3:AEH42=AAJ8)*AEL3:AEL42)+SUMPRODUCT((AEE3:AEE42=AAJ7)*(AEH3:AEH42=AAJ8)*AEL3:AEL42)</f>
        <v>0</v>
      </c>
      <c r="AAX8" s="255">
        <f ca="1">SUMPRODUCT((AEE3:AEE42=AAJ8)*(AEH3:AEH42=AAJ4)*AEM3:AEM42)+SUMPRODUCT((AEE3:AEE42=AAJ8)*(AEH3:AEH42=AAJ5)*AEM3:AEM42)+SUMPRODUCT((AEE3:AEE42=AAJ8)*(AEH3:AEH42=AAJ6)*AEM3:AEM42)+SUMPRODUCT((AEE3:AEE42=AAJ8)*(AEH3:AEH42=AAJ7)*AEM3:AEM42)+SUMPRODUCT((AEE3:AEE42=AAJ4)*(AEH3:AEH42=AAJ8)*AEN3:AEN42)+SUMPRODUCT((AEE3:AEE42=AAJ5)*(AEH3:AEH42=AAJ8)*AEN3:AEN42)+SUMPRODUCT((AEE3:AEE42=AAJ6)*(AEH3:AEH42=AAJ8)*AEN3:AEN42)+SUMPRODUCT((AEE3:AEE42=AAJ7)*(AEH3:AEH42=AAJ8)*AEN3:AEN42)</f>
        <v>0</v>
      </c>
      <c r="AAY8" s="255">
        <f ca="1">AAK8*4+AAL8*2+AAW8+AAX8</f>
        <v>0</v>
      </c>
      <c r="AAZ8" s="255">
        <f ca="1">IF(AAJ8&lt;&gt;"",RANK(AAY8,AAY4:AAY8),"")</f>
        <v>1</v>
      </c>
      <c r="ABA8" s="255">
        <f ca="1">SUMPRODUCT((AAY4:AAY8=AAY8)*(AAP4:AAP8&gt;AAP8))</f>
        <v>0</v>
      </c>
      <c r="ABB8" s="255">
        <f ca="1">SUMPRODUCT((AAY4:AAY8=AAY8)*(AAP4:AAP8=AAP8)*(AAS4:AAS8&gt;AAS8))</f>
        <v>0</v>
      </c>
      <c r="ABC8" s="255">
        <f ca="1">SUMPRODUCT((AAY4:AAY8=AAY8)*(AAP4:AAP8=AAP8)*(AAS4:AAS8=AAS8)*(AAT4:AAT8&gt;AAT8))</f>
        <v>0</v>
      </c>
      <c r="ABD8" s="255">
        <f ca="1">SUMPRODUCT((AAY4:AAY8=AAY8)*(AAP4:AAP8=AAP8)*(AAS4:AAS8=AAS8)*(AAT4:AAT8=AAT8)*(AAU4:AAU8&gt;AAU8))</f>
        <v>0</v>
      </c>
      <c r="ABE8" s="255">
        <f ca="1">SUMPRODUCT((AAY4:AAY8=AAY8)*(AAP4:AAP8=AAP8)*(AAS4:AAS8=AAS8)*(AAT4:AAT8=AAT8)*(AAU4:AAU8=AAU8)*(AAV4:AAV8&gt;AAV8))</f>
        <v>0</v>
      </c>
      <c r="ABF8" s="255">
        <f t="shared" ca="1" si="223"/>
        <v>1</v>
      </c>
      <c r="ABG8" s="255" t="str">
        <f ca="1">IF(AAJ8&lt;&gt;"",INDEX(AAJ4:AAJ8,MATCH(5,ABF4:ABF8,0),0),"")</f>
        <v>England</v>
      </c>
      <c r="ABH8" s="255" t="str">
        <f ca="1">IF(AAF7&lt;&gt;"",AAF7,"")</f>
        <v/>
      </c>
      <c r="ABI8" s="255" t="str">
        <f ca="1">IF(ABH8&lt;&gt;"",SUMPRODUCT((AEE3:AEE42=ABH8)*(AEH3:AEH42=ABH5)*(AEO3:AEO42="W"))+SUMPRODUCT((AEE3:AEE42=ABH8)*(AEH3:AEH42=ABH6)*(AEO3:AEO42="W"))+SUMPRODUCT((AEE3:AEE42=ABH8)*(AEH3:AEH42=ABH7)*(AEO3:AEO42="W"))+SUMPRODUCT((AEE3:AEE42=ABH5)*(AEH3:AEH42=ABH8)*(AEO3:AEO42="W"))+SUMPRODUCT((AEE3:AEE42=ABH6)*(AEH3:AEH42=ABH8)*(AEO3:AEO42="W"))+SUMPRODUCT((AEE3:AEE42=ABH7)*(AEH3:AEH42=ABH8)*(AEO3:AEO42="W")),"")</f>
        <v/>
      </c>
      <c r="ABJ8" s="255" t="str">
        <f ca="1">IF(ABH8&lt;&gt;"",SUMPRODUCT((AEE3:AEE42=ABH8)*(AEH3:AEH42=ABH5)*(AEO3:AEO42="D"))+SUMPRODUCT((AEE3:AEE42=ABH8)*(AEH3:AEH42=ABH6)*(AEO3:AEO42="D"))+SUMPRODUCT((AEE3:AEE42=ABH8)*(AEH3:AEH42=ABH7)*(AEO3:AEO42="D"))+SUMPRODUCT((AEE3:AEE42=ABH5)*(AEH3:AEH42=ABH8)*(AEO3:AEO42="D"))+SUMPRODUCT((AEE3:AEE42=ABH6)*(AEH3:AEH42=ABH8)*(AEO3:AEO42="D"))+SUMPRODUCT((AEE3:AEE42=ABH7)*(AEH3:AEH42=ABH8)*(AEO3:AEO42="D")),"")</f>
        <v/>
      </c>
      <c r="ABK8" s="255" t="str">
        <f ca="1">IF(ABH8&lt;&gt;"",SUMPRODUCT((AEE3:AEE42=ABH8)*(AEH3:AEH42=ABH5)*(AEO3:AEO42="L"))+SUMPRODUCT((AEE3:AEE42=ABH8)*(AEH3:AEH42=ABH6)*(AEO3:AEO42="L"))+SUMPRODUCT((AEE3:AEE42=ABH8)*(AEH3:AEH42=ABH7)*(AEO3:AEO42="L"))+SUMPRODUCT((AEE3:AEE42=ABH5)*(AEH3:AEH42=ABH8)*(AEO3:AEO42="L"))+SUMPRODUCT((AEE3:AEE42=ABH6)*(AEH3:AEH42=ABH8)*(AEO3:AEO42="L"))+SUMPRODUCT((AEE3:AEE42=ABH7)*(AEH3:AEH42=ABH8)*(AEO3:AEO42="L")),"")</f>
        <v/>
      </c>
      <c r="ABL8" s="255">
        <f ca="1">IF(ABH8&lt;&gt;"",VLOOKUP(ABH8,ZK4:ZO29,5,FALSE),0)</f>
        <v>0</v>
      </c>
      <c r="ABM8" s="255">
        <f ca="1">IF(ABH8&lt;&gt;"",VLOOKUP(ABH8,ZK4:ZP29,6,FALSE),0)</f>
        <v>0</v>
      </c>
      <c r="ABN8" s="255">
        <f ca="1">ABL8-ABM8+1000</f>
        <v>1000</v>
      </c>
      <c r="ABO8" s="255">
        <f ca="1">IF(ABH8&lt;&gt;"",VLOOKUP(ABH8,ZK4:ZR29,8,FALSE),0)</f>
        <v>0</v>
      </c>
      <c r="ABP8" s="255">
        <f ca="1">IF(ABH8&lt;&gt;"",VLOOKUP(ABH8,ZK4:ZS29,9,FALSE),0)</f>
        <v>0</v>
      </c>
      <c r="ABQ8" s="255" t="str">
        <f ca="1">IF(ABH8&lt;&gt;"",ABO8-ABP8+1000,"")</f>
        <v/>
      </c>
      <c r="ABR8" s="255" t="str">
        <f ca="1">IF(ABH8&lt;&gt;"",VLOOKUP(ABH8,ZK4:ZO8,5,FALSE),"")</f>
        <v/>
      </c>
      <c r="ABS8" s="255" t="str">
        <f ca="1">IF(ABH8&lt;&gt;"",VLOOKUP(ABH8,ZK4:ZR8,8,FALSE),"")</f>
        <v/>
      </c>
      <c r="ABT8" s="255" t="str">
        <f ca="1">IF(ABH8&lt;&gt;"",VLOOKUP(ABH8,ZK4:ZY8,15,FALSE),"")</f>
        <v/>
      </c>
      <c r="ABU8" s="255" t="str">
        <f ca="1">IF(ABH8&lt;&gt;"",SUMPRODUCT((AEE3:AEE42=ABH8)*(AEH3:AEH42=ABH5)*AEK3:AEK42)+SUMPRODUCT((AEE3:AEE42=ABH8)*(AEH3:AEH42=ABH6)*AEK3:AEK42)+SUMPRODUCT((AEE3:AEE42=ABH8)*(AEH3:AEH42=ABH7)*AEK3:AEK42)+SUMPRODUCT((AEE3:AEE42=ABH5)*(AEH3:AEH42=ABH8)*AEL3:AEL42)+SUMPRODUCT((AEE3:AEE42=ABH6)*(AEH3:AEH42=ABH8)*AEL3:AEL42)+SUMPRODUCT((AEE3:AEE42=ABH7)*(AEH3:AEH42=ABH8)*AEL3:AEL42),"")</f>
        <v/>
      </c>
      <c r="ABV8" s="255" t="str">
        <f ca="1">IF(ABH8&lt;&gt;"",SUMPRODUCT((AEE3:AEE42=ABH8)*(AEH3:AEH42=ABH5)*AEM3:AEM42)+SUMPRODUCT((AEE3:AEE42=ABH8)*(AEH3:AEH42=ABH6)*AEM3:AEM42)+SUMPRODUCT((AEE3:AEE42=ABH8)*(AEH3:AEH42=ABH7)*AEM3:AEM42)+SUMPRODUCT((AEE3:AEE42=ABH5)*(AEH3:AEH42=ABH8)*AEN3:AEN42)+SUMPRODUCT((AEE3:AEE42=ABH6)*(AEH3:AEH42=ABH8)*AEN3:AEN42)+SUMPRODUCT((AEE3:AEE42=ABH7)*(AEH3:AEH42=ABH8)*AEN3:AEN42),"")</f>
        <v/>
      </c>
      <c r="ABW8" s="255" t="str">
        <f ca="1">IF(ABH8&lt;&gt;"",ABI8*4+ABJ8*2+ABU8+ABV8,"")</f>
        <v/>
      </c>
      <c r="ABX8" s="255" t="str">
        <f ca="1">IF(ABH8&lt;&gt;"",RANK(ABW8,ABW5:ABW8),"")</f>
        <v/>
      </c>
      <c r="ABY8" s="255">
        <f ca="1">SUMPRODUCT((ABW5:ABW8=ABW8)*(ABN5:ABN8&gt;ABN8))</f>
        <v>0</v>
      </c>
      <c r="ABZ8" s="255">
        <f ca="1">SUMPRODUCT((ABW5:ABW8=ABW8)*(ABN5:ABN8=ABN8)*(ABQ5:ABQ8&gt;ABQ8))</f>
        <v>0</v>
      </c>
      <c r="ACA8" s="255">
        <f ca="1">SUMPRODUCT((ABW4:ABW8=ABW8)*(ABN4:ABN8=ABN8)*(ABQ4:ABQ8=ABQ8)*(ABR4:ABR8&gt;ABR8))</f>
        <v>0</v>
      </c>
      <c r="ACB8" s="255">
        <f ca="1">SUMPRODUCT((ABW4:ABW8=ABW8)*(ABN4:ABN8=ABN8)*(ABQ4:ABQ8=ABQ8)*(ABR4:ABR8=ABR8)*(ABS4:ABS8&gt;ABS8))</f>
        <v>0</v>
      </c>
      <c r="ACC8" s="255">
        <f ca="1">SUMPRODUCT((ABW4:ABW8=ABW8)*(ABN4:ABN8=ABN8)*(ABQ4:ABQ8=ABQ8)*(ABR4:ABR8=ABR8)*(ABS4:ABS8=ABS8)*(ABT4:ABT8&gt;ABT8))</f>
        <v>0</v>
      </c>
      <c r="ACD8" s="255" t="str">
        <f t="shared" ca="1" si="385"/>
        <v/>
      </c>
      <c r="ACE8" s="255" t="str">
        <f ca="1">IF(ABH8&lt;&gt;"",INDEX(ABH5:ABH8,MATCH(5,ACD5:ACD8,0),0),"")</f>
        <v/>
      </c>
      <c r="ACF8" s="255" t="str">
        <f ca="1">IF(AAG6&lt;&gt;"",AAG6,"")</f>
        <v/>
      </c>
      <c r="ACG8" s="255" t="str">
        <f ca="1">IF(ACF8&lt;&gt;"",SUMPRODUCT((AEE3:AEE42=ACF8)*(AEH3:AEH42=ACF9)*(AEO3:AEO42="W"))+SUMPRODUCT((AEE3:AEE42=ACF8)*(AEH3:AEH42=ACF6)*(AEO3:AEO42="W"))+SUMPRODUCT((AEE3:AEE42=ACF8)*(AEH3:AEH42=ACF7)*(AEO3:AEO42="W"))+SUMPRODUCT((AEE3:AEE42=ACF9)*(AEH3:AEH42=ACF8)*(AEP3:AEP42="W"))+SUMPRODUCT((AEE3:AEE42=ACF6)*(AEH3:AEH42=ACF8)*(AEP3:AEP42="W"))+SUMPRODUCT((AEE3:AEE42=ACF7)*(AEH3:AEH42=ACF8)*(AEP3:AEP42="W")),"")</f>
        <v/>
      </c>
      <c r="ACH8" s="255" t="str">
        <f ca="1">IF(ACF8&lt;&gt;"",SUMPRODUCT((AEE3:AEE42=ACF8)*(AEH3:AEH42=ACF9)*(AEO3:AEO42="D"))+SUMPRODUCT((AEE3:AEE42=ACF8)*(AEH3:AEH42=ACF6)*(AEO3:AEO42="D"))+SUMPRODUCT((AEE3:AEE42=ACF8)*(AEH3:AEH42=ACF7)*(AEO3:AEO42="D"))+SUMPRODUCT((AEE3:AEE42=ACF9)*(AEH3:AEH42=ACF8)*(AEO3:AEO42="D"))+SUMPRODUCT((AEE3:AEE42=ACF6)*(AEH3:AEH42=ACF8)*(AEO3:AEO42="D"))+SUMPRODUCT((AEE3:AEE42=ACF7)*(AEH3:AEH42=ACF8)*(AEO3:AEO42="D")),"")</f>
        <v/>
      </c>
      <c r="ACI8" s="255" t="str">
        <f ca="1">IF(ACF8&lt;&gt;"",SUMPRODUCT((AEE3:AEE42=ACF8)*(AEH3:AEH42=ACF9)*(AEO3:AEO42="L"))+SUMPRODUCT((AEE3:AEE42=ACF8)*(AEH3:AEH42=ACF6)*(AEO3:AEO42="L"))+SUMPRODUCT((AEE3:AEE42=ACF8)*(AEH3:AEH42=ACF7)*(AEO3:AEO42="L"))+SUMPRODUCT((AEE3:AEE42=ACF9)*(AEH3:AEH42=ACF8)*(AEP3:AEP42="L"))+SUMPRODUCT((AEE3:AEE42=ACF6)*(AEH3:AEH42=ACF8)*(AEP3:AEP42="L"))+SUMPRODUCT((AEE3:AEE42=ACF7)*(AEH3:AEH42=ACF8)*(AEP3:AEP42="L")),"")</f>
        <v/>
      </c>
      <c r="ACJ8" s="255">
        <f ca="1">IF(ACF8&lt;&gt;"",VLOOKUP(ACF8,ZK4:ZO29,5,FALSE),0)</f>
        <v>0</v>
      </c>
      <c r="ACK8" s="255">
        <f ca="1">IF(ACF8&lt;&gt;"",VLOOKUP(ACF8,ZK4:ZP29,6,FALSE),0)</f>
        <v>0</v>
      </c>
      <c r="ACL8" s="255">
        <f ca="1">ACJ8-ACK8+1000</f>
        <v>1000</v>
      </c>
      <c r="ACM8" s="255">
        <f ca="1">IF(ACF8&lt;&gt;"",VLOOKUP(ACF8,ZK4:ZR29,8,FALSE),0)</f>
        <v>0</v>
      </c>
      <c r="ACN8" s="255">
        <f ca="1">IF(ACF8&lt;&gt;"",VLOOKUP(ACF8,ZK4:ZS29,9,FALSE),0)</f>
        <v>0</v>
      </c>
      <c r="ACO8" s="255" t="str">
        <f ca="1">IF(ACF8&lt;&gt;"",ACM8-ACN8+1000,"")</f>
        <v/>
      </c>
      <c r="ACP8" s="255" t="str">
        <f ca="1">IF(ACF8&lt;&gt;"",VLOOKUP(ACF8,ZK4:ZO8,5,FALSE),"")</f>
        <v/>
      </c>
      <c r="ACQ8" s="255" t="str">
        <f ca="1">IF(ACF8&lt;&gt;"",VLOOKUP(ACF8,ZK4:ZR8,8,FALSE),"")</f>
        <v/>
      </c>
      <c r="ACR8" s="255" t="str">
        <f ca="1">IF(ACF8&lt;&gt;"",VLOOKUP(ACF8,ZK4:ZY8,15,FALSE),"")</f>
        <v/>
      </c>
      <c r="ACS8" s="255" t="str">
        <f ca="1">IF(ACF8&lt;&gt;"",SUMPRODUCT((AEE3:AEE42=ACF8)*(AEH3:AEH42=ACF9)*AEK3:AEK42)+SUMPRODUCT((AEE3:AEE42=ACF8)*(AEH3:AEH42=ACF6)*AEK3:AEK42)+SUMPRODUCT((AEE3:AEE42=ACF8)*(AEH3:AEH42=ACF7)*AEK3:AEK42)+SUMPRODUCT((AEE3:AEE42=ACF9)*(AEH3:AEH42=ACF8)*AEL3:AEL42)+SUMPRODUCT((AEE3:AEE42=ACF6)*(AEH3:AEH42=ACF8)*AEL3:AEL42)+SUMPRODUCT((AEE3:AEE42=ACF7)*(AEH3:AEH42=ACF8)*AEL3:AEL42),"")</f>
        <v/>
      </c>
      <c r="ACT8" s="255" t="str">
        <f ca="1">IF(ACF8&lt;&gt;"",SUMPRODUCT((AEE3:AEE42=ACF8)*(AEH3:AEH42=ACF9)*AEM3:AEM42)+SUMPRODUCT((AEE3:AEE42=ACF8)*(AEH3:AEH42=ACF6)*AEM3:AEM42)+SUMPRODUCT((AEE3:AEE42=ACF8)*(AEH3:AEH42=ACF7)*AEM3:AEM42)+SUMPRODUCT((AEE3:AEE42=ACF9)*(AEH3:AEH42=ACF8)*AEN3:AEN42)+SUMPRODUCT((AEE3:AEE42=ACF6)*(AEH3:AEH42=ACF8)*AEN3:AEN42)+SUMPRODUCT((AEE3:AEE42=ACF7)*(AEH3:AEH42=ACF8)*AEN3:AEN42),"")</f>
        <v/>
      </c>
      <c r="ACU8" s="255" t="str">
        <f ca="1">IF(ACF8&lt;&gt;"",ACG8*4+ACH8*2+ACS8+ACT8,"")</f>
        <v/>
      </c>
      <c r="ACV8" s="255" t="str">
        <f ca="1">IF(ACF8&lt;&gt;"",RANK(ACU8,ACU6:ACU9),"")</f>
        <v/>
      </c>
      <c r="ACW8" s="255">
        <f ca="1">SUMPRODUCT((ACU6:ACU9=ACU8)*(ACL6:ACL9&gt;ACL8))</f>
        <v>0</v>
      </c>
      <c r="ACX8" s="255">
        <f ca="1">SUMPRODUCT((ACU6:ACU9=ACU8)*(ACL6:ACL9=ACL8)*(ACO6:ACO9&gt;ACO8))</f>
        <v>0</v>
      </c>
      <c r="ACY8" s="255">
        <f ca="1">SUMPRODUCT((ACU4:ACU8=ACU8)*(ACL4:ACL8=ACL8)*(ACO4:ACO8=ACO8)*(ACP4:ACP8&gt;ACP8))</f>
        <v>0</v>
      </c>
      <c r="ACZ8" s="255">
        <f ca="1">SUMPRODUCT((ACU4:ACU8=ACU8)*(ACL4:ACL8=ACL8)*(ACO4:ACO8=ACO8)*(ACP4:ACP8=ACP8)*(ACQ4:ACQ8&gt;ACQ8))</f>
        <v>0</v>
      </c>
      <c r="ADA8" s="255">
        <f ca="1">SUMPRODUCT((ACU4:ACU8=ACU8)*(ACL4:ACL8=ACL8)*(ACO4:ACO8=ACO8)*(ACP4:ACP8=ACP8)*(ACQ4:ACQ8=ACQ8)*(ACR4:ACR8&gt;ACR8))</f>
        <v>0</v>
      </c>
      <c r="ADB8" s="255" t="str">
        <f t="shared" ca="1" si="411"/>
        <v/>
      </c>
      <c r="ADC8" s="255" t="str">
        <f ca="1">IF(ACF8&lt;&gt;"",INDEX(ACF6:ACF8,MATCH(5,ADB6:ADB8,0),0),"")</f>
        <v/>
      </c>
      <c r="ADD8" s="255" t="str">
        <f ca="1">IF(AAH5&lt;&gt;"",AAH5,"")</f>
        <v/>
      </c>
      <c r="ADE8" s="255">
        <f ca="1">SUMPRODUCT((AEE3:AEE42=ADD8)*(AEH3:AEH42=ADD9)*(AEO3:AEO42="W"))+SUMPRODUCT((AEE3:AEE42=ADD8)*(AEH3:AEH42=ADD10)*(AEO3:AEO42="W"))+SUMPRODUCT((AEE3:AEE42=ADD8)*(AEH3:AEH42=ADD7)*(AEO3:AEO42="W"))+SUMPRODUCT((AEE3:AEE42=ADD9)*(AEH3:AEH42=ADD8)*(AEP3:AEP42="W"))+SUMPRODUCT((AEE3:AEE42=ADD10)*(AEH3:AEH42=ADD8)*(AEP3:AEP42="W"))+SUMPRODUCT((AEE3:AEE42=ADD7)*(AEH3:AEH42=ADD8)*(AEP3:AEP42="W"))</f>
        <v>0</v>
      </c>
      <c r="ADF8" s="255">
        <f ca="1">SUMPRODUCT((AEE3:AEE42=ADD8)*(AEH3:AEH42=ADD9)*(AEO3:AEO42="D"))+SUMPRODUCT((AEE3:AEE42=ADD8)*(AEH3:AEH42=ADD10)*(AEO3:AEO42="D"))+SUMPRODUCT((AEE3:AEE42=ADD8)*(AEH3:AEH42=ADD7)*(AEO3:AEO42="D"))+SUMPRODUCT((AEE3:AEE42=ADD9)*(AEH3:AEH42=ADD8)*(AEO3:AEO42="D"))+SUMPRODUCT((AEE3:AEE42=ADD10)*(AEH3:AEH42=ADD8)*(AEO3:AEO42="D"))+SUMPRODUCT((AEE3:AEE42=ADD7)*(AEH3:AEH42=ADD8)*(AEO3:AEO42="D"))</f>
        <v>0</v>
      </c>
      <c r="ADG8" s="255">
        <f ca="1">SUMPRODUCT((AEE3:AEE42=ADD8)*(AEH3:AEH42=ADD9)*(AEO3:AEO42="L"))+SUMPRODUCT((AEE3:AEE42=ADD8)*(AEH3:AEH42=ADD10)*(AEO3:AEO42="L"))+SUMPRODUCT((AEE3:AEE42=ADD8)*(AEH3:AEH42=ADD7)*(AEO3:AEO42="L"))+SUMPRODUCT((AEE3:AEE42=ADD9)*(AEH3:AEH42=ADD8)*(AEP3:AEP42="L"))+SUMPRODUCT((AEE3:AEE42=ADD10)*(AEH3:AEH42=ADD8)*(AEP3:AEP42="L"))+SUMPRODUCT((AEE3:AEE42=ADD7)*(AEH3:AEH42=ADD8)*(AEP3:AEP42="L"))</f>
        <v>0</v>
      </c>
      <c r="ADH8" s="255">
        <f ca="1">IF(ADD8&lt;&gt;"",VLOOKUP(ADD8,ZK4:ZO29,5,FALSE),0)</f>
        <v>0</v>
      </c>
      <c r="ADI8" s="255">
        <f ca="1">IF(ADD8&lt;&gt;"",VLOOKUP(ADD8,ZK4:ZP29,6,FALSE),0)</f>
        <v>0</v>
      </c>
      <c r="ADJ8" s="255">
        <f ca="1">ADH8-ADI8+1000</f>
        <v>1000</v>
      </c>
      <c r="ADK8" s="255">
        <f ca="1">IF(ADD8&lt;&gt;"",VLOOKUP(ADD8,ZK4:ZR29,8,FALSE),0)</f>
        <v>0</v>
      </c>
      <c r="ADL8" s="255">
        <f ca="1">IF(ADD8&lt;&gt;"",VLOOKUP(ADD8,ZK4:ZS29,9,FALSE),0)</f>
        <v>0</v>
      </c>
      <c r="ADM8" s="255">
        <f t="shared" ref="ADM8" ca="1" si="432">ADK8-ADL8+1000</f>
        <v>1000</v>
      </c>
      <c r="ADN8" s="255" t="str">
        <f ca="1">IF(ADD8&lt;&gt;"",VLOOKUP(ADD8,ZK4:ZO8,5,FALSE),"")</f>
        <v/>
      </c>
      <c r="ADO8" s="255" t="str">
        <f ca="1">IF(ADD8&lt;&gt;"",VLOOKUP(ADD8,ZK4:ZR8,8,FALSE),"")</f>
        <v/>
      </c>
      <c r="ADP8" s="255" t="str">
        <f ca="1">IF(ADD8&lt;&gt;"",VLOOKUP(ADD8,ZK4:ZY8,15,FALSE),"")</f>
        <v/>
      </c>
      <c r="ADQ8" s="255">
        <f ca="1">SUMPRODUCT((AEE3:AEE42=ADD8)*(AEH3:AEH42=ADD9)*AEK3:AEK42)+SUMPRODUCT((AEE3:AEE42=ADD8)*(AEH3:AEH42=ADD10)*AEK3:AEK42)+SUMPRODUCT((AEE3:AEE42=ADD8)*(AEH3:AEH42=ADD7)*AEK3:AEK42)+SUMPRODUCT((AEE3:AEE42=ADD9)*(AEH3:AEH42=ADD8)*AEL3:AEL42)+SUMPRODUCT((AEE3:AEE42=ADD10)*(AEH3:AEH42=ADD8)*AEL3:AEL42)+SUMPRODUCT((AEE3:AEE42=ADD7)*(AEH3:AEH42=ADD8)*AEL3:AEL42)</f>
        <v>0</v>
      </c>
      <c r="ADR8" s="255">
        <f ca="1">SUMPRODUCT((AEE3:AEE42=ADD8)*(AEH3:AEH42=ADD9)*AEM3:AEM42)+SUMPRODUCT((AEE3:AEE42=ADD8)*(AEH3:AEH42=ADD10)*AEM3:AEM42)+SUMPRODUCT((AEE3:AEE42=ADD8)*(AEH3:AEH42=ADD7)*AEM3:AEM42)+SUMPRODUCT((AEE3:AEE42=ADD9)*(AEH3:AEH42=ADD8)*AEN3:AEN42)+SUMPRODUCT((AEE3:AEE42=ADD10)*(AEH3:AEH42=ADD8)*AEN3:AEN42)+SUMPRODUCT((AEE3:AEE42=ADD7)*(AEH3:AEH42=ADD8)*AEN3:AEN42)</f>
        <v>0</v>
      </c>
      <c r="ADS8" s="255">
        <f t="shared" ref="ADS8" ca="1" si="433">ADE8*4+ADF8*2+ADQ8+ADR8</f>
        <v>0</v>
      </c>
      <c r="ADT8" s="255" t="str">
        <f ca="1">IF(ADD8&lt;&gt;"",RANK(ADS8,ADS7:ADS10),"")</f>
        <v/>
      </c>
      <c r="ADU8" s="255">
        <f ca="1">SUMPRODUCT((ADS7:ADS10=ADS8)*(ADJ7:ADJ10&gt;ADJ8))</f>
        <v>0</v>
      </c>
      <c r="ADV8" s="255">
        <f ca="1">SUMPRODUCT((ADS7:ADS10=ADS8)*(ADJ7:ADJ10=ADJ8)*(ADM7:ADM10&gt;ADM8))</f>
        <v>0</v>
      </c>
      <c r="ADW8" s="255">
        <f ca="1">SUMPRODUCT((ADS4:ADS8=ADS8)*(ADJ4:ADJ8=ADJ8)*(ADM4:ADM8=ADM8)*(ADN4:ADN8&gt;ADN8))</f>
        <v>0</v>
      </c>
      <c r="ADX8" s="255">
        <f ca="1">SUMPRODUCT((ADS4:ADS8=ADS8)*(ADJ4:ADJ8=ADJ8)*(ADM4:ADM8=ADM8)*(ADN4:ADN8=ADN8)*(ADO4:ADO8&gt;ADO8))</f>
        <v>0</v>
      </c>
      <c r="ADY8" s="255">
        <f ca="1">SUMPRODUCT((ADS4:ADS8=ADS8)*(ADJ4:ADJ8=ADJ8)*(ADM4:ADM8=ADM8)*(ADN4:ADN8=ADN8)*(ADO4:ADO8=ADO8)*(ADP4:ADP8&gt;ADP8))</f>
        <v>0</v>
      </c>
      <c r="ADZ8" s="255" t="str">
        <f ca="1">IF(ADD8&lt;&gt;"",SUM(ADT8:ADY8)+3,"")</f>
        <v/>
      </c>
      <c r="AEA8" s="255" t="str">
        <f ca="1">IF(ADD7&lt;&gt;"",IF(ADD7=AEA7,ADD8,ADD7),"")</f>
        <v/>
      </c>
      <c r="AEB8" s="255" t="str">
        <f ca="1">IF(AEA8&lt;&gt;"",AEA8,IF(ADC8&lt;&gt;"",ADC8,IF(ACE8&lt;&gt;"",ACE8,IF(ABG8&lt;&gt;"",ABG8,AAC8))))</f>
        <v>England</v>
      </c>
      <c r="AEC8" s="255">
        <v>5</v>
      </c>
      <c r="AED8" s="255">
        <v>6</v>
      </c>
      <c r="AEE8" s="255" t="str">
        <f t="shared" si="50"/>
        <v>Samoa</v>
      </c>
      <c r="AEF8" s="255" t="str">
        <f ca="1">IF(OFFSET('All Players'!$W15,0,AEF$1)&lt;&gt;"",OFFSET('All Players'!$W15,0,AEF$1),"")</f>
        <v/>
      </c>
      <c r="AEG8" s="255" t="str">
        <f ca="1">IF(OFFSET('All Players'!$Y15,0,AEF$1)&lt;&gt;"",OFFSET('All Players'!$Y15,0,AEF$1),"")</f>
        <v/>
      </c>
      <c r="AEH8" s="255" t="str">
        <f t="shared" si="51"/>
        <v>USA</v>
      </c>
      <c r="AEI8" s="255" t="str">
        <f ca="1">IF(OFFSET('All Players'!$AA15,0,AEH$1)&lt;&gt;"",OFFSET('All Players'!$AA15,0,AEH$1),"")</f>
        <v/>
      </c>
      <c r="AEJ8" s="255" t="str">
        <f ca="1">IF(OFFSET('All Players'!$AC15,0,AEI$1)&lt;&gt;"",OFFSET('All Players'!$AC15,0,AEI$1),"")</f>
        <v/>
      </c>
      <c r="AEK8" s="255">
        <f t="shared" ca="1" si="52"/>
        <v>0</v>
      </c>
      <c r="AEL8" s="255">
        <f t="shared" ca="1" si="53"/>
        <v>0</v>
      </c>
      <c r="AEM8" s="255">
        <f t="shared" ca="1" si="54"/>
        <v>0</v>
      </c>
      <c r="AEN8" s="255">
        <f t="shared" ca="1" si="55"/>
        <v>0</v>
      </c>
      <c r="AEO8" s="255" t="str">
        <f t="shared" ca="1" si="56"/>
        <v/>
      </c>
      <c r="AEP8" s="255" t="str">
        <f t="shared" ca="1" si="57"/>
        <v/>
      </c>
      <c r="AEQ8" s="255">
        <f ca="1">VLOOKUP(AER8,AJI4:AJJ8,2,FALSE)</f>
        <v>1</v>
      </c>
      <c r="AER8" s="255" t="s">
        <v>2</v>
      </c>
      <c r="AES8" s="255">
        <f t="shared" ca="1" si="224"/>
        <v>0</v>
      </c>
      <c r="AET8" s="255">
        <f t="shared" ca="1" si="225"/>
        <v>0</v>
      </c>
      <c r="AEU8" s="255">
        <f t="shared" ca="1" si="226"/>
        <v>0</v>
      </c>
      <c r="AEV8" s="255">
        <f t="shared" ca="1" si="227"/>
        <v>0</v>
      </c>
      <c r="AEW8" s="255">
        <f t="shared" ca="1" si="228"/>
        <v>0</v>
      </c>
      <c r="AEX8" s="255">
        <f t="shared" ca="1" si="229"/>
        <v>1000</v>
      </c>
      <c r="AEY8" s="255">
        <f t="shared" ca="1" si="230"/>
        <v>0</v>
      </c>
      <c r="AEZ8" s="255">
        <f t="shared" ca="1" si="231"/>
        <v>0</v>
      </c>
      <c r="AFA8" s="255">
        <f t="shared" ca="1" si="232"/>
        <v>1000</v>
      </c>
      <c r="AFB8" s="255">
        <f t="shared" ca="1" si="233"/>
        <v>0</v>
      </c>
      <c r="AFC8" s="255">
        <f ca="1">SUMIF(AJL:AJL,AER8,AJR:AJR)+SUMIF(AJO:AJO,AER8,AJS:AJS)</f>
        <v>0</v>
      </c>
      <c r="AFD8" s="255">
        <f ca="1">SUMIF(AJL:AJL,AER8,AJT:AJT)+SUMIF(AJO:AJO,AER8,AJU:AJU)</f>
        <v>0</v>
      </c>
      <c r="AFE8" s="255">
        <f t="shared" ca="1" si="234"/>
        <v>0</v>
      </c>
      <c r="AFF8" s="255">
        <v>19</v>
      </c>
      <c r="AFG8" s="255">
        <f t="shared" ca="1" si="235"/>
        <v>1</v>
      </c>
      <c r="AFI8" s="255">
        <f ca="1">RANK(AFE8,AFE$4:AFE$8)+COUNTIF(AFE$4:AFE8,AFE8)-1</f>
        <v>5</v>
      </c>
      <c r="AFJ8" s="255" t="str">
        <f ca="1">INDEX(AER$4:AER$8,MATCH(5,AFI$4:AFI$8,0),0)</f>
        <v>Uruguay</v>
      </c>
      <c r="AFK8" s="255">
        <f t="shared" ca="1" si="236"/>
        <v>1</v>
      </c>
      <c r="AFL8" s="255" t="str">
        <f ca="1">IF(AND(AFL7&lt;&gt;"",AFK8=1),AFJ8,"")</f>
        <v>Uruguay</v>
      </c>
      <c r="AFQ8" s="255" t="str">
        <f t="shared" ca="1" si="237"/>
        <v>Uruguay</v>
      </c>
      <c r="AFR8" s="255">
        <f ca="1">SUMPRODUCT((AJL3:AJL42=AFQ8)*(AJO3:AJO42=AFQ4)*(AJV3:AJV42="W"))+SUMPRODUCT((AJL3:AJL42=AFQ8)*(AJO3:AJO42=AFQ5)*(AJV3:AJV42="W"))+SUMPRODUCT((AJL3:AJL42=AFQ8)*(AJO3:AJO42=AFQ6)*(AJV3:AJV42="W"))+SUMPRODUCT((AJL3:AJL42=AFQ8)*(AJO3:AJO42=AFQ7)*(AJV3:AJV42="W"))+SUMPRODUCT((AJL3:AJL42=AFQ4)*(AJO3:AJO42=AFQ8)*(AJW3:AJW42="W"))+SUMPRODUCT((AJL3:AJL42=AFQ5)*(AJO3:AJO42=AFQ8)*(AJW3:AJW42="W"))+SUMPRODUCT((AJL3:AJL42=AFQ6)*(AJO3:AJO42=AFQ8)*(AJW3:AJW42="W"))+SUMPRODUCT((AJL3:AJL42=AFQ7)*(AJO3:AJO42=AFQ8)*(AJW3:AJW42="W"))</f>
        <v>0</v>
      </c>
      <c r="AFS8" s="255">
        <f ca="1">SUMPRODUCT((AJL3:AJL42=AFQ8)*(AJO3:AJO42=AFQ4)*(AJV3:AJV42="D"))+SUMPRODUCT((AJL3:AJL42=AFQ8)*(AJO3:AJO42=AFQ5)*(AJV3:AJV42="D"))+SUMPRODUCT((AJL3:AJL42=AFQ8)*(AJO3:AJO42=AFQ6)*(AJV3:AJV42="D"))+SUMPRODUCT((AJL3:AJL42=AFQ8)*(AJO3:AJO42=AFQ7)*(AJV3:AJV42="D"))+SUMPRODUCT((AJL3:AJL42=AFQ4)*(AJO3:AJO42=AFQ8)*(AJV3:AJV42="D"))+SUMPRODUCT((AJL3:AJL42=AFQ5)*(AJO3:AJO42=AFQ8)*(AJV3:AJV42="D"))+SUMPRODUCT((AJL3:AJL42=AFQ6)*(AJO3:AJO42=AFQ8)*(AJV3:AJV42="D"))+SUMPRODUCT((AJL3:AJL42=AFQ7)*(AJO3:AJO42=AFQ8)*(AJV3:AJV42="D"))</f>
        <v>0</v>
      </c>
      <c r="AFT8" s="255">
        <f ca="1">SUMPRODUCT((AJL3:AJL42=AFQ8)*(AJO3:AJO42=AFQ4)*(AJV3:AJV42="L"))+SUMPRODUCT((AJL3:AJL42=AFQ8)*(AJO3:AJO42=AFQ5)*(AJV3:AJV42="L"))+SUMPRODUCT((AJL3:AJL42=AFQ8)*(AJO3:AJO42=AFQ6)*(AJV3:AJV42="L"))+SUMPRODUCT((AJL3:AJL42=AFQ8)*(AJO3:AJO42=AFQ7)*(AJV3:AJV42="L"))+SUMPRODUCT((AJL3:AJL42=AFQ4)*(AJO3:AJO42=AFQ8)*(AJW3:AJW42="L"))+SUMPRODUCT((AJL3:AJL42=AFQ5)*(AJO3:AJO42=AFQ8)*(AJW3:AJW42="L"))+SUMPRODUCT((AJL3:AJL42=AFQ6)*(AJO3:AJO42=AFQ8)*(AJW3:AJW42="L"))+SUMPRODUCT((AJL3:AJL42=AFQ7)*(AJO3:AJO42=AFQ8)*(AJW3:AJW42="L"))</f>
        <v>0</v>
      </c>
      <c r="AFU8" s="255">
        <f ca="1">IF(AFQ8&lt;&gt;"",VLOOKUP(AFQ8,AER4:AEV29,5,FALSE),0)</f>
        <v>0</v>
      </c>
      <c r="AFV8" s="255">
        <f ca="1">IF(AFQ8&lt;&gt;"",VLOOKUP(AFQ8,AER4:AEW29,6,FALSE),0)</f>
        <v>0</v>
      </c>
      <c r="AFW8" s="255">
        <f ca="1">AFU8-AFV8+1000</f>
        <v>1000</v>
      </c>
      <c r="AFX8" s="255">
        <f ca="1">IF(AFQ8&lt;&gt;"",VLOOKUP(AFQ8,AER4:AEY29,8,FALSE),0)</f>
        <v>0</v>
      </c>
      <c r="AFY8" s="255">
        <f ca="1">IF(AFQ8&lt;&gt;"",VLOOKUP(AFQ8,AER4:AEZ29,9,FALSE),0)</f>
        <v>0</v>
      </c>
      <c r="AFZ8" s="255">
        <f ca="1">AFX8-AFY8+1000</f>
        <v>1000</v>
      </c>
      <c r="AGA8" s="255">
        <f ca="1">IF(AFQ8&lt;&gt;"",VLOOKUP(AFQ8,AER4:AEV8,5,FALSE),"")</f>
        <v>0</v>
      </c>
      <c r="AGB8" s="255">
        <f ca="1">IF(AFQ8&lt;&gt;"",VLOOKUP(AFQ8,AER4:AEY8,8,FALSE),"")</f>
        <v>0</v>
      </c>
      <c r="AGC8" s="255">
        <f ca="1">IF(AFQ8&lt;&gt;"",VLOOKUP(AFQ8,AER4:AFF8,15,FALSE),"")</f>
        <v>19</v>
      </c>
      <c r="AGD8" s="255">
        <f ca="1">SUMPRODUCT((AJL3:AJL42=AFQ8)*(AJO3:AJO42=AFQ4)*AJR3:AJR42)+SUMPRODUCT((AJL3:AJL42=AFQ8)*(AJO3:AJO42=AFQ5)*AJR3:AJR42)+SUMPRODUCT((AJL3:AJL42=AFQ8)*(AJO3:AJO42=AFQ6)*AJR3:AJR42)+SUMPRODUCT((AJL3:AJL42=AFQ8)*(AJO3:AJO42=AFQ7)*AJR3:AJR42)+SUMPRODUCT((AJL3:AJL42=AFQ4)*(AJO3:AJO42=AFQ8)*AJS3:AJS42)+SUMPRODUCT((AJL3:AJL42=AFQ5)*(AJO3:AJO42=AFQ8)*AJS3:AJS42)+SUMPRODUCT((AJL3:AJL42=AFQ6)*(AJO3:AJO42=AFQ8)*AJS3:AJS42)+SUMPRODUCT((AJL3:AJL42=AFQ7)*(AJO3:AJO42=AFQ8)*AJS3:AJS42)</f>
        <v>0</v>
      </c>
      <c r="AGE8" s="255">
        <f ca="1">SUMPRODUCT((AJL3:AJL42=AFQ8)*(AJO3:AJO42=AFQ4)*AJT3:AJT42)+SUMPRODUCT((AJL3:AJL42=AFQ8)*(AJO3:AJO42=AFQ5)*AJT3:AJT42)+SUMPRODUCT((AJL3:AJL42=AFQ8)*(AJO3:AJO42=AFQ6)*AJT3:AJT42)+SUMPRODUCT((AJL3:AJL42=AFQ8)*(AJO3:AJO42=AFQ7)*AJT3:AJT42)+SUMPRODUCT((AJL3:AJL42=AFQ4)*(AJO3:AJO42=AFQ8)*AJU3:AJU42)+SUMPRODUCT((AJL3:AJL42=AFQ5)*(AJO3:AJO42=AFQ8)*AJU3:AJU42)+SUMPRODUCT((AJL3:AJL42=AFQ6)*(AJO3:AJO42=AFQ8)*AJU3:AJU42)+SUMPRODUCT((AJL3:AJL42=AFQ7)*(AJO3:AJO42=AFQ8)*AJU3:AJU42)</f>
        <v>0</v>
      </c>
      <c r="AGF8" s="255">
        <f ca="1">AFR8*4+AFS8*2+AGD8+AGE8</f>
        <v>0</v>
      </c>
      <c r="AGG8" s="255">
        <f ca="1">IF(AFQ8&lt;&gt;"",RANK(AGF8,AGF4:AGF8),"")</f>
        <v>1</v>
      </c>
      <c r="AGH8" s="255">
        <f ca="1">SUMPRODUCT((AGF4:AGF8=AGF8)*(AFW4:AFW8&gt;AFW8))</f>
        <v>0</v>
      </c>
      <c r="AGI8" s="255">
        <f ca="1">SUMPRODUCT((AGF4:AGF8=AGF8)*(AFW4:AFW8=AFW8)*(AFZ4:AFZ8&gt;AFZ8))</f>
        <v>0</v>
      </c>
      <c r="AGJ8" s="255">
        <f ca="1">SUMPRODUCT((AGF4:AGF8=AGF8)*(AFW4:AFW8=AFW8)*(AFZ4:AFZ8=AFZ8)*(AGA4:AGA8&gt;AGA8))</f>
        <v>0</v>
      </c>
      <c r="AGK8" s="255">
        <f ca="1">SUMPRODUCT((AGF4:AGF8=AGF8)*(AFW4:AFW8=AFW8)*(AFZ4:AFZ8=AFZ8)*(AGA4:AGA8=AGA8)*(AGB4:AGB8&gt;AGB8))</f>
        <v>0</v>
      </c>
      <c r="AGL8" s="255">
        <f ca="1">SUMPRODUCT((AGF4:AGF8=AGF8)*(AFW4:AFW8=AFW8)*(AFZ4:AFZ8=AFZ8)*(AGA4:AGA8=AGA8)*(AGB4:AGB8=AGB8)*(AGC4:AGC8&gt;AGC8))</f>
        <v>0</v>
      </c>
      <c r="AGM8" s="255">
        <f t="shared" ca="1" si="238"/>
        <v>1</v>
      </c>
      <c r="AGN8" s="255" t="str">
        <f ca="1">IF(AFQ8&lt;&gt;"",INDEX(AFQ4:AFQ8,MATCH(5,AGM4:AGM8,0),0),"")</f>
        <v>England</v>
      </c>
      <c r="AGO8" s="255" t="str">
        <f ca="1">IF(AFM7&lt;&gt;"",AFM7,"")</f>
        <v/>
      </c>
      <c r="AGP8" s="255" t="str">
        <f ca="1">IF(AGO8&lt;&gt;"",SUMPRODUCT((AJL3:AJL42=AGO8)*(AJO3:AJO42=AGO5)*(AJV3:AJV42="W"))+SUMPRODUCT((AJL3:AJL42=AGO8)*(AJO3:AJO42=AGO6)*(AJV3:AJV42="W"))+SUMPRODUCT((AJL3:AJL42=AGO8)*(AJO3:AJO42=AGO7)*(AJV3:AJV42="W"))+SUMPRODUCT((AJL3:AJL42=AGO5)*(AJO3:AJO42=AGO8)*(AJV3:AJV42="W"))+SUMPRODUCT((AJL3:AJL42=AGO6)*(AJO3:AJO42=AGO8)*(AJV3:AJV42="W"))+SUMPRODUCT((AJL3:AJL42=AGO7)*(AJO3:AJO42=AGO8)*(AJV3:AJV42="W")),"")</f>
        <v/>
      </c>
      <c r="AGQ8" s="255" t="str">
        <f ca="1">IF(AGO8&lt;&gt;"",SUMPRODUCT((AJL3:AJL42=AGO8)*(AJO3:AJO42=AGO5)*(AJV3:AJV42="D"))+SUMPRODUCT((AJL3:AJL42=AGO8)*(AJO3:AJO42=AGO6)*(AJV3:AJV42="D"))+SUMPRODUCT((AJL3:AJL42=AGO8)*(AJO3:AJO42=AGO7)*(AJV3:AJV42="D"))+SUMPRODUCT((AJL3:AJL42=AGO5)*(AJO3:AJO42=AGO8)*(AJV3:AJV42="D"))+SUMPRODUCT((AJL3:AJL42=AGO6)*(AJO3:AJO42=AGO8)*(AJV3:AJV42="D"))+SUMPRODUCT((AJL3:AJL42=AGO7)*(AJO3:AJO42=AGO8)*(AJV3:AJV42="D")),"")</f>
        <v/>
      </c>
      <c r="AGR8" s="255" t="str">
        <f ca="1">IF(AGO8&lt;&gt;"",SUMPRODUCT((AJL3:AJL42=AGO8)*(AJO3:AJO42=AGO5)*(AJV3:AJV42="L"))+SUMPRODUCT((AJL3:AJL42=AGO8)*(AJO3:AJO42=AGO6)*(AJV3:AJV42="L"))+SUMPRODUCT((AJL3:AJL42=AGO8)*(AJO3:AJO42=AGO7)*(AJV3:AJV42="L"))+SUMPRODUCT((AJL3:AJL42=AGO5)*(AJO3:AJO42=AGO8)*(AJV3:AJV42="L"))+SUMPRODUCT((AJL3:AJL42=AGO6)*(AJO3:AJO42=AGO8)*(AJV3:AJV42="L"))+SUMPRODUCT((AJL3:AJL42=AGO7)*(AJO3:AJO42=AGO8)*(AJV3:AJV42="L")),"")</f>
        <v/>
      </c>
      <c r="AGS8" s="255">
        <f ca="1">IF(AGO8&lt;&gt;"",VLOOKUP(AGO8,AER4:AEV29,5,FALSE),0)</f>
        <v>0</v>
      </c>
      <c r="AGT8" s="255">
        <f ca="1">IF(AGO8&lt;&gt;"",VLOOKUP(AGO8,AER4:AEW29,6,FALSE),0)</f>
        <v>0</v>
      </c>
      <c r="AGU8" s="255">
        <f ca="1">AGS8-AGT8+1000</f>
        <v>1000</v>
      </c>
      <c r="AGV8" s="255">
        <f ca="1">IF(AGO8&lt;&gt;"",VLOOKUP(AGO8,AER4:AEY29,8,FALSE),0)</f>
        <v>0</v>
      </c>
      <c r="AGW8" s="255">
        <f ca="1">IF(AGO8&lt;&gt;"",VLOOKUP(AGO8,AER4:AEZ29,9,FALSE),0)</f>
        <v>0</v>
      </c>
      <c r="AGX8" s="255" t="str">
        <f ca="1">IF(AGO8&lt;&gt;"",AGV8-AGW8+1000,"")</f>
        <v/>
      </c>
      <c r="AGY8" s="255" t="str">
        <f ca="1">IF(AGO8&lt;&gt;"",VLOOKUP(AGO8,AER4:AEV8,5,FALSE),"")</f>
        <v/>
      </c>
      <c r="AGZ8" s="255" t="str">
        <f ca="1">IF(AGO8&lt;&gt;"",VLOOKUP(AGO8,AER4:AEY8,8,FALSE),"")</f>
        <v/>
      </c>
      <c r="AHA8" s="255" t="str">
        <f ca="1">IF(AGO8&lt;&gt;"",VLOOKUP(AGO8,AER4:AFF8,15,FALSE),"")</f>
        <v/>
      </c>
      <c r="AHB8" s="255" t="str">
        <f ca="1">IF(AGO8&lt;&gt;"",SUMPRODUCT((AJL3:AJL42=AGO8)*(AJO3:AJO42=AGO5)*AJR3:AJR42)+SUMPRODUCT((AJL3:AJL42=AGO8)*(AJO3:AJO42=AGO6)*AJR3:AJR42)+SUMPRODUCT((AJL3:AJL42=AGO8)*(AJO3:AJO42=AGO7)*AJR3:AJR42)+SUMPRODUCT((AJL3:AJL42=AGO5)*(AJO3:AJO42=AGO8)*AJS3:AJS42)+SUMPRODUCT((AJL3:AJL42=AGO6)*(AJO3:AJO42=AGO8)*AJS3:AJS42)+SUMPRODUCT((AJL3:AJL42=AGO7)*(AJO3:AJO42=AGO8)*AJS3:AJS42),"")</f>
        <v/>
      </c>
      <c r="AHC8" s="255" t="str">
        <f ca="1">IF(AGO8&lt;&gt;"",SUMPRODUCT((AJL3:AJL42=AGO8)*(AJO3:AJO42=AGO5)*AJT3:AJT42)+SUMPRODUCT((AJL3:AJL42=AGO8)*(AJO3:AJO42=AGO6)*AJT3:AJT42)+SUMPRODUCT((AJL3:AJL42=AGO8)*(AJO3:AJO42=AGO7)*AJT3:AJT42)+SUMPRODUCT((AJL3:AJL42=AGO5)*(AJO3:AJO42=AGO8)*AJU3:AJU42)+SUMPRODUCT((AJL3:AJL42=AGO6)*(AJO3:AJO42=AGO8)*AJU3:AJU42)+SUMPRODUCT((AJL3:AJL42=AGO7)*(AJO3:AJO42=AGO8)*AJU3:AJU42),"")</f>
        <v/>
      </c>
      <c r="AHD8" s="255" t="str">
        <f ca="1">IF(AGO8&lt;&gt;"",AGP8*4+AGQ8*2+AHB8+AHC8,"")</f>
        <v/>
      </c>
      <c r="AHE8" s="255" t="str">
        <f ca="1">IF(AGO8&lt;&gt;"",RANK(AHD8,AHD5:AHD8),"")</f>
        <v/>
      </c>
      <c r="AHF8" s="255">
        <f ca="1">SUMPRODUCT((AHD5:AHD8=AHD8)*(AGU5:AGU8&gt;AGU8))</f>
        <v>0</v>
      </c>
      <c r="AHG8" s="255">
        <f ca="1">SUMPRODUCT((AHD5:AHD8=AHD8)*(AGU5:AGU8=AGU8)*(AGX5:AGX8&gt;AGX8))</f>
        <v>0</v>
      </c>
      <c r="AHH8" s="255">
        <f ca="1">SUMPRODUCT((AHD4:AHD8=AHD8)*(AGU4:AGU8=AGU8)*(AGX4:AGX8=AGX8)*(AGY4:AGY8&gt;AGY8))</f>
        <v>0</v>
      </c>
      <c r="AHI8" s="255">
        <f ca="1">SUMPRODUCT((AHD4:AHD8=AHD8)*(AGU4:AGU8=AGU8)*(AGX4:AGX8=AGX8)*(AGY4:AGY8=AGY8)*(AGZ4:AGZ8&gt;AGZ8))</f>
        <v>0</v>
      </c>
      <c r="AHJ8" s="255">
        <f ca="1">SUMPRODUCT((AHD4:AHD8=AHD8)*(AGU4:AGU8=AGU8)*(AGX4:AGX8=AGX8)*(AGY4:AGY8=AGY8)*(AGZ4:AGZ8=AGZ8)*(AHA4:AHA8&gt;AHA8))</f>
        <v>0</v>
      </c>
      <c r="AHK8" s="255" t="str">
        <f t="shared" ca="1" si="387"/>
        <v/>
      </c>
      <c r="AHL8" s="255" t="str">
        <f ca="1">IF(AGO8&lt;&gt;"",INDEX(AGO5:AGO8,MATCH(5,AHK5:AHK8,0),0),"")</f>
        <v/>
      </c>
      <c r="AHM8" s="255" t="str">
        <f ca="1">IF(AFN6&lt;&gt;"",AFN6,"")</f>
        <v/>
      </c>
      <c r="AHN8" s="255" t="str">
        <f ca="1">IF(AHM8&lt;&gt;"",SUMPRODUCT((AJL3:AJL42=AHM8)*(AJO3:AJO42=AHM9)*(AJV3:AJV42="W"))+SUMPRODUCT((AJL3:AJL42=AHM8)*(AJO3:AJO42=AHM6)*(AJV3:AJV42="W"))+SUMPRODUCT((AJL3:AJL42=AHM8)*(AJO3:AJO42=AHM7)*(AJV3:AJV42="W"))+SUMPRODUCT((AJL3:AJL42=AHM9)*(AJO3:AJO42=AHM8)*(AJW3:AJW42="W"))+SUMPRODUCT((AJL3:AJL42=AHM6)*(AJO3:AJO42=AHM8)*(AJW3:AJW42="W"))+SUMPRODUCT((AJL3:AJL42=AHM7)*(AJO3:AJO42=AHM8)*(AJW3:AJW42="W")),"")</f>
        <v/>
      </c>
      <c r="AHO8" s="255" t="str">
        <f ca="1">IF(AHM8&lt;&gt;"",SUMPRODUCT((AJL3:AJL42=AHM8)*(AJO3:AJO42=AHM9)*(AJV3:AJV42="D"))+SUMPRODUCT((AJL3:AJL42=AHM8)*(AJO3:AJO42=AHM6)*(AJV3:AJV42="D"))+SUMPRODUCT((AJL3:AJL42=AHM8)*(AJO3:AJO42=AHM7)*(AJV3:AJV42="D"))+SUMPRODUCT((AJL3:AJL42=AHM9)*(AJO3:AJO42=AHM8)*(AJV3:AJV42="D"))+SUMPRODUCT((AJL3:AJL42=AHM6)*(AJO3:AJO42=AHM8)*(AJV3:AJV42="D"))+SUMPRODUCT((AJL3:AJL42=AHM7)*(AJO3:AJO42=AHM8)*(AJV3:AJV42="D")),"")</f>
        <v/>
      </c>
      <c r="AHP8" s="255" t="str">
        <f ca="1">IF(AHM8&lt;&gt;"",SUMPRODUCT((AJL3:AJL42=AHM8)*(AJO3:AJO42=AHM9)*(AJV3:AJV42="L"))+SUMPRODUCT((AJL3:AJL42=AHM8)*(AJO3:AJO42=AHM6)*(AJV3:AJV42="L"))+SUMPRODUCT((AJL3:AJL42=AHM8)*(AJO3:AJO42=AHM7)*(AJV3:AJV42="L"))+SUMPRODUCT((AJL3:AJL42=AHM9)*(AJO3:AJO42=AHM8)*(AJW3:AJW42="L"))+SUMPRODUCT((AJL3:AJL42=AHM6)*(AJO3:AJO42=AHM8)*(AJW3:AJW42="L"))+SUMPRODUCT((AJL3:AJL42=AHM7)*(AJO3:AJO42=AHM8)*(AJW3:AJW42="L")),"")</f>
        <v/>
      </c>
      <c r="AHQ8" s="255">
        <f ca="1">IF(AHM8&lt;&gt;"",VLOOKUP(AHM8,AER4:AEV29,5,FALSE),0)</f>
        <v>0</v>
      </c>
      <c r="AHR8" s="255">
        <f ca="1">IF(AHM8&lt;&gt;"",VLOOKUP(AHM8,AER4:AEW29,6,FALSE),0)</f>
        <v>0</v>
      </c>
      <c r="AHS8" s="255">
        <f ca="1">AHQ8-AHR8+1000</f>
        <v>1000</v>
      </c>
      <c r="AHT8" s="255">
        <f ca="1">IF(AHM8&lt;&gt;"",VLOOKUP(AHM8,AER4:AEY29,8,FALSE),0)</f>
        <v>0</v>
      </c>
      <c r="AHU8" s="255">
        <f ca="1">IF(AHM8&lt;&gt;"",VLOOKUP(AHM8,AER4:AEZ29,9,FALSE),0)</f>
        <v>0</v>
      </c>
      <c r="AHV8" s="255" t="str">
        <f ca="1">IF(AHM8&lt;&gt;"",AHT8-AHU8+1000,"")</f>
        <v/>
      </c>
      <c r="AHW8" s="255" t="str">
        <f ca="1">IF(AHM8&lt;&gt;"",VLOOKUP(AHM8,AER4:AEV8,5,FALSE),"")</f>
        <v/>
      </c>
      <c r="AHX8" s="255" t="str">
        <f ca="1">IF(AHM8&lt;&gt;"",VLOOKUP(AHM8,AER4:AEY8,8,FALSE),"")</f>
        <v/>
      </c>
      <c r="AHY8" s="255" t="str">
        <f ca="1">IF(AHM8&lt;&gt;"",VLOOKUP(AHM8,AER4:AFF8,15,FALSE),"")</f>
        <v/>
      </c>
      <c r="AHZ8" s="255" t="str">
        <f ca="1">IF(AHM8&lt;&gt;"",SUMPRODUCT((AJL3:AJL42=AHM8)*(AJO3:AJO42=AHM9)*AJR3:AJR42)+SUMPRODUCT((AJL3:AJL42=AHM8)*(AJO3:AJO42=AHM6)*AJR3:AJR42)+SUMPRODUCT((AJL3:AJL42=AHM8)*(AJO3:AJO42=AHM7)*AJR3:AJR42)+SUMPRODUCT((AJL3:AJL42=AHM9)*(AJO3:AJO42=AHM8)*AJS3:AJS42)+SUMPRODUCT((AJL3:AJL42=AHM6)*(AJO3:AJO42=AHM8)*AJS3:AJS42)+SUMPRODUCT((AJL3:AJL42=AHM7)*(AJO3:AJO42=AHM8)*AJS3:AJS42),"")</f>
        <v/>
      </c>
      <c r="AIA8" s="255" t="str">
        <f ca="1">IF(AHM8&lt;&gt;"",SUMPRODUCT((AJL3:AJL42=AHM8)*(AJO3:AJO42=AHM9)*AJT3:AJT42)+SUMPRODUCT((AJL3:AJL42=AHM8)*(AJO3:AJO42=AHM6)*AJT3:AJT42)+SUMPRODUCT((AJL3:AJL42=AHM8)*(AJO3:AJO42=AHM7)*AJT3:AJT42)+SUMPRODUCT((AJL3:AJL42=AHM9)*(AJO3:AJO42=AHM8)*AJU3:AJU42)+SUMPRODUCT((AJL3:AJL42=AHM6)*(AJO3:AJO42=AHM8)*AJU3:AJU42)+SUMPRODUCT((AJL3:AJL42=AHM7)*(AJO3:AJO42=AHM8)*AJU3:AJU42),"")</f>
        <v/>
      </c>
      <c r="AIB8" s="255" t="str">
        <f ca="1">IF(AHM8&lt;&gt;"",AHN8*4+AHO8*2+AHZ8+AIA8,"")</f>
        <v/>
      </c>
      <c r="AIC8" s="255" t="str">
        <f ca="1">IF(AHM8&lt;&gt;"",RANK(AIB8,AIB6:AIB9),"")</f>
        <v/>
      </c>
      <c r="AID8" s="255">
        <f ca="1">SUMPRODUCT((AIB6:AIB9=AIB8)*(AHS6:AHS9&gt;AHS8))</f>
        <v>0</v>
      </c>
      <c r="AIE8" s="255">
        <f ca="1">SUMPRODUCT((AIB6:AIB9=AIB8)*(AHS6:AHS9=AHS8)*(AHV6:AHV9&gt;AHV8))</f>
        <v>0</v>
      </c>
      <c r="AIF8" s="255">
        <f ca="1">SUMPRODUCT((AIB4:AIB8=AIB8)*(AHS4:AHS8=AHS8)*(AHV4:AHV8=AHV8)*(AHW4:AHW8&gt;AHW8))</f>
        <v>0</v>
      </c>
      <c r="AIG8" s="255">
        <f ca="1">SUMPRODUCT((AIB4:AIB8=AIB8)*(AHS4:AHS8=AHS8)*(AHV4:AHV8=AHV8)*(AHW4:AHW8=AHW8)*(AHX4:AHX8&gt;AHX8))</f>
        <v>0</v>
      </c>
      <c r="AIH8" s="255">
        <f ca="1">SUMPRODUCT((AIB4:AIB8=AIB8)*(AHS4:AHS8=AHS8)*(AHV4:AHV8=AHV8)*(AHW4:AHW8=AHW8)*(AHX4:AHX8=AHX8)*(AHY4:AHY8&gt;AHY8))</f>
        <v>0</v>
      </c>
      <c r="AII8" s="255" t="str">
        <f t="shared" ca="1" si="412"/>
        <v/>
      </c>
      <c r="AIJ8" s="255" t="str">
        <f ca="1">IF(AHM8&lt;&gt;"",INDEX(AHM6:AHM8,MATCH(5,AII6:AII8,0),0),"")</f>
        <v/>
      </c>
      <c r="AIK8" s="255" t="str">
        <f ca="1">IF(AFO5&lt;&gt;"",AFO5,"")</f>
        <v/>
      </c>
      <c r="AIL8" s="255">
        <f ca="1">SUMPRODUCT((AJL3:AJL42=AIK8)*(AJO3:AJO42=AIK9)*(AJV3:AJV42="W"))+SUMPRODUCT((AJL3:AJL42=AIK8)*(AJO3:AJO42=AIK10)*(AJV3:AJV42="W"))+SUMPRODUCT((AJL3:AJL42=AIK8)*(AJO3:AJO42=AIK7)*(AJV3:AJV42="W"))+SUMPRODUCT((AJL3:AJL42=AIK9)*(AJO3:AJO42=AIK8)*(AJW3:AJW42="W"))+SUMPRODUCT((AJL3:AJL42=AIK10)*(AJO3:AJO42=AIK8)*(AJW3:AJW42="W"))+SUMPRODUCT((AJL3:AJL42=AIK7)*(AJO3:AJO42=AIK8)*(AJW3:AJW42="W"))</f>
        <v>0</v>
      </c>
      <c r="AIM8" s="255">
        <f ca="1">SUMPRODUCT((AJL3:AJL42=AIK8)*(AJO3:AJO42=AIK9)*(AJV3:AJV42="D"))+SUMPRODUCT((AJL3:AJL42=AIK8)*(AJO3:AJO42=AIK10)*(AJV3:AJV42="D"))+SUMPRODUCT((AJL3:AJL42=AIK8)*(AJO3:AJO42=AIK7)*(AJV3:AJV42="D"))+SUMPRODUCT((AJL3:AJL42=AIK9)*(AJO3:AJO42=AIK8)*(AJV3:AJV42="D"))+SUMPRODUCT((AJL3:AJL42=AIK10)*(AJO3:AJO42=AIK8)*(AJV3:AJV42="D"))+SUMPRODUCT((AJL3:AJL42=AIK7)*(AJO3:AJO42=AIK8)*(AJV3:AJV42="D"))</f>
        <v>0</v>
      </c>
      <c r="AIN8" s="255">
        <f ca="1">SUMPRODUCT((AJL3:AJL42=AIK8)*(AJO3:AJO42=AIK9)*(AJV3:AJV42="L"))+SUMPRODUCT((AJL3:AJL42=AIK8)*(AJO3:AJO42=AIK10)*(AJV3:AJV42="L"))+SUMPRODUCT((AJL3:AJL42=AIK8)*(AJO3:AJO42=AIK7)*(AJV3:AJV42="L"))+SUMPRODUCT((AJL3:AJL42=AIK9)*(AJO3:AJO42=AIK8)*(AJW3:AJW42="L"))+SUMPRODUCT((AJL3:AJL42=AIK10)*(AJO3:AJO42=AIK8)*(AJW3:AJW42="L"))+SUMPRODUCT((AJL3:AJL42=AIK7)*(AJO3:AJO42=AIK8)*(AJW3:AJW42="L"))</f>
        <v>0</v>
      </c>
      <c r="AIO8" s="255">
        <f ca="1">IF(AIK8&lt;&gt;"",VLOOKUP(AIK8,AER4:AEV29,5,FALSE),0)</f>
        <v>0</v>
      </c>
      <c r="AIP8" s="255">
        <f ca="1">IF(AIK8&lt;&gt;"",VLOOKUP(AIK8,AER4:AEW29,6,FALSE),0)</f>
        <v>0</v>
      </c>
      <c r="AIQ8" s="255">
        <f ca="1">AIO8-AIP8+1000</f>
        <v>1000</v>
      </c>
      <c r="AIR8" s="255">
        <f ca="1">IF(AIK8&lt;&gt;"",VLOOKUP(AIK8,AER4:AEY29,8,FALSE),0)</f>
        <v>0</v>
      </c>
      <c r="AIS8" s="255">
        <f ca="1">IF(AIK8&lt;&gt;"",VLOOKUP(AIK8,AER4:AEZ29,9,FALSE),0)</f>
        <v>0</v>
      </c>
      <c r="AIT8" s="255">
        <f t="shared" ref="AIT8" ca="1" si="434">AIR8-AIS8+1000</f>
        <v>1000</v>
      </c>
      <c r="AIU8" s="255" t="str">
        <f ca="1">IF(AIK8&lt;&gt;"",VLOOKUP(AIK8,AER4:AEV8,5,FALSE),"")</f>
        <v/>
      </c>
      <c r="AIV8" s="255" t="str">
        <f ca="1">IF(AIK8&lt;&gt;"",VLOOKUP(AIK8,AER4:AEY8,8,FALSE),"")</f>
        <v/>
      </c>
      <c r="AIW8" s="255" t="str">
        <f ca="1">IF(AIK8&lt;&gt;"",VLOOKUP(AIK8,AER4:AFF8,15,FALSE),"")</f>
        <v/>
      </c>
      <c r="AIX8" s="255">
        <f ca="1">SUMPRODUCT((AJL3:AJL42=AIK8)*(AJO3:AJO42=AIK9)*AJR3:AJR42)+SUMPRODUCT((AJL3:AJL42=AIK8)*(AJO3:AJO42=AIK10)*AJR3:AJR42)+SUMPRODUCT((AJL3:AJL42=AIK8)*(AJO3:AJO42=AIK7)*AJR3:AJR42)+SUMPRODUCT((AJL3:AJL42=AIK9)*(AJO3:AJO42=AIK8)*AJS3:AJS42)+SUMPRODUCT((AJL3:AJL42=AIK10)*(AJO3:AJO42=AIK8)*AJS3:AJS42)+SUMPRODUCT((AJL3:AJL42=AIK7)*(AJO3:AJO42=AIK8)*AJS3:AJS42)</f>
        <v>0</v>
      </c>
      <c r="AIY8" s="255">
        <f ca="1">SUMPRODUCT((AJL3:AJL42=AIK8)*(AJO3:AJO42=AIK9)*AJT3:AJT42)+SUMPRODUCT((AJL3:AJL42=AIK8)*(AJO3:AJO42=AIK10)*AJT3:AJT42)+SUMPRODUCT((AJL3:AJL42=AIK8)*(AJO3:AJO42=AIK7)*AJT3:AJT42)+SUMPRODUCT((AJL3:AJL42=AIK9)*(AJO3:AJO42=AIK8)*AJU3:AJU42)+SUMPRODUCT((AJL3:AJL42=AIK10)*(AJO3:AJO42=AIK8)*AJU3:AJU42)+SUMPRODUCT((AJL3:AJL42=AIK7)*(AJO3:AJO42=AIK8)*AJU3:AJU42)</f>
        <v>0</v>
      </c>
      <c r="AIZ8" s="255">
        <f t="shared" ref="AIZ8" ca="1" si="435">AIL8*4+AIM8*2+AIX8+AIY8</f>
        <v>0</v>
      </c>
      <c r="AJA8" s="255" t="str">
        <f ca="1">IF(AIK8&lt;&gt;"",RANK(AIZ8,AIZ7:AIZ10),"")</f>
        <v/>
      </c>
      <c r="AJB8" s="255">
        <f ca="1">SUMPRODUCT((AIZ7:AIZ10=AIZ8)*(AIQ7:AIQ10&gt;AIQ8))</f>
        <v>0</v>
      </c>
      <c r="AJC8" s="255">
        <f ca="1">SUMPRODUCT((AIZ7:AIZ10=AIZ8)*(AIQ7:AIQ10=AIQ8)*(AIT7:AIT10&gt;AIT8))</f>
        <v>0</v>
      </c>
      <c r="AJD8" s="255">
        <f ca="1">SUMPRODUCT((AIZ4:AIZ8=AIZ8)*(AIQ4:AIQ8=AIQ8)*(AIT4:AIT8=AIT8)*(AIU4:AIU8&gt;AIU8))</f>
        <v>0</v>
      </c>
      <c r="AJE8" s="255">
        <f ca="1">SUMPRODUCT((AIZ4:AIZ8=AIZ8)*(AIQ4:AIQ8=AIQ8)*(AIT4:AIT8=AIT8)*(AIU4:AIU8=AIU8)*(AIV4:AIV8&gt;AIV8))</f>
        <v>0</v>
      </c>
      <c r="AJF8" s="255">
        <f ca="1">SUMPRODUCT((AIZ4:AIZ8=AIZ8)*(AIQ4:AIQ8=AIQ8)*(AIT4:AIT8=AIT8)*(AIU4:AIU8=AIU8)*(AIV4:AIV8=AIV8)*(AIW4:AIW8&gt;AIW8))</f>
        <v>0</v>
      </c>
      <c r="AJG8" s="255" t="str">
        <f ca="1">IF(AIK8&lt;&gt;"",SUM(AJA8:AJF8)+3,"")</f>
        <v/>
      </c>
      <c r="AJH8" s="255" t="str">
        <f ca="1">IF(AIK7&lt;&gt;"",IF(AIK7=AJH7,AIK8,AIK7),"")</f>
        <v/>
      </c>
      <c r="AJI8" s="255" t="str">
        <f ca="1">IF(AJH8&lt;&gt;"",AJH8,IF(AIJ8&lt;&gt;"",AIJ8,IF(AHL8&lt;&gt;"",AHL8,IF(AGN8&lt;&gt;"",AGN8,AFJ8))))</f>
        <v>England</v>
      </c>
      <c r="AJJ8" s="255">
        <v>5</v>
      </c>
      <c r="AJK8" s="255">
        <v>6</v>
      </c>
      <c r="AJL8" s="255" t="str">
        <f t="shared" si="58"/>
        <v>Samoa</v>
      </c>
      <c r="AJM8" s="255" t="str">
        <f ca="1">IF(OFFSET('All Players'!$W15,0,AJM$1)&lt;&gt;"",OFFSET('All Players'!$W15,0,AJM$1),"")</f>
        <v/>
      </c>
      <c r="AJN8" s="255" t="str">
        <f ca="1">IF(OFFSET('All Players'!$Y15,0,AJM$1)&lt;&gt;"",OFFSET('All Players'!$Y15,0,AJM$1),"")</f>
        <v/>
      </c>
      <c r="AJO8" s="255" t="str">
        <f t="shared" si="59"/>
        <v>USA</v>
      </c>
      <c r="AJP8" s="255" t="str">
        <f ca="1">IF(OFFSET('All Players'!$AA15,0,AJO$1)&lt;&gt;"",OFFSET('All Players'!$AA15,0,AJO$1),"")</f>
        <v/>
      </c>
      <c r="AJQ8" s="255" t="str">
        <f ca="1">IF(OFFSET('All Players'!$AC15,0,AJP$1)&lt;&gt;"",OFFSET('All Players'!$AC15,0,AJP$1),"")</f>
        <v/>
      </c>
      <c r="AJR8" s="255">
        <f t="shared" ca="1" si="60"/>
        <v>0</v>
      </c>
      <c r="AJS8" s="255">
        <f t="shared" ca="1" si="61"/>
        <v>0</v>
      </c>
      <c r="AJT8" s="255">
        <f t="shared" ca="1" si="62"/>
        <v>0</v>
      </c>
      <c r="AJU8" s="255">
        <f t="shared" ca="1" si="63"/>
        <v>0</v>
      </c>
      <c r="AJV8" s="255" t="str">
        <f t="shared" ca="1" si="64"/>
        <v/>
      </c>
      <c r="AJW8" s="255" t="str">
        <f t="shared" ca="1" si="65"/>
        <v/>
      </c>
      <c r="AJX8" s="255">
        <f ca="1">VLOOKUP(AJY8,AOP4:AOQ8,2,FALSE)</f>
        <v>1</v>
      </c>
      <c r="AJY8" s="255" t="s">
        <v>2</v>
      </c>
      <c r="AJZ8" s="255">
        <f t="shared" ca="1" si="239"/>
        <v>0</v>
      </c>
      <c r="AKA8" s="255">
        <f t="shared" ca="1" si="240"/>
        <v>0</v>
      </c>
      <c r="AKB8" s="255">
        <f t="shared" ca="1" si="241"/>
        <v>0</v>
      </c>
      <c r="AKC8" s="255">
        <f t="shared" ca="1" si="242"/>
        <v>0</v>
      </c>
      <c r="AKD8" s="255">
        <f t="shared" ca="1" si="243"/>
        <v>0</v>
      </c>
      <c r="AKE8" s="255">
        <f t="shared" ca="1" si="244"/>
        <v>1000</v>
      </c>
      <c r="AKF8" s="255">
        <f t="shared" ca="1" si="245"/>
        <v>0</v>
      </c>
      <c r="AKG8" s="255">
        <f t="shared" ca="1" si="246"/>
        <v>0</v>
      </c>
      <c r="AKH8" s="255">
        <f t="shared" ca="1" si="247"/>
        <v>1000</v>
      </c>
      <c r="AKI8" s="255">
        <f t="shared" ca="1" si="248"/>
        <v>0</v>
      </c>
      <c r="AKJ8" s="255">
        <f ca="1">SUMIF(AOS:AOS,AJY8,AOY:AOY)+SUMIF(AOV:AOV,AJY8,AOZ:AOZ)</f>
        <v>0</v>
      </c>
      <c r="AKK8" s="255">
        <f ca="1">SUMIF(AOS:AOS,AJY8,APA:APA)+SUMIF(AOV:AOV,AJY8,APB:APB)</f>
        <v>0</v>
      </c>
      <c r="AKL8" s="255">
        <f t="shared" ca="1" si="249"/>
        <v>0</v>
      </c>
      <c r="AKM8" s="255">
        <v>19</v>
      </c>
      <c r="AKN8" s="255">
        <f t="shared" ca="1" si="250"/>
        <v>1</v>
      </c>
      <c r="AKP8" s="255">
        <f ca="1">RANK(AKL8,AKL$4:AKL$8)+COUNTIF(AKL$4:AKL8,AKL8)-1</f>
        <v>5</v>
      </c>
      <c r="AKQ8" s="255" t="str">
        <f ca="1">INDEX(AJY$4:AJY$8,MATCH(5,AKP$4:AKP$8,0),0)</f>
        <v>Uruguay</v>
      </c>
      <c r="AKR8" s="255">
        <f t="shared" ca="1" si="251"/>
        <v>1</v>
      </c>
      <c r="AKS8" s="255" t="str">
        <f ca="1">IF(AND(AKS7&lt;&gt;"",AKR8=1),AKQ8,"")</f>
        <v>Uruguay</v>
      </c>
      <c r="AKX8" s="255" t="str">
        <f t="shared" ca="1" si="252"/>
        <v>Uruguay</v>
      </c>
      <c r="AKY8" s="255">
        <f ca="1">SUMPRODUCT((AOS3:AOS42=AKX8)*(AOV3:AOV42=AKX4)*(APC3:APC42="W"))+SUMPRODUCT((AOS3:AOS42=AKX8)*(AOV3:AOV42=AKX5)*(APC3:APC42="W"))+SUMPRODUCT((AOS3:AOS42=AKX8)*(AOV3:AOV42=AKX6)*(APC3:APC42="W"))+SUMPRODUCT((AOS3:AOS42=AKX8)*(AOV3:AOV42=AKX7)*(APC3:APC42="W"))+SUMPRODUCT((AOS3:AOS42=AKX4)*(AOV3:AOV42=AKX8)*(APD3:APD42="W"))+SUMPRODUCT((AOS3:AOS42=AKX5)*(AOV3:AOV42=AKX8)*(APD3:APD42="W"))+SUMPRODUCT((AOS3:AOS42=AKX6)*(AOV3:AOV42=AKX8)*(APD3:APD42="W"))+SUMPRODUCT((AOS3:AOS42=AKX7)*(AOV3:AOV42=AKX8)*(APD3:APD42="W"))</f>
        <v>0</v>
      </c>
      <c r="AKZ8" s="255">
        <f ca="1">SUMPRODUCT((AOS3:AOS42=AKX8)*(AOV3:AOV42=AKX4)*(APC3:APC42="D"))+SUMPRODUCT((AOS3:AOS42=AKX8)*(AOV3:AOV42=AKX5)*(APC3:APC42="D"))+SUMPRODUCT((AOS3:AOS42=AKX8)*(AOV3:AOV42=AKX6)*(APC3:APC42="D"))+SUMPRODUCT((AOS3:AOS42=AKX8)*(AOV3:AOV42=AKX7)*(APC3:APC42="D"))+SUMPRODUCT((AOS3:AOS42=AKX4)*(AOV3:AOV42=AKX8)*(APC3:APC42="D"))+SUMPRODUCT((AOS3:AOS42=AKX5)*(AOV3:AOV42=AKX8)*(APC3:APC42="D"))+SUMPRODUCT((AOS3:AOS42=AKX6)*(AOV3:AOV42=AKX8)*(APC3:APC42="D"))+SUMPRODUCT((AOS3:AOS42=AKX7)*(AOV3:AOV42=AKX8)*(APC3:APC42="D"))</f>
        <v>0</v>
      </c>
      <c r="ALA8" s="255">
        <f ca="1">SUMPRODUCT((AOS3:AOS42=AKX8)*(AOV3:AOV42=AKX4)*(APC3:APC42="L"))+SUMPRODUCT((AOS3:AOS42=AKX8)*(AOV3:AOV42=AKX5)*(APC3:APC42="L"))+SUMPRODUCT((AOS3:AOS42=AKX8)*(AOV3:AOV42=AKX6)*(APC3:APC42="L"))+SUMPRODUCT((AOS3:AOS42=AKX8)*(AOV3:AOV42=AKX7)*(APC3:APC42="L"))+SUMPRODUCT((AOS3:AOS42=AKX4)*(AOV3:AOV42=AKX8)*(APD3:APD42="L"))+SUMPRODUCT((AOS3:AOS42=AKX5)*(AOV3:AOV42=AKX8)*(APD3:APD42="L"))+SUMPRODUCT((AOS3:AOS42=AKX6)*(AOV3:AOV42=AKX8)*(APD3:APD42="L"))+SUMPRODUCT((AOS3:AOS42=AKX7)*(AOV3:AOV42=AKX8)*(APD3:APD42="L"))</f>
        <v>0</v>
      </c>
      <c r="ALB8" s="255">
        <f ca="1">IF(AKX8&lt;&gt;"",VLOOKUP(AKX8,AJY4:AKC29,5,FALSE),0)</f>
        <v>0</v>
      </c>
      <c r="ALC8" s="255">
        <f ca="1">IF(AKX8&lt;&gt;"",VLOOKUP(AKX8,AJY4:AKD29,6,FALSE),0)</f>
        <v>0</v>
      </c>
      <c r="ALD8" s="255">
        <f ca="1">ALB8-ALC8+1000</f>
        <v>1000</v>
      </c>
      <c r="ALE8" s="255">
        <f ca="1">IF(AKX8&lt;&gt;"",VLOOKUP(AKX8,AJY4:AKF29,8,FALSE),0)</f>
        <v>0</v>
      </c>
      <c r="ALF8" s="255">
        <f ca="1">IF(AKX8&lt;&gt;"",VLOOKUP(AKX8,AJY4:AKG29,9,FALSE),0)</f>
        <v>0</v>
      </c>
      <c r="ALG8" s="255">
        <f ca="1">ALE8-ALF8+1000</f>
        <v>1000</v>
      </c>
      <c r="ALH8" s="255">
        <f ca="1">IF(AKX8&lt;&gt;"",VLOOKUP(AKX8,AJY4:AKC8,5,FALSE),"")</f>
        <v>0</v>
      </c>
      <c r="ALI8" s="255">
        <f ca="1">IF(AKX8&lt;&gt;"",VLOOKUP(AKX8,AJY4:AKF8,8,FALSE),"")</f>
        <v>0</v>
      </c>
      <c r="ALJ8" s="255">
        <f ca="1">IF(AKX8&lt;&gt;"",VLOOKUP(AKX8,AJY4:AKM8,15,FALSE),"")</f>
        <v>19</v>
      </c>
      <c r="ALK8" s="255">
        <f ca="1">SUMPRODUCT((AOS3:AOS42=AKX8)*(AOV3:AOV42=AKX4)*AOY3:AOY42)+SUMPRODUCT((AOS3:AOS42=AKX8)*(AOV3:AOV42=AKX5)*AOY3:AOY42)+SUMPRODUCT((AOS3:AOS42=AKX8)*(AOV3:AOV42=AKX6)*AOY3:AOY42)+SUMPRODUCT((AOS3:AOS42=AKX8)*(AOV3:AOV42=AKX7)*AOY3:AOY42)+SUMPRODUCT((AOS3:AOS42=AKX4)*(AOV3:AOV42=AKX8)*AOZ3:AOZ42)+SUMPRODUCT((AOS3:AOS42=AKX5)*(AOV3:AOV42=AKX8)*AOZ3:AOZ42)+SUMPRODUCT((AOS3:AOS42=AKX6)*(AOV3:AOV42=AKX8)*AOZ3:AOZ42)+SUMPRODUCT((AOS3:AOS42=AKX7)*(AOV3:AOV42=AKX8)*AOZ3:AOZ42)</f>
        <v>0</v>
      </c>
      <c r="ALL8" s="255">
        <f ca="1">SUMPRODUCT((AOS3:AOS42=AKX8)*(AOV3:AOV42=AKX4)*APA3:APA42)+SUMPRODUCT((AOS3:AOS42=AKX8)*(AOV3:AOV42=AKX5)*APA3:APA42)+SUMPRODUCT((AOS3:AOS42=AKX8)*(AOV3:AOV42=AKX6)*APA3:APA42)+SUMPRODUCT((AOS3:AOS42=AKX8)*(AOV3:AOV42=AKX7)*APA3:APA42)+SUMPRODUCT((AOS3:AOS42=AKX4)*(AOV3:AOV42=AKX8)*APB3:APB42)+SUMPRODUCT((AOS3:AOS42=AKX5)*(AOV3:AOV42=AKX8)*APB3:APB42)+SUMPRODUCT((AOS3:AOS42=AKX6)*(AOV3:AOV42=AKX8)*APB3:APB42)+SUMPRODUCT((AOS3:AOS42=AKX7)*(AOV3:AOV42=AKX8)*APB3:APB42)</f>
        <v>0</v>
      </c>
      <c r="ALM8" s="255">
        <f ca="1">AKY8*4+AKZ8*2+ALK8+ALL8</f>
        <v>0</v>
      </c>
      <c r="ALN8" s="255">
        <f ca="1">IF(AKX8&lt;&gt;"",RANK(ALM8,ALM4:ALM8),"")</f>
        <v>1</v>
      </c>
      <c r="ALO8" s="255">
        <f ca="1">SUMPRODUCT((ALM4:ALM8=ALM8)*(ALD4:ALD8&gt;ALD8))</f>
        <v>0</v>
      </c>
      <c r="ALP8" s="255">
        <f ca="1">SUMPRODUCT((ALM4:ALM8=ALM8)*(ALD4:ALD8=ALD8)*(ALG4:ALG8&gt;ALG8))</f>
        <v>0</v>
      </c>
      <c r="ALQ8" s="255">
        <f ca="1">SUMPRODUCT((ALM4:ALM8=ALM8)*(ALD4:ALD8=ALD8)*(ALG4:ALG8=ALG8)*(ALH4:ALH8&gt;ALH8))</f>
        <v>0</v>
      </c>
      <c r="ALR8" s="255">
        <f ca="1">SUMPRODUCT((ALM4:ALM8=ALM8)*(ALD4:ALD8=ALD8)*(ALG4:ALG8=ALG8)*(ALH4:ALH8=ALH8)*(ALI4:ALI8&gt;ALI8))</f>
        <v>0</v>
      </c>
      <c r="ALS8" s="255">
        <f ca="1">SUMPRODUCT((ALM4:ALM8=ALM8)*(ALD4:ALD8=ALD8)*(ALG4:ALG8=ALG8)*(ALH4:ALH8=ALH8)*(ALI4:ALI8=ALI8)*(ALJ4:ALJ8&gt;ALJ8))</f>
        <v>0</v>
      </c>
      <c r="ALT8" s="255">
        <f t="shared" ca="1" si="253"/>
        <v>1</v>
      </c>
      <c r="ALU8" s="255" t="str">
        <f ca="1">IF(AKX8&lt;&gt;"",INDEX(AKX4:AKX8,MATCH(5,ALT4:ALT8,0),0),"")</f>
        <v>England</v>
      </c>
      <c r="ALV8" s="255" t="str">
        <f ca="1">IF(AKT7&lt;&gt;"",AKT7,"")</f>
        <v/>
      </c>
      <c r="ALW8" s="255" t="str">
        <f ca="1">IF(ALV8&lt;&gt;"",SUMPRODUCT((AOS3:AOS42=ALV8)*(AOV3:AOV42=ALV5)*(APC3:APC42="W"))+SUMPRODUCT((AOS3:AOS42=ALV8)*(AOV3:AOV42=ALV6)*(APC3:APC42="W"))+SUMPRODUCT((AOS3:AOS42=ALV8)*(AOV3:AOV42=ALV7)*(APC3:APC42="W"))+SUMPRODUCT((AOS3:AOS42=ALV5)*(AOV3:AOV42=ALV8)*(APC3:APC42="W"))+SUMPRODUCT((AOS3:AOS42=ALV6)*(AOV3:AOV42=ALV8)*(APC3:APC42="W"))+SUMPRODUCT((AOS3:AOS42=ALV7)*(AOV3:AOV42=ALV8)*(APC3:APC42="W")),"")</f>
        <v/>
      </c>
      <c r="ALX8" s="255" t="str">
        <f ca="1">IF(ALV8&lt;&gt;"",SUMPRODUCT((AOS3:AOS42=ALV8)*(AOV3:AOV42=ALV5)*(APC3:APC42="D"))+SUMPRODUCT((AOS3:AOS42=ALV8)*(AOV3:AOV42=ALV6)*(APC3:APC42="D"))+SUMPRODUCT((AOS3:AOS42=ALV8)*(AOV3:AOV42=ALV7)*(APC3:APC42="D"))+SUMPRODUCT((AOS3:AOS42=ALV5)*(AOV3:AOV42=ALV8)*(APC3:APC42="D"))+SUMPRODUCT((AOS3:AOS42=ALV6)*(AOV3:AOV42=ALV8)*(APC3:APC42="D"))+SUMPRODUCT((AOS3:AOS42=ALV7)*(AOV3:AOV42=ALV8)*(APC3:APC42="D")),"")</f>
        <v/>
      </c>
      <c r="ALY8" s="255" t="str">
        <f ca="1">IF(ALV8&lt;&gt;"",SUMPRODUCT((AOS3:AOS42=ALV8)*(AOV3:AOV42=ALV5)*(APC3:APC42="L"))+SUMPRODUCT((AOS3:AOS42=ALV8)*(AOV3:AOV42=ALV6)*(APC3:APC42="L"))+SUMPRODUCT((AOS3:AOS42=ALV8)*(AOV3:AOV42=ALV7)*(APC3:APC42="L"))+SUMPRODUCT((AOS3:AOS42=ALV5)*(AOV3:AOV42=ALV8)*(APC3:APC42="L"))+SUMPRODUCT((AOS3:AOS42=ALV6)*(AOV3:AOV42=ALV8)*(APC3:APC42="L"))+SUMPRODUCT((AOS3:AOS42=ALV7)*(AOV3:AOV42=ALV8)*(APC3:APC42="L")),"")</f>
        <v/>
      </c>
      <c r="ALZ8" s="255">
        <f ca="1">IF(ALV8&lt;&gt;"",VLOOKUP(ALV8,AJY4:AKC29,5,FALSE),0)</f>
        <v>0</v>
      </c>
      <c r="AMA8" s="255">
        <f ca="1">IF(ALV8&lt;&gt;"",VLOOKUP(ALV8,AJY4:AKD29,6,FALSE),0)</f>
        <v>0</v>
      </c>
      <c r="AMB8" s="255">
        <f ca="1">ALZ8-AMA8+1000</f>
        <v>1000</v>
      </c>
      <c r="AMC8" s="255">
        <f ca="1">IF(ALV8&lt;&gt;"",VLOOKUP(ALV8,AJY4:AKF29,8,FALSE),0)</f>
        <v>0</v>
      </c>
      <c r="AMD8" s="255">
        <f ca="1">IF(ALV8&lt;&gt;"",VLOOKUP(ALV8,AJY4:AKG29,9,FALSE),0)</f>
        <v>0</v>
      </c>
      <c r="AME8" s="255" t="str">
        <f ca="1">IF(ALV8&lt;&gt;"",AMC8-AMD8+1000,"")</f>
        <v/>
      </c>
      <c r="AMF8" s="255" t="str">
        <f ca="1">IF(ALV8&lt;&gt;"",VLOOKUP(ALV8,AJY4:AKC8,5,FALSE),"")</f>
        <v/>
      </c>
      <c r="AMG8" s="255" t="str">
        <f ca="1">IF(ALV8&lt;&gt;"",VLOOKUP(ALV8,AJY4:AKF8,8,FALSE),"")</f>
        <v/>
      </c>
      <c r="AMH8" s="255" t="str">
        <f ca="1">IF(ALV8&lt;&gt;"",VLOOKUP(ALV8,AJY4:AKM8,15,FALSE),"")</f>
        <v/>
      </c>
      <c r="AMI8" s="255" t="str">
        <f ca="1">IF(ALV8&lt;&gt;"",SUMPRODUCT((AOS3:AOS42=ALV8)*(AOV3:AOV42=ALV5)*AOY3:AOY42)+SUMPRODUCT((AOS3:AOS42=ALV8)*(AOV3:AOV42=ALV6)*AOY3:AOY42)+SUMPRODUCT((AOS3:AOS42=ALV8)*(AOV3:AOV42=ALV7)*AOY3:AOY42)+SUMPRODUCT((AOS3:AOS42=ALV5)*(AOV3:AOV42=ALV8)*AOZ3:AOZ42)+SUMPRODUCT((AOS3:AOS42=ALV6)*(AOV3:AOV42=ALV8)*AOZ3:AOZ42)+SUMPRODUCT((AOS3:AOS42=ALV7)*(AOV3:AOV42=ALV8)*AOZ3:AOZ42),"")</f>
        <v/>
      </c>
      <c r="AMJ8" s="255" t="str">
        <f ca="1">IF(ALV8&lt;&gt;"",SUMPRODUCT((AOS3:AOS42=ALV8)*(AOV3:AOV42=ALV5)*APA3:APA42)+SUMPRODUCT((AOS3:AOS42=ALV8)*(AOV3:AOV42=ALV6)*APA3:APA42)+SUMPRODUCT((AOS3:AOS42=ALV8)*(AOV3:AOV42=ALV7)*APA3:APA42)+SUMPRODUCT((AOS3:AOS42=ALV5)*(AOV3:AOV42=ALV8)*APB3:APB42)+SUMPRODUCT((AOS3:AOS42=ALV6)*(AOV3:AOV42=ALV8)*APB3:APB42)+SUMPRODUCT((AOS3:AOS42=ALV7)*(AOV3:AOV42=ALV8)*APB3:APB42),"")</f>
        <v/>
      </c>
      <c r="AMK8" s="255" t="str">
        <f ca="1">IF(ALV8&lt;&gt;"",ALW8*4+ALX8*2+AMI8+AMJ8,"")</f>
        <v/>
      </c>
      <c r="AML8" s="255" t="str">
        <f ca="1">IF(ALV8&lt;&gt;"",RANK(AMK8,AMK5:AMK8),"")</f>
        <v/>
      </c>
      <c r="AMM8" s="255">
        <f ca="1">SUMPRODUCT((AMK5:AMK8=AMK8)*(AMB5:AMB8&gt;AMB8))</f>
        <v>0</v>
      </c>
      <c r="AMN8" s="255">
        <f ca="1">SUMPRODUCT((AMK5:AMK8=AMK8)*(AMB5:AMB8=AMB8)*(AME5:AME8&gt;AME8))</f>
        <v>0</v>
      </c>
      <c r="AMO8" s="255">
        <f ca="1">SUMPRODUCT((AMK4:AMK8=AMK8)*(AMB4:AMB8=AMB8)*(AME4:AME8=AME8)*(AMF4:AMF8&gt;AMF8))</f>
        <v>0</v>
      </c>
      <c r="AMP8" s="255">
        <f ca="1">SUMPRODUCT((AMK4:AMK8=AMK8)*(AMB4:AMB8=AMB8)*(AME4:AME8=AME8)*(AMF4:AMF8=AMF8)*(AMG4:AMG8&gt;AMG8))</f>
        <v>0</v>
      </c>
      <c r="AMQ8" s="255">
        <f ca="1">SUMPRODUCT((AMK4:AMK8=AMK8)*(AMB4:AMB8=AMB8)*(AME4:AME8=AME8)*(AMF4:AMF8=AMF8)*(AMG4:AMG8=AMG8)*(AMH4:AMH8&gt;AMH8))</f>
        <v>0</v>
      </c>
      <c r="AMR8" s="255" t="str">
        <f t="shared" ca="1" si="389"/>
        <v/>
      </c>
      <c r="AMS8" s="255" t="str">
        <f ca="1">IF(ALV8&lt;&gt;"",INDEX(ALV5:ALV8,MATCH(5,AMR5:AMR8,0),0),"")</f>
        <v/>
      </c>
      <c r="AMT8" s="255" t="str">
        <f ca="1">IF(AKU6&lt;&gt;"",AKU6,"")</f>
        <v/>
      </c>
      <c r="AMU8" s="255" t="str">
        <f ca="1">IF(AMT8&lt;&gt;"",SUMPRODUCT((AOS3:AOS42=AMT8)*(AOV3:AOV42=AMT9)*(APC3:APC42="W"))+SUMPRODUCT((AOS3:AOS42=AMT8)*(AOV3:AOV42=AMT6)*(APC3:APC42="W"))+SUMPRODUCT((AOS3:AOS42=AMT8)*(AOV3:AOV42=AMT7)*(APC3:APC42="W"))+SUMPRODUCT((AOS3:AOS42=AMT9)*(AOV3:AOV42=AMT8)*(APD3:APD42="W"))+SUMPRODUCT((AOS3:AOS42=AMT6)*(AOV3:AOV42=AMT8)*(APD3:APD42="W"))+SUMPRODUCT((AOS3:AOS42=AMT7)*(AOV3:AOV42=AMT8)*(APD3:APD42="W")),"")</f>
        <v/>
      </c>
      <c r="AMV8" s="255" t="str">
        <f ca="1">IF(AMT8&lt;&gt;"",SUMPRODUCT((AOS3:AOS42=AMT8)*(AOV3:AOV42=AMT9)*(APC3:APC42="D"))+SUMPRODUCT((AOS3:AOS42=AMT8)*(AOV3:AOV42=AMT6)*(APC3:APC42="D"))+SUMPRODUCT((AOS3:AOS42=AMT8)*(AOV3:AOV42=AMT7)*(APC3:APC42="D"))+SUMPRODUCT((AOS3:AOS42=AMT9)*(AOV3:AOV42=AMT8)*(APC3:APC42="D"))+SUMPRODUCT((AOS3:AOS42=AMT6)*(AOV3:AOV42=AMT8)*(APC3:APC42="D"))+SUMPRODUCT((AOS3:AOS42=AMT7)*(AOV3:AOV42=AMT8)*(APC3:APC42="D")),"")</f>
        <v/>
      </c>
      <c r="AMW8" s="255" t="str">
        <f ca="1">IF(AMT8&lt;&gt;"",SUMPRODUCT((AOS3:AOS42=AMT8)*(AOV3:AOV42=AMT9)*(APC3:APC42="L"))+SUMPRODUCT((AOS3:AOS42=AMT8)*(AOV3:AOV42=AMT6)*(APC3:APC42="L"))+SUMPRODUCT((AOS3:AOS42=AMT8)*(AOV3:AOV42=AMT7)*(APC3:APC42="L"))+SUMPRODUCT((AOS3:AOS42=AMT9)*(AOV3:AOV42=AMT8)*(APD3:APD42="L"))+SUMPRODUCT((AOS3:AOS42=AMT6)*(AOV3:AOV42=AMT8)*(APD3:APD42="L"))+SUMPRODUCT((AOS3:AOS42=AMT7)*(AOV3:AOV42=AMT8)*(APD3:APD42="L")),"")</f>
        <v/>
      </c>
      <c r="AMX8" s="255">
        <f ca="1">IF(AMT8&lt;&gt;"",VLOOKUP(AMT8,AJY4:AKC29,5,FALSE),0)</f>
        <v>0</v>
      </c>
      <c r="AMY8" s="255">
        <f ca="1">IF(AMT8&lt;&gt;"",VLOOKUP(AMT8,AJY4:AKD29,6,FALSE),0)</f>
        <v>0</v>
      </c>
      <c r="AMZ8" s="255">
        <f ca="1">AMX8-AMY8+1000</f>
        <v>1000</v>
      </c>
      <c r="ANA8" s="255">
        <f ca="1">IF(AMT8&lt;&gt;"",VLOOKUP(AMT8,AJY4:AKF29,8,FALSE),0)</f>
        <v>0</v>
      </c>
      <c r="ANB8" s="255">
        <f ca="1">IF(AMT8&lt;&gt;"",VLOOKUP(AMT8,AJY4:AKG29,9,FALSE),0)</f>
        <v>0</v>
      </c>
      <c r="ANC8" s="255" t="str">
        <f ca="1">IF(AMT8&lt;&gt;"",ANA8-ANB8+1000,"")</f>
        <v/>
      </c>
      <c r="AND8" s="255" t="str">
        <f ca="1">IF(AMT8&lt;&gt;"",VLOOKUP(AMT8,AJY4:AKC8,5,FALSE),"")</f>
        <v/>
      </c>
      <c r="ANE8" s="255" t="str">
        <f ca="1">IF(AMT8&lt;&gt;"",VLOOKUP(AMT8,AJY4:AKF8,8,FALSE),"")</f>
        <v/>
      </c>
      <c r="ANF8" s="255" t="str">
        <f ca="1">IF(AMT8&lt;&gt;"",VLOOKUP(AMT8,AJY4:AKM8,15,FALSE),"")</f>
        <v/>
      </c>
      <c r="ANG8" s="255" t="str">
        <f ca="1">IF(AMT8&lt;&gt;"",SUMPRODUCT((AOS3:AOS42=AMT8)*(AOV3:AOV42=AMT9)*AOY3:AOY42)+SUMPRODUCT((AOS3:AOS42=AMT8)*(AOV3:AOV42=AMT6)*AOY3:AOY42)+SUMPRODUCT((AOS3:AOS42=AMT8)*(AOV3:AOV42=AMT7)*AOY3:AOY42)+SUMPRODUCT((AOS3:AOS42=AMT9)*(AOV3:AOV42=AMT8)*AOZ3:AOZ42)+SUMPRODUCT((AOS3:AOS42=AMT6)*(AOV3:AOV42=AMT8)*AOZ3:AOZ42)+SUMPRODUCT((AOS3:AOS42=AMT7)*(AOV3:AOV42=AMT8)*AOZ3:AOZ42),"")</f>
        <v/>
      </c>
      <c r="ANH8" s="255" t="str">
        <f ca="1">IF(AMT8&lt;&gt;"",SUMPRODUCT((AOS3:AOS42=AMT8)*(AOV3:AOV42=AMT9)*APA3:APA42)+SUMPRODUCT((AOS3:AOS42=AMT8)*(AOV3:AOV42=AMT6)*APA3:APA42)+SUMPRODUCT((AOS3:AOS42=AMT8)*(AOV3:AOV42=AMT7)*APA3:APA42)+SUMPRODUCT((AOS3:AOS42=AMT9)*(AOV3:AOV42=AMT8)*APB3:APB42)+SUMPRODUCT((AOS3:AOS42=AMT6)*(AOV3:AOV42=AMT8)*APB3:APB42)+SUMPRODUCT((AOS3:AOS42=AMT7)*(AOV3:AOV42=AMT8)*APB3:APB42),"")</f>
        <v/>
      </c>
      <c r="ANI8" s="255" t="str">
        <f ca="1">IF(AMT8&lt;&gt;"",AMU8*4+AMV8*2+ANG8+ANH8,"")</f>
        <v/>
      </c>
      <c r="ANJ8" s="255" t="str">
        <f ca="1">IF(AMT8&lt;&gt;"",RANK(ANI8,ANI6:ANI9),"")</f>
        <v/>
      </c>
      <c r="ANK8" s="255">
        <f ca="1">SUMPRODUCT((ANI6:ANI9=ANI8)*(AMZ6:AMZ9&gt;AMZ8))</f>
        <v>0</v>
      </c>
      <c r="ANL8" s="255">
        <f ca="1">SUMPRODUCT((ANI6:ANI9=ANI8)*(AMZ6:AMZ9=AMZ8)*(ANC6:ANC9&gt;ANC8))</f>
        <v>0</v>
      </c>
      <c r="ANM8" s="255">
        <f ca="1">SUMPRODUCT((ANI4:ANI8=ANI8)*(AMZ4:AMZ8=AMZ8)*(ANC4:ANC8=ANC8)*(AND4:AND8&gt;AND8))</f>
        <v>0</v>
      </c>
      <c r="ANN8" s="255">
        <f ca="1">SUMPRODUCT((ANI4:ANI8=ANI8)*(AMZ4:AMZ8=AMZ8)*(ANC4:ANC8=ANC8)*(AND4:AND8=AND8)*(ANE4:ANE8&gt;ANE8))</f>
        <v>0</v>
      </c>
      <c r="ANO8" s="255">
        <f ca="1">SUMPRODUCT((ANI4:ANI8=ANI8)*(AMZ4:AMZ8=AMZ8)*(ANC4:ANC8=ANC8)*(AND4:AND8=AND8)*(ANE4:ANE8=ANE8)*(ANF4:ANF8&gt;ANF8))</f>
        <v>0</v>
      </c>
      <c r="ANP8" s="255" t="str">
        <f t="shared" ca="1" si="413"/>
        <v/>
      </c>
      <c r="ANQ8" s="255" t="str">
        <f ca="1">IF(AMT8&lt;&gt;"",INDEX(AMT6:AMT8,MATCH(5,ANP6:ANP8,0),0),"")</f>
        <v/>
      </c>
      <c r="ANR8" s="255" t="str">
        <f ca="1">IF(AKV5&lt;&gt;"",AKV5,"")</f>
        <v/>
      </c>
      <c r="ANS8" s="255">
        <f ca="1">SUMPRODUCT((AOS3:AOS42=ANR8)*(AOV3:AOV42=ANR9)*(APC3:APC42="W"))+SUMPRODUCT((AOS3:AOS42=ANR8)*(AOV3:AOV42=ANR10)*(APC3:APC42="W"))+SUMPRODUCT((AOS3:AOS42=ANR8)*(AOV3:AOV42=ANR7)*(APC3:APC42="W"))+SUMPRODUCT((AOS3:AOS42=ANR9)*(AOV3:AOV42=ANR8)*(APD3:APD42="W"))+SUMPRODUCT((AOS3:AOS42=ANR10)*(AOV3:AOV42=ANR8)*(APD3:APD42="W"))+SUMPRODUCT((AOS3:AOS42=ANR7)*(AOV3:AOV42=ANR8)*(APD3:APD42="W"))</f>
        <v>0</v>
      </c>
      <c r="ANT8" s="255">
        <f ca="1">SUMPRODUCT((AOS3:AOS42=ANR8)*(AOV3:AOV42=ANR9)*(APC3:APC42="D"))+SUMPRODUCT((AOS3:AOS42=ANR8)*(AOV3:AOV42=ANR10)*(APC3:APC42="D"))+SUMPRODUCT((AOS3:AOS42=ANR8)*(AOV3:AOV42=ANR7)*(APC3:APC42="D"))+SUMPRODUCT((AOS3:AOS42=ANR9)*(AOV3:AOV42=ANR8)*(APC3:APC42="D"))+SUMPRODUCT((AOS3:AOS42=ANR10)*(AOV3:AOV42=ANR8)*(APC3:APC42="D"))+SUMPRODUCT((AOS3:AOS42=ANR7)*(AOV3:AOV42=ANR8)*(APC3:APC42="D"))</f>
        <v>0</v>
      </c>
      <c r="ANU8" s="255">
        <f ca="1">SUMPRODUCT((AOS3:AOS42=ANR8)*(AOV3:AOV42=ANR9)*(APC3:APC42="L"))+SUMPRODUCT((AOS3:AOS42=ANR8)*(AOV3:AOV42=ANR10)*(APC3:APC42="L"))+SUMPRODUCT((AOS3:AOS42=ANR8)*(AOV3:AOV42=ANR7)*(APC3:APC42="L"))+SUMPRODUCT((AOS3:AOS42=ANR9)*(AOV3:AOV42=ANR8)*(APD3:APD42="L"))+SUMPRODUCT((AOS3:AOS42=ANR10)*(AOV3:AOV42=ANR8)*(APD3:APD42="L"))+SUMPRODUCT((AOS3:AOS42=ANR7)*(AOV3:AOV42=ANR8)*(APD3:APD42="L"))</f>
        <v>0</v>
      </c>
      <c r="ANV8" s="255">
        <f ca="1">IF(ANR8&lt;&gt;"",VLOOKUP(ANR8,AJY4:AKC29,5,FALSE),0)</f>
        <v>0</v>
      </c>
      <c r="ANW8" s="255">
        <f ca="1">IF(ANR8&lt;&gt;"",VLOOKUP(ANR8,AJY4:AKD29,6,FALSE),0)</f>
        <v>0</v>
      </c>
      <c r="ANX8" s="255">
        <f ca="1">ANV8-ANW8+1000</f>
        <v>1000</v>
      </c>
      <c r="ANY8" s="255">
        <f ca="1">IF(ANR8&lt;&gt;"",VLOOKUP(ANR8,AJY4:AKF29,8,FALSE),0)</f>
        <v>0</v>
      </c>
      <c r="ANZ8" s="255">
        <f ca="1">IF(ANR8&lt;&gt;"",VLOOKUP(ANR8,AJY4:AKG29,9,FALSE),0)</f>
        <v>0</v>
      </c>
      <c r="AOA8" s="255">
        <f t="shared" ref="AOA8" ca="1" si="436">ANY8-ANZ8+1000</f>
        <v>1000</v>
      </c>
      <c r="AOB8" s="255" t="str">
        <f ca="1">IF(ANR8&lt;&gt;"",VLOOKUP(ANR8,AJY4:AKC8,5,FALSE),"")</f>
        <v/>
      </c>
      <c r="AOC8" s="255" t="str">
        <f ca="1">IF(ANR8&lt;&gt;"",VLOOKUP(ANR8,AJY4:AKF8,8,FALSE),"")</f>
        <v/>
      </c>
      <c r="AOD8" s="255" t="str">
        <f ca="1">IF(ANR8&lt;&gt;"",VLOOKUP(ANR8,AJY4:AKM8,15,FALSE),"")</f>
        <v/>
      </c>
      <c r="AOE8" s="255">
        <f ca="1">SUMPRODUCT((AOS3:AOS42=ANR8)*(AOV3:AOV42=ANR9)*AOY3:AOY42)+SUMPRODUCT((AOS3:AOS42=ANR8)*(AOV3:AOV42=ANR10)*AOY3:AOY42)+SUMPRODUCT((AOS3:AOS42=ANR8)*(AOV3:AOV42=ANR7)*AOY3:AOY42)+SUMPRODUCT((AOS3:AOS42=ANR9)*(AOV3:AOV42=ANR8)*AOZ3:AOZ42)+SUMPRODUCT((AOS3:AOS42=ANR10)*(AOV3:AOV42=ANR8)*AOZ3:AOZ42)+SUMPRODUCT((AOS3:AOS42=ANR7)*(AOV3:AOV42=ANR8)*AOZ3:AOZ42)</f>
        <v>0</v>
      </c>
      <c r="AOF8" s="255">
        <f ca="1">SUMPRODUCT((AOS3:AOS42=ANR8)*(AOV3:AOV42=ANR9)*APA3:APA42)+SUMPRODUCT((AOS3:AOS42=ANR8)*(AOV3:AOV42=ANR10)*APA3:APA42)+SUMPRODUCT((AOS3:AOS42=ANR8)*(AOV3:AOV42=ANR7)*APA3:APA42)+SUMPRODUCT((AOS3:AOS42=ANR9)*(AOV3:AOV42=ANR8)*APB3:APB42)+SUMPRODUCT((AOS3:AOS42=ANR10)*(AOV3:AOV42=ANR8)*APB3:APB42)+SUMPRODUCT((AOS3:AOS42=ANR7)*(AOV3:AOV42=ANR8)*APB3:APB42)</f>
        <v>0</v>
      </c>
      <c r="AOG8" s="255">
        <f t="shared" ref="AOG8" ca="1" si="437">ANS8*4+ANT8*2+AOE8+AOF8</f>
        <v>0</v>
      </c>
      <c r="AOH8" s="255" t="str">
        <f ca="1">IF(ANR8&lt;&gt;"",RANK(AOG8,AOG7:AOG10),"")</f>
        <v/>
      </c>
      <c r="AOI8" s="255">
        <f ca="1">SUMPRODUCT((AOG7:AOG10=AOG8)*(ANX7:ANX10&gt;ANX8))</f>
        <v>0</v>
      </c>
      <c r="AOJ8" s="255">
        <f ca="1">SUMPRODUCT((AOG7:AOG10=AOG8)*(ANX7:ANX10=ANX8)*(AOA7:AOA10&gt;AOA8))</f>
        <v>0</v>
      </c>
      <c r="AOK8" s="255">
        <f ca="1">SUMPRODUCT((AOG4:AOG8=AOG8)*(ANX4:ANX8=ANX8)*(AOA4:AOA8=AOA8)*(AOB4:AOB8&gt;AOB8))</f>
        <v>0</v>
      </c>
      <c r="AOL8" s="255">
        <f ca="1">SUMPRODUCT((AOG4:AOG8=AOG8)*(ANX4:ANX8=ANX8)*(AOA4:AOA8=AOA8)*(AOB4:AOB8=AOB8)*(AOC4:AOC8&gt;AOC8))</f>
        <v>0</v>
      </c>
      <c r="AOM8" s="255">
        <f ca="1">SUMPRODUCT((AOG4:AOG8=AOG8)*(ANX4:ANX8=ANX8)*(AOA4:AOA8=AOA8)*(AOB4:AOB8=AOB8)*(AOC4:AOC8=AOC8)*(AOD4:AOD8&gt;AOD8))</f>
        <v>0</v>
      </c>
      <c r="AON8" s="255" t="str">
        <f ca="1">IF(ANR8&lt;&gt;"",SUM(AOH8:AOM8)+3,"")</f>
        <v/>
      </c>
      <c r="AOO8" s="255" t="str">
        <f ca="1">IF(ANR7&lt;&gt;"",IF(ANR7=AOO7,ANR8,ANR7),"")</f>
        <v/>
      </c>
      <c r="AOP8" s="255" t="str">
        <f ca="1">IF(AOO8&lt;&gt;"",AOO8,IF(ANQ8&lt;&gt;"",ANQ8,IF(AMS8&lt;&gt;"",AMS8,IF(ALU8&lt;&gt;"",ALU8,AKQ8))))</f>
        <v>England</v>
      </c>
      <c r="AOQ8" s="255">
        <v>5</v>
      </c>
      <c r="AOR8" s="255">
        <v>6</v>
      </c>
      <c r="AOS8" s="255" t="str">
        <f t="shared" si="66"/>
        <v>Samoa</v>
      </c>
      <c r="AOT8" s="255" t="str">
        <f ca="1">IF(OFFSET('All Players'!$W15,0,AOT$1)&lt;&gt;"",OFFSET('All Players'!$W15,0,AOT$1),"")</f>
        <v/>
      </c>
      <c r="AOU8" s="255" t="str">
        <f ca="1">IF(OFFSET('All Players'!$Y15,0,AOT$1)&lt;&gt;"",OFFSET('All Players'!$Y15,0,AOT$1),"")</f>
        <v/>
      </c>
      <c r="AOV8" s="255" t="str">
        <f t="shared" si="67"/>
        <v>USA</v>
      </c>
      <c r="AOW8" s="255" t="str">
        <f ca="1">IF(OFFSET('All Players'!$AA15,0,AOV$1)&lt;&gt;"",OFFSET('All Players'!$AA15,0,AOV$1),"")</f>
        <v/>
      </c>
      <c r="AOX8" s="255" t="str">
        <f ca="1">IF(OFFSET('All Players'!$AC15,0,AOW$1)&lt;&gt;"",OFFSET('All Players'!$AC15,0,AOW$1),"")</f>
        <v/>
      </c>
      <c r="AOY8" s="255">
        <f t="shared" ca="1" si="68"/>
        <v>0</v>
      </c>
      <c r="AOZ8" s="255">
        <f t="shared" ca="1" si="69"/>
        <v>0</v>
      </c>
      <c r="APA8" s="255">
        <f t="shared" ca="1" si="70"/>
        <v>0</v>
      </c>
      <c r="APB8" s="255">
        <f t="shared" ca="1" si="71"/>
        <v>0</v>
      </c>
      <c r="APC8" s="255" t="str">
        <f t="shared" ca="1" si="72"/>
        <v/>
      </c>
      <c r="APD8" s="255" t="str">
        <f t="shared" ca="1" si="73"/>
        <v/>
      </c>
      <c r="APE8" s="255">
        <f ca="1">VLOOKUP(APF8,ATW4:ATX8,2,FALSE)</f>
        <v>1</v>
      </c>
      <c r="APF8" s="255" t="s">
        <v>2</v>
      </c>
      <c r="APG8" s="255">
        <f t="shared" ca="1" si="254"/>
        <v>0</v>
      </c>
      <c r="APH8" s="255">
        <f t="shared" ca="1" si="255"/>
        <v>0</v>
      </c>
      <c r="API8" s="255">
        <f t="shared" ca="1" si="256"/>
        <v>0</v>
      </c>
      <c r="APJ8" s="255">
        <f t="shared" ca="1" si="257"/>
        <v>0</v>
      </c>
      <c r="APK8" s="255">
        <f t="shared" ca="1" si="258"/>
        <v>0</v>
      </c>
      <c r="APL8" s="255">
        <f t="shared" ca="1" si="259"/>
        <v>1000</v>
      </c>
      <c r="APM8" s="255">
        <f t="shared" ca="1" si="260"/>
        <v>0</v>
      </c>
      <c r="APN8" s="255">
        <f t="shared" ca="1" si="261"/>
        <v>0</v>
      </c>
      <c r="APO8" s="255">
        <f t="shared" ca="1" si="262"/>
        <v>1000</v>
      </c>
      <c r="APP8" s="255">
        <f t="shared" ca="1" si="263"/>
        <v>0</v>
      </c>
      <c r="APQ8" s="255">
        <f ca="1">SUMIF(ATZ:ATZ,APF8,AUF:AUF)+SUMIF(AUC:AUC,APF8,AUG:AUG)</f>
        <v>0</v>
      </c>
      <c r="APR8" s="255">
        <f ca="1">SUMIF(ATZ:ATZ,APF8,AUH:AUH)+SUMIF(AUC:AUC,APF8,AUI:AUI)</f>
        <v>0</v>
      </c>
      <c r="APS8" s="255">
        <f t="shared" ca="1" si="264"/>
        <v>0</v>
      </c>
      <c r="APT8" s="255">
        <v>19</v>
      </c>
      <c r="APU8" s="255">
        <f t="shared" ca="1" si="265"/>
        <v>1</v>
      </c>
      <c r="APW8" s="255">
        <f ca="1">RANK(APS8,APS$4:APS$8)+COUNTIF(APS$4:APS8,APS8)-1</f>
        <v>5</v>
      </c>
      <c r="APX8" s="255" t="str">
        <f ca="1">INDEX(APF$4:APF$8,MATCH(5,APW$4:APW$8,0),0)</f>
        <v>Uruguay</v>
      </c>
      <c r="APY8" s="255">
        <f t="shared" ca="1" si="266"/>
        <v>1</v>
      </c>
      <c r="APZ8" s="255" t="str">
        <f ca="1">IF(AND(APZ7&lt;&gt;"",APY8=1),APX8,"")</f>
        <v>Uruguay</v>
      </c>
      <c r="AQE8" s="255" t="str">
        <f t="shared" ca="1" si="267"/>
        <v>Uruguay</v>
      </c>
      <c r="AQF8" s="255">
        <f ca="1">SUMPRODUCT((ATZ3:ATZ42=AQE8)*(AUC3:AUC42=AQE4)*(AUJ3:AUJ42="W"))+SUMPRODUCT((ATZ3:ATZ42=AQE8)*(AUC3:AUC42=AQE5)*(AUJ3:AUJ42="W"))+SUMPRODUCT((ATZ3:ATZ42=AQE8)*(AUC3:AUC42=AQE6)*(AUJ3:AUJ42="W"))+SUMPRODUCT((ATZ3:ATZ42=AQE8)*(AUC3:AUC42=AQE7)*(AUJ3:AUJ42="W"))+SUMPRODUCT((ATZ3:ATZ42=AQE4)*(AUC3:AUC42=AQE8)*(AUK3:AUK42="W"))+SUMPRODUCT((ATZ3:ATZ42=AQE5)*(AUC3:AUC42=AQE8)*(AUK3:AUK42="W"))+SUMPRODUCT((ATZ3:ATZ42=AQE6)*(AUC3:AUC42=AQE8)*(AUK3:AUK42="W"))+SUMPRODUCT((ATZ3:ATZ42=AQE7)*(AUC3:AUC42=AQE8)*(AUK3:AUK42="W"))</f>
        <v>0</v>
      </c>
      <c r="AQG8" s="255">
        <f ca="1">SUMPRODUCT((ATZ3:ATZ42=AQE8)*(AUC3:AUC42=AQE4)*(AUJ3:AUJ42="D"))+SUMPRODUCT((ATZ3:ATZ42=AQE8)*(AUC3:AUC42=AQE5)*(AUJ3:AUJ42="D"))+SUMPRODUCT((ATZ3:ATZ42=AQE8)*(AUC3:AUC42=AQE6)*(AUJ3:AUJ42="D"))+SUMPRODUCT((ATZ3:ATZ42=AQE8)*(AUC3:AUC42=AQE7)*(AUJ3:AUJ42="D"))+SUMPRODUCT((ATZ3:ATZ42=AQE4)*(AUC3:AUC42=AQE8)*(AUJ3:AUJ42="D"))+SUMPRODUCT((ATZ3:ATZ42=AQE5)*(AUC3:AUC42=AQE8)*(AUJ3:AUJ42="D"))+SUMPRODUCT((ATZ3:ATZ42=AQE6)*(AUC3:AUC42=AQE8)*(AUJ3:AUJ42="D"))+SUMPRODUCT((ATZ3:ATZ42=AQE7)*(AUC3:AUC42=AQE8)*(AUJ3:AUJ42="D"))</f>
        <v>0</v>
      </c>
      <c r="AQH8" s="255">
        <f ca="1">SUMPRODUCT((ATZ3:ATZ42=AQE8)*(AUC3:AUC42=AQE4)*(AUJ3:AUJ42="L"))+SUMPRODUCT((ATZ3:ATZ42=AQE8)*(AUC3:AUC42=AQE5)*(AUJ3:AUJ42="L"))+SUMPRODUCT((ATZ3:ATZ42=AQE8)*(AUC3:AUC42=AQE6)*(AUJ3:AUJ42="L"))+SUMPRODUCT((ATZ3:ATZ42=AQE8)*(AUC3:AUC42=AQE7)*(AUJ3:AUJ42="L"))+SUMPRODUCT((ATZ3:ATZ42=AQE4)*(AUC3:AUC42=AQE8)*(AUK3:AUK42="L"))+SUMPRODUCT((ATZ3:ATZ42=AQE5)*(AUC3:AUC42=AQE8)*(AUK3:AUK42="L"))+SUMPRODUCT((ATZ3:ATZ42=AQE6)*(AUC3:AUC42=AQE8)*(AUK3:AUK42="L"))+SUMPRODUCT((ATZ3:ATZ42=AQE7)*(AUC3:AUC42=AQE8)*(AUK3:AUK42="L"))</f>
        <v>0</v>
      </c>
      <c r="AQI8" s="255">
        <f ca="1">IF(AQE8&lt;&gt;"",VLOOKUP(AQE8,APF4:APJ29,5,FALSE),0)</f>
        <v>0</v>
      </c>
      <c r="AQJ8" s="255">
        <f ca="1">IF(AQE8&lt;&gt;"",VLOOKUP(AQE8,APF4:APK29,6,FALSE),0)</f>
        <v>0</v>
      </c>
      <c r="AQK8" s="255">
        <f ca="1">AQI8-AQJ8+1000</f>
        <v>1000</v>
      </c>
      <c r="AQL8" s="255">
        <f ca="1">IF(AQE8&lt;&gt;"",VLOOKUP(AQE8,APF4:APM29,8,FALSE),0)</f>
        <v>0</v>
      </c>
      <c r="AQM8" s="255">
        <f ca="1">IF(AQE8&lt;&gt;"",VLOOKUP(AQE8,APF4:APN29,9,FALSE),0)</f>
        <v>0</v>
      </c>
      <c r="AQN8" s="255">
        <f ca="1">AQL8-AQM8+1000</f>
        <v>1000</v>
      </c>
      <c r="AQO8" s="255">
        <f ca="1">IF(AQE8&lt;&gt;"",VLOOKUP(AQE8,APF4:APJ8,5,FALSE),"")</f>
        <v>0</v>
      </c>
      <c r="AQP8" s="255">
        <f ca="1">IF(AQE8&lt;&gt;"",VLOOKUP(AQE8,APF4:APM8,8,FALSE),"")</f>
        <v>0</v>
      </c>
      <c r="AQQ8" s="255">
        <f ca="1">IF(AQE8&lt;&gt;"",VLOOKUP(AQE8,APF4:APT8,15,FALSE),"")</f>
        <v>19</v>
      </c>
      <c r="AQR8" s="255">
        <f ca="1">SUMPRODUCT((ATZ3:ATZ42=AQE8)*(AUC3:AUC42=AQE4)*AUF3:AUF42)+SUMPRODUCT((ATZ3:ATZ42=AQE8)*(AUC3:AUC42=AQE5)*AUF3:AUF42)+SUMPRODUCT((ATZ3:ATZ42=AQE8)*(AUC3:AUC42=AQE6)*AUF3:AUF42)+SUMPRODUCT((ATZ3:ATZ42=AQE8)*(AUC3:AUC42=AQE7)*AUF3:AUF42)+SUMPRODUCT((ATZ3:ATZ42=AQE4)*(AUC3:AUC42=AQE8)*AUG3:AUG42)+SUMPRODUCT((ATZ3:ATZ42=AQE5)*(AUC3:AUC42=AQE8)*AUG3:AUG42)+SUMPRODUCT((ATZ3:ATZ42=AQE6)*(AUC3:AUC42=AQE8)*AUG3:AUG42)+SUMPRODUCT((ATZ3:ATZ42=AQE7)*(AUC3:AUC42=AQE8)*AUG3:AUG42)</f>
        <v>0</v>
      </c>
      <c r="AQS8" s="255">
        <f ca="1">SUMPRODUCT((ATZ3:ATZ42=AQE8)*(AUC3:AUC42=AQE4)*AUH3:AUH42)+SUMPRODUCT((ATZ3:ATZ42=AQE8)*(AUC3:AUC42=AQE5)*AUH3:AUH42)+SUMPRODUCT((ATZ3:ATZ42=AQE8)*(AUC3:AUC42=AQE6)*AUH3:AUH42)+SUMPRODUCT((ATZ3:ATZ42=AQE8)*(AUC3:AUC42=AQE7)*AUH3:AUH42)+SUMPRODUCT((ATZ3:ATZ42=AQE4)*(AUC3:AUC42=AQE8)*AUI3:AUI42)+SUMPRODUCT((ATZ3:ATZ42=AQE5)*(AUC3:AUC42=AQE8)*AUI3:AUI42)+SUMPRODUCT((ATZ3:ATZ42=AQE6)*(AUC3:AUC42=AQE8)*AUI3:AUI42)+SUMPRODUCT((ATZ3:ATZ42=AQE7)*(AUC3:AUC42=AQE8)*AUI3:AUI42)</f>
        <v>0</v>
      </c>
      <c r="AQT8" s="255">
        <f ca="1">AQF8*4+AQG8*2+AQR8+AQS8</f>
        <v>0</v>
      </c>
      <c r="AQU8" s="255">
        <f ca="1">IF(AQE8&lt;&gt;"",RANK(AQT8,AQT4:AQT8),"")</f>
        <v>1</v>
      </c>
      <c r="AQV8" s="255">
        <f ca="1">SUMPRODUCT((AQT4:AQT8=AQT8)*(AQK4:AQK8&gt;AQK8))</f>
        <v>0</v>
      </c>
      <c r="AQW8" s="255">
        <f ca="1">SUMPRODUCT((AQT4:AQT8=AQT8)*(AQK4:AQK8=AQK8)*(AQN4:AQN8&gt;AQN8))</f>
        <v>0</v>
      </c>
      <c r="AQX8" s="255">
        <f ca="1">SUMPRODUCT((AQT4:AQT8=AQT8)*(AQK4:AQK8=AQK8)*(AQN4:AQN8=AQN8)*(AQO4:AQO8&gt;AQO8))</f>
        <v>0</v>
      </c>
      <c r="AQY8" s="255">
        <f ca="1">SUMPRODUCT((AQT4:AQT8=AQT8)*(AQK4:AQK8=AQK8)*(AQN4:AQN8=AQN8)*(AQO4:AQO8=AQO8)*(AQP4:AQP8&gt;AQP8))</f>
        <v>0</v>
      </c>
      <c r="AQZ8" s="255">
        <f ca="1">SUMPRODUCT((AQT4:AQT8=AQT8)*(AQK4:AQK8=AQK8)*(AQN4:AQN8=AQN8)*(AQO4:AQO8=AQO8)*(AQP4:AQP8=AQP8)*(AQQ4:AQQ8&gt;AQQ8))</f>
        <v>0</v>
      </c>
      <c r="ARA8" s="255">
        <f t="shared" ca="1" si="268"/>
        <v>1</v>
      </c>
      <c r="ARB8" s="255" t="str">
        <f ca="1">IF(AQE8&lt;&gt;"",INDEX(AQE4:AQE8,MATCH(5,ARA4:ARA8,0),0),"")</f>
        <v>England</v>
      </c>
      <c r="ARC8" s="255" t="str">
        <f ca="1">IF(AQA7&lt;&gt;"",AQA7,"")</f>
        <v/>
      </c>
      <c r="ARD8" s="255" t="str">
        <f ca="1">IF(ARC8&lt;&gt;"",SUMPRODUCT((ATZ3:ATZ42=ARC8)*(AUC3:AUC42=ARC5)*(AUJ3:AUJ42="W"))+SUMPRODUCT((ATZ3:ATZ42=ARC8)*(AUC3:AUC42=ARC6)*(AUJ3:AUJ42="W"))+SUMPRODUCT((ATZ3:ATZ42=ARC8)*(AUC3:AUC42=ARC7)*(AUJ3:AUJ42="W"))+SUMPRODUCT((ATZ3:ATZ42=ARC5)*(AUC3:AUC42=ARC8)*(AUJ3:AUJ42="W"))+SUMPRODUCT((ATZ3:ATZ42=ARC6)*(AUC3:AUC42=ARC8)*(AUJ3:AUJ42="W"))+SUMPRODUCT((ATZ3:ATZ42=ARC7)*(AUC3:AUC42=ARC8)*(AUJ3:AUJ42="W")),"")</f>
        <v/>
      </c>
      <c r="ARE8" s="255" t="str">
        <f ca="1">IF(ARC8&lt;&gt;"",SUMPRODUCT((ATZ3:ATZ42=ARC8)*(AUC3:AUC42=ARC5)*(AUJ3:AUJ42="D"))+SUMPRODUCT((ATZ3:ATZ42=ARC8)*(AUC3:AUC42=ARC6)*(AUJ3:AUJ42="D"))+SUMPRODUCT((ATZ3:ATZ42=ARC8)*(AUC3:AUC42=ARC7)*(AUJ3:AUJ42="D"))+SUMPRODUCT((ATZ3:ATZ42=ARC5)*(AUC3:AUC42=ARC8)*(AUJ3:AUJ42="D"))+SUMPRODUCT((ATZ3:ATZ42=ARC6)*(AUC3:AUC42=ARC8)*(AUJ3:AUJ42="D"))+SUMPRODUCT((ATZ3:ATZ42=ARC7)*(AUC3:AUC42=ARC8)*(AUJ3:AUJ42="D")),"")</f>
        <v/>
      </c>
      <c r="ARF8" s="255" t="str">
        <f ca="1">IF(ARC8&lt;&gt;"",SUMPRODUCT((ATZ3:ATZ42=ARC8)*(AUC3:AUC42=ARC5)*(AUJ3:AUJ42="L"))+SUMPRODUCT((ATZ3:ATZ42=ARC8)*(AUC3:AUC42=ARC6)*(AUJ3:AUJ42="L"))+SUMPRODUCT((ATZ3:ATZ42=ARC8)*(AUC3:AUC42=ARC7)*(AUJ3:AUJ42="L"))+SUMPRODUCT((ATZ3:ATZ42=ARC5)*(AUC3:AUC42=ARC8)*(AUJ3:AUJ42="L"))+SUMPRODUCT((ATZ3:ATZ42=ARC6)*(AUC3:AUC42=ARC8)*(AUJ3:AUJ42="L"))+SUMPRODUCT((ATZ3:ATZ42=ARC7)*(AUC3:AUC42=ARC8)*(AUJ3:AUJ42="L")),"")</f>
        <v/>
      </c>
      <c r="ARG8" s="255">
        <f ca="1">IF(ARC8&lt;&gt;"",VLOOKUP(ARC8,APF4:APJ29,5,FALSE),0)</f>
        <v>0</v>
      </c>
      <c r="ARH8" s="255">
        <f ca="1">IF(ARC8&lt;&gt;"",VLOOKUP(ARC8,APF4:APK29,6,FALSE),0)</f>
        <v>0</v>
      </c>
      <c r="ARI8" s="255">
        <f ca="1">ARG8-ARH8+1000</f>
        <v>1000</v>
      </c>
      <c r="ARJ8" s="255">
        <f ca="1">IF(ARC8&lt;&gt;"",VLOOKUP(ARC8,APF4:APM29,8,FALSE),0)</f>
        <v>0</v>
      </c>
      <c r="ARK8" s="255">
        <f ca="1">IF(ARC8&lt;&gt;"",VLOOKUP(ARC8,APF4:APN29,9,FALSE),0)</f>
        <v>0</v>
      </c>
      <c r="ARL8" s="255" t="str">
        <f ca="1">IF(ARC8&lt;&gt;"",ARJ8-ARK8+1000,"")</f>
        <v/>
      </c>
      <c r="ARM8" s="255" t="str">
        <f ca="1">IF(ARC8&lt;&gt;"",VLOOKUP(ARC8,APF4:APJ8,5,FALSE),"")</f>
        <v/>
      </c>
      <c r="ARN8" s="255" t="str">
        <f ca="1">IF(ARC8&lt;&gt;"",VLOOKUP(ARC8,APF4:APM8,8,FALSE),"")</f>
        <v/>
      </c>
      <c r="ARO8" s="255" t="str">
        <f ca="1">IF(ARC8&lt;&gt;"",VLOOKUP(ARC8,APF4:APT8,15,FALSE),"")</f>
        <v/>
      </c>
      <c r="ARP8" s="255" t="str">
        <f ca="1">IF(ARC8&lt;&gt;"",SUMPRODUCT((ATZ3:ATZ42=ARC8)*(AUC3:AUC42=ARC5)*AUF3:AUF42)+SUMPRODUCT((ATZ3:ATZ42=ARC8)*(AUC3:AUC42=ARC6)*AUF3:AUF42)+SUMPRODUCT((ATZ3:ATZ42=ARC8)*(AUC3:AUC42=ARC7)*AUF3:AUF42)+SUMPRODUCT((ATZ3:ATZ42=ARC5)*(AUC3:AUC42=ARC8)*AUG3:AUG42)+SUMPRODUCT((ATZ3:ATZ42=ARC6)*(AUC3:AUC42=ARC8)*AUG3:AUG42)+SUMPRODUCT((ATZ3:ATZ42=ARC7)*(AUC3:AUC42=ARC8)*AUG3:AUG42),"")</f>
        <v/>
      </c>
      <c r="ARQ8" s="255" t="str">
        <f ca="1">IF(ARC8&lt;&gt;"",SUMPRODUCT((ATZ3:ATZ42=ARC8)*(AUC3:AUC42=ARC5)*AUH3:AUH42)+SUMPRODUCT((ATZ3:ATZ42=ARC8)*(AUC3:AUC42=ARC6)*AUH3:AUH42)+SUMPRODUCT((ATZ3:ATZ42=ARC8)*(AUC3:AUC42=ARC7)*AUH3:AUH42)+SUMPRODUCT((ATZ3:ATZ42=ARC5)*(AUC3:AUC42=ARC8)*AUI3:AUI42)+SUMPRODUCT((ATZ3:ATZ42=ARC6)*(AUC3:AUC42=ARC8)*AUI3:AUI42)+SUMPRODUCT((ATZ3:ATZ42=ARC7)*(AUC3:AUC42=ARC8)*AUI3:AUI42),"")</f>
        <v/>
      </c>
      <c r="ARR8" s="255" t="str">
        <f ca="1">IF(ARC8&lt;&gt;"",ARD8*4+ARE8*2+ARP8+ARQ8,"")</f>
        <v/>
      </c>
      <c r="ARS8" s="255" t="str">
        <f ca="1">IF(ARC8&lt;&gt;"",RANK(ARR8,ARR5:ARR8),"")</f>
        <v/>
      </c>
      <c r="ART8" s="255">
        <f ca="1">SUMPRODUCT((ARR5:ARR8=ARR8)*(ARI5:ARI8&gt;ARI8))</f>
        <v>0</v>
      </c>
      <c r="ARU8" s="255">
        <f ca="1">SUMPRODUCT((ARR5:ARR8=ARR8)*(ARI5:ARI8=ARI8)*(ARL5:ARL8&gt;ARL8))</f>
        <v>0</v>
      </c>
      <c r="ARV8" s="255">
        <f ca="1">SUMPRODUCT((ARR4:ARR8=ARR8)*(ARI4:ARI8=ARI8)*(ARL4:ARL8=ARL8)*(ARM4:ARM8&gt;ARM8))</f>
        <v>0</v>
      </c>
      <c r="ARW8" s="255">
        <f ca="1">SUMPRODUCT((ARR4:ARR8=ARR8)*(ARI4:ARI8=ARI8)*(ARL4:ARL8=ARL8)*(ARM4:ARM8=ARM8)*(ARN4:ARN8&gt;ARN8))</f>
        <v>0</v>
      </c>
      <c r="ARX8" s="255">
        <f ca="1">SUMPRODUCT((ARR4:ARR8=ARR8)*(ARI4:ARI8=ARI8)*(ARL4:ARL8=ARL8)*(ARM4:ARM8=ARM8)*(ARN4:ARN8=ARN8)*(ARO4:ARO8&gt;ARO8))</f>
        <v>0</v>
      </c>
      <c r="ARY8" s="255" t="str">
        <f t="shared" ca="1" si="391"/>
        <v/>
      </c>
      <c r="ARZ8" s="255" t="str">
        <f ca="1">IF(ARC8&lt;&gt;"",INDEX(ARC5:ARC8,MATCH(5,ARY5:ARY8,0),0),"")</f>
        <v/>
      </c>
      <c r="ASA8" s="255" t="str">
        <f ca="1">IF(AQB6&lt;&gt;"",AQB6,"")</f>
        <v/>
      </c>
      <c r="ASB8" s="255" t="str">
        <f ca="1">IF(ASA8&lt;&gt;"",SUMPRODUCT((ATZ3:ATZ42=ASA8)*(AUC3:AUC42=ASA9)*(AUJ3:AUJ42="W"))+SUMPRODUCT((ATZ3:ATZ42=ASA8)*(AUC3:AUC42=ASA6)*(AUJ3:AUJ42="W"))+SUMPRODUCT((ATZ3:ATZ42=ASA8)*(AUC3:AUC42=ASA7)*(AUJ3:AUJ42="W"))+SUMPRODUCT((ATZ3:ATZ42=ASA9)*(AUC3:AUC42=ASA8)*(AUK3:AUK42="W"))+SUMPRODUCT((ATZ3:ATZ42=ASA6)*(AUC3:AUC42=ASA8)*(AUK3:AUK42="W"))+SUMPRODUCT((ATZ3:ATZ42=ASA7)*(AUC3:AUC42=ASA8)*(AUK3:AUK42="W")),"")</f>
        <v/>
      </c>
      <c r="ASC8" s="255" t="str">
        <f ca="1">IF(ASA8&lt;&gt;"",SUMPRODUCT((ATZ3:ATZ42=ASA8)*(AUC3:AUC42=ASA9)*(AUJ3:AUJ42="D"))+SUMPRODUCT((ATZ3:ATZ42=ASA8)*(AUC3:AUC42=ASA6)*(AUJ3:AUJ42="D"))+SUMPRODUCT((ATZ3:ATZ42=ASA8)*(AUC3:AUC42=ASA7)*(AUJ3:AUJ42="D"))+SUMPRODUCT((ATZ3:ATZ42=ASA9)*(AUC3:AUC42=ASA8)*(AUJ3:AUJ42="D"))+SUMPRODUCT((ATZ3:ATZ42=ASA6)*(AUC3:AUC42=ASA8)*(AUJ3:AUJ42="D"))+SUMPRODUCT((ATZ3:ATZ42=ASA7)*(AUC3:AUC42=ASA8)*(AUJ3:AUJ42="D")),"")</f>
        <v/>
      </c>
      <c r="ASD8" s="255" t="str">
        <f ca="1">IF(ASA8&lt;&gt;"",SUMPRODUCT((ATZ3:ATZ42=ASA8)*(AUC3:AUC42=ASA9)*(AUJ3:AUJ42="L"))+SUMPRODUCT((ATZ3:ATZ42=ASA8)*(AUC3:AUC42=ASA6)*(AUJ3:AUJ42="L"))+SUMPRODUCT((ATZ3:ATZ42=ASA8)*(AUC3:AUC42=ASA7)*(AUJ3:AUJ42="L"))+SUMPRODUCT((ATZ3:ATZ42=ASA9)*(AUC3:AUC42=ASA8)*(AUK3:AUK42="L"))+SUMPRODUCT((ATZ3:ATZ42=ASA6)*(AUC3:AUC42=ASA8)*(AUK3:AUK42="L"))+SUMPRODUCT((ATZ3:ATZ42=ASA7)*(AUC3:AUC42=ASA8)*(AUK3:AUK42="L")),"")</f>
        <v/>
      </c>
      <c r="ASE8" s="255">
        <f ca="1">IF(ASA8&lt;&gt;"",VLOOKUP(ASA8,APF4:APJ29,5,FALSE),0)</f>
        <v>0</v>
      </c>
      <c r="ASF8" s="255">
        <f ca="1">IF(ASA8&lt;&gt;"",VLOOKUP(ASA8,APF4:APK29,6,FALSE),0)</f>
        <v>0</v>
      </c>
      <c r="ASG8" s="255">
        <f ca="1">ASE8-ASF8+1000</f>
        <v>1000</v>
      </c>
      <c r="ASH8" s="255">
        <f ca="1">IF(ASA8&lt;&gt;"",VLOOKUP(ASA8,APF4:APM29,8,FALSE),0)</f>
        <v>0</v>
      </c>
      <c r="ASI8" s="255">
        <f ca="1">IF(ASA8&lt;&gt;"",VLOOKUP(ASA8,APF4:APN29,9,FALSE),0)</f>
        <v>0</v>
      </c>
      <c r="ASJ8" s="255" t="str">
        <f ca="1">IF(ASA8&lt;&gt;"",ASH8-ASI8+1000,"")</f>
        <v/>
      </c>
      <c r="ASK8" s="255" t="str">
        <f ca="1">IF(ASA8&lt;&gt;"",VLOOKUP(ASA8,APF4:APJ8,5,FALSE),"")</f>
        <v/>
      </c>
      <c r="ASL8" s="255" t="str">
        <f ca="1">IF(ASA8&lt;&gt;"",VLOOKUP(ASA8,APF4:APM8,8,FALSE),"")</f>
        <v/>
      </c>
      <c r="ASM8" s="255" t="str">
        <f ca="1">IF(ASA8&lt;&gt;"",VLOOKUP(ASA8,APF4:APT8,15,FALSE),"")</f>
        <v/>
      </c>
      <c r="ASN8" s="255" t="str">
        <f ca="1">IF(ASA8&lt;&gt;"",SUMPRODUCT((ATZ3:ATZ42=ASA8)*(AUC3:AUC42=ASA9)*AUF3:AUF42)+SUMPRODUCT((ATZ3:ATZ42=ASA8)*(AUC3:AUC42=ASA6)*AUF3:AUF42)+SUMPRODUCT((ATZ3:ATZ42=ASA8)*(AUC3:AUC42=ASA7)*AUF3:AUF42)+SUMPRODUCT((ATZ3:ATZ42=ASA9)*(AUC3:AUC42=ASA8)*AUG3:AUG42)+SUMPRODUCT((ATZ3:ATZ42=ASA6)*(AUC3:AUC42=ASA8)*AUG3:AUG42)+SUMPRODUCT((ATZ3:ATZ42=ASA7)*(AUC3:AUC42=ASA8)*AUG3:AUG42),"")</f>
        <v/>
      </c>
      <c r="ASO8" s="255" t="str">
        <f ca="1">IF(ASA8&lt;&gt;"",SUMPRODUCT((ATZ3:ATZ42=ASA8)*(AUC3:AUC42=ASA9)*AUH3:AUH42)+SUMPRODUCT((ATZ3:ATZ42=ASA8)*(AUC3:AUC42=ASA6)*AUH3:AUH42)+SUMPRODUCT((ATZ3:ATZ42=ASA8)*(AUC3:AUC42=ASA7)*AUH3:AUH42)+SUMPRODUCT((ATZ3:ATZ42=ASA9)*(AUC3:AUC42=ASA8)*AUI3:AUI42)+SUMPRODUCT((ATZ3:ATZ42=ASA6)*(AUC3:AUC42=ASA8)*AUI3:AUI42)+SUMPRODUCT((ATZ3:ATZ42=ASA7)*(AUC3:AUC42=ASA8)*AUI3:AUI42),"")</f>
        <v/>
      </c>
      <c r="ASP8" s="255" t="str">
        <f ca="1">IF(ASA8&lt;&gt;"",ASB8*4+ASC8*2+ASN8+ASO8,"")</f>
        <v/>
      </c>
      <c r="ASQ8" s="255" t="str">
        <f ca="1">IF(ASA8&lt;&gt;"",RANK(ASP8,ASP6:ASP9),"")</f>
        <v/>
      </c>
      <c r="ASR8" s="255">
        <f ca="1">SUMPRODUCT((ASP6:ASP9=ASP8)*(ASG6:ASG9&gt;ASG8))</f>
        <v>0</v>
      </c>
      <c r="ASS8" s="255">
        <f ca="1">SUMPRODUCT((ASP6:ASP9=ASP8)*(ASG6:ASG9=ASG8)*(ASJ6:ASJ9&gt;ASJ8))</f>
        <v>0</v>
      </c>
      <c r="AST8" s="255">
        <f ca="1">SUMPRODUCT((ASP4:ASP8=ASP8)*(ASG4:ASG8=ASG8)*(ASJ4:ASJ8=ASJ8)*(ASK4:ASK8&gt;ASK8))</f>
        <v>0</v>
      </c>
      <c r="ASU8" s="255">
        <f ca="1">SUMPRODUCT((ASP4:ASP8=ASP8)*(ASG4:ASG8=ASG8)*(ASJ4:ASJ8=ASJ8)*(ASK4:ASK8=ASK8)*(ASL4:ASL8&gt;ASL8))</f>
        <v>0</v>
      </c>
      <c r="ASV8" s="255">
        <f ca="1">SUMPRODUCT((ASP4:ASP8=ASP8)*(ASG4:ASG8=ASG8)*(ASJ4:ASJ8=ASJ8)*(ASK4:ASK8=ASK8)*(ASL4:ASL8=ASL8)*(ASM4:ASM8&gt;ASM8))</f>
        <v>0</v>
      </c>
      <c r="ASW8" s="255" t="str">
        <f t="shared" ca="1" si="414"/>
        <v/>
      </c>
      <c r="ASX8" s="255" t="str">
        <f ca="1">IF(ASA8&lt;&gt;"",INDEX(ASA6:ASA8,MATCH(5,ASW6:ASW8,0),0),"")</f>
        <v/>
      </c>
      <c r="ASY8" s="255" t="str">
        <f ca="1">IF(AQC5&lt;&gt;"",AQC5,"")</f>
        <v/>
      </c>
      <c r="ASZ8" s="255">
        <f ca="1">SUMPRODUCT((ATZ3:ATZ42=ASY8)*(AUC3:AUC42=ASY9)*(AUJ3:AUJ42="W"))+SUMPRODUCT((ATZ3:ATZ42=ASY8)*(AUC3:AUC42=ASY10)*(AUJ3:AUJ42="W"))+SUMPRODUCT((ATZ3:ATZ42=ASY8)*(AUC3:AUC42=ASY7)*(AUJ3:AUJ42="W"))+SUMPRODUCT((ATZ3:ATZ42=ASY9)*(AUC3:AUC42=ASY8)*(AUK3:AUK42="W"))+SUMPRODUCT((ATZ3:ATZ42=ASY10)*(AUC3:AUC42=ASY8)*(AUK3:AUK42="W"))+SUMPRODUCT((ATZ3:ATZ42=ASY7)*(AUC3:AUC42=ASY8)*(AUK3:AUK42="W"))</f>
        <v>0</v>
      </c>
      <c r="ATA8" s="255">
        <f ca="1">SUMPRODUCT((ATZ3:ATZ42=ASY8)*(AUC3:AUC42=ASY9)*(AUJ3:AUJ42="D"))+SUMPRODUCT((ATZ3:ATZ42=ASY8)*(AUC3:AUC42=ASY10)*(AUJ3:AUJ42="D"))+SUMPRODUCT((ATZ3:ATZ42=ASY8)*(AUC3:AUC42=ASY7)*(AUJ3:AUJ42="D"))+SUMPRODUCT((ATZ3:ATZ42=ASY9)*(AUC3:AUC42=ASY8)*(AUJ3:AUJ42="D"))+SUMPRODUCT((ATZ3:ATZ42=ASY10)*(AUC3:AUC42=ASY8)*(AUJ3:AUJ42="D"))+SUMPRODUCT((ATZ3:ATZ42=ASY7)*(AUC3:AUC42=ASY8)*(AUJ3:AUJ42="D"))</f>
        <v>0</v>
      </c>
      <c r="ATB8" s="255">
        <f ca="1">SUMPRODUCT((ATZ3:ATZ42=ASY8)*(AUC3:AUC42=ASY9)*(AUJ3:AUJ42="L"))+SUMPRODUCT((ATZ3:ATZ42=ASY8)*(AUC3:AUC42=ASY10)*(AUJ3:AUJ42="L"))+SUMPRODUCT((ATZ3:ATZ42=ASY8)*(AUC3:AUC42=ASY7)*(AUJ3:AUJ42="L"))+SUMPRODUCT((ATZ3:ATZ42=ASY9)*(AUC3:AUC42=ASY8)*(AUK3:AUK42="L"))+SUMPRODUCT((ATZ3:ATZ42=ASY10)*(AUC3:AUC42=ASY8)*(AUK3:AUK42="L"))+SUMPRODUCT((ATZ3:ATZ42=ASY7)*(AUC3:AUC42=ASY8)*(AUK3:AUK42="L"))</f>
        <v>0</v>
      </c>
      <c r="ATC8" s="255">
        <f ca="1">IF(ASY8&lt;&gt;"",VLOOKUP(ASY8,APF4:APJ29,5,FALSE),0)</f>
        <v>0</v>
      </c>
      <c r="ATD8" s="255">
        <f ca="1">IF(ASY8&lt;&gt;"",VLOOKUP(ASY8,APF4:APK29,6,FALSE),0)</f>
        <v>0</v>
      </c>
      <c r="ATE8" s="255">
        <f ca="1">ATC8-ATD8+1000</f>
        <v>1000</v>
      </c>
      <c r="ATF8" s="255">
        <f ca="1">IF(ASY8&lt;&gt;"",VLOOKUP(ASY8,APF4:APM29,8,FALSE),0)</f>
        <v>0</v>
      </c>
      <c r="ATG8" s="255">
        <f ca="1">IF(ASY8&lt;&gt;"",VLOOKUP(ASY8,APF4:APN29,9,FALSE),0)</f>
        <v>0</v>
      </c>
      <c r="ATH8" s="255">
        <f t="shared" ref="ATH8" ca="1" si="438">ATF8-ATG8+1000</f>
        <v>1000</v>
      </c>
      <c r="ATI8" s="255" t="str">
        <f ca="1">IF(ASY8&lt;&gt;"",VLOOKUP(ASY8,APF4:APJ8,5,FALSE),"")</f>
        <v/>
      </c>
      <c r="ATJ8" s="255" t="str">
        <f ca="1">IF(ASY8&lt;&gt;"",VLOOKUP(ASY8,APF4:APM8,8,FALSE),"")</f>
        <v/>
      </c>
      <c r="ATK8" s="255" t="str">
        <f ca="1">IF(ASY8&lt;&gt;"",VLOOKUP(ASY8,APF4:APT8,15,FALSE),"")</f>
        <v/>
      </c>
      <c r="ATL8" s="255">
        <f ca="1">SUMPRODUCT((ATZ3:ATZ42=ASY8)*(AUC3:AUC42=ASY9)*AUF3:AUF42)+SUMPRODUCT((ATZ3:ATZ42=ASY8)*(AUC3:AUC42=ASY10)*AUF3:AUF42)+SUMPRODUCT((ATZ3:ATZ42=ASY8)*(AUC3:AUC42=ASY7)*AUF3:AUF42)+SUMPRODUCT((ATZ3:ATZ42=ASY9)*(AUC3:AUC42=ASY8)*AUG3:AUG42)+SUMPRODUCT((ATZ3:ATZ42=ASY10)*(AUC3:AUC42=ASY8)*AUG3:AUG42)+SUMPRODUCT((ATZ3:ATZ42=ASY7)*(AUC3:AUC42=ASY8)*AUG3:AUG42)</f>
        <v>0</v>
      </c>
      <c r="ATM8" s="255">
        <f ca="1">SUMPRODUCT((ATZ3:ATZ42=ASY8)*(AUC3:AUC42=ASY9)*AUH3:AUH42)+SUMPRODUCT((ATZ3:ATZ42=ASY8)*(AUC3:AUC42=ASY10)*AUH3:AUH42)+SUMPRODUCT((ATZ3:ATZ42=ASY8)*(AUC3:AUC42=ASY7)*AUH3:AUH42)+SUMPRODUCT((ATZ3:ATZ42=ASY9)*(AUC3:AUC42=ASY8)*AUI3:AUI42)+SUMPRODUCT((ATZ3:ATZ42=ASY10)*(AUC3:AUC42=ASY8)*AUI3:AUI42)+SUMPRODUCT((ATZ3:ATZ42=ASY7)*(AUC3:AUC42=ASY8)*AUI3:AUI42)</f>
        <v>0</v>
      </c>
      <c r="ATN8" s="255">
        <f t="shared" ref="ATN8" ca="1" si="439">ASZ8*4+ATA8*2+ATL8+ATM8</f>
        <v>0</v>
      </c>
      <c r="ATO8" s="255" t="str">
        <f ca="1">IF(ASY8&lt;&gt;"",RANK(ATN8,ATN7:ATN10),"")</f>
        <v/>
      </c>
      <c r="ATP8" s="255">
        <f ca="1">SUMPRODUCT((ATN7:ATN10=ATN8)*(ATE7:ATE10&gt;ATE8))</f>
        <v>0</v>
      </c>
      <c r="ATQ8" s="255">
        <f ca="1">SUMPRODUCT((ATN7:ATN10=ATN8)*(ATE7:ATE10=ATE8)*(ATH7:ATH10&gt;ATH8))</f>
        <v>0</v>
      </c>
      <c r="ATR8" s="255">
        <f ca="1">SUMPRODUCT((ATN4:ATN8=ATN8)*(ATE4:ATE8=ATE8)*(ATH4:ATH8=ATH8)*(ATI4:ATI8&gt;ATI8))</f>
        <v>0</v>
      </c>
      <c r="ATS8" s="255">
        <f ca="1">SUMPRODUCT((ATN4:ATN8=ATN8)*(ATE4:ATE8=ATE8)*(ATH4:ATH8=ATH8)*(ATI4:ATI8=ATI8)*(ATJ4:ATJ8&gt;ATJ8))</f>
        <v>0</v>
      </c>
      <c r="ATT8" s="255">
        <f ca="1">SUMPRODUCT((ATN4:ATN8=ATN8)*(ATE4:ATE8=ATE8)*(ATH4:ATH8=ATH8)*(ATI4:ATI8=ATI8)*(ATJ4:ATJ8=ATJ8)*(ATK4:ATK8&gt;ATK8))</f>
        <v>0</v>
      </c>
      <c r="ATU8" s="255" t="str">
        <f ca="1">IF(ASY8&lt;&gt;"",SUM(ATO8:ATT8)+3,"")</f>
        <v/>
      </c>
      <c r="ATV8" s="255" t="str">
        <f ca="1">IF(ASY7&lt;&gt;"",IF(ASY7=ATV7,ASY8,ASY7),"")</f>
        <v/>
      </c>
      <c r="ATW8" s="255" t="str">
        <f ca="1">IF(ATV8&lt;&gt;"",ATV8,IF(ASX8&lt;&gt;"",ASX8,IF(ARZ8&lt;&gt;"",ARZ8,IF(ARB8&lt;&gt;"",ARB8,APX8))))</f>
        <v>England</v>
      </c>
      <c r="ATX8" s="255">
        <v>5</v>
      </c>
      <c r="ATY8" s="255">
        <v>6</v>
      </c>
      <c r="ATZ8" s="255" t="str">
        <f t="shared" si="74"/>
        <v>Samoa</v>
      </c>
      <c r="AUA8" s="255" t="str">
        <f ca="1">IF(OFFSET('All Players'!$W15,0,AUA$1)&lt;&gt;"",OFFSET('All Players'!$W15,0,AUA$1),"")</f>
        <v/>
      </c>
      <c r="AUB8" s="255" t="str">
        <f ca="1">IF(OFFSET('All Players'!$Y15,0,AUA$1)&lt;&gt;"",OFFSET('All Players'!$Y15,0,AUA$1),"")</f>
        <v/>
      </c>
      <c r="AUC8" s="255" t="str">
        <f t="shared" si="75"/>
        <v>USA</v>
      </c>
      <c r="AUD8" s="255" t="str">
        <f ca="1">IF(OFFSET('All Players'!$AA15,0,AUC$1)&lt;&gt;"",OFFSET('All Players'!$AA15,0,AUC$1),"")</f>
        <v/>
      </c>
      <c r="AUE8" s="255" t="str">
        <f ca="1">IF(OFFSET('All Players'!$AC15,0,AUD$1)&lt;&gt;"",OFFSET('All Players'!$AC15,0,AUD$1),"")</f>
        <v/>
      </c>
      <c r="AUF8" s="255">
        <f t="shared" ca="1" si="76"/>
        <v>0</v>
      </c>
      <c r="AUG8" s="255">
        <f t="shared" ca="1" si="77"/>
        <v>0</v>
      </c>
      <c r="AUH8" s="255">
        <f t="shared" ca="1" si="78"/>
        <v>0</v>
      </c>
      <c r="AUI8" s="255">
        <f t="shared" ca="1" si="79"/>
        <v>0</v>
      </c>
      <c r="AUJ8" s="255" t="str">
        <f t="shared" ca="1" si="80"/>
        <v/>
      </c>
      <c r="AUK8" s="255" t="str">
        <f t="shared" ca="1" si="81"/>
        <v/>
      </c>
      <c r="AUL8" s="255">
        <f ca="1">VLOOKUP(AUM8,AZD4:AZE8,2,FALSE)</f>
        <v>1</v>
      </c>
      <c r="AUM8" s="255" t="s">
        <v>2</v>
      </c>
      <c r="AUN8" s="255">
        <f t="shared" ca="1" si="269"/>
        <v>0</v>
      </c>
      <c r="AUO8" s="255">
        <f t="shared" ca="1" si="270"/>
        <v>0</v>
      </c>
      <c r="AUP8" s="255">
        <f t="shared" ca="1" si="271"/>
        <v>0</v>
      </c>
      <c r="AUQ8" s="255">
        <f t="shared" ca="1" si="272"/>
        <v>0</v>
      </c>
      <c r="AUR8" s="255">
        <f t="shared" ca="1" si="273"/>
        <v>0</v>
      </c>
      <c r="AUS8" s="255">
        <f t="shared" ca="1" si="274"/>
        <v>1000</v>
      </c>
      <c r="AUT8" s="255">
        <f t="shared" ca="1" si="275"/>
        <v>0</v>
      </c>
      <c r="AUU8" s="255">
        <f t="shared" ca="1" si="276"/>
        <v>0</v>
      </c>
      <c r="AUV8" s="255">
        <f t="shared" ca="1" si="277"/>
        <v>1000</v>
      </c>
      <c r="AUW8" s="255">
        <f t="shared" ca="1" si="278"/>
        <v>0</v>
      </c>
      <c r="AUX8" s="255">
        <f ca="1">SUMIF(AZG:AZG,AUM8,AZM:AZM)+SUMIF(AZJ:AZJ,AUM8,AZN:AZN)</f>
        <v>0</v>
      </c>
      <c r="AUY8" s="255">
        <f ca="1">SUMIF(AZG:AZG,AUM8,AZO:AZO)+SUMIF(AZJ:AZJ,AUM8,AZP:AZP)</f>
        <v>0</v>
      </c>
      <c r="AUZ8" s="255">
        <f t="shared" ca="1" si="279"/>
        <v>0</v>
      </c>
      <c r="AVA8" s="255">
        <v>19</v>
      </c>
      <c r="AVB8" s="255">
        <f t="shared" ca="1" si="280"/>
        <v>1</v>
      </c>
      <c r="AVD8" s="255">
        <f ca="1">RANK(AUZ8,AUZ$4:AUZ$8)+COUNTIF(AUZ$4:AUZ8,AUZ8)-1</f>
        <v>5</v>
      </c>
      <c r="AVE8" s="255" t="str">
        <f ca="1">INDEX(AUM$4:AUM$8,MATCH(5,AVD$4:AVD$8,0),0)</f>
        <v>Uruguay</v>
      </c>
      <c r="AVF8" s="255">
        <f t="shared" ca="1" si="281"/>
        <v>1</v>
      </c>
      <c r="AVG8" s="255" t="str">
        <f ca="1">IF(AND(AVG7&lt;&gt;"",AVF8=1),AVE8,"")</f>
        <v>Uruguay</v>
      </c>
      <c r="AVL8" s="255" t="str">
        <f t="shared" ca="1" si="282"/>
        <v>Uruguay</v>
      </c>
      <c r="AVM8" s="255">
        <f ca="1">SUMPRODUCT((AZG3:AZG42=AVL8)*(AZJ3:AZJ42=AVL4)*(AZQ3:AZQ42="W"))+SUMPRODUCT((AZG3:AZG42=AVL8)*(AZJ3:AZJ42=AVL5)*(AZQ3:AZQ42="W"))+SUMPRODUCT((AZG3:AZG42=AVL8)*(AZJ3:AZJ42=AVL6)*(AZQ3:AZQ42="W"))+SUMPRODUCT((AZG3:AZG42=AVL8)*(AZJ3:AZJ42=AVL7)*(AZQ3:AZQ42="W"))+SUMPRODUCT((AZG3:AZG42=AVL4)*(AZJ3:AZJ42=AVL8)*(AZR3:AZR42="W"))+SUMPRODUCT((AZG3:AZG42=AVL5)*(AZJ3:AZJ42=AVL8)*(AZR3:AZR42="W"))+SUMPRODUCT((AZG3:AZG42=AVL6)*(AZJ3:AZJ42=AVL8)*(AZR3:AZR42="W"))+SUMPRODUCT((AZG3:AZG42=AVL7)*(AZJ3:AZJ42=AVL8)*(AZR3:AZR42="W"))</f>
        <v>0</v>
      </c>
      <c r="AVN8" s="255">
        <f ca="1">SUMPRODUCT((AZG3:AZG42=AVL8)*(AZJ3:AZJ42=AVL4)*(AZQ3:AZQ42="D"))+SUMPRODUCT((AZG3:AZG42=AVL8)*(AZJ3:AZJ42=AVL5)*(AZQ3:AZQ42="D"))+SUMPRODUCT((AZG3:AZG42=AVL8)*(AZJ3:AZJ42=AVL6)*(AZQ3:AZQ42="D"))+SUMPRODUCT((AZG3:AZG42=AVL8)*(AZJ3:AZJ42=AVL7)*(AZQ3:AZQ42="D"))+SUMPRODUCT((AZG3:AZG42=AVL4)*(AZJ3:AZJ42=AVL8)*(AZQ3:AZQ42="D"))+SUMPRODUCT((AZG3:AZG42=AVL5)*(AZJ3:AZJ42=AVL8)*(AZQ3:AZQ42="D"))+SUMPRODUCT((AZG3:AZG42=AVL6)*(AZJ3:AZJ42=AVL8)*(AZQ3:AZQ42="D"))+SUMPRODUCT((AZG3:AZG42=AVL7)*(AZJ3:AZJ42=AVL8)*(AZQ3:AZQ42="D"))</f>
        <v>0</v>
      </c>
      <c r="AVO8" s="255">
        <f ca="1">SUMPRODUCT((AZG3:AZG42=AVL8)*(AZJ3:AZJ42=AVL4)*(AZQ3:AZQ42="L"))+SUMPRODUCT((AZG3:AZG42=AVL8)*(AZJ3:AZJ42=AVL5)*(AZQ3:AZQ42="L"))+SUMPRODUCT((AZG3:AZG42=AVL8)*(AZJ3:AZJ42=AVL6)*(AZQ3:AZQ42="L"))+SUMPRODUCT((AZG3:AZG42=AVL8)*(AZJ3:AZJ42=AVL7)*(AZQ3:AZQ42="L"))+SUMPRODUCT((AZG3:AZG42=AVL4)*(AZJ3:AZJ42=AVL8)*(AZR3:AZR42="L"))+SUMPRODUCT((AZG3:AZG42=AVL5)*(AZJ3:AZJ42=AVL8)*(AZR3:AZR42="L"))+SUMPRODUCT((AZG3:AZG42=AVL6)*(AZJ3:AZJ42=AVL8)*(AZR3:AZR42="L"))+SUMPRODUCT((AZG3:AZG42=AVL7)*(AZJ3:AZJ42=AVL8)*(AZR3:AZR42="L"))</f>
        <v>0</v>
      </c>
      <c r="AVP8" s="255">
        <f ca="1">IF(AVL8&lt;&gt;"",VLOOKUP(AVL8,AUM4:AUQ29,5,FALSE),0)</f>
        <v>0</v>
      </c>
      <c r="AVQ8" s="255">
        <f ca="1">IF(AVL8&lt;&gt;"",VLOOKUP(AVL8,AUM4:AUR29,6,FALSE),0)</f>
        <v>0</v>
      </c>
      <c r="AVR8" s="255">
        <f ca="1">AVP8-AVQ8+1000</f>
        <v>1000</v>
      </c>
      <c r="AVS8" s="255">
        <f ca="1">IF(AVL8&lt;&gt;"",VLOOKUP(AVL8,AUM4:AUT29,8,FALSE),0)</f>
        <v>0</v>
      </c>
      <c r="AVT8" s="255">
        <f ca="1">IF(AVL8&lt;&gt;"",VLOOKUP(AVL8,AUM4:AUU29,9,FALSE),0)</f>
        <v>0</v>
      </c>
      <c r="AVU8" s="255">
        <f ca="1">AVS8-AVT8+1000</f>
        <v>1000</v>
      </c>
      <c r="AVV8" s="255">
        <f ca="1">IF(AVL8&lt;&gt;"",VLOOKUP(AVL8,AUM4:AUQ8,5,FALSE),"")</f>
        <v>0</v>
      </c>
      <c r="AVW8" s="255">
        <f ca="1">IF(AVL8&lt;&gt;"",VLOOKUP(AVL8,AUM4:AUT8,8,FALSE),"")</f>
        <v>0</v>
      </c>
      <c r="AVX8" s="255">
        <f ca="1">IF(AVL8&lt;&gt;"",VLOOKUP(AVL8,AUM4:AVA8,15,FALSE),"")</f>
        <v>19</v>
      </c>
      <c r="AVY8" s="255">
        <f ca="1">SUMPRODUCT((AZG3:AZG42=AVL8)*(AZJ3:AZJ42=AVL4)*AZM3:AZM42)+SUMPRODUCT((AZG3:AZG42=AVL8)*(AZJ3:AZJ42=AVL5)*AZM3:AZM42)+SUMPRODUCT((AZG3:AZG42=AVL8)*(AZJ3:AZJ42=AVL6)*AZM3:AZM42)+SUMPRODUCT((AZG3:AZG42=AVL8)*(AZJ3:AZJ42=AVL7)*AZM3:AZM42)+SUMPRODUCT((AZG3:AZG42=AVL4)*(AZJ3:AZJ42=AVL8)*AZN3:AZN42)+SUMPRODUCT((AZG3:AZG42=AVL5)*(AZJ3:AZJ42=AVL8)*AZN3:AZN42)+SUMPRODUCT((AZG3:AZG42=AVL6)*(AZJ3:AZJ42=AVL8)*AZN3:AZN42)+SUMPRODUCT((AZG3:AZG42=AVL7)*(AZJ3:AZJ42=AVL8)*AZN3:AZN42)</f>
        <v>0</v>
      </c>
      <c r="AVZ8" s="255">
        <f ca="1">SUMPRODUCT((AZG3:AZG42=AVL8)*(AZJ3:AZJ42=AVL4)*AZO3:AZO42)+SUMPRODUCT((AZG3:AZG42=AVL8)*(AZJ3:AZJ42=AVL5)*AZO3:AZO42)+SUMPRODUCT((AZG3:AZG42=AVL8)*(AZJ3:AZJ42=AVL6)*AZO3:AZO42)+SUMPRODUCT((AZG3:AZG42=AVL8)*(AZJ3:AZJ42=AVL7)*AZO3:AZO42)+SUMPRODUCT((AZG3:AZG42=AVL4)*(AZJ3:AZJ42=AVL8)*AZP3:AZP42)+SUMPRODUCT((AZG3:AZG42=AVL5)*(AZJ3:AZJ42=AVL8)*AZP3:AZP42)+SUMPRODUCT((AZG3:AZG42=AVL6)*(AZJ3:AZJ42=AVL8)*AZP3:AZP42)+SUMPRODUCT((AZG3:AZG42=AVL7)*(AZJ3:AZJ42=AVL8)*AZP3:AZP42)</f>
        <v>0</v>
      </c>
      <c r="AWA8" s="255">
        <f ca="1">AVM8*4+AVN8*2+AVY8+AVZ8</f>
        <v>0</v>
      </c>
      <c r="AWB8" s="255">
        <f ca="1">IF(AVL8&lt;&gt;"",RANK(AWA8,AWA4:AWA8),"")</f>
        <v>1</v>
      </c>
      <c r="AWC8" s="255">
        <f ca="1">SUMPRODUCT((AWA4:AWA8=AWA8)*(AVR4:AVR8&gt;AVR8))</f>
        <v>0</v>
      </c>
      <c r="AWD8" s="255">
        <f ca="1">SUMPRODUCT((AWA4:AWA8=AWA8)*(AVR4:AVR8=AVR8)*(AVU4:AVU8&gt;AVU8))</f>
        <v>0</v>
      </c>
      <c r="AWE8" s="255">
        <f ca="1">SUMPRODUCT((AWA4:AWA8=AWA8)*(AVR4:AVR8=AVR8)*(AVU4:AVU8=AVU8)*(AVV4:AVV8&gt;AVV8))</f>
        <v>0</v>
      </c>
      <c r="AWF8" s="255">
        <f ca="1">SUMPRODUCT((AWA4:AWA8=AWA8)*(AVR4:AVR8=AVR8)*(AVU4:AVU8=AVU8)*(AVV4:AVV8=AVV8)*(AVW4:AVW8&gt;AVW8))</f>
        <v>0</v>
      </c>
      <c r="AWG8" s="255">
        <f ca="1">SUMPRODUCT((AWA4:AWA8=AWA8)*(AVR4:AVR8=AVR8)*(AVU4:AVU8=AVU8)*(AVV4:AVV8=AVV8)*(AVW4:AVW8=AVW8)*(AVX4:AVX8&gt;AVX8))</f>
        <v>0</v>
      </c>
      <c r="AWH8" s="255">
        <f t="shared" ca="1" si="283"/>
        <v>1</v>
      </c>
      <c r="AWI8" s="255" t="str">
        <f ca="1">IF(AVL8&lt;&gt;"",INDEX(AVL4:AVL8,MATCH(5,AWH4:AWH8,0),0),"")</f>
        <v>England</v>
      </c>
      <c r="AWJ8" s="255" t="str">
        <f ca="1">IF(AVH7&lt;&gt;"",AVH7,"")</f>
        <v/>
      </c>
      <c r="AWK8" s="255" t="str">
        <f ca="1">IF(AWJ8&lt;&gt;"",SUMPRODUCT((AZG3:AZG42=AWJ8)*(AZJ3:AZJ42=AWJ5)*(AZQ3:AZQ42="W"))+SUMPRODUCT((AZG3:AZG42=AWJ8)*(AZJ3:AZJ42=AWJ6)*(AZQ3:AZQ42="W"))+SUMPRODUCT((AZG3:AZG42=AWJ8)*(AZJ3:AZJ42=AWJ7)*(AZQ3:AZQ42="W"))+SUMPRODUCT((AZG3:AZG42=AWJ5)*(AZJ3:AZJ42=AWJ8)*(AZQ3:AZQ42="W"))+SUMPRODUCT((AZG3:AZG42=AWJ6)*(AZJ3:AZJ42=AWJ8)*(AZQ3:AZQ42="W"))+SUMPRODUCT((AZG3:AZG42=AWJ7)*(AZJ3:AZJ42=AWJ8)*(AZQ3:AZQ42="W")),"")</f>
        <v/>
      </c>
      <c r="AWL8" s="255" t="str">
        <f ca="1">IF(AWJ8&lt;&gt;"",SUMPRODUCT((AZG3:AZG42=AWJ8)*(AZJ3:AZJ42=AWJ5)*(AZQ3:AZQ42="D"))+SUMPRODUCT((AZG3:AZG42=AWJ8)*(AZJ3:AZJ42=AWJ6)*(AZQ3:AZQ42="D"))+SUMPRODUCT((AZG3:AZG42=AWJ8)*(AZJ3:AZJ42=AWJ7)*(AZQ3:AZQ42="D"))+SUMPRODUCT((AZG3:AZG42=AWJ5)*(AZJ3:AZJ42=AWJ8)*(AZQ3:AZQ42="D"))+SUMPRODUCT((AZG3:AZG42=AWJ6)*(AZJ3:AZJ42=AWJ8)*(AZQ3:AZQ42="D"))+SUMPRODUCT((AZG3:AZG42=AWJ7)*(AZJ3:AZJ42=AWJ8)*(AZQ3:AZQ42="D")),"")</f>
        <v/>
      </c>
      <c r="AWM8" s="255" t="str">
        <f ca="1">IF(AWJ8&lt;&gt;"",SUMPRODUCT((AZG3:AZG42=AWJ8)*(AZJ3:AZJ42=AWJ5)*(AZQ3:AZQ42="L"))+SUMPRODUCT((AZG3:AZG42=AWJ8)*(AZJ3:AZJ42=AWJ6)*(AZQ3:AZQ42="L"))+SUMPRODUCT((AZG3:AZG42=AWJ8)*(AZJ3:AZJ42=AWJ7)*(AZQ3:AZQ42="L"))+SUMPRODUCT((AZG3:AZG42=AWJ5)*(AZJ3:AZJ42=AWJ8)*(AZQ3:AZQ42="L"))+SUMPRODUCT((AZG3:AZG42=AWJ6)*(AZJ3:AZJ42=AWJ8)*(AZQ3:AZQ42="L"))+SUMPRODUCT((AZG3:AZG42=AWJ7)*(AZJ3:AZJ42=AWJ8)*(AZQ3:AZQ42="L")),"")</f>
        <v/>
      </c>
      <c r="AWN8" s="255">
        <f ca="1">IF(AWJ8&lt;&gt;"",VLOOKUP(AWJ8,AUM4:AUQ29,5,FALSE),0)</f>
        <v>0</v>
      </c>
      <c r="AWO8" s="255">
        <f ca="1">IF(AWJ8&lt;&gt;"",VLOOKUP(AWJ8,AUM4:AUR29,6,FALSE),0)</f>
        <v>0</v>
      </c>
      <c r="AWP8" s="255">
        <f ca="1">AWN8-AWO8+1000</f>
        <v>1000</v>
      </c>
      <c r="AWQ8" s="255">
        <f ca="1">IF(AWJ8&lt;&gt;"",VLOOKUP(AWJ8,AUM4:AUT29,8,FALSE),0)</f>
        <v>0</v>
      </c>
      <c r="AWR8" s="255">
        <f ca="1">IF(AWJ8&lt;&gt;"",VLOOKUP(AWJ8,AUM4:AUU29,9,FALSE),0)</f>
        <v>0</v>
      </c>
      <c r="AWS8" s="255" t="str">
        <f ca="1">IF(AWJ8&lt;&gt;"",AWQ8-AWR8+1000,"")</f>
        <v/>
      </c>
      <c r="AWT8" s="255" t="str">
        <f ca="1">IF(AWJ8&lt;&gt;"",VLOOKUP(AWJ8,AUM4:AUQ8,5,FALSE),"")</f>
        <v/>
      </c>
      <c r="AWU8" s="255" t="str">
        <f ca="1">IF(AWJ8&lt;&gt;"",VLOOKUP(AWJ8,AUM4:AUT8,8,FALSE),"")</f>
        <v/>
      </c>
      <c r="AWV8" s="255" t="str">
        <f ca="1">IF(AWJ8&lt;&gt;"",VLOOKUP(AWJ8,AUM4:AVA8,15,FALSE),"")</f>
        <v/>
      </c>
      <c r="AWW8" s="255" t="str">
        <f ca="1">IF(AWJ8&lt;&gt;"",SUMPRODUCT((AZG3:AZG42=AWJ8)*(AZJ3:AZJ42=AWJ5)*AZM3:AZM42)+SUMPRODUCT((AZG3:AZG42=AWJ8)*(AZJ3:AZJ42=AWJ6)*AZM3:AZM42)+SUMPRODUCT((AZG3:AZG42=AWJ8)*(AZJ3:AZJ42=AWJ7)*AZM3:AZM42)+SUMPRODUCT((AZG3:AZG42=AWJ5)*(AZJ3:AZJ42=AWJ8)*AZN3:AZN42)+SUMPRODUCT((AZG3:AZG42=AWJ6)*(AZJ3:AZJ42=AWJ8)*AZN3:AZN42)+SUMPRODUCT((AZG3:AZG42=AWJ7)*(AZJ3:AZJ42=AWJ8)*AZN3:AZN42),"")</f>
        <v/>
      </c>
      <c r="AWX8" s="255" t="str">
        <f ca="1">IF(AWJ8&lt;&gt;"",SUMPRODUCT((AZG3:AZG42=AWJ8)*(AZJ3:AZJ42=AWJ5)*AZO3:AZO42)+SUMPRODUCT((AZG3:AZG42=AWJ8)*(AZJ3:AZJ42=AWJ6)*AZO3:AZO42)+SUMPRODUCT((AZG3:AZG42=AWJ8)*(AZJ3:AZJ42=AWJ7)*AZO3:AZO42)+SUMPRODUCT((AZG3:AZG42=AWJ5)*(AZJ3:AZJ42=AWJ8)*AZP3:AZP42)+SUMPRODUCT((AZG3:AZG42=AWJ6)*(AZJ3:AZJ42=AWJ8)*AZP3:AZP42)+SUMPRODUCT((AZG3:AZG42=AWJ7)*(AZJ3:AZJ42=AWJ8)*AZP3:AZP42),"")</f>
        <v/>
      </c>
      <c r="AWY8" s="255" t="str">
        <f ca="1">IF(AWJ8&lt;&gt;"",AWK8*4+AWL8*2+AWW8+AWX8,"")</f>
        <v/>
      </c>
      <c r="AWZ8" s="255" t="str">
        <f ca="1">IF(AWJ8&lt;&gt;"",RANK(AWY8,AWY5:AWY8),"")</f>
        <v/>
      </c>
      <c r="AXA8" s="255">
        <f ca="1">SUMPRODUCT((AWY5:AWY8=AWY8)*(AWP5:AWP8&gt;AWP8))</f>
        <v>0</v>
      </c>
      <c r="AXB8" s="255">
        <f ca="1">SUMPRODUCT((AWY5:AWY8=AWY8)*(AWP5:AWP8=AWP8)*(AWS5:AWS8&gt;AWS8))</f>
        <v>0</v>
      </c>
      <c r="AXC8" s="255">
        <f ca="1">SUMPRODUCT((AWY4:AWY8=AWY8)*(AWP4:AWP8=AWP8)*(AWS4:AWS8=AWS8)*(AWT4:AWT8&gt;AWT8))</f>
        <v>0</v>
      </c>
      <c r="AXD8" s="255">
        <f ca="1">SUMPRODUCT((AWY4:AWY8=AWY8)*(AWP4:AWP8=AWP8)*(AWS4:AWS8=AWS8)*(AWT4:AWT8=AWT8)*(AWU4:AWU8&gt;AWU8))</f>
        <v>0</v>
      </c>
      <c r="AXE8" s="255">
        <f ca="1">SUMPRODUCT((AWY4:AWY8=AWY8)*(AWP4:AWP8=AWP8)*(AWS4:AWS8=AWS8)*(AWT4:AWT8=AWT8)*(AWU4:AWU8=AWU8)*(AWV4:AWV8&gt;AWV8))</f>
        <v>0</v>
      </c>
      <c r="AXF8" s="255" t="str">
        <f t="shared" ca="1" si="393"/>
        <v/>
      </c>
      <c r="AXG8" s="255" t="str">
        <f ca="1">IF(AWJ8&lt;&gt;"",INDEX(AWJ5:AWJ8,MATCH(5,AXF5:AXF8,0),0),"")</f>
        <v/>
      </c>
      <c r="AXH8" s="255" t="str">
        <f ca="1">IF(AVI6&lt;&gt;"",AVI6,"")</f>
        <v/>
      </c>
      <c r="AXI8" s="255" t="str">
        <f ca="1">IF(AXH8&lt;&gt;"",SUMPRODUCT((AZG3:AZG42=AXH8)*(AZJ3:AZJ42=AXH9)*(AZQ3:AZQ42="W"))+SUMPRODUCT((AZG3:AZG42=AXH8)*(AZJ3:AZJ42=AXH6)*(AZQ3:AZQ42="W"))+SUMPRODUCT((AZG3:AZG42=AXH8)*(AZJ3:AZJ42=AXH7)*(AZQ3:AZQ42="W"))+SUMPRODUCT((AZG3:AZG42=AXH9)*(AZJ3:AZJ42=AXH8)*(AZR3:AZR42="W"))+SUMPRODUCT((AZG3:AZG42=AXH6)*(AZJ3:AZJ42=AXH8)*(AZR3:AZR42="W"))+SUMPRODUCT((AZG3:AZG42=AXH7)*(AZJ3:AZJ42=AXH8)*(AZR3:AZR42="W")),"")</f>
        <v/>
      </c>
      <c r="AXJ8" s="255" t="str">
        <f ca="1">IF(AXH8&lt;&gt;"",SUMPRODUCT((AZG3:AZG42=AXH8)*(AZJ3:AZJ42=AXH9)*(AZQ3:AZQ42="D"))+SUMPRODUCT((AZG3:AZG42=AXH8)*(AZJ3:AZJ42=AXH6)*(AZQ3:AZQ42="D"))+SUMPRODUCT((AZG3:AZG42=AXH8)*(AZJ3:AZJ42=AXH7)*(AZQ3:AZQ42="D"))+SUMPRODUCT((AZG3:AZG42=AXH9)*(AZJ3:AZJ42=AXH8)*(AZQ3:AZQ42="D"))+SUMPRODUCT((AZG3:AZG42=AXH6)*(AZJ3:AZJ42=AXH8)*(AZQ3:AZQ42="D"))+SUMPRODUCT((AZG3:AZG42=AXH7)*(AZJ3:AZJ42=AXH8)*(AZQ3:AZQ42="D")),"")</f>
        <v/>
      </c>
      <c r="AXK8" s="255" t="str">
        <f ca="1">IF(AXH8&lt;&gt;"",SUMPRODUCT((AZG3:AZG42=AXH8)*(AZJ3:AZJ42=AXH9)*(AZQ3:AZQ42="L"))+SUMPRODUCT((AZG3:AZG42=AXH8)*(AZJ3:AZJ42=AXH6)*(AZQ3:AZQ42="L"))+SUMPRODUCT((AZG3:AZG42=AXH8)*(AZJ3:AZJ42=AXH7)*(AZQ3:AZQ42="L"))+SUMPRODUCT((AZG3:AZG42=AXH9)*(AZJ3:AZJ42=AXH8)*(AZR3:AZR42="L"))+SUMPRODUCT((AZG3:AZG42=AXH6)*(AZJ3:AZJ42=AXH8)*(AZR3:AZR42="L"))+SUMPRODUCT((AZG3:AZG42=AXH7)*(AZJ3:AZJ42=AXH8)*(AZR3:AZR42="L")),"")</f>
        <v/>
      </c>
      <c r="AXL8" s="255">
        <f ca="1">IF(AXH8&lt;&gt;"",VLOOKUP(AXH8,AUM4:AUQ29,5,FALSE),0)</f>
        <v>0</v>
      </c>
      <c r="AXM8" s="255">
        <f ca="1">IF(AXH8&lt;&gt;"",VLOOKUP(AXH8,AUM4:AUR29,6,FALSE),0)</f>
        <v>0</v>
      </c>
      <c r="AXN8" s="255">
        <f ca="1">AXL8-AXM8+1000</f>
        <v>1000</v>
      </c>
      <c r="AXO8" s="255">
        <f ca="1">IF(AXH8&lt;&gt;"",VLOOKUP(AXH8,AUM4:AUT29,8,FALSE),0)</f>
        <v>0</v>
      </c>
      <c r="AXP8" s="255">
        <f ca="1">IF(AXH8&lt;&gt;"",VLOOKUP(AXH8,AUM4:AUU29,9,FALSE),0)</f>
        <v>0</v>
      </c>
      <c r="AXQ8" s="255" t="str">
        <f ca="1">IF(AXH8&lt;&gt;"",AXO8-AXP8+1000,"")</f>
        <v/>
      </c>
      <c r="AXR8" s="255" t="str">
        <f ca="1">IF(AXH8&lt;&gt;"",VLOOKUP(AXH8,AUM4:AUQ8,5,FALSE),"")</f>
        <v/>
      </c>
      <c r="AXS8" s="255" t="str">
        <f ca="1">IF(AXH8&lt;&gt;"",VLOOKUP(AXH8,AUM4:AUT8,8,FALSE),"")</f>
        <v/>
      </c>
      <c r="AXT8" s="255" t="str">
        <f ca="1">IF(AXH8&lt;&gt;"",VLOOKUP(AXH8,AUM4:AVA8,15,FALSE),"")</f>
        <v/>
      </c>
      <c r="AXU8" s="255" t="str">
        <f ca="1">IF(AXH8&lt;&gt;"",SUMPRODUCT((AZG3:AZG42=AXH8)*(AZJ3:AZJ42=AXH9)*AZM3:AZM42)+SUMPRODUCT((AZG3:AZG42=AXH8)*(AZJ3:AZJ42=AXH6)*AZM3:AZM42)+SUMPRODUCT((AZG3:AZG42=AXH8)*(AZJ3:AZJ42=AXH7)*AZM3:AZM42)+SUMPRODUCT((AZG3:AZG42=AXH9)*(AZJ3:AZJ42=AXH8)*AZN3:AZN42)+SUMPRODUCT((AZG3:AZG42=AXH6)*(AZJ3:AZJ42=AXH8)*AZN3:AZN42)+SUMPRODUCT((AZG3:AZG42=AXH7)*(AZJ3:AZJ42=AXH8)*AZN3:AZN42),"")</f>
        <v/>
      </c>
      <c r="AXV8" s="255" t="str">
        <f ca="1">IF(AXH8&lt;&gt;"",SUMPRODUCT((AZG3:AZG42=AXH8)*(AZJ3:AZJ42=AXH9)*AZO3:AZO42)+SUMPRODUCT((AZG3:AZG42=AXH8)*(AZJ3:AZJ42=AXH6)*AZO3:AZO42)+SUMPRODUCT((AZG3:AZG42=AXH8)*(AZJ3:AZJ42=AXH7)*AZO3:AZO42)+SUMPRODUCT((AZG3:AZG42=AXH9)*(AZJ3:AZJ42=AXH8)*AZP3:AZP42)+SUMPRODUCT((AZG3:AZG42=AXH6)*(AZJ3:AZJ42=AXH8)*AZP3:AZP42)+SUMPRODUCT((AZG3:AZG42=AXH7)*(AZJ3:AZJ42=AXH8)*AZP3:AZP42),"")</f>
        <v/>
      </c>
      <c r="AXW8" s="255" t="str">
        <f ca="1">IF(AXH8&lt;&gt;"",AXI8*4+AXJ8*2+AXU8+AXV8,"")</f>
        <v/>
      </c>
      <c r="AXX8" s="255" t="str">
        <f ca="1">IF(AXH8&lt;&gt;"",RANK(AXW8,AXW6:AXW9),"")</f>
        <v/>
      </c>
      <c r="AXY8" s="255">
        <f ca="1">SUMPRODUCT((AXW6:AXW9=AXW8)*(AXN6:AXN9&gt;AXN8))</f>
        <v>0</v>
      </c>
      <c r="AXZ8" s="255">
        <f ca="1">SUMPRODUCT((AXW6:AXW9=AXW8)*(AXN6:AXN9=AXN8)*(AXQ6:AXQ9&gt;AXQ8))</f>
        <v>0</v>
      </c>
      <c r="AYA8" s="255">
        <f ca="1">SUMPRODUCT((AXW4:AXW8=AXW8)*(AXN4:AXN8=AXN8)*(AXQ4:AXQ8=AXQ8)*(AXR4:AXR8&gt;AXR8))</f>
        <v>0</v>
      </c>
      <c r="AYB8" s="255">
        <f ca="1">SUMPRODUCT((AXW4:AXW8=AXW8)*(AXN4:AXN8=AXN8)*(AXQ4:AXQ8=AXQ8)*(AXR4:AXR8=AXR8)*(AXS4:AXS8&gt;AXS8))</f>
        <v>0</v>
      </c>
      <c r="AYC8" s="255">
        <f ca="1">SUMPRODUCT((AXW4:AXW8=AXW8)*(AXN4:AXN8=AXN8)*(AXQ4:AXQ8=AXQ8)*(AXR4:AXR8=AXR8)*(AXS4:AXS8=AXS8)*(AXT4:AXT8&gt;AXT8))</f>
        <v>0</v>
      </c>
      <c r="AYD8" s="255" t="str">
        <f t="shared" ca="1" si="415"/>
        <v/>
      </c>
      <c r="AYE8" s="255" t="str">
        <f ca="1">IF(AXH8&lt;&gt;"",INDEX(AXH6:AXH8,MATCH(5,AYD6:AYD8,0),0),"")</f>
        <v/>
      </c>
      <c r="AYF8" s="255" t="str">
        <f ca="1">IF(AVJ5&lt;&gt;"",AVJ5,"")</f>
        <v/>
      </c>
      <c r="AYG8" s="255">
        <f ca="1">SUMPRODUCT((AZG3:AZG42=AYF8)*(AZJ3:AZJ42=AYF9)*(AZQ3:AZQ42="W"))+SUMPRODUCT((AZG3:AZG42=AYF8)*(AZJ3:AZJ42=AYF10)*(AZQ3:AZQ42="W"))+SUMPRODUCT((AZG3:AZG42=AYF8)*(AZJ3:AZJ42=AYF7)*(AZQ3:AZQ42="W"))+SUMPRODUCT((AZG3:AZG42=AYF9)*(AZJ3:AZJ42=AYF8)*(AZR3:AZR42="W"))+SUMPRODUCT((AZG3:AZG42=AYF10)*(AZJ3:AZJ42=AYF8)*(AZR3:AZR42="W"))+SUMPRODUCT((AZG3:AZG42=AYF7)*(AZJ3:AZJ42=AYF8)*(AZR3:AZR42="W"))</f>
        <v>0</v>
      </c>
      <c r="AYH8" s="255">
        <f ca="1">SUMPRODUCT((AZG3:AZG42=AYF8)*(AZJ3:AZJ42=AYF9)*(AZQ3:AZQ42="D"))+SUMPRODUCT((AZG3:AZG42=AYF8)*(AZJ3:AZJ42=AYF10)*(AZQ3:AZQ42="D"))+SUMPRODUCT((AZG3:AZG42=AYF8)*(AZJ3:AZJ42=AYF7)*(AZQ3:AZQ42="D"))+SUMPRODUCT((AZG3:AZG42=AYF9)*(AZJ3:AZJ42=AYF8)*(AZQ3:AZQ42="D"))+SUMPRODUCT((AZG3:AZG42=AYF10)*(AZJ3:AZJ42=AYF8)*(AZQ3:AZQ42="D"))+SUMPRODUCT((AZG3:AZG42=AYF7)*(AZJ3:AZJ42=AYF8)*(AZQ3:AZQ42="D"))</f>
        <v>0</v>
      </c>
      <c r="AYI8" s="255">
        <f ca="1">SUMPRODUCT((AZG3:AZG42=AYF8)*(AZJ3:AZJ42=AYF9)*(AZQ3:AZQ42="L"))+SUMPRODUCT((AZG3:AZG42=AYF8)*(AZJ3:AZJ42=AYF10)*(AZQ3:AZQ42="L"))+SUMPRODUCT((AZG3:AZG42=AYF8)*(AZJ3:AZJ42=AYF7)*(AZQ3:AZQ42="L"))+SUMPRODUCT((AZG3:AZG42=AYF9)*(AZJ3:AZJ42=AYF8)*(AZR3:AZR42="L"))+SUMPRODUCT((AZG3:AZG42=AYF10)*(AZJ3:AZJ42=AYF8)*(AZR3:AZR42="L"))+SUMPRODUCT((AZG3:AZG42=AYF7)*(AZJ3:AZJ42=AYF8)*(AZR3:AZR42="L"))</f>
        <v>0</v>
      </c>
      <c r="AYJ8" s="255">
        <f ca="1">IF(AYF8&lt;&gt;"",VLOOKUP(AYF8,AUM4:AUQ29,5,FALSE),0)</f>
        <v>0</v>
      </c>
      <c r="AYK8" s="255">
        <f ca="1">IF(AYF8&lt;&gt;"",VLOOKUP(AYF8,AUM4:AUR29,6,FALSE),0)</f>
        <v>0</v>
      </c>
      <c r="AYL8" s="255">
        <f ca="1">AYJ8-AYK8+1000</f>
        <v>1000</v>
      </c>
      <c r="AYM8" s="255">
        <f ca="1">IF(AYF8&lt;&gt;"",VLOOKUP(AYF8,AUM4:AUT29,8,FALSE),0)</f>
        <v>0</v>
      </c>
      <c r="AYN8" s="255">
        <f ca="1">IF(AYF8&lt;&gt;"",VLOOKUP(AYF8,AUM4:AUU29,9,FALSE),0)</f>
        <v>0</v>
      </c>
      <c r="AYO8" s="255">
        <f t="shared" ref="AYO8" ca="1" si="440">AYM8-AYN8+1000</f>
        <v>1000</v>
      </c>
      <c r="AYP8" s="255" t="str">
        <f ca="1">IF(AYF8&lt;&gt;"",VLOOKUP(AYF8,AUM4:AUQ8,5,FALSE),"")</f>
        <v/>
      </c>
      <c r="AYQ8" s="255" t="str">
        <f ca="1">IF(AYF8&lt;&gt;"",VLOOKUP(AYF8,AUM4:AUT8,8,FALSE),"")</f>
        <v/>
      </c>
      <c r="AYR8" s="255" t="str">
        <f ca="1">IF(AYF8&lt;&gt;"",VLOOKUP(AYF8,AUM4:AVA8,15,FALSE),"")</f>
        <v/>
      </c>
      <c r="AYS8" s="255">
        <f ca="1">SUMPRODUCT((AZG3:AZG42=AYF8)*(AZJ3:AZJ42=AYF9)*AZM3:AZM42)+SUMPRODUCT((AZG3:AZG42=AYF8)*(AZJ3:AZJ42=AYF10)*AZM3:AZM42)+SUMPRODUCT((AZG3:AZG42=AYF8)*(AZJ3:AZJ42=AYF7)*AZM3:AZM42)+SUMPRODUCT((AZG3:AZG42=AYF9)*(AZJ3:AZJ42=AYF8)*AZN3:AZN42)+SUMPRODUCT((AZG3:AZG42=AYF10)*(AZJ3:AZJ42=AYF8)*AZN3:AZN42)+SUMPRODUCT((AZG3:AZG42=AYF7)*(AZJ3:AZJ42=AYF8)*AZN3:AZN42)</f>
        <v>0</v>
      </c>
      <c r="AYT8" s="255">
        <f ca="1">SUMPRODUCT((AZG3:AZG42=AYF8)*(AZJ3:AZJ42=AYF9)*AZO3:AZO42)+SUMPRODUCT((AZG3:AZG42=AYF8)*(AZJ3:AZJ42=AYF10)*AZO3:AZO42)+SUMPRODUCT((AZG3:AZG42=AYF8)*(AZJ3:AZJ42=AYF7)*AZO3:AZO42)+SUMPRODUCT((AZG3:AZG42=AYF9)*(AZJ3:AZJ42=AYF8)*AZP3:AZP42)+SUMPRODUCT((AZG3:AZG42=AYF10)*(AZJ3:AZJ42=AYF8)*AZP3:AZP42)+SUMPRODUCT((AZG3:AZG42=AYF7)*(AZJ3:AZJ42=AYF8)*AZP3:AZP42)</f>
        <v>0</v>
      </c>
      <c r="AYU8" s="255">
        <f t="shared" ref="AYU8" ca="1" si="441">AYG8*4+AYH8*2+AYS8+AYT8</f>
        <v>0</v>
      </c>
      <c r="AYV8" s="255" t="str">
        <f ca="1">IF(AYF8&lt;&gt;"",RANK(AYU8,AYU7:AYU10),"")</f>
        <v/>
      </c>
      <c r="AYW8" s="255">
        <f ca="1">SUMPRODUCT((AYU7:AYU10=AYU8)*(AYL7:AYL10&gt;AYL8))</f>
        <v>0</v>
      </c>
      <c r="AYX8" s="255">
        <f ca="1">SUMPRODUCT((AYU7:AYU10=AYU8)*(AYL7:AYL10=AYL8)*(AYO7:AYO10&gt;AYO8))</f>
        <v>0</v>
      </c>
      <c r="AYY8" s="255">
        <f ca="1">SUMPRODUCT((AYU4:AYU8=AYU8)*(AYL4:AYL8=AYL8)*(AYO4:AYO8=AYO8)*(AYP4:AYP8&gt;AYP8))</f>
        <v>0</v>
      </c>
      <c r="AYZ8" s="255">
        <f ca="1">SUMPRODUCT((AYU4:AYU8=AYU8)*(AYL4:AYL8=AYL8)*(AYO4:AYO8=AYO8)*(AYP4:AYP8=AYP8)*(AYQ4:AYQ8&gt;AYQ8))</f>
        <v>0</v>
      </c>
      <c r="AZA8" s="255">
        <f ca="1">SUMPRODUCT((AYU4:AYU8=AYU8)*(AYL4:AYL8=AYL8)*(AYO4:AYO8=AYO8)*(AYP4:AYP8=AYP8)*(AYQ4:AYQ8=AYQ8)*(AYR4:AYR8&gt;AYR8))</f>
        <v>0</v>
      </c>
      <c r="AZB8" s="255" t="str">
        <f ca="1">IF(AYF8&lt;&gt;"",SUM(AYV8:AZA8)+3,"")</f>
        <v/>
      </c>
      <c r="AZC8" s="255" t="str">
        <f ca="1">IF(AYF7&lt;&gt;"",IF(AYF7=AZC7,AYF8,AYF7),"")</f>
        <v/>
      </c>
      <c r="AZD8" s="255" t="str">
        <f ca="1">IF(AZC8&lt;&gt;"",AZC8,IF(AYE8&lt;&gt;"",AYE8,IF(AXG8&lt;&gt;"",AXG8,IF(AWI8&lt;&gt;"",AWI8,AVE8))))</f>
        <v>England</v>
      </c>
      <c r="AZE8" s="255">
        <v>5</v>
      </c>
      <c r="AZF8" s="255">
        <v>6</v>
      </c>
      <c r="AZG8" s="255" t="str">
        <f t="shared" si="82"/>
        <v>Samoa</v>
      </c>
      <c r="AZH8" s="255" t="str">
        <f ca="1">IF(OFFSET('All Players'!$W15,0,AZH$1)&lt;&gt;"",OFFSET('All Players'!$W15,0,AZH$1),"")</f>
        <v/>
      </c>
      <c r="AZI8" s="255" t="str">
        <f ca="1">IF(OFFSET('All Players'!$Y15,0,AZH$1)&lt;&gt;"",OFFSET('All Players'!$Y15,0,AZH$1),"")</f>
        <v/>
      </c>
      <c r="AZJ8" s="255" t="str">
        <f t="shared" si="83"/>
        <v>USA</v>
      </c>
      <c r="AZK8" s="255" t="str">
        <f ca="1">IF(OFFSET('All Players'!$AA15,0,AZJ$1)&lt;&gt;"",OFFSET('All Players'!$AA15,0,AZJ$1),"")</f>
        <v/>
      </c>
      <c r="AZL8" s="255" t="str">
        <f ca="1">IF(OFFSET('All Players'!$AC15,0,AZK$1)&lt;&gt;"",OFFSET('All Players'!$AC15,0,AZK$1),"")</f>
        <v/>
      </c>
      <c r="AZM8" s="255">
        <f t="shared" ca="1" si="84"/>
        <v>0</v>
      </c>
      <c r="AZN8" s="255">
        <f t="shared" ca="1" si="85"/>
        <v>0</v>
      </c>
      <c r="AZO8" s="255">
        <f t="shared" ca="1" si="86"/>
        <v>0</v>
      </c>
      <c r="AZP8" s="255">
        <f t="shared" ca="1" si="87"/>
        <v>0</v>
      </c>
      <c r="AZQ8" s="255" t="str">
        <f t="shared" ca="1" si="88"/>
        <v/>
      </c>
      <c r="AZR8" s="255" t="str">
        <f t="shared" ca="1" si="89"/>
        <v/>
      </c>
      <c r="AZS8" s="255">
        <f ca="1">VLOOKUP(AZT8,BEK4:BEL8,2,FALSE)</f>
        <v>1</v>
      </c>
      <c r="AZT8" s="255" t="s">
        <v>2</v>
      </c>
      <c r="AZU8" s="255">
        <f t="shared" ca="1" si="284"/>
        <v>0</v>
      </c>
      <c r="AZV8" s="255">
        <f t="shared" ca="1" si="285"/>
        <v>0</v>
      </c>
      <c r="AZW8" s="255">
        <f t="shared" ca="1" si="286"/>
        <v>0</v>
      </c>
      <c r="AZX8" s="255">
        <f t="shared" ca="1" si="287"/>
        <v>0</v>
      </c>
      <c r="AZY8" s="255">
        <f t="shared" ca="1" si="288"/>
        <v>0</v>
      </c>
      <c r="AZZ8" s="255">
        <f t="shared" ca="1" si="289"/>
        <v>1000</v>
      </c>
      <c r="BAA8" s="255">
        <f t="shared" ca="1" si="290"/>
        <v>0</v>
      </c>
      <c r="BAB8" s="255">
        <f t="shared" ca="1" si="291"/>
        <v>0</v>
      </c>
      <c r="BAC8" s="255">
        <f t="shared" ca="1" si="292"/>
        <v>1000</v>
      </c>
      <c r="BAD8" s="255">
        <f t="shared" ca="1" si="293"/>
        <v>0</v>
      </c>
      <c r="BAE8" s="255">
        <f ca="1">SUMIF(BEN:BEN,AZT8,BET:BET)+SUMIF(BEQ:BEQ,AZT8,BEU:BEU)</f>
        <v>0</v>
      </c>
      <c r="BAF8" s="255">
        <f ca="1">SUMIF(BEN:BEN,AZT8,BEV:BEV)+SUMIF(BEQ:BEQ,AZT8,BEW:BEW)</f>
        <v>0</v>
      </c>
      <c r="BAG8" s="255">
        <f t="shared" ca="1" si="294"/>
        <v>0</v>
      </c>
      <c r="BAH8" s="255">
        <v>19</v>
      </c>
      <c r="BAI8" s="255">
        <f t="shared" ca="1" si="295"/>
        <v>1</v>
      </c>
      <c r="BAK8" s="255">
        <f ca="1">RANK(BAG8,BAG$4:BAG$8)+COUNTIF(BAG$4:BAG8,BAG8)-1</f>
        <v>5</v>
      </c>
      <c r="BAL8" s="255" t="str">
        <f ca="1">INDEX(AZT$4:AZT$8,MATCH(5,BAK$4:BAK$8,0),0)</f>
        <v>Uruguay</v>
      </c>
      <c r="BAM8" s="255">
        <f t="shared" ca="1" si="296"/>
        <v>1</v>
      </c>
      <c r="BAN8" s="255" t="str">
        <f ca="1">IF(AND(BAN7&lt;&gt;"",BAM8=1),BAL8,"")</f>
        <v>Uruguay</v>
      </c>
      <c r="BAS8" s="255" t="str">
        <f t="shared" ca="1" si="297"/>
        <v>Uruguay</v>
      </c>
      <c r="BAT8" s="255">
        <f ca="1">SUMPRODUCT((BEN3:BEN42=BAS8)*(BEQ3:BEQ42=BAS4)*(BEX3:BEX42="W"))+SUMPRODUCT((BEN3:BEN42=BAS8)*(BEQ3:BEQ42=BAS5)*(BEX3:BEX42="W"))+SUMPRODUCT((BEN3:BEN42=BAS8)*(BEQ3:BEQ42=BAS6)*(BEX3:BEX42="W"))+SUMPRODUCT((BEN3:BEN42=BAS8)*(BEQ3:BEQ42=BAS7)*(BEX3:BEX42="W"))+SUMPRODUCT((BEN3:BEN42=BAS4)*(BEQ3:BEQ42=BAS8)*(BEY3:BEY42="W"))+SUMPRODUCT((BEN3:BEN42=BAS5)*(BEQ3:BEQ42=BAS8)*(BEY3:BEY42="W"))+SUMPRODUCT((BEN3:BEN42=BAS6)*(BEQ3:BEQ42=BAS8)*(BEY3:BEY42="W"))+SUMPRODUCT((BEN3:BEN42=BAS7)*(BEQ3:BEQ42=BAS8)*(BEY3:BEY42="W"))</f>
        <v>0</v>
      </c>
      <c r="BAU8" s="255">
        <f ca="1">SUMPRODUCT((BEN3:BEN42=BAS8)*(BEQ3:BEQ42=BAS4)*(BEX3:BEX42="D"))+SUMPRODUCT((BEN3:BEN42=BAS8)*(BEQ3:BEQ42=BAS5)*(BEX3:BEX42="D"))+SUMPRODUCT((BEN3:BEN42=BAS8)*(BEQ3:BEQ42=BAS6)*(BEX3:BEX42="D"))+SUMPRODUCT((BEN3:BEN42=BAS8)*(BEQ3:BEQ42=BAS7)*(BEX3:BEX42="D"))+SUMPRODUCT((BEN3:BEN42=BAS4)*(BEQ3:BEQ42=BAS8)*(BEX3:BEX42="D"))+SUMPRODUCT((BEN3:BEN42=BAS5)*(BEQ3:BEQ42=BAS8)*(BEX3:BEX42="D"))+SUMPRODUCT((BEN3:BEN42=BAS6)*(BEQ3:BEQ42=BAS8)*(BEX3:BEX42="D"))+SUMPRODUCT((BEN3:BEN42=BAS7)*(BEQ3:BEQ42=BAS8)*(BEX3:BEX42="D"))</f>
        <v>0</v>
      </c>
      <c r="BAV8" s="255">
        <f ca="1">SUMPRODUCT((BEN3:BEN42=BAS8)*(BEQ3:BEQ42=BAS4)*(BEX3:BEX42="L"))+SUMPRODUCT((BEN3:BEN42=BAS8)*(BEQ3:BEQ42=BAS5)*(BEX3:BEX42="L"))+SUMPRODUCT((BEN3:BEN42=BAS8)*(BEQ3:BEQ42=BAS6)*(BEX3:BEX42="L"))+SUMPRODUCT((BEN3:BEN42=BAS8)*(BEQ3:BEQ42=BAS7)*(BEX3:BEX42="L"))+SUMPRODUCT((BEN3:BEN42=BAS4)*(BEQ3:BEQ42=BAS8)*(BEY3:BEY42="L"))+SUMPRODUCT((BEN3:BEN42=BAS5)*(BEQ3:BEQ42=BAS8)*(BEY3:BEY42="L"))+SUMPRODUCT((BEN3:BEN42=BAS6)*(BEQ3:BEQ42=BAS8)*(BEY3:BEY42="L"))+SUMPRODUCT((BEN3:BEN42=BAS7)*(BEQ3:BEQ42=BAS8)*(BEY3:BEY42="L"))</f>
        <v>0</v>
      </c>
      <c r="BAW8" s="255">
        <f ca="1">IF(BAS8&lt;&gt;"",VLOOKUP(BAS8,AZT4:AZX29,5,FALSE),0)</f>
        <v>0</v>
      </c>
      <c r="BAX8" s="255">
        <f ca="1">IF(BAS8&lt;&gt;"",VLOOKUP(BAS8,AZT4:AZY29,6,FALSE),0)</f>
        <v>0</v>
      </c>
      <c r="BAY8" s="255">
        <f ca="1">BAW8-BAX8+1000</f>
        <v>1000</v>
      </c>
      <c r="BAZ8" s="255">
        <f ca="1">IF(BAS8&lt;&gt;"",VLOOKUP(BAS8,AZT4:BAA29,8,FALSE),0)</f>
        <v>0</v>
      </c>
      <c r="BBA8" s="255">
        <f ca="1">IF(BAS8&lt;&gt;"",VLOOKUP(BAS8,AZT4:BAB29,9,FALSE),0)</f>
        <v>0</v>
      </c>
      <c r="BBB8" s="255">
        <f ca="1">BAZ8-BBA8+1000</f>
        <v>1000</v>
      </c>
      <c r="BBC8" s="255">
        <f ca="1">IF(BAS8&lt;&gt;"",VLOOKUP(BAS8,AZT4:AZX8,5,FALSE),"")</f>
        <v>0</v>
      </c>
      <c r="BBD8" s="255">
        <f ca="1">IF(BAS8&lt;&gt;"",VLOOKUP(BAS8,AZT4:BAA8,8,FALSE),"")</f>
        <v>0</v>
      </c>
      <c r="BBE8" s="255">
        <f ca="1">IF(BAS8&lt;&gt;"",VLOOKUP(BAS8,AZT4:BAH8,15,FALSE),"")</f>
        <v>19</v>
      </c>
      <c r="BBF8" s="255">
        <f ca="1">SUMPRODUCT((BEN3:BEN42=BAS8)*(BEQ3:BEQ42=BAS4)*BET3:BET42)+SUMPRODUCT((BEN3:BEN42=BAS8)*(BEQ3:BEQ42=BAS5)*BET3:BET42)+SUMPRODUCT((BEN3:BEN42=BAS8)*(BEQ3:BEQ42=BAS6)*BET3:BET42)+SUMPRODUCT((BEN3:BEN42=BAS8)*(BEQ3:BEQ42=BAS7)*BET3:BET42)+SUMPRODUCT((BEN3:BEN42=BAS4)*(BEQ3:BEQ42=BAS8)*BEU3:BEU42)+SUMPRODUCT((BEN3:BEN42=BAS5)*(BEQ3:BEQ42=BAS8)*BEU3:BEU42)+SUMPRODUCT((BEN3:BEN42=BAS6)*(BEQ3:BEQ42=BAS8)*BEU3:BEU42)+SUMPRODUCT((BEN3:BEN42=BAS7)*(BEQ3:BEQ42=BAS8)*BEU3:BEU42)</f>
        <v>0</v>
      </c>
      <c r="BBG8" s="255">
        <f ca="1">SUMPRODUCT((BEN3:BEN42=BAS8)*(BEQ3:BEQ42=BAS4)*BEV3:BEV42)+SUMPRODUCT((BEN3:BEN42=BAS8)*(BEQ3:BEQ42=BAS5)*BEV3:BEV42)+SUMPRODUCT((BEN3:BEN42=BAS8)*(BEQ3:BEQ42=BAS6)*BEV3:BEV42)+SUMPRODUCT((BEN3:BEN42=BAS8)*(BEQ3:BEQ42=BAS7)*BEV3:BEV42)+SUMPRODUCT((BEN3:BEN42=BAS4)*(BEQ3:BEQ42=BAS8)*BEW3:BEW42)+SUMPRODUCT((BEN3:BEN42=BAS5)*(BEQ3:BEQ42=BAS8)*BEW3:BEW42)+SUMPRODUCT((BEN3:BEN42=BAS6)*(BEQ3:BEQ42=BAS8)*BEW3:BEW42)+SUMPRODUCT((BEN3:BEN42=BAS7)*(BEQ3:BEQ42=BAS8)*BEW3:BEW42)</f>
        <v>0</v>
      </c>
      <c r="BBH8" s="255">
        <f ca="1">BAT8*4+BAU8*2+BBF8+BBG8</f>
        <v>0</v>
      </c>
      <c r="BBI8" s="255">
        <f ca="1">IF(BAS8&lt;&gt;"",RANK(BBH8,BBH4:BBH8),"")</f>
        <v>1</v>
      </c>
      <c r="BBJ8" s="255">
        <f ca="1">SUMPRODUCT((BBH4:BBH8=BBH8)*(BAY4:BAY8&gt;BAY8))</f>
        <v>0</v>
      </c>
      <c r="BBK8" s="255">
        <f ca="1">SUMPRODUCT((BBH4:BBH8=BBH8)*(BAY4:BAY8=BAY8)*(BBB4:BBB8&gt;BBB8))</f>
        <v>0</v>
      </c>
      <c r="BBL8" s="255">
        <f ca="1">SUMPRODUCT((BBH4:BBH8=BBH8)*(BAY4:BAY8=BAY8)*(BBB4:BBB8=BBB8)*(BBC4:BBC8&gt;BBC8))</f>
        <v>0</v>
      </c>
      <c r="BBM8" s="255">
        <f ca="1">SUMPRODUCT((BBH4:BBH8=BBH8)*(BAY4:BAY8=BAY8)*(BBB4:BBB8=BBB8)*(BBC4:BBC8=BBC8)*(BBD4:BBD8&gt;BBD8))</f>
        <v>0</v>
      </c>
      <c r="BBN8" s="255">
        <f ca="1">SUMPRODUCT((BBH4:BBH8=BBH8)*(BAY4:BAY8=BAY8)*(BBB4:BBB8=BBB8)*(BBC4:BBC8=BBC8)*(BBD4:BBD8=BBD8)*(BBE4:BBE8&gt;BBE8))</f>
        <v>0</v>
      </c>
      <c r="BBO8" s="255">
        <f t="shared" ca="1" si="298"/>
        <v>1</v>
      </c>
      <c r="BBP8" s="255" t="str">
        <f ca="1">IF(BAS8&lt;&gt;"",INDEX(BAS4:BAS8,MATCH(5,BBO4:BBO8,0),0),"")</f>
        <v>England</v>
      </c>
      <c r="BBQ8" s="255" t="str">
        <f ca="1">IF(BAO7&lt;&gt;"",BAO7,"")</f>
        <v/>
      </c>
      <c r="BBR8" s="255" t="str">
        <f ca="1">IF(BBQ8&lt;&gt;"",SUMPRODUCT((BEN3:BEN42=BBQ8)*(BEQ3:BEQ42=BBQ5)*(BEX3:BEX42="W"))+SUMPRODUCT((BEN3:BEN42=BBQ8)*(BEQ3:BEQ42=BBQ6)*(BEX3:BEX42="W"))+SUMPRODUCT((BEN3:BEN42=BBQ8)*(BEQ3:BEQ42=BBQ7)*(BEX3:BEX42="W"))+SUMPRODUCT((BEN3:BEN42=BBQ5)*(BEQ3:BEQ42=BBQ8)*(BEX3:BEX42="W"))+SUMPRODUCT((BEN3:BEN42=BBQ6)*(BEQ3:BEQ42=BBQ8)*(BEX3:BEX42="W"))+SUMPRODUCT((BEN3:BEN42=BBQ7)*(BEQ3:BEQ42=BBQ8)*(BEX3:BEX42="W")),"")</f>
        <v/>
      </c>
      <c r="BBS8" s="255" t="str">
        <f ca="1">IF(BBQ8&lt;&gt;"",SUMPRODUCT((BEN3:BEN42=BBQ8)*(BEQ3:BEQ42=BBQ5)*(BEX3:BEX42="D"))+SUMPRODUCT((BEN3:BEN42=BBQ8)*(BEQ3:BEQ42=BBQ6)*(BEX3:BEX42="D"))+SUMPRODUCT((BEN3:BEN42=BBQ8)*(BEQ3:BEQ42=BBQ7)*(BEX3:BEX42="D"))+SUMPRODUCT((BEN3:BEN42=BBQ5)*(BEQ3:BEQ42=BBQ8)*(BEX3:BEX42="D"))+SUMPRODUCT((BEN3:BEN42=BBQ6)*(BEQ3:BEQ42=BBQ8)*(BEX3:BEX42="D"))+SUMPRODUCT((BEN3:BEN42=BBQ7)*(BEQ3:BEQ42=BBQ8)*(BEX3:BEX42="D")),"")</f>
        <v/>
      </c>
      <c r="BBT8" s="255" t="str">
        <f ca="1">IF(BBQ8&lt;&gt;"",SUMPRODUCT((BEN3:BEN42=BBQ8)*(BEQ3:BEQ42=BBQ5)*(BEX3:BEX42="L"))+SUMPRODUCT((BEN3:BEN42=BBQ8)*(BEQ3:BEQ42=BBQ6)*(BEX3:BEX42="L"))+SUMPRODUCT((BEN3:BEN42=BBQ8)*(BEQ3:BEQ42=BBQ7)*(BEX3:BEX42="L"))+SUMPRODUCT((BEN3:BEN42=BBQ5)*(BEQ3:BEQ42=BBQ8)*(BEX3:BEX42="L"))+SUMPRODUCT((BEN3:BEN42=BBQ6)*(BEQ3:BEQ42=BBQ8)*(BEX3:BEX42="L"))+SUMPRODUCT((BEN3:BEN42=BBQ7)*(BEQ3:BEQ42=BBQ8)*(BEX3:BEX42="L")),"")</f>
        <v/>
      </c>
      <c r="BBU8" s="255">
        <f ca="1">IF(BBQ8&lt;&gt;"",VLOOKUP(BBQ8,AZT4:AZX29,5,FALSE),0)</f>
        <v>0</v>
      </c>
      <c r="BBV8" s="255">
        <f ca="1">IF(BBQ8&lt;&gt;"",VLOOKUP(BBQ8,AZT4:AZY29,6,FALSE),0)</f>
        <v>0</v>
      </c>
      <c r="BBW8" s="255">
        <f ca="1">BBU8-BBV8+1000</f>
        <v>1000</v>
      </c>
      <c r="BBX8" s="255">
        <f ca="1">IF(BBQ8&lt;&gt;"",VLOOKUP(BBQ8,AZT4:BAA29,8,FALSE),0)</f>
        <v>0</v>
      </c>
      <c r="BBY8" s="255">
        <f ca="1">IF(BBQ8&lt;&gt;"",VLOOKUP(BBQ8,AZT4:BAB29,9,FALSE),0)</f>
        <v>0</v>
      </c>
      <c r="BBZ8" s="255" t="str">
        <f ca="1">IF(BBQ8&lt;&gt;"",BBX8-BBY8+1000,"")</f>
        <v/>
      </c>
      <c r="BCA8" s="255" t="str">
        <f ca="1">IF(BBQ8&lt;&gt;"",VLOOKUP(BBQ8,AZT4:AZX8,5,FALSE),"")</f>
        <v/>
      </c>
      <c r="BCB8" s="255" t="str">
        <f ca="1">IF(BBQ8&lt;&gt;"",VLOOKUP(BBQ8,AZT4:BAA8,8,FALSE),"")</f>
        <v/>
      </c>
      <c r="BCC8" s="255" t="str">
        <f ca="1">IF(BBQ8&lt;&gt;"",VLOOKUP(BBQ8,AZT4:BAH8,15,FALSE),"")</f>
        <v/>
      </c>
      <c r="BCD8" s="255" t="str">
        <f ca="1">IF(BBQ8&lt;&gt;"",SUMPRODUCT((BEN3:BEN42=BBQ8)*(BEQ3:BEQ42=BBQ5)*BET3:BET42)+SUMPRODUCT((BEN3:BEN42=BBQ8)*(BEQ3:BEQ42=BBQ6)*BET3:BET42)+SUMPRODUCT((BEN3:BEN42=BBQ8)*(BEQ3:BEQ42=BBQ7)*BET3:BET42)+SUMPRODUCT((BEN3:BEN42=BBQ5)*(BEQ3:BEQ42=BBQ8)*BEU3:BEU42)+SUMPRODUCT((BEN3:BEN42=BBQ6)*(BEQ3:BEQ42=BBQ8)*BEU3:BEU42)+SUMPRODUCT((BEN3:BEN42=BBQ7)*(BEQ3:BEQ42=BBQ8)*BEU3:BEU42),"")</f>
        <v/>
      </c>
      <c r="BCE8" s="255" t="str">
        <f ca="1">IF(BBQ8&lt;&gt;"",SUMPRODUCT((BEN3:BEN42=BBQ8)*(BEQ3:BEQ42=BBQ5)*BEV3:BEV42)+SUMPRODUCT((BEN3:BEN42=BBQ8)*(BEQ3:BEQ42=BBQ6)*BEV3:BEV42)+SUMPRODUCT((BEN3:BEN42=BBQ8)*(BEQ3:BEQ42=BBQ7)*BEV3:BEV42)+SUMPRODUCT((BEN3:BEN42=BBQ5)*(BEQ3:BEQ42=BBQ8)*BEW3:BEW42)+SUMPRODUCT((BEN3:BEN42=BBQ6)*(BEQ3:BEQ42=BBQ8)*BEW3:BEW42)+SUMPRODUCT((BEN3:BEN42=BBQ7)*(BEQ3:BEQ42=BBQ8)*BEW3:BEW42),"")</f>
        <v/>
      </c>
      <c r="BCF8" s="255" t="str">
        <f ca="1">IF(BBQ8&lt;&gt;"",BBR8*4+BBS8*2+BCD8+BCE8,"")</f>
        <v/>
      </c>
      <c r="BCG8" s="255" t="str">
        <f ca="1">IF(BBQ8&lt;&gt;"",RANK(BCF8,BCF5:BCF8),"")</f>
        <v/>
      </c>
      <c r="BCH8" s="255">
        <f ca="1">SUMPRODUCT((BCF5:BCF8=BCF8)*(BBW5:BBW8&gt;BBW8))</f>
        <v>0</v>
      </c>
      <c r="BCI8" s="255">
        <f ca="1">SUMPRODUCT((BCF5:BCF8=BCF8)*(BBW5:BBW8=BBW8)*(BBZ5:BBZ8&gt;BBZ8))</f>
        <v>0</v>
      </c>
      <c r="BCJ8" s="255">
        <f ca="1">SUMPRODUCT((BCF4:BCF8=BCF8)*(BBW4:BBW8=BBW8)*(BBZ4:BBZ8=BBZ8)*(BCA4:BCA8&gt;BCA8))</f>
        <v>0</v>
      </c>
      <c r="BCK8" s="255">
        <f ca="1">SUMPRODUCT((BCF4:BCF8=BCF8)*(BBW4:BBW8=BBW8)*(BBZ4:BBZ8=BBZ8)*(BCA4:BCA8=BCA8)*(BCB4:BCB8&gt;BCB8))</f>
        <v>0</v>
      </c>
      <c r="BCL8" s="255">
        <f ca="1">SUMPRODUCT((BCF4:BCF8=BCF8)*(BBW4:BBW8=BBW8)*(BBZ4:BBZ8=BBZ8)*(BCA4:BCA8=BCA8)*(BCB4:BCB8=BCB8)*(BCC4:BCC8&gt;BCC8))</f>
        <v>0</v>
      </c>
      <c r="BCM8" s="255" t="str">
        <f t="shared" ca="1" si="395"/>
        <v/>
      </c>
      <c r="BCN8" s="255" t="str">
        <f ca="1">IF(BBQ8&lt;&gt;"",INDEX(BBQ5:BBQ8,MATCH(5,BCM5:BCM8,0),0),"")</f>
        <v/>
      </c>
      <c r="BCO8" s="255" t="str">
        <f ca="1">IF(BAP6&lt;&gt;"",BAP6,"")</f>
        <v/>
      </c>
      <c r="BCP8" s="255" t="str">
        <f ca="1">IF(BCO8&lt;&gt;"",SUMPRODUCT((BEN3:BEN42=BCO8)*(BEQ3:BEQ42=BCO9)*(BEX3:BEX42="W"))+SUMPRODUCT((BEN3:BEN42=BCO8)*(BEQ3:BEQ42=BCO6)*(BEX3:BEX42="W"))+SUMPRODUCT((BEN3:BEN42=BCO8)*(BEQ3:BEQ42=BCO7)*(BEX3:BEX42="W"))+SUMPRODUCT((BEN3:BEN42=BCO9)*(BEQ3:BEQ42=BCO8)*(BEY3:BEY42="W"))+SUMPRODUCT((BEN3:BEN42=BCO6)*(BEQ3:BEQ42=BCO8)*(BEY3:BEY42="W"))+SUMPRODUCT((BEN3:BEN42=BCO7)*(BEQ3:BEQ42=BCO8)*(BEY3:BEY42="W")),"")</f>
        <v/>
      </c>
      <c r="BCQ8" s="255" t="str">
        <f ca="1">IF(BCO8&lt;&gt;"",SUMPRODUCT((BEN3:BEN42=BCO8)*(BEQ3:BEQ42=BCO9)*(BEX3:BEX42="D"))+SUMPRODUCT((BEN3:BEN42=BCO8)*(BEQ3:BEQ42=BCO6)*(BEX3:BEX42="D"))+SUMPRODUCT((BEN3:BEN42=BCO8)*(BEQ3:BEQ42=BCO7)*(BEX3:BEX42="D"))+SUMPRODUCT((BEN3:BEN42=BCO9)*(BEQ3:BEQ42=BCO8)*(BEX3:BEX42="D"))+SUMPRODUCT((BEN3:BEN42=BCO6)*(BEQ3:BEQ42=BCO8)*(BEX3:BEX42="D"))+SUMPRODUCT((BEN3:BEN42=BCO7)*(BEQ3:BEQ42=BCO8)*(BEX3:BEX42="D")),"")</f>
        <v/>
      </c>
      <c r="BCR8" s="255" t="str">
        <f ca="1">IF(BCO8&lt;&gt;"",SUMPRODUCT((BEN3:BEN42=BCO8)*(BEQ3:BEQ42=BCO9)*(BEX3:BEX42="L"))+SUMPRODUCT((BEN3:BEN42=BCO8)*(BEQ3:BEQ42=BCO6)*(BEX3:BEX42="L"))+SUMPRODUCT((BEN3:BEN42=BCO8)*(BEQ3:BEQ42=BCO7)*(BEX3:BEX42="L"))+SUMPRODUCT((BEN3:BEN42=BCO9)*(BEQ3:BEQ42=BCO8)*(BEY3:BEY42="L"))+SUMPRODUCT((BEN3:BEN42=BCO6)*(BEQ3:BEQ42=BCO8)*(BEY3:BEY42="L"))+SUMPRODUCT((BEN3:BEN42=BCO7)*(BEQ3:BEQ42=BCO8)*(BEY3:BEY42="L")),"")</f>
        <v/>
      </c>
      <c r="BCS8" s="255">
        <f ca="1">IF(BCO8&lt;&gt;"",VLOOKUP(BCO8,AZT4:AZX29,5,FALSE),0)</f>
        <v>0</v>
      </c>
      <c r="BCT8" s="255">
        <f ca="1">IF(BCO8&lt;&gt;"",VLOOKUP(BCO8,AZT4:AZY29,6,FALSE),0)</f>
        <v>0</v>
      </c>
      <c r="BCU8" s="255">
        <f ca="1">BCS8-BCT8+1000</f>
        <v>1000</v>
      </c>
      <c r="BCV8" s="255">
        <f ca="1">IF(BCO8&lt;&gt;"",VLOOKUP(BCO8,AZT4:BAA29,8,FALSE),0)</f>
        <v>0</v>
      </c>
      <c r="BCW8" s="255">
        <f ca="1">IF(BCO8&lt;&gt;"",VLOOKUP(BCO8,AZT4:BAB29,9,FALSE),0)</f>
        <v>0</v>
      </c>
      <c r="BCX8" s="255" t="str">
        <f ca="1">IF(BCO8&lt;&gt;"",BCV8-BCW8+1000,"")</f>
        <v/>
      </c>
      <c r="BCY8" s="255" t="str">
        <f ca="1">IF(BCO8&lt;&gt;"",VLOOKUP(BCO8,AZT4:AZX8,5,FALSE),"")</f>
        <v/>
      </c>
      <c r="BCZ8" s="255" t="str">
        <f ca="1">IF(BCO8&lt;&gt;"",VLOOKUP(BCO8,AZT4:BAA8,8,FALSE),"")</f>
        <v/>
      </c>
      <c r="BDA8" s="255" t="str">
        <f ca="1">IF(BCO8&lt;&gt;"",VLOOKUP(BCO8,AZT4:BAH8,15,FALSE),"")</f>
        <v/>
      </c>
      <c r="BDB8" s="255" t="str">
        <f ca="1">IF(BCO8&lt;&gt;"",SUMPRODUCT((BEN3:BEN42=BCO8)*(BEQ3:BEQ42=BCO9)*BET3:BET42)+SUMPRODUCT((BEN3:BEN42=BCO8)*(BEQ3:BEQ42=BCO6)*BET3:BET42)+SUMPRODUCT((BEN3:BEN42=BCO8)*(BEQ3:BEQ42=BCO7)*BET3:BET42)+SUMPRODUCT((BEN3:BEN42=BCO9)*(BEQ3:BEQ42=BCO8)*BEU3:BEU42)+SUMPRODUCT((BEN3:BEN42=BCO6)*(BEQ3:BEQ42=BCO8)*BEU3:BEU42)+SUMPRODUCT((BEN3:BEN42=BCO7)*(BEQ3:BEQ42=BCO8)*BEU3:BEU42),"")</f>
        <v/>
      </c>
      <c r="BDC8" s="255" t="str">
        <f ca="1">IF(BCO8&lt;&gt;"",SUMPRODUCT((BEN3:BEN42=BCO8)*(BEQ3:BEQ42=BCO9)*BEV3:BEV42)+SUMPRODUCT((BEN3:BEN42=BCO8)*(BEQ3:BEQ42=BCO6)*BEV3:BEV42)+SUMPRODUCT((BEN3:BEN42=BCO8)*(BEQ3:BEQ42=BCO7)*BEV3:BEV42)+SUMPRODUCT((BEN3:BEN42=BCO9)*(BEQ3:BEQ42=BCO8)*BEW3:BEW42)+SUMPRODUCT((BEN3:BEN42=BCO6)*(BEQ3:BEQ42=BCO8)*BEW3:BEW42)+SUMPRODUCT((BEN3:BEN42=BCO7)*(BEQ3:BEQ42=BCO8)*BEW3:BEW42),"")</f>
        <v/>
      </c>
      <c r="BDD8" s="255" t="str">
        <f ca="1">IF(BCO8&lt;&gt;"",BCP8*4+BCQ8*2+BDB8+BDC8,"")</f>
        <v/>
      </c>
      <c r="BDE8" s="255" t="str">
        <f ca="1">IF(BCO8&lt;&gt;"",RANK(BDD8,BDD6:BDD9),"")</f>
        <v/>
      </c>
      <c r="BDF8" s="255">
        <f ca="1">SUMPRODUCT((BDD6:BDD9=BDD8)*(BCU6:BCU9&gt;BCU8))</f>
        <v>0</v>
      </c>
      <c r="BDG8" s="255">
        <f ca="1">SUMPRODUCT((BDD6:BDD9=BDD8)*(BCU6:BCU9=BCU8)*(BCX6:BCX9&gt;BCX8))</f>
        <v>0</v>
      </c>
      <c r="BDH8" s="255">
        <f ca="1">SUMPRODUCT((BDD4:BDD8=BDD8)*(BCU4:BCU8=BCU8)*(BCX4:BCX8=BCX8)*(BCY4:BCY8&gt;BCY8))</f>
        <v>0</v>
      </c>
      <c r="BDI8" s="255">
        <f ca="1">SUMPRODUCT((BDD4:BDD8=BDD8)*(BCU4:BCU8=BCU8)*(BCX4:BCX8=BCX8)*(BCY4:BCY8=BCY8)*(BCZ4:BCZ8&gt;BCZ8))</f>
        <v>0</v>
      </c>
      <c r="BDJ8" s="255">
        <f ca="1">SUMPRODUCT((BDD4:BDD8=BDD8)*(BCU4:BCU8=BCU8)*(BCX4:BCX8=BCX8)*(BCY4:BCY8=BCY8)*(BCZ4:BCZ8=BCZ8)*(BDA4:BDA8&gt;BDA8))</f>
        <v>0</v>
      </c>
      <c r="BDK8" s="255" t="str">
        <f t="shared" ca="1" si="416"/>
        <v/>
      </c>
      <c r="BDL8" s="255" t="str">
        <f ca="1">IF(BCO8&lt;&gt;"",INDEX(BCO6:BCO8,MATCH(5,BDK6:BDK8,0),0),"")</f>
        <v/>
      </c>
      <c r="BDM8" s="255" t="str">
        <f ca="1">IF(BAQ5&lt;&gt;"",BAQ5,"")</f>
        <v/>
      </c>
      <c r="BDN8" s="255">
        <f ca="1">SUMPRODUCT((BEN3:BEN42=BDM8)*(BEQ3:BEQ42=BDM9)*(BEX3:BEX42="W"))+SUMPRODUCT((BEN3:BEN42=BDM8)*(BEQ3:BEQ42=BDM10)*(BEX3:BEX42="W"))+SUMPRODUCT((BEN3:BEN42=BDM8)*(BEQ3:BEQ42=BDM7)*(BEX3:BEX42="W"))+SUMPRODUCT((BEN3:BEN42=BDM9)*(BEQ3:BEQ42=BDM8)*(BEY3:BEY42="W"))+SUMPRODUCT((BEN3:BEN42=BDM10)*(BEQ3:BEQ42=BDM8)*(BEY3:BEY42="W"))+SUMPRODUCT((BEN3:BEN42=BDM7)*(BEQ3:BEQ42=BDM8)*(BEY3:BEY42="W"))</f>
        <v>0</v>
      </c>
      <c r="BDO8" s="255">
        <f ca="1">SUMPRODUCT((BEN3:BEN42=BDM8)*(BEQ3:BEQ42=BDM9)*(BEX3:BEX42="D"))+SUMPRODUCT((BEN3:BEN42=BDM8)*(BEQ3:BEQ42=BDM10)*(BEX3:BEX42="D"))+SUMPRODUCT((BEN3:BEN42=BDM8)*(BEQ3:BEQ42=BDM7)*(BEX3:BEX42="D"))+SUMPRODUCT((BEN3:BEN42=BDM9)*(BEQ3:BEQ42=BDM8)*(BEX3:BEX42="D"))+SUMPRODUCT((BEN3:BEN42=BDM10)*(BEQ3:BEQ42=BDM8)*(BEX3:BEX42="D"))+SUMPRODUCT((BEN3:BEN42=BDM7)*(BEQ3:BEQ42=BDM8)*(BEX3:BEX42="D"))</f>
        <v>0</v>
      </c>
      <c r="BDP8" s="255">
        <f ca="1">SUMPRODUCT((BEN3:BEN42=BDM8)*(BEQ3:BEQ42=BDM9)*(BEX3:BEX42="L"))+SUMPRODUCT((BEN3:BEN42=BDM8)*(BEQ3:BEQ42=BDM10)*(BEX3:BEX42="L"))+SUMPRODUCT((BEN3:BEN42=BDM8)*(BEQ3:BEQ42=BDM7)*(BEX3:BEX42="L"))+SUMPRODUCT((BEN3:BEN42=BDM9)*(BEQ3:BEQ42=BDM8)*(BEY3:BEY42="L"))+SUMPRODUCT((BEN3:BEN42=BDM10)*(BEQ3:BEQ42=BDM8)*(BEY3:BEY42="L"))+SUMPRODUCT((BEN3:BEN42=BDM7)*(BEQ3:BEQ42=BDM8)*(BEY3:BEY42="L"))</f>
        <v>0</v>
      </c>
      <c r="BDQ8" s="255">
        <f ca="1">IF(BDM8&lt;&gt;"",VLOOKUP(BDM8,AZT4:AZX29,5,FALSE),0)</f>
        <v>0</v>
      </c>
      <c r="BDR8" s="255">
        <f ca="1">IF(BDM8&lt;&gt;"",VLOOKUP(BDM8,AZT4:AZY29,6,FALSE),0)</f>
        <v>0</v>
      </c>
      <c r="BDS8" s="255">
        <f ca="1">BDQ8-BDR8+1000</f>
        <v>1000</v>
      </c>
      <c r="BDT8" s="255">
        <f ca="1">IF(BDM8&lt;&gt;"",VLOOKUP(BDM8,AZT4:BAA29,8,FALSE),0)</f>
        <v>0</v>
      </c>
      <c r="BDU8" s="255">
        <f ca="1">IF(BDM8&lt;&gt;"",VLOOKUP(BDM8,AZT4:BAB29,9,FALSE),0)</f>
        <v>0</v>
      </c>
      <c r="BDV8" s="255">
        <f t="shared" ref="BDV8" ca="1" si="442">BDT8-BDU8+1000</f>
        <v>1000</v>
      </c>
      <c r="BDW8" s="255" t="str">
        <f ca="1">IF(BDM8&lt;&gt;"",VLOOKUP(BDM8,AZT4:AZX8,5,FALSE),"")</f>
        <v/>
      </c>
      <c r="BDX8" s="255" t="str">
        <f ca="1">IF(BDM8&lt;&gt;"",VLOOKUP(BDM8,AZT4:BAA8,8,FALSE),"")</f>
        <v/>
      </c>
      <c r="BDY8" s="255" t="str">
        <f ca="1">IF(BDM8&lt;&gt;"",VLOOKUP(BDM8,AZT4:BAH8,15,FALSE),"")</f>
        <v/>
      </c>
      <c r="BDZ8" s="255">
        <f ca="1">SUMPRODUCT((BEN3:BEN42=BDM8)*(BEQ3:BEQ42=BDM9)*BET3:BET42)+SUMPRODUCT((BEN3:BEN42=BDM8)*(BEQ3:BEQ42=BDM10)*BET3:BET42)+SUMPRODUCT((BEN3:BEN42=BDM8)*(BEQ3:BEQ42=BDM7)*BET3:BET42)+SUMPRODUCT((BEN3:BEN42=BDM9)*(BEQ3:BEQ42=BDM8)*BEU3:BEU42)+SUMPRODUCT((BEN3:BEN42=BDM10)*(BEQ3:BEQ42=BDM8)*BEU3:BEU42)+SUMPRODUCT((BEN3:BEN42=BDM7)*(BEQ3:BEQ42=BDM8)*BEU3:BEU42)</f>
        <v>0</v>
      </c>
      <c r="BEA8" s="255">
        <f ca="1">SUMPRODUCT((BEN3:BEN42=BDM8)*(BEQ3:BEQ42=BDM9)*BEV3:BEV42)+SUMPRODUCT((BEN3:BEN42=BDM8)*(BEQ3:BEQ42=BDM10)*BEV3:BEV42)+SUMPRODUCT((BEN3:BEN42=BDM8)*(BEQ3:BEQ42=BDM7)*BEV3:BEV42)+SUMPRODUCT((BEN3:BEN42=BDM9)*(BEQ3:BEQ42=BDM8)*BEW3:BEW42)+SUMPRODUCT((BEN3:BEN42=BDM10)*(BEQ3:BEQ42=BDM8)*BEW3:BEW42)+SUMPRODUCT((BEN3:BEN42=BDM7)*(BEQ3:BEQ42=BDM8)*BEW3:BEW42)</f>
        <v>0</v>
      </c>
      <c r="BEB8" s="255">
        <f t="shared" ref="BEB8" ca="1" si="443">BDN8*4+BDO8*2+BDZ8+BEA8</f>
        <v>0</v>
      </c>
      <c r="BEC8" s="255" t="str">
        <f ca="1">IF(BDM8&lt;&gt;"",RANK(BEB8,BEB7:BEB10),"")</f>
        <v/>
      </c>
      <c r="BED8" s="255">
        <f ca="1">SUMPRODUCT((BEB7:BEB10=BEB8)*(BDS7:BDS10&gt;BDS8))</f>
        <v>0</v>
      </c>
      <c r="BEE8" s="255">
        <f ca="1">SUMPRODUCT((BEB7:BEB10=BEB8)*(BDS7:BDS10=BDS8)*(BDV7:BDV10&gt;BDV8))</f>
        <v>0</v>
      </c>
      <c r="BEF8" s="255">
        <f ca="1">SUMPRODUCT((BEB4:BEB8=BEB8)*(BDS4:BDS8=BDS8)*(BDV4:BDV8=BDV8)*(BDW4:BDW8&gt;BDW8))</f>
        <v>0</v>
      </c>
      <c r="BEG8" s="255">
        <f ca="1">SUMPRODUCT((BEB4:BEB8=BEB8)*(BDS4:BDS8=BDS8)*(BDV4:BDV8=BDV8)*(BDW4:BDW8=BDW8)*(BDX4:BDX8&gt;BDX8))</f>
        <v>0</v>
      </c>
      <c r="BEH8" s="255">
        <f ca="1">SUMPRODUCT((BEB4:BEB8=BEB8)*(BDS4:BDS8=BDS8)*(BDV4:BDV8=BDV8)*(BDW4:BDW8=BDW8)*(BDX4:BDX8=BDX8)*(BDY4:BDY8&gt;BDY8))</f>
        <v>0</v>
      </c>
      <c r="BEI8" s="255" t="str">
        <f ca="1">IF(BDM8&lt;&gt;"",SUM(BEC8:BEH8)+3,"")</f>
        <v/>
      </c>
      <c r="BEJ8" s="255" t="str">
        <f ca="1">IF(BDM7&lt;&gt;"",IF(BDM7=BEJ7,BDM8,BDM7),"")</f>
        <v/>
      </c>
      <c r="BEK8" s="255" t="str">
        <f ca="1">IF(BEJ8&lt;&gt;"",BEJ8,IF(BDL8&lt;&gt;"",BDL8,IF(BCN8&lt;&gt;"",BCN8,IF(BBP8&lt;&gt;"",BBP8,BAL8))))</f>
        <v>England</v>
      </c>
      <c r="BEL8" s="255">
        <v>5</v>
      </c>
      <c r="BEM8" s="255">
        <v>6</v>
      </c>
      <c r="BEN8" s="255" t="str">
        <f t="shared" si="90"/>
        <v>Samoa</v>
      </c>
      <c r="BEO8" s="255" t="str">
        <f ca="1">IF(OFFSET('All Players'!$W15,0,BEO$1)&lt;&gt;"",OFFSET('All Players'!$W15,0,BEO$1),"")</f>
        <v/>
      </c>
      <c r="BEP8" s="255" t="str">
        <f ca="1">IF(OFFSET('All Players'!$Y15,0,BEO$1)&lt;&gt;"",OFFSET('All Players'!$Y15,0,BEO$1),"")</f>
        <v/>
      </c>
      <c r="BEQ8" s="255" t="str">
        <f t="shared" si="91"/>
        <v>USA</v>
      </c>
      <c r="BER8" s="255" t="str">
        <f ca="1">IF(OFFSET('All Players'!$AA15,0,BEQ$1)&lt;&gt;"",OFFSET('All Players'!$AA15,0,BEQ$1),"")</f>
        <v/>
      </c>
      <c r="BES8" s="255" t="str">
        <f ca="1">IF(OFFSET('All Players'!$AC15,0,BER$1)&lt;&gt;"",OFFSET('All Players'!$AC15,0,BER$1),"")</f>
        <v/>
      </c>
      <c r="BET8" s="255">
        <f t="shared" ca="1" si="92"/>
        <v>0</v>
      </c>
      <c r="BEU8" s="255">
        <f t="shared" ca="1" si="93"/>
        <v>0</v>
      </c>
      <c r="BEV8" s="255">
        <f t="shared" ca="1" si="94"/>
        <v>0</v>
      </c>
      <c r="BEW8" s="255">
        <f t="shared" ca="1" si="95"/>
        <v>0</v>
      </c>
      <c r="BEX8" s="255" t="str">
        <f t="shared" ca="1" si="96"/>
        <v/>
      </c>
      <c r="BEY8" s="255" t="str">
        <f t="shared" ca="1" si="97"/>
        <v/>
      </c>
      <c r="BEZ8" s="255">
        <f ca="1">VLOOKUP(BFA8,BJR4:BJS8,2,FALSE)</f>
        <v>1</v>
      </c>
      <c r="BFA8" s="255" t="s">
        <v>2</v>
      </c>
      <c r="BFB8" s="255">
        <f t="shared" ca="1" si="299"/>
        <v>0</v>
      </c>
      <c r="BFC8" s="255">
        <f t="shared" ca="1" si="300"/>
        <v>0</v>
      </c>
      <c r="BFD8" s="255">
        <f t="shared" ca="1" si="301"/>
        <v>0</v>
      </c>
      <c r="BFE8" s="255">
        <f t="shared" ca="1" si="302"/>
        <v>0</v>
      </c>
      <c r="BFF8" s="255">
        <f t="shared" ca="1" si="303"/>
        <v>0</v>
      </c>
      <c r="BFG8" s="255">
        <f t="shared" ca="1" si="304"/>
        <v>1000</v>
      </c>
      <c r="BFH8" s="255">
        <f t="shared" ca="1" si="305"/>
        <v>0</v>
      </c>
      <c r="BFI8" s="255">
        <f t="shared" ca="1" si="306"/>
        <v>0</v>
      </c>
      <c r="BFJ8" s="255">
        <f t="shared" ca="1" si="307"/>
        <v>1000</v>
      </c>
      <c r="BFK8" s="255">
        <f t="shared" ca="1" si="308"/>
        <v>0</v>
      </c>
      <c r="BFL8" s="255">
        <f ca="1">SUMIF(BJU:BJU,BFA8,BKA:BKA)+SUMIF(BJX:BJX,BFA8,BKB:BKB)</f>
        <v>0</v>
      </c>
      <c r="BFM8" s="255">
        <f ca="1">SUMIF(BJU:BJU,BFA8,BKC:BKC)+SUMIF(BJX:BJX,BFA8,BKD:BKD)</f>
        <v>0</v>
      </c>
      <c r="BFN8" s="255">
        <f t="shared" ca="1" si="309"/>
        <v>0</v>
      </c>
      <c r="BFO8" s="255">
        <v>19</v>
      </c>
      <c r="BFP8" s="255">
        <f t="shared" ca="1" si="310"/>
        <v>1</v>
      </c>
      <c r="BFR8" s="255">
        <f ca="1">RANK(BFN8,BFN$4:BFN$8)+COUNTIF(BFN$4:BFN8,BFN8)-1</f>
        <v>5</v>
      </c>
      <c r="BFS8" s="255" t="str">
        <f ca="1">INDEX(BFA$4:BFA$8,MATCH(5,BFR$4:BFR$8,0),0)</f>
        <v>Uruguay</v>
      </c>
      <c r="BFT8" s="255">
        <f t="shared" ca="1" si="311"/>
        <v>1</v>
      </c>
      <c r="BFU8" s="255" t="str">
        <f ca="1">IF(AND(BFU7&lt;&gt;"",BFT8=1),BFS8,"")</f>
        <v>Uruguay</v>
      </c>
      <c r="BFZ8" s="255" t="str">
        <f t="shared" ca="1" si="312"/>
        <v>Uruguay</v>
      </c>
      <c r="BGA8" s="255">
        <f ca="1">SUMPRODUCT((BJU3:BJU42=BFZ8)*(BJX3:BJX42=BFZ4)*(BKE3:BKE42="W"))+SUMPRODUCT((BJU3:BJU42=BFZ8)*(BJX3:BJX42=BFZ5)*(BKE3:BKE42="W"))+SUMPRODUCT((BJU3:BJU42=BFZ8)*(BJX3:BJX42=BFZ6)*(BKE3:BKE42="W"))+SUMPRODUCT((BJU3:BJU42=BFZ8)*(BJX3:BJX42=BFZ7)*(BKE3:BKE42="W"))+SUMPRODUCT((BJU3:BJU42=BFZ4)*(BJX3:BJX42=BFZ8)*(BKF3:BKF42="W"))+SUMPRODUCT((BJU3:BJU42=BFZ5)*(BJX3:BJX42=BFZ8)*(BKF3:BKF42="W"))+SUMPRODUCT((BJU3:BJU42=BFZ6)*(BJX3:BJX42=BFZ8)*(BKF3:BKF42="W"))+SUMPRODUCT((BJU3:BJU42=BFZ7)*(BJX3:BJX42=BFZ8)*(BKF3:BKF42="W"))</f>
        <v>0</v>
      </c>
      <c r="BGB8" s="255">
        <f ca="1">SUMPRODUCT((BJU3:BJU42=BFZ8)*(BJX3:BJX42=BFZ4)*(BKE3:BKE42="D"))+SUMPRODUCT((BJU3:BJU42=BFZ8)*(BJX3:BJX42=BFZ5)*(BKE3:BKE42="D"))+SUMPRODUCT((BJU3:BJU42=BFZ8)*(BJX3:BJX42=BFZ6)*(BKE3:BKE42="D"))+SUMPRODUCT((BJU3:BJU42=BFZ8)*(BJX3:BJX42=BFZ7)*(BKE3:BKE42="D"))+SUMPRODUCT((BJU3:BJU42=BFZ4)*(BJX3:BJX42=BFZ8)*(BKE3:BKE42="D"))+SUMPRODUCT((BJU3:BJU42=BFZ5)*(BJX3:BJX42=BFZ8)*(BKE3:BKE42="D"))+SUMPRODUCT((BJU3:BJU42=BFZ6)*(BJX3:BJX42=BFZ8)*(BKE3:BKE42="D"))+SUMPRODUCT((BJU3:BJU42=BFZ7)*(BJX3:BJX42=BFZ8)*(BKE3:BKE42="D"))</f>
        <v>0</v>
      </c>
      <c r="BGC8" s="255">
        <f ca="1">SUMPRODUCT((BJU3:BJU42=BFZ8)*(BJX3:BJX42=BFZ4)*(BKE3:BKE42="L"))+SUMPRODUCT((BJU3:BJU42=BFZ8)*(BJX3:BJX42=BFZ5)*(BKE3:BKE42="L"))+SUMPRODUCT((BJU3:BJU42=BFZ8)*(BJX3:BJX42=BFZ6)*(BKE3:BKE42="L"))+SUMPRODUCT((BJU3:BJU42=BFZ8)*(BJX3:BJX42=BFZ7)*(BKE3:BKE42="L"))+SUMPRODUCT((BJU3:BJU42=BFZ4)*(BJX3:BJX42=BFZ8)*(BKF3:BKF42="L"))+SUMPRODUCT((BJU3:BJU42=BFZ5)*(BJX3:BJX42=BFZ8)*(BKF3:BKF42="L"))+SUMPRODUCT((BJU3:BJU42=BFZ6)*(BJX3:BJX42=BFZ8)*(BKF3:BKF42="L"))+SUMPRODUCT((BJU3:BJU42=BFZ7)*(BJX3:BJX42=BFZ8)*(BKF3:BKF42="L"))</f>
        <v>0</v>
      </c>
      <c r="BGD8" s="255">
        <f ca="1">IF(BFZ8&lt;&gt;"",VLOOKUP(BFZ8,BFA4:BFE29,5,FALSE),0)</f>
        <v>0</v>
      </c>
      <c r="BGE8" s="255">
        <f ca="1">IF(BFZ8&lt;&gt;"",VLOOKUP(BFZ8,BFA4:BFF29,6,FALSE),0)</f>
        <v>0</v>
      </c>
      <c r="BGF8" s="255">
        <f ca="1">BGD8-BGE8+1000</f>
        <v>1000</v>
      </c>
      <c r="BGG8" s="255">
        <f ca="1">IF(BFZ8&lt;&gt;"",VLOOKUP(BFZ8,BFA4:BFH29,8,FALSE),0)</f>
        <v>0</v>
      </c>
      <c r="BGH8" s="255">
        <f ca="1">IF(BFZ8&lt;&gt;"",VLOOKUP(BFZ8,BFA4:BFI29,9,FALSE),0)</f>
        <v>0</v>
      </c>
      <c r="BGI8" s="255">
        <f ca="1">BGG8-BGH8+1000</f>
        <v>1000</v>
      </c>
      <c r="BGJ8" s="255">
        <f ca="1">IF(BFZ8&lt;&gt;"",VLOOKUP(BFZ8,BFA4:BFE8,5,FALSE),"")</f>
        <v>0</v>
      </c>
      <c r="BGK8" s="255">
        <f ca="1">IF(BFZ8&lt;&gt;"",VLOOKUP(BFZ8,BFA4:BFH8,8,FALSE),"")</f>
        <v>0</v>
      </c>
      <c r="BGL8" s="255">
        <f ca="1">IF(BFZ8&lt;&gt;"",VLOOKUP(BFZ8,BFA4:BFO8,15,FALSE),"")</f>
        <v>19</v>
      </c>
      <c r="BGM8" s="255">
        <f ca="1">SUMPRODUCT((BJU3:BJU42=BFZ8)*(BJX3:BJX42=BFZ4)*BKA3:BKA42)+SUMPRODUCT((BJU3:BJU42=BFZ8)*(BJX3:BJX42=BFZ5)*BKA3:BKA42)+SUMPRODUCT((BJU3:BJU42=BFZ8)*(BJX3:BJX42=BFZ6)*BKA3:BKA42)+SUMPRODUCT((BJU3:BJU42=BFZ8)*(BJX3:BJX42=BFZ7)*BKA3:BKA42)+SUMPRODUCT((BJU3:BJU42=BFZ4)*(BJX3:BJX42=BFZ8)*BKB3:BKB42)+SUMPRODUCT((BJU3:BJU42=BFZ5)*(BJX3:BJX42=BFZ8)*BKB3:BKB42)+SUMPRODUCT((BJU3:BJU42=BFZ6)*(BJX3:BJX42=BFZ8)*BKB3:BKB42)+SUMPRODUCT((BJU3:BJU42=BFZ7)*(BJX3:BJX42=BFZ8)*BKB3:BKB42)</f>
        <v>0</v>
      </c>
      <c r="BGN8" s="255">
        <f ca="1">SUMPRODUCT((BJU3:BJU42=BFZ8)*(BJX3:BJX42=BFZ4)*BKC3:BKC42)+SUMPRODUCT((BJU3:BJU42=BFZ8)*(BJX3:BJX42=BFZ5)*BKC3:BKC42)+SUMPRODUCT((BJU3:BJU42=BFZ8)*(BJX3:BJX42=BFZ6)*BKC3:BKC42)+SUMPRODUCT((BJU3:BJU42=BFZ8)*(BJX3:BJX42=BFZ7)*BKC3:BKC42)+SUMPRODUCT((BJU3:BJU42=BFZ4)*(BJX3:BJX42=BFZ8)*BKD3:BKD42)+SUMPRODUCT((BJU3:BJU42=BFZ5)*(BJX3:BJX42=BFZ8)*BKD3:BKD42)+SUMPRODUCT((BJU3:BJU42=BFZ6)*(BJX3:BJX42=BFZ8)*BKD3:BKD42)+SUMPRODUCT((BJU3:BJU42=BFZ7)*(BJX3:BJX42=BFZ8)*BKD3:BKD42)</f>
        <v>0</v>
      </c>
      <c r="BGO8" s="255">
        <f ca="1">BGA8*4+BGB8*2+BGM8+BGN8</f>
        <v>0</v>
      </c>
      <c r="BGP8" s="255">
        <f ca="1">IF(BFZ8&lt;&gt;"",RANK(BGO8,BGO4:BGO8),"")</f>
        <v>1</v>
      </c>
      <c r="BGQ8" s="255">
        <f ca="1">SUMPRODUCT((BGO4:BGO8=BGO8)*(BGF4:BGF8&gt;BGF8))</f>
        <v>0</v>
      </c>
      <c r="BGR8" s="255">
        <f ca="1">SUMPRODUCT((BGO4:BGO8=BGO8)*(BGF4:BGF8=BGF8)*(BGI4:BGI8&gt;BGI8))</f>
        <v>0</v>
      </c>
      <c r="BGS8" s="255">
        <f ca="1">SUMPRODUCT((BGO4:BGO8=BGO8)*(BGF4:BGF8=BGF8)*(BGI4:BGI8=BGI8)*(BGJ4:BGJ8&gt;BGJ8))</f>
        <v>0</v>
      </c>
      <c r="BGT8" s="255">
        <f ca="1">SUMPRODUCT((BGO4:BGO8=BGO8)*(BGF4:BGF8=BGF8)*(BGI4:BGI8=BGI8)*(BGJ4:BGJ8=BGJ8)*(BGK4:BGK8&gt;BGK8))</f>
        <v>0</v>
      </c>
      <c r="BGU8" s="255">
        <f ca="1">SUMPRODUCT((BGO4:BGO8=BGO8)*(BGF4:BGF8=BGF8)*(BGI4:BGI8=BGI8)*(BGJ4:BGJ8=BGJ8)*(BGK4:BGK8=BGK8)*(BGL4:BGL8&gt;BGL8))</f>
        <v>0</v>
      </c>
      <c r="BGV8" s="255">
        <f t="shared" ca="1" si="313"/>
        <v>1</v>
      </c>
      <c r="BGW8" s="255" t="str">
        <f ca="1">IF(BFZ8&lt;&gt;"",INDEX(BFZ4:BFZ8,MATCH(5,BGV4:BGV8,0),0),"")</f>
        <v>England</v>
      </c>
      <c r="BGX8" s="255" t="str">
        <f ca="1">IF(BFV7&lt;&gt;"",BFV7,"")</f>
        <v/>
      </c>
      <c r="BGY8" s="255" t="str">
        <f ca="1">IF(BGX8&lt;&gt;"",SUMPRODUCT((BJU3:BJU42=BGX8)*(BJX3:BJX42=BGX5)*(BKE3:BKE42="W"))+SUMPRODUCT((BJU3:BJU42=BGX8)*(BJX3:BJX42=BGX6)*(BKE3:BKE42="W"))+SUMPRODUCT((BJU3:BJU42=BGX8)*(BJX3:BJX42=BGX7)*(BKE3:BKE42="W"))+SUMPRODUCT((BJU3:BJU42=BGX5)*(BJX3:BJX42=BGX8)*(BKE3:BKE42="W"))+SUMPRODUCT((BJU3:BJU42=BGX6)*(BJX3:BJX42=BGX8)*(BKE3:BKE42="W"))+SUMPRODUCT((BJU3:BJU42=BGX7)*(BJX3:BJX42=BGX8)*(BKE3:BKE42="W")),"")</f>
        <v/>
      </c>
      <c r="BGZ8" s="255" t="str">
        <f ca="1">IF(BGX8&lt;&gt;"",SUMPRODUCT((BJU3:BJU42=BGX8)*(BJX3:BJX42=BGX5)*(BKE3:BKE42="D"))+SUMPRODUCT((BJU3:BJU42=BGX8)*(BJX3:BJX42=BGX6)*(BKE3:BKE42="D"))+SUMPRODUCT((BJU3:BJU42=BGX8)*(BJX3:BJX42=BGX7)*(BKE3:BKE42="D"))+SUMPRODUCT((BJU3:BJU42=BGX5)*(BJX3:BJX42=BGX8)*(BKE3:BKE42="D"))+SUMPRODUCT((BJU3:BJU42=BGX6)*(BJX3:BJX42=BGX8)*(BKE3:BKE42="D"))+SUMPRODUCT((BJU3:BJU42=BGX7)*(BJX3:BJX42=BGX8)*(BKE3:BKE42="D")),"")</f>
        <v/>
      </c>
      <c r="BHA8" s="255" t="str">
        <f ca="1">IF(BGX8&lt;&gt;"",SUMPRODUCT((BJU3:BJU42=BGX8)*(BJX3:BJX42=BGX5)*(BKE3:BKE42="L"))+SUMPRODUCT((BJU3:BJU42=BGX8)*(BJX3:BJX42=BGX6)*(BKE3:BKE42="L"))+SUMPRODUCT((BJU3:BJU42=BGX8)*(BJX3:BJX42=BGX7)*(BKE3:BKE42="L"))+SUMPRODUCT((BJU3:BJU42=BGX5)*(BJX3:BJX42=BGX8)*(BKE3:BKE42="L"))+SUMPRODUCT((BJU3:BJU42=BGX6)*(BJX3:BJX42=BGX8)*(BKE3:BKE42="L"))+SUMPRODUCT((BJU3:BJU42=BGX7)*(BJX3:BJX42=BGX8)*(BKE3:BKE42="L")),"")</f>
        <v/>
      </c>
      <c r="BHB8" s="255">
        <f ca="1">IF(BGX8&lt;&gt;"",VLOOKUP(BGX8,BFA4:BFE29,5,FALSE),0)</f>
        <v>0</v>
      </c>
      <c r="BHC8" s="255">
        <f ca="1">IF(BGX8&lt;&gt;"",VLOOKUP(BGX8,BFA4:BFF29,6,FALSE),0)</f>
        <v>0</v>
      </c>
      <c r="BHD8" s="255">
        <f ca="1">BHB8-BHC8+1000</f>
        <v>1000</v>
      </c>
      <c r="BHE8" s="255">
        <f ca="1">IF(BGX8&lt;&gt;"",VLOOKUP(BGX8,BFA4:BFH29,8,FALSE),0)</f>
        <v>0</v>
      </c>
      <c r="BHF8" s="255">
        <f ca="1">IF(BGX8&lt;&gt;"",VLOOKUP(BGX8,BFA4:BFI29,9,FALSE),0)</f>
        <v>0</v>
      </c>
      <c r="BHG8" s="255" t="str">
        <f ca="1">IF(BGX8&lt;&gt;"",BHE8-BHF8+1000,"")</f>
        <v/>
      </c>
      <c r="BHH8" s="255" t="str">
        <f ca="1">IF(BGX8&lt;&gt;"",VLOOKUP(BGX8,BFA4:BFE8,5,FALSE),"")</f>
        <v/>
      </c>
      <c r="BHI8" s="255" t="str">
        <f ca="1">IF(BGX8&lt;&gt;"",VLOOKUP(BGX8,BFA4:BFH8,8,FALSE),"")</f>
        <v/>
      </c>
      <c r="BHJ8" s="255" t="str">
        <f ca="1">IF(BGX8&lt;&gt;"",VLOOKUP(BGX8,BFA4:BFO8,15,FALSE),"")</f>
        <v/>
      </c>
      <c r="BHK8" s="255" t="str">
        <f ca="1">IF(BGX8&lt;&gt;"",SUMPRODUCT((BJU3:BJU42=BGX8)*(BJX3:BJX42=BGX5)*BKA3:BKA42)+SUMPRODUCT((BJU3:BJU42=BGX8)*(BJX3:BJX42=BGX6)*BKA3:BKA42)+SUMPRODUCT((BJU3:BJU42=BGX8)*(BJX3:BJX42=BGX7)*BKA3:BKA42)+SUMPRODUCT((BJU3:BJU42=BGX5)*(BJX3:BJX42=BGX8)*BKB3:BKB42)+SUMPRODUCT((BJU3:BJU42=BGX6)*(BJX3:BJX42=BGX8)*BKB3:BKB42)+SUMPRODUCT((BJU3:BJU42=BGX7)*(BJX3:BJX42=BGX8)*BKB3:BKB42),"")</f>
        <v/>
      </c>
      <c r="BHL8" s="255" t="str">
        <f ca="1">IF(BGX8&lt;&gt;"",SUMPRODUCT((BJU3:BJU42=BGX8)*(BJX3:BJX42=BGX5)*BKC3:BKC42)+SUMPRODUCT((BJU3:BJU42=BGX8)*(BJX3:BJX42=BGX6)*BKC3:BKC42)+SUMPRODUCT((BJU3:BJU42=BGX8)*(BJX3:BJX42=BGX7)*BKC3:BKC42)+SUMPRODUCT((BJU3:BJU42=BGX5)*(BJX3:BJX42=BGX8)*BKD3:BKD42)+SUMPRODUCT((BJU3:BJU42=BGX6)*(BJX3:BJX42=BGX8)*BKD3:BKD42)+SUMPRODUCT((BJU3:BJU42=BGX7)*(BJX3:BJX42=BGX8)*BKD3:BKD42),"")</f>
        <v/>
      </c>
      <c r="BHM8" s="255" t="str">
        <f ca="1">IF(BGX8&lt;&gt;"",BGY8*4+BGZ8*2+BHK8+BHL8,"")</f>
        <v/>
      </c>
      <c r="BHN8" s="255" t="str">
        <f ca="1">IF(BGX8&lt;&gt;"",RANK(BHM8,BHM5:BHM8),"")</f>
        <v/>
      </c>
      <c r="BHO8" s="255">
        <f ca="1">SUMPRODUCT((BHM5:BHM8=BHM8)*(BHD5:BHD8&gt;BHD8))</f>
        <v>0</v>
      </c>
      <c r="BHP8" s="255">
        <f ca="1">SUMPRODUCT((BHM5:BHM8=BHM8)*(BHD5:BHD8=BHD8)*(BHG5:BHG8&gt;BHG8))</f>
        <v>0</v>
      </c>
      <c r="BHQ8" s="255">
        <f ca="1">SUMPRODUCT((BHM4:BHM8=BHM8)*(BHD4:BHD8=BHD8)*(BHG4:BHG8=BHG8)*(BHH4:BHH8&gt;BHH8))</f>
        <v>0</v>
      </c>
      <c r="BHR8" s="255">
        <f ca="1">SUMPRODUCT((BHM4:BHM8=BHM8)*(BHD4:BHD8=BHD8)*(BHG4:BHG8=BHG8)*(BHH4:BHH8=BHH8)*(BHI4:BHI8&gt;BHI8))</f>
        <v>0</v>
      </c>
      <c r="BHS8" s="255">
        <f ca="1">SUMPRODUCT((BHM4:BHM8=BHM8)*(BHD4:BHD8=BHD8)*(BHG4:BHG8=BHG8)*(BHH4:BHH8=BHH8)*(BHI4:BHI8=BHI8)*(BHJ4:BHJ8&gt;BHJ8))</f>
        <v>0</v>
      </c>
      <c r="BHT8" s="255" t="str">
        <f t="shared" ca="1" si="397"/>
        <v/>
      </c>
      <c r="BHU8" s="255" t="str">
        <f ca="1">IF(BGX8&lt;&gt;"",INDEX(BGX5:BGX8,MATCH(5,BHT5:BHT8,0),0),"")</f>
        <v/>
      </c>
      <c r="BHV8" s="255" t="str">
        <f ca="1">IF(BFW6&lt;&gt;"",BFW6,"")</f>
        <v/>
      </c>
      <c r="BHW8" s="255" t="str">
        <f ca="1">IF(BHV8&lt;&gt;"",SUMPRODUCT((BJU3:BJU42=BHV8)*(BJX3:BJX42=BHV9)*(BKE3:BKE42="W"))+SUMPRODUCT((BJU3:BJU42=BHV8)*(BJX3:BJX42=BHV6)*(BKE3:BKE42="W"))+SUMPRODUCT((BJU3:BJU42=BHV8)*(BJX3:BJX42=BHV7)*(BKE3:BKE42="W"))+SUMPRODUCT((BJU3:BJU42=BHV9)*(BJX3:BJX42=BHV8)*(BKF3:BKF42="W"))+SUMPRODUCT((BJU3:BJU42=BHV6)*(BJX3:BJX42=BHV8)*(BKF3:BKF42="W"))+SUMPRODUCT((BJU3:BJU42=BHV7)*(BJX3:BJX42=BHV8)*(BKF3:BKF42="W")),"")</f>
        <v/>
      </c>
      <c r="BHX8" s="255" t="str">
        <f ca="1">IF(BHV8&lt;&gt;"",SUMPRODUCT((BJU3:BJU42=BHV8)*(BJX3:BJX42=BHV9)*(BKE3:BKE42="D"))+SUMPRODUCT((BJU3:BJU42=BHV8)*(BJX3:BJX42=BHV6)*(BKE3:BKE42="D"))+SUMPRODUCT((BJU3:BJU42=BHV8)*(BJX3:BJX42=BHV7)*(BKE3:BKE42="D"))+SUMPRODUCT((BJU3:BJU42=BHV9)*(BJX3:BJX42=BHV8)*(BKE3:BKE42="D"))+SUMPRODUCT((BJU3:BJU42=BHV6)*(BJX3:BJX42=BHV8)*(BKE3:BKE42="D"))+SUMPRODUCT((BJU3:BJU42=BHV7)*(BJX3:BJX42=BHV8)*(BKE3:BKE42="D")),"")</f>
        <v/>
      </c>
      <c r="BHY8" s="255" t="str">
        <f ca="1">IF(BHV8&lt;&gt;"",SUMPRODUCT((BJU3:BJU42=BHV8)*(BJX3:BJX42=BHV9)*(BKE3:BKE42="L"))+SUMPRODUCT((BJU3:BJU42=BHV8)*(BJX3:BJX42=BHV6)*(BKE3:BKE42="L"))+SUMPRODUCT((BJU3:BJU42=BHV8)*(BJX3:BJX42=BHV7)*(BKE3:BKE42="L"))+SUMPRODUCT((BJU3:BJU42=BHV9)*(BJX3:BJX42=BHV8)*(BKF3:BKF42="L"))+SUMPRODUCT((BJU3:BJU42=BHV6)*(BJX3:BJX42=BHV8)*(BKF3:BKF42="L"))+SUMPRODUCT((BJU3:BJU42=BHV7)*(BJX3:BJX42=BHV8)*(BKF3:BKF42="L")),"")</f>
        <v/>
      </c>
      <c r="BHZ8" s="255">
        <f ca="1">IF(BHV8&lt;&gt;"",VLOOKUP(BHV8,BFA4:BFE29,5,FALSE),0)</f>
        <v>0</v>
      </c>
      <c r="BIA8" s="255">
        <f ca="1">IF(BHV8&lt;&gt;"",VLOOKUP(BHV8,BFA4:BFF29,6,FALSE),0)</f>
        <v>0</v>
      </c>
      <c r="BIB8" s="255">
        <f ca="1">BHZ8-BIA8+1000</f>
        <v>1000</v>
      </c>
      <c r="BIC8" s="255">
        <f ca="1">IF(BHV8&lt;&gt;"",VLOOKUP(BHV8,BFA4:BFH29,8,FALSE),0)</f>
        <v>0</v>
      </c>
      <c r="BID8" s="255">
        <f ca="1">IF(BHV8&lt;&gt;"",VLOOKUP(BHV8,BFA4:BFI29,9,FALSE),0)</f>
        <v>0</v>
      </c>
      <c r="BIE8" s="255" t="str">
        <f ca="1">IF(BHV8&lt;&gt;"",BIC8-BID8+1000,"")</f>
        <v/>
      </c>
      <c r="BIF8" s="255" t="str">
        <f ca="1">IF(BHV8&lt;&gt;"",VLOOKUP(BHV8,BFA4:BFE8,5,FALSE),"")</f>
        <v/>
      </c>
      <c r="BIG8" s="255" t="str">
        <f ca="1">IF(BHV8&lt;&gt;"",VLOOKUP(BHV8,BFA4:BFH8,8,FALSE),"")</f>
        <v/>
      </c>
      <c r="BIH8" s="255" t="str">
        <f ca="1">IF(BHV8&lt;&gt;"",VLOOKUP(BHV8,BFA4:BFO8,15,FALSE),"")</f>
        <v/>
      </c>
      <c r="BII8" s="255" t="str">
        <f ca="1">IF(BHV8&lt;&gt;"",SUMPRODUCT((BJU3:BJU42=BHV8)*(BJX3:BJX42=BHV9)*BKA3:BKA42)+SUMPRODUCT((BJU3:BJU42=BHV8)*(BJX3:BJX42=BHV6)*BKA3:BKA42)+SUMPRODUCT((BJU3:BJU42=BHV8)*(BJX3:BJX42=BHV7)*BKA3:BKA42)+SUMPRODUCT((BJU3:BJU42=BHV9)*(BJX3:BJX42=BHV8)*BKB3:BKB42)+SUMPRODUCT((BJU3:BJU42=BHV6)*(BJX3:BJX42=BHV8)*BKB3:BKB42)+SUMPRODUCT((BJU3:BJU42=BHV7)*(BJX3:BJX42=BHV8)*BKB3:BKB42),"")</f>
        <v/>
      </c>
      <c r="BIJ8" s="255" t="str">
        <f ca="1">IF(BHV8&lt;&gt;"",SUMPRODUCT((BJU3:BJU42=BHV8)*(BJX3:BJX42=BHV9)*BKC3:BKC42)+SUMPRODUCT((BJU3:BJU42=BHV8)*(BJX3:BJX42=BHV6)*BKC3:BKC42)+SUMPRODUCT((BJU3:BJU42=BHV8)*(BJX3:BJX42=BHV7)*BKC3:BKC42)+SUMPRODUCT((BJU3:BJU42=BHV9)*(BJX3:BJX42=BHV8)*BKD3:BKD42)+SUMPRODUCT((BJU3:BJU42=BHV6)*(BJX3:BJX42=BHV8)*BKD3:BKD42)+SUMPRODUCT((BJU3:BJU42=BHV7)*(BJX3:BJX42=BHV8)*BKD3:BKD42),"")</f>
        <v/>
      </c>
      <c r="BIK8" s="255" t="str">
        <f ca="1">IF(BHV8&lt;&gt;"",BHW8*4+BHX8*2+BII8+BIJ8,"")</f>
        <v/>
      </c>
      <c r="BIL8" s="255" t="str">
        <f ca="1">IF(BHV8&lt;&gt;"",RANK(BIK8,BIK6:BIK9),"")</f>
        <v/>
      </c>
      <c r="BIM8" s="255">
        <f ca="1">SUMPRODUCT((BIK6:BIK9=BIK8)*(BIB6:BIB9&gt;BIB8))</f>
        <v>0</v>
      </c>
      <c r="BIN8" s="255">
        <f ca="1">SUMPRODUCT((BIK6:BIK9=BIK8)*(BIB6:BIB9=BIB8)*(BIE6:BIE9&gt;BIE8))</f>
        <v>0</v>
      </c>
      <c r="BIO8" s="255">
        <f ca="1">SUMPRODUCT((BIK4:BIK8=BIK8)*(BIB4:BIB8=BIB8)*(BIE4:BIE8=BIE8)*(BIF4:BIF8&gt;BIF8))</f>
        <v>0</v>
      </c>
      <c r="BIP8" s="255">
        <f ca="1">SUMPRODUCT((BIK4:BIK8=BIK8)*(BIB4:BIB8=BIB8)*(BIE4:BIE8=BIE8)*(BIF4:BIF8=BIF8)*(BIG4:BIG8&gt;BIG8))</f>
        <v>0</v>
      </c>
      <c r="BIQ8" s="255">
        <f ca="1">SUMPRODUCT((BIK4:BIK8=BIK8)*(BIB4:BIB8=BIB8)*(BIE4:BIE8=BIE8)*(BIF4:BIF8=BIF8)*(BIG4:BIG8=BIG8)*(BIH4:BIH8&gt;BIH8))</f>
        <v>0</v>
      </c>
      <c r="BIR8" s="255" t="str">
        <f t="shared" ca="1" si="417"/>
        <v/>
      </c>
      <c r="BIS8" s="255" t="str">
        <f ca="1">IF(BHV8&lt;&gt;"",INDEX(BHV6:BHV8,MATCH(5,BIR6:BIR8,0),0),"")</f>
        <v/>
      </c>
      <c r="BIT8" s="255" t="str">
        <f ca="1">IF(BFX5&lt;&gt;"",BFX5,"")</f>
        <v/>
      </c>
      <c r="BIU8" s="255">
        <f ca="1">SUMPRODUCT((BJU3:BJU42=BIT8)*(BJX3:BJX42=BIT9)*(BKE3:BKE42="W"))+SUMPRODUCT((BJU3:BJU42=BIT8)*(BJX3:BJX42=BIT10)*(BKE3:BKE42="W"))+SUMPRODUCT((BJU3:BJU42=BIT8)*(BJX3:BJX42=BIT7)*(BKE3:BKE42="W"))+SUMPRODUCT((BJU3:BJU42=BIT9)*(BJX3:BJX42=BIT8)*(BKF3:BKF42="W"))+SUMPRODUCT((BJU3:BJU42=BIT10)*(BJX3:BJX42=BIT8)*(BKF3:BKF42="W"))+SUMPRODUCT((BJU3:BJU42=BIT7)*(BJX3:BJX42=BIT8)*(BKF3:BKF42="W"))</f>
        <v>0</v>
      </c>
      <c r="BIV8" s="255">
        <f ca="1">SUMPRODUCT((BJU3:BJU42=BIT8)*(BJX3:BJX42=BIT9)*(BKE3:BKE42="D"))+SUMPRODUCT((BJU3:BJU42=BIT8)*(BJX3:BJX42=BIT10)*(BKE3:BKE42="D"))+SUMPRODUCT((BJU3:BJU42=BIT8)*(BJX3:BJX42=BIT7)*(BKE3:BKE42="D"))+SUMPRODUCT((BJU3:BJU42=BIT9)*(BJX3:BJX42=BIT8)*(BKE3:BKE42="D"))+SUMPRODUCT((BJU3:BJU42=BIT10)*(BJX3:BJX42=BIT8)*(BKE3:BKE42="D"))+SUMPRODUCT((BJU3:BJU42=BIT7)*(BJX3:BJX42=BIT8)*(BKE3:BKE42="D"))</f>
        <v>0</v>
      </c>
      <c r="BIW8" s="255">
        <f ca="1">SUMPRODUCT((BJU3:BJU42=BIT8)*(BJX3:BJX42=BIT9)*(BKE3:BKE42="L"))+SUMPRODUCT((BJU3:BJU42=BIT8)*(BJX3:BJX42=BIT10)*(BKE3:BKE42="L"))+SUMPRODUCT((BJU3:BJU42=BIT8)*(BJX3:BJX42=BIT7)*(BKE3:BKE42="L"))+SUMPRODUCT((BJU3:BJU42=BIT9)*(BJX3:BJX42=BIT8)*(BKF3:BKF42="L"))+SUMPRODUCT((BJU3:BJU42=BIT10)*(BJX3:BJX42=BIT8)*(BKF3:BKF42="L"))+SUMPRODUCT((BJU3:BJU42=BIT7)*(BJX3:BJX42=BIT8)*(BKF3:BKF42="L"))</f>
        <v>0</v>
      </c>
      <c r="BIX8" s="255">
        <f ca="1">IF(BIT8&lt;&gt;"",VLOOKUP(BIT8,BFA4:BFE29,5,FALSE),0)</f>
        <v>0</v>
      </c>
      <c r="BIY8" s="255">
        <f ca="1">IF(BIT8&lt;&gt;"",VLOOKUP(BIT8,BFA4:BFF29,6,FALSE),0)</f>
        <v>0</v>
      </c>
      <c r="BIZ8" s="255">
        <f ca="1">BIX8-BIY8+1000</f>
        <v>1000</v>
      </c>
      <c r="BJA8" s="255">
        <f ca="1">IF(BIT8&lt;&gt;"",VLOOKUP(BIT8,BFA4:BFH29,8,FALSE),0)</f>
        <v>0</v>
      </c>
      <c r="BJB8" s="255">
        <f ca="1">IF(BIT8&lt;&gt;"",VLOOKUP(BIT8,BFA4:BFI29,9,FALSE),0)</f>
        <v>0</v>
      </c>
      <c r="BJC8" s="255">
        <f t="shared" ref="BJC8" ca="1" si="444">BJA8-BJB8+1000</f>
        <v>1000</v>
      </c>
      <c r="BJD8" s="255" t="str">
        <f ca="1">IF(BIT8&lt;&gt;"",VLOOKUP(BIT8,BFA4:BFE8,5,FALSE),"")</f>
        <v/>
      </c>
      <c r="BJE8" s="255" t="str">
        <f ca="1">IF(BIT8&lt;&gt;"",VLOOKUP(BIT8,BFA4:BFH8,8,FALSE),"")</f>
        <v/>
      </c>
      <c r="BJF8" s="255" t="str">
        <f ca="1">IF(BIT8&lt;&gt;"",VLOOKUP(BIT8,BFA4:BFO8,15,FALSE),"")</f>
        <v/>
      </c>
      <c r="BJG8" s="255">
        <f ca="1">SUMPRODUCT((BJU3:BJU42=BIT8)*(BJX3:BJX42=BIT9)*BKA3:BKA42)+SUMPRODUCT((BJU3:BJU42=BIT8)*(BJX3:BJX42=BIT10)*BKA3:BKA42)+SUMPRODUCT((BJU3:BJU42=BIT8)*(BJX3:BJX42=BIT7)*BKA3:BKA42)+SUMPRODUCT((BJU3:BJU42=BIT9)*(BJX3:BJX42=BIT8)*BKB3:BKB42)+SUMPRODUCT((BJU3:BJU42=BIT10)*(BJX3:BJX42=BIT8)*BKB3:BKB42)+SUMPRODUCT((BJU3:BJU42=BIT7)*(BJX3:BJX42=BIT8)*BKB3:BKB42)</f>
        <v>0</v>
      </c>
      <c r="BJH8" s="255">
        <f ca="1">SUMPRODUCT((BJU3:BJU42=BIT8)*(BJX3:BJX42=BIT9)*BKC3:BKC42)+SUMPRODUCT((BJU3:BJU42=BIT8)*(BJX3:BJX42=BIT10)*BKC3:BKC42)+SUMPRODUCT((BJU3:BJU42=BIT8)*(BJX3:BJX42=BIT7)*BKC3:BKC42)+SUMPRODUCT((BJU3:BJU42=BIT9)*(BJX3:BJX42=BIT8)*BKD3:BKD42)+SUMPRODUCT((BJU3:BJU42=BIT10)*(BJX3:BJX42=BIT8)*BKD3:BKD42)+SUMPRODUCT((BJU3:BJU42=BIT7)*(BJX3:BJX42=BIT8)*BKD3:BKD42)</f>
        <v>0</v>
      </c>
      <c r="BJI8" s="255">
        <f t="shared" ref="BJI8" ca="1" si="445">BIU8*4+BIV8*2+BJG8+BJH8</f>
        <v>0</v>
      </c>
      <c r="BJJ8" s="255" t="str">
        <f ca="1">IF(BIT8&lt;&gt;"",RANK(BJI8,BJI7:BJI10),"")</f>
        <v/>
      </c>
      <c r="BJK8" s="255">
        <f ca="1">SUMPRODUCT((BJI7:BJI10=BJI8)*(BIZ7:BIZ10&gt;BIZ8))</f>
        <v>0</v>
      </c>
      <c r="BJL8" s="255">
        <f ca="1">SUMPRODUCT((BJI7:BJI10=BJI8)*(BIZ7:BIZ10=BIZ8)*(BJC7:BJC10&gt;BJC8))</f>
        <v>0</v>
      </c>
      <c r="BJM8" s="255">
        <f ca="1">SUMPRODUCT((BJI4:BJI8=BJI8)*(BIZ4:BIZ8=BIZ8)*(BJC4:BJC8=BJC8)*(BJD4:BJD8&gt;BJD8))</f>
        <v>0</v>
      </c>
      <c r="BJN8" s="255">
        <f ca="1">SUMPRODUCT((BJI4:BJI8=BJI8)*(BIZ4:BIZ8=BIZ8)*(BJC4:BJC8=BJC8)*(BJD4:BJD8=BJD8)*(BJE4:BJE8&gt;BJE8))</f>
        <v>0</v>
      </c>
      <c r="BJO8" s="255">
        <f ca="1">SUMPRODUCT((BJI4:BJI8=BJI8)*(BIZ4:BIZ8=BIZ8)*(BJC4:BJC8=BJC8)*(BJD4:BJD8=BJD8)*(BJE4:BJE8=BJE8)*(BJF4:BJF8&gt;BJF8))</f>
        <v>0</v>
      </c>
      <c r="BJP8" s="255" t="str">
        <f ca="1">IF(BIT8&lt;&gt;"",SUM(BJJ8:BJO8)+3,"")</f>
        <v/>
      </c>
      <c r="BJQ8" s="255" t="str">
        <f ca="1">IF(BIT7&lt;&gt;"",IF(BIT7=BJQ7,BIT8,BIT7),"")</f>
        <v/>
      </c>
      <c r="BJR8" s="255" t="str">
        <f ca="1">IF(BJQ8&lt;&gt;"",BJQ8,IF(BIS8&lt;&gt;"",BIS8,IF(BHU8&lt;&gt;"",BHU8,IF(BGW8&lt;&gt;"",BGW8,BFS8))))</f>
        <v>England</v>
      </c>
      <c r="BJS8" s="255">
        <v>5</v>
      </c>
      <c r="BJT8" s="255">
        <v>6</v>
      </c>
      <c r="BJU8" s="255" t="str">
        <f t="shared" si="98"/>
        <v>Samoa</v>
      </c>
      <c r="BJV8" s="255" t="str">
        <f ca="1">IF(OFFSET('All Players'!$W15,0,BJV$1)&lt;&gt;"",OFFSET('All Players'!$W15,0,BJV$1),"")</f>
        <v/>
      </c>
      <c r="BJW8" s="255" t="str">
        <f ca="1">IF(OFFSET('All Players'!$Y15,0,BJV$1)&lt;&gt;"",OFFSET('All Players'!$Y15,0,BJV$1),"")</f>
        <v/>
      </c>
      <c r="BJX8" s="255" t="str">
        <f t="shared" si="99"/>
        <v>USA</v>
      </c>
      <c r="BJY8" s="255" t="str">
        <f ca="1">IF(OFFSET('All Players'!$AA15,0,BJX$1)&lt;&gt;"",OFFSET('All Players'!$AA15,0,BJX$1),"")</f>
        <v/>
      </c>
      <c r="BJZ8" s="255" t="str">
        <f ca="1">IF(OFFSET('All Players'!$AC15,0,BJY$1)&lt;&gt;"",OFFSET('All Players'!$AC15,0,BJY$1),"")</f>
        <v/>
      </c>
      <c r="BKA8" s="255">
        <f t="shared" ca="1" si="100"/>
        <v>0</v>
      </c>
      <c r="BKB8" s="255">
        <f t="shared" ca="1" si="101"/>
        <v>0</v>
      </c>
      <c r="BKC8" s="255">
        <f t="shared" ca="1" si="102"/>
        <v>0</v>
      </c>
      <c r="BKD8" s="255">
        <f t="shared" ca="1" si="103"/>
        <v>0</v>
      </c>
      <c r="BKE8" s="255" t="str">
        <f t="shared" ca="1" si="104"/>
        <v/>
      </c>
      <c r="BKF8" s="255" t="str">
        <f t="shared" ca="1" si="105"/>
        <v/>
      </c>
      <c r="BKG8" s="255">
        <f ca="1">VLOOKUP(BKH8,BOY4:BOZ8,2,FALSE)</f>
        <v>1</v>
      </c>
      <c r="BKH8" s="255" t="s">
        <v>2</v>
      </c>
      <c r="BKI8" s="255">
        <f t="shared" ca="1" si="314"/>
        <v>0</v>
      </c>
      <c r="BKJ8" s="255">
        <f t="shared" ca="1" si="315"/>
        <v>0</v>
      </c>
      <c r="BKK8" s="255">
        <f t="shared" ca="1" si="316"/>
        <v>0</v>
      </c>
      <c r="BKL8" s="255">
        <f t="shared" ca="1" si="317"/>
        <v>0</v>
      </c>
      <c r="BKM8" s="255">
        <f t="shared" ca="1" si="318"/>
        <v>0</v>
      </c>
      <c r="BKN8" s="255">
        <f t="shared" ca="1" si="319"/>
        <v>1000</v>
      </c>
      <c r="BKO8" s="255">
        <f t="shared" ca="1" si="320"/>
        <v>0</v>
      </c>
      <c r="BKP8" s="255">
        <f t="shared" ca="1" si="321"/>
        <v>0</v>
      </c>
      <c r="BKQ8" s="255">
        <f t="shared" ca="1" si="322"/>
        <v>1000</v>
      </c>
      <c r="BKR8" s="255">
        <f t="shared" ca="1" si="323"/>
        <v>0</v>
      </c>
      <c r="BKS8" s="255">
        <f ca="1">SUMIF(BPB:BPB,BKH8,BPH:BPH)+SUMIF(BPE:BPE,BKH8,BPI:BPI)</f>
        <v>0</v>
      </c>
      <c r="BKT8" s="255">
        <f ca="1">SUMIF(BPB:BPB,BKH8,BPJ:BPJ)+SUMIF(BPE:BPE,BKH8,BPK:BPK)</f>
        <v>0</v>
      </c>
      <c r="BKU8" s="255">
        <f t="shared" ca="1" si="324"/>
        <v>0</v>
      </c>
      <c r="BKV8" s="255">
        <v>19</v>
      </c>
      <c r="BKW8" s="255">
        <f t="shared" ca="1" si="325"/>
        <v>1</v>
      </c>
      <c r="BKY8" s="255">
        <f ca="1">RANK(BKU8,BKU$4:BKU$8)+COUNTIF(BKU$4:BKU8,BKU8)-1</f>
        <v>5</v>
      </c>
      <c r="BKZ8" s="255" t="str">
        <f ca="1">INDEX(BKH$4:BKH$8,MATCH(5,BKY$4:BKY$8,0),0)</f>
        <v>Uruguay</v>
      </c>
      <c r="BLA8" s="255">
        <f t="shared" ca="1" si="326"/>
        <v>1</v>
      </c>
      <c r="BLB8" s="255" t="str">
        <f ca="1">IF(AND(BLB7&lt;&gt;"",BLA8=1),BKZ8,"")</f>
        <v>Uruguay</v>
      </c>
      <c r="BLG8" s="255" t="str">
        <f t="shared" ca="1" si="327"/>
        <v>Uruguay</v>
      </c>
      <c r="BLH8" s="255">
        <f ca="1">SUMPRODUCT((BPB3:BPB42=BLG8)*(BPE3:BPE42=BLG4)*(BPL3:BPL42="W"))+SUMPRODUCT((BPB3:BPB42=BLG8)*(BPE3:BPE42=BLG5)*(BPL3:BPL42="W"))+SUMPRODUCT((BPB3:BPB42=BLG8)*(BPE3:BPE42=BLG6)*(BPL3:BPL42="W"))+SUMPRODUCT((BPB3:BPB42=BLG8)*(BPE3:BPE42=BLG7)*(BPL3:BPL42="W"))+SUMPRODUCT((BPB3:BPB42=BLG4)*(BPE3:BPE42=BLG8)*(BPM3:BPM42="W"))+SUMPRODUCT((BPB3:BPB42=BLG5)*(BPE3:BPE42=BLG8)*(BPM3:BPM42="W"))+SUMPRODUCT((BPB3:BPB42=BLG6)*(BPE3:BPE42=BLG8)*(BPM3:BPM42="W"))+SUMPRODUCT((BPB3:BPB42=BLG7)*(BPE3:BPE42=BLG8)*(BPM3:BPM42="W"))</f>
        <v>0</v>
      </c>
      <c r="BLI8" s="255">
        <f ca="1">SUMPRODUCT((BPB3:BPB42=BLG8)*(BPE3:BPE42=BLG4)*(BPL3:BPL42="D"))+SUMPRODUCT((BPB3:BPB42=BLG8)*(BPE3:BPE42=BLG5)*(BPL3:BPL42="D"))+SUMPRODUCT((BPB3:BPB42=BLG8)*(BPE3:BPE42=BLG6)*(BPL3:BPL42="D"))+SUMPRODUCT((BPB3:BPB42=BLG8)*(BPE3:BPE42=BLG7)*(BPL3:BPL42="D"))+SUMPRODUCT((BPB3:BPB42=BLG4)*(BPE3:BPE42=BLG8)*(BPL3:BPL42="D"))+SUMPRODUCT((BPB3:BPB42=BLG5)*(BPE3:BPE42=BLG8)*(BPL3:BPL42="D"))+SUMPRODUCT((BPB3:BPB42=BLG6)*(BPE3:BPE42=BLG8)*(BPL3:BPL42="D"))+SUMPRODUCT((BPB3:BPB42=BLG7)*(BPE3:BPE42=BLG8)*(BPL3:BPL42="D"))</f>
        <v>0</v>
      </c>
      <c r="BLJ8" s="255">
        <f ca="1">SUMPRODUCT((BPB3:BPB42=BLG8)*(BPE3:BPE42=BLG4)*(BPL3:BPL42="L"))+SUMPRODUCT((BPB3:BPB42=BLG8)*(BPE3:BPE42=BLG5)*(BPL3:BPL42="L"))+SUMPRODUCT((BPB3:BPB42=BLG8)*(BPE3:BPE42=BLG6)*(BPL3:BPL42="L"))+SUMPRODUCT((BPB3:BPB42=BLG8)*(BPE3:BPE42=BLG7)*(BPL3:BPL42="L"))+SUMPRODUCT((BPB3:BPB42=BLG4)*(BPE3:BPE42=BLG8)*(BPM3:BPM42="L"))+SUMPRODUCT((BPB3:BPB42=BLG5)*(BPE3:BPE42=BLG8)*(BPM3:BPM42="L"))+SUMPRODUCT((BPB3:BPB42=BLG6)*(BPE3:BPE42=BLG8)*(BPM3:BPM42="L"))+SUMPRODUCT((BPB3:BPB42=BLG7)*(BPE3:BPE42=BLG8)*(BPM3:BPM42="L"))</f>
        <v>0</v>
      </c>
      <c r="BLK8" s="255">
        <f ca="1">IF(BLG8&lt;&gt;"",VLOOKUP(BLG8,BKH4:BKL29,5,FALSE),0)</f>
        <v>0</v>
      </c>
      <c r="BLL8" s="255">
        <f ca="1">IF(BLG8&lt;&gt;"",VLOOKUP(BLG8,BKH4:BKM29,6,FALSE),0)</f>
        <v>0</v>
      </c>
      <c r="BLM8" s="255">
        <f ca="1">BLK8-BLL8+1000</f>
        <v>1000</v>
      </c>
      <c r="BLN8" s="255">
        <f ca="1">IF(BLG8&lt;&gt;"",VLOOKUP(BLG8,BKH4:BKO29,8,FALSE),0)</f>
        <v>0</v>
      </c>
      <c r="BLO8" s="255">
        <f ca="1">IF(BLG8&lt;&gt;"",VLOOKUP(BLG8,BKH4:BKP29,9,FALSE),0)</f>
        <v>0</v>
      </c>
      <c r="BLP8" s="255">
        <f ca="1">BLN8-BLO8+1000</f>
        <v>1000</v>
      </c>
      <c r="BLQ8" s="255">
        <f ca="1">IF(BLG8&lt;&gt;"",VLOOKUP(BLG8,BKH4:BKL8,5,FALSE),"")</f>
        <v>0</v>
      </c>
      <c r="BLR8" s="255">
        <f ca="1">IF(BLG8&lt;&gt;"",VLOOKUP(BLG8,BKH4:BKO8,8,FALSE),"")</f>
        <v>0</v>
      </c>
      <c r="BLS8" s="255">
        <f ca="1">IF(BLG8&lt;&gt;"",VLOOKUP(BLG8,BKH4:BKV8,15,FALSE),"")</f>
        <v>19</v>
      </c>
      <c r="BLT8" s="255">
        <f ca="1">SUMPRODUCT((BPB3:BPB42=BLG8)*(BPE3:BPE42=BLG4)*BPH3:BPH42)+SUMPRODUCT((BPB3:BPB42=BLG8)*(BPE3:BPE42=BLG5)*BPH3:BPH42)+SUMPRODUCT((BPB3:BPB42=BLG8)*(BPE3:BPE42=BLG6)*BPH3:BPH42)+SUMPRODUCT((BPB3:BPB42=BLG8)*(BPE3:BPE42=BLG7)*BPH3:BPH42)+SUMPRODUCT((BPB3:BPB42=BLG4)*(BPE3:BPE42=BLG8)*BPI3:BPI42)+SUMPRODUCT((BPB3:BPB42=BLG5)*(BPE3:BPE42=BLG8)*BPI3:BPI42)+SUMPRODUCT((BPB3:BPB42=BLG6)*(BPE3:BPE42=BLG8)*BPI3:BPI42)+SUMPRODUCT((BPB3:BPB42=BLG7)*(BPE3:BPE42=BLG8)*BPI3:BPI42)</f>
        <v>0</v>
      </c>
      <c r="BLU8" s="255">
        <f ca="1">SUMPRODUCT((BPB3:BPB42=BLG8)*(BPE3:BPE42=BLG4)*BPJ3:BPJ42)+SUMPRODUCT((BPB3:BPB42=BLG8)*(BPE3:BPE42=BLG5)*BPJ3:BPJ42)+SUMPRODUCT((BPB3:BPB42=BLG8)*(BPE3:BPE42=BLG6)*BPJ3:BPJ42)+SUMPRODUCT((BPB3:BPB42=BLG8)*(BPE3:BPE42=BLG7)*BPJ3:BPJ42)+SUMPRODUCT((BPB3:BPB42=BLG4)*(BPE3:BPE42=BLG8)*BPK3:BPK42)+SUMPRODUCT((BPB3:BPB42=BLG5)*(BPE3:BPE42=BLG8)*BPK3:BPK42)+SUMPRODUCT((BPB3:BPB42=BLG6)*(BPE3:BPE42=BLG8)*BPK3:BPK42)+SUMPRODUCT((BPB3:BPB42=BLG7)*(BPE3:BPE42=BLG8)*BPK3:BPK42)</f>
        <v>0</v>
      </c>
      <c r="BLV8" s="255">
        <f ca="1">BLH8*4+BLI8*2+BLT8+BLU8</f>
        <v>0</v>
      </c>
      <c r="BLW8" s="255">
        <f ca="1">IF(BLG8&lt;&gt;"",RANK(BLV8,BLV4:BLV8),"")</f>
        <v>1</v>
      </c>
      <c r="BLX8" s="255">
        <f ca="1">SUMPRODUCT((BLV4:BLV8=BLV8)*(BLM4:BLM8&gt;BLM8))</f>
        <v>0</v>
      </c>
      <c r="BLY8" s="255">
        <f ca="1">SUMPRODUCT((BLV4:BLV8=BLV8)*(BLM4:BLM8=BLM8)*(BLP4:BLP8&gt;BLP8))</f>
        <v>0</v>
      </c>
      <c r="BLZ8" s="255">
        <f ca="1">SUMPRODUCT((BLV4:BLV8=BLV8)*(BLM4:BLM8=BLM8)*(BLP4:BLP8=BLP8)*(BLQ4:BLQ8&gt;BLQ8))</f>
        <v>0</v>
      </c>
      <c r="BMA8" s="255">
        <f ca="1">SUMPRODUCT((BLV4:BLV8=BLV8)*(BLM4:BLM8=BLM8)*(BLP4:BLP8=BLP8)*(BLQ4:BLQ8=BLQ8)*(BLR4:BLR8&gt;BLR8))</f>
        <v>0</v>
      </c>
      <c r="BMB8" s="255">
        <f ca="1">SUMPRODUCT((BLV4:BLV8=BLV8)*(BLM4:BLM8=BLM8)*(BLP4:BLP8=BLP8)*(BLQ4:BLQ8=BLQ8)*(BLR4:BLR8=BLR8)*(BLS4:BLS8&gt;BLS8))</f>
        <v>0</v>
      </c>
      <c r="BMC8" s="255">
        <f t="shared" ca="1" si="328"/>
        <v>1</v>
      </c>
      <c r="BMD8" s="255" t="str">
        <f ca="1">IF(BLG8&lt;&gt;"",INDEX(BLG4:BLG8,MATCH(5,BMC4:BMC8,0),0),"")</f>
        <v>England</v>
      </c>
      <c r="BME8" s="255" t="str">
        <f ca="1">IF(BLC7&lt;&gt;"",BLC7,"")</f>
        <v/>
      </c>
      <c r="BMF8" s="255" t="str">
        <f ca="1">IF(BME8&lt;&gt;"",SUMPRODUCT((BPB3:BPB42=BME8)*(BPE3:BPE42=BME5)*(BPL3:BPL42="W"))+SUMPRODUCT((BPB3:BPB42=BME8)*(BPE3:BPE42=BME6)*(BPL3:BPL42="W"))+SUMPRODUCT((BPB3:BPB42=BME8)*(BPE3:BPE42=BME7)*(BPL3:BPL42="W"))+SUMPRODUCT((BPB3:BPB42=BME5)*(BPE3:BPE42=BME8)*(BPL3:BPL42="W"))+SUMPRODUCT((BPB3:BPB42=BME6)*(BPE3:BPE42=BME8)*(BPL3:BPL42="W"))+SUMPRODUCT((BPB3:BPB42=BME7)*(BPE3:BPE42=BME8)*(BPL3:BPL42="W")),"")</f>
        <v/>
      </c>
      <c r="BMG8" s="255" t="str">
        <f ca="1">IF(BME8&lt;&gt;"",SUMPRODUCT((BPB3:BPB42=BME8)*(BPE3:BPE42=BME5)*(BPL3:BPL42="D"))+SUMPRODUCT((BPB3:BPB42=BME8)*(BPE3:BPE42=BME6)*(BPL3:BPL42="D"))+SUMPRODUCT((BPB3:BPB42=BME8)*(BPE3:BPE42=BME7)*(BPL3:BPL42="D"))+SUMPRODUCT((BPB3:BPB42=BME5)*(BPE3:BPE42=BME8)*(BPL3:BPL42="D"))+SUMPRODUCT((BPB3:BPB42=BME6)*(BPE3:BPE42=BME8)*(BPL3:BPL42="D"))+SUMPRODUCT((BPB3:BPB42=BME7)*(BPE3:BPE42=BME8)*(BPL3:BPL42="D")),"")</f>
        <v/>
      </c>
      <c r="BMH8" s="255" t="str">
        <f ca="1">IF(BME8&lt;&gt;"",SUMPRODUCT((BPB3:BPB42=BME8)*(BPE3:BPE42=BME5)*(BPL3:BPL42="L"))+SUMPRODUCT((BPB3:BPB42=BME8)*(BPE3:BPE42=BME6)*(BPL3:BPL42="L"))+SUMPRODUCT((BPB3:BPB42=BME8)*(BPE3:BPE42=BME7)*(BPL3:BPL42="L"))+SUMPRODUCT((BPB3:BPB42=BME5)*(BPE3:BPE42=BME8)*(BPL3:BPL42="L"))+SUMPRODUCT((BPB3:BPB42=BME6)*(BPE3:BPE42=BME8)*(BPL3:BPL42="L"))+SUMPRODUCT((BPB3:BPB42=BME7)*(BPE3:BPE42=BME8)*(BPL3:BPL42="L")),"")</f>
        <v/>
      </c>
      <c r="BMI8" s="255">
        <f ca="1">IF(BME8&lt;&gt;"",VLOOKUP(BME8,BKH4:BKL29,5,FALSE),0)</f>
        <v>0</v>
      </c>
      <c r="BMJ8" s="255">
        <f ca="1">IF(BME8&lt;&gt;"",VLOOKUP(BME8,BKH4:BKM29,6,FALSE),0)</f>
        <v>0</v>
      </c>
      <c r="BMK8" s="255">
        <f ca="1">BMI8-BMJ8+1000</f>
        <v>1000</v>
      </c>
      <c r="BML8" s="255">
        <f ca="1">IF(BME8&lt;&gt;"",VLOOKUP(BME8,BKH4:BKO29,8,FALSE),0)</f>
        <v>0</v>
      </c>
      <c r="BMM8" s="255">
        <f ca="1">IF(BME8&lt;&gt;"",VLOOKUP(BME8,BKH4:BKP29,9,FALSE),0)</f>
        <v>0</v>
      </c>
      <c r="BMN8" s="255" t="str">
        <f ca="1">IF(BME8&lt;&gt;"",BML8-BMM8+1000,"")</f>
        <v/>
      </c>
      <c r="BMO8" s="255" t="str">
        <f ca="1">IF(BME8&lt;&gt;"",VLOOKUP(BME8,BKH4:BKL8,5,FALSE),"")</f>
        <v/>
      </c>
      <c r="BMP8" s="255" t="str">
        <f ca="1">IF(BME8&lt;&gt;"",VLOOKUP(BME8,BKH4:BKO8,8,FALSE),"")</f>
        <v/>
      </c>
      <c r="BMQ8" s="255" t="str">
        <f ca="1">IF(BME8&lt;&gt;"",VLOOKUP(BME8,BKH4:BKV8,15,FALSE),"")</f>
        <v/>
      </c>
      <c r="BMR8" s="255" t="str">
        <f ca="1">IF(BME8&lt;&gt;"",SUMPRODUCT((BPB3:BPB42=BME8)*(BPE3:BPE42=BME5)*BPH3:BPH42)+SUMPRODUCT((BPB3:BPB42=BME8)*(BPE3:BPE42=BME6)*BPH3:BPH42)+SUMPRODUCT((BPB3:BPB42=BME8)*(BPE3:BPE42=BME7)*BPH3:BPH42)+SUMPRODUCT((BPB3:BPB42=BME5)*(BPE3:BPE42=BME8)*BPI3:BPI42)+SUMPRODUCT((BPB3:BPB42=BME6)*(BPE3:BPE42=BME8)*BPI3:BPI42)+SUMPRODUCT((BPB3:BPB42=BME7)*(BPE3:BPE42=BME8)*BPI3:BPI42),"")</f>
        <v/>
      </c>
      <c r="BMS8" s="255" t="str">
        <f ca="1">IF(BME8&lt;&gt;"",SUMPRODUCT((BPB3:BPB42=BME8)*(BPE3:BPE42=BME5)*BPJ3:BPJ42)+SUMPRODUCT((BPB3:BPB42=BME8)*(BPE3:BPE42=BME6)*BPJ3:BPJ42)+SUMPRODUCT((BPB3:BPB42=BME8)*(BPE3:BPE42=BME7)*BPJ3:BPJ42)+SUMPRODUCT((BPB3:BPB42=BME5)*(BPE3:BPE42=BME8)*BPK3:BPK42)+SUMPRODUCT((BPB3:BPB42=BME6)*(BPE3:BPE42=BME8)*BPK3:BPK42)+SUMPRODUCT((BPB3:BPB42=BME7)*(BPE3:BPE42=BME8)*BPK3:BPK42),"")</f>
        <v/>
      </c>
      <c r="BMT8" s="255" t="str">
        <f ca="1">IF(BME8&lt;&gt;"",BMF8*4+BMG8*2+BMR8+BMS8,"")</f>
        <v/>
      </c>
      <c r="BMU8" s="255" t="str">
        <f ca="1">IF(BME8&lt;&gt;"",RANK(BMT8,BMT5:BMT8),"")</f>
        <v/>
      </c>
      <c r="BMV8" s="255">
        <f ca="1">SUMPRODUCT((BMT5:BMT8=BMT8)*(BMK5:BMK8&gt;BMK8))</f>
        <v>0</v>
      </c>
      <c r="BMW8" s="255">
        <f ca="1">SUMPRODUCT((BMT5:BMT8=BMT8)*(BMK5:BMK8=BMK8)*(BMN5:BMN8&gt;BMN8))</f>
        <v>0</v>
      </c>
      <c r="BMX8" s="255">
        <f ca="1">SUMPRODUCT((BMT4:BMT8=BMT8)*(BMK4:BMK8=BMK8)*(BMN4:BMN8=BMN8)*(BMO4:BMO8&gt;BMO8))</f>
        <v>0</v>
      </c>
      <c r="BMY8" s="255">
        <f ca="1">SUMPRODUCT((BMT4:BMT8=BMT8)*(BMK4:BMK8=BMK8)*(BMN4:BMN8=BMN8)*(BMO4:BMO8=BMO8)*(BMP4:BMP8&gt;BMP8))</f>
        <v>0</v>
      </c>
      <c r="BMZ8" s="255">
        <f ca="1">SUMPRODUCT((BMT4:BMT8=BMT8)*(BMK4:BMK8=BMK8)*(BMN4:BMN8=BMN8)*(BMO4:BMO8=BMO8)*(BMP4:BMP8=BMP8)*(BMQ4:BMQ8&gt;BMQ8))</f>
        <v>0</v>
      </c>
      <c r="BNA8" s="255" t="str">
        <f t="shared" ca="1" si="399"/>
        <v/>
      </c>
      <c r="BNB8" s="255" t="str">
        <f ca="1">IF(BME8&lt;&gt;"",INDEX(BME5:BME8,MATCH(5,BNA5:BNA8,0),0),"")</f>
        <v/>
      </c>
      <c r="BNC8" s="255" t="str">
        <f ca="1">IF(BLD6&lt;&gt;"",BLD6,"")</f>
        <v/>
      </c>
      <c r="BND8" s="255" t="str">
        <f ca="1">IF(BNC8&lt;&gt;"",SUMPRODUCT((BPB3:BPB42=BNC8)*(BPE3:BPE42=BNC9)*(BPL3:BPL42="W"))+SUMPRODUCT((BPB3:BPB42=BNC8)*(BPE3:BPE42=BNC6)*(BPL3:BPL42="W"))+SUMPRODUCT((BPB3:BPB42=BNC8)*(BPE3:BPE42=BNC7)*(BPL3:BPL42="W"))+SUMPRODUCT((BPB3:BPB42=BNC9)*(BPE3:BPE42=BNC8)*(BPM3:BPM42="W"))+SUMPRODUCT((BPB3:BPB42=BNC6)*(BPE3:BPE42=BNC8)*(BPM3:BPM42="W"))+SUMPRODUCT((BPB3:BPB42=BNC7)*(BPE3:BPE42=BNC8)*(BPM3:BPM42="W")),"")</f>
        <v/>
      </c>
      <c r="BNE8" s="255" t="str">
        <f ca="1">IF(BNC8&lt;&gt;"",SUMPRODUCT((BPB3:BPB42=BNC8)*(BPE3:BPE42=BNC9)*(BPL3:BPL42="D"))+SUMPRODUCT((BPB3:BPB42=BNC8)*(BPE3:BPE42=BNC6)*(BPL3:BPL42="D"))+SUMPRODUCT((BPB3:BPB42=BNC8)*(BPE3:BPE42=BNC7)*(BPL3:BPL42="D"))+SUMPRODUCT((BPB3:BPB42=BNC9)*(BPE3:BPE42=BNC8)*(BPL3:BPL42="D"))+SUMPRODUCT((BPB3:BPB42=BNC6)*(BPE3:BPE42=BNC8)*(BPL3:BPL42="D"))+SUMPRODUCT((BPB3:BPB42=BNC7)*(BPE3:BPE42=BNC8)*(BPL3:BPL42="D")),"")</f>
        <v/>
      </c>
      <c r="BNF8" s="255" t="str">
        <f ca="1">IF(BNC8&lt;&gt;"",SUMPRODUCT((BPB3:BPB42=BNC8)*(BPE3:BPE42=BNC9)*(BPL3:BPL42="L"))+SUMPRODUCT((BPB3:BPB42=BNC8)*(BPE3:BPE42=BNC6)*(BPL3:BPL42="L"))+SUMPRODUCT((BPB3:BPB42=BNC8)*(BPE3:BPE42=BNC7)*(BPL3:BPL42="L"))+SUMPRODUCT((BPB3:BPB42=BNC9)*(BPE3:BPE42=BNC8)*(BPM3:BPM42="L"))+SUMPRODUCT((BPB3:BPB42=BNC6)*(BPE3:BPE42=BNC8)*(BPM3:BPM42="L"))+SUMPRODUCT((BPB3:BPB42=BNC7)*(BPE3:BPE42=BNC8)*(BPM3:BPM42="L")),"")</f>
        <v/>
      </c>
      <c r="BNG8" s="255">
        <f ca="1">IF(BNC8&lt;&gt;"",VLOOKUP(BNC8,BKH4:BKL29,5,FALSE),0)</f>
        <v>0</v>
      </c>
      <c r="BNH8" s="255">
        <f ca="1">IF(BNC8&lt;&gt;"",VLOOKUP(BNC8,BKH4:BKM29,6,FALSE),0)</f>
        <v>0</v>
      </c>
      <c r="BNI8" s="255">
        <f ca="1">BNG8-BNH8+1000</f>
        <v>1000</v>
      </c>
      <c r="BNJ8" s="255">
        <f ca="1">IF(BNC8&lt;&gt;"",VLOOKUP(BNC8,BKH4:BKO29,8,FALSE),0)</f>
        <v>0</v>
      </c>
      <c r="BNK8" s="255">
        <f ca="1">IF(BNC8&lt;&gt;"",VLOOKUP(BNC8,BKH4:BKP29,9,FALSE),0)</f>
        <v>0</v>
      </c>
      <c r="BNL8" s="255" t="str">
        <f ca="1">IF(BNC8&lt;&gt;"",BNJ8-BNK8+1000,"")</f>
        <v/>
      </c>
      <c r="BNM8" s="255" t="str">
        <f ca="1">IF(BNC8&lt;&gt;"",VLOOKUP(BNC8,BKH4:BKL8,5,FALSE),"")</f>
        <v/>
      </c>
      <c r="BNN8" s="255" t="str">
        <f ca="1">IF(BNC8&lt;&gt;"",VLOOKUP(BNC8,BKH4:BKO8,8,FALSE),"")</f>
        <v/>
      </c>
      <c r="BNO8" s="255" t="str">
        <f ca="1">IF(BNC8&lt;&gt;"",VLOOKUP(BNC8,BKH4:BKV8,15,FALSE),"")</f>
        <v/>
      </c>
      <c r="BNP8" s="255" t="str">
        <f ca="1">IF(BNC8&lt;&gt;"",SUMPRODUCT((BPB3:BPB42=BNC8)*(BPE3:BPE42=BNC9)*BPH3:BPH42)+SUMPRODUCT((BPB3:BPB42=BNC8)*(BPE3:BPE42=BNC6)*BPH3:BPH42)+SUMPRODUCT((BPB3:BPB42=BNC8)*(BPE3:BPE42=BNC7)*BPH3:BPH42)+SUMPRODUCT((BPB3:BPB42=BNC9)*(BPE3:BPE42=BNC8)*BPI3:BPI42)+SUMPRODUCT((BPB3:BPB42=BNC6)*(BPE3:BPE42=BNC8)*BPI3:BPI42)+SUMPRODUCT((BPB3:BPB42=BNC7)*(BPE3:BPE42=BNC8)*BPI3:BPI42),"")</f>
        <v/>
      </c>
      <c r="BNQ8" s="255" t="str">
        <f ca="1">IF(BNC8&lt;&gt;"",SUMPRODUCT((BPB3:BPB42=BNC8)*(BPE3:BPE42=BNC9)*BPJ3:BPJ42)+SUMPRODUCT((BPB3:BPB42=BNC8)*(BPE3:BPE42=BNC6)*BPJ3:BPJ42)+SUMPRODUCT((BPB3:BPB42=BNC8)*(BPE3:BPE42=BNC7)*BPJ3:BPJ42)+SUMPRODUCT((BPB3:BPB42=BNC9)*(BPE3:BPE42=BNC8)*BPK3:BPK42)+SUMPRODUCT((BPB3:BPB42=BNC6)*(BPE3:BPE42=BNC8)*BPK3:BPK42)+SUMPRODUCT((BPB3:BPB42=BNC7)*(BPE3:BPE42=BNC8)*BPK3:BPK42),"")</f>
        <v/>
      </c>
      <c r="BNR8" s="255" t="str">
        <f ca="1">IF(BNC8&lt;&gt;"",BND8*4+BNE8*2+BNP8+BNQ8,"")</f>
        <v/>
      </c>
      <c r="BNS8" s="255" t="str">
        <f ca="1">IF(BNC8&lt;&gt;"",RANK(BNR8,BNR6:BNR9),"")</f>
        <v/>
      </c>
      <c r="BNT8" s="255">
        <f ca="1">SUMPRODUCT((BNR6:BNR9=BNR8)*(BNI6:BNI9&gt;BNI8))</f>
        <v>0</v>
      </c>
      <c r="BNU8" s="255">
        <f ca="1">SUMPRODUCT((BNR6:BNR9=BNR8)*(BNI6:BNI9=BNI8)*(BNL6:BNL9&gt;BNL8))</f>
        <v>0</v>
      </c>
      <c r="BNV8" s="255">
        <f ca="1">SUMPRODUCT((BNR4:BNR8=BNR8)*(BNI4:BNI8=BNI8)*(BNL4:BNL8=BNL8)*(BNM4:BNM8&gt;BNM8))</f>
        <v>0</v>
      </c>
      <c r="BNW8" s="255">
        <f ca="1">SUMPRODUCT((BNR4:BNR8=BNR8)*(BNI4:BNI8=BNI8)*(BNL4:BNL8=BNL8)*(BNM4:BNM8=BNM8)*(BNN4:BNN8&gt;BNN8))</f>
        <v>0</v>
      </c>
      <c r="BNX8" s="255">
        <f ca="1">SUMPRODUCT((BNR4:BNR8=BNR8)*(BNI4:BNI8=BNI8)*(BNL4:BNL8=BNL8)*(BNM4:BNM8=BNM8)*(BNN4:BNN8=BNN8)*(BNO4:BNO8&gt;BNO8))</f>
        <v>0</v>
      </c>
      <c r="BNY8" s="255" t="str">
        <f t="shared" ca="1" si="418"/>
        <v/>
      </c>
      <c r="BNZ8" s="255" t="str">
        <f ca="1">IF(BNC8&lt;&gt;"",INDEX(BNC6:BNC8,MATCH(5,BNY6:BNY8,0),0),"")</f>
        <v/>
      </c>
      <c r="BOA8" s="255" t="str">
        <f ca="1">IF(BLE5&lt;&gt;"",BLE5,"")</f>
        <v/>
      </c>
      <c r="BOB8" s="255">
        <f ca="1">SUMPRODUCT((BPB3:BPB42=BOA8)*(BPE3:BPE42=BOA9)*(BPL3:BPL42="W"))+SUMPRODUCT((BPB3:BPB42=BOA8)*(BPE3:BPE42=BOA10)*(BPL3:BPL42="W"))+SUMPRODUCT((BPB3:BPB42=BOA8)*(BPE3:BPE42=BOA7)*(BPL3:BPL42="W"))+SUMPRODUCT((BPB3:BPB42=BOA9)*(BPE3:BPE42=BOA8)*(BPM3:BPM42="W"))+SUMPRODUCT((BPB3:BPB42=BOA10)*(BPE3:BPE42=BOA8)*(BPM3:BPM42="W"))+SUMPRODUCT((BPB3:BPB42=BOA7)*(BPE3:BPE42=BOA8)*(BPM3:BPM42="W"))</f>
        <v>0</v>
      </c>
      <c r="BOC8" s="255">
        <f ca="1">SUMPRODUCT((BPB3:BPB42=BOA8)*(BPE3:BPE42=BOA9)*(BPL3:BPL42="D"))+SUMPRODUCT((BPB3:BPB42=BOA8)*(BPE3:BPE42=BOA10)*(BPL3:BPL42="D"))+SUMPRODUCT((BPB3:BPB42=BOA8)*(BPE3:BPE42=BOA7)*(BPL3:BPL42="D"))+SUMPRODUCT((BPB3:BPB42=BOA9)*(BPE3:BPE42=BOA8)*(BPL3:BPL42="D"))+SUMPRODUCT((BPB3:BPB42=BOA10)*(BPE3:BPE42=BOA8)*(BPL3:BPL42="D"))+SUMPRODUCT((BPB3:BPB42=BOA7)*(BPE3:BPE42=BOA8)*(BPL3:BPL42="D"))</f>
        <v>0</v>
      </c>
      <c r="BOD8" s="255">
        <f ca="1">SUMPRODUCT((BPB3:BPB42=BOA8)*(BPE3:BPE42=BOA9)*(BPL3:BPL42="L"))+SUMPRODUCT((BPB3:BPB42=BOA8)*(BPE3:BPE42=BOA10)*(BPL3:BPL42="L"))+SUMPRODUCT((BPB3:BPB42=BOA8)*(BPE3:BPE42=BOA7)*(BPL3:BPL42="L"))+SUMPRODUCT((BPB3:BPB42=BOA9)*(BPE3:BPE42=BOA8)*(BPM3:BPM42="L"))+SUMPRODUCT((BPB3:BPB42=BOA10)*(BPE3:BPE42=BOA8)*(BPM3:BPM42="L"))+SUMPRODUCT((BPB3:BPB42=BOA7)*(BPE3:BPE42=BOA8)*(BPM3:BPM42="L"))</f>
        <v>0</v>
      </c>
      <c r="BOE8" s="255">
        <f ca="1">IF(BOA8&lt;&gt;"",VLOOKUP(BOA8,BKH4:BKL29,5,FALSE),0)</f>
        <v>0</v>
      </c>
      <c r="BOF8" s="255">
        <f ca="1">IF(BOA8&lt;&gt;"",VLOOKUP(BOA8,BKH4:BKM29,6,FALSE),0)</f>
        <v>0</v>
      </c>
      <c r="BOG8" s="255">
        <f ca="1">BOE8-BOF8+1000</f>
        <v>1000</v>
      </c>
      <c r="BOH8" s="255">
        <f ca="1">IF(BOA8&lt;&gt;"",VLOOKUP(BOA8,BKH4:BKO29,8,FALSE),0)</f>
        <v>0</v>
      </c>
      <c r="BOI8" s="255">
        <f ca="1">IF(BOA8&lt;&gt;"",VLOOKUP(BOA8,BKH4:BKP29,9,FALSE),0)</f>
        <v>0</v>
      </c>
      <c r="BOJ8" s="255">
        <f t="shared" ref="BOJ8" ca="1" si="446">BOH8-BOI8+1000</f>
        <v>1000</v>
      </c>
      <c r="BOK8" s="255" t="str">
        <f ca="1">IF(BOA8&lt;&gt;"",VLOOKUP(BOA8,BKH4:BKL8,5,FALSE),"")</f>
        <v/>
      </c>
      <c r="BOL8" s="255" t="str">
        <f ca="1">IF(BOA8&lt;&gt;"",VLOOKUP(BOA8,BKH4:BKO8,8,FALSE),"")</f>
        <v/>
      </c>
      <c r="BOM8" s="255" t="str">
        <f ca="1">IF(BOA8&lt;&gt;"",VLOOKUP(BOA8,BKH4:BKV8,15,FALSE),"")</f>
        <v/>
      </c>
      <c r="BON8" s="255">
        <f ca="1">SUMPRODUCT((BPB3:BPB42=BOA8)*(BPE3:BPE42=BOA9)*BPH3:BPH42)+SUMPRODUCT((BPB3:BPB42=BOA8)*(BPE3:BPE42=BOA10)*BPH3:BPH42)+SUMPRODUCT((BPB3:BPB42=BOA8)*(BPE3:BPE42=BOA7)*BPH3:BPH42)+SUMPRODUCT((BPB3:BPB42=BOA9)*(BPE3:BPE42=BOA8)*BPI3:BPI42)+SUMPRODUCT((BPB3:BPB42=BOA10)*(BPE3:BPE42=BOA8)*BPI3:BPI42)+SUMPRODUCT((BPB3:BPB42=BOA7)*(BPE3:BPE42=BOA8)*BPI3:BPI42)</f>
        <v>0</v>
      </c>
      <c r="BOO8" s="255">
        <f ca="1">SUMPRODUCT((BPB3:BPB42=BOA8)*(BPE3:BPE42=BOA9)*BPJ3:BPJ42)+SUMPRODUCT((BPB3:BPB42=BOA8)*(BPE3:BPE42=BOA10)*BPJ3:BPJ42)+SUMPRODUCT((BPB3:BPB42=BOA8)*(BPE3:BPE42=BOA7)*BPJ3:BPJ42)+SUMPRODUCT((BPB3:BPB42=BOA9)*(BPE3:BPE42=BOA8)*BPK3:BPK42)+SUMPRODUCT((BPB3:BPB42=BOA10)*(BPE3:BPE42=BOA8)*BPK3:BPK42)+SUMPRODUCT((BPB3:BPB42=BOA7)*(BPE3:BPE42=BOA8)*BPK3:BPK42)</f>
        <v>0</v>
      </c>
      <c r="BOP8" s="255">
        <f t="shared" ref="BOP8" ca="1" si="447">BOB8*4+BOC8*2+BON8+BOO8</f>
        <v>0</v>
      </c>
      <c r="BOQ8" s="255" t="str">
        <f ca="1">IF(BOA8&lt;&gt;"",RANK(BOP8,BOP7:BOP10),"")</f>
        <v/>
      </c>
      <c r="BOR8" s="255">
        <f ca="1">SUMPRODUCT((BOP7:BOP10=BOP8)*(BOG7:BOG10&gt;BOG8))</f>
        <v>0</v>
      </c>
      <c r="BOS8" s="255">
        <f ca="1">SUMPRODUCT((BOP7:BOP10=BOP8)*(BOG7:BOG10=BOG8)*(BOJ7:BOJ10&gt;BOJ8))</f>
        <v>0</v>
      </c>
      <c r="BOT8" s="255">
        <f ca="1">SUMPRODUCT((BOP4:BOP8=BOP8)*(BOG4:BOG8=BOG8)*(BOJ4:BOJ8=BOJ8)*(BOK4:BOK8&gt;BOK8))</f>
        <v>0</v>
      </c>
      <c r="BOU8" s="255">
        <f ca="1">SUMPRODUCT((BOP4:BOP8=BOP8)*(BOG4:BOG8=BOG8)*(BOJ4:BOJ8=BOJ8)*(BOK4:BOK8=BOK8)*(BOL4:BOL8&gt;BOL8))</f>
        <v>0</v>
      </c>
      <c r="BOV8" s="255">
        <f ca="1">SUMPRODUCT((BOP4:BOP8=BOP8)*(BOG4:BOG8=BOG8)*(BOJ4:BOJ8=BOJ8)*(BOK4:BOK8=BOK8)*(BOL4:BOL8=BOL8)*(BOM4:BOM8&gt;BOM8))</f>
        <v>0</v>
      </c>
      <c r="BOW8" s="255" t="str">
        <f ca="1">IF(BOA8&lt;&gt;"",SUM(BOQ8:BOV8)+3,"")</f>
        <v/>
      </c>
      <c r="BOX8" s="255" t="str">
        <f ca="1">IF(BOA7&lt;&gt;"",IF(BOA7=BOX7,BOA8,BOA7),"")</f>
        <v/>
      </c>
      <c r="BOY8" s="255" t="str">
        <f ca="1">IF(BOX8&lt;&gt;"",BOX8,IF(BNZ8&lt;&gt;"",BNZ8,IF(BNB8&lt;&gt;"",BNB8,IF(BMD8&lt;&gt;"",BMD8,BKZ8))))</f>
        <v>England</v>
      </c>
      <c r="BOZ8" s="255">
        <v>5</v>
      </c>
      <c r="BPA8" s="255">
        <v>6</v>
      </c>
      <c r="BPB8" s="255" t="str">
        <f t="shared" si="106"/>
        <v>Samoa</v>
      </c>
      <c r="BPC8" s="255" t="str">
        <f ca="1">IF(OFFSET('All Players'!$W15,0,BPC$1)&lt;&gt;"",OFFSET('All Players'!$W15,0,BPC$1),"")</f>
        <v/>
      </c>
      <c r="BPD8" s="255" t="str">
        <f ca="1">IF(OFFSET('All Players'!$Y15,0,BPC$1)&lt;&gt;"",OFFSET('All Players'!$Y15,0,BPC$1),"")</f>
        <v/>
      </c>
      <c r="BPE8" s="255" t="str">
        <f t="shared" si="107"/>
        <v>USA</v>
      </c>
      <c r="BPF8" s="255" t="str">
        <f ca="1">IF(OFFSET('All Players'!$AA15,0,BPE$1)&lt;&gt;"",OFFSET('All Players'!$AA15,0,BPE$1),"")</f>
        <v/>
      </c>
      <c r="BPG8" s="255" t="str">
        <f ca="1">IF(OFFSET('All Players'!$AC15,0,BPF$1)&lt;&gt;"",OFFSET('All Players'!$AC15,0,BPF$1),"")</f>
        <v/>
      </c>
      <c r="BPH8" s="255">
        <f t="shared" ca="1" si="108"/>
        <v>0</v>
      </c>
      <c r="BPI8" s="255">
        <f t="shared" ca="1" si="109"/>
        <v>0</v>
      </c>
      <c r="BPJ8" s="255">
        <f t="shared" ca="1" si="110"/>
        <v>0</v>
      </c>
      <c r="BPK8" s="255">
        <f t="shared" ca="1" si="111"/>
        <v>0</v>
      </c>
      <c r="BPL8" s="255" t="str">
        <f t="shared" ca="1" si="112"/>
        <v/>
      </c>
      <c r="BPM8" s="255" t="str">
        <f t="shared" ca="1" si="113"/>
        <v/>
      </c>
      <c r="BPN8" s="255">
        <f ca="1">VLOOKUP(BPO8,BUF4:BUG8,2,FALSE)</f>
        <v>1</v>
      </c>
      <c r="BPO8" s="255" t="s">
        <v>2</v>
      </c>
      <c r="BPP8" s="255">
        <f t="shared" ca="1" si="329"/>
        <v>0</v>
      </c>
      <c r="BPQ8" s="255">
        <f t="shared" ca="1" si="330"/>
        <v>0</v>
      </c>
      <c r="BPR8" s="255">
        <f t="shared" ca="1" si="331"/>
        <v>0</v>
      </c>
      <c r="BPS8" s="255">
        <f t="shared" ca="1" si="332"/>
        <v>0</v>
      </c>
      <c r="BPT8" s="255">
        <f t="shared" ca="1" si="333"/>
        <v>0</v>
      </c>
      <c r="BPU8" s="255">
        <f t="shared" ca="1" si="334"/>
        <v>1000</v>
      </c>
      <c r="BPV8" s="255">
        <f t="shared" ca="1" si="335"/>
        <v>0</v>
      </c>
      <c r="BPW8" s="255">
        <f t="shared" ca="1" si="336"/>
        <v>0</v>
      </c>
      <c r="BPX8" s="255">
        <f t="shared" ca="1" si="337"/>
        <v>1000</v>
      </c>
      <c r="BPY8" s="255">
        <f t="shared" ca="1" si="338"/>
        <v>0</v>
      </c>
      <c r="BPZ8" s="255">
        <f ca="1">SUMIF(BUI:BUI,BPO8,BUO:BUO)+SUMIF(BUL:BUL,BPO8,BUP:BUP)</f>
        <v>0</v>
      </c>
      <c r="BQA8" s="255">
        <f ca="1">SUMIF(BUI:BUI,BPO8,BUQ:BUQ)+SUMIF(BUL:BUL,BPO8,BUR:BUR)</f>
        <v>0</v>
      </c>
      <c r="BQB8" s="255">
        <f t="shared" ca="1" si="339"/>
        <v>0</v>
      </c>
      <c r="BQC8" s="255">
        <v>19</v>
      </c>
      <c r="BQD8" s="255">
        <f t="shared" ca="1" si="340"/>
        <v>1</v>
      </c>
      <c r="BQF8" s="255">
        <f ca="1">RANK(BQB8,BQB$4:BQB$8)+COUNTIF(BQB$4:BQB8,BQB8)-1</f>
        <v>5</v>
      </c>
      <c r="BQG8" s="255" t="str">
        <f ca="1">INDEX(BPO$4:BPO$8,MATCH(5,BQF$4:BQF$8,0),0)</f>
        <v>Uruguay</v>
      </c>
      <c r="BQH8" s="255">
        <f t="shared" ca="1" si="341"/>
        <v>1</v>
      </c>
      <c r="BQI8" s="255" t="str">
        <f ca="1">IF(AND(BQI7&lt;&gt;"",BQH8=1),BQG8,"")</f>
        <v>Uruguay</v>
      </c>
      <c r="BQN8" s="255" t="str">
        <f t="shared" ca="1" si="342"/>
        <v>Uruguay</v>
      </c>
      <c r="BQO8" s="255">
        <f ca="1">SUMPRODUCT((BUI3:BUI42=BQN8)*(BUL3:BUL42=BQN4)*(BUS3:BUS42="W"))+SUMPRODUCT((BUI3:BUI42=BQN8)*(BUL3:BUL42=BQN5)*(BUS3:BUS42="W"))+SUMPRODUCT((BUI3:BUI42=BQN8)*(BUL3:BUL42=BQN6)*(BUS3:BUS42="W"))+SUMPRODUCT((BUI3:BUI42=BQN8)*(BUL3:BUL42=BQN7)*(BUS3:BUS42="W"))+SUMPRODUCT((BUI3:BUI42=BQN4)*(BUL3:BUL42=BQN8)*(BUT3:BUT42="W"))+SUMPRODUCT((BUI3:BUI42=BQN5)*(BUL3:BUL42=BQN8)*(BUT3:BUT42="W"))+SUMPRODUCT((BUI3:BUI42=BQN6)*(BUL3:BUL42=BQN8)*(BUT3:BUT42="W"))+SUMPRODUCT((BUI3:BUI42=BQN7)*(BUL3:BUL42=BQN8)*(BUT3:BUT42="W"))</f>
        <v>0</v>
      </c>
      <c r="BQP8" s="255">
        <f ca="1">SUMPRODUCT((BUI3:BUI42=BQN8)*(BUL3:BUL42=BQN4)*(BUS3:BUS42="D"))+SUMPRODUCT((BUI3:BUI42=BQN8)*(BUL3:BUL42=BQN5)*(BUS3:BUS42="D"))+SUMPRODUCT((BUI3:BUI42=BQN8)*(BUL3:BUL42=BQN6)*(BUS3:BUS42="D"))+SUMPRODUCT((BUI3:BUI42=BQN8)*(BUL3:BUL42=BQN7)*(BUS3:BUS42="D"))+SUMPRODUCT((BUI3:BUI42=BQN4)*(BUL3:BUL42=BQN8)*(BUS3:BUS42="D"))+SUMPRODUCT((BUI3:BUI42=BQN5)*(BUL3:BUL42=BQN8)*(BUS3:BUS42="D"))+SUMPRODUCT((BUI3:BUI42=BQN6)*(BUL3:BUL42=BQN8)*(BUS3:BUS42="D"))+SUMPRODUCT((BUI3:BUI42=BQN7)*(BUL3:BUL42=BQN8)*(BUS3:BUS42="D"))</f>
        <v>0</v>
      </c>
      <c r="BQQ8" s="255">
        <f ca="1">SUMPRODUCT((BUI3:BUI42=BQN8)*(BUL3:BUL42=BQN4)*(BUS3:BUS42="L"))+SUMPRODUCT((BUI3:BUI42=BQN8)*(BUL3:BUL42=BQN5)*(BUS3:BUS42="L"))+SUMPRODUCT((BUI3:BUI42=BQN8)*(BUL3:BUL42=BQN6)*(BUS3:BUS42="L"))+SUMPRODUCT((BUI3:BUI42=BQN8)*(BUL3:BUL42=BQN7)*(BUS3:BUS42="L"))+SUMPRODUCT((BUI3:BUI42=BQN4)*(BUL3:BUL42=BQN8)*(BUT3:BUT42="L"))+SUMPRODUCT((BUI3:BUI42=BQN5)*(BUL3:BUL42=BQN8)*(BUT3:BUT42="L"))+SUMPRODUCT((BUI3:BUI42=BQN6)*(BUL3:BUL42=BQN8)*(BUT3:BUT42="L"))+SUMPRODUCT((BUI3:BUI42=BQN7)*(BUL3:BUL42=BQN8)*(BUT3:BUT42="L"))</f>
        <v>0</v>
      </c>
      <c r="BQR8" s="255">
        <f ca="1">IF(BQN8&lt;&gt;"",VLOOKUP(BQN8,BPO4:BPS29,5,FALSE),0)</f>
        <v>0</v>
      </c>
      <c r="BQS8" s="255">
        <f ca="1">IF(BQN8&lt;&gt;"",VLOOKUP(BQN8,BPO4:BPT29,6,FALSE),0)</f>
        <v>0</v>
      </c>
      <c r="BQT8" s="255">
        <f ca="1">BQR8-BQS8+1000</f>
        <v>1000</v>
      </c>
      <c r="BQU8" s="255">
        <f ca="1">IF(BQN8&lt;&gt;"",VLOOKUP(BQN8,BPO4:BPV29,8,FALSE),0)</f>
        <v>0</v>
      </c>
      <c r="BQV8" s="255">
        <f ca="1">IF(BQN8&lt;&gt;"",VLOOKUP(BQN8,BPO4:BPW29,9,FALSE),0)</f>
        <v>0</v>
      </c>
      <c r="BQW8" s="255">
        <f ca="1">BQU8-BQV8+1000</f>
        <v>1000</v>
      </c>
      <c r="BQX8" s="255">
        <f ca="1">IF(BQN8&lt;&gt;"",VLOOKUP(BQN8,BPO4:BPS8,5,FALSE),"")</f>
        <v>0</v>
      </c>
      <c r="BQY8" s="255">
        <f ca="1">IF(BQN8&lt;&gt;"",VLOOKUP(BQN8,BPO4:BPV8,8,FALSE),"")</f>
        <v>0</v>
      </c>
      <c r="BQZ8" s="255">
        <f ca="1">IF(BQN8&lt;&gt;"",VLOOKUP(BQN8,BPO4:BQC8,15,FALSE),"")</f>
        <v>19</v>
      </c>
      <c r="BRA8" s="255">
        <f ca="1">SUMPRODUCT((BUI3:BUI42=BQN8)*(BUL3:BUL42=BQN4)*BUO3:BUO42)+SUMPRODUCT((BUI3:BUI42=BQN8)*(BUL3:BUL42=BQN5)*BUO3:BUO42)+SUMPRODUCT((BUI3:BUI42=BQN8)*(BUL3:BUL42=BQN6)*BUO3:BUO42)+SUMPRODUCT((BUI3:BUI42=BQN8)*(BUL3:BUL42=BQN7)*BUO3:BUO42)+SUMPRODUCT((BUI3:BUI42=BQN4)*(BUL3:BUL42=BQN8)*BUP3:BUP42)+SUMPRODUCT((BUI3:BUI42=BQN5)*(BUL3:BUL42=BQN8)*BUP3:BUP42)+SUMPRODUCT((BUI3:BUI42=BQN6)*(BUL3:BUL42=BQN8)*BUP3:BUP42)+SUMPRODUCT((BUI3:BUI42=BQN7)*(BUL3:BUL42=BQN8)*BUP3:BUP42)</f>
        <v>0</v>
      </c>
      <c r="BRB8" s="255">
        <f ca="1">SUMPRODUCT((BUI3:BUI42=BQN8)*(BUL3:BUL42=BQN4)*BUQ3:BUQ42)+SUMPRODUCT((BUI3:BUI42=BQN8)*(BUL3:BUL42=BQN5)*BUQ3:BUQ42)+SUMPRODUCT((BUI3:BUI42=BQN8)*(BUL3:BUL42=BQN6)*BUQ3:BUQ42)+SUMPRODUCT((BUI3:BUI42=BQN8)*(BUL3:BUL42=BQN7)*BUQ3:BUQ42)+SUMPRODUCT((BUI3:BUI42=BQN4)*(BUL3:BUL42=BQN8)*BUR3:BUR42)+SUMPRODUCT((BUI3:BUI42=BQN5)*(BUL3:BUL42=BQN8)*BUR3:BUR42)+SUMPRODUCT((BUI3:BUI42=BQN6)*(BUL3:BUL42=BQN8)*BUR3:BUR42)+SUMPRODUCT((BUI3:BUI42=BQN7)*(BUL3:BUL42=BQN8)*BUR3:BUR42)</f>
        <v>0</v>
      </c>
      <c r="BRC8" s="255">
        <f ca="1">BQO8*4+BQP8*2+BRA8+BRB8</f>
        <v>0</v>
      </c>
      <c r="BRD8" s="255">
        <f ca="1">IF(BQN8&lt;&gt;"",RANK(BRC8,BRC4:BRC8),"")</f>
        <v>1</v>
      </c>
      <c r="BRE8" s="255">
        <f ca="1">SUMPRODUCT((BRC4:BRC8=BRC8)*(BQT4:BQT8&gt;BQT8))</f>
        <v>0</v>
      </c>
      <c r="BRF8" s="255">
        <f ca="1">SUMPRODUCT((BRC4:BRC8=BRC8)*(BQT4:BQT8=BQT8)*(BQW4:BQW8&gt;BQW8))</f>
        <v>0</v>
      </c>
      <c r="BRG8" s="255">
        <f ca="1">SUMPRODUCT((BRC4:BRC8=BRC8)*(BQT4:BQT8=BQT8)*(BQW4:BQW8=BQW8)*(BQX4:BQX8&gt;BQX8))</f>
        <v>0</v>
      </c>
      <c r="BRH8" s="255">
        <f ca="1">SUMPRODUCT((BRC4:BRC8=BRC8)*(BQT4:BQT8=BQT8)*(BQW4:BQW8=BQW8)*(BQX4:BQX8=BQX8)*(BQY4:BQY8&gt;BQY8))</f>
        <v>0</v>
      </c>
      <c r="BRI8" s="255">
        <f ca="1">SUMPRODUCT((BRC4:BRC8=BRC8)*(BQT4:BQT8=BQT8)*(BQW4:BQW8=BQW8)*(BQX4:BQX8=BQX8)*(BQY4:BQY8=BQY8)*(BQZ4:BQZ8&gt;BQZ8))</f>
        <v>0</v>
      </c>
      <c r="BRJ8" s="255">
        <f t="shared" ca="1" si="343"/>
        <v>1</v>
      </c>
      <c r="BRK8" s="255" t="str">
        <f ca="1">IF(BQN8&lt;&gt;"",INDEX(BQN4:BQN8,MATCH(5,BRJ4:BRJ8,0),0),"")</f>
        <v>England</v>
      </c>
      <c r="BRL8" s="255" t="str">
        <f ca="1">IF(BQJ7&lt;&gt;"",BQJ7,"")</f>
        <v/>
      </c>
      <c r="BRM8" s="255" t="str">
        <f ca="1">IF(BRL8&lt;&gt;"",SUMPRODUCT((BUI3:BUI42=BRL8)*(BUL3:BUL42=BRL5)*(BUS3:BUS42="W"))+SUMPRODUCT((BUI3:BUI42=BRL8)*(BUL3:BUL42=BRL6)*(BUS3:BUS42="W"))+SUMPRODUCT((BUI3:BUI42=BRL8)*(BUL3:BUL42=BRL7)*(BUS3:BUS42="W"))+SUMPRODUCT((BUI3:BUI42=BRL5)*(BUL3:BUL42=BRL8)*(BUS3:BUS42="W"))+SUMPRODUCT((BUI3:BUI42=BRL6)*(BUL3:BUL42=BRL8)*(BUS3:BUS42="W"))+SUMPRODUCT((BUI3:BUI42=BRL7)*(BUL3:BUL42=BRL8)*(BUS3:BUS42="W")),"")</f>
        <v/>
      </c>
      <c r="BRN8" s="255" t="str">
        <f ca="1">IF(BRL8&lt;&gt;"",SUMPRODUCT((BUI3:BUI42=BRL8)*(BUL3:BUL42=BRL5)*(BUS3:BUS42="D"))+SUMPRODUCT((BUI3:BUI42=BRL8)*(BUL3:BUL42=BRL6)*(BUS3:BUS42="D"))+SUMPRODUCT((BUI3:BUI42=BRL8)*(BUL3:BUL42=BRL7)*(BUS3:BUS42="D"))+SUMPRODUCT((BUI3:BUI42=BRL5)*(BUL3:BUL42=BRL8)*(BUS3:BUS42="D"))+SUMPRODUCT((BUI3:BUI42=BRL6)*(BUL3:BUL42=BRL8)*(BUS3:BUS42="D"))+SUMPRODUCT((BUI3:BUI42=BRL7)*(BUL3:BUL42=BRL8)*(BUS3:BUS42="D")),"")</f>
        <v/>
      </c>
      <c r="BRO8" s="255" t="str">
        <f ca="1">IF(BRL8&lt;&gt;"",SUMPRODUCT((BUI3:BUI42=BRL8)*(BUL3:BUL42=BRL5)*(BUS3:BUS42="L"))+SUMPRODUCT((BUI3:BUI42=BRL8)*(BUL3:BUL42=BRL6)*(BUS3:BUS42="L"))+SUMPRODUCT((BUI3:BUI42=BRL8)*(BUL3:BUL42=BRL7)*(BUS3:BUS42="L"))+SUMPRODUCT((BUI3:BUI42=BRL5)*(BUL3:BUL42=BRL8)*(BUS3:BUS42="L"))+SUMPRODUCT((BUI3:BUI42=BRL6)*(BUL3:BUL42=BRL8)*(BUS3:BUS42="L"))+SUMPRODUCT((BUI3:BUI42=BRL7)*(BUL3:BUL42=BRL8)*(BUS3:BUS42="L")),"")</f>
        <v/>
      </c>
      <c r="BRP8" s="255">
        <f ca="1">IF(BRL8&lt;&gt;"",VLOOKUP(BRL8,BPO4:BPS29,5,FALSE),0)</f>
        <v>0</v>
      </c>
      <c r="BRQ8" s="255">
        <f ca="1">IF(BRL8&lt;&gt;"",VLOOKUP(BRL8,BPO4:BPT29,6,FALSE),0)</f>
        <v>0</v>
      </c>
      <c r="BRR8" s="255">
        <f ca="1">BRP8-BRQ8+1000</f>
        <v>1000</v>
      </c>
      <c r="BRS8" s="255">
        <f ca="1">IF(BRL8&lt;&gt;"",VLOOKUP(BRL8,BPO4:BPV29,8,FALSE),0)</f>
        <v>0</v>
      </c>
      <c r="BRT8" s="255">
        <f ca="1">IF(BRL8&lt;&gt;"",VLOOKUP(BRL8,BPO4:BPW29,9,FALSE),0)</f>
        <v>0</v>
      </c>
      <c r="BRU8" s="255" t="str">
        <f ca="1">IF(BRL8&lt;&gt;"",BRS8-BRT8+1000,"")</f>
        <v/>
      </c>
      <c r="BRV8" s="255" t="str">
        <f ca="1">IF(BRL8&lt;&gt;"",VLOOKUP(BRL8,BPO4:BPS8,5,FALSE),"")</f>
        <v/>
      </c>
      <c r="BRW8" s="255" t="str">
        <f ca="1">IF(BRL8&lt;&gt;"",VLOOKUP(BRL8,BPO4:BPV8,8,FALSE),"")</f>
        <v/>
      </c>
      <c r="BRX8" s="255" t="str">
        <f ca="1">IF(BRL8&lt;&gt;"",VLOOKUP(BRL8,BPO4:BQC8,15,FALSE),"")</f>
        <v/>
      </c>
      <c r="BRY8" s="255" t="str">
        <f ca="1">IF(BRL8&lt;&gt;"",SUMPRODUCT((BUI3:BUI42=BRL8)*(BUL3:BUL42=BRL5)*BUO3:BUO42)+SUMPRODUCT((BUI3:BUI42=BRL8)*(BUL3:BUL42=BRL6)*BUO3:BUO42)+SUMPRODUCT((BUI3:BUI42=BRL8)*(BUL3:BUL42=BRL7)*BUO3:BUO42)+SUMPRODUCT((BUI3:BUI42=BRL5)*(BUL3:BUL42=BRL8)*BUP3:BUP42)+SUMPRODUCT((BUI3:BUI42=BRL6)*(BUL3:BUL42=BRL8)*BUP3:BUP42)+SUMPRODUCT((BUI3:BUI42=BRL7)*(BUL3:BUL42=BRL8)*BUP3:BUP42),"")</f>
        <v/>
      </c>
      <c r="BRZ8" s="255" t="str">
        <f ca="1">IF(BRL8&lt;&gt;"",SUMPRODUCT((BUI3:BUI42=BRL8)*(BUL3:BUL42=BRL5)*BUQ3:BUQ42)+SUMPRODUCT((BUI3:BUI42=BRL8)*(BUL3:BUL42=BRL6)*BUQ3:BUQ42)+SUMPRODUCT((BUI3:BUI42=BRL8)*(BUL3:BUL42=BRL7)*BUQ3:BUQ42)+SUMPRODUCT((BUI3:BUI42=BRL5)*(BUL3:BUL42=BRL8)*BUR3:BUR42)+SUMPRODUCT((BUI3:BUI42=BRL6)*(BUL3:BUL42=BRL8)*BUR3:BUR42)+SUMPRODUCT((BUI3:BUI42=BRL7)*(BUL3:BUL42=BRL8)*BUR3:BUR42),"")</f>
        <v/>
      </c>
      <c r="BSA8" s="255" t="str">
        <f ca="1">IF(BRL8&lt;&gt;"",BRM8*4+BRN8*2+BRY8+BRZ8,"")</f>
        <v/>
      </c>
      <c r="BSB8" s="255" t="str">
        <f ca="1">IF(BRL8&lt;&gt;"",RANK(BSA8,BSA5:BSA8),"")</f>
        <v/>
      </c>
      <c r="BSC8" s="255">
        <f ca="1">SUMPRODUCT((BSA5:BSA8=BSA8)*(BRR5:BRR8&gt;BRR8))</f>
        <v>0</v>
      </c>
      <c r="BSD8" s="255">
        <f ca="1">SUMPRODUCT((BSA5:BSA8=BSA8)*(BRR5:BRR8=BRR8)*(BRU5:BRU8&gt;BRU8))</f>
        <v>0</v>
      </c>
      <c r="BSE8" s="255">
        <f ca="1">SUMPRODUCT((BSA4:BSA8=BSA8)*(BRR4:BRR8=BRR8)*(BRU4:BRU8=BRU8)*(BRV4:BRV8&gt;BRV8))</f>
        <v>0</v>
      </c>
      <c r="BSF8" s="255">
        <f ca="1">SUMPRODUCT((BSA4:BSA8=BSA8)*(BRR4:BRR8=BRR8)*(BRU4:BRU8=BRU8)*(BRV4:BRV8=BRV8)*(BRW4:BRW8&gt;BRW8))</f>
        <v>0</v>
      </c>
      <c r="BSG8" s="255">
        <f ca="1">SUMPRODUCT((BSA4:BSA8=BSA8)*(BRR4:BRR8=BRR8)*(BRU4:BRU8=BRU8)*(BRV4:BRV8=BRV8)*(BRW4:BRW8=BRW8)*(BRX4:BRX8&gt;BRX8))</f>
        <v>0</v>
      </c>
      <c r="BSH8" s="255" t="str">
        <f t="shared" ca="1" si="401"/>
        <v/>
      </c>
      <c r="BSI8" s="255" t="str">
        <f ca="1">IF(BRL8&lt;&gt;"",INDEX(BRL5:BRL8,MATCH(5,BSH5:BSH8,0),0),"")</f>
        <v/>
      </c>
      <c r="BSJ8" s="255" t="str">
        <f ca="1">IF(BQK6&lt;&gt;"",BQK6,"")</f>
        <v/>
      </c>
      <c r="BSK8" s="255" t="str">
        <f ca="1">IF(BSJ8&lt;&gt;"",SUMPRODUCT((BUI3:BUI42=BSJ8)*(BUL3:BUL42=BSJ9)*(BUS3:BUS42="W"))+SUMPRODUCT((BUI3:BUI42=BSJ8)*(BUL3:BUL42=BSJ6)*(BUS3:BUS42="W"))+SUMPRODUCT((BUI3:BUI42=BSJ8)*(BUL3:BUL42=BSJ7)*(BUS3:BUS42="W"))+SUMPRODUCT((BUI3:BUI42=BSJ9)*(BUL3:BUL42=BSJ8)*(BUT3:BUT42="W"))+SUMPRODUCT((BUI3:BUI42=BSJ6)*(BUL3:BUL42=BSJ8)*(BUT3:BUT42="W"))+SUMPRODUCT((BUI3:BUI42=BSJ7)*(BUL3:BUL42=BSJ8)*(BUT3:BUT42="W")),"")</f>
        <v/>
      </c>
      <c r="BSL8" s="255" t="str">
        <f ca="1">IF(BSJ8&lt;&gt;"",SUMPRODUCT((BUI3:BUI42=BSJ8)*(BUL3:BUL42=BSJ9)*(BUS3:BUS42="D"))+SUMPRODUCT((BUI3:BUI42=BSJ8)*(BUL3:BUL42=BSJ6)*(BUS3:BUS42="D"))+SUMPRODUCT((BUI3:BUI42=BSJ8)*(BUL3:BUL42=BSJ7)*(BUS3:BUS42="D"))+SUMPRODUCT((BUI3:BUI42=BSJ9)*(BUL3:BUL42=BSJ8)*(BUS3:BUS42="D"))+SUMPRODUCT((BUI3:BUI42=BSJ6)*(BUL3:BUL42=BSJ8)*(BUS3:BUS42="D"))+SUMPRODUCT((BUI3:BUI42=BSJ7)*(BUL3:BUL42=BSJ8)*(BUS3:BUS42="D")),"")</f>
        <v/>
      </c>
      <c r="BSM8" s="255" t="str">
        <f ca="1">IF(BSJ8&lt;&gt;"",SUMPRODUCT((BUI3:BUI42=BSJ8)*(BUL3:BUL42=BSJ9)*(BUS3:BUS42="L"))+SUMPRODUCT((BUI3:BUI42=BSJ8)*(BUL3:BUL42=BSJ6)*(BUS3:BUS42="L"))+SUMPRODUCT((BUI3:BUI42=BSJ8)*(BUL3:BUL42=BSJ7)*(BUS3:BUS42="L"))+SUMPRODUCT((BUI3:BUI42=BSJ9)*(BUL3:BUL42=BSJ8)*(BUT3:BUT42="L"))+SUMPRODUCT((BUI3:BUI42=BSJ6)*(BUL3:BUL42=BSJ8)*(BUT3:BUT42="L"))+SUMPRODUCT((BUI3:BUI42=BSJ7)*(BUL3:BUL42=BSJ8)*(BUT3:BUT42="L")),"")</f>
        <v/>
      </c>
      <c r="BSN8" s="255">
        <f ca="1">IF(BSJ8&lt;&gt;"",VLOOKUP(BSJ8,BPO4:BPS29,5,FALSE),0)</f>
        <v>0</v>
      </c>
      <c r="BSO8" s="255">
        <f ca="1">IF(BSJ8&lt;&gt;"",VLOOKUP(BSJ8,BPO4:BPT29,6,FALSE),0)</f>
        <v>0</v>
      </c>
      <c r="BSP8" s="255">
        <f ca="1">BSN8-BSO8+1000</f>
        <v>1000</v>
      </c>
      <c r="BSQ8" s="255">
        <f ca="1">IF(BSJ8&lt;&gt;"",VLOOKUP(BSJ8,BPO4:BPV29,8,FALSE),0)</f>
        <v>0</v>
      </c>
      <c r="BSR8" s="255">
        <f ca="1">IF(BSJ8&lt;&gt;"",VLOOKUP(BSJ8,BPO4:BPW29,9,FALSE),0)</f>
        <v>0</v>
      </c>
      <c r="BSS8" s="255" t="str">
        <f ca="1">IF(BSJ8&lt;&gt;"",BSQ8-BSR8+1000,"")</f>
        <v/>
      </c>
      <c r="BST8" s="255" t="str">
        <f ca="1">IF(BSJ8&lt;&gt;"",VLOOKUP(BSJ8,BPO4:BPS8,5,FALSE),"")</f>
        <v/>
      </c>
      <c r="BSU8" s="255" t="str">
        <f ca="1">IF(BSJ8&lt;&gt;"",VLOOKUP(BSJ8,BPO4:BPV8,8,FALSE),"")</f>
        <v/>
      </c>
      <c r="BSV8" s="255" t="str">
        <f ca="1">IF(BSJ8&lt;&gt;"",VLOOKUP(BSJ8,BPO4:BQC8,15,FALSE),"")</f>
        <v/>
      </c>
      <c r="BSW8" s="255" t="str">
        <f ca="1">IF(BSJ8&lt;&gt;"",SUMPRODUCT((BUI3:BUI42=BSJ8)*(BUL3:BUL42=BSJ9)*BUO3:BUO42)+SUMPRODUCT((BUI3:BUI42=BSJ8)*(BUL3:BUL42=BSJ6)*BUO3:BUO42)+SUMPRODUCT((BUI3:BUI42=BSJ8)*(BUL3:BUL42=BSJ7)*BUO3:BUO42)+SUMPRODUCT((BUI3:BUI42=BSJ9)*(BUL3:BUL42=BSJ8)*BUP3:BUP42)+SUMPRODUCT((BUI3:BUI42=BSJ6)*(BUL3:BUL42=BSJ8)*BUP3:BUP42)+SUMPRODUCT((BUI3:BUI42=BSJ7)*(BUL3:BUL42=BSJ8)*BUP3:BUP42),"")</f>
        <v/>
      </c>
      <c r="BSX8" s="255" t="str">
        <f ca="1">IF(BSJ8&lt;&gt;"",SUMPRODUCT((BUI3:BUI42=BSJ8)*(BUL3:BUL42=BSJ9)*BUQ3:BUQ42)+SUMPRODUCT((BUI3:BUI42=BSJ8)*(BUL3:BUL42=BSJ6)*BUQ3:BUQ42)+SUMPRODUCT((BUI3:BUI42=BSJ8)*(BUL3:BUL42=BSJ7)*BUQ3:BUQ42)+SUMPRODUCT((BUI3:BUI42=BSJ9)*(BUL3:BUL42=BSJ8)*BUR3:BUR42)+SUMPRODUCT((BUI3:BUI42=BSJ6)*(BUL3:BUL42=BSJ8)*BUR3:BUR42)+SUMPRODUCT((BUI3:BUI42=BSJ7)*(BUL3:BUL42=BSJ8)*BUR3:BUR42),"")</f>
        <v/>
      </c>
      <c r="BSY8" s="255" t="str">
        <f ca="1">IF(BSJ8&lt;&gt;"",BSK8*4+BSL8*2+BSW8+BSX8,"")</f>
        <v/>
      </c>
      <c r="BSZ8" s="255" t="str">
        <f ca="1">IF(BSJ8&lt;&gt;"",RANK(BSY8,BSY6:BSY9),"")</f>
        <v/>
      </c>
      <c r="BTA8" s="255">
        <f ca="1">SUMPRODUCT((BSY6:BSY9=BSY8)*(BSP6:BSP9&gt;BSP8))</f>
        <v>0</v>
      </c>
      <c r="BTB8" s="255">
        <f ca="1">SUMPRODUCT((BSY6:BSY9=BSY8)*(BSP6:BSP9=BSP8)*(BSS6:BSS9&gt;BSS8))</f>
        <v>0</v>
      </c>
      <c r="BTC8" s="255">
        <f ca="1">SUMPRODUCT((BSY4:BSY8=BSY8)*(BSP4:BSP8=BSP8)*(BSS4:BSS8=BSS8)*(BST4:BST8&gt;BST8))</f>
        <v>0</v>
      </c>
      <c r="BTD8" s="255">
        <f ca="1">SUMPRODUCT((BSY4:BSY8=BSY8)*(BSP4:BSP8=BSP8)*(BSS4:BSS8=BSS8)*(BST4:BST8=BST8)*(BSU4:BSU8&gt;BSU8))</f>
        <v>0</v>
      </c>
      <c r="BTE8" s="255">
        <f ca="1">SUMPRODUCT((BSY4:BSY8=BSY8)*(BSP4:BSP8=BSP8)*(BSS4:BSS8=BSS8)*(BST4:BST8=BST8)*(BSU4:BSU8=BSU8)*(BSV4:BSV8&gt;BSV8))</f>
        <v>0</v>
      </c>
      <c r="BTF8" s="255" t="str">
        <f t="shared" ca="1" si="419"/>
        <v/>
      </c>
      <c r="BTG8" s="255" t="str">
        <f ca="1">IF(BSJ8&lt;&gt;"",INDEX(BSJ6:BSJ8,MATCH(5,BTF6:BTF8,0),0),"")</f>
        <v/>
      </c>
      <c r="BTH8" s="255" t="str">
        <f ca="1">IF(BQL5&lt;&gt;"",BQL5,"")</f>
        <v/>
      </c>
      <c r="BTI8" s="255">
        <f ca="1">SUMPRODUCT((BUI3:BUI42=BTH8)*(BUL3:BUL42=BTH9)*(BUS3:BUS42="W"))+SUMPRODUCT((BUI3:BUI42=BTH8)*(BUL3:BUL42=BTH10)*(BUS3:BUS42="W"))+SUMPRODUCT((BUI3:BUI42=BTH8)*(BUL3:BUL42=BTH7)*(BUS3:BUS42="W"))+SUMPRODUCT((BUI3:BUI42=BTH9)*(BUL3:BUL42=BTH8)*(BUT3:BUT42="W"))+SUMPRODUCT((BUI3:BUI42=BTH10)*(BUL3:BUL42=BTH8)*(BUT3:BUT42="W"))+SUMPRODUCT((BUI3:BUI42=BTH7)*(BUL3:BUL42=BTH8)*(BUT3:BUT42="W"))</f>
        <v>0</v>
      </c>
      <c r="BTJ8" s="255">
        <f ca="1">SUMPRODUCT((BUI3:BUI42=BTH8)*(BUL3:BUL42=BTH9)*(BUS3:BUS42="D"))+SUMPRODUCT((BUI3:BUI42=BTH8)*(BUL3:BUL42=BTH10)*(BUS3:BUS42="D"))+SUMPRODUCT((BUI3:BUI42=BTH8)*(BUL3:BUL42=BTH7)*(BUS3:BUS42="D"))+SUMPRODUCT((BUI3:BUI42=BTH9)*(BUL3:BUL42=BTH8)*(BUS3:BUS42="D"))+SUMPRODUCT((BUI3:BUI42=BTH10)*(BUL3:BUL42=BTH8)*(BUS3:BUS42="D"))+SUMPRODUCT((BUI3:BUI42=BTH7)*(BUL3:BUL42=BTH8)*(BUS3:BUS42="D"))</f>
        <v>0</v>
      </c>
      <c r="BTK8" s="255">
        <f ca="1">SUMPRODUCT((BUI3:BUI42=BTH8)*(BUL3:BUL42=BTH9)*(BUS3:BUS42="L"))+SUMPRODUCT((BUI3:BUI42=BTH8)*(BUL3:BUL42=BTH10)*(BUS3:BUS42="L"))+SUMPRODUCT((BUI3:BUI42=BTH8)*(BUL3:BUL42=BTH7)*(BUS3:BUS42="L"))+SUMPRODUCT((BUI3:BUI42=BTH9)*(BUL3:BUL42=BTH8)*(BUT3:BUT42="L"))+SUMPRODUCT((BUI3:BUI42=BTH10)*(BUL3:BUL42=BTH8)*(BUT3:BUT42="L"))+SUMPRODUCT((BUI3:BUI42=BTH7)*(BUL3:BUL42=BTH8)*(BUT3:BUT42="L"))</f>
        <v>0</v>
      </c>
      <c r="BTL8" s="255">
        <f ca="1">IF(BTH8&lt;&gt;"",VLOOKUP(BTH8,BPO4:BPS29,5,FALSE),0)</f>
        <v>0</v>
      </c>
      <c r="BTM8" s="255">
        <f ca="1">IF(BTH8&lt;&gt;"",VLOOKUP(BTH8,BPO4:BPT29,6,FALSE),0)</f>
        <v>0</v>
      </c>
      <c r="BTN8" s="255">
        <f ca="1">BTL8-BTM8+1000</f>
        <v>1000</v>
      </c>
      <c r="BTO8" s="255">
        <f ca="1">IF(BTH8&lt;&gt;"",VLOOKUP(BTH8,BPO4:BPV29,8,FALSE),0)</f>
        <v>0</v>
      </c>
      <c r="BTP8" s="255">
        <f ca="1">IF(BTH8&lt;&gt;"",VLOOKUP(BTH8,BPO4:BPW29,9,FALSE),0)</f>
        <v>0</v>
      </c>
      <c r="BTQ8" s="255">
        <f t="shared" ref="BTQ8" ca="1" si="448">BTO8-BTP8+1000</f>
        <v>1000</v>
      </c>
      <c r="BTR8" s="255" t="str">
        <f ca="1">IF(BTH8&lt;&gt;"",VLOOKUP(BTH8,BPO4:BPS8,5,FALSE),"")</f>
        <v/>
      </c>
      <c r="BTS8" s="255" t="str">
        <f ca="1">IF(BTH8&lt;&gt;"",VLOOKUP(BTH8,BPO4:BPV8,8,FALSE),"")</f>
        <v/>
      </c>
      <c r="BTT8" s="255" t="str">
        <f ca="1">IF(BTH8&lt;&gt;"",VLOOKUP(BTH8,BPO4:BQC8,15,FALSE),"")</f>
        <v/>
      </c>
      <c r="BTU8" s="255">
        <f ca="1">SUMPRODUCT((BUI3:BUI42=BTH8)*(BUL3:BUL42=BTH9)*BUO3:BUO42)+SUMPRODUCT((BUI3:BUI42=BTH8)*(BUL3:BUL42=BTH10)*BUO3:BUO42)+SUMPRODUCT((BUI3:BUI42=BTH8)*(BUL3:BUL42=BTH7)*BUO3:BUO42)+SUMPRODUCT((BUI3:BUI42=BTH9)*(BUL3:BUL42=BTH8)*BUP3:BUP42)+SUMPRODUCT((BUI3:BUI42=BTH10)*(BUL3:BUL42=BTH8)*BUP3:BUP42)+SUMPRODUCT((BUI3:BUI42=BTH7)*(BUL3:BUL42=BTH8)*BUP3:BUP42)</f>
        <v>0</v>
      </c>
      <c r="BTV8" s="255">
        <f ca="1">SUMPRODUCT((BUI3:BUI42=BTH8)*(BUL3:BUL42=BTH9)*BUQ3:BUQ42)+SUMPRODUCT((BUI3:BUI42=BTH8)*(BUL3:BUL42=BTH10)*BUQ3:BUQ42)+SUMPRODUCT((BUI3:BUI42=BTH8)*(BUL3:BUL42=BTH7)*BUQ3:BUQ42)+SUMPRODUCT((BUI3:BUI42=BTH9)*(BUL3:BUL42=BTH8)*BUR3:BUR42)+SUMPRODUCT((BUI3:BUI42=BTH10)*(BUL3:BUL42=BTH8)*BUR3:BUR42)+SUMPRODUCT((BUI3:BUI42=BTH7)*(BUL3:BUL42=BTH8)*BUR3:BUR42)</f>
        <v>0</v>
      </c>
      <c r="BTW8" s="255">
        <f t="shared" ref="BTW8" ca="1" si="449">BTI8*4+BTJ8*2+BTU8+BTV8</f>
        <v>0</v>
      </c>
      <c r="BTX8" s="255" t="str">
        <f ca="1">IF(BTH8&lt;&gt;"",RANK(BTW8,BTW7:BTW10),"")</f>
        <v/>
      </c>
      <c r="BTY8" s="255">
        <f ca="1">SUMPRODUCT((BTW7:BTW10=BTW8)*(BTN7:BTN10&gt;BTN8))</f>
        <v>0</v>
      </c>
      <c r="BTZ8" s="255">
        <f ca="1">SUMPRODUCT((BTW7:BTW10=BTW8)*(BTN7:BTN10=BTN8)*(BTQ7:BTQ10&gt;BTQ8))</f>
        <v>0</v>
      </c>
      <c r="BUA8" s="255">
        <f ca="1">SUMPRODUCT((BTW4:BTW8=BTW8)*(BTN4:BTN8=BTN8)*(BTQ4:BTQ8=BTQ8)*(BTR4:BTR8&gt;BTR8))</f>
        <v>0</v>
      </c>
      <c r="BUB8" s="255">
        <f ca="1">SUMPRODUCT((BTW4:BTW8=BTW8)*(BTN4:BTN8=BTN8)*(BTQ4:BTQ8=BTQ8)*(BTR4:BTR8=BTR8)*(BTS4:BTS8&gt;BTS8))</f>
        <v>0</v>
      </c>
      <c r="BUC8" s="255">
        <f ca="1">SUMPRODUCT((BTW4:BTW8=BTW8)*(BTN4:BTN8=BTN8)*(BTQ4:BTQ8=BTQ8)*(BTR4:BTR8=BTR8)*(BTS4:BTS8=BTS8)*(BTT4:BTT8&gt;BTT8))</f>
        <v>0</v>
      </c>
      <c r="BUD8" s="255" t="str">
        <f ca="1">IF(BTH8&lt;&gt;"",SUM(BTX8:BUC8)+3,"")</f>
        <v/>
      </c>
      <c r="BUE8" s="255" t="str">
        <f ca="1">IF(BTH7&lt;&gt;"",IF(BTH7=BUE7,BTH8,BTH7),"")</f>
        <v/>
      </c>
      <c r="BUF8" s="255" t="str">
        <f ca="1">IF(BUE8&lt;&gt;"",BUE8,IF(BTG8&lt;&gt;"",BTG8,IF(BSI8&lt;&gt;"",BSI8,IF(BRK8&lt;&gt;"",BRK8,BQG8))))</f>
        <v>England</v>
      </c>
      <c r="BUG8" s="255">
        <v>5</v>
      </c>
      <c r="BUH8" s="255">
        <v>6</v>
      </c>
      <c r="BUI8" s="255" t="str">
        <f t="shared" si="114"/>
        <v>Samoa</v>
      </c>
      <c r="BUJ8" s="255" t="str">
        <f ca="1">IF(OFFSET('All Players'!$W15,0,BUJ$1)&lt;&gt;"",OFFSET('All Players'!$W15,0,BUJ$1),"")</f>
        <v/>
      </c>
      <c r="BUK8" s="255" t="str">
        <f ca="1">IF(OFFSET('All Players'!$Y15,0,BUJ$1)&lt;&gt;"",OFFSET('All Players'!$Y15,0,BUJ$1),"")</f>
        <v/>
      </c>
      <c r="BUL8" s="255" t="str">
        <f t="shared" si="115"/>
        <v>USA</v>
      </c>
      <c r="BUM8" s="255" t="str">
        <f ca="1">IF(OFFSET('All Players'!$AA15,0,BUL$1)&lt;&gt;"",OFFSET('All Players'!$AA15,0,BUL$1),"")</f>
        <v/>
      </c>
      <c r="BUN8" s="255" t="str">
        <f ca="1">IF(OFFSET('All Players'!$AC15,0,BUM$1)&lt;&gt;"",OFFSET('All Players'!$AC15,0,BUM$1),"")</f>
        <v/>
      </c>
      <c r="BUO8" s="255">
        <f t="shared" ca="1" si="116"/>
        <v>0</v>
      </c>
      <c r="BUP8" s="255">
        <f t="shared" ca="1" si="117"/>
        <v>0</v>
      </c>
      <c r="BUQ8" s="255">
        <f t="shared" ca="1" si="118"/>
        <v>0</v>
      </c>
      <c r="BUR8" s="255">
        <f t="shared" ca="1" si="119"/>
        <v>0</v>
      </c>
      <c r="BUS8" s="255" t="str">
        <f t="shared" ca="1" si="120"/>
        <v/>
      </c>
      <c r="BUT8" s="255" t="str">
        <f t="shared" ca="1" si="121"/>
        <v/>
      </c>
      <c r="BUU8" s="255">
        <f ca="1">VLOOKUP(BUV8,BZM4:BZN8,2,FALSE)</f>
        <v>1</v>
      </c>
      <c r="BUV8" s="255" t="s">
        <v>2</v>
      </c>
      <c r="BUW8" s="255">
        <f t="shared" ca="1" si="344"/>
        <v>0</v>
      </c>
      <c r="BUX8" s="255">
        <f t="shared" ca="1" si="345"/>
        <v>0</v>
      </c>
      <c r="BUY8" s="255">
        <f t="shared" ca="1" si="346"/>
        <v>0</v>
      </c>
      <c r="BUZ8" s="255">
        <f t="shared" ca="1" si="347"/>
        <v>0</v>
      </c>
      <c r="BVA8" s="255">
        <f t="shared" ca="1" si="348"/>
        <v>0</v>
      </c>
      <c r="BVB8" s="255">
        <f t="shared" ca="1" si="349"/>
        <v>1000</v>
      </c>
      <c r="BVC8" s="255">
        <f t="shared" ca="1" si="350"/>
        <v>0</v>
      </c>
      <c r="BVD8" s="255">
        <f t="shared" ca="1" si="351"/>
        <v>0</v>
      </c>
      <c r="BVE8" s="255">
        <f t="shared" ca="1" si="352"/>
        <v>1000</v>
      </c>
      <c r="BVF8" s="255">
        <f t="shared" ca="1" si="353"/>
        <v>0</v>
      </c>
      <c r="BVG8" s="255">
        <f ca="1">SUMIF(BZP:BZP,BUV8,BZV:BZV)+SUMIF(BZS:BZS,BUV8,BZW:BZW)</f>
        <v>0</v>
      </c>
      <c r="BVH8" s="255">
        <f ca="1">SUMIF(BZP:BZP,BUV8,BZX:BZX)+SUMIF(BZS:BZS,BUV8,BZY:BZY)</f>
        <v>0</v>
      </c>
      <c r="BVI8" s="255">
        <f t="shared" ca="1" si="354"/>
        <v>0</v>
      </c>
      <c r="BVJ8" s="255">
        <v>19</v>
      </c>
      <c r="BVK8" s="255">
        <f t="shared" ca="1" si="355"/>
        <v>1</v>
      </c>
      <c r="BVM8" s="255">
        <f ca="1">RANK(BVI8,BVI$4:BVI$8)+COUNTIF(BVI$4:BVI8,BVI8)-1</f>
        <v>5</v>
      </c>
      <c r="BVN8" s="255" t="str">
        <f ca="1">INDEX(BUV$4:BUV$8,MATCH(5,BVM$4:BVM$8,0),0)</f>
        <v>Uruguay</v>
      </c>
      <c r="BVO8" s="255">
        <f t="shared" ca="1" si="356"/>
        <v>1</v>
      </c>
      <c r="BVP8" s="255" t="str">
        <f ca="1">IF(AND(BVP7&lt;&gt;"",BVO8=1),BVN8,"")</f>
        <v>Uruguay</v>
      </c>
      <c r="BVU8" s="255" t="str">
        <f t="shared" ca="1" si="357"/>
        <v>Uruguay</v>
      </c>
      <c r="BVV8" s="255">
        <f ca="1">SUMPRODUCT((BZP3:BZP42=BVU8)*(BZS3:BZS42=BVU4)*(BZZ3:BZZ42="W"))+SUMPRODUCT((BZP3:BZP42=BVU8)*(BZS3:BZS42=BVU5)*(BZZ3:BZZ42="W"))+SUMPRODUCT((BZP3:BZP42=BVU8)*(BZS3:BZS42=BVU6)*(BZZ3:BZZ42="W"))+SUMPRODUCT((BZP3:BZP42=BVU8)*(BZS3:BZS42=BVU7)*(BZZ3:BZZ42="W"))+SUMPRODUCT((BZP3:BZP42=BVU4)*(BZS3:BZS42=BVU8)*(CAA3:CAA42="W"))+SUMPRODUCT((BZP3:BZP42=BVU5)*(BZS3:BZS42=BVU8)*(CAA3:CAA42="W"))+SUMPRODUCT((BZP3:BZP42=BVU6)*(BZS3:BZS42=BVU8)*(CAA3:CAA42="W"))+SUMPRODUCT((BZP3:BZP42=BVU7)*(BZS3:BZS42=BVU8)*(CAA3:CAA42="W"))</f>
        <v>0</v>
      </c>
      <c r="BVW8" s="255">
        <f ca="1">SUMPRODUCT((BZP3:BZP42=BVU8)*(BZS3:BZS42=BVU4)*(BZZ3:BZZ42="D"))+SUMPRODUCT((BZP3:BZP42=BVU8)*(BZS3:BZS42=BVU5)*(BZZ3:BZZ42="D"))+SUMPRODUCT((BZP3:BZP42=BVU8)*(BZS3:BZS42=BVU6)*(BZZ3:BZZ42="D"))+SUMPRODUCT((BZP3:BZP42=BVU8)*(BZS3:BZS42=BVU7)*(BZZ3:BZZ42="D"))+SUMPRODUCT((BZP3:BZP42=BVU4)*(BZS3:BZS42=BVU8)*(BZZ3:BZZ42="D"))+SUMPRODUCT((BZP3:BZP42=BVU5)*(BZS3:BZS42=BVU8)*(BZZ3:BZZ42="D"))+SUMPRODUCT((BZP3:BZP42=BVU6)*(BZS3:BZS42=BVU8)*(BZZ3:BZZ42="D"))+SUMPRODUCT((BZP3:BZP42=BVU7)*(BZS3:BZS42=BVU8)*(BZZ3:BZZ42="D"))</f>
        <v>0</v>
      </c>
      <c r="BVX8" s="255">
        <f ca="1">SUMPRODUCT((BZP3:BZP42=BVU8)*(BZS3:BZS42=BVU4)*(BZZ3:BZZ42="L"))+SUMPRODUCT((BZP3:BZP42=BVU8)*(BZS3:BZS42=BVU5)*(BZZ3:BZZ42="L"))+SUMPRODUCT((BZP3:BZP42=BVU8)*(BZS3:BZS42=BVU6)*(BZZ3:BZZ42="L"))+SUMPRODUCT((BZP3:BZP42=BVU8)*(BZS3:BZS42=BVU7)*(BZZ3:BZZ42="L"))+SUMPRODUCT((BZP3:BZP42=BVU4)*(BZS3:BZS42=BVU8)*(CAA3:CAA42="L"))+SUMPRODUCT((BZP3:BZP42=BVU5)*(BZS3:BZS42=BVU8)*(CAA3:CAA42="L"))+SUMPRODUCT((BZP3:BZP42=BVU6)*(BZS3:BZS42=BVU8)*(CAA3:CAA42="L"))+SUMPRODUCT((BZP3:BZP42=BVU7)*(BZS3:BZS42=BVU8)*(CAA3:CAA42="L"))</f>
        <v>0</v>
      </c>
      <c r="BVY8" s="255">
        <f ca="1">IF(BVU8&lt;&gt;"",VLOOKUP(BVU8,BUV4:BUZ29,5,FALSE),0)</f>
        <v>0</v>
      </c>
      <c r="BVZ8" s="255">
        <f ca="1">IF(BVU8&lt;&gt;"",VLOOKUP(BVU8,BUV4:BVA29,6,FALSE),0)</f>
        <v>0</v>
      </c>
      <c r="BWA8" s="255">
        <f ca="1">BVY8-BVZ8+1000</f>
        <v>1000</v>
      </c>
      <c r="BWB8" s="255">
        <f ca="1">IF(BVU8&lt;&gt;"",VLOOKUP(BVU8,BUV4:BVC29,8,FALSE),0)</f>
        <v>0</v>
      </c>
      <c r="BWC8" s="255">
        <f ca="1">IF(BVU8&lt;&gt;"",VLOOKUP(BVU8,BUV4:BVD29,9,FALSE),0)</f>
        <v>0</v>
      </c>
      <c r="BWD8" s="255">
        <f ca="1">BWB8-BWC8+1000</f>
        <v>1000</v>
      </c>
      <c r="BWE8" s="255">
        <f ca="1">IF(BVU8&lt;&gt;"",VLOOKUP(BVU8,BUV4:BUZ8,5,FALSE),"")</f>
        <v>0</v>
      </c>
      <c r="BWF8" s="255">
        <f ca="1">IF(BVU8&lt;&gt;"",VLOOKUP(BVU8,BUV4:BVC8,8,FALSE),"")</f>
        <v>0</v>
      </c>
      <c r="BWG8" s="255">
        <f ca="1">IF(BVU8&lt;&gt;"",VLOOKUP(BVU8,BUV4:BVJ8,15,FALSE),"")</f>
        <v>19</v>
      </c>
      <c r="BWH8" s="255">
        <f ca="1">SUMPRODUCT((BZP3:BZP42=BVU8)*(BZS3:BZS42=BVU4)*BZV3:BZV42)+SUMPRODUCT((BZP3:BZP42=BVU8)*(BZS3:BZS42=BVU5)*BZV3:BZV42)+SUMPRODUCT((BZP3:BZP42=BVU8)*(BZS3:BZS42=BVU6)*BZV3:BZV42)+SUMPRODUCT((BZP3:BZP42=BVU8)*(BZS3:BZS42=BVU7)*BZV3:BZV42)+SUMPRODUCT((BZP3:BZP42=BVU4)*(BZS3:BZS42=BVU8)*BZW3:BZW42)+SUMPRODUCT((BZP3:BZP42=BVU5)*(BZS3:BZS42=BVU8)*BZW3:BZW42)+SUMPRODUCT((BZP3:BZP42=BVU6)*(BZS3:BZS42=BVU8)*BZW3:BZW42)+SUMPRODUCT((BZP3:BZP42=BVU7)*(BZS3:BZS42=BVU8)*BZW3:BZW42)</f>
        <v>0</v>
      </c>
      <c r="BWI8" s="255">
        <f ca="1">SUMPRODUCT((BZP3:BZP42=BVU8)*(BZS3:BZS42=BVU4)*BZX3:BZX42)+SUMPRODUCT((BZP3:BZP42=BVU8)*(BZS3:BZS42=BVU5)*BZX3:BZX42)+SUMPRODUCT((BZP3:BZP42=BVU8)*(BZS3:BZS42=BVU6)*BZX3:BZX42)+SUMPRODUCT((BZP3:BZP42=BVU8)*(BZS3:BZS42=BVU7)*BZX3:BZX42)+SUMPRODUCT((BZP3:BZP42=BVU4)*(BZS3:BZS42=BVU8)*BZY3:BZY42)+SUMPRODUCT((BZP3:BZP42=BVU5)*(BZS3:BZS42=BVU8)*BZY3:BZY42)+SUMPRODUCT((BZP3:BZP42=BVU6)*(BZS3:BZS42=BVU8)*BZY3:BZY42)+SUMPRODUCT((BZP3:BZP42=BVU7)*(BZS3:BZS42=BVU8)*BZY3:BZY42)</f>
        <v>0</v>
      </c>
      <c r="BWJ8" s="255">
        <f ca="1">BVV8*4+BVW8*2+BWH8+BWI8</f>
        <v>0</v>
      </c>
      <c r="BWK8" s="255">
        <f ca="1">IF(BVU8&lt;&gt;"",RANK(BWJ8,BWJ4:BWJ8),"")</f>
        <v>1</v>
      </c>
      <c r="BWL8" s="255">
        <f ca="1">SUMPRODUCT((BWJ4:BWJ8=BWJ8)*(BWA4:BWA8&gt;BWA8))</f>
        <v>0</v>
      </c>
      <c r="BWM8" s="255">
        <f ca="1">SUMPRODUCT((BWJ4:BWJ8=BWJ8)*(BWA4:BWA8=BWA8)*(BWD4:BWD8&gt;BWD8))</f>
        <v>0</v>
      </c>
      <c r="BWN8" s="255">
        <f ca="1">SUMPRODUCT((BWJ4:BWJ8=BWJ8)*(BWA4:BWA8=BWA8)*(BWD4:BWD8=BWD8)*(BWE4:BWE8&gt;BWE8))</f>
        <v>0</v>
      </c>
      <c r="BWO8" s="255">
        <f ca="1">SUMPRODUCT((BWJ4:BWJ8=BWJ8)*(BWA4:BWA8=BWA8)*(BWD4:BWD8=BWD8)*(BWE4:BWE8=BWE8)*(BWF4:BWF8&gt;BWF8))</f>
        <v>0</v>
      </c>
      <c r="BWP8" s="255">
        <f ca="1">SUMPRODUCT((BWJ4:BWJ8=BWJ8)*(BWA4:BWA8=BWA8)*(BWD4:BWD8=BWD8)*(BWE4:BWE8=BWE8)*(BWF4:BWF8=BWF8)*(BWG4:BWG8&gt;BWG8))</f>
        <v>0</v>
      </c>
      <c r="BWQ8" s="255">
        <f t="shared" ca="1" si="358"/>
        <v>1</v>
      </c>
      <c r="BWR8" s="255" t="str">
        <f ca="1">IF(BVU8&lt;&gt;"",INDEX(BVU4:BVU8,MATCH(5,BWQ4:BWQ8,0),0),"")</f>
        <v>England</v>
      </c>
      <c r="BWS8" s="255" t="str">
        <f ca="1">IF(BVQ7&lt;&gt;"",BVQ7,"")</f>
        <v/>
      </c>
      <c r="BWT8" s="255" t="str">
        <f ca="1">IF(BWS8&lt;&gt;"",SUMPRODUCT((BZP3:BZP42=BWS8)*(BZS3:BZS42=BWS5)*(BZZ3:BZZ42="W"))+SUMPRODUCT((BZP3:BZP42=BWS8)*(BZS3:BZS42=BWS6)*(BZZ3:BZZ42="W"))+SUMPRODUCT((BZP3:BZP42=BWS8)*(BZS3:BZS42=BWS7)*(BZZ3:BZZ42="W"))+SUMPRODUCT((BZP3:BZP42=BWS5)*(BZS3:BZS42=BWS8)*(BZZ3:BZZ42="W"))+SUMPRODUCT((BZP3:BZP42=BWS6)*(BZS3:BZS42=BWS8)*(BZZ3:BZZ42="W"))+SUMPRODUCT((BZP3:BZP42=BWS7)*(BZS3:BZS42=BWS8)*(BZZ3:BZZ42="W")),"")</f>
        <v/>
      </c>
      <c r="BWU8" s="255" t="str">
        <f ca="1">IF(BWS8&lt;&gt;"",SUMPRODUCT((BZP3:BZP42=BWS8)*(BZS3:BZS42=BWS5)*(BZZ3:BZZ42="D"))+SUMPRODUCT((BZP3:BZP42=BWS8)*(BZS3:BZS42=BWS6)*(BZZ3:BZZ42="D"))+SUMPRODUCT((BZP3:BZP42=BWS8)*(BZS3:BZS42=BWS7)*(BZZ3:BZZ42="D"))+SUMPRODUCT((BZP3:BZP42=BWS5)*(BZS3:BZS42=BWS8)*(BZZ3:BZZ42="D"))+SUMPRODUCT((BZP3:BZP42=BWS6)*(BZS3:BZS42=BWS8)*(BZZ3:BZZ42="D"))+SUMPRODUCT((BZP3:BZP42=BWS7)*(BZS3:BZS42=BWS8)*(BZZ3:BZZ42="D")),"")</f>
        <v/>
      </c>
      <c r="BWV8" s="255" t="str">
        <f ca="1">IF(BWS8&lt;&gt;"",SUMPRODUCT((BZP3:BZP42=BWS8)*(BZS3:BZS42=BWS5)*(BZZ3:BZZ42="L"))+SUMPRODUCT((BZP3:BZP42=BWS8)*(BZS3:BZS42=BWS6)*(BZZ3:BZZ42="L"))+SUMPRODUCT((BZP3:BZP42=BWS8)*(BZS3:BZS42=BWS7)*(BZZ3:BZZ42="L"))+SUMPRODUCT((BZP3:BZP42=BWS5)*(BZS3:BZS42=BWS8)*(BZZ3:BZZ42="L"))+SUMPRODUCT((BZP3:BZP42=BWS6)*(BZS3:BZS42=BWS8)*(BZZ3:BZZ42="L"))+SUMPRODUCT((BZP3:BZP42=BWS7)*(BZS3:BZS42=BWS8)*(BZZ3:BZZ42="L")),"")</f>
        <v/>
      </c>
      <c r="BWW8" s="255">
        <f ca="1">IF(BWS8&lt;&gt;"",VLOOKUP(BWS8,BUV4:BUZ29,5,FALSE),0)</f>
        <v>0</v>
      </c>
      <c r="BWX8" s="255">
        <f ca="1">IF(BWS8&lt;&gt;"",VLOOKUP(BWS8,BUV4:BVA29,6,FALSE),0)</f>
        <v>0</v>
      </c>
      <c r="BWY8" s="255">
        <f ca="1">BWW8-BWX8+1000</f>
        <v>1000</v>
      </c>
      <c r="BWZ8" s="255">
        <f ca="1">IF(BWS8&lt;&gt;"",VLOOKUP(BWS8,BUV4:BVC29,8,FALSE),0)</f>
        <v>0</v>
      </c>
      <c r="BXA8" s="255">
        <f ca="1">IF(BWS8&lt;&gt;"",VLOOKUP(BWS8,BUV4:BVD29,9,FALSE),0)</f>
        <v>0</v>
      </c>
      <c r="BXB8" s="255" t="str">
        <f ca="1">IF(BWS8&lt;&gt;"",BWZ8-BXA8+1000,"")</f>
        <v/>
      </c>
      <c r="BXC8" s="255" t="str">
        <f ca="1">IF(BWS8&lt;&gt;"",VLOOKUP(BWS8,BUV4:BUZ8,5,FALSE),"")</f>
        <v/>
      </c>
      <c r="BXD8" s="255" t="str">
        <f ca="1">IF(BWS8&lt;&gt;"",VLOOKUP(BWS8,BUV4:BVC8,8,FALSE),"")</f>
        <v/>
      </c>
      <c r="BXE8" s="255" t="str">
        <f ca="1">IF(BWS8&lt;&gt;"",VLOOKUP(BWS8,BUV4:BVJ8,15,FALSE),"")</f>
        <v/>
      </c>
      <c r="BXF8" s="255" t="str">
        <f ca="1">IF(BWS8&lt;&gt;"",SUMPRODUCT((BZP3:BZP42=BWS8)*(BZS3:BZS42=BWS5)*BZV3:BZV42)+SUMPRODUCT((BZP3:BZP42=BWS8)*(BZS3:BZS42=BWS6)*BZV3:BZV42)+SUMPRODUCT((BZP3:BZP42=BWS8)*(BZS3:BZS42=BWS7)*BZV3:BZV42)+SUMPRODUCT((BZP3:BZP42=BWS5)*(BZS3:BZS42=BWS8)*BZW3:BZW42)+SUMPRODUCT((BZP3:BZP42=BWS6)*(BZS3:BZS42=BWS8)*BZW3:BZW42)+SUMPRODUCT((BZP3:BZP42=BWS7)*(BZS3:BZS42=BWS8)*BZW3:BZW42),"")</f>
        <v/>
      </c>
      <c r="BXG8" s="255" t="str">
        <f ca="1">IF(BWS8&lt;&gt;"",SUMPRODUCT((BZP3:BZP42=BWS8)*(BZS3:BZS42=BWS5)*BZX3:BZX42)+SUMPRODUCT((BZP3:BZP42=BWS8)*(BZS3:BZS42=BWS6)*BZX3:BZX42)+SUMPRODUCT((BZP3:BZP42=BWS8)*(BZS3:BZS42=BWS7)*BZX3:BZX42)+SUMPRODUCT((BZP3:BZP42=BWS5)*(BZS3:BZS42=BWS8)*BZY3:BZY42)+SUMPRODUCT((BZP3:BZP42=BWS6)*(BZS3:BZS42=BWS8)*BZY3:BZY42)+SUMPRODUCT((BZP3:BZP42=BWS7)*(BZS3:BZS42=BWS8)*BZY3:BZY42),"")</f>
        <v/>
      </c>
      <c r="BXH8" s="255" t="str">
        <f ca="1">IF(BWS8&lt;&gt;"",BWT8*4+BWU8*2+BXF8+BXG8,"")</f>
        <v/>
      </c>
      <c r="BXI8" s="255" t="str">
        <f ca="1">IF(BWS8&lt;&gt;"",RANK(BXH8,BXH5:BXH8),"")</f>
        <v/>
      </c>
      <c r="BXJ8" s="255">
        <f ca="1">SUMPRODUCT((BXH5:BXH8=BXH8)*(BWY5:BWY8&gt;BWY8))</f>
        <v>0</v>
      </c>
      <c r="BXK8" s="255">
        <f ca="1">SUMPRODUCT((BXH5:BXH8=BXH8)*(BWY5:BWY8=BWY8)*(BXB5:BXB8&gt;BXB8))</f>
        <v>0</v>
      </c>
      <c r="BXL8" s="255">
        <f ca="1">SUMPRODUCT((BXH4:BXH8=BXH8)*(BWY4:BWY8=BWY8)*(BXB4:BXB8=BXB8)*(BXC4:BXC8&gt;BXC8))</f>
        <v>0</v>
      </c>
      <c r="BXM8" s="255">
        <f ca="1">SUMPRODUCT((BXH4:BXH8=BXH8)*(BWY4:BWY8=BWY8)*(BXB4:BXB8=BXB8)*(BXC4:BXC8=BXC8)*(BXD4:BXD8&gt;BXD8))</f>
        <v>0</v>
      </c>
      <c r="BXN8" s="255">
        <f ca="1">SUMPRODUCT((BXH4:BXH8=BXH8)*(BWY4:BWY8=BWY8)*(BXB4:BXB8=BXB8)*(BXC4:BXC8=BXC8)*(BXD4:BXD8=BXD8)*(BXE4:BXE8&gt;BXE8))</f>
        <v>0</v>
      </c>
      <c r="BXO8" s="255" t="str">
        <f t="shared" ca="1" si="403"/>
        <v/>
      </c>
      <c r="BXP8" s="255" t="str">
        <f ca="1">IF(BWS8&lt;&gt;"",INDEX(BWS5:BWS8,MATCH(5,BXO5:BXO8,0),0),"")</f>
        <v/>
      </c>
      <c r="BXQ8" s="255" t="str">
        <f ca="1">IF(BVR6&lt;&gt;"",BVR6,"")</f>
        <v/>
      </c>
      <c r="BXR8" s="255" t="str">
        <f ca="1">IF(BXQ8&lt;&gt;"",SUMPRODUCT((BZP3:BZP42=BXQ8)*(BZS3:BZS42=BXQ9)*(BZZ3:BZZ42="W"))+SUMPRODUCT((BZP3:BZP42=BXQ8)*(BZS3:BZS42=BXQ6)*(BZZ3:BZZ42="W"))+SUMPRODUCT((BZP3:BZP42=BXQ8)*(BZS3:BZS42=BXQ7)*(BZZ3:BZZ42="W"))+SUMPRODUCT((BZP3:BZP42=BXQ9)*(BZS3:BZS42=BXQ8)*(CAA3:CAA42="W"))+SUMPRODUCT((BZP3:BZP42=BXQ6)*(BZS3:BZS42=BXQ8)*(CAA3:CAA42="W"))+SUMPRODUCT((BZP3:BZP42=BXQ7)*(BZS3:BZS42=BXQ8)*(CAA3:CAA42="W")),"")</f>
        <v/>
      </c>
      <c r="BXS8" s="255" t="str">
        <f ca="1">IF(BXQ8&lt;&gt;"",SUMPRODUCT((BZP3:BZP42=BXQ8)*(BZS3:BZS42=BXQ9)*(BZZ3:BZZ42="D"))+SUMPRODUCT((BZP3:BZP42=BXQ8)*(BZS3:BZS42=BXQ6)*(BZZ3:BZZ42="D"))+SUMPRODUCT((BZP3:BZP42=BXQ8)*(BZS3:BZS42=BXQ7)*(BZZ3:BZZ42="D"))+SUMPRODUCT((BZP3:BZP42=BXQ9)*(BZS3:BZS42=BXQ8)*(BZZ3:BZZ42="D"))+SUMPRODUCT((BZP3:BZP42=BXQ6)*(BZS3:BZS42=BXQ8)*(BZZ3:BZZ42="D"))+SUMPRODUCT((BZP3:BZP42=BXQ7)*(BZS3:BZS42=BXQ8)*(BZZ3:BZZ42="D")),"")</f>
        <v/>
      </c>
      <c r="BXT8" s="255" t="str">
        <f ca="1">IF(BXQ8&lt;&gt;"",SUMPRODUCT((BZP3:BZP42=BXQ8)*(BZS3:BZS42=BXQ9)*(BZZ3:BZZ42="L"))+SUMPRODUCT((BZP3:BZP42=BXQ8)*(BZS3:BZS42=BXQ6)*(BZZ3:BZZ42="L"))+SUMPRODUCT((BZP3:BZP42=BXQ8)*(BZS3:BZS42=BXQ7)*(BZZ3:BZZ42="L"))+SUMPRODUCT((BZP3:BZP42=BXQ9)*(BZS3:BZS42=BXQ8)*(CAA3:CAA42="L"))+SUMPRODUCT((BZP3:BZP42=BXQ6)*(BZS3:BZS42=BXQ8)*(CAA3:CAA42="L"))+SUMPRODUCT((BZP3:BZP42=BXQ7)*(BZS3:BZS42=BXQ8)*(CAA3:CAA42="L")),"")</f>
        <v/>
      </c>
      <c r="BXU8" s="255">
        <f ca="1">IF(BXQ8&lt;&gt;"",VLOOKUP(BXQ8,BUV4:BUZ29,5,FALSE),0)</f>
        <v>0</v>
      </c>
      <c r="BXV8" s="255">
        <f ca="1">IF(BXQ8&lt;&gt;"",VLOOKUP(BXQ8,BUV4:BVA29,6,FALSE),0)</f>
        <v>0</v>
      </c>
      <c r="BXW8" s="255">
        <f ca="1">BXU8-BXV8+1000</f>
        <v>1000</v>
      </c>
      <c r="BXX8" s="255">
        <f ca="1">IF(BXQ8&lt;&gt;"",VLOOKUP(BXQ8,BUV4:BVC29,8,FALSE),0)</f>
        <v>0</v>
      </c>
      <c r="BXY8" s="255">
        <f ca="1">IF(BXQ8&lt;&gt;"",VLOOKUP(BXQ8,BUV4:BVD29,9,FALSE),0)</f>
        <v>0</v>
      </c>
      <c r="BXZ8" s="255" t="str">
        <f ca="1">IF(BXQ8&lt;&gt;"",BXX8-BXY8+1000,"")</f>
        <v/>
      </c>
      <c r="BYA8" s="255" t="str">
        <f ca="1">IF(BXQ8&lt;&gt;"",VLOOKUP(BXQ8,BUV4:BUZ8,5,FALSE),"")</f>
        <v/>
      </c>
      <c r="BYB8" s="255" t="str">
        <f ca="1">IF(BXQ8&lt;&gt;"",VLOOKUP(BXQ8,BUV4:BVC8,8,FALSE),"")</f>
        <v/>
      </c>
      <c r="BYC8" s="255" t="str">
        <f ca="1">IF(BXQ8&lt;&gt;"",VLOOKUP(BXQ8,BUV4:BVJ8,15,FALSE),"")</f>
        <v/>
      </c>
      <c r="BYD8" s="255" t="str">
        <f ca="1">IF(BXQ8&lt;&gt;"",SUMPRODUCT((BZP3:BZP42=BXQ8)*(BZS3:BZS42=BXQ9)*BZV3:BZV42)+SUMPRODUCT((BZP3:BZP42=BXQ8)*(BZS3:BZS42=BXQ6)*BZV3:BZV42)+SUMPRODUCT((BZP3:BZP42=BXQ8)*(BZS3:BZS42=BXQ7)*BZV3:BZV42)+SUMPRODUCT((BZP3:BZP42=BXQ9)*(BZS3:BZS42=BXQ8)*BZW3:BZW42)+SUMPRODUCT((BZP3:BZP42=BXQ6)*(BZS3:BZS42=BXQ8)*BZW3:BZW42)+SUMPRODUCT((BZP3:BZP42=BXQ7)*(BZS3:BZS42=BXQ8)*BZW3:BZW42),"")</f>
        <v/>
      </c>
      <c r="BYE8" s="255" t="str">
        <f ca="1">IF(BXQ8&lt;&gt;"",SUMPRODUCT((BZP3:BZP42=BXQ8)*(BZS3:BZS42=BXQ9)*BZX3:BZX42)+SUMPRODUCT((BZP3:BZP42=BXQ8)*(BZS3:BZS42=BXQ6)*BZX3:BZX42)+SUMPRODUCT((BZP3:BZP42=BXQ8)*(BZS3:BZS42=BXQ7)*BZX3:BZX42)+SUMPRODUCT((BZP3:BZP42=BXQ9)*(BZS3:BZS42=BXQ8)*BZY3:BZY42)+SUMPRODUCT((BZP3:BZP42=BXQ6)*(BZS3:BZS42=BXQ8)*BZY3:BZY42)+SUMPRODUCT((BZP3:BZP42=BXQ7)*(BZS3:BZS42=BXQ8)*BZY3:BZY42),"")</f>
        <v/>
      </c>
      <c r="BYF8" s="255" t="str">
        <f ca="1">IF(BXQ8&lt;&gt;"",BXR8*4+BXS8*2+BYD8+BYE8,"")</f>
        <v/>
      </c>
      <c r="BYG8" s="255" t="str">
        <f ca="1">IF(BXQ8&lt;&gt;"",RANK(BYF8,BYF6:BYF9),"")</f>
        <v/>
      </c>
      <c r="BYH8" s="255">
        <f ca="1">SUMPRODUCT((BYF6:BYF9=BYF8)*(BXW6:BXW9&gt;BXW8))</f>
        <v>0</v>
      </c>
      <c r="BYI8" s="255">
        <f ca="1">SUMPRODUCT((BYF6:BYF9=BYF8)*(BXW6:BXW9=BXW8)*(BXZ6:BXZ9&gt;BXZ8))</f>
        <v>0</v>
      </c>
      <c r="BYJ8" s="255">
        <f ca="1">SUMPRODUCT((BYF4:BYF8=BYF8)*(BXW4:BXW8=BXW8)*(BXZ4:BXZ8=BXZ8)*(BYA4:BYA8&gt;BYA8))</f>
        <v>0</v>
      </c>
      <c r="BYK8" s="255">
        <f ca="1">SUMPRODUCT((BYF4:BYF8=BYF8)*(BXW4:BXW8=BXW8)*(BXZ4:BXZ8=BXZ8)*(BYA4:BYA8=BYA8)*(BYB4:BYB8&gt;BYB8))</f>
        <v>0</v>
      </c>
      <c r="BYL8" s="255">
        <f ca="1">SUMPRODUCT((BYF4:BYF8=BYF8)*(BXW4:BXW8=BXW8)*(BXZ4:BXZ8=BXZ8)*(BYA4:BYA8=BYA8)*(BYB4:BYB8=BYB8)*(BYC4:BYC8&gt;BYC8))</f>
        <v>0</v>
      </c>
      <c r="BYM8" s="255" t="str">
        <f t="shared" ca="1" si="420"/>
        <v/>
      </c>
      <c r="BYN8" s="255" t="str">
        <f ca="1">IF(BXQ8&lt;&gt;"",INDEX(BXQ6:BXQ8,MATCH(5,BYM6:BYM8,0),0),"")</f>
        <v/>
      </c>
      <c r="BYO8" s="255" t="str">
        <f ca="1">IF(BVS5&lt;&gt;"",BVS5,"")</f>
        <v/>
      </c>
      <c r="BYP8" s="255">
        <f ca="1">SUMPRODUCT((BZP3:BZP42=BYO8)*(BZS3:BZS42=BYO9)*(BZZ3:BZZ42="W"))+SUMPRODUCT((BZP3:BZP42=BYO8)*(BZS3:BZS42=BYO10)*(BZZ3:BZZ42="W"))+SUMPRODUCT((BZP3:BZP42=BYO8)*(BZS3:BZS42=BYO7)*(BZZ3:BZZ42="W"))+SUMPRODUCT((BZP3:BZP42=BYO9)*(BZS3:BZS42=BYO8)*(CAA3:CAA42="W"))+SUMPRODUCT((BZP3:BZP42=BYO10)*(BZS3:BZS42=BYO8)*(CAA3:CAA42="W"))+SUMPRODUCT((BZP3:BZP42=BYO7)*(BZS3:BZS42=BYO8)*(CAA3:CAA42="W"))</f>
        <v>0</v>
      </c>
      <c r="BYQ8" s="255">
        <f ca="1">SUMPRODUCT((BZP3:BZP42=BYO8)*(BZS3:BZS42=BYO9)*(BZZ3:BZZ42="D"))+SUMPRODUCT((BZP3:BZP42=BYO8)*(BZS3:BZS42=BYO10)*(BZZ3:BZZ42="D"))+SUMPRODUCT((BZP3:BZP42=BYO8)*(BZS3:BZS42=BYO7)*(BZZ3:BZZ42="D"))+SUMPRODUCT((BZP3:BZP42=BYO9)*(BZS3:BZS42=BYO8)*(BZZ3:BZZ42="D"))+SUMPRODUCT((BZP3:BZP42=BYO10)*(BZS3:BZS42=BYO8)*(BZZ3:BZZ42="D"))+SUMPRODUCT((BZP3:BZP42=BYO7)*(BZS3:BZS42=BYO8)*(BZZ3:BZZ42="D"))</f>
        <v>0</v>
      </c>
      <c r="BYR8" s="255">
        <f ca="1">SUMPRODUCT((BZP3:BZP42=BYO8)*(BZS3:BZS42=BYO9)*(BZZ3:BZZ42="L"))+SUMPRODUCT((BZP3:BZP42=BYO8)*(BZS3:BZS42=BYO10)*(BZZ3:BZZ42="L"))+SUMPRODUCT((BZP3:BZP42=BYO8)*(BZS3:BZS42=BYO7)*(BZZ3:BZZ42="L"))+SUMPRODUCT((BZP3:BZP42=BYO9)*(BZS3:BZS42=BYO8)*(CAA3:CAA42="L"))+SUMPRODUCT((BZP3:BZP42=BYO10)*(BZS3:BZS42=BYO8)*(CAA3:CAA42="L"))+SUMPRODUCT((BZP3:BZP42=BYO7)*(BZS3:BZS42=BYO8)*(CAA3:CAA42="L"))</f>
        <v>0</v>
      </c>
      <c r="BYS8" s="255">
        <f ca="1">IF(BYO8&lt;&gt;"",VLOOKUP(BYO8,BUV4:BUZ29,5,FALSE),0)</f>
        <v>0</v>
      </c>
      <c r="BYT8" s="255">
        <f ca="1">IF(BYO8&lt;&gt;"",VLOOKUP(BYO8,BUV4:BVA29,6,FALSE),0)</f>
        <v>0</v>
      </c>
      <c r="BYU8" s="255">
        <f ca="1">BYS8-BYT8+1000</f>
        <v>1000</v>
      </c>
      <c r="BYV8" s="255">
        <f ca="1">IF(BYO8&lt;&gt;"",VLOOKUP(BYO8,BUV4:BVC29,8,FALSE),0)</f>
        <v>0</v>
      </c>
      <c r="BYW8" s="255">
        <f ca="1">IF(BYO8&lt;&gt;"",VLOOKUP(BYO8,BUV4:BVD29,9,FALSE),0)</f>
        <v>0</v>
      </c>
      <c r="BYX8" s="255">
        <f t="shared" ref="BYX8" ca="1" si="450">BYV8-BYW8+1000</f>
        <v>1000</v>
      </c>
      <c r="BYY8" s="255" t="str">
        <f ca="1">IF(BYO8&lt;&gt;"",VLOOKUP(BYO8,BUV4:BUZ8,5,FALSE),"")</f>
        <v/>
      </c>
      <c r="BYZ8" s="255" t="str">
        <f ca="1">IF(BYO8&lt;&gt;"",VLOOKUP(BYO8,BUV4:BVC8,8,FALSE),"")</f>
        <v/>
      </c>
      <c r="BZA8" s="255" t="str">
        <f ca="1">IF(BYO8&lt;&gt;"",VLOOKUP(BYO8,BUV4:BVJ8,15,FALSE),"")</f>
        <v/>
      </c>
      <c r="BZB8" s="255">
        <f ca="1">SUMPRODUCT((BZP3:BZP42=BYO8)*(BZS3:BZS42=BYO9)*BZV3:BZV42)+SUMPRODUCT((BZP3:BZP42=BYO8)*(BZS3:BZS42=BYO10)*BZV3:BZV42)+SUMPRODUCT((BZP3:BZP42=BYO8)*(BZS3:BZS42=BYO7)*BZV3:BZV42)+SUMPRODUCT((BZP3:BZP42=BYO9)*(BZS3:BZS42=BYO8)*BZW3:BZW42)+SUMPRODUCT((BZP3:BZP42=BYO10)*(BZS3:BZS42=BYO8)*BZW3:BZW42)+SUMPRODUCT((BZP3:BZP42=BYO7)*(BZS3:BZS42=BYO8)*BZW3:BZW42)</f>
        <v>0</v>
      </c>
      <c r="BZC8" s="255">
        <f ca="1">SUMPRODUCT((BZP3:BZP42=BYO8)*(BZS3:BZS42=BYO9)*BZX3:BZX42)+SUMPRODUCT((BZP3:BZP42=BYO8)*(BZS3:BZS42=BYO10)*BZX3:BZX42)+SUMPRODUCT((BZP3:BZP42=BYO8)*(BZS3:BZS42=BYO7)*BZX3:BZX42)+SUMPRODUCT((BZP3:BZP42=BYO9)*(BZS3:BZS42=BYO8)*BZY3:BZY42)+SUMPRODUCT((BZP3:BZP42=BYO10)*(BZS3:BZS42=BYO8)*BZY3:BZY42)+SUMPRODUCT((BZP3:BZP42=BYO7)*(BZS3:BZS42=BYO8)*BZY3:BZY42)</f>
        <v>0</v>
      </c>
      <c r="BZD8" s="255">
        <f t="shared" ref="BZD8" ca="1" si="451">BYP8*4+BYQ8*2+BZB8+BZC8</f>
        <v>0</v>
      </c>
      <c r="BZE8" s="255" t="str">
        <f ca="1">IF(BYO8&lt;&gt;"",RANK(BZD8,BZD7:BZD10),"")</f>
        <v/>
      </c>
      <c r="BZF8" s="255">
        <f ca="1">SUMPRODUCT((BZD7:BZD10=BZD8)*(BYU7:BYU10&gt;BYU8))</f>
        <v>0</v>
      </c>
      <c r="BZG8" s="255">
        <f ca="1">SUMPRODUCT((BZD7:BZD10=BZD8)*(BYU7:BYU10=BYU8)*(BYX7:BYX10&gt;BYX8))</f>
        <v>0</v>
      </c>
      <c r="BZH8" s="255">
        <f ca="1">SUMPRODUCT((BZD4:BZD8=BZD8)*(BYU4:BYU8=BYU8)*(BYX4:BYX8=BYX8)*(BYY4:BYY8&gt;BYY8))</f>
        <v>0</v>
      </c>
      <c r="BZI8" s="255">
        <f ca="1">SUMPRODUCT((BZD4:BZD8=BZD8)*(BYU4:BYU8=BYU8)*(BYX4:BYX8=BYX8)*(BYY4:BYY8=BYY8)*(BYZ4:BYZ8&gt;BYZ8))</f>
        <v>0</v>
      </c>
      <c r="BZJ8" s="255">
        <f ca="1">SUMPRODUCT((BZD4:BZD8=BZD8)*(BYU4:BYU8=BYU8)*(BYX4:BYX8=BYX8)*(BYY4:BYY8=BYY8)*(BYZ4:BYZ8=BYZ8)*(BZA4:BZA8&gt;BZA8))</f>
        <v>0</v>
      </c>
      <c r="BZK8" s="255" t="str">
        <f ca="1">IF(BYO8&lt;&gt;"",SUM(BZE8:BZJ8)+3,"")</f>
        <v/>
      </c>
      <c r="BZL8" s="255" t="str">
        <f ca="1">IF(BYO7&lt;&gt;"",IF(BYO7=BZL7,BYO8,BYO7),"")</f>
        <v/>
      </c>
      <c r="BZM8" s="255" t="str">
        <f ca="1">IF(BZL8&lt;&gt;"",BZL8,IF(BYN8&lt;&gt;"",BYN8,IF(BXP8&lt;&gt;"",BXP8,IF(BWR8&lt;&gt;"",BWR8,BVN8))))</f>
        <v>England</v>
      </c>
      <c r="BZN8" s="255">
        <v>5</v>
      </c>
      <c r="BZO8" s="255">
        <v>6</v>
      </c>
      <c r="BZP8" s="255" t="str">
        <f t="shared" si="122"/>
        <v>Samoa</v>
      </c>
      <c r="BZQ8" s="255" t="str">
        <f ca="1">IF(OFFSET('All Players'!$W15,0,BZQ$1)&lt;&gt;"",OFFSET('All Players'!$W15,0,BZQ$1),"")</f>
        <v/>
      </c>
      <c r="BZR8" s="255" t="str">
        <f ca="1">IF(OFFSET('All Players'!$Y15,0,BZQ$1)&lt;&gt;"",OFFSET('All Players'!$Y15,0,BZQ$1),"")</f>
        <v/>
      </c>
      <c r="BZS8" s="255" t="str">
        <f t="shared" si="123"/>
        <v>USA</v>
      </c>
      <c r="BZT8" s="255" t="str">
        <f ca="1">IF(OFFSET('All Players'!$AA15,0,BZS$1)&lt;&gt;"",OFFSET('All Players'!$AA15,0,BZS$1),"")</f>
        <v/>
      </c>
      <c r="BZU8" s="255" t="str">
        <f ca="1">IF(OFFSET('All Players'!$AC15,0,BZT$1)&lt;&gt;"",OFFSET('All Players'!$AC15,0,BZT$1),"")</f>
        <v/>
      </c>
      <c r="BZV8" s="255">
        <f t="shared" ca="1" si="124"/>
        <v>0</v>
      </c>
      <c r="BZW8" s="255">
        <f t="shared" ca="1" si="125"/>
        <v>0</v>
      </c>
      <c r="BZX8" s="255">
        <f t="shared" ca="1" si="126"/>
        <v>0</v>
      </c>
      <c r="BZY8" s="255">
        <f t="shared" ca="1" si="127"/>
        <v>0</v>
      </c>
      <c r="BZZ8" s="255" t="str">
        <f t="shared" ca="1" si="128"/>
        <v/>
      </c>
      <c r="CAA8" s="255" t="str">
        <f t="shared" ca="1" si="129"/>
        <v/>
      </c>
      <c r="CAB8" s="255">
        <f ca="1">VLOOKUP(CAC8,CET4:CEU8,2,FALSE)</f>
        <v>1</v>
      </c>
      <c r="CAC8" s="255" t="s">
        <v>2</v>
      </c>
      <c r="CAD8" s="255">
        <f t="shared" ca="1" si="359"/>
        <v>0</v>
      </c>
      <c r="CAE8" s="255">
        <f t="shared" ca="1" si="360"/>
        <v>0</v>
      </c>
      <c r="CAF8" s="255">
        <f t="shared" ca="1" si="361"/>
        <v>0</v>
      </c>
      <c r="CAG8" s="255">
        <f t="shared" ca="1" si="362"/>
        <v>0</v>
      </c>
      <c r="CAH8" s="255">
        <f t="shared" ca="1" si="363"/>
        <v>0</v>
      </c>
      <c r="CAI8" s="255">
        <f t="shared" ca="1" si="364"/>
        <v>1000</v>
      </c>
      <c r="CAJ8" s="255">
        <f t="shared" ca="1" si="365"/>
        <v>0</v>
      </c>
      <c r="CAK8" s="255">
        <f t="shared" ca="1" si="366"/>
        <v>0</v>
      </c>
      <c r="CAL8" s="255">
        <f t="shared" ca="1" si="367"/>
        <v>1000</v>
      </c>
      <c r="CAM8" s="255">
        <f t="shared" ca="1" si="368"/>
        <v>0</v>
      </c>
      <c r="CAN8" s="255">
        <f ca="1">SUMIF(CEW:CEW,CAC8,CFC:CFC)+SUMIF(CEZ:CEZ,CAC8,CFD:CFD)</f>
        <v>0</v>
      </c>
      <c r="CAO8" s="255">
        <f ca="1">SUMIF(CEW:CEW,CAC8,CFE:CFE)+SUMIF(CEZ:CEZ,CAC8,CFF:CFF)</f>
        <v>0</v>
      </c>
      <c r="CAP8" s="255">
        <f t="shared" ca="1" si="369"/>
        <v>0</v>
      </c>
      <c r="CAQ8" s="255">
        <v>19</v>
      </c>
      <c r="CAR8" s="255">
        <f t="shared" ca="1" si="370"/>
        <v>1</v>
      </c>
      <c r="CAT8" s="255">
        <f ca="1">RANK(CAP8,CAP$4:CAP$8)+COUNTIF(CAP$4:CAP8,CAP8)-1</f>
        <v>5</v>
      </c>
      <c r="CAU8" s="255" t="str">
        <f ca="1">INDEX(CAC$4:CAC$8,MATCH(5,CAT$4:CAT$8,0),0)</f>
        <v>Uruguay</v>
      </c>
      <c r="CAV8" s="255">
        <f t="shared" ca="1" si="371"/>
        <v>1</v>
      </c>
      <c r="CAW8" s="255" t="str">
        <f ca="1">IF(AND(CAW7&lt;&gt;"",CAV8=1),CAU8,"")</f>
        <v>Uruguay</v>
      </c>
      <c r="CBB8" s="255" t="str">
        <f t="shared" ca="1" si="372"/>
        <v>Uruguay</v>
      </c>
      <c r="CBC8" s="255">
        <f ca="1">SUMPRODUCT((CEW3:CEW42=CBB8)*(CEZ3:CEZ42=CBB4)*(CFG3:CFG42="W"))+SUMPRODUCT((CEW3:CEW42=CBB8)*(CEZ3:CEZ42=CBB5)*(CFG3:CFG42="W"))+SUMPRODUCT((CEW3:CEW42=CBB8)*(CEZ3:CEZ42=CBB6)*(CFG3:CFG42="W"))+SUMPRODUCT((CEW3:CEW42=CBB8)*(CEZ3:CEZ42=CBB7)*(CFG3:CFG42="W"))+SUMPRODUCT((CEW3:CEW42=CBB4)*(CEZ3:CEZ42=CBB8)*(CFH3:CFH42="W"))+SUMPRODUCT((CEW3:CEW42=CBB5)*(CEZ3:CEZ42=CBB8)*(CFH3:CFH42="W"))+SUMPRODUCT((CEW3:CEW42=CBB6)*(CEZ3:CEZ42=CBB8)*(CFH3:CFH42="W"))+SUMPRODUCT((CEW3:CEW42=CBB7)*(CEZ3:CEZ42=CBB8)*(CFH3:CFH42="W"))</f>
        <v>0</v>
      </c>
      <c r="CBD8" s="255">
        <f ca="1">SUMPRODUCT((CEW3:CEW42=CBB8)*(CEZ3:CEZ42=CBB4)*(CFG3:CFG42="D"))+SUMPRODUCT((CEW3:CEW42=CBB8)*(CEZ3:CEZ42=CBB5)*(CFG3:CFG42="D"))+SUMPRODUCT((CEW3:CEW42=CBB8)*(CEZ3:CEZ42=CBB6)*(CFG3:CFG42="D"))+SUMPRODUCT((CEW3:CEW42=CBB8)*(CEZ3:CEZ42=CBB7)*(CFG3:CFG42="D"))+SUMPRODUCT((CEW3:CEW42=CBB4)*(CEZ3:CEZ42=CBB8)*(CFG3:CFG42="D"))+SUMPRODUCT((CEW3:CEW42=CBB5)*(CEZ3:CEZ42=CBB8)*(CFG3:CFG42="D"))+SUMPRODUCT((CEW3:CEW42=CBB6)*(CEZ3:CEZ42=CBB8)*(CFG3:CFG42="D"))+SUMPRODUCT((CEW3:CEW42=CBB7)*(CEZ3:CEZ42=CBB8)*(CFG3:CFG42="D"))</f>
        <v>0</v>
      </c>
      <c r="CBE8" s="255">
        <f ca="1">SUMPRODUCT((CEW3:CEW42=CBB8)*(CEZ3:CEZ42=CBB4)*(CFG3:CFG42="L"))+SUMPRODUCT((CEW3:CEW42=CBB8)*(CEZ3:CEZ42=CBB5)*(CFG3:CFG42="L"))+SUMPRODUCT((CEW3:CEW42=CBB8)*(CEZ3:CEZ42=CBB6)*(CFG3:CFG42="L"))+SUMPRODUCT((CEW3:CEW42=CBB8)*(CEZ3:CEZ42=CBB7)*(CFG3:CFG42="L"))+SUMPRODUCT((CEW3:CEW42=CBB4)*(CEZ3:CEZ42=CBB8)*(CFH3:CFH42="L"))+SUMPRODUCT((CEW3:CEW42=CBB5)*(CEZ3:CEZ42=CBB8)*(CFH3:CFH42="L"))+SUMPRODUCT((CEW3:CEW42=CBB6)*(CEZ3:CEZ42=CBB8)*(CFH3:CFH42="L"))+SUMPRODUCT((CEW3:CEW42=CBB7)*(CEZ3:CEZ42=CBB8)*(CFH3:CFH42="L"))</f>
        <v>0</v>
      </c>
      <c r="CBF8" s="255">
        <f ca="1">IF(CBB8&lt;&gt;"",VLOOKUP(CBB8,CAC4:CAG29,5,FALSE),0)</f>
        <v>0</v>
      </c>
      <c r="CBG8" s="255">
        <f ca="1">IF(CBB8&lt;&gt;"",VLOOKUP(CBB8,CAC4:CAH29,6,FALSE),0)</f>
        <v>0</v>
      </c>
      <c r="CBH8" s="255">
        <f ca="1">CBF8-CBG8+1000</f>
        <v>1000</v>
      </c>
      <c r="CBI8" s="255">
        <f ca="1">IF(CBB8&lt;&gt;"",VLOOKUP(CBB8,CAC4:CAJ29,8,FALSE),0)</f>
        <v>0</v>
      </c>
      <c r="CBJ8" s="255">
        <f ca="1">IF(CBB8&lt;&gt;"",VLOOKUP(CBB8,CAC4:CAK29,9,FALSE),0)</f>
        <v>0</v>
      </c>
      <c r="CBK8" s="255">
        <f ca="1">CBI8-CBJ8+1000</f>
        <v>1000</v>
      </c>
      <c r="CBL8" s="255">
        <f ca="1">IF(CBB8&lt;&gt;"",VLOOKUP(CBB8,CAC4:CAG8,5,FALSE),"")</f>
        <v>0</v>
      </c>
      <c r="CBM8" s="255">
        <f ca="1">IF(CBB8&lt;&gt;"",VLOOKUP(CBB8,CAC4:CAJ8,8,FALSE),"")</f>
        <v>0</v>
      </c>
      <c r="CBN8" s="255">
        <f ca="1">IF(CBB8&lt;&gt;"",VLOOKUP(CBB8,CAC4:CAQ8,15,FALSE),"")</f>
        <v>19</v>
      </c>
      <c r="CBO8" s="255">
        <f ca="1">SUMPRODUCT((CEW3:CEW42=CBB8)*(CEZ3:CEZ42=CBB4)*CFC3:CFC42)+SUMPRODUCT((CEW3:CEW42=CBB8)*(CEZ3:CEZ42=CBB5)*CFC3:CFC42)+SUMPRODUCT((CEW3:CEW42=CBB8)*(CEZ3:CEZ42=CBB6)*CFC3:CFC42)+SUMPRODUCT((CEW3:CEW42=CBB8)*(CEZ3:CEZ42=CBB7)*CFC3:CFC42)+SUMPRODUCT((CEW3:CEW42=CBB4)*(CEZ3:CEZ42=CBB8)*CFD3:CFD42)+SUMPRODUCT((CEW3:CEW42=CBB5)*(CEZ3:CEZ42=CBB8)*CFD3:CFD42)+SUMPRODUCT((CEW3:CEW42=CBB6)*(CEZ3:CEZ42=CBB8)*CFD3:CFD42)+SUMPRODUCT((CEW3:CEW42=CBB7)*(CEZ3:CEZ42=CBB8)*CFD3:CFD42)</f>
        <v>0</v>
      </c>
      <c r="CBP8" s="255">
        <f ca="1">SUMPRODUCT((CEW3:CEW42=CBB8)*(CEZ3:CEZ42=CBB4)*CFE3:CFE42)+SUMPRODUCT((CEW3:CEW42=CBB8)*(CEZ3:CEZ42=CBB5)*CFE3:CFE42)+SUMPRODUCT((CEW3:CEW42=CBB8)*(CEZ3:CEZ42=CBB6)*CFE3:CFE42)+SUMPRODUCT((CEW3:CEW42=CBB8)*(CEZ3:CEZ42=CBB7)*CFE3:CFE42)+SUMPRODUCT((CEW3:CEW42=CBB4)*(CEZ3:CEZ42=CBB8)*CFF3:CFF42)+SUMPRODUCT((CEW3:CEW42=CBB5)*(CEZ3:CEZ42=CBB8)*CFF3:CFF42)+SUMPRODUCT((CEW3:CEW42=CBB6)*(CEZ3:CEZ42=CBB8)*CFF3:CFF42)+SUMPRODUCT((CEW3:CEW42=CBB7)*(CEZ3:CEZ42=CBB8)*CFF3:CFF42)</f>
        <v>0</v>
      </c>
      <c r="CBQ8" s="255">
        <f ca="1">CBC8*4+CBD8*2+CBO8+CBP8</f>
        <v>0</v>
      </c>
      <c r="CBR8" s="255">
        <f ca="1">IF(CBB8&lt;&gt;"",RANK(CBQ8,CBQ4:CBQ8),"")</f>
        <v>1</v>
      </c>
      <c r="CBS8" s="255">
        <f ca="1">SUMPRODUCT((CBQ4:CBQ8=CBQ8)*(CBH4:CBH8&gt;CBH8))</f>
        <v>0</v>
      </c>
      <c r="CBT8" s="255">
        <f ca="1">SUMPRODUCT((CBQ4:CBQ8=CBQ8)*(CBH4:CBH8=CBH8)*(CBK4:CBK8&gt;CBK8))</f>
        <v>0</v>
      </c>
      <c r="CBU8" s="255">
        <f ca="1">SUMPRODUCT((CBQ4:CBQ8=CBQ8)*(CBH4:CBH8=CBH8)*(CBK4:CBK8=CBK8)*(CBL4:CBL8&gt;CBL8))</f>
        <v>0</v>
      </c>
      <c r="CBV8" s="255">
        <f ca="1">SUMPRODUCT((CBQ4:CBQ8=CBQ8)*(CBH4:CBH8=CBH8)*(CBK4:CBK8=CBK8)*(CBL4:CBL8=CBL8)*(CBM4:CBM8&gt;CBM8))</f>
        <v>0</v>
      </c>
      <c r="CBW8" s="255">
        <f ca="1">SUMPRODUCT((CBQ4:CBQ8=CBQ8)*(CBH4:CBH8=CBH8)*(CBK4:CBK8=CBK8)*(CBL4:CBL8=CBL8)*(CBM4:CBM8=CBM8)*(CBN4:CBN8&gt;CBN8))</f>
        <v>0</v>
      </c>
      <c r="CBX8" s="255">
        <f t="shared" ca="1" si="373"/>
        <v>1</v>
      </c>
      <c r="CBY8" s="255" t="str">
        <f ca="1">IF(CBB8&lt;&gt;"",INDEX(CBB4:CBB8,MATCH(5,CBX4:CBX8,0),0),"")</f>
        <v>England</v>
      </c>
      <c r="CBZ8" s="255" t="str">
        <f ca="1">IF(CAX7&lt;&gt;"",CAX7,"")</f>
        <v/>
      </c>
      <c r="CCA8" s="255" t="str">
        <f ca="1">IF(CBZ8&lt;&gt;"",SUMPRODUCT((CEW3:CEW42=CBZ8)*(CEZ3:CEZ42=CBZ5)*(CFG3:CFG42="W"))+SUMPRODUCT((CEW3:CEW42=CBZ8)*(CEZ3:CEZ42=CBZ6)*(CFG3:CFG42="W"))+SUMPRODUCT((CEW3:CEW42=CBZ8)*(CEZ3:CEZ42=CBZ7)*(CFG3:CFG42="W"))+SUMPRODUCT((CEW3:CEW42=CBZ5)*(CEZ3:CEZ42=CBZ8)*(CFG3:CFG42="W"))+SUMPRODUCT((CEW3:CEW42=CBZ6)*(CEZ3:CEZ42=CBZ8)*(CFG3:CFG42="W"))+SUMPRODUCT((CEW3:CEW42=CBZ7)*(CEZ3:CEZ42=CBZ8)*(CFG3:CFG42="W")),"")</f>
        <v/>
      </c>
      <c r="CCB8" s="255" t="str">
        <f ca="1">IF(CBZ8&lt;&gt;"",SUMPRODUCT((CEW3:CEW42=CBZ8)*(CEZ3:CEZ42=CBZ5)*(CFG3:CFG42="D"))+SUMPRODUCT((CEW3:CEW42=CBZ8)*(CEZ3:CEZ42=CBZ6)*(CFG3:CFG42="D"))+SUMPRODUCT((CEW3:CEW42=CBZ8)*(CEZ3:CEZ42=CBZ7)*(CFG3:CFG42="D"))+SUMPRODUCT((CEW3:CEW42=CBZ5)*(CEZ3:CEZ42=CBZ8)*(CFG3:CFG42="D"))+SUMPRODUCT((CEW3:CEW42=CBZ6)*(CEZ3:CEZ42=CBZ8)*(CFG3:CFG42="D"))+SUMPRODUCT((CEW3:CEW42=CBZ7)*(CEZ3:CEZ42=CBZ8)*(CFG3:CFG42="D")),"")</f>
        <v/>
      </c>
      <c r="CCC8" s="255" t="str">
        <f ca="1">IF(CBZ8&lt;&gt;"",SUMPRODUCT((CEW3:CEW42=CBZ8)*(CEZ3:CEZ42=CBZ5)*(CFG3:CFG42="L"))+SUMPRODUCT((CEW3:CEW42=CBZ8)*(CEZ3:CEZ42=CBZ6)*(CFG3:CFG42="L"))+SUMPRODUCT((CEW3:CEW42=CBZ8)*(CEZ3:CEZ42=CBZ7)*(CFG3:CFG42="L"))+SUMPRODUCT((CEW3:CEW42=CBZ5)*(CEZ3:CEZ42=CBZ8)*(CFG3:CFG42="L"))+SUMPRODUCT((CEW3:CEW42=CBZ6)*(CEZ3:CEZ42=CBZ8)*(CFG3:CFG42="L"))+SUMPRODUCT((CEW3:CEW42=CBZ7)*(CEZ3:CEZ42=CBZ8)*(CFG3:CFG42="L")),"")</f>
        <v/>
      </c>
      <c r="CCD8" s="255">
        <f ca="1">IF(CBZ8&lt;&gt;"",VLOOKUP(CBZ8,CAC4:CAG29,5,FALSE),0)</f>
        <v>0</v>
      </c>
      <c r="CCE8" s="255">
        <f ca="1">IF(CBZ8&lt;&gt;"",VLOOKUP(CBZ8,CAC4:CAH29,6,FALSE),0)</f>
        <v>0</v>
      </c>
      <c r="CCF8" s="255">
        <f ca="1">CCD8-CCE8+1000</f>
        <v>1000</v>
      </c>
      <c r="CCG8" s="255">
        <f ca="1">IF(CBZ8&lt;&gt;"",VLOOKUP(CBZ8,CAC4:CAJ29,8,FALSE),0)</f>
        <v>0</v>
      </c>
      <c r="CCH8" s="255">
        <f ca="1">IF(CBZ8&lt;&gt;"",VLOOKUP(CBZ8,CAC4:CAK29,9,FALSE),0)</f>
        <v>0</v>
      </c>
      <c r="CCI8" s="255" t="str">
        <f ca="1">IF(CBZ8&lt;&gt;"",CCG8-CCH8+1000,"")</f>
        <v/>
      </c>
      <c r="CCJ8" s="255" t="str">
        <f ca="1">IF(CBZ8&lt;&gt;"",VLOOKUP(CBZ8,CAC4:CAG8,5,FALSE),"")</f>
        <v/>
      </c>
      <c r="CCK8" s="255" t="str">
        <f ca="1">IF(CBZ8&lt;&gt;"",VLOOKUP(CBZ8,CAC4:CAJ8,8,FALSE),"")</f>
        <v/>
      </c>
      <c r="CCL8" s="255" t="str">
        <f ca="1">IF(CBZ8&lt;&gt;"",VLOOKUP(CBZ8,CAC4:CAQ8,15,FALSE),"")</f>
        <v/>
      </c>
      <c r="CCM8" s="255" t="str">
        <f ca="1">IF(CBZ8&lt;&gt;"",SUMPRODUCT((CEW3:CEW42=CBZ8)*(CEZ3:CEZ42=CBZ5)*CFC3:CFC42)+SUMPRODUCT((CEW3:CEW42=CBZ8)*(CEZ3:CEZ42=CBZ6)*CFC3:CFC42)+SUMPRODUCT((CEW3:CEW42=CBZ8)*(CEZ3:CEZ42=CBZ7)*CFC3:CFC42)+SUMPRODUCT((CEW3:CEW42=CBZ5)*(CEZ3:CEZ42=CBZ8)*CFD3:CFD42)+SUMPRODUCT((CEW3:CEW42=CBZ6)*(CEZ3:CEZ42=CBZ8)*CFD3:CFD42)+SUMPRODUCT((CEW3:CEW42=CBZ7)*(CEZ3:CEZ42=CBZ8)*CFD3:CFD42),"")</f>
        <v/>
      </c>
      <c r="CCN8" s="255" t="str">
        <f ca="1">IF(CBZ8&lt;&gt;"",SUMPRODUCT((CEW3:CEW42=CBZ8)*(CEZ3:CEZ42=CBZ5)*CFE3:CFE42)+SUMPRODUCT((CEW3:CEW42=CBZ8)*(CEZ3:CEZ42=CBZ6)*CFE3:CFE42)+SUMPRODUCT((CEW3:CEW42=CBZ8)*(CEZ3:CEZ42=CBZ7)*CFE3:CFE42)+SUMPRODUCT((CEW3:CEW42=CBZ5)*(CEZ3:CEZ42=CBZ8)*CFF3:CFF42)+SUMPRODUCT((CEW3:CEW42=CBZ6)*(CEZ3:CEZ42=CBZ8)*CFF3:CFF42)+SUMPRODUCT((CEW3:CEW42=CBZ7)*(CEZ3:CEZ42=CBZ8)*CFF3:CFF42),"")</f>
        <v/>
      </c>
      <c r="CCO8" s="255" t="str">
        <f ca="1">IF(CBZ8&lt;&gt;"",CCA8*4+CCB8*2+CCM8+CCN8,"")</f>
        <v/>
      </c>
      <c r="CCP8" s="255" t="str">
        <f ca="1">IF(CBZ8&lt;&gt;"",RANK(CCO8,CCO5:CCO8),"")</f>
        <v/>
      </c>
      <c r="CCQ8" s="255">
        <f ca="1">SUMPRODUCT((CCO5:CCO8=CCO8)*(CCF5:CCF8&gt;CCF8))</f>
        <v>0</v>
      </c>
      <c r="CCR8" s="255">
        <f ca="1">SUMPRODUCT((CCO5:CCO8=CCO8)*(CCF5:CCF8=CCF8)*(CCI5:CCI8&gt;CCI8))</f>
        <v>0</v>
      </c>
      <c r="CCS8" s="255">
        <f ca="1">SUMPRODUCT((CCO4:CCO8=CCO8)*(CCF4:CCF8=CCF8)*(CCI4:CCI8=CCI8)*(CCJ4:CCJ8&gt;CCJ8))</f>
        <v>0</v>
      </c>
      <c r="CCT8" s="255">
        <f ca="1">SUMPRODUCT((CCO4:CCO8=CCO8)*(CCF4:CCF8=CCF8)*(CCI4:CCI8=CCI8)*(CCJ4:CCJ8=CCJ8)*(CCK4:CCK8&gt;CCK8))</f>
        <v>0</v>
      </c>
      <c r="CCU8" s="255">
        <f ca="1">SUMPRODUCT((CCO4:CCO8=CCO8)*(CCF4:CCF8=CCF8)*(CCI4:CCI8=CCI8)*(CCJ4:CCJ8=CCJ8)*(CCK4:CCK8=CCK8)*(CCL4:CCL8&gt;CCL8))</f>
        <v>0</v>
      </c>
      <c r="CCV8" s="255" t="str">
        <f t="shared" ca="1" si="405"/>
        <v/>
      </c>
      <c r="CCW8" s="255" t="str">
        <f ca="1">IF(CBZ8&lt;&gt;"",INDEX(CBZ5:CBZ8,MATCH(5,CCV5:CCV8,0),0),"")</f>
        <v/>
      </c>
      <c r="CCX8" s="255" t="str">
        <f ca="1">IF(CAY6&lt;&gt;"",CAY6,"")</f>
        <v/>
      </c>
      <c r="CCY8" s="255" t="str">
        <f ca="1">IF(CCX8&lt;&gt;"",SUMPRODUCT((CEW3:CEW42=CCX8)*(CEZ3:CEZ42=CCX9)*(CFG3:CFG42="W"))+SUMPRODUCT((CEW3:CEW42=CCX8)*(CEZ3:CEZ42=CCX6)*(CFG3:CFG42="W"))+SUMPRODUCT((CEW3:CEW42=CCX8)*(CEZ3:CEZ42=CCX7)*(CFG3:CFG42="W"))+SUMPRODUCT((CEW3:CEW42=CCX9)*(CEZ3:CEZ42=CCX8)*(CFH3:CFH42="W"))+SUMPRODUCT((CEW3:CEW42=CCX6)*(CEZ3:CEZ42=CCX8)*(CFH3:CFH42="W"))+SUMPRODUCT((CEW3:CEW42=CCX7)*(CEZ3:CEZ42=CCX8)*(CFH3:CFH42="W")),"")</f>
        <v/>
      </c>
      <c r="CCZ8" s="255" t="str">
        <f ca="1">IF(CCX8&lt;&gt;"",SUMPRODUCT((CEW3:CEW42=CCX8)*(CEZ3:CEZ42=CCX9)*(CFG3:CFG42="D"))+SUMPRODUCT((CEW3:CEW42=CCX8)*(CEZ3:CEZ42=CCX6)*(CFG3:CFG42="D"))+SUMPRODUCT((CEW3:CEW42=CCX8)*(CEZ3:CEZ42=CCX7)*(CFG3:CFG42="D"))+SUMPRODUCT((CEW3:CEW42=CCX9)*(CEZ3:CEZ42=CCX8)*(CFG3:CFG42="D"))+SUMPRODUCT((CEW3:CEW42=CCX6)*(CEZ3:CEZ42=CCX8)*(CFG3:CFG42="D"))+SUMPRODUCT((CEW3:CEW42=CCX7)*(CEZ3:CEZ42=CCX8)*(CFG3:CFG42="D")),"")</f>
        <v/>
      </c>
      <c r="CDA8" s="255" t="str">
        <f ca="1">IF(CCX8&lt;&gt;"",SUMPRODUCT((CEW3:CEW42=CCX8)*(CEZ3:CEZ42=CCX9)*(CFG3:CFG42="L"))+SUMPRODUCT((CEW3:CEW42=CCX8)*(CEZ3:CEZ42=CCX6)*(CFG3:CFG42="L"))+SUMPRODUCT((CEW3:CEW42=CCX8)*(CEZ3:CEZ42=CCX7)*(CFG3:CFG42="L"))+SUMPRODUCT((CEW3:CEW42=CCX9)*(CEZ3:CEZ42=CCX8)*(CFH3:CFH42="L"))+SUMPRODUCT((CEW3:CEW42=CCX6)*(CEZ3:CEZ42=CCX8)*(CFH3:CFH42="L"))+SUMPRODUCT((CEW3:CEW42=CCX7)*(CEZ3:CEZ42=CCX8)*(CFH3:CFH42="L")),"")</f>
        <v/>
      </c>
      <c r="CDB8" s="255">
        <f ca="1">IF(CCX8&lt;&gt;"",VLOOKUP(CCX8,CAC4:CAG29,5,FALSE),0)</f>
        <v>0</v>
      </c>
      <c r="CDC8" s="255">
        <f ca="1">IF(CCX8&lt;&gt;"",VLOOKUP(CCX8,CAC4:CAH29,6,FALSE),0)</f>
        <v>0</v>
      </c>
      <c r="CDD8" s="255">
        <f ca="1">CDB8-CDC8+1000</f>
        <v>1000</v>
      </c>
      <c r="CDE8" s="255">
        <f ca="1">IF(CCX8&lt;&gt;"",VLOOKUP(CCX8,CAC4:CAJ29,8,FALSE),0)</f>
        <v>0</v>
      </c>
      <c r="CDF8" s="255">
        <f ca="1">IF(CCX8&lt;&gt;"",VLOOKUP(CCX8,CAC4:CAK29,9,FALSE),0)</f>
        <v>0</v>
      </c>
      <c r="CDG8" s="255" t="str">
        <f ca="1">IF(CCX8&lt;&gt;"",CDE8-CDF8+1000,"")</f>
        <v/>
      </c>
      <c r="CDH8" s="255" t="str">
        <f ca="1">IF(CCX8&lt;&gt;"",VLOOKUP(CCX8,CAC4:CAG8,5,FALSE),"")</f>
        <v/>
      </c>
      <c r="CDI8" s="255" t="str">
        <f ca="1">IF(CCX8&lt;&gt;"",VLOOKUP(CCX8,CAC4:CAJ8,8,FALSE),"")</f>
        <v/>
      </c>
      <c r="CDJ8" s="255" t="str">
        <f ca="1">IF(CCX8&lt;&gt;"",VLOOKUP(CCX8,CAC4:CAQ8,15,FALSE),"")</f>
        <v/>
      </c>
      <c r="CDK8" s="255" t="str">
        <f ca="1">IF(CCX8&lt;&gt;"",SUMPRODUCT((CEW3:CEW42=CCX8)*(CEZ3:CEZ42=CCX9)*CFC3:CFC42)+SUMPRODUCT((CEW3:CEW42=CCX8)*(CEZ3:CEZ42=CCX6)*CFC3:CFC42)+SUMPRODUCT((CEW3:CEW42=CCX8)*(CEZ3:CEZ42=CCX7)*CFC3:CFC42)+SUMPRODUCT((CEW3:CEW42=CCX9)*(CEZ3:CEZ42=CCX8)*CFD3:CFD42)+SUMPRODUCT((CEW3:CEW42=CCX6)*(CEZ3:CEZ42=CCX8)*CFD3:CFD42)+SUMPRODUCT((CEW3:CEW42=CCX7)*(CEZ3:CEZ42=CCX8)*CFD3:CFD42),"")</f>
        <v/>
      </c>
      <c r="CDL8" s="255" t="str">
        <f ca="1">IF(CCX8&lt;&gt;"",SUMPRODUCT((CEW3:CEW42=CCX8)*(CEZ3:CEZ42=CCX9)*CFE3:CFE42)+SUMPRODUCT((CEW3:CEW42=CCX8)*(CEZ3:CEZ42=CCX6)*CFE3:CFE42)+SUMPRODUCT((CEW3:CEW42=CCX8)*(CEZ3:CEZ42=CCX7)*CFE3:CFE42)+SUMPRODUCT((CEW3:CEW42=CCX9)*(CEZ3:CEZ42=CCX8)*CFF3:CFF42)+SUMPRODUCT((CEW3:CEW42=CCX6)*(CEZ3:CEZ42=CCX8)*CFF3:CFF42)+SUMPRODUCT((CEW3:CEW42=CCX7)*(CEZ3:CEZ42=CCX8)*CFF3:CFF42),"")</f>
        <v/>
      </c>
      <c r="CDM8" s="255" t="str">
        <f ca="1">IF(CCX8&lt;&gt;"",CCY8*4+CCZ8*2+CDK8+CDL8,"")</f>
        <v/>
      </c>
      <c r="CDN8" s="255" t="str">
        <f ca="1">IF(CCX8&lt;&gt;"",RANK(CDM8,CDM6:CDM9),"")</f>
        <v/>
      </c>
      <c r="CDO8" s="255">
        <f ca="1">SUMPRODUCT((CDM6:CDM9=CDM8)*(CDD6:CDD9&gt;CDD8))</f>
        <v>0</v>
      </c>
      <c r="CDP8" s="255">
        <f ca="1">SUMPRODUCT((CDM6:CDM9=CDM8)*(CDD6:CDD9=CDD8)*(CDG6:CDG9&gt;CDG8))</f>
        <v>0</v>
      </c>
      <c r="CDQ8" s="255">
        <f ca="1">SUMPRODUCT((CDM4:CDM8=CDM8)*(CDD4:CDD8=CDD8)*(CDG4:CDG8=CDG8)*(CDH4:CDH8&gt;CDH8))</f>
        <v>0</v>
      </c>
      <c r="CDR8" s="255">
        <f ca="1">SUMPRODUCT((CDM4:CDM8=CDM8)*(CDD4:CDD8=CDD8)*(CDG4:CDG8=CDG8)*(CDH4:CDH8=CDH8)*(CDI4:CDI8&gt;CDI8))</f>
        <v>0</v>
      </c>
      <c r="CDS8" s="255">
        <f ca="1">SUMPRODUCT((CDM4:CDM8=CDM8)*(CDD4:CDD8=CDD8)*(CDG4:CDG8=CDG8)*(CDH4:CDH8=CDH8)*(CDI4:CDI8=CDI8)*(CDJ4:CDJ8&gt;CDJ8))</f>
        <v>0</v>
      </c>
      <c r="CDT8" s="255" t="str">
        <f t="shared" ca="1" si="421"/>
        <v/>
      </c>
      <c r="CDU8" s="255" t="str">
        <f ca="1">IF(CCX8&lt;&gt;"",INDEX(CCX6:CCX8,MATCH(5,CDT6:CDT8,0),0),"")</f>
        <v/>
      </c>
      <c r="CDV8" s="255" t="str">
        <f ca="1">IF(CAZ5&lt;&gt;"",CAZ5,"")</f>
        <v/>
      </c>
      <c r="CDW8" s="255">
        <f ca="1">SUMPRODUCT((CEW3:CEW42=CDV8)*(CEZ3:CEZ42=CDV9)*(CFG3:CFG42="W"))+SUMPRODUCT((CEW3:CEW42=CDV8)*(CEZ3:CEZ42=CDV10)*(CFG3:CFG42="W"))+SUMPRODUCT((CEW3:CEW42=CDV8)*(CEZ3:CEZ42=CDV7)*(CFG3:CFG42="W"))+SUMPRODUCT((CEW3:CEW42=CDV9)*(CEZ3:CEZ42=CDV8)*(CFH3:CFH42="W"))+SUMPRODUCT((CEW3:CEW42=CDV10)*(CEZ3:CEZ42=CDV8)*(CFH3:CFH42="W"))+SUMPRODUCT((CEW3:CEW42=CDV7)*(CEZ3:CEZ42=CDV8)*(CFH3:CFH42="W"))</f>
        <v>0</v>
      </c>
      <c r="CDX8" s="255">
        <f ca="1">SUMPRODUCT((CEW3:CEW42=CDV8)*(CEZ3:CEZ42=CDV9)*(CFG3:CFG42="D"))+SUMPRODUCT((CEW3:CEW42=CDV8)*(CEZ3:CEZ42=CDV10)*(CFG3:CFG42="D"))+SUMPRODUCT((CEW3:CEW42=CDV8)*(CEZ3:CEZ42=CDV7)*(CFG3:CFG42="D"))+SUMPRODUCT((CEW3:CEW42=CDV9)*(CEZ3:CEZ42=CDV8)*(CFG3:CFG42="D"))+SUMPRODUCT((CEW3:CEW42=CDV10)*(CEZ3:CEZ42=CDV8)*(CFG3:CFG42="D"))+SUMPRODUCT((CEW3:CEW42=CDV7)*(CEZ3:CEZ42=CDV8)*(CFG3:CFG42="D"))</f>
        <v>0</v>
      </c>
      <c r="CDY8" s="255">
        <f ca="1">SUMPRODUCT((CEW3:CEW42=CDV8)*(CEZ3:CEZ42=CDV9)*(CFG3:CFG42="L"))+SUMPRODUCT((CEW3:CEW42=CDV8)*(CEZ3:CEZ42=CDV10)*(CFG3:CFG42="L"))+SUMPRODUCT((CEW3:CEW42=CDV8)*(CEZ3:CEZ42=CDV7)*(CFG3:CFG42="L"))+SUMPRODUCT((CEW3:CEW42=CDV9)*(CEZ3:CEZ42=CDV8)*(CFH3:CFH42="L"))+SUMPRODUCT((CEW3:CEW42=CDV10)*(CEZ3:CEZ42=CDV8)*(CFH3:CFH42="L"))+SUMPRODUCT((CEW3:CEW42=CDV7)*(CEZ3:CEZ42=CDV8)*(CFH3:CFH42="L"))</f>
        <v>0</v>
      </c>
      <c r="CDZ8" s="255">
        <f ca="1">IF(CDV8&lt;&gt;"",VLOOKUP(CDV8,CAC4:CAG29,5,FALSE),0)</f>
        <v>0</v>
      </c>
      <c r="CEA8" s="255">
        <f ca="1">IF(CDV8&lt;&gt;"",VLOOKUP(CDV8,CAC4:CAH29,6,FALSE),0)</f>
        <v>0</v>
      </c>
      <c r="CEB8" s="255">
        <f ca="1">CDZ8-CEA8+1000</f>
        <v>1000</v>
      </c>
      <c r="CEC8" s="255">
        <f ca="1">IF(CDV8&lt;&gt;"",VLOOKUP(CDV8,CAC4:CAJ29,8,FALSE),0)</f>
        <v>0</v>
      </c>
      <c r="CED8" s="255">
        <f ca="1">IF(CDV8&lt;&gt;"",VLOOKUP(CDV8,CAC4:CAK29,9,FALSE),0)</f>
        <v>0</v>
      </c>
      <c r="CEE8" s="255">
        <f t="shared" ref="CEE8" ca="1" si="452">CEC8-CED8+1000</f>
        <v>1000</v>
      </c>
      <c r="CEF8" s="255" t="str">
        <f ca="1">IF(CDV8&lt;&gt;"",VLOOKUP(CDV8,CAC4:CAG8,5,FALSE),"")</f>
        <v/>
      </c>
      <c r="CEG8" s="255" t="str">
        <f ca="1">IF(CDV8&lt;&gt;"",VLOOKUP(CDV8,CAC4:CAJ8,8,FALSE),"")</f>
        <v/>
      </c>
      <c r="CEH8" s="255" t="str">
        <f ca="1">IF(CDV8&lt;&gt;"",VLOOKUP(CDV8,CAC4:CAQ8,15,FALSE),"")</f>
        <v/>
      </c>
      <c r="CEI8" s="255">
        <f ca="1">SUMPRODUCT((CEW3:CEW42=CDV8)*(CEZ3:CEZ42=CDV9)*CFC3:CFC42)+SUMPRODUCT((CEW3:CEW42=CDV8)*(CEZ3:CEZ42=CDV10)*CFC3:CFC42)+SUMPRODUCT((CEW3:CEW42=CDV8)*(CEZ3:CEZ42=CDV7)*CFC3:CFC42)+SUMPRODUCT((CEW3:CEW42=CDV9)*(CEZ3:CEZ42=CDV8)*CFD3:CFD42)+SUMPRODUCT((CEW3:CEW42=CDV10)*(CEZ3:CEZ42=CDV8)*CFD3:CFD42)+SUMPRODUCT((CEW3:CEW42=CDV7)*(CEZ3:CEZ42=CDV8)*CFD3:CFD42)</f>
        <v>0</v>
      </c>
      <c r="CEJ8" s="255">
        <f ca="1">SUMPRODUCT((CEW3:CEW42=CDV8)*(CEZ3:CEZ42=CDV9)*CFE3:CFE42)+SUMPRODUCT((CEW3:CEW42=CDV8)*(CEZ3:CEZ42=CDV10)*CFE3:CFE42)+SUMPRODUCT((CEW3:CEW42=CDV8)*(CEZ3:CEZ42=CDV7)*CFE3:CFE42)+SUMPRODUCT((CEW3:CEW42=CDV9)*(CEZ3:CEZ42=CDV8)*CFF3:CFF42)+SUMPRODUCT((CEW3:CEW42=CDV10)*(CEZ3:CEZ42=CDV8)*CFF3:CFF42)+SUMPRODUCT((CEW3:CEW42=CDV7)*(CEZ3:CEZ42=CDV8)*CFF3:CFF42)</f>
        <v>0</v>
      </c>
      <c r="CEK8" s="255">
        <f t="shared" ref="CEK8" ca="1" si="453">CDW8*4+CDX8*2+CEI8+CEJ8</f>
        <v>0</v>
      </c>
      <c r="CEL8" s="255" t="str">
        <f ca="1">IF(CDV8&lt;&gt;"",RANK(CEK8,CEK7:CEK10),"")</f>
        <v/>
      </c>
      <c r="CEM8" s="255">
        <f ca="1">SUMPRODUCT((CEK7:CEK10=CEK8)*(CEB7:CEB10&gt;CEB8))</f>
        <v>0</v>
      </c>
      <c r="CEN8" s="255">
        <f ca="1">SUMPRODUCT((CEK7:CEK10=CEK8)*(CEB7:CEB10=CEB8)*(CEE7:CEE10&gt;CEE8))</f>
        <v>0</v>
      </c>
      <c r="CEO8" s="255">
        <f ca="1">SUMPRODUCT((CEK4:CEK8=CEK8)*(CEB4:CEB8=CEB8)*(CEE4:CEE8=CEE8)*(CEF4:CEF8&gt;CEF8))</f>
        <v>0</v>
      </c>
      <c r="CEP8" s="255">
        <f ca="1">SUMPRODUCT((CEK4:CEK8=CEK8)*(CEB4:CEB8=CEB8)*(CEE4:CEE8=CEE8)*(CEF4:CEF8=CEF8)*(CEG4:CEG8&gt;CEG8))</f>
        <v>0</v>
      </c>
      <c r="CEQ8" s="255">
        <f ca="1">SUMPRODUCT((CEK4:CEK8=CEK8)*(CEB4:CEB8=CEB8)*(CEE4:CEE8=CEE8)*(CEF4:CEF8=CEF8)*(CEG4:CEG8=CEG8)*(CEH4:CEH8&gt;CEH8))</f>
        <v>0</v>
      </c>
      <c r="CER8" s="255" t="str">
        <f ca="1">IF(CDV8&lt;&gt;"",SUM(CEL8:CEQ8)+3,"")</f>
        <v/>
      </c>
      <c r="CES8" s="255" t="str">
        <f ca="1">IF(CDV7&lt;&gt;"",IF(CDV7=CES7,CDV8,CDV7),"")</f>
        <v/>
      </c>
      <c r="CET8" s="255" t="str">
        <f ca="1">IF(CES8&lt;&gt;"",CES8,IF(CDU8&lt;&gt;"",CDU8,IF(CCW8&lt;&gt;"",CCW8,IF(CBY8&lt;&gt;"",CBY8,CAU8))))</f>
        <v>England</v>
      </c>
      <c r="CEU8" s="255">
        <v>5</v>
      </c>
      <c r="CEV8" s="255">
        <v>6</v>
      </c>
      <c r="CEW8" s="255" t="str">
        <f t="shared" si="130"/>
        <v>Samoa</v>
      </c>
      <c r="CEX8" s="255" t="str">
        <f ca="1">IF(OFFSET('All Players'!$W15,0,CEX$1)&lt;&gt;"",OFFSET('All Players'!$W15,0,CEX$1),"")</f>
        <v/>
      </c>
      <c r="CEY8" s="255" t="str">
        <f ca="1">IF(OFFSET('All Players'!$Y15,0,CEX$1)&lt;&gt;"",OFFSET('All Players'!$Y15,0,CEX$1),"")</f>
        <v/>
      </c>
      <c r="CEZ8" s="255" t="str">
        <f t="shared" si="131"/>
        <v>USA</v>
      </c>
      <c r="CFA8" s="255" t="str">
        <f ca="1">IF(OFFSET('All Players'!$AA15,0,CEZ$1)&lt;&gt;"",OFFSET('All Players'!$AA15,0,CEZ$1),"")</f>
        <v/>
      </c>
      <c r="CFB8" s="255" t="str">
        <f ca="1">IF(OFFSET('All Players'!$AC15,0,CFA$1)&lt;&gt;"",OFFSET('All Players'!$AC15,0,CFA$1),"")</f>
        <v/>
      </c>
      <c r="CFC8" s="255">
        <f t="shared" ca="1" si="132"/>
        <v>0</v>
      </c>
      <c r="CFD8" s="255">
        <f t="shared" ca="1" si="133"/>
        <v>0</v>
      </c>
      <c r="CFE8" s="255">
        <f t="shared" ca="1" si="134"/>
        <v>0</v>
      </c>
      <c r="CFF8" s="255">
        <f t="shared" ca="1" si="135"/>
        <v>0</v>
      </c>
      <c r="CFG8" s="255" t="str">
        <f t="shared" ca="1" si="136"/>
        <v/>
      </c>
      <c r="CFH8" s="255" t="str">
        <f t="shared" ca="1" si="137"/>
        <v/>
      </c>
    </row>
    <row r="9" spans="1:2192" x14ac:dyDescent="0.2">
      <c r="DU9" s="255">
        <v>7</v>
      </c>
      <c r="DV9" s="255" t="str">
        <f>Tournament!H19</f>
        <v>Wales</v>
      </c>
      <c r="DW9" s="255">
        <f>IF(AND(Tournament!J19&lt;&gt;"",Tournament!L19&lt;&gt;""),Tournament!J19,0)</f>
        <v>54</v>
      </c>
      <c r="DX9" s="255">
        <f>IF(AND(Tournament!L19&lt;&gt;"",Tournament!J19&lt;&gt;""),Tournament!L19,0)</f>
        <v>9</v>
      </c>
      <c r="DY9" s="255" t="str">
        <f>Tournament!N19</f>
        <v>Uruguay</v>
      </c>
      <c r="DZ9" s="255">
        <f>IF(Tournament!O19&lt;&gt;"",Tournament!O19,0)</f>
        <v>8</v>
      </c>
      <c r="EA9" s="255">
        <f>IF(Tournament!Q19&lt;&gt;"",Tournament!Q19,0)</f>
        <v>0</v>
      </c>
      <c r="EB9" s="255">
        <f>IF(DW9&lt;&gt;"",IF(Tournament!O19&gt;3,1,0),0)</f>
        <v>1</v>
      </c>
      <c r="EC9" s="255">
        <f>IF(DX9&lt;&gt;"",IF(Tournament!Q19&gt;3,1,0),0)</f>
        <v>0</v>
      </c>
      <c r="ED9" s="255">
        <f t="shared" si="15"/>
        <v>0</v>
      </c>
      <c r="EE9" s="255">
        <f t="shared" si="16"/>
        <v>0</v>
      </c>
      <c r="EF9" s="255" t="str">
        <f>IF(AND(Tournament!J19&lt;&gt;"",Tournament!L19&lt;&gt;""),IF(DW9&gt;DX9,"W",IF(DW9=DX9,"D","L")),"")</f>
        <v>W</v>
      </c>
      <c r="EG9" s="255" t="str">
        <f t="shared" si="17"/>
        <v>L</v>
      </c>
      <c r="JB9" s="255">
        <v>7</v>
      </c>
      <c r="JC9" s="255" t="str">
        <f t="shared" si="18"/>
        <v>Wales</v>
      </c>
      <c r="JD9" s="255" t="str">
        <f ca="1">IF(OFFSET('All Players'!$W16,0,JD$1)&lt;&gt;"",OFFSET('All Players'!$W16,0,JD$1),"")</f>
        <v/>
      </c>
      <c r="JE9" s="255" t="str">
        <f ca="1">IF(OFFSET('All Players'!$Y16,0,JD$1)&lt;&gt;"",OFFSET('All Players'!$Y16,0,JD$1),"")</f>
        <v/>
      </c>
      <c r="JF9" s="255" t="str">
        <f t="shared" si="19"/>
        <v>Uruguay</v>
      </c>
      <c r="JG9" s="255" t="str">
        <f ca="1">IF(OFFSET('All Players'!$AA16,0,JF$1)&lt;&gt;"",OFFSET('All Players'!$AA16,0,JF$1),"")</f>
        <v/>
      </c>
      <c r="JH9" s="255" t="str">
        <f ca="1">IF(OFFSET('All Players'!$AC16,0,JG$1)&lt;&gt;"",OFFSET('All Players'!$AC16,0,JG$1),"")</f>
        <v/>
      </c>
      <c r="JI9" s="255">
        <f t="shared" ca="1" si="20"/>
        <v>0</v>
      </c>
      <c r="JJ9" s="255">
        <f t="shared" ca="1" si="21"/>
        <v>0</v>
      </c>
      <c r="JK9" s="255">
        <f t="shared" ca="1" si="22"/>
        <v>0</v>
      </c>
      <c r="JL9" s="255">
        <f t="shared" ca="1" si="23"/>
        <v>0</v>
      </c>
      <c r="JM9" s="255" t="str">
        <f t="shared" ca="1" si="24"/>
        <v/>
      </c>
      <c r="JN9" s="255" t="str">
        <f t="shared" ca="1" si="25"/>
        <v/>
      </c>
      <c r="OI9" s="255">
        <v>7</v>
      </c>
      <c r="OJ9" s="255" t="str">
        <f t="shared" si="26"/>
        <v>Wales</v>
      </c>
      <c r="OK9" s="255" t="str">
        <f ca="1">IF(OFFSET('All Players'!$W16,0,OK$1)&lt;&gt;"",OFFSET('All Players'!$W16,0,OK$1),"")</f>
        <v/>
      </c>
      <c r="OL9" s="255" t="str">
        <f ca="1">IF(OFFSET('All Players'!$Y16,0,OK$1)&lt;&gt;"",OFFSET('All Players'!$Y16,0,OK$1),"")</f>
        <v/>
      </c>
      <c r="OM9" s="255" t="str">
        <f t="shared" si="27"/>
        <v>Uruguay</v>
      </c>
      <c r="ON9" s="255" t="str">
        <f ca="1">IF(OFFSET('All Players'!$AA16,0,OM$1)&lt;&gt;"",OFFSET('All Players'!$AA16,0,OM$1),"")</f>
        <v/>
      </c>
      <c r="OO9" s="255" t="str">
        <f ca="1">IF(OFFSET('All Players'!$AC16,0,ON$1)&lt;&gt;"",OFFSET('All Players'!$AC16,0,ON$1),"")</f>
        <v/>
      </c>
      <c r="OP9" s="255">
        <f t="shared" ca="1" si="28"/>
        <v>0</v>
      </c>
      <c r="OQ9" s="255">
        <f t="shared" ca="1" si="29"/>
        <v>0</v>
      </c>
      <c r="OR9" s="255">
        <f t="shared" ca="1" si="30"/>
        <v>0</v>
      </c>
      <c r="OS9" s="255">
        <f t="shared" ca="1" si="31"/>
        <v>0</v>
      </c>
      <c r="OT9" s="255" t="str">
        <f t="shared" ca="1" si="32"/>
        <v/>
      </c>
      <c r="OU9" s="255" t="str">
        <f t="shared" ca="1" si="33"/>
        <v/>
      </c>
      <c r="TP9" s="255">
        <v>7</v>
      </c>
      <c r="TQ9" s="255" t="str">
        <f t="shared" si="34"/>
        <v>Wales</v>
      </c>
      <c r="TR9" s="255" t="str">
        <f ca="1">IF(OFFSET('All Players'!$W16,0,TR$1)&lt;&gt;"",OFFSET('All Players'!$W16,0,TR$1),"")</f>
        <v/>
      </c>
      <c r="TS9" s="255" t="str">
        <f ca="1">IF(OFFSET('All Players'!$Y16,0,TR$1)&lt;&gt;"",OFFSET('All Players'!$Y16,0,TR$1),"")</f>
        <v/>
      </c>
      <c r="TT9" s="255" t="str">
        <f t="shared" si="35"/>
        <v>Uruguay</v>
      </c>
      <c r="TU9" s="255" t="str">
        <f ca="1">IF(OFFSET('All Players'!$AA16,0,TT$1)&lt;&gt;"",OFFSET('All Players'!$AA16,0,TT$1),"")</f>
        <v/>
      </c>
      <c r="TV9" s="255" t="str">
        <f ca="1">IF(OFFSET('All Players'!$AC16,0,TU$1)&lt;&gt;"",OFFSET('All Players'!$AC16,0,TU$1),"")</f>
        <v/>
      </c>
      <c r="TW9" s="255">
        <f t="shared" ca="1" si="36"/>
        <v>0</v>
      </c>
      <c r="TX9" s="255">
        <f t="shared" ca="1" si="37"/>
        <v>0</v>
      </c>
      <c r="TY9" s="255">
        <f t="shared" ca="1" si="38"/>
        <v>0</v>
      </c>
      <c r="TZ9" s="255">
        <f t="shared" ca="1" si="39"/>
        <v>0</v>
      </c>
      <c r="UA9" s="255" t="str">
        <f t="shared" ca="1" si="40"/>
        <v/>
      </c>
      <c r="UB9" s="255" t="str">
        <f t="shared" ca="1" si="41"/>
        <v/>
      </c>
      <c r="YW9" s="255">
        <v>7</v>
      </c>
      <c r="YX9" s="255" t="str">
        <f t="shared" si="42"/>
        <v>Wales</v>
      </c>
      <c r="YY9" s="255" t="str">
        <f ca="1">IF(OFFSET('All Players'!$W16,0,YY$1)&lt;&gt;"",OFFSET('All Players'!$W16,0,YY$1),"")</f>
        <v/>
      </c>
      <c r="YZ9" s="255" t="str">
        <f ca="1">IF(OFFSET('All Players'!$Y16,0,YY$1)&lt;&gt;"",OFFSET('All Players'!$Y16,0,YY$1),"")</f>
        <v/>
      </c>
      <c r="ZA9" s="255" t="str">
        <f t="shared" si="43"/>
        <v>Uruguay</v>
      </c>
      <c r="ZB9" s="255" t="str">
        <f ca="1">IF(OFFSET('All Players'!$AA16,0,ZA$1)&lt;&gt;"",OFFSET('All Players'!$AA16,0,ZA$1),"")</f>
        <v/>
      </c>
      <c r="ZC9" s="255" t="str">
        <f ca="1">IF(OFFSET('All Players'!$AC16,0,ZB$1)&lt;&gt;"",OFFSET('All Players'!$AC16,0,ZB$1),"")</f>
        <v/>
      </c>
      <c r="ZD9" s="255">
        <f t="shared" ca="1" si="44"/>
        <v>0</v>
      </c>
      <c r="ZE9" s="255">
        <f t="shared" ca="1" si="45"/>
        <v>0</v>
      </c>
      <c r="ZF9" s="255">
        <f t="shared" ca="1" si="46"/>
        <v>0</v>
      </c>
      <c r="ZG9" s="255">
        <f t="shared" ca="1" si="47"/>
        <v>0</v>
      </c>
      <c r="ZH9" s="255" t="str">
        <f t="shared" ca="1" si="48"/>
        <v/>
      </c>
      <c r="ZI9" s="255" t="str">
        <f t="shared" ca="1" si="49"/>
        <v/>
      </c>
      <c r="AED9" s="255">
        <v>7</v>
      </c>
      <c r="AEE9" s="255" t="str">
        <f t="shared" si="50"/>
        <v>Wales</v>
      </c>
      <c r="AEF9" s="255" t="str">
        <f ca="1">IF(OFFSET('All Players'!$W16,0,AEF$1)&lt;&gt;"",OFFSET('All Players'!$W16,0,AEF$1),"")</f>
        <v/>
      </c>
      <c r="AEG9" s="255" t="str">
        <f ca="1">IF(OFFSET('All Players'!$Y16,0,AEF$1)&lt;&gt;"",OFFSET('All Players'!$Y16,0,AEF$1),"")</f>
        <v/>
      </c>
      <c r="AEH9" s="255" t="str">
        <f t="shared" si="51"/>
        <v>Uruguay</v>
      </c>
      <c r="AEI9" s="255" t="str">
        <f ca="1">IF(OFFSET('All Players'!$AA16,0,AEH$1)&lt;&gt;"",OFFSET('All Players'!$AA16,0,AEH$1),"")</f>
        <v/>
      </c>
      <c r="AEJ9" s="255" t="str">
        <f ca="1">IF(OFFSET('All Players'!$AC16,0,AEI$1)&lt;&gt;"",OFFSET('All Players'!$AC16,0,AEI$1),"")</f>
        <v/>
      </c>
      <c r="AEK9" s="255">
        <f t="shared" ca="1" si="52"/>
        <v>0</v>
      </c>
      <c r="AEL9" s="255">
        <f t="shared" ca="1" si="53"/>
        <v>0</v>
      </c>
      <c r="AEM9" s="255">
        <f t="shared" ca="1" si="54"/>
        <v>0</v>
      </c>
      <c r="AEN9" s="255">
        <f t="shared" ca="1" si="55"/>
        <v>0</v>
      </c>
      <c r="AEO9" s="255" t="str">
        <f t="shared" ca="1" si="56"/>
        <v/>
      </c>
      <c r="AEP9" s="255" t="str">
        <f t="shared" ca="1" si="57"/>
        <v/>
      </c>
      <c r="AJK9" s="255">
        <v>7</v>
      </c>
      <c r="AJL9" s="255" t="str">
        <f t="shared" si="58"/>
        <v>Wales</v>
      </c>
      <c r="AJM9" s="255" t="str">
        <f ca="1">IF(OFFSET('All Players'!$W16,0,AJM$1)&lt;&gt;"",OFFSET('All Players'!$W16,0,AJM$1),"")</f>
        <v/>
      </c>
      <c r="AJN9" s="255" t="str">
        <f ca="1">IF(OFFSET('All Players'!$Y16,0,AJM$1)&lt;&gt;"",OFFSET('All Players'!$Y16,0,AJM$1),"")</f>
        <v/>
      </c>
      <c r="AJO9" s="255" t="str">
        <f t="shared" si="59"/>
        <v>Uruguay</v>
      </c>
      <c r="AJP9" s="255" t="str">
        <f ca="1">IF(OFFSET('All Players'!$AA16,0,AJO$1)&lt;&gt;"",OFFSET('All Players'!$AA16,0,AJO$1),"")</f>
        <v/>
      </c>
      <c r="AJQ9" s="255" t="str">
        <f ca="1">IF(OFFSET('All Players'!$AC16,0,AJP$1)&lt;&gt;"",OFFSET('All Players'!$AC16,0,AJP$1),"")</f>
        <v/>
      </c>
      <c r="AJR9" s="255">
        <f t="shared" ca="1" si="60"/>
        <v>0</v>
      </c>
      <c r="AJS9" s="255">
        <f t="shared" ca="1" si="61"/>
        <v>0</v>
      </c>
      <c r="AJT9" s="255">
        <f t="shared" ca="1" si="62"/>
        <v>0</v>
      </c>
      <c r="AJU9" s="255">
        <f t="shared" ca="1" si="63"/>
        <v>0</v>
      </c>
      <c r="AJV9" s="255" t="str">
        <f t="shared" ca="1" si="64"/>
        <v/>
      </c>
      <c r="AJW9" s="255" t="str">
        <f t="shared" ca="1" si="65"/>
        <v/>
      </c>
      <c r="AOR9" s="255">
        <v>7</v>
      </c>
      <c r="AOS9" s="255" t="str">
        <f t="shared" si="66"/>
        <v>Wales</v>
      </c>
      <c r="AOT9" s="255" t="str">
        <f ca="1">IF(OFFSET('All Players'!$W16,0,AOT$1)&lt;&gt;"",OFFSET('All Players'!$W16,0,AOT$1),"")</f>
        <v/>
      </c>
      <c r="AOU9" s="255" t="str">
        <f ca="1">IF(OFFSET('All Players'!$Y16,0,AOT$1)&lt;&gt;"",OFFSET('All Players'!$Y16,0,AOT$1),"")</f>
        <v/>
      </c>
      <c r="AOV9" s="255" t="str">
        <f t="shared" si="67"/>
        <v>Uruguay</v>
      </c>
      <c r="AOW9" s="255" t="str">
        <f ca="1">IF(OFFSET('All Players'!$AA16,0,AOV$1)&lt;&gt;"",OFFSET('All Players'!$AA16,0,AOV$1),"")</f>
        <v/>
      </c>
      <c r="AOX9" s="255" t="str">
        <f ca="1">IF(OFFSET('All Players'!$AC16,0,AOW$1)&lt;&gt;"",OFFSET('All Players'!$AC16,0,AOW$1),"")</f>
        <v/>
      </c>
      <c r="AOY9" s="255">
        <f t="shared" ca="1" si="68"/>
        <v>0</v>
      </c>
      <c r="AOZ9" s="255">
        <f t="shared" ca="1" si="69"/>
        <v>0</v>
      </c>
      <c r="APA9" s="255">
        <f t="shared" ca="1" si="70"/>
        <v>0</v>
      </c>
      <c r="APB9" s="255">
        <f t="shared" ca="1" si="71"/>
        <v>0</v>
      </c>
      <c r="APC9" s="255" t="str">
        <f t="shared" ca="1" si="72"/>
        <v/>
      </c>
      <c r="APD9" s="255" t="str">
        <f t="shared" ca="1" si="73"/>
        <v/>
      </c>
      <c r="ATY9" s="255">
        <v>7</v>
      </c>
      <c r="ATZ9" s="255" t="str">
        <f t="shared" si="74"/>
        <v>Wales</v>
      </c>
      <c r="AUA9" s="255" t="str">
        <f ca="1">IF(OFFSET('All Players'!$W16,0,AUA$1)&lt;&gt;"",OFFSET('All Players'!$W16,0,AUA$1),"")</f>
        <v/>
      </c>
      <c r="AUB9" s="255" t="str">
        <f ca="1">IF(OFFSET('All Players'!$Y16,0,AUA$1)&lt;&gt;"",OFFSET('All Players'!$Y16,0,AUA$1),"")</f>
        <v/>
      </c>
      <c r="AUC9" s="255" t="str">
        <f t="shared" si="75"/>
        <v>Uruguay</v>
      </c>
      <c r="AUD9" s="255" t="str">
        <f ca="1">IF(OFFSET('All Players'!$AA16,0,AUC$1)&lt;&gt;"",OFFSET('All Players'!$AA16,0,AUC$1),"")</f>
        <v/>
      </c>
      <c r="AUE9" s="255" t="str">
        <f ca="1">IF(OFFSET('All Players'!$AC16,0,AUD$1)&lt;&gt;"",OFFSET('All Players'!$AC16,0,AUD$1),"")</f>
        <v/>
      </c>
      <c r="AUF9" s="255">
        <f t="shared" ca="1" si="76"/>
        <v>0</v>
      </c>
      <c r="AUG9" s="255">
        <f t="shared" ca="1" si="77"/>
        <v>0</v>
      </c>
      <c r="AUH9" s="255">
        <f t="shared" ca="1" si="78"/>
        <v>0</v>
      </c>
      <c r="AUI9" s="255">
        <f t="shared" ca="1" si="79"/>
        <v>0</v>
      </c>
      <c r="AUJ9" s="255" t="str">
        <f t="shared" ca="1" si="80"/>
        <v/>
      </c>
      <c r="AUK9" s="255" t="str">
        <f t="shared" ca="1" si="81"/>
        <v/>
      </c>
      <c r="AZF9" s="255">
        <v>7</v>
      </c>
      <c r="AZG9" s="255" t="str">
        <f t="shared" si="82"/>
        <v>Wales</v>
      </c>
      <c r="AZH9" s="255" t="str">
        <f ca="1">IF(OFFSET('All Players'!$W16,0,AZH$1)&lt;&gt;"",OFFSET('All Players'!$W16,0,AZH$1),"")</f>
        <v/>
      </c>
      <c r="AZI9" s="255" t="str">
        <f ca="1">IF(OFFSET('All Players'!$Y16,0,AZH$1)&lt;&gt;"",OFFSET('All Players'!$Y16,0,AZH$1),"")</f>
        <v/>
      </c>
      <c r="AZJ9" s="255" t="str">
        <f t="shared" si="83"/>
        <v>Uruguay</v>
      </c>
      <c r="AZK9" s="255" t="str">
        <f ca="1">IF(OFFSET('All Players'!$AA16,0,AZJ$1)&lt;&gt;"",OFFSET('All Players'!$AA16,0,AZJ$1),"")</f>
        <v/>
      </c>
      <c r="AZL9" s="255" t="str">
        <f ca="1">IF(OFFSET('All Players'!$AC16,0,AZK$1)&lt;&gt;"",OFFSET('All Players'!$AC16,0,AZK$1),"")</f>
        <v/>
      </c>
      <c r="AZM9" s="255">
        <f t="shared" ca="1" si="84"/>
        <v>0</v>
      </c>
      <c r="AZN9" s="255">
        <f t="shared" ca="1" si="85"/>
        <v>0</v>
      </c>
      <c r="AZO9" s="255">
        <f t="shared" ca="1" si="86"/>
        <v>0</v>
      </c>
      <c r="AZP9" s="255">
        <f t="shared" ca="1" si="87"/>
        <v>0</v>
      </c>
      <c r="AZQ9" s="255" t="str">
        <f t="shared" ca="1" si="88"/>
        <v/>
      </c>
      <c r="AZR9" s="255" t="str">
        <f t="shared" ca="1" si="89"/>
        <v/>
      </c>
      <c r="BEM9" s="255">
        <v>7</v>
      </c>
      <c r="BEN9" s="255" t="str">
        <f t="shared" si="90"/>
        <v>Wales</v>
      </c>
      <c r="BEO9" s="255" t="str">
        <f ca="1">IF(OFFSET('All Players'!$W16,0,BEO$1)&lt;&gt;"",OFFSET('All Players'!$W16,0,BEO$1),"")</f>
        <v/>
      </c>
      <c r="BEP9" s="255" t="str">
        <f ca="1">IF(OFFSET('All Players'!$Y16,0,BEO$1)&lt;&gt;"",OFFSET('All Players'!$Y16,0,BEO$1),"")</f>
        <v/>
      </c>
      <c r="BEQ9" s="255" t="str">
        <f t="shared" si="91"/>
        <v>Uruguay</v>
      </c>
      <c r="BER9" s="255" t="str">
        <f ca="1">IF(OFFSET('All Players'!$AA16,0,BEQ$1)&lt;&gt;"",OFFSET('All Players'!$AA16,0,BEQ$1),"")</f>
        <v/>
      </c>
      <c r="BES9" s="255" t="str">
        <f ca="1">IF(OFFSET('All Players'!$AC16,0,BER$1)&lt;&gt;"",OFFSET('All Players'!$AC16,0,BER$1),"")</f>
        <v/>
      </c>
      <c r="BET9" s="255">
        <f t="shared" ca="1" si="92"/>
        <v>0</v>
      </c>
      <c r="BEU9" s="255">
        <f t="shared" ca="1" si="93"/>
        <v>0</v>
      </c>
      <c r="BEV9" s="255">
        <f t="shared" ca="1" si="94"/>
        <v>0</v>
      </c>
      <c r="BEW9" s="255">
        <f t="shared" ca="1" si="95"/>
        <v>0</v>
      </c>
      <c r="BEX9" s="255" t="str">
        <f t="shared" ca="1" si="96"/>
        <v/>
      </c>
      <c r="BEY9" s="255" t="str">
        <f t="shared" ca="1" si="97"/>
        <v/>
      </c>
      <c r="BJT9" s="255">
        <v>7</v>
      </c>
      <c r="BJU9" s="255" t="str">
        <f t="shared" si="98"/>
        <v>Wales</v>
      </c>
      <c r="BJV9" s="255" t="str">
        <f ca="1">IF(OFFSET('All Players'!$W16,0,BJV$1)&lt;&gt;"",OFFSET('All Players'!$W16,0,BJV$1),"")</f>
        <v/>
      </c>
      <c r="BJW9" s="255" t="str">
        <f ca="1">IF(OFFSET('All Players'!$Y16,0,BJV$1)&lt;&gt;"",OFFSET('All Players'!$Y16,0,BJV$1),"")</f>
        <v/>
      </c>
      <c r="BJX9" s="255" t="str">
        <f t="shared" si="99"/>
        <v>Uruguay</v>
      </c>
      <c r="BJY9" s="255" t="str">
        <f ca="1">IF(OFFSET('All Players'!$AA16,0,BJX$1)&lt;&gt;"",OFFSET('All Players'!$AA16,0,BJX$1),"")</f>
        <v/>
      </c>
      <c r="BJZ9" s="255" t="str">
        <f ca="1">IF(OFFSET('All Players'!$AC16,0,BJY$1)&lt;&gt;"",OFFSET('All Players'!$AC16,0,BJY$1),"")</f>
        <v/>
      </c>
      <c r="BKA9" s="255">
        <f t="shared" ca="1" si="100"/>
        <v>0</v>
      </c>
      <c r="BKB9" s="255">
        <f t="shared" ca="1" si="101"/>
        <v>0</v>
      </c>
      <c r="BKC9" s="255">
        <f t="shared" ca="1" si="102"/>
        <v>0</v>
      </c>
      <c r="BKD9" s="255">
        <f t="shared" ca="1" si="103"/>
        <v>0</v>
      </c>
      <c r="BKE9" s="255" t="str">
        <f t="shared" ca="1" si="104"/>
        <v/>
      </c>
      <c r="BKF9" s="255" t="str">
        <f t="shared" ca="1" si="105"/>
        <v/>
      </c>
      <c r="BPA9" s="255">
        <v>7</v>
      </c>
      <c r="BPB9" s="255" t="str">
        <f t="shared" si="106"/>
        <v>Wales</v>
      </c>
      <c r="BPC9" s="255" t="str">
        <f ca="1">IF(OFFSET('All Players'!$W16,0,BPC$1)&lt;&gt;"",OFFSET('All Players'!$W16,0,BPC$1),"")</f>
        <v/>
      </c>
      <c r="BPD9" s="255" t="str">
        <f ca="1">IF(OFFSET('All Players'!$Y16,0,BPC$1)&lt;&gt;"",OFFSET('All Players'!$Y16,0,BPC$1),"")</f>
        <v/>
      </c>
      <c r="BPE9" s="255" t="str">
        <f t="shared" si="107"/>
        <v>Uruguay</v>
      </c>
      <c r="BPF9" s="255" t="str">
        <f ca="1">IF(OFFSET('All Players'!$AA16,0,BPE$1)&lt;&gt;"",OFFSET('All Players'!$AA16,0,BPE$1),"")</f>
        <v/>
      </c>
      <c r="BPG9" s="255" t="str">
        <f ca="1">IF(OFFSET('All Players'!$AC16,0,BPF$1)&lt;&gt;"",OFFSET('All Players'!$AC16,0,BPF$1),"")</f>
        <v/>
      </c>
      <c r="BPH9" s="255">
        <f t="shared" ca="1" si="108"/>
        <v>0</v>
      </c>
      <c r="BPI9" s="255">
        <f t="shared" ca="1" si="109"/>
        <v>0</v>
      </c>
      <c r="BPJ9" s="255">
        <f t="shared" ca="1" si="110"/>
        <v>0</v>
      </c>
      <c r="BPK9" s="255">
        <f t="shared" ca="1" si="111"/>
        <v>0</v>
      </c>
      <c r="BPL9" s="255" t="str">
        <f t="shared" ca="1" si="112"/>
        <v/>
      </c>
      <c r="BPM9" s="255" t="str">
        <f t="shared" ca="1" si="113"/>
        <v/>
      </c>
      <c r="BUH9" s="255">
        <v>7</v>
      </c>
      <c r="BUI9" s="255" t="str">
        <f t="shared" si="114"/>
        <v>Wales</v>
      </c>
      <c r="BUJ9" s="255" t="str">
        <f ca="1">IF(OFFSET('All Players'!$W16,0,BUJ$1)&lt;&gt;"",OFFSET('All Players'!$W16,0,BUJ$1),"")</f>
        <v/>
      </c>
      <c r="BUK9" s="255" t="str">
        <f ca="1">IF(OFFSET('All Players'!$Y16,0,BUJ$1)&lt;&gt;"",OFFSET('All Players'!$Y16,0,BUJ$1),"")</f>
        <v/>
      </c>
      <c r="BUL9" s="255" t="str">
        <f t="shared" si="115"/>
        <v>Uruguay</v>
      </c>
      <c r="BUM9" s="255" t="str">
        <f ca="1">IF(OFFSET('All Players'!$AA16,0,BUL$1)&lt;&gt;"",OFFSET('All Players'!$AA16,0,BUL$1),"")</f>
        <v/>
      </c>
      <c r="BUN9" s="255" t="str">
        <f ca="1">IF(OFFSET('All Players'!$AC16,0,BUM$1)&lt;&gt;"",OFFSET('All Players'!$AC16,0,BUM$1),"")</f>
        <v/>
      </c>
      <c r="BUO9" s="255">
        <f t="shared" ca="1" si="116"/>
        <v>0</v>
      </c>
      <c r="BUP9" s="255">
        <f t="shared" ca="1" si="117"/>
        <v>0</v>
      </c>
      <c r="BUQ9" s="255">
        <f t="shared" ca="1" si="118"/>
        <v>0</v>
      </c>
      <c r="BUR9" s="255">
        <f t="shared" ca="1" si="119"/>
        <v>0</v>
      </c>
      <c r="BUS9" s="255" t="str">
        <f t="shared" ca="1" si="120"/>
        <v/>
      </c>
      <c r="BUT9" s="255" t="str">
        <f t="shared" ca="1" si="121"/>
        <v/>
      </c>
      <c r="BZO9" s="255">
        <v>7</v>
      </c>
      <c r="BZP9" s="255" t="str">
        <f t="shared" si="122"/>
        <v>Wales</v>
      </c>
      <c r="BZQ9" s="255" t="str">
        <f ca="1">IF(OFFSET('All Players'!$W16,0,BZQ$1)&lt;&gt;"",OFFSET('All Players'!$W16,0,BZQ$1),"")</f>
        <v/>
      </c>
      <c r="BZR9" s="255" t="str">
        <f ca="1">IF(OFFSET('All Players'!$Y16,0,BZQ$1)&lt;&gt;"",OFFSET('All Players'!$Y16,0,BZQ$1),"")</f>
        <v/>
      </c>
      <c r="BZS9" s="255" t="str">
        <f t="shared" si="123"/>
        <v>Uruguay</v>
      </c>
      <c r="BZT9" s="255" t="str">
        <f ca="1">IF(OFFSET('All Players'!$AA16,0,BZS$1)&lt;&gt;"",OFFSET('All Players'!$AA16,0,BZS$1),"")</f>
        <v/>
      </c>
      <c r="BZU9" s="255" t="str">
        <f ca="1">IF(OFFSET('All Players'!$AC16,0,BZT$1)&lt;&gt;"",OFFSET('All Players'!$AC16,0,BZT$1),"")</f>
        <v/>
      </c>
      <c r="BZV9" s="255">
        <f t="shared" ca="1" si="124"/>
        <v>0</v>
      </c>
      <c r="BZW9" s="255">
        <f t="shared" ca="1" si="125"/>
        <v>0</v>
      </c>
      <c r="BZX9" s="255">
        <f t="shared" ca="1" si="126"/>
        <v>0</v>
      </c>
      <c r="BZY9" s="255">
        <f t="shared" ca="1" si="127"/>
        <v>0</v>
      </c>
      <c r="BZZ9" s="255" t="str">
        <f t="shared" ca="1" si="128"/>
        <v/>
      </c>
      <c r="CAA9" s="255" t="str">
        <f t="shared" ca="1" si="129"/>
        <v/>
      </c>
      <c r="CEV9" s="255">
        <v>7</v>
      </c>
      <c r="CEW9" s="255" t="str">
        <f t="shared" si="130"/>
        <v>Wales</v>
      </c>
      <c r="CEX9" s="255" t="str">
        <f ca="1">IF(OFFSET('All Players'!$W16,0,CEX$1)&lt;&gt;"",OFFSET('All Players'!$W16,0,CEX$1),"")</f>
        <v/>
      </c>
      <c r="CEY9" s="255" t="str">
        <f ca="1">IF(OFFSET('All Players'!$Y16,0,CEX$1)&lt;&gt;"",OFFSET('All Players'!$Y16,0,CEX$1),"")</f>
        <v/>
      </c>
      <c r="CEZ9" s="255" t="str">
        <f t="shared" si="131"/>
        <v>Uruguay</v>
      </c>
      <c r="CFA9" s="255" t="str">
        <f ca="1">IF(OFFSET('All Players'!$AA16,0,CEZ$1)&lt;&gt;"",OFFSET('All Players'!$AA16,0,CEZ$1),"")</f>
        <v/>
      </c>
      <c r="CFB9" s="255" t="str">
        <f ca="1">IF(OFFSET('All Players'!$AC16,0,CFA$1)&lt;&gt;"",OFFSET('All Players'!$AC16,0,CFA$1),"")</f>
        <v/>
      </c>
      <c r="CFC9" s="255">
        <f t="shared" ca="1" si="132"/>
        <v>0</v>
      </c>
      <c r="CFD9" s="255">
        <f t="shared" ca="1" si="133"/>
        <v>0</v>
      </c>
      <c r="CFE9" s="255">
        <f t="shared" ca="1" si="134"/>
        <v>0</v>
      </c>
      <c r="CFF9" s="255">
        <f t="shared" ca="1" si="135"/>
        <v>0</v>
      </c>
      <c r="CFG9" s="255" t="str">
        <f t="shared" ca="1" si="136"/>
        <v/>
      </c>
      <c r="CFH9" s="255" t="str">
        <f t="shared" ca="1" si="137"/>
        <v/>
      </c>
    </row>
    <row r="10" spans="1:2192" x14ac:dyDescent="0.2">
      <c r="DU10" s="255">
        <v>8</v>
      </c>
      <c r="DV10" s="255" t="str">
        <f>Tournament!H20</f>
        <v>New Zealand</v>
      </c>
      <c r="DW10" s="255">
        <f>IF(AND(Tournament!J20&lt;&gt;"",Tournament!L20&lt;&gt;""),Tournament!J20,0)</f>
        <v>26</v>
      </c>
      <c r="DX10" s="255">
        <f>IF(AND(Tournament!L20&lt;&gt;"",Tournament!J20&lt;&gt;""),Tournament!L20,0)</f>
        <v>16</v>
      </c>
      <c r="DY10" s="255" t="str">
        <f>Tournament!N20</f>
        <v>Argentina</v>
      </c>
      <c r="DZ10" s="255">
        <f>IF(Tournament!O20&lt;&gt;"",Tournament!O20,0)</f>
        <v>2</v>
      </c>
      <c r="EA10" s="255">
        <f>IF(Tournament!Q20&lt;&gt;"",Tournament!Q20,0)</f>
        <v>1</v>
      </c>
      <c r="EB10" s="255">
        <f>IF(DW10&lt;&gt;"",IF(Tournament!O20&gt;3,1,0),0)</f>
        <v>0</v>
      </c>
      <c r="EC10" s="255">
        <f>IF(DX10&lt;&gt;"",IF(Tournament!Q20&gt;3,1,0),0)</f>
        <v>0</v>
      </c>
      <c r="ED10" s="255">
        <f t="shared" si="15"/>
        <v>0</v>
      </c>
      <c r="EE10" s="255">
        <f t="shared" si="16"/>
        <v>0</v>
      </c>
      <c r="EF10" s="255" t="str">
        <f>IF(AND(Tournament!J20&lt;&gt;"",Tournament!L20&lt;&gt;""),IF(DW10&gt;DX10,"W",IF(DW10=DX10,"D","L")),"")</f>
        <v>W</v>
      </c>
      <c r="EG10" s="255" t="str">
        <f t="shared" si="17"/>
        <v>L</v>
      </c>
      <c r="JB10" s="255">
        <v>8</v>
      </c>
      <c r="JC10" s="255" t="str">
        <f t="shared" si="18"/>
        <v>New Zealand</v>
      </c>
      <c r="JD10" s="255" t="str">
        <f ca="1">IF(OFFSET('All Players'!$W17,0,JD$1)&lt;&gt;"",OFFSET('All Players'!$W17,0,JD$1),"")</f>
        <v/>
      </c>
      <c r="JE10" s="255" t="str">
        <f ca="1">IF(OFFSET('All Players'!$Y17,0,JD$1)&lt;&gt;"",OFFSET('All Players'!$Y17,0,JD$1),"")</f>
        <v/>
      </c>
      <c r="JF10" s="255" t="str">
        <f t="shared" si="19"/>
        <v>Argentina</v>
      </c>
      <c r="JG10" s="255" t="str">
        <f ca="1">IF(OFFSET('All Players'!$AA17,0,JF$1)&lt;&gt;"",OFFSET('All Players'!$AA17,0,JF$1),"")</f>
        <v/>
      </c>
      <c r="JH10" s="255" t="str">
        <f ca="1">IF(OFFSET('All Players'!$AC17,0,JG$1)&lt;&gt;"",OFFSET('All Players'!$AC17,0,JG$1),"")</f>
        <v/>
      </c>
      <c r="JI10" s="255">
        <f t="shared" ca="1" si="20"/>
        <v>0</v>
      </c>
      <c r="JJ10" s="255">
        <f t="shared" ca="1" si="21"/>
        <v>0</v>
      </c>
      <c r="JK10" s="255">
        <f t="shared" ca="1" si="22"/>
        <v>0</v>
      </c>
      <c r="JL10" s="255">
        <f t="shared" ca="1" si="23"/>
        <v>0</v>
      </c>
      <c r="JM10" s="255" t="str">
        <f t="shared" ca="1" si="24"/>
        <v/>
      </c>
      <c r="JN10" s="255" t="str">
        <f t="shared" ca="1" si="25"/>
        <v/>
      </c>
      <c r="OI10" s="255">
        <v>8</v>
      </c>
      <c r="OJ10" s="255" t="str">
        <f t="shared" si="26"/>
        <v>New Zealand</v>
      </c>
      <c r="OK10" s="255" t="str">
        <f ca="1">IF(OFFSET('All Players'!$W17,0,OK$1)&lt;&gt;"",OFFSET('All Players'!$W17,0,OK$1),"")</f>
        <v/>
      </c>
      <c r="OL10" s="255" t="str">
        <f ca="1">IF(OFFSET('All Players'!$Y17,0,OK$1)&lt;&gt;"",OFFSET('All Players'!$Y17,0,OK$1),"")</f>
        <v/>
      </c>
      <c r="OM10" s="255" t="str">
        <f t="shared" si="27"/>
        <v>Argentina</v>
      </c>
      <c r="ON10" s="255" t="str">
        <f ca="1">IF(OFFSET('All Players'!$AA17,0,OM$1)&lt;&gt;"",OFFSET('All Players'!$AA17,0,OM$1),"")</f>
        <v/>
      </c>
      <c r="OO10" s="255" t="str">
        <f ca="1">IF(OFFSET('All Players'!$AC17,0,ON$1)&lt;&gt;"",OFFSET('All Players'!$AC17,0,ON$1),"")</f>
        <v/>
      </c>
      <c r="OP10" s="255">
        <f t="shared" ca="1" si="28"/>
        <v>0</v>
      </c>
      <c r="OQ10" s="255">
        <f t="shared" ca="1" si="29"/>
        <v>0</v>
      </c>
      <c r="OR10" s="255">
        <f t="shared" ca="1" si="30"/>
        <v>0</v>
      </c>
      <c r="OS10" s="255">
        <f t="shared" ca="1" si="31"/>
        <v>0</v>
      </c>
      <c r="OT10" s="255" t="str">
        <f t="shared" ca="1" si="32"/>
        <v/>
      </c>
      <c r="OU10" s="255" t="str">
        <f t="shared" ca="1" si="33"/>
        <v/>
      </c>
      <c r="TP10" s="255">
        <v>8</v>
      </c>
      <c r="TQ10" s="255" t="str">
        <f t="shared" si="34"/>
        <v>New Zealand</v>
      </c>
      <c r="TR10" s="255" t="str">
        <f ca="1">IF(OFFSET('All Players'!$W17,0,TR$1)&lt;&gt;"",OFFSET('All Players'!$W17,0,TR$1),"")</f>
        <v/>
      </c>
      <c r="TS10" s="255" t="str">
        <f ca="1">IF(OFFSET('All Players'!$Y17,0,TR$1)&lt;&gt;"",OFFSET('All Players'!$Y17,0,TR$1),"")</f>
        <v/>
      </c>
      <c r="TT10" s="255" t="str">
        <f t="shared" si="35"/>
        <v>Argentina</v>
      </c>
      <c r="TU10" s="255" t="str">
        <f ca="1">IF(OFFSET('All Players'!$AA17,0,TT$1)&lt;&gt;"",OFFSET('All Players'!$AA17,0,TT$1),"")</f>
        <v/>
      </c>
      <c r="TV10" s="255" t="str">
        <f ca="1">IF(OFFSET('All Players'!$AC17,0,TU$1)&lt;&gt;"",OFFSET('All Players'!$AC17,0,TU$1),"")</f>
        <v/>
      </c>
      <c r="TW10" s="255">
        <f t="shared" ca="1" si="36"/>
        <v>0</v>
      </c>
      <c r="TX10" s="255">
        <f t="shared" ca="1" si="37"/>
        <v>0</v>
      </c>
      <c r="TY10" s="255">
        <f t="shared" ca="1" si="38"/>
        <v>0</v>
      </c>
      <c r="TZ10" s="255">
        <f t="shared" ca="1" si="39"/>
        <v>0</v>
      </c>
      <c r="UA10" s="255" t="str">
        <f t="shared" ca="1" si="40"/>
        <v/>
      </c>
      <c r="UB10" s="255" t="str">
        <f t="shared" ca="1" si="41"/>
        <v/>
      </c>
      <c r="YW10" s="255">
        <v>8</v>
      </c>
      <c r="YX10" s="255" t="str">
        <f t="shared" si="42"/>
        <v>New Zealand</v>
      </c>
      <c r="YY10" s="255" t="str">
        <f ca="1">IF(OFFSET('All Players'!$W17,0,YY$1)&lt;&gt;"",OFFSET('All Players'!$W17,0,YY$1),"")</f>
        <v/>
      </c>
      <c r="YZ10" s="255" t="str">
        <f ca="1">IF(OFFSET('All Players'!$Y17,0,YY$1)&lt;&gt;"",OFFSET('All Players'!$Y17,0,YY$1),"")</f>
        <v/>
      </c>
      <c r="ZA10" s="255" t="str">
        <f t="shared" si="43"/>
        <v>Argentina</v>
      </c>
      <c r="ZB10" s="255" t="str">
        <f ca="1">IF(OFFSET('All Players'!$AA17,0,ZA$1)&lt;&gt;"",OFFSET('All Players'!$AA17,0,ZA$1),"")</f>
        <v/>
      </c>
      <c r="ZC10" s="255" t="str">
        <f ca="1">IF(OFFSET('All Players'!$AC17,0,ZB$1)&lt;&gt;"",OFFSET('All Players'!$AC17,0,ZB$1),"")</f>
        <v/>
      </c>
      <c r="ZD10" s="255">
        <f t="shared" ca="1" si="44"/>
        <v>0</v>
      </c>
      <c r="ZE10" s="255">
        <f t="shared" ca="1" si="45"/>
        <v>0</v>
      </c>
      <c r="ZF10" s="255">
        <f t="shared" ca="1" si="46"/>
        <v>0</v>
      </c>
      <c r="ZG10" s="255">
        <f t="shared" ca="1" si="47"/>
        <v>0</v>
      </c>
      <c r="ZH10" s="255" t="str">
        <f t="shared" ca="1" si="48"/>
        <v/>
      </c>
      <c r="ZI10" s="255" t="str">
        <f t="shared" ca="1" si="49"/>
        <v/>
      </c>
      <c r="AED10" s="255">
        <v>8</v>
      </c>
      <c r="AEE10" s="255" t="str">
        <f t="shared" si="50"/>
        <v>New Zealand</v>
      </c>
      <c r="AEF10" s="255" t="str">
        <f ca="1">IF(OFFSET('All Players'!$W17,0,AEF$1)&lt;&gt;"",OFFSET('All Players'!$W17,0,AEF$1),"")</f>
        <v/>
      </c>
      <c r="AEG10" s="255" t="str">
        <f ca="1">IF(OFFSET('All Players'!$Y17,0,AEF$1)&lt;&gt;"",OFFSET('All Players'!$Y17,0,AEF$1),"")</f>
        <v/>
      </c>
      <c r="AEH10" s="255" t="str">
        <f t="shared" si="51"/>
        <v>Argentina</v>
      </c>
      <c r="AEI10" s="255" t="str">
        <f ca="1">IF(OFFSET('All Players'!$AA17,0,AEH$1)&lt;&gt;"",OFFSET('All Players'!$AA17,0,AEH$1),"")</f>
        <v/>
      </c>
      <c r="AEJ10" s="255" t="str">
        <f ca="1">IF(OFFSET('All Players'!$AC17,0,AEI$1)&lt;&gt;"",OFFSET('All Players'!$AC17,0,AEI$1),"")</f>
        <v/>
      </c>
      <c r="AEK10" s="255">
        <f t="shared" ca="1" si="52"/>
        <v>0</v>
      </c>
      <c r="AEL10" s="255">
        <f t="shared" ca="1" si="53"/>
        <v>0</v>
      </c>
      <c r="AEM10" s="255">
        <f t="shared" ca="1" si="54"/>
        <v>0</v>
      </c>
      <c r="AEN10" s="255">
        <f t="shared" ca="1" si="55"/>
        <v>0</v>
      </c>
      <c r="AEO10" s="255" t="str">
        <f t="shared" ca="1" si="56"/>
        <v/>
      </c>
      <c r="AEP10" s="255" t="str">
        <f t="shared" ca="1" si="57"/>
        <v/>
      </c>
      <c r="AJK10" s="255">
        <v>8</v>
      </c>
      <c r="AJL10" s="255" t="str">
        <f t="shared" si="58"/>
        <v>New Zealand</v>
      </c>
      <c r="AJM10" s="255" t="str">
        <f ca="1">IF(OFFSET('All Players'!$W17,0,AJM$1)&lt;&gt;"",OFFSET('All Players'!$W17,0,AJM$1),"")</f>
        <v/>
      </c>
      <c r="AJN10" s="255" t="str">
        <f ca="1">IF(OFFSET('All Players'!$Y17,0,AJM$1)&lt;&gt;"",OFFSET('All Players'!$Y17,0,AJM$1),"")</f>
        <v/>
      </c>
      <c r="AJO10" s="255" t="str">
        <f t="shared" si="59"/>
        <v>Argentina</v>
      </c>
      <c r="AJP10" s="255" t="str">
        <f ca="1">IF(OFFSET('All Players'!$AA17,0,AJO$1)&lt;&gt;"",OFFSET('All Players'!$AA17,0,AJO$1),"")</f>
        <v/>
      </c>
      <c r="AJQ10" s="255" t="str">
        <f ca="1">IF(OFFSET('All Players'!$AC17,0,AJP$1)&lt;&gt;"",OFFSET('All Players'!$AC17,0,AJP$1),"")</f>
        <v/>
      </c>
      <c r="AJR10" s="255">
        <f t="shared" ca="1" si="60"/>
        <v>0</v>
      </c>
      <c r="AJS10" s="255">
        <f t="shared" ca="1" si="61"/>
        <v>0</v>
      </c>
      <c r="AJT10" s="255">
        <f t="shared" ca="1" si="62"/>
        <v>0</v>
      </c>
      <c r="AJU10" s="255">
        <f t="shared" ca="1" si="63"/>
        <v>0</v>
      </c>
      <c r="AJV10" s="255" t="str">
        <f t="shared" ca="1" si="64"/>
        <v/>
      </c>
      <c r="AJW10" s="255" t="str">
        <f t="shared" ca="1" si="65"/>
        <v/>
      </c>
      <c r="AOR10" s="255">
        <v>8</v>
      </c>
      <c r="AOS10" s="255" t="str">
        <f t="shared" si="66"/>
        <v>New Zealand</v>
      </c>
      <c r="AOT10" s="255" t="str">
        <f ca="1">IF(OFFSET('All Players'!$W17,0,AOT$1)&lt;&gt;"",OFFSET('All Players'!$W17,0,AOT$1),"")</f>
        <v/>
      </c>
      <c r="AOU10" s="255" t="str">
        <f ca="1">IF(OFFSET('All Players'!$Y17,0,AOT$1)&lt;&gt;"",OFFSET('All Players'!$Y17,0,AOT$1),"")</f>
        <v/>
      </c>
      <c r="AOV10" s="255" t="str">
        <f t="shared" si="67"/>
        <v>Argentina</v>
      </c>
      <c r="AOW10" s="255" t="str">
        <f ca="1">IF(OFFSET('All Players'!$AA17,0,AOV$1)&lt;&gt;"",OFFSET('All Players'!$AA17,0,AOV$1),"")</f>
        <v/>
      </c>
      <c r="AOX10" s="255" t="str">
        <f ca="1">IF(OFFSET('All Players'!$AC17,0,AOW$1)&lt;&gt;"",OFFSET('All Players'!$AC17,0,AOW$1),"")</f>
        <v/>
      </c>
      <c r="AOY10" s="255">
        <f t="shared" ca="1" si="68"/>
        <v>0</v>
      </c>
      <c r="AOZ10" s="255">
        <f t="shared" ca="1" si="69"/>
        <v>0</v>
      </c>
      <c r="APA10" s="255">
        <f t="shared" ca="1" si="70"/>
        <v>0</v>
      </c>
      <c r="APB10" s="255">
        <f t="shared" ca="1" si="71"/>
        <v>0</v>
      </c>
      <c r="APC10" s="255" t="str">
        <f t="shared" ca="1" si="72"/>
        <v/>
      </c>
      <c r="APD10" s="255" t="str">
        <f t="shared" ca="1" si="73"/>
        <v/>
      </c>
      <c r="ATY10" s="255">
        <v>8</v>
      </c>
      <c r="ATZ10" s="255" t="str">
        <f t="shared" si="74"/>
        <v>New Zealand</v>
      </c>
      <c r="AUA10" s="255" t="str">
        <f ca="1">IF(OFFSET('All Players'!$W17,0,AUA$1)&lt;&gt;"",OFFSET('All Players'!$W17,0,AUA$1),"")</f>
        <v/>
      </c>
      <c r="AUB10" s="255" t="str">
        <f ca="1">IF(OFFSET('All Players'!$Y17,0,AUA$1)&lt;&gt;"",OFFSET('All Players'!$Y17,0,AUA$1),"")</f>
        <v/>
      </c>
      <c r="AUC10" s="255" t="str">
        <f t="shared" si="75"/>
        <v>Argentina</v>
      </c>
      <c r="AUD10" s="255" t="str">
        <f ca="1">IF(OFFSET('All Players'!$AA17,0,AUC$1)&lt;&gt;"",OFFSET('All Players'!$AA17,0,AUC$1),"")</f>
        <v/>
      </c>
      <c r="AUE10" s="255" t="str">
        <f ca="1">IF(OFFSET('All Players'!$AC17,0,AUD$1)&lt;&gt;"",OFFSET('All Players'!$AC17,0,AUD$1),"")</f>
        <v/>
      </c>
      <c r="AUF10" s="255">
        <f t="shared" ca="1" si="76"/>
        <v>0</v>
      </c>
      <c r="AUG10" s="255">
        <f t="shared" ca="1" si="77"/>
        <v>0</v>
      </c>
      <c r="AUH10" s="255">
        <f t="shared" ca="1" si="78"/>
        <v>0</v>
      </c>
      <c r="AUI10" s="255">
        <f t="shared" ca="1" si="79"/>
        <v>0</v>
      </c>
      <c r="AUJ10" s="255" t="str">
        <f t="shared" ca="1" si="80"/>
        <v/>
      </c>
      <c r="AUK10" s="255" t="str">
        <f t="shared" ca="1" si="81"/>
        <v/>
      </c>
      <c r="AZF10" s="255">
        <v>8</v>
      </c>
      <c r="AZG10" s="255" t="str">
        <f t="shared" si="82"/>
        <v>New Zealand</v>
      </c>
      <c r="AZH10" s="255" t="str">
        <f ca="1">IF(OFFSET('All Players'!$W17,0,AZH$1)&lt;&gt;"",OFFSET('All Players'!$W17,0,AZH$1),"")</f>
        <v/>
      </c>
      <c r="AZI10" s="255" t="str">
        <f ca="1">IF(OFFSET('All Players'!$Y17,0,AZH$1)&lt;&gt;"",OFFSET('All Players'!$Y17,0,AZH$1),"")</f>
        <v/>
      </c>
      <c r="AZJ10" s="255" t="str">
        <f t="shared" si="83"/>
        <v>Argentina</v>
      </c>
      <c r="AZK10" s="255" t="str">
        <f ca="1">IF(OFFSET('All Players'!$AA17,0,AZJ$1)&lt;&gt;"",OFFSET('All Players'!$AA17,0,AZJ$1),"")</f>
        <v/>
      </c>
      <c r="AZL10" s="255" t="str">
        <f ca="1">IF(OFFSET('All Players'!$AC17,0,AZK$1)&lt;&gt;"",OFFSET('All Players'!$AC17,0,AZK$1),"")</f>
        <v/>
      </c>
      <c r="AZM10" s="255">
        <f t="shared" ca="1" si="84"/>
        <v>0</v>
      </c>
      <c r="AZN10" s="255">
        <f t="shared" ca="1" si="85"/>
        <v>0</v>
      </c>
      <c r="AZO10" s="255">
        <f t="shared" ca="1" si="86"/>
        <v>0</v>
      </c>
      <c r="AZP10" s="255">
        <f t="shared" ca="1" si="87"/>
        <v>0</v>
      </c>
      <c r="AZQ10" s="255" t="str">
        <f t="shared" ca="1" si="88"/>
        <v/>
      </c>
      <c r="AZR10" s="255" t="str">
        <f t="shared" ca="1" si="89"/>
        <v/>
      </c>
      <c r="BEM10" s="255">
        <v>8</v>
      </c>
      <c r="BEN10" s="255" t="str">
        <f t="shared" si="90"/>
        <v>New Zealand</v>
      </c>
      <c r="BEO10" s="255" t="str">
        <f ca="1">IF(OFFSET('All Players'!$W17,0,BEO$1)&lt;&gt;"",OFFSET('All Players'!$W17,0,BEO$1),"")</f>
        <v/>
      </c>
      <c r="BEP10" s="255" t="str">
        <f ca="1">IF(OFFSET('All Players'!$Y17,0,BEO$1)&lt;&gt;"",OFFSET('All Players'!$Y17,0,BEO$1),"")</f>
        <v/>
      </c>
      <c r="BEQ10" s="255" t="str">
        <f t="shared" si="91"/>
        <v>Argentina</v>
      </c>
      <c r="BER10" s="255" t="str">
        <f ca="1">IF(OFFSET('All Players'!$AA17,0,BEQ$1)&lt;&gt;"",OFFSET('All Players'!$AA17,0,BEQ$1),"")</f>
        <v/>
      </c>
      <c r="BES10" s="255" t="str">
        <f ca="1">IF(OFFSET('All Players'!$AC17,0,BER$1)&lt;&gt;"",OFFSET('All Players'!$AC17,0,BER$1),"")</f>
        <v/>
      </c>
      <c r="BET10" s="255">
        <f t="shared" ca="1" si="92"/>
        <v>0</v>
      </c>
      <c r="BEU10" s="255">
        <f t="shared" ca="1" si="93"/>
        <v>0</v>
      </c>
      <c r="BEV10" s="255">
        <f t="shared" ca="1" si="94"/>
        <v>0</v>
      </c>
      <c r="BEW10" s="255">
        <f t="shared" ca="1" si="95"/>
        <v>0</v>
      </c>
      <c r="BEX10" s="255" t="str">
        <f t="shared" ca="1" si="96"/>
        <v/>
      </c>
      <c r="BEY10" s="255" t="str">
        <f t="shared" ca="1" si="97"/>
        <v/>
      </c>
      <c r="BJT10" s="255">
        <v>8</v>
      </c>
      <c r="BJU10" s="255" t="str">
        <f t="shared" si="98"/>
        <v>New Zealand</v>
      </c>
      <c r="BJV10" s="255" t="str">
        <f ca="1">IF(OFFSET('All Players'!$W17,0,BJV$1)&lt;&gt;"",OFFSET('All Players'!$W17,0,BJV$1),"")</f>
        <v/>
      </c>
      <c r="BJW10" s="255" t="str">
        <f ca="1">IF(OFFSET('All Players'!$Y17,0,BJV$1)&lt;&gt;"",OFFSET('All Players'!$Y17,0,BJV$1),"")</f>
        <v/>
      </c>
      <c r="BJX10" s="255" t="str">
        <f t="shared" si="99"/>
        <v>Argentina</v>
      </c>
      <c r="BJY10" s="255" t="str">
        <f ca="1">IF(OFFSET('All Players'!$AA17,0,BJX$1)&lt;&gt;"",OFFSET('All Players'!$AA17,0,BJX$1),"")</f>
        <v/>
      </c>
      <c r="BJZ10" s="255" t="str">
        <f ca="1">IF(OFFSET('All Players'!$AC17,0,BJY$1)&lt;&gt;"",OFFSET('All Players'!$AC17,0,BJY$1),"")</f>
        <v/>
      </c>
      <c r="BKA10" s="255">
        <f t="shared" ca="1" si="100"/>
        <v>0</v>
      </c>
      <c r="BKB10" s="255">
        <f t="shared" ca="1" si="101"/>
        <v>0</v>
      </c>
      <c r="BKC10" s="255">
        <f t="shared" ca="1" si="102"/>
        <v>0</v>
      </c>
      <c r="BKD10" s="255">
        <f t="shared" ca="1" si="103"/>
        <v>0</v>
      </c>
      <c r="BKE10" s="255" t="str">
        <f t="shared" ca="1" si="104"/>
        <v/>
      </c>
      <c r="BKF10" s="255" t="str">
        <f t="shared" ca="1" si="105"/>
        <v/>
      </c>
      <c r="BPA10" s="255">
        <v>8</v>
      </c>
      <c r="BPB10" s="255" t="str">
        <f t="shared" si="106"/>
        <v>New Zealand</v>
      </c>
      <c r="BPC10" s="255" t="str">
        <f ca="1">IF(OFFSET('All Players'!$W17,0,BPC$1)&lt;&gt;"",OFFSET('All Players'!$W17,0,BPC$1),"")</f>
        <v/>
      </c>
      <c r="BPD10" s="255" t="str">
        <f ca="1">IF(OFFSET('All Players'!$Y17,0,BPC$1)&lt;&gt;"",OFFSET('All Players'!$Y17,0,BPC$1),"")</f>
        <v/>
      </c>
      <c r="BPE10" s="255" t="str">
        <f t="shared" si="107"/>
        <v>Argentina</v>
      </c>
      <c r="BPF10" s="255" t="str">
        <f ca="1">IF(OFFSET('All Players'!$AA17,0,BPE$1)&lt;&gt;"",OFFSET('All Players'!$AA17,0,BPE$1),"")</f>
        <v/>
      </c>
      <c r="BPG10" s="255" t="str">
        <f ca="1">IF(OFFSET('All Players'!$AC17,0,BPF$1)&lt;&gt;"",OFFSET('All Players'!$AC17,0,BPF$1),"")</f>
        <v/>
      </c>
      <c r="BPH10" s="255">
        <f t="shared" ca="1" si="108"/>
        <v>0</v>
      </c>
      <c r="BPI10" s="255">
        <f t="shared" ca="1" si="109"/>
        <v>0</v>
      </c>
      <c r="BPJ10" s="255">
        <f t="shared" ca="1" si="110"/>
        <v>0</v>
      </c>
      <c r="BPK10" s="255">
        <f t="shared" ca="1" si="111"/>
        <v>0</v>
      </c>
      <c r="BPL10" s="255" t="str">
        <f t="shared" ca="1" si="112"/>
        <v/>
      </c>
      <c r="BPM10" s="255" t="str">
        <f t="shared" ca="1" si="113"/>
        <v/>
      </c>
      <c r="BUH10" s="255">
        <v>8</v>
      </c>
      <c r="BUI10" s="255" t="str">
        <f t="shared" si="114"/>
        <v>New Zealand</v>
      </c>
      <c r="BUJ10" s="255" t="str">
        <f ca="1">IF(OFFSET('All Players'!$W17,0,BUJ$1)&lt;&gt;"",OFFSET('All Players'!$W17,0,BUJ$1),"")</f>
        <v/>
      </c>
      <c r="BUK10" s="255" t="str">
        <f ca="1">IF(OFFSET('All Players'!$Y17,0,BUJ$1)&lt;&gt;"",OFFSET('All Players'!$Y17,0,BUJ$1),"")</f>
        <v/>
      </c>
      <c r="BUL10" s="255" t="str">
        <f t="shared" si="115"/>
        <v>Argentina</v>
      </c>
      <c r="BUM10" s="255" t="str">
        <f ca="1">IF(OFFSET('All Players'!$AA17,0,BUL$1)&lt;&gt;"",OFFSET('All Players'!$AA17,0,BUL$1),"")</f>
        <v/>
      </c>
      <c r="BUN10" s="255" t="str">
        <f ca="1">IF(OFFSET('All Players'!$AC17,0,BUM$1)&lt;&gt;"",OFFSET('All Players'!$AC17,0,BUM$1),"")</f>
        <v/>
      </c>
      <c r="BUO10" s="255">
        <f t="shared" ca="1" si="116"/>
        <v>0</v>
      </c>
      <c r="BUP10" s="255">
        <f t="shared" ca="1" si="117"/>
        <v>0</v>
      </c>
      <c r="BUQ10" s="255">
        <f t="shared" ca="1" si="118"/>
        <v>0</v>
      </c>
      <c r="BUR10" s="255">
        <f t="shared" ca="1" si="119"/>
        <v>0</v>
      </c>
      <c r="BUS10" s="255" t="str">
        <f t="shared" ca="1" si="120"/>
        <v/>
      </c>
      <c r="BUT10" s="255" t="str">
        <f t="shared" ca="1" si="121"/>
        <v/>
      </c>
      <c r="BZO10" s="255">
        <v>8</v>
      </c>
      <c r="BZP10" s="255" t="str">
        <f t="shared" si="122"/>
        <v>New Zealand</v>
      </c>
      <c r="BZQ10" s="255" t="str">
        <f ca="1">IF(OFFSET('All Players'!$W17,0,BZQ$1)&lt;&gt;"",OFFSET('All Players'!$W17,0,BZQ$1),"")</f>
        <v/>
      </c>
      <c r="BZR10" s="255" t="str">
        <f ca="1">IF(OFFSET('All Players'!$Y17,0,BZQ$1)&lt;&gt;"",OFFSET('All Players'!$Y17,0,BZQ$1),"")</f>
        <v/>
      </c>
      <c r="BZS10" s="255" t="str">
        <f t="shared" si="123"/>
        <v>Argentina</v>
      </c>
      <c r="BZT10" s="255" t="str">
        <f ca="1">IF(OFFSET('All Players'!$AA17,0,BZS$1)&lt;&gt;"",OFFSET('All Players'!$AA17,0,BZS$1),"")</f>
        <v/>
      </c>
      <c r="BZU10" s="255" t="str">
        <f ca="1">IF(OFFSET('All Players'!$AC17,0,BZT$1)&lt;&gt;"",OFFSET('All Players'!$AC17,0,BZT$1),"")</f>
        <v/>
      </c>
      <c r="BZV10" s="255">
        <f t="shared" ca="1" si="124"/>
        <v>0</v>
      </c>
      <c r="BZW10" s="255">
        <f t="shared" ca="1" si="125"/>
        <v>0</v>
      </c>
      <c r="BZX10" s="255">
        <f t="shared" ca="1" si="126"/>
        <v>0</v>
      </c>
      <c r="BZY10" s="255">
        <f t="shared" ca="1" si="127"/>
        <v>0</v>
      </c>
      <c r="BZZ10" s="255" t="str">
        <f t="shared" ca="1" si="128"/>
        <v/>
      </c>
      <c r="CAA10" s="255" t="str">
        <f t="shared" ca="1" si="129"/>
        <v/>
      </c>
      <c r="CEV10" s="255">
        <v>8</v>
      </c>
      <c r="CEW10" s="255" t="str">
        <f t="shared" si="130"/>
        <v>New Zealand</v>
      </c>
      <c r="CEX10" s="255" t="str">
        <f ca="1">IF(OFFSET('All Players'!$W17,0,CEX$1)&lt;&gt;"",OFFSET('All Players'!$W17,0,CEX$1),"")</f>
        <v/>
      </c>
      <c r="CEY10" s="255" t="str">
        <f ca="1">IF(OFFSET('All Players'!$Y17,0,CEX$1)&lt;&gt;"",OFFSET('All Players'!$Y17,0,CEX$1),"")</f>
        <v/>
      </c>
      <c r="CEZ10" s="255" t="str">
        <f t="shared" si="131"/>
        <v>Argentina</v>
      </c>
      <c r="CFA10" s="255" t="str">
        <f ca="1">IF(OFFSET('All Players'!$AA17,0,CEZ$1)&lt;&gt;"",OFFSET('All Players'!$AA17,0,CEZ$1),"")</f>
        <v/>
      </c>
      <c r="CFB10" s="255" t="str">
        <f ca="1">IF(OFFSET('All Players'!$AC17,0,CFA$1)&lt;&gt;"",OFFSET('All Players'!$AC17,0,CFA$1),"")</f>
        <v/>
      </c>
      <c r="CFC10" s="255">
        <f t="shared" ca="1" si="132"/>
        <v>0</v>
      </c>
      <c r="CFD10" s="255">
        <f t="shared" ca="1" si="133"/>
        <v>0</v>
      </c>
      <c r="CFE10" s="255">
        <f t="shared" ca="1" si="134"/>
        <v>0</v>
      </c>
      <c r="CFF10" s="255">
        <f t="shared" ca="1" si="135"/>
        <v>0</v>
      </c>
      <c r="CFG10" s="255" t="str">
        <f t="shared" ca="1" si="136"/>
        <v/>
      </c>
      <c r="CFH10" s="255" t="str">
        <f t="shared" ca="1" si="137"/>
        <v/>
      </c>
    </row>
    <row r="11" spans="1:2192" x14ac:dyDescent="0.2">
      <c r="A11" s="255">
        <f>VLOOKUP(B11,DS11:DT15,2,FALSE)</f>
        <v>1</v>
      </c>
      <c r="B11" s="255" t="s">
        <v>40</v>
      </c>
      <c r="C11" s="255">
        <f t="shared" ref="C11:C15" si="454">COUNTIFS($DV$3:$DV$42,B11,$EF$3:$EF$42,"W")+COUNTIFS($DY$3:$DY$42,B11,$EG$3:$EG$42,"W")</f>
        <v>3</v>
      </c>
      <c r="D11" s="255">
        <f t="shared" ref="D11:D15" si="455">COUNTIFS($DV$3:$DV$42,B11,$EF$3:$EF$42,"D")+COUNTIFS($DY$3:$DY$42,B11,$EG$3:$EG$42,"D")</f>
        <v>0</v>
      </c>
      <c r="E11" s="255">
        <f t="shared" ref="E11:E15" si="456">COUNTIFS($DV$3:$DV$42,B11,$EF$3:$EF$42,"L")+COUNTIFS($DY$3:$DY$42,B11,$EG$3:$EG$42,"L")</f>
        <v>1</v>
      </c>
      <c r="F11" s="255">
        <f>SUMIF($DV$3:$DV$60,B11,$DW$3:$DW$60)+SUMIF($DY$3:$DY$60,B11,$DX$3:$DX$60)</f>
        <v>176</v>
      </c>
      <c r="G11" s="255">
        <f>SUMIF($DY$3:$DY$60,B11,$DW$3:$DW$60)+SUMIF($DV$3:$DV$60,B11,$DX$3:$DX$60)</f>
        <v>56</v>
      </c>
      <c r="H11" s="255">
        <f t="shared" ref="H11:H15" si="457">F11-G11+1000</f>
        <v>1120</v>
      </c>
      <c r="I11" s="255">
        <f>SUMIF(Tournament!$H$13:$H$52,B11,Tournament!$O$13:$O$52)+SUMIF(Tournament!$N$13:$N$52,B11,Tournament!$Q$13:$Q$52)</f>
        <v>23</v>
      </c>
      <c r="J11" s="255">
        <f>SUMIF(Tournament!$N$13:$N$52,B11,Tournament!$O$13:$O$52)+SUMIF(Tournament!$H$13:$H$52,B11,Tournament!$Q$13:$Q$52)</f>
        <v>4</v>
      </c>
      <c r="K11" s="255">
        <f t="shared" ref="K11:K15" si="458">I11-J11+1000</f>
        <v>1019</v>
      </c>
      <c r="L11" s="255">
        <f t="shared" ref="L11:L15" si="459">C11*4+D11*2</f>
        <v>12</v>
      </c>
      <c r="M11" s="255">
        <f>SUMIF(DV:DV,B11,EB:EB)+SUMIF(DY:DY,B11,EC:EC)</f>
        <v>3</v>
      </c>
      <c r="N11" s="255">
        <f>SUMIF(DV:DV,B11,ED:ED)+SUMIF(DY:DY,B11,EE:EE)</f>
        <v>1</v>
      </c>
      <c r="O11" s="255">
        <f t="shared" ref="O11:O15" si="460">N11+M11+L11</f>
        <v>16</v>
      </c>
      <c r="P11" s="255">
        <v>2</v>
      </c>
      <c r="Q11" s="255">
        <f>RANK(O11,O$11:O$15)</f>
        <v>1</v>
      </c>
      <c r="S11" s="255">
        <f>RANK(O11,$O$11:$O$15)+COUNTIF($O$11:O11,O11)-1</f>
        <v>1</v>
      </c>
      <c r="T11" s="255" t="str">
        <f>INDEX($B$11:$B$15,MATCH(1,$S$11:$S$15,0),0)</f>
        <v>South Africa</v>
      </c>
      <c r="U11" s="255">
        <f>INDEX($Q$11:$Q$15,MATCH(T11,$B$11:$B$15,0),0)</f>
        <v>1</v>
      </c>
      <c r="V11" s="255" t="str">
        <f>IF(U12=1,T11,"")</f>
        <v/>
      </c>
      <c r="W11" s="255" t="str">
        <f>IF(U13=2,T12,"")</f>
        <v/>
      </c>
      <c r="X11" s="255" t="str">
        <f>IF(U14=3,T13,"")</f>
        <v/>
      </c>
      <c r="Y11" s="255" t="str">
        <f>IF(U15=4,T14,"")</f>
        <v/>
      </c>
      <c r="AA11" s="255" t="str">
        <f>IF(V11&lt;&gt;"",V11,"")</f>
        <v/>
      </c>
      <c r="AB11" s="255">
        <f>SUMPRODUCT((DV3:DV42=AA11)*(DY3:DY42=AA12)*(EF3:EF42="W"))+SUMPRODUCT((DV3:DV42=AA11)*(DY3:DY42=AA13)*(EF3:EF42="W"))+SUMPRODUCT((DV3:DV42=AA11)*(DY3:DY42=AA14)*(EF3:EF42="W"))+SUMPRODUCT((DV3:DV42=AA11)*(DY3:DY42=AA15)*(EF3:EF42="W"))+SUMPRODUCT((DV3:DV42=AA12)*(DY3:DY42=AA11)*(EG3:EG42="W"))+SUMPRODUCT((DV3:DV42=AA13)*(DY3:DY42=AA11)*(EG3:EG42="W"))+SUMPRODUCT((DV3:DV42=AA14)*(DY3:DY42=AA11)*(EG3:EG42="W"))+SUMPRODUCT((DV3:DV42=AA15)*(DY3:DY42=AA11)*(EG3:EG42="W"))</f>
        <v>0</v>
      </c>
      <c r="AC11" s="255">
        <f>SUMPRODUCT((DV3:DV42=AA11)*(DY3:DY42=AA12)*(EF3:EF42="D"))+SUMPRODUCT((DV3:DV42=AA11)*(DY3:DY42=AA13)*(EF3:EF42="D"))+SUMPRODUCT((DV3:DV42=AA11)*(DY3:DY42=AA14)*(EF3:EF42="D"))+SUMPRODUCT((DV3:DV42=AA11)*(DY3:DY42=AA15)*(EF3:EF42="D"))+SUMPRODUCT((DV3:DV42=AA12)*(DY3:DY42=AA11)*(EF3:EF42="D"))+SUMPRODUCT((DV3:DV42=AA13)*(DY3:DY42=AA11)*(EF3:EF42="D"))+SUMPRODUCT((DV3:DV42=AA14)*(DY3:DY42=AA11)*(EF3:EF42="D"))+SUMPRODUCT((DV3:DV42=AA15)*(DY3:DY42=AA11)*(EF3:EF42="D"))</f>
        <v>0</v>
      </c>
      <c r="AD11" s="255">
        <f>SUMPRODUCT((DV3:DV42=AA11)*(DY3:DY42=AA12)*(EF3:EF42="L"))+SUMPRODUCT((DV3:DV42=AA11)*(DY3:DY42=AA13)*(EF3:EF42="L"))+SUMPRODUCT((DV3:DV42=AA11)*(DY3:DY42=AA14)*(EF3:EF42="L"))+SUMPRODUCT((DV3:DV42=AA11)*(DY3:DY42=AA15)*(EF3:EF42="L"))+SUMPRODUCT((DV3:DV42=AA12)*(DY3:DY42=AA11)*(EG3:EG42="L"))+SUMPRODUCT((DV3:DV42=AA13)*(DY3:DY42=AA11)*(EG3:EG42="L"))+SUMPRODUCT((DV3:DV42=AA14)*(DY3:DY42=AA11)*(EG3:EG42="L"))+SUMPRODUCT((DV3:DV42=AA15)*(DY3:DY42=AA11)*(EG3:EG42="L"))</f>
        <v>0</v>
      </c>
      <c r="AE11" s="255">
        <f>IF(AA11&lt;&gt;"",VLOOKUP(AA11,B4:F29,5,FALSE),0)</f>
        <v>0</v>
      </c>
      <c r="AF11" s="255">
        <f>IF(AA11&lt;&gt;"",VLOOKUP(AA11,B4:G29,6,FALSE),0)</f>
        <v>0</v>
      </c>
      <c r="AG11" s="255">
        <f>AE11-AF11+1000</f>
        <v>1000</v>
      </c>
      <c r="AH11" s="255">
        <f>IF(AA11&lt;&gt;"",VLOOKUP(AA11,B4:I29,8,FALSE),0)</f>
        <v>0</v>
      </c>
      <c r="AI11" s="255">
        <f>IF(AA11&lt;&gt;"",VLOOKUP(AA11,B4:J29,9,FALSE),0)</f>
        <v>0</v>
      </c>
      <c r="AJ11" s="255">
        <f>AH11-AI11+1000</f>
        <v>1000</v>
      </c>
      <c r="AK11" s="255" t="str">
        <f>IF(AA11&lt;&gt;"",VLOOKUP(AA11,B11:F15,5,FALSE),"")</f>
        <v/>
      </c>
      <c r="AL11" s="255" t="str">
        <f>IF(AA11&lt;&gt;"",VLOOKUP(AA11,B11:I15,8,FALSE),"")</f>
        <v/>
      </c>
      <c r="AM11" s="255" t="str">
        <f>IF(AA11&lt;&gt;"",VLOOKUP(AA11,B11:P15,15,FALSE),"")</f>
        <v/>
      </c>
      <c r="AN11" s="255">
        <f>SUMPRODUCT((DV3:DV42=AA11)*(DY3:DY42=AA12)*EB3:EB42)+SUMPRODUCT((DV3:DV42=AA11)*(DY3:DY42=AA13)*EB3:EB42)+SUMPRODUCT((DV3:DV42=AA11)*(DY3:DY42=AA14)*EB3:EB42)+SUMPRODUCT((DV3:DV42=AA11)*(DY3:DY42=AA15)*EB3:EB42)+SUMPRODUCT((DV3:DV42=AA12)*(DY3:DY42=AA11)*EC3:EC42)+SUMPRODUCT((DV3:DV42=AA13)*(DY3:DY42=AA11)*EC3:EC42)+SUMPRODUCT((DV3:DV42=AA14)*(DY3:DY42=AA11)*EC3:EC42)+SUMPRODUCT((DV3:DV42=AA15)*(DY3:DY42=AA11)*EC3:EC42)</f>
        <v>0</v>
      </c>
      <c r="AO11" s="255">
        <f>SUMPRODUCT((DV3:DV42=AA11)*(DY3:DY42=AA12)*ED3:ED42)+SUMPRODUCT((DV3:DV42=AA11)*(DY3:DY42=AA13)*ED3:ED42)+SUMPRODUCT((DV3:DV42=AA11)*(DY3:DY42=AA14)*ED3:ED42)+SUMPRODUCT((DV3:DV42=AA11)*(DY3:DY42=AA15)*ED3:ED42)+SUMPRODUCT((DV3:DV42=AA12)*(DY3:DY42=AA11)*EE3:EE42)+SUMPRODUCT((DV3:DV42=AA13)*(DY3:DY42=AA11)*EE3:EE42)+SUMPRODUCT((DV3:DV42=AA14)*(DY3:DY42=AA11)*EE3:EE42)+SUMPRODUCT((DV3:DV42=AA15)*(DY3:DY42=AA11)*EE3:EE42)</f>
        <v>0</v>
      </c>
      <c r="AP11" s="255">
        <f>AB11*4+AC11*2+AN11+AO11</f>
        <v>0</v>
      </c>
      <c r="AQ11" s="255" t="str">
        <f>IF(AA11&lt;&gt;"",RANK(AP11,AP11:AP15),"")</f>
        <v/>
      </c>
      <c r="AR11" s="255">
        <f>SUMPRODUCT((AP11:AP15=AP11)*(AG11:AG15&gt;AG11))</f>
        <v>0</v>
      </c>
      <c r="AS11" s="255">
        <f>SUMPRODUCT((AP11:AP15=AP11)*(AG11:AG15=AG11)*(AJ11:AJ15&gt;AJ11))</f>
        <v>0</v>
      </c>
      <c r="AT11" s="255">
        <f>SUMPRODUCT((AP11:AP15=AP11)*(AG11:AG15=AG11)*(AJ11:AJ15=AJ11)*(AK11:AK15&gt;AK11))</f>
        <v>0</v>
      </c>
      <c r="AU11" s="255">
        <f>SUMPRODUCT((AP11:AP15=AP11)*(AG11:AG15=AG11)*(AJ11:AJ15=AJ11)*(AK11:AK15=AK11)*(AL11:AL15&gt;AL11))</f>
        <v>0</v>
      </c>
      <c r="AV11" s="255">
        <f>SUMPRODUCT((AP11:AP15=AP11)*(AG11:AG15=AG11)*(AJ11:AJ15=AJ11)*(AK11:AK15=AK11)*(AL11:AL15=AL11)*(AM11:AM15&gt;AM11))</f>
        <v>0</v>
      </c>
      <c r="AW11" s="255" t="str">
        <f>IF(AA11&lt;&gt;"",SUM(AQ11:AV11),"")</f>
        <v/>
      </c>
      <c r="AX11" s="255" t="str">
        <f>IF(AA11&lt;&gt;"",INDEX(AA11:AA15,MATCH(1,AW11:AW15,0),0),"")</f>
        <v/>
      </c>
      <c r="DS11" s="255" t="str">
        <f>IF(AX11&lt;&gt;"",AX11,T11)</f>
        <v>South Africa</v>
      </c>
      <c r="DT11" s="255">
        <v>1</v>
      </c>
      <c r="DU11" s="255">
        <v>9</v>
      </c>
      <c r="DV11" s="255" t="str">
        <f>Tournament!H21</f>
        <v>Scotland</v>
      </c>
      <c r="DW11" s="255">
        <f>IF(AND(Tournament!J21&lt;&gt;"",Tournament!L21&lt;&gt;""),Tournament!J21,0)</f>
        <v>45</v>
      </c>
      <c r="DX11" s="255">
        <f>IF(AND(Tournament!L21&lt;&gt;"",Tournament!J21&lt;&gt;""),Tournament!L21,0)</f>
        <v>10</v>
      </c>
      <c r="DY11" s="255" t="str">
        <f>Tournament!N21</f>
        <v>Japan</v>
      </c>
      <c r="DZ11" s="255">
        <f>IF(Tournament!O21&lt;&gt;"",Tournament!O21,0)</f>
        <v>5</v>
      </c>
      <c r="EA11" s="255">
        <f>IF(Tournament!Q21&lt;&gt;"",Tournament!Q21,0)</f>
        <v>1</v>
      </c>
      <c r="EB11" s="255">
        <f>IF(DW11&lt;&gt;"",IF(Tournament!O21&gt;3,1,0),0)</f>
        <v>1</v>
      </c>
      <c r="EC11" s="255">
        <f>IF(DX11&lt;&gt;"",IF(Tournament!Q21&gt;3,1,0),0)</f>
        <v>0</v>
      </c>
      <c r="ED11" s="255">
        <f t="shared" si="15"/>
        <v>0</v>
      </c>
      <c r="EE11" s="255">
        <f t="shared" si="16"/>
        <v>0</v>
      </c>
      <c r="EF11" s="255" t="str">
        <f>IF(AND(Tournament!J21&lt;&gt;"",Tournament!L21&lt;&gt;""),IF(DW11&gt;DX11,"W",IF(DW11=DX11,"D","L")),"")</f>
        <v>W</v>
      </c>
      <c r="EG11" s="255" t="str">
        <f t="shared" si="17"/>
        <v>L</v>
      </c>
      <c r="EH11" s="255">
        <f ca="1">VLOOKUP(EI11,IZ11:JA15,2,FALSE)</f>
        <v>5</v>
      </c>
      <c r="EI11" s="255" t="s">
        <v>40</v>
      </c>
      <c r="EJ11" s="255">
        <f t="shared" ref="EJ11:EJ15" ca="1" si="461">COUNTIFS(JC$3:JC$42,EI11,JM$3:JM$42,"W")+COUNTIFS(JF$3:JF$42,EI11,JN$3:JN$42,"W")</f>
        <v>0</v>
      </c>
      <c r="EK11" s="255">
        <f t="shared" ref="EK11:EK15" ca="1" si="462">COUNTIFS(JC$3:JC$42,EI11,JM$3:JM$42,"D")+COUNTIFS(JF$3:JF$42,EI11,JN$3:JN$42,"D")</f>
        <v>0</v>
      </c>
      <c r="EL11" s="255">
        <f t="shared" ref="EL11:EL15" ca="1" si="463">COUNTIFS(JC$3:JC$42,EI11,JM$3:JM$42,"L")+COUNTIFS(JF$3:JF$42,EI11,JN$3:JN$42,"L")</f>
        <v>0</v>
      </c>
      <c r="EM11" s="255">
        <f t="shared" ref="EM11:EM15" ca="1" si="464">SUMIF(JC$3:JC$60,EI11,JD$3:JD$60)+SUMIF(JF$3:JF$60,EI11,JE$3:JE$60)</f>
        <v>0</v>
      </c>
      <c r="EN11" s="255">
        <f ca="1">SUMIF(JF$3:JF$60,EI11,JD$3:JD$60)+SUMIF(JC$3:JC$60,EI11,JE$3:JE$60)</f>
        <v>0</v>
      </c>
      <c r="EO11" s="255">
        <f t="shared" ref="EO11:EO15" ca="1" si="465">EM11-EN11+1000</f>
        <v>1000</v>
      </c>
      <c r="EP11" s="255">
        <f ca="1">SUMIF(JC:JC,EI11,JG:JG)+SUMIF(JF:JF,EI11,JH:JH)</f>
        <v>0</v>
      </c>
      <c r="EQ11" s="255">
        <f ca="1">SUMIF(JF:JF,EI11,JG:JG)+SUMIF(JC:JC,EI11,JH:JH)</f>
        <v>0</v>
      </c>
      <c r="ER11" s="255">
        <f t="shared" ref="ER11:ER15" ca="1" si="466">EP11-EQ11+1000</f>
        <v>1000</v>
      </c>
      <c r="ES11" s="255">
        <f t="shared" ref="ES11:ES15" ca="1" si="467">EJ11*4+EK11*2</f>
        <v>0</v>
      </c>
      <c r="ET11" s="255">
        <f ca="1">SUMIF(JC:JC,EI11,JI:JI)+SUMIF(JF:JF,EI11,JJ:JJ)</f>
        <v>0</v>
      </c>
      <c r="EU11" s="255">
        <f ca="1">SUMIF(JC:JC,EI11,JK:JK)+SUMIF(JF:JF,EI11,JL:JL)</f>
        <v>0</v>
      </c>
      <c r="EV11" s="255">
        <f t="shared" ref="EV11:EV15" ca="1" si="468">EU11+ET11+ES11</f>
        <v>0</v>
      </c>
      <c r="EW11" s="255">
        <v>2</v>
      </c>
      <c r="EX11" s="255">
        <f ca="1">RANK(EV11,EV$11:EV$15)</f>
        <v>1</v>
      </c>
      <c r="EZ11" s="255">
        <f ca="1">RANK(EV11,EV$11:EV$15)+COUNTIF(EV$11:EV11,EV11)-1</f>
        <v>1</v>
      </c>
      <c r="FA11" s="255" t="str">
        <f ca="1">INDEX(EI$11:EI$15,MATCH(1,EZ$11:EZ$15,0),0)</f>
        <v>South Africa</v>
      </c>
      <c r="FB11" s="255">
        <f ca="1">INDEX(EX$11:EX$15,MATCH(FA11,EI$11:EI$15,0),0)</f>
        <v>1</v>
      </c>
      <c r="FC11" s="255" t="str">
        <f ca="1">IF(FB12=1,FA11,"")</f>
        <v>South Africa</v>
      </c>
      <c r="FD11" s="255" t="str">
        <f ca="1">IF(FB13=2,FA12,"")</f>
        <v/>
      </c>
      <c r="FE11" s="255" t="str">
        <f ca="1">IF(FB14=3,FA13,"")</f>
        <v/>
      </c>
      <c r="FF11" s="255" t="str">
        <f ca="1">IF(FB15=4,FA14,"")</f>
        <v/>
      </c>
      <c r="FH11" s="255" t="str">
        <f ca="1">IF(FC11&lt;&gt;"",FC11,"")</f>
        <v>South Africa</v>
      </c>
      <c r="FI11" s="255">
        <f ca="1">SUMPRODUCT((JC3:JC42=FH11)*(JF3:JF42=FH12)*(JM3:JM42="W"))+SUMPRODUCT((JC3:JC42=FH11)*(JF3:JF42=FH13)*(JM3:JM42="W"))+SUMPRODUCT((JC3:JC42=FH11)*(JF3:JF42=FH14)*(JM3:JM42="W"))+SUMPRODUCT((JC3:JC42=FH11)*(JF3:JF42=FH15)*(JM3:JM42="W"))+SUMPRODUCT((JC3:JC42=FH12)*(JF3:JF42=FH11)*(JN3:JN42="W"))+SUMPRODUCT((JC3:JC42=FH13)*(JF3:JF42=FH11)*(JN3:JN42="W"))+SUMPRODUCT((JC3:JC42=FH14)*(JF3:JF42=FH11)*(JN3:JN42="W"))+SUMPRODUCT((JC3:JC42=FH15)*(JF3:JF42=FH11)*(JN3:JN42="W"))</f>
        <v>0</v>
      </c>
      <c r="FJ11" s="255">
        <f ca="1">SUMPRODUCT((JC3:JC42=FH11)*(JF3:JF42=FH12)*(JM3:JM42="D"))+SUMPRODUCT((JC3:JC42=FH11)*(JF3:JF42=FH13)*(JM3:JM42="D"))+SUMPRODUCT((JC3:JC42=FH11)*(JF3:JF42=FH14)*(JM3:JM42="D"))+SUMPRODUCT((JC3:JC42=FH11)*(JF3:JF42=FH15)*(JM3:JM42="D"))+SUMPRODUCT((JC3:JC42=FH12)*(JF3:JF42=FH11)*(JM3:JM42="D"))+SUMPRODUCT((JC3:JC42=FH13)*(JF3:JF42=FH11)*(JM3:JM42="D"))+SUMPRODUCT((JC3:JC42=FH14)*(JF3:JF42=FH11)*(JM3:JM42="D"))+SUMPRODUCT((JC3:JC42=FH15)*(JF3:JF42=FH11)*(JM3:JM42="D"))</f>
        <v>0</v>
      </c>
      <c r="FK11" s="255">
        <f ca="1">SUMPRODUCT((JC3:JC42=FH11)*(JF3:JF42=FH12)*(JM3:JM42="L"))+SUMPRODUCT((JC3:JC42=FH11)*(JF3:JF42=FH13)*(JM3:JM42="L"))+SUMPRODUCT((JC3:JC42=FH11)*(JF3:JF42=FH14)*(JM3:JM42="L"))+SUMPRODUCT((JC3:JC42=FH11)*(JF3:JF42=FH15)*(JM3:JM42="L"))+SUMPRODUCT((JC3:JC42=FH12)*(JF3:JF42=FH11)*(JN3:JN42="L"))+SUMPRODUCT((JC3:JC42=FH13)*(JF3:JF42=FH11)*(JN3:JN42="L"))+SUMPRODUCT((JC3:JC42=FH14)*(JF3:JF42=FH11)*(JN3:JN42="L"))+SUMPRODUCT((JC3:JC42=FH15)*(JF3:JF42=FH11)*(JN3:JN42="L"))</f>
        <v>0</v>
      </c>
      <c r="FL11" s="255">
        <f ca="1">IF(FH11&lt;&gt;"",VLOOKUP(FH11,EI4:EM29,5,FALSE),0)</f>
        <v>0</v>
      </c>
      <c r="FM11" s="255">
        <f ca="1">IF(FH11&lt;&gt;"",VLOOKUP(FH11,EI4:EN29,6,FALSE),0)</f>
        <v>0</v>
      </c>
      <c r="FN11" s="255">
        <f ca="1">FL11-FM11+1000</f>
        <v>1000</v>
      </c>
      <c r="FO11" s="255">
        <f ca="1">IF(FH11&lt;&gt;"",VLOOKUP(FH11,EI4:EP29,8,FALSE),0)</f>
        <v>0</v>
      </c>
      <c r="FP11" s="255">
        <f ca="1">IF(FH11&lt;&gt;"",VLOOKUP(FH11,EI4:EQ29,9,FALSE),0)</f>
        <v>0</v>
      </c>
      <c r="FQ11" s="255">
        <f ca="1">FO11-FP11+1000</f>
        <v>1000</v>
      </c>
      <c r="FR11" s="255">
        <f ca="1">IF(FH11&lt;&gt;"",VLOOKUP(FH11,EI11:EM15,5,FALSE),"")</f>
        <v>0</v>
      </c>
      <c r="FS11" s="255">
        <f ca="1">IF(FH11&lt;&gt;"",VLOOKUP(FH11,EI11:EP15,8,FALSE),"")</f>
        <v>0</v>
      </c>
      <c r="FT11" s="255">
        <f ca="1">IF(FH11&lt;&gt;"",VLOOKUP(FH11,EI11:EW15,15,FALSE),"")</f>
        <v>2</v>
      </c>
      <c r="FU11" s="255">
        <f ca="1">SUMPRODUCT((JC3:JC42=FH11)*(JF3:JF42=FH12)*JI3:JI42)+SUMPRODUCT((JC3:JC42=FH11)*(JF3:JF42=FH13)*JI3:JI42)+SUMPRODUCT((JC3:JC42=FH11)*(JF3:JF42=FH14)*JI3:JI42)+SUMPRODUCT((JC3:JC42=FH11)*(JF3:JF42=FH15)*JI3:JI42)+SUMPRODUCT((JC3:JC42=FH12)*(JF3:JF42=FH11)*JJ3:JJ42)+SUMPRODUCT((JC3:JC42=FH13)*(JF3:JF42=FH11)*JJ3:JJ42)+SUMPRODUCT((JC3:JC42=FH14)*(JF3:JF42=FH11)*JJ3:JJ42)+SUMPRODUCT((JC3:JC42=FH15)*(JF3:JF42=FH11)*JJ3:JJ42)</f>
        <v>0</v>
      </c>
      <c r="FV11" s="255">
        <f ca="1">SUMPRODUCT((JC3:JC42=FH11)*(JF3:JF42=FH12)*JK3:JK42)+SUMPRODUCT((JC3:JC42=FH11)*(JF3:JF42=FH13)*JK3:JK42)+SUMPRODUCT((JC3:JC42=FH11)*(JF3:JF42=FH14)*JK3:JK42)+SUMPRODUCT((JC3:JC42=FH11)*(JF3:JF42=FH15)*JK3:JK42)+SUMPRODUCT((JC3:JC42=FH12)*(JF3:JF42=FH11)*JL3:JL42)+SUMPRODUCT((JC3:JC42=FH13)*(JF3:JF42=FH11)*JL3:JL42)+SUMPRODUCT((JC3:JC42=FH14)*(JF3:JF42=FH11)*JL3:JL42)+SUMPRODUCT((JC3:JC42=FH15)*(JF3:JF42=FH11)*JL3:JL42)</f>
        <v>0</v>
      </c>
      <c r="FW11" s="255">
        <f ca="1">FI11*4+FJ11*2+FU11+FV11</f>
        <v>0</v>
      </c>
      <c r="FX11" s="255">
        <f ca="1">IF(FH11&lt;&gt;"",RANK(FW11,FW11:FW15),"")</f>
        <v>1</v>
      </c>
      <c r="FY11" s="255">
        <f ca="1">SUMPRODUCT((FW11:FW15=FW11)*(FN11:FN15&gt;FN11))</f>
        <v>0</v>
      </c>
      <c r="FZ11" s="255">
        <f ca="1">SUMPRODUCT((FW11:FW15=FW11)*(FN11:FN15=FN11)*(FQ11:FQ15&gt;FQ11))</f>
        <v>0</v>
      </c>
      <c r="GA11" s="255">
        <f ca="1">SUMPRODUCT((FW11:FW15=FW11)*(FN11:FN15=FN11)*(FQ11:FQ15=FQ11)*(FR11:FR15&gt;FR11))</f>
        <v>0</v>
      </c>
      <c r="GB11" s="255">
        <f ca="1">SUMPRODUCT((FW11:FW15=FW11)*(FN11:FN15=FN11)*(FQ11:FQ15=FQ11)*(FR11:FR15=FR11)*(FS11:FS15&gt;FS11))</f>
        <v>0</v>
      </c>
      <c r="GC11" s="255">
        <f ca="1">SUMPRODUCT((FW11:FW15=FW11)*(FN11:FN15=FN11)*(FQ11:FQ15=FQ11)*(FR11:FR15=FR11)*(FS11:FS15=FS11)*(FT11:FT15&gt;FT11))</f>
        <v>4</v>
      </c>
      <c r="GD11" s="255">
        <f ca="1">IF(FH11&lt;&gt;"",SUM(FX11:GC11),"")</f>
        <v>5</v>
      </c>
      <c r="GE11" s="255" t="str">
        <f ca="1">IF(FH11&lt;&gt;"",INDEX(FH11:FH15,MATCH(1,GD11:GD15,0),0),"")</f>
        <v>USA</v>
      </c>
      <c r="IZ11" s="255" t="str">
        <f ca="1">IF(GE11&lt;&gt;"",GE11,FA11)</f>
        <v>USA</v>
      </c>
      <c r="JA11" s="255">
        <v>1</v>
      </c>
      <c r="JB11" s="255">
        <v>9</v>
      </c>
      <c r="JC11" s="255" t="str">
        <f t="shared" si="18"/>
        <v>Scotland</v>
      </c>
      <c r="JD11" s="255" t="str">
        <f ca="1">IF(OFFSET('All Players'!$W18,0,JD$1)&lt;&gt;"",OFFSET('All Players'!$W18,0,JD$1),"")</f>
        <v/>
      </c>
      <c r="JE11" s="255" t="str">
        <f ca="1">IF(OFFSET('All Players'!$Y18,0,JD$1)&lt;&gt;"",OFFSET('All Players'!$Y18,0,JD$1),"")</f>
        <v/>
      </c>
      <c r="JF11" s="255" t="str">
        <f t="shared" si="19"/>
        <v>Japan</v>
      </c>
      <c r="JG11" s="255" t="str">
        <f ca="1">IF(OFFSET('All Players'!$AA18,0,JF$1)&lt;&gt;"",OFFSET('All Players'!$AA18,0,JF$1),"")</f>
        <v/>
      </c>
      <c r="JH11" s="255" t="str">
        <f ca="1">IF(OFFSET('All Players'!$AC18,0,JG$1)&lt;&gt;"",OFFSET('All Players'!$AC18,0,JG$1),"")</f>
        <v/>
      </c>
      <c r="JI11" s="255">
        <f t="shared" ca="1" si="20"/>
        <v>0</v>
      </c>
      <c r="JJ11" s="255">
        <f t="shared" ca="1" si="21"/>
        <v>0</v>
      </c>
      <c r="JK11" s="255">
        <f t="shared" ca="1" si="22"/>
        <v>0</v>
      </c>
      <c r="JL11" s="255">
        <f t="shared" ca="1" si="23"/>
        <v>0</v>
      </c>
      <c r="JM11" s="255" t="str">
        <f t="shared" ca="1" si="24"/>
        <v/>
      </c>
      <c r="JN11" s="255" t="str">
        <f t="shared" ca="1" si="25"/>
        <v/>
      </c>
      <c r="JO11" s="255">
        <f ca="1">VLOOKUP(JP11,OG11:OH15,2,FALSE)</f>
        <v>5</v>
      </c>
      <c r="JP11" s="255" t="s">
        <v>40</v>
      </c>
      <c r="JQ11" s="255">
        <f t="shared" ref="JQ11:JQ15" ca="1" si="469">COUNTIFS(OJ$3:OJ$42,JP11,OT$3:OT$42,"W")+COUNTIFS(OM$3:OM$42,JP11,OU$3:OU$42,"W")</f>
        <v>0</v>
      </c>
      <c r="JR11" s="255">
        <f t="shared" ref="JR11:JR15" ca="1" si="470">COUNTIFS(OJ$3:OJ$42,JP11,OT$3:OT$42,"D")+COUNTIFS(OM$3:OM$42,JP11,OU$3:OU$42,"D")</f>
        <v>0</v>
      </c>
      <c r="JS11" s="255">
        <f t="shared" ref="JS11:JS15" ca="1" si="471">COUNTIFS(OJ$3:OJ$42,JP11,OT$3:OT$42,"L")+COUNTIFS(OM$3:OM$42,JP11,OU$3:OU$42,"L")</f>
        <v>0</v>
      </c>
      <c r="JT11" s="255">
        <f t="shared" ref="JT11:JT15" ca="1" si="472">SUMIF(OJ$3:OJ$60,JP11,OK$3:OK$60)+SUMIF(OM$3:OM$60,JP11,OL$3:OL$60)</f>
        <v>0</v>
      </c>
      <c r="JU11" s="255">
        <f ca="1">SUMIF(OM$3:OM$60,JP11,OK$3:OK$60)+SUMIF(OJ$3:OJ$60,JP11,OL$3:OL$60)</f>
        <v>0</v>
      </c>
      <c r="JV11" s="255">
        <f t="shared" ref="JV11:JV15" ca="1" si="473">JT11-JU11+1000</f>
        <v>1000</v>
      </c>
      <c r="JW11" s="255">
        <f ca="1">SUMIF(OJ:OJ,JP11,ON:ON)+SUMIF(OM:OM,JP11,OO:OO)</f>
        <v>0</v>
      </c>
      <c r="JX11" s="255">
        <f ca="1">SUMIF(OM:OM,JP11,ON:ON)+SUMIF(OJ:OJ,JP11,OO:OO)</f>
        <v>0</v>
      </c>
      <c r="JY11" s="255">
        <f t="shared" ref="JY11:JY15" ca="1" si="474">JW11-JX11+1000</f>
        <v>1000</v>
      </c>
      <c r="JZ11" s="255">
        <f t="shared" ref="JZ11:JZ15" ca="1" si="475">JQ11*4+JR11*2</f>
        <v>0</v>
      </c>
      <c r="KA11" s="255">
        <f ca="1">SUMIF(OJ:OJ,JP11,OP:OP)+SUMIF(OM:OM,JP11,OQ:OQ)</f>
        <v>0</v>
      </c>
      <c r="KB11" s="255">
        <f ca="1">SUMIF(OJ:OJ,JP11,OR:OR)+SUMIF(OM:OM,JP11,OS:OS)</f>
        <v>0</v>
      </c>
      <c r="KC11" s="255">
        <f t="shared" ref="KC11:KC15" ca="1" si="476">KB11+KA11+JZ11</f>
        <v>0</v>
      </c>
      <c r="KD11" s="255">
        <v>2</v>
      </c>
      <c r="KE11" s="255">
        <f ca="1">RANK(KC11,KC$11:KC$15)</f>
        <v>1</v>
      </c>
      <c r="KG11" s="255">
        <f ca="1">RANK(KC11,KC$11:KC$15)+COUNTIF(KC$11:KC11,KC11)-1</f>
        <v>1</v>
      </c>
      <c r="KH11" s="255" t="str">
        <f ca="1">INDEX(JP$11:JP$15,MATCH(1,KG$11:KG$15,0),0)</f>
        <v>South Africa</v>
      </c>
      <c r="KI11" s="255">
        <f ca="1">INDEX(KE$11:KE$15,MATCH(KH11,JP$11:JP$15,0),0)</f>
        <v>1</v>
      </c>
      <c r="KJ11" s="255" t="str">
        <f ca="1">IF(KI12=1,KH11,"")</f>
        <v>South Africa</v>
      </c>
      <c r="KK11" s="255" t="str">
        <f ca="1">IF(KI13=2,KH12,"")</f>
        <v/>
      </c>
      <c r="KL11" s="255" t="str">
        <f ca="1">IF(KI14=3,KH13,"")</f>
        <v/>
      </c>
      <c r="KM11" s="255" t="str">
        <f ca="1">IF(KI15=4,KH14,"")</f>
        <v/>
      </c>
      <c r="KO11" s="255" t="str">
        <f ca="1">IF(KJ11&lt;&gt;"",KJ11,"")</f>
        <v>South Africa</v>
      </c>
      <c r="KP11" s="255">
        <f ca="1">SUMPRODUCT((OJ3:OJ42=KO11)*(OM3:OM42=KO12)*(OT3:OT42="W"))+SUMPRODUCT((OJ3:OJ42=KO11)*(OM3:OM42=KO13)*(OT3:OT42="W"))+SUMPRODUCT((OJ3:OJ42=KO11)*(OM3:OM42=KO14)*(OT3:OT42="W"))+SUMPRODUCT((OJ3:OJ42=KO11)*(OM3:OM42=KO15)*(OT3:OT42="W"))+SUMPRODUCT((OJ3:OJ42=KO12)*(OM3:OM42=KO11)*(OU3:OU42="W"))+SUMPRODUCT((OJ3:OJ42=KO13)*(OM3:OM42=KO11)*(OU3:OU42="W"))+SUMPRODUCT((OJ3:OJ42=KO14)*(OM3:OM42=KO11)*(OU3:OU42="W"))+SUMPRODUCT((OJ3:OJ42=KO15)*(OM3:OM42=KO11)*(OU3:OU42="W"))</f>
        <v>0</v>
      </c>
      <c r="KQ11" s="255">
        <f ca="1">SUMPRODUCT((OJ3:OJ42=KO11)*(OM3:OM42=KO12)*(OT3:OT42="D"))+SUMPRODUCT((OJ3:OJ42=KO11)*(OM3:OM42=KO13)*(OT3:OT42="D"))+SUMPRODUCT((OJ3:OJ42=KO11)*(OM3:OM42=KO14)*(OT3:OT42="D"))+SUMPRODUCT((OJ3:OJ42=KO11)*(OM3:OM42=KO15)*(OT3:OT42="D"))+SUMPRODUCT((OJ3:OJ42=KO12)*(OM3:OM42=KO11)*(OT3:OT42="D"))+SUMPRODUCT((OJ3:OJ42=KO13)*(OM3:OM42=KO11)*(OT3:OT42="D"))+SUMPRODUCT((OJ3:OJ42=KO14)*(OM3:OM42=KO11)*(OT3:OT42="D"))+SUMPRODUCT((OJ3:OJ42=KO15)*(OM3:OM42=KO11)*(OT3:OT42="D"))</f>
        <v>0</v>
      </c>
      <c r="KR11" s="255">
        <f ca="1">SUMPRODUCT((OJ3:OJ42=KO11)*(OM3:OM42=KO12)*(OT3:OT42="L"))+SUMPRODUCT((OJ3:OJ42=KO11)*(OM3:OM42=KO13)*(OT3:OT42="L"))+SUMPRODUCT((OJ3:OJ42=KO11)*(OM3:OM42=KO14)*(OT3:OT42="L"))+SUMPRODUCT((OJ3:OJ42=KO11)*(OM3:OM42=KO15)*(OT3:OT42="L"))+SUMPRODUCT((OJ3:OJ42=KO12)*(OM3:OM42=KO11)*(OU3:OU42="L"))+SUMPRODUCT((OJ3:OJ42=KO13)*(OM3:OM42=KO11)*(OU3:OU42="L"))+SUMPRODUCT((OJ3:OJ42=KO14)*(OM3:OM42=KO11)*(OU3:OU42="L"))+SUMPRODUCT((OJ3:OJ42=KO15)*(OM3:OM42=KO11)*(OU3:OU42="L"))</f>
        <v>0</v>
      </c>
      <c r="KS11" s="255">
        <f ca="1">IF(KO11&lt;&gt;"",VLOOKUP(KO11,JP4:JT29,5,FALSE),0)</f>
        <v>0</v>
      </c>
      <c r="KT11" s="255">
        <f ca="1">IF(KO11&lt;&gt;"",VLOOKUP(KO11,JP4:JU29,6,FALSE),0)</f>
        <v>0</v>
      </c>
      <c r="KU11" s="255">
        <f ca="1">KS11-KT11+1000</f>
        <v>1000</v>
      </c>
      <c r="KV11" s="255">
        <f ca="1">IF(KO11&lt;&gt;"",VLOOKUP(KO11,JP4:JW29,8,FALSE),0)</f>
        <v>0</v>
      </c>
      <c r="KW11" s="255">
        <f ca="1">IF(KO11&lt;&gt;"",VLOOKUP(KO11,JP4:JX29,9,FALSE),0)</f>
        <v>0</v>
      </c>
      <c r="KX11" s="255">
        <f ca="1">KV11-KW11+1000</f>
        <v>1000</v>
      </c>
      <c r="KY11" s="255">
        <f ca="1">IF(KO11&lt;&gt;"",VLOOKUP(KO11,JP11:JT15,5,FALSE),"")</f>
        <v>0</v>
      </c>
      <c r="KZ11" s="255">
        <f ca="1">IF(KO11&lt;&gt;"",VLOOKUP(KO11,JP11:JW15,8,FALSE),"")</f>
        <v>0</v>
      </c>
      <c r="LA11" s="255">
        <f ca="1">IF(KO11&lt;&gt;"",VLOOKUP(KO11,JP11:KD15,15,FALSE),"")</f>
        <v>2</v>
      </c>
      <c r="LB11" s="255">
        <f ca="1">SUMPRODUCT((OJ3:OJ42=KO11)*(OM3:OM42=KO12)*OP3:OP42)+SUMPRODUCT((OJ3:OJ42=KO11)*(OM3:OM42=KO13)*OP3:OP42)+SUMPRODUCT((OJ3:OJ42=KO11)*(OM3:OM42=KO14)*OP3:OP42)+SUMPRODUCT((OJ3:OJ42=KO11)*(OM3:OM42=KO15)*OP3:OP42)+SUMPRODUCT((OJ3:OJ42=KO12)*(OM3:OM42=KO11)*OQ3:OQ42)+SUMPRODUCT((OJ3:OJ42=KO13)*(OM3:OM42=KO11)*OQ3:OQ42)+SUMPRODUCT((OJ3:OJ42=KO14)*(OM3:OM42=KO11)*OQ3:OQ42)+SUMPRODUCT((OJ3:OJ42=KO15)*(OM3:OM42=KO11)*OQ3:OQ42)</f>
        <v>0</v>
      </c>
      <c r="LC11" s="255">
        <f ca="1">SUMPRODUCT((OJ3:OJ42=KO11)*(OM3:OM42=KO12)*OR3:OR42)+SUMPRODUCT((OJ3:OJ42=KO11)*(OM3:OM42=KO13)*OR3:OR42)+SUMPRODUCT((OJ3:OJ42=KO11)*(OM3:OM42=KO14)*OR3:OR42)+SUMPRODUCT((OJ3:OJ42=KO11)*(OM3:OM42=KO15)*OR3:OR42)+SUMPRODUCT((OJ3:OJ42=KO12)*(OM3:OM42=KO11)*OS3:OS42)+SUMPRODUCT((OJ3:OJ42=KO13)*(OM3:OM42=KO11)*OS3:OS42)+SUMPRODUCT((OJ3:OJ42=KO14)*(OM3:OM42=KO11)*OS3:OS42)+SUMPRODUCT((OJ3:OJ42=KO15)*(OM3:OM42=KO11)*OS3:OS42)</f>
        <v>0</v>
      </c>
      <c r="LD11" s="255">
        <f ca="1">KP11*4+KQ11*2+LB11+LC11</f>
        <v>0</v>
      </c>
      <c r="LE11" s="255">
        <f ca="1">IF(KO11&lt;&gt;"",RANK(LD11,LD11:LD15),"")</f>
        <v>1</v>
      </c>
      <c r="LF11" s="255">
        <f ca="1">SUMPRODUCT((LD11:LD15=LD11)*(KU11:KU15&gt;KU11))</f>
        <v>0</v>
      </c>
      <c r="LG11" s="255">
        <f ca="1">SUMPRODUCT((LD11:LD15=LD11)*(KU11:KU15=KU11)*(KX11:KX15&gt;KX11))</f>
        <v>0</v>
      </c>
      <c r="LH11" s="255">
        <f ca="1">SUMPRODUCT((LD11:LD15=LD11)*(KU11:KU15=KU11)*(KX11:KX15=KX11)*(KY11:KY15&gt;KY11))</f>
        <v>0</v>
      </c>
      <c r="LI11" s="255">
        <f ca="1">SUMPRODUCT((LD11:LD15=LD11)*(KU11:KU15=KU11)*(KX11:KX15=KX11)*(KY11:KY15=KY11)*(KZ11:KZ15&gt;KZ11))</f>
        <v>0</v>
      </c>
      <c r="LJ11" s="255">
        <f ca="1">SUMPRODUCT((LD11:LD15=LD11)*(KU11:KU15=KU11)*(KX11:KX15=KX11)*(KY11:KY15=KY11)*(KZ11:KZ15=KZ11)*(LA11:LA15&gt;LA11))</f>
        <v>4</v>
      </c>
      <c r="LK11" s="255">
        <f ca="1">IF(KO11&lt;&gt;"",SUM(LE11:LJ11),"")</f>
        <v>5</v>
      </c>
      <c r="LL11" s="255" t="str">
        <f ca="1">IF(KO11&lt;&gt;"",INDEX(KO11:KO15,MATCH(1,LK11:LK15,0),0),"")</f>
        <v>USA</v>
      </c>
      <c r="OG11" s="255" t="str">
        <f ca="1">IF(LL11&lt;&gt;"",LL11,KH11)</f>
        <v>USA</v>
      </c>
      <c r="OH11" s="255">
        <v>1</v>
      </c>
      <c r="OI11" s="255">
        <v>9</v>
      </c>
      <c r="OJ11" s="255" t="str">
        <f t="shared" si="26"/>
        <v>Scotland</v>
      </c>
      <c r="OK11" s="255" t="str">
        <f ca="1">IF(OFFSET('All Players'!$W18,0,OK$1)&lt;&gt;"",OFFSET('All Players'!$W18,0,OK$1),"")</f>
        <v/>
      </c>
      <c r="OL11" s="255" t="str">
        <f ca="1">IF(OFFSET('All Players'!$Y18,0,OK$1)&lt;&gt;"",OFFSET('All Players'!$Y18,0,OK$1),"")</f>
        <v/>
      </c>
      <c r="OM11" s="255" t="str">
        <f t="shared" si="27"/>
        <v>Japan</v>
      </c>
      <c r="ON11" s="255" t="str">
        <f ca="1">IF(OFFSET('All Players'!$AA18,0,OM$1)&lt;&gt;"",OFFSET('All Players'!$AA18,0,OM$1),"")</f>
        <v/>
      </c>
      <c r="OO11" s="255" t="str">
        <f ca="1">IF(OFFSET('All Players'!$AC18,0,ON$1)&lt;&gt;"",OFFSET('All Players'!$AC18,0,ON$1),"")</f>
        <v/>
      </c>
      <c r="OP11" s="255">
        <f t="shared" ca="1" si="28"/>
        <v>0</v>
      </c>
      <c r="OQ11" s="255">
        <f t="shared" ca="1" si="29"/>
        <v>0</v>
      </c>
      <c r="OR11" s="255">
        <f t="shared" ca="1" si="30"/>
        <v>0</v>
      </c>
      <c r="OS11" s="255">
        <f t="shared" ca="1" si="31"/>
        <v>0</v>
      </c>
      <c r="OT11" s="255" t="str">
        <f t="shared" ca="1" si="32"/>
        <v/>
      </c>
      <c r="OU11" s="255" t="str">
        <f t="shared" ca="1" si="33"/>
        <v/>
      </c>
      <c r="OV11" s="255">
        <f ca="1">VLOOKUP(OW11,TN11:TO15,2,FALSE)</f>
        <v>5</v>
      </c>
      <c r="OW11" s="255" t="s">
        <v>40</v>
      </c>
      <c r="OX11" s="255">
        <f t="shared" ref="OX11:OX15" ca="1" si="477">COUNTIFS(TQ$3:TQ$42,OW11,UA$3:UA$42,"W")+COUNTIFS(TT$3:TT$42,OW11,UB$3:UB$42,"W")</f>
        <v>0</v>
      </c>
      <c r="OY11" s="255">
        <f t="shared" ref="OY11:OY15" ca="1" si="478">COUNTIFS(TQ$3:TQ$42,OW11,UA$3:UA$42,"D")+COUNTIFS(TT$3:TT$42,OW11,UB$3:UB$42,"D")</f>
        <v>0</v>
      </c>
      <c r="OZ11" s="255">
        <f t="shared" ref="OZ11:OZ15" ca="1" si="479">COUNTIFS(TQ$3:TQ$42,OW11,UA$3:UA$42,"L")+COUNTIFS(TT$3:TT$42,OW11,UB$3:UB$42,"L")</f>
        <v>0</v>
      </c>
      <c r="PA11" s="255">
        <f t="shared" ref="PA11:PA15" ca="1" si="480">SUMIF(TQ$3:TQ$60,OW11,TR$3:TR$60)+SUMIF(TT$3:TT$60,OW11,TS$3:TS$60)</f>
        <v>0</v>
      </c>
      <c r="PB11" s="255">
        <f ca="1">SUMIF(TT$3:TT$60,OW11,TR$3:TR$60)+SUMIF(TQ$3:TQ$60,OW11,TS$3:TS$60)</f>
        <v>0</v>
      </c>
      <c r="PC11" s="255">
        <f t="shared" ref="PC11:PC15" ca="1" si="481">PA11-PB11+1000</f>
        <v>1000</v>
      </c>
      <c r="PD11" s="255">
        <f ca="1">SUMIF(TQ:TQ,OW11,TU:TU)+SUMIF(TT:TT,OW11,TV:TV)</f>
        <v>0</v>
      </c>
      <c r="PE11" s="255">
        <f ca="1">SUMIF(TT:TT,OW11,TU:TU)+SUMIF(TQ:TQ,OW11,TV:TV)</f>
        <v>0</v>
      </c>
      <c r="PF11" s="255">
        <f t="shared" ref="PF11:PF15" ca="1" si="482">PD11-PE11+1000</f>
        <v>1000</v>
      </c>
      <c r="PG11" s="255">
        <f t="shared" ref="PG11:PG15" ca="1" si="483">OX11*4+OY11*2</f>
        <v>0</v>
      </c>
      <c r="PH11" s="255">
        <f ca="1">SUMIF(TQ:TQ,OW11,TW:TW)+SUMIF(TT:TT,OW11,TX:TX)</f>
        <v>0</v>
      </c>
      <c r="PI11" s="255">
        <f ca="1">SUMIF(TQ:TQ,OW11,TY:TY)+SUMIF(TT:TT,OW11,TZ:TZ)</f>
        <v>0</v>
      </c>
      <c r="PJ11" s="255">
        <f t="shared" ref="PJ11:PJ15" ca="1" si="484">PI11+PH11+PG11</f>
        <v>0</v>
      </c>
      <c r="PK11" s="255">
        <v>2</v>
      </c>
      <c r="PL11" s="255">
        <f ca="1">RANK(PJ11,PJ$11:PJ$15)</f>
        <v>1</v>
      </c>
      <c r="PN11" s="255">
        <f ca="1">RANK(PJ11,PJ$11:PJ$15)+COUNTIF(PJ$11:PJ11,PJ11)-1</f>
        <v>1</v>
      </c>
      <c r="PO11" s="255" t="str">
        <f ca="1">INDEX(OW$11:OW$15,MATCH(1,PN$11:PN$15,0),0)</f>
        <v>South Africa</v>
      </c>
      <c r="PP11" s="255">
        <f ca="1">INDEX(PL$11:PL$15,MATCH(PO11,OW$11:OW$15,0),0)</f>
        <v>1</v>
      </c>
      <c r="PQ11" s="255" t="str">
        <f ca="1">IF(PP12=1,PO11,"")</f>
        <v>South Africa</v>
      </c>
      <c r="PR11" s="255" t="str">
        <f ca="1">IF(PP13=2,PO12,"")</f>
        <v/>
      </c>
      <c r="PS11" s="255" t="str">
        <f ca="1">IF(PP14=3,PO13,"")</f>
        <v/>
      </c>
      <c r="PT11" s="255" t="str">
        <f ca="1">IF(PP15=4,PO14,"")</f>
        <v/>
      </c>
      <c r="PV11" s="255" t="str">
        <f ca="1">IF(PQ11&lt;&gt;"",PQ11,"")</f>
        <v>South Africa</v>
      </c>
      <c r="PW11" s="255">
        <f ca="1">SUMPRODUCT((TQ3:TQ42=PV11)*(TT3:TT42=PV12)*(UA3:UA42="W"))+SUMPRODUCT((TQ3:TQ42=PV11)*(TT3:TT42=PV13)*(UA3:UA42="W"))+SUMPRODUCT((TQ3:TQ42=PV11)*(TT3:TT42=PV14)*(UA3:UA42="W"))+SUMPRODUCT((TQ3:TQ42=PV11)*(TT3:TT42=PV15)*(UA3:UA42="W"))+SUMPRODUCT((TQ3:TQ42=PV12)*(TT3:TT42=PV11)*(UB3:UB42="W"))+SUMPRODUCT((TQ3:TQ42=PV13)*(TT3:TT42=PV11)*(UB3:UB42="W"))+SUMPRODUCT((TQ3:TQ42=PV14)*(TT3:TT42=PV11)*(UB3:UB42="W"))+SUMPRODUCT((TQ3:TQ42=PV15)*(TT3:TT42=PV11)*(UB3:UB42="W"))</f>
        <v>0</v>
      </c>
      <c r="PX11" s="255">
        <f ca="1">SUMPRODUCT((TQ3:TQ42=PV11)*(TT3:TT42=PV12)*(UA3:UA42="D"))+SUMPRODUCT((TQ3:TQ42=PV11)*(TT3:TT42=PV13)*(UA3:UA42="D"))+SUMPRODUCT((TQ3:TQ42=PV11)*(TT3:TT42=PV14)*(UA3:UA42="D"))+SUMPRODUCT((TQ3:TQ42=PV11)*(TT3:TT42=PV15)*(UA3:UA42="D"))+SUMPRODUCT((TQ3:TQ42=PV12)*(TT3:TT42=PV11)*(UA3:UA42="D"))+SUMPRODUCT((TQ3:TQ42=PV13)*(TT3:TT42=PV11)*(UA3:UA42="D"))+SUMPRODUCT((TQ3:TQ42=PV14)*(TT3:TT42=PV11)*(UA3:UA42="D"))+SUMPRODUCT((TQ3:TQ42=PV15)*(TT3:TT42=PV11)*(UA3:UA42="D"))</f>
        <v>0</v>
      </c>
      <c r="PY11" s="255">
        <f ca="1">SUMPRODUCT((TQ3:TQ42=PV11)*(TT3:TT42=PV12)*(UA3:UA42="L"))+SUMPRODUCT((TQ3:TQ42=PV11)*(TT3:TT42=PV13)*(UA3:UA42="L"))+SUMPRODUCT((TQ3:TQ42=PV11)*(TT3:TT42=PV14)*(UA3:UA42="L"))+SUMPRODUCT((TQ3:TQ42=PV11)*(TT3:TT42=PV15)*(UA3:UA42="L"))+SUMPRODUCT((TQ3:TQ42=PV12)*(TT3:TT42=PV11)*(UB3:UB42="L"))+SUMPRODUCT((TQ3:TQ42=PV13)*(TT3:TT42=PV11)*(UB3:UB42="L"))+SUMPRODUCT((TQ3:TQ42=PV14)*(TT3:TT42=PV11)*(UB3:UB42="L"))+SUMPRODUCT((TQ3:TQ42=PV15)*(TT3:TT42=PV11)*(UB3:UB42="L"))</f>
        <v>0</v>
      </c>
      <c r="PZ11" s="255">
        <f ca="1">IF(PV11&lt;&gt;"",VLOOKUP(PV11,OW4:PA29,5,FALSE),0)</f>
        <v>0</v>
      </c>
      <c r="QA11" s="255">
        <f ca="1">IF(PV11&lt;&gt;"",VLOOKUP(PV11,OW4:PB29,6,FALSE),0)</f>
        <v>0</v>
      </c>
      <c r="QB11" s="255">
        <f ca="1">PZ11-QA11+1000</f>
        <v>1000</v>
      </c>
      <c r="QC11" s="255">
        <f ca="1">IF(PV11&lt;&gt;"",VLOOKUP(PV11,OW4:PD29,8,FALSE),0)</f>
        <v>0</v>
      </c>
      <c r="QD11" s="255">
        <f ca="1">IF(PV11&lt;&gt;"",VLOOKUP(PV11,OW4:PE29,9,FALSE),0)</f>
        <v>0</v>
      </c>
      <c r="QE11" s="255">
        <f ca="1">QC11-QD11+1000</f>
        <v>1000</v>
      </c>
      <c r="QF11" s="255">
        <f ca="1">IF(PV11&lt;&gt;"",VLOOKUP(PV11,OW11:PA15,5,FALSE),"")</f>
        <v>0</v>
      </c>
      <c r="QG11" s="255">
        <f ca="1">IF(PV11&lt;&gt;"",VLOOKUP(PV11,OW11:PD15,8,FALSE),"")</f>
        <v>0</v>
      </c>
      <c r="QH11" s="255">
        <f ca="1">IF(PV11&lt;&gt;"",VLOOKUP(PV11,OW11:PK15,15,FALSE),"")</f>
        <v>2</v>
      </c>
      <c r="QI11" s="255">
        <f ca="1">SUMPRODUCT((TQ3:TQ42=PV11)*(TT3:TT42=PV12)*TW3:TW42)+SUMPRODUCT((TQ3:TQ42=PV11)*(TT3:TT42=PV13)*TW3:TW42)+SUMPRODUCT((TQ3:TQ42=PV11)*(TT3:TT42=PV14)*TW3:TW42)+SUMPRODUCT((TQ3:TQ42=PV11)*(TT3:TT42=PV15)*TW3:TW42)+SUMPRODUCT((TQ3:TQ42=PV12)*(TT3:TT42=PV11)*TX3:TX42)+SUMPRODUCT((TQ3:TQ42=PV13)*(TT3:TT42=PV11)*TX3:TX42)+SUMPRODUCT((TQ3:TQ42=PV14)*(TT3:TT42=PV11)*TX3:TX42)+SUMPRODUCT((TQ3:TQ42=PV15)*(TT3:TT42=PV11)*TX3:TX42)</f>
        <v>0</v>
      </c>
      <c r="QJ11" s="255">
        <f ca="1">SUMPRODUCT((TQ3:TQ42=PV11)*(TT3:TT42=PV12)*TY3:TY42)+SUMPRODUCT((TQ3:TQ42=PV11)*(TT3:TT42=PV13)*TY3:TY42)+SUMPRODUCT((TQ3:TQ42=PV11)*(TT3:TT42=PV14)*TY3:TY42)+SUMPRODUCT((TQ3:TQ42=PV11)*(TT3:TT42=PV15)*TY3:TY42)+SUMPRODUCT((TQ3:TQ42=PV12)*(TT3:TT42=PV11)*TZ3:TZ42)+SUMPRODUCT((TQ3:TQ42=PV13)*(TT3:TT42=PV11)*TZ3:TZ42)+SUMPRODUCT((TQ3:TQ42=PV14)*(TT3:TT42=PV11)*TZ3:TZ42)+SUMPRODUCT((TQ3:TQ42=PV15)*(TT3:TT42=PV11)*TZ3:TZ42)</f>
        <v>0</v>
      </c>
      <c r="QK11" s="255">
        <f ca="1">PW11*4+PX11*2+QI11+QJ11</f>
        <v>0</v>
      </c>
      <c r="QL11" s="255">
        <f ca="1">IF(PV11&lt;&gt;"",RANK(QK11,QK11:QK15),"")</f>
        <v>1</v>
      </c>
      <c r="QM11" s="255">
        <f ca="1">SUMPRODUCT((QK11:QK15=QK11)*(QB11:QB15&gt;QB11))</f>
        <v>0</v>
      </c>
      <c r="QN11" s="255">
        <f ca="1">SUMPRODUCT((QK11:QK15=QK11)*(QB11:QB15=QB11)*(QE11:QE15&gt;QE11))</f>
        <v>0</v>
      </c>
      <c r="QO11" s="255">
        <f ca="1">SUMPRODUCT((QK11:QK15=QK11)*(QB11:QB15=QB11)*(QE11:QE15=QE11)*(QF11:QF15&gt;QF11))</f>
        <v>0</v>
      </c>
      <c r="QP11" s="255">
        <f ca="1">SUMPRODUCT((QK11:QK15=QK11)*(QB11:QB15=QB11)*(QE11:QE15=QE11)*(QF11:QF15=QF11)*(QG11:QG15&gt;QG11))</f>
        <v>0</v>
      </c>
      <c r="QQ11" s="255">
        <f ca="1">SUMPRODUCT((QK11:QK15=QK11)*(QB11:QB15=QB11)*(QE11:QE15=QE11)*(QF11:QF15=QF11)*(QG11:QG15=QG11)*(QH11:QH15&gt;QH11))</f>
        <v>4</v>
      </c>
      <c r="QR11" s="255">
        <f ca="1">IF(PV11&lt;&gt;"",SUM(QL11:QQ11),"")</f>
        <v>5</v>
      </c>
      <c r="QS11" s="255" t="str">
        <f ca="1">IF(PV11&lt;&gt;"",INDEX(PV11:PV15,MATCH(1,QR11:QR15,0),0),"")</f>
        <v>USA</v>
      </c>
      <c r="TN11" s="255" t="str">
        <f ca="1">IF(QS11&lt;&gt;"",QS11,PO11)</f>
        <v>USA</v>
      </c>
      <c r="TO11" s="255">
        <v>1</v>
      </c>
      <c r="TP11" s="255">
        <v>9</v>
      </c>
      <c r="TQ11" s="255" t="str">
        <f t="shared" si="34"/>
        <v>Scotland</v>
      </c>
      <c r="TR11" s="255" t="str">
        <f ca="1">IF(OFFSET('All Players'!$W18,0,TR$1)&lt;&gt;"",OFFSET('All Players'!$W18,0,TR$1),"")</f>
        <v/>
      </c>
      <c r="TS11" s="255" t="str">
        <f ca="1">IF(OFFSET('All Players'!$Y18,0,TR$1)&lt;&gt;"",OFFSET('All Players'!$Y18,0,TR$1),"")</f>
        <v/>
      </c>
      <c r="TT11" s="255" t="str">
        <f t="shared" si="35"/>
        <v>Japan</v>
      </c>
      <c r="TU11" s="255" t="str">
        <f ca="1">IF(OFFSET('All Players'!$AA18,0,TT$1)&lt;&gt;"",OFFSET('All Players'!$AA18,0,TT$1),"")</f>
        <v/>
      </c>
      <c r="TV11" s="255" t="str">
        <f ca="1">IF(OFFSET('All Players'!$AC18,0,TU$1)&lt;&gt;"",OFFSET('All Players'!$AC18,0,TU$1),"")</f>
        <v/>
      </c>
      <c r="TW11" s="255">
        <f t="shared" ca="1" si="36"/>
        <v>0</v>
      </c>
      <c r="TX11" s="255">
        <f t="shared" ca="1" si="37"/>
        <v>0</v>
      </c>
      <c r="TY11" s="255">
        <f t="shared" ca="1" si="38"/>
        <v>0</v>
      </c>
      <c r="TZ11" s="255">
        <f t="shared" ca="1" si="39"/>
        <v>0</v>
      </c>
      <c r="UA11" s="255" t="str">
        <f t="shared" ca="1" si="40"/>
        <v/>
      </c>
      <c r="UB11" s="255" t="str">
        <f t="shared" ca="1" si="41"/>
        <v/>
      </c>
      <c r="UC11" s="255">
        <f ca="1">VLOOKUP(UD11,YU11:YV15,2,FALSE)</f>
        <v>5</v>
      </c>
      <c r="UD11" s="255" t="s">
        <v>40</v>
      </c>
      <c r="UE11" s="255">
        <f t="shared" ref="UE11:UE15" ca="1" si="485">COUNTIFS(YX$3:YX$42,UD11,ZH$3:ZH$42,"W")+COUNTIFS(ZA$3:ZA$42,UD11,ZI$3:ZI$42,"W")</f>
        <v>0</v>
      </c>
      <c r="UF11" s="255">
        <f t="shared" ref="UF11:UF15" ca="1" si="486">COUNTIFS(YX$3:YX$42,UD11,ZH$3:ZH$42,"D")+COUNTIFS(ZA$3:ZA$42,UD11,ZI$3:ZI$42,"D")</f>
        <v>0</v>
      </c>
      <c r="UG11" s="255">
        <f t="shared" ref="UG11:UG15" ca="1" si="487">COUNTIFS(YX$3:YX$42,UD11,ZH$3:ZH$42,"L")+COUNTIFS(ZA$3:ZA$42,UD11,ZI$3:ZI$42,"L")</f>
        <v>0</v>
      </c>
      <c r="UH11" s="255">
        <f t="shared" ref="UH11:UH15" ca="1" si="488">SUMIF(YX$3:YX$60,UD11,YY$3:YY$60)+SUMIF(ZA$3:ZA$60,UD11,YZ$3:YZ$60)</f>
        <v>0</v>
      </c>
      <c r="UI11" s="255">
        <f ca="1">SUMIF(ZA$3:ZA$60,UD11,YY$3:YY$60)+SUMIF(YX$3:YX$60,UD11,YZ$3:YZ$60)</f>
        <v>0</v>
      </c>
      <c r="UJ11" s="255">
        <f t="shared" ref="UJ11:UJ15" ca="1" si="489">UH11-UI11+1000</f>
        <v>1000</v>
      </c>
      <c r="UK11" s="255">
        <f ca="1">SUMIF(YX:YX,UD11,ZB:ZB)+SUMIF(ZA:ZA,UD11,ZC:ZC)</f>
        <v>0</v>
      </c>
      <c r="UL11" s="255">
        <f ca="1">SUMIF(ZA:ZA,UD11,ZB:ZB)+SUMIF(YX:YX,UD11,ZC:ZC)</f>
        <v>0</v>
      </c>
      <c r="UM11" s="255">
        <f t="shared" ref="UM11:UM15" ca="1" si="490">UK11-UL11+1000</f>
        <v>1000</v>
      </c>
      <c r="UN11" s="255">
        <f t="shared" ref="UN11:UN15" ca="1" si="491">UE11*4+UF11*2</f>
        <v>0</v>
      </c>
      <c r="UO11" s="255">
        <f ca="1">SUMIF(YX:YX,UD11,ZD:ZD)+SUMIF(ZA:ZA,UD11,ZE:ZE)</f>
        <v>0</v>
      </c>
      <c r="UP11" s="255">
        <f ca="1">SUMIF(YX:YX,UD11,ZF:ZF)+SUMIF(ZA:ZA,UD11,ZG:ZG)</f>
        <v>0</v>
      </c>
      <c r="UQ11" s="255">
        <f t="shared" ref="UQ11:UQ15" ca="1" si="492">UP11+UO11+UN11</f>
        <v>0</v>
      </c>
      <c r="UR11" s="255">
        <v>2</v>
      </c>
      <c r="US11" s="255">
        <f ca="1">RANK(UQ11,UQ$11:UQ$15)</f>
        <v>1</v>
      </c>
      <c r="UU11" s="255">
        <f ca="1">RANK(UQ11,UQ$11:UQ$15)+COUNTIF(UQ$11:UQ11,UQ11)-1</f>
        <v>1</v>
      </c>
      <c r="UV11" s="255" t="str">
        <f ca="1">INDEX(UD$11:UD$15,MATCH(1,UU$11:UU$15,0),0)</f>
        <v>South Africa</v>
      </c>
      <c r="UW11" s="255">
        <f ca="1">INDEX(US$11:US$15,MATCH(UV11,UD$11:UD$15,0),0)</f>
        <v>1</v>
      </c>
      <c r="UX11" s="255" t="str">
        <f ca="1">IF(UW12=1,UV11,"")</f>
        <v>South Africa</v>
      </c>
      <c r="UY11" s="255" t="str">
        <f ca="1">IF(UW13=2,UV12,"")</f>
        <v/>
      </c>
      <c r="UZ11" s="255" t="str">
        <f ca="1">IF(UW14=3,UV13,"")</f>
        <v/>
      </c>
      <c r="VA11" s="255" t="str">
        <f ca="1">IF(UW15=4,UV14,"")</f>
        <v/>
      </c>
      <c r="VC11" s="255" t="str">
        <f ca="1">IF(UX11&lt;&gt;"",UX11,"")</f>
        <v>South Africa</v>
      </c>
      <c r="VD11" s="255">
        <f ca="1">SUMPRODUCT((YX3:YX42=VC11)*(ZA3:ZA42=VC12)*(ZH3:ZH42="W"))+SUMPRODUCT((YX3:YX42=VC11)*(ZA3:ZA42=VC13)*(ZH3:ZH42="W"))+SUMPRODUCT((YX3:YX42=VC11)*(ZA3:ZA42=VC14)*(ZH3:ZH42="W"))+SUMPRODUCT((YX3:YX42=VC11)*(ZA3:ZA42=VC15)*(ZH3:ZH42="W"))+SUMPRODUCT((YX3:YX42=VC12)*(ZA3:ZA42=VC11)*(ZI3:ZI42="W"))+SUMPRODUCT((YX3:YX42=VC13)*(ZA3:ZA42=VC11)*(ZI3:ZI42="W"))+SUMPRODUCT((YX3:YX42=VC14)*(ZA3:ZA42=VC11)*(ZI3:ZI42="W"))+SUMPRODUCT((YX3:YX42=VC15)*(ZA3:ZA42=VC11)*(ZI3:ZI42="W"))</f>
        <v>0</v>
      </c>
      <c r="VE11" s="255">
        <f ca="1">SUMPRODUCT((YX3:YX42=VC11)*(ZA3:ZA42=VC12)*(ZH3:ZH42="D"))+SUMPRODUCT((YX3:YX42=VC11)*(ZA3:ZA42=VC13)*(ZH3:ZH42="D"))+SUMPRODUCT((YX3:YX42=VC11)*(ZA3:ZA42=VC14)*(ZH3:ZH42="D"))+SUMPRODUCT((YX3:YX42=VC11)*(ZA3:ZA42=VC15)*(ZH3:ZH42="D"))+SUMPRODUCT((YX3:YX42=VC12)*(ZA3:ZA42=VC11)*(ZH3:ZH42="D"))+SUMPRODUCT((YX3:YX42=VC13)*(ZA3:ZA42=VC11)*(ZH3:ZH42="D"))+SUMPRODUCT((YX3:YX42=VC14)*(ZA3:ZA42=VC11)*(ZH3:ZH42="D"))+SUMPRODUCT((YX3:YX42=VC15)*(ZA3:ZA42=VC11)*(ZH3:ZH42="D"))</f>
        <v>0</v>
      </c>
      <c r="VF11" s="255">
        <f ca="1">SUMPRODUCT((YX3:YX42=VC11)*(ZA3:ZA42=VC12)*(ZH3:ZH42="L"))+SUMPRODUCT((YX3:YX42=VC11)*(ZA3:ZA42=VC13)*(ZH3:ZH42="L"))+SUMPRODUCT((YX3:YX42=VC11)*(ZA3:ZA42=VC14)*(ZH3:ZH42="L"))+SUMPRODUCT((YX3:YX42=VC11)*(ZA3:ZA42=VC15)*(ZH3:ZH42="L"))+SUMPRODUCT((YX3:YX42=VC12)*(ZA3:ZA42=VC11)*(ZI3:ZI42="L"))+SUMPRODUCT((YX3:YX42=VC13)*(ZA3:ZA42=VC11)*(ZI3:ZI42="L"))+SUMPRODUCT((YX3:YX42=VC14)*(ZA3:ZA42=VC11)*(ZI3:ZI42="L"))+SUMPRODUCT((YX3:YX42=VC15)*(ZA3:ZA42=VC11)*(ZI3:ZI42="L"))</f>
        <v>0</v>
      </c>
      <c r="VG11" s="255">
        <f ca="1">IF(VC11&lt;&gt;"",VLOOKUP(VC11,UD4:UH29,5,FALSE),0)</f>
        <v>0</v>
      </c>
      <c r="VH11" s="255">
        <f ca="1">IF(VC11&lt;&gt;"",VLOOKUP(VC11,UD4:UI29,6,FALSE),0)</f>
        <v>0</v>
      </c>
      <c r="VI11" s="255">
        <f ca="1">VG11-VH11+1000</f>
        <v>1000</v>
      </c>
      <c r="VJ11" s="255">
        <f ca="1">IF(VC11&lt;&gt;"",VLOOKUP(VC11,UD4:UK29,8,FALSE),0)</f>
        <v>0</v>
      </c>
      <c r="VK11" s="255">
        <f ca="1">IF(VC11&lt;&gt;"",VLOOKUP(VC11,UD4:UL29,9,FALSE),0)</f>
        <v>0</v>
      </c>
      <c r="VL11" s="255">
        <f ca="1">VJ11-VK11+1000</f>
        <v>1000</v>
      </c>
      <c r="VM11" s="255">
        <f ca="1">IF(VC11&lt;&gt;"",VLOOKUP(VC11,UD11:UH15,5,FALSE),"")</f>
        <v>0</v>
      </c>
      <c r="VN11" s="255">
        <f ca="1">IF(VC11&lt;&gt;"",VLOOKUP(VC11,UD11:UK15,8,FALSE),"")</f>
        <v>0</v>
      </c>
      <c r="VO11" s="255">
        <f ca="1">IF(VC11&lt;&gt;"",VLOOKUP(VC11,UD11:UR15,15,FALSE),"")</f>
        <v>2</v>
      </c>
      <c r="VP11" s="255">
        <f ca="1">SUMPRODUCT((YX3:YX42=VC11)*(ZA3:ZA42=VC12)*ZD3:ZD42)+SUMPRODUCT((YX3:YX42=VC11)*(ZA3:ZA42=VC13)*ZD3:ZD42)+SUMPRODUCT((YX3:YX42=VC11)*(ZA3:ZA42=VC14)*ZD3:ZD42)+SUMPRODUCT((YX3:YX42=VC11)*(ZA3:ZA42=VC15)*ZD3:ZD42)+SUMPRODUCT((YX3:YX42=VC12)*(ZA3:ZA42=VC11)*ZE3:ZE42)+SUMPRODUCT((YX3:YX42=VC13)*(ZA3:ZA42=VC11)*ZE3:ZE42)+SUMPRODUCT((YX3:YX42=VC14)*(ZA3:ZA42=VC11)*ZE3:ZE42)+SUMPRODUCT((YX3:YX42=VC15)*(ZA3:ZA42=VC11)*ZE3:ZE42)</f>
        <v>0</v>
      </c>
      <c r="VQ11" s="255">
        <f ca="1">SUMPRODUCT((YX3:YX42=VC11)*(ZA3:ZA42=VC12)*ZF3:ZF42)+SUMPRODUCT((YX3:YX42=VC11)*(ZA3:ZA42=VC13)*ZF3:ZF42)+SUMPRODUCT((YX3:YX42=VC11)*(ZA3:ZA42=VC14)*ZF3:ZF42)+SUMPRODUCT((YX3:YX42=VC11)*(ZA3:ZA42=VC15)*ZF3:ZF42)+SUMPRODUCT((YX3:YX42=VC12)*(ZA3:ZA42=VC11)*ZG3:ZG42)+SUMPRODUCT((YX3:YX42=VC13)*(ZA3:ZA42=VC11)*ZG3:ZG42)+SUMPRODUCT((YX3:YX42=VC14)*(ZA3:ZA42=VC11)*ZG3:ZG42)+SUMPRODUCT((YX3:YX42=VC15)*(ZA3:ZA42=VC11)*ZG3:ZG42)</f>
        <v>0</v>
      </c>
      <c r="VR11" s="255">
        <f ca="1">VD11*4+VE11*2+VP11+VQ11</f>
        <v>0</v>
      </c>
      <c r="VS11" s="255">
        <f ca="1">IF(VC11&lt;&gt;"",RANK(VR11,VR11:VR15),"")</f>
        <v>1</v>
      </c>
      <c r="VT11" s="255">
        <f ca="1">SUMPRODUCT((VR11:VR15=VR11)*(VI11:VI15&gt;VI11))</f>
        <v>0</v>
      </c>
      <c r="VU11" s="255">
        <f ca="1">SUMPRODUCT((VR11:VR15=VR11)*(VI11:VI15=VI11)*(VL11:VL15&gt;VL11))</f>
        <v>0</v>
      </c>
      <c r="VV11" s="255">
        <f ca="1">SUMPRODUCT((VR11:VR15=VR11)*(VI11:VI15=VI11)*(VL11:VL15=VL11)*(VM11:VM15&gt;VM11))</f>
        <v>0</v>
      </c>
      <c r="VW11" s="255">
        <f ca="1">SUMPRODUCT((VR11:VR15=VR11)*(VI11:VI15=VI11)*(VL11:VL15=VL11)*(VM11:VM15=VM11)*(VN11:VN15&gt;VN11))</f>
        <v>0</v>
      </c>
      <c r="VX11" s="255">
        <f ca="1">SUMPRODUCT((VR11:VR15=VR11)*(VI11:VI15=VI11)*(VL11:VL15=VL11)*(VM11:VM15=VM11)*(VN11:VN15=VN11)*(VO11:VO15&gt;VO11))</f>
        <v>4</v>
      </c>
      <c r="VY11" s="255">
        <f ca="1">IF(VC11&lt;&gt;"",SUM(VS11:VX11),"")</f>
        <v>5</v>
      </c>
      <c r="VZ11" s="255" t="str">
        <f ca="1">IF(VC11&lt;&gt;"",INDEX(VC11:VC15,MATCH(1,VY11:VY15,0),0),"")</f>
        <v>USA</v>
      </c>
      <c r="YU11" s="255" t="str">
        <f ca="1">IF(VZ11&lt;&gt;"",VZ11,UV11)</f>
        <v>USA</v>
      </c>
      <c r="YV11" s="255">
        <v>1</v>
      </c>
      <c r="YW11" s="255">
        <v>9</v>
      </c>
      <c r="YX11" s="255" t="str">
        <f t="shared" si="42"/>
        <v>Scotland</v>
      </c>
      <c r="YY11" s="255" t="str">
        <f ca="1">IF(OFFSET('All Players'!$W18,0,YY$1)&lt;&gt;"",OFFSET('All Players'!$W18,0,YY$1),"")</f>
        <v/>
      </c>
      <c r="YZ11" s="255" t="str">
        <f ca="1">IF(OFFSET('All Players'!$Y18,0,YY$1)&lt;&gt;"",OFFSET('All Players'!$Y18,0,YY$1),"")</f>
        <v/>
      </c>
      <c r="ZA11" s="255" t="str">
        <f t="shared" si="43"/>
        <v>Japan</v>
      </c>
      <c r="ZB11" s="255" t="str">
        <f ca="1">IF(OFFSET('All Players'!$AA18,0,ZA$1)&lt;&gt;"",OFFSET('All Players'!$AA18,0,ZA$1),"")</f>
        <v/>
      </c>
      <c r="ZC11" s="255" t="str">
        <f ca="1">IF(OFFSET('All Players'!$AC18,0,ZB$1)&lt;&gt;"",OFFSET('All Players'!$AC18,0,ZB$1),"")</f>
        <v/>
      </c>
      <c r="ZD11" s="255">
        <f t="shared" ca="1" si="44"/>
        <v>0</v>
      </c>
      <c r="ZE11" s="255">
        <f t="shared" ca="1" si="45"/>
        <v>0</v>
      </c>
      <c r="ZF11" s="255">
        <f t="shared" ca="1" si="46"/>
        <v>0</v>
      </c>
      <c r="ZG11" s="255">
        <f t="shared" ca="1" si="47"/>
        <v>0</v>
      </c>
      <c r="ZH11" s="255" t="str">
        <f t="shared" ca="1" si="48"/>
        <v/>
      </c>
      <c r="ZI11" s="255" t="str">
        <f t="shared" ca="1" si="49"/>
        <v/>
      </c>
      <c r="ZJ11" s="255">
        <f ca="1">VLOOKUP(ZK11,AEB11:AEC15,2,FALSE)</f>
        <v>5</v>
      </c>
      <c r="ZK11" s="255" t="s">
        <v>40</v>
      </c>
      <c r="ZL11" s="255">
        <f t="shared" ref="ZL11:ZL15" ca="1" si="493">COUNTIFS(AEE$3:AEE$42,ZK11,AEO$3:AEO$42,"W")+COUNTIFS(AEH$3:AEH$42,ZK11,AEP$3:AEP$42,"W")</f>
        <v>0</v>
      </c>
      <c r="ZM11" s="255">
        <f t="shared" ref="ZM11:ZM15" ca="1" si="494">COUNTIFS(AEE$3:AEE$42,ZK11,AEO$3:AEO$42,"D")+COUNTIFS(AEH$3:AEH$42,ZK11,AEP$3:AEP$42,"D")</f>
        <v>0</v>
      </c>
      <c r="ZN11" s="255">
        <f t="shared" ref="ZN11:ZN15" ca="1" si="495">COUNTIFS(AEE$3:AEE$42,ZK11,AEO$3:AEO$42,"L")+COUNTIFS(AEH$3:AEH$42,ZK11,AEP$3:AEP$42,"L")</f>
        <v>0</v>
      </c>
      <c r="ZO11" s="255">
        <f t="shared" ref="ZO11:ZO15" ca="1" si="496">SUMIF(AEE$3:AEE$60,ZK11,AEF$3:AEF$60)+SUMIF(AEH$3:AEH$60,ZK11,AEG$3:AEG$60)</f>
        <v>0</v>
      </c>
      <c r="ZP11" s="255">
        <f ca="1">SUMIF(AEH$3:AEH$60,ZK11,AEF$3:AEF$60)+SUMIF(AEE$3:AEE$60,ZK11,AEG$3:AEG$60)</f>
        <v>0</v>
      </c>
      <c r="ZQ11" s="255">
        <f t="shared" ref="ZQ11:ZQ15" ca="1" si="497">ZO11-ZP11+1000</f>
        <v>1000</v>
      </c>
      <c r="ZR11" s="255">
        <f ca="1">SUMIF(AEE:AEE,ZK11,AEI:AEI)+SUMIF(AEH:AEH,ZK11,AEJ:AEJ)</f>
        <v>0</v>
      </c>
      <c r="ZS11" s="255">
        <f ca="1">SUMIF(AEH:AEH,ZK11,AEI:AEI)+SUMIF(AEE:AEE,ZK11,AEJ:AEJ)</f>
        <v>0</v>
      </c>
      <c r="ZT11" s="255">
        <f t="shared" ref="ZT11:ZT15" ca="1" si="498">ZR11-ZS11+1000</f>
        <v>1000</v>
      </c>
      <c r="ZU11" s="255">
        <f t="shared" ref="ZU11:ZU15" ca="1" si="499">ZL11*4+ZM11*2</f>
        <v>0</v>
      </c>
      <c r="ZV11" s="255">
        <f ca="1">SUMIF(AEE:AEE,ZK11,AEK:AEK)+SUMIF(AEH:AEH,ZK11,AEL:AEL)</f>
        <v>0</v>
      </c>
      <c r="ZW11" s="255">
        <f ca="1">SUMIF(AEE:AEE,ZK11,AEM:AEM)+SUMIF(AEH:AEH,ZK11,AEN:AEN)</f>
        <v>0</v>
      </c>
      <c r="ZX11" s="255">
        <f t="shared" ref="ZX11:ZX15" ca="1" si="500">ZW11+ZV11+ZU11</f>
        <v>0</v>
      </c>
      <c r="ZY11" s="255">
        <v>2</v>
      </c>
      <c r="ZZ11" s="255">
        <f ca="1">RANK(ZX11,ZX$11:ZX$15)</f>
        <v>1</v>
      </c>
      <c r="AAB11" s="255">
        <f ca="1">RANK(ZX11,ZX$11:ZX$15)+COUNTIF(ZX$11:ZX11,ZX11)-1</f>
        <v>1</v>
      </c>
      <c r="AAC11" s="255" t="str">
        <f ca="1">INDEX(ZK$11:ZK$15,MATCH(1,AAB$11:AAB$15,0),0)</f>
        <v>South Africa</v>
      </c>
      <c r="AAD11" s="255">
        <f ca="1">INDEX(ZZ$11:ZZ$15,MATCH(AAC11,ZK$11:ZK$15,0),0)</f>
        <v>1</v>
      </c>
      <c r="AAE11" s="255" t="str">
        <f ca="1">IF(AAD12=1,AAC11,"")</f>
        <v>South Africa</v>
      </c>
      <c r="AAF11" s="255" t="str">
        <f ca="1">IF(AAD13=2,AAC12,"")</f>
        <v/>
      </c>
      <c r="AAG11" s="255" t="str">
        <f ca="1">IF(AAD14=3,AAC13,"")</f>
        <v/>
      </c>
      <c r="AAH11" s="255" t="str">
        <f ca="1">IF(AAD15=4,AAC14,"")</f>
        <v/>
      </c>
      <c r="AAJ11" s="255" t="str">
        <f ca="1">IF(AAE11&lt;&gt;"",AAE11,"")</f>
        <v>South Africa</v>
      </c>
      <c r="AAK11" s="255">
        <f ca="1">SUMPRODUCT((AEE3:AEE42=AAJ11)*(AEH3:AEH42=AAJ12)*(AEO3:AEO42="W"))+SUMPRODUCT((AEE3:AEE42=AAJ11)*(AEH3:AEH42=AAJ13)*(AEO3:AEO42="W"))+SUMPRODUCT((AEE3:AEE42=AAJ11)*(AEH3:AEH42=AAJ14)*(AEO3:AEO42="W"))+SUMPRODUCT((AEE3:AEE42=AAJ11)*(AEH3:AEH42=AAJ15)*(AEO3:AEO42="W"))+SUMPRODUCT((AEE3:AEE42=AAJ12)*(AEH3:AEH42=AAJ11)*(AEP3:AEP42="W"))+SUMPRODUCT((AEE3:AEE42=AAJ13)*(AEH3:AEH42=AAJ11)*(AEP3:AEP42="W"))+SUMPRODUCT((AEE3:AEE42=AAJ14)*(AEH3:AEH42=AAJ11)*(AEP3:AEP42="W"))+SUMPRODUCT((AEE3:AEE42=AAJ15)*(AEH3:AEH42=AAJ11)*(AEP3:AEP42="W"))</f>
        <v>0</v>
      </c>
      <c r="AAL11" s="255">
        <f ca="1">SUMPRODUCT((AEE3:AEE42=AAJ11)*(AEH3:AEH42=AAJ12)*(AEO3:AEO42="D"))+SUMPRODUCT((AEE3:AEE42=AAJ11)*(AEH3:AEH42=AAJ13)*(AEO3:AEO42="D"))+SUMPRODUCT((AEE3:AEE42=AAJ11)*(AEH3:AEH42=AAJ14)*(AEO3:AEO42="D"))+SUMPRODUCT((AEE3:AEE42=AAJ11)*(AEH3:AEH42=AAJ15)*(AEO3:AEO42="D"))+SUMPRODUCT((AEE3:AEE42=AAJ12)*(AEH3:AEH42=AAJ11)*(AEO3:AEO42="D"))+SUMPRODUCT((AEE3:AEE42=AAJ13)*(AEH3:AEH42=AAJ11)*(AEO3:AEO42="D"))+SUMPRODUCT((AEE3:AEE42=AAJ14)*(AEH3:AEH42=AAJ11)*(AEO3:AEO42="D"))+SUMPRODUCT((AEE3:AEE42=AAJ15)*(AEH3:AEH42=AAJ11)*(AEO3:AEO42="D"))</f>
        <v>0</v>
      </c>
      <c r="AAM11" s="255">
        <f ca="1">SUMPRODUCT((AEE3:AEE42=AAJ11)*(AEH3:AEH42=AAJ12)*(AEO3:AEO42="L"))+SUMPRODUCT((AEE3:AEE42=AAJ11)*(AEH3:AEH42=AAJ13)*(AEO3:AEO42="L"))+SUMPRODUCT((AEE3:AEE42=AAJ11)*(AEH3:AEH42=AAJ14)*(AEO3:AEO42="L"))+SUMPRODUCT((AEE3:AEE42=AAJ11)*(AEH3:AEH42=AAJ15)*(AEO3:AEO42="L"))+SUMPRODUCT((AEE3:AEE42=AAJ12)*(AEH3:AEH42=AAJ11)*(AEP3:AEP42="L"))+SUMPRODUCT((AEE3:AEE42=AAJ13)*(AEH3:AEH42=AAJ11)*(AEP3:AEP42="L"))+SUMPRODUCT((AEE3:AEE42=AAJ14)*(AEH3:AEH42=AAJ11)*(AEP3:AEP42="L"))+SUMPRODUCT((AEE3:AEE42=AAJ15)*(AEH3:AEH42=AAJ11)*(AEP3:AEP42="L"))</f>
        <v>0</v>
      </c>
      <c r="AAN11" s="255">
        <f ca="1">IF(AAJ11&lt;&gt;"",VLOOKUP(AAJ11,ZK4:ZO29,5,FALSE),0)</f>
        <v>0</v>
      </c>
      <c r="AAO11" s="255">
        <f ca="1">IF(AAJ11&lt;&gt;"",VLOOKUP(AAJ11,ZK4:ZP29,6,FALSE),0)</f>
        <v>0</v>
      </c>
      <c r="AAP11" s="255">
        <f ca="1">AAN11-AAO11+1000</f>
        <v>1000</v>
      </c>
      <c r="AAQ11" s="255">
        <f ca="1">IF(AAJ11&lt;&gt;"",VLOOKUP(AAJ11,ZK4:ZR29,8,FALSE),0)</f>
        <v>0</v>
      </c>
      <c r="AAR11" s="255">
        <f ca="1">IF(AAJ11&lt;&gt;"",VLOOKUP(AAJ11,ZK4:ZS29,9,FALSE),0)</f>
        <v>0</v>
      </c>
      <c r="AAS11" s="255">
        <f ca="1">AAQ11-AAR11+1000</f>
        <v>1000</v>
      </c>
      <c r="AAT11" s="255">
        <f ca="1">IF(AAJ11&lt;&gt;"",VLOOKUP(AAJ11,ZK11:ZO15,5,FALSE),"")</f>
        <v>0</v>
      </c>
      <c r="AAU11" s="255">
        <f ca="1">IF(AAJ11&lt;&gt;"",VLOOKUP(AAJ11,ZK11:ZR15,8,FALSE),"")</f>
        <v>0</v>
      </c>
      <c r="AAV11" s="255">
        <f ca="1">IF(AAJ11&lt;&gt;"",VLOOKUP(AAJ11,ZK11:ZY15,15,FALSE),"")</f>
        <v>2</v>
      </c>
      <c r="AAW11" s="255">
        <f ca="1">SUMPRODUCT((AEE3:AEE42=AAJ11)*(AEH3:AEH42=AAJ12)*AEK3:AEK42)+SUMPRODUCT((AEE3:AEE42=AAJ11)*(AEH3:AEH42=AAJ13)*AEK3:AEK42)+SUMPRODUCT((AEE3:AEE42=AAJ11)*(AEH3:AEH42=AAJ14)*AEK3:AEK42)+SUMPRODUCT((AEE3:AEE42=AAJ11)*(AEH3:AEH42=AAJ15)*AEK3:AEK42)+SUMPRODUCT((AEE3:AEE42=AAJ12)*(AEH3:AEH42=AAJ11)*AEL3:AEL42)+SUMPRODUCT((AEE3:AEE42=AAJ13)*(AEH3:AEH42=AAJ11)*AEL3:AEL42)+SUMPRODUCT((AEE3:AEE42=AAJ14)*(AEH3:AEH42=AAJ11)*AEL3:AEL42)+SUMPRODUCT((AEE3:AEE42=AAJ15)*(AEH3:AEH42=AAJ11)*AEL3:AEL42)</f>
        <v>0</v>
      </c>
      <c r="AAX11" s="255">
        <f ca="1">SUMPRODUCT((AEE3:AEE42=AAJ11)*(AEH3:AEH42=AAJ12)*AEM3:AEM42)+SUMPRODUCT((AEE3:AEE42=AAJ11)*(AEH3:AEH42=AAJ13)*AEM3:AEM42)+SUMPRODUCT((AEE3:AEE42=AAJ11)*(AEH3:AEH42=AAJ14)*AEM3:AEM42)+SUMPRODUCT((AEE3:AEE42=AAJ11)*(AEH3:AEH42=AAJ15)*AEM3:AEM42)+SUMPRODUCT((AEE3:AEE42=AAJ12)*(AEH3:AEH42=AAJ11)*AEN3:AEN42)+SUMPRODUCT((AEE3:AEE42=AAJ13)*(AEH3:AEH42=AAJ11)*AEN3:AEN42)+SUMPRODUCT((AEE3:AEE42=AAJ14)*(AEH3:AEH42=AAJ11)*AEN3:AEN42)+SUMPRODUCT((AEE3:AEE42=AAJ15)*(AEH3:AEH42=AAJ11)*AEN3:AEN42)</f>
        <v>0</v>
      </c>
      <c r="AAY11" s="255">
        <f ca="1">AAK11*4+AAL11*2+AAW11+AAX11</f>
        <v>0</v>
      </c>
      <c r="AAZ11" s="255">
        <f ca="1">IF(AAJ11&lt;&gt;"",RANK(AAY11,AAY11:AAY15),"")</f>
        <v>1</v>
      </c>
      <c r="ABA11" s="255">
        <f ca="1">SUMPRODUCT((AAY11:AAY15=AAY11)*(AAP11:AAP15&gt;AAP11))</f>
        <v>0</v>
      </c>
      <c r="ABB11" s="255">
        <f ca="1">SUMPRODUCT((AAY11:AAY15=AAY11)*(AAP11:AAP15=AAP11)*(AAS11:AAS15&gt;AAS11))</f>
        <v>0</v>
      </c>
      <c r="ABC11" s="255">
        <f ca="1">SUMPRODUCT((AAY11:AAY15=AAY11)*(AAP11:AAP15=AAP11)*(AAS11:AAS15=AAS11)*(AAT11:AAT15&gt;AAT11))</f>
        <v>0</v>
      </c>
      <c r="ABD11" s="255">
        <f ca="1">SUMPRODUCT((AAY11:AAY15=AAY11)*(AAP11:AAP15=AAP11)*(AAS11:AAS15=AAS11)*(AAT11:AAT15=AAT11)*(AAU11:AAU15&gt;AAU11))</f>
        <v>0</v>
      </c>
      <c r="ABE11" s="255">
        <f ca="1">SUMPRODUCT((AAY11:AAY15=AAY11)*(AAP11:AAP15=AAP11)*(AAS11:AAS15=AAS11)*(AAT11:AAT15=AAT11)*(AAU11:AAU15=AAU11)*(AAV11:AAV15&gt;AAV11))</f>
        <v>4</v>
      </c>
      <c r="ABF11" s="255">
        <f ca="1">IF(AAJ11&lt;&gt;"",SUM(AAZ11:ABE11),"")</f>
        <v>5</v>
      </c>
      <c r="ABG11" s="255" t="str">
        <f ca="1">IF(AAJ11&lt;&gt;"",INDEX(AAJ11:AAJ15,MATCH(1,ABF11:ABF15,0),0),"")</f>
        <v>USA</v>
      </c>
      <c r="AEB11" s="255" t="str">
        <f ca="1">IF(ABG11&lt;&gt;"",ABG11,AAC11)</f>
        <v>USA</v>
      </c>
      <c r="AEC11" s="255">
        <v>1</v>
      </c>
      <c r="AED11" s="255">
        <v>9</v>
      </c>
      <c r="AEE11" s="255" t="str">
        <f t="shared" si="50"/>
        <v>Scotland</v>
      </c>
      <c r="AEF11" s="255" t="str">
        <f ca="1">IF(OFFSET('All Players'!$W18,0,AEF$1)&lt;&gt;"",OFFSET('All Players'!$W18,0,AEF$1),"")</f>
        <v/>
      </c>
      <c r="AEG11" s="255" t="str">
        <f ca="1">IF(OFFSET('All Players'!$Y18,0,AEF$1)&lt;&gt;"",OFFSET('All Players'!$Y18,0,AEF$1),"")</f>
        <v/>
      </c>
      <c r="AEH11" s="255" t="str">
        <f t="shared" si="51"/>
        <v>Japan</v>
      </c>
      <c r="AEI11" s="255" t="str">
        <f ca="1">IF(OFFSET('All Players'!$AA18,0,AEH$1)&lt;&gt;"",OFFSET('All Players'!$AA18,0,AEH$1),"")</f>
        <v/>
      </c>
      <c r="AEJ11" s="255" t="str">
        <f ca="1">IF(OFFSET('All Players'!$AC18,0,AEI$1)&lt;&gt;"",OFFSET('All Players'!$AC18,0,AEI$1),"")</f>
        <v/>
      </c>
      <c r="AEK11" s="255">
        <f t="shared" ca="1" si="52"/>
        <v>0</v>
      </c>
      <c r="AEL11" s="255">
        <f t="shared" ca="1" si="53"/>
        <v>0</v>
      </c>
      <c r="AEM11" s="255">
        <f t="shared" ca="1" si="54"/>
        <v>0</v>
      </c>
      <c r="AEN11" s="255">
        <f t="shared" ca="1" si="55"/>
        <v>0</v>
      </c>
      <c r="AEO11" s="255" t="str">
        <f t="shared" ca="1" si="56"/>
        <v/>
      </c>
      <c r="AEP11" s="255" t="str">
        <f t="shared" ca="1" si="57"/>
        <v/>
      </c>
      <c r="AEQ11" s="255">
        <f ca="1">VLOOKUP(AER11,AJI11:AJJ15,2,FALSE)</f>
        <v>5</v>
      </c>
      <c r="AER11" s="255" t="s">
        <v>40</v>
      </c>
      <c r="AES11" s="255">
        <f t="shared" ref="AES11:AES15" ca="1" si="501">COUNTIFS(AJL$3:AJL$42,AER11,AJV$3:AJV$42,"W")+COUNTIFS(AJO$3:AJO$42,AER11,AJW$3:AJW$42,"W")</f>
        <v>0</v>
      </c>
      <c r="AET11" s="255">
        <f t="shared" ref="AET11:AET15" ca="1" si="502">COUNTIFS(AJL$3:AJL$42,AER11,AJV$3:AJV$42,"D")+COUNTIFS(AJO$3:AJO$42,AER11,AJW$3:AJW$42,"D")</f>
        <v>0</v>
      </c>
      <c r="AEU11" s="255">
        <f t="shared" ref="AEU11:AEU15" ca="1" si="503">COUNTIFS(AJL$3:AJL$42,AER11,AJV$3:AJV$42,"L")+COUNTIFS(AJO$3:AJO$42,AER11,AJW$3:AJW$42,"L")</f>
        <v>0</v>
      </c>
      <c r="AEV11" s="255">
        <f t="shared" ref="AEV11:AEV15" ca="1" si="504">SUMIF(AJL$3:AJL$60,AER11,AJM$3:AJM$60)+SUMIF(AJO$3:AJO$60,AER11,AJN$3:AJN$60)</f>
        <v>0</v>
      </c>
      <c r="AEW11" s="255">
        <f ca="1">SUMIF(AJO$3:AJO$60,AER11,AJM$3:AJM$60)+SUMIF(AJL$3:AJL$60,AER11,AJN$3:AJN$60)</f>
        <v>0</v>
      </c>
      <c r="AEX11" s="255">
        <f t="shared" ref="AEX11:AEX15" ca="1" si="505">AEV11-AEW11+1000</f>
        <v>1000</v>
      </c>
      <c r="AEY11" s="255">
        <f ca="1">SUMIF(AJL:AJL,AER11,AJP:AJP)+SUMIF(AJO:AJO,AER11,AJQ:AJQ)</f>
        <v>0</v>
      </c>
      <c r="AEZ11" s="255">
        <f ca="1">SUMIF(AJO:AJO,AER11,AJP:AJP)+SUMIF(AJL:AJL,AER11,AJQ:AJQ)</f>
        <v>0</v>
      </c>
      <c r="AFA11" s="255">
        <f t="shared" ref="AFA11:AFA15" ca="1" si="506">AEY11-AEZ11+1000</f>
        <v>1000</v>
      </c>
      <c r="AFB11" s="255">
        <f t="shared" ref="AFB11:AFB15" ca="1" si="507">AES11*4+AET11*2</f>
        <v>0</v>
      </c>
      <c r="AFC11" s="255">
        <f ca="1">SUMIF(AJL:AJL,AER11,AJR:AJR)+SUMIF(AJO:AJO,AER11,AJS:AJS)</f>
        <v>0</v>
      </c>
      <c r="AFD11" s="255">
        <f ca="1">SUMIF(AJL:AJL,AER11,AJT:AJT)+SUMIF(AJO:AJO,AER11,AJU:AJU)</f>
        <v>0</v>
      </c>
      <c r="AFE11" s="255">
        <f t="shared" ref="AFE11:AFE15" ca="1" si="508">AFD11+AFC11+AFB11</f>
        <v>0</v>
      </c>
      <c r="AFF11" s="255">
        <v>2</v>
      </c>
      <c r="AFG11" s="255">
        <f ca="1">RANK(AFE11,AFE$11:AFE$15)</f>
        <v>1</v>
      </c>
      <c r="AFI11" s="255">
        <f ca="1">RANK(AFE11,AFE$11:AFE$15)+COUNTIF(AFE$11:AFE11,AFE11)-1</f>
        <v>1</v>
      </c>
      <c r="AFJ11" s="255" t="str">
        <f ca="1">INDEX(AER$11:AER$15,MATCH(1,AFI$11:AFI$15,0),0)</f>
        <v>South Africa</v>
      </c>
      <c r="AFK11" s="255">
        <f ca="1">INDEX(AFG$11:AFG$15,MATCH(AFJ11,AER$11:AER$15,0),0)</f>
        <v>1</v>
      </c>
      <c r="AFL11" s="255" t="str">
        <f ca="1">IF(AFK12=1,AFJ11,"")</f>
        <v>South Africa</v>
      </c>
      <c r="AFM11" s="255" t="str">
        <f ca="1">IF(AFK13=2,AFJ12,"")</f>
        <v/>
      </c>
      <c r="AFN11" s="255" t="str">
        <f ca="1">IF(AFK14=3,AFJ13,"")</f>
        <v/>
      </c>
      <c r="AFO11" s="255" t="str">
        <f ca="1">IF(AFK15=4,AFJ14,"")</f>
        <v/>
      </c>
      <c r="AFQ11" s="255" t="str">
        <f ca="1">IF(AFL11&lt;&gt;"",AFL11,"")</f>
        <v>South Africa</v>
      </c>
      <c r="AFR11" s="255">
        <f ca="1">SUMPRODUCT((AJL3:AJL42=AFQ11)*(AJO3:AJO42=AFQ12)*(AJV3:AJV42="W"))+SUMPRODUCT((AJL3:AJL42=AFQ11)*(AJO3:AJO42=AFQ13)*(AJV3:AJV42="W"))+SUMPRODUCT((AJL3:AJL42=AFQ11)*(AJO3:AJO42=AFQ14)*(AJV3:AJV42="W"))+SUMPRODUCT((AJL3:AJL42=AFQ11)*(AJO3:AJO42=AFQ15)*(AJV3:AJV42="W"))+SUMPRODUCT((AJL3:AJL42=AFQ12)*(AJO3:AJO42=AFQ11)*(AJW3:AJW42="W"))+SUMPRODUCT((AJL3:AJL42=AFQ13)*(AJO3:AJO42=AFQ11)*(AJW3:AJW42="W"))+SUMPRODUCT((AJL3:AJL42=AFQ14)*(AJO3:AJO42=AFQ11)*(AJW3:AJW42="W"))+SUMPRODUCT((AJL3:AJL42=AFQ15)*(AJO3:AJO42=AFQ11)*(AJW3:AJW42="W"))</f>
        <v>0</v>
      </c>
      <c r="AFS11" s="255">
        <f ca="1">SUMPRODUCT((AJL3:AJL42=AFQ11)*(AJO3:AJO42=AFQ12)*(AJV3:AJV42="D"))+SUMPRODUCT((AJL3:AJL42=AFQ11)*(AJO3:AJO42=AFQ13)*(AJV3:AJV42="D"))+SUMPRODUCT((AJL3:AJL42=AFQ11)*(AJO3:AJO42=AFQ14)*(AJV3:AJV42="D"))+SUMPRODUCT((AJL3:AJL42=AFQ11)*(AJO3:AJO42=AFQ15)*(AJV3:AJV42="D"))+SUMPRODUCT((AJL3:AJL42=AFQ12)*(AJO3:AJO42=AFQ11)*(AJV3:AJV42="D"))+SUMPRODUCT((AJL3:AJL42=AFQ13)*(AJO3:AJO42=AFQ11)*(AJV3:AJV42="D"))+SUMPRODUCT((AJL3:AJL42=AFQ14)*(AJO3:AJO42=AFQ11)*(AJV3:AJV42="D"))+SUMPRODUCT((AJL3:AJL42=AFQ15)*(AJO3:AJO42=AFQ11)*(AJV3:AJV42="D"))</f>
        <v>0</v>
      </c>
      <c r="AFT11" s="255">
        <f ca="1">SUMPRODUCT((AJL3:AJL42=AFQ11)*(AJO3:AJO42=AFQ12)*(AJV3:AJV42="L"))+SUMPRODUCT((AJL3:AJL42=AFQ11)*(AJO3:AJO42=AFQ13)*(AJV3:AJV42="L"))+SUMPRODUCT((AJL3:AJL42=AFQ11)*(AJO3:AJO42=AFQ14)*(AJV3:AJV42="L"))+SUMPRODUCT((AJL3:AJL42=AFQ11)*(AJO3:AJO42=AFQ15)*(AJV3:AJV42="L"))+SUMPRODUCT((AJL3:AJL42=AFQ12)*(AJO3:AJO42=AFQ11)*(AJW3:AJW42="L"))+SUMPRODUCT((AJL3:AJL42=AFQ13)*(AJO3:AJO42=AFQ11)*(AJW3:AJW42="L"))+SUMPRODUCT((AJL3:AJL42=AFQ14)*(AJO3:AJO42=AFQ11)*(AJW3:AJW42="L"))+SUMPRODUCT((AJL3:AJL42=AFQ15)*(AJO3:AJO42=AFQ11)*(AJW3:AJW42="L"))</f>
        <v>0</v>
      </c>
      <c r="AFU11" s="255">
        <f ca="1">IF(AFQ11&lt;&gt;"",VLOOKUP(AFQ11,AER4:AEV29,5,FALSE),0)</f>
        <v>0</v>
      </c>
      <c r="AFV11" s="255">
        <f ca="1">IF(AFQ11&lt;&gt;"",VLOOKUP(AFQ11,AER4:AEW29,6,FALSE),0)</f>
        <v>0</v>
      </c>
      <c r="AFW11" s="255">
        <f ca="1">AFU11-AFV11+1000</f>
        <v>1000</v>
      </c>
      <c r="AFX11" s="255">
        <f ca="1">IF(AFQ11&lt;&gt;"",VLOOKUP(AFQ11,AER4:AEY29,8,FALSE),0)</f>
        <v>0</v>
      </c>
      <c r="AFY11" s="255">
        <f ca="1">IF(AFQ11&lt;&gt;"",VLOOKUP(AFQ11,AER4:AEZ29,9,FALSE),0)</f>
        <v>0</v>
      </c>
      <c r="AFZ11" s="255">
        <f ca="1">AFX11-AFY11+1000</f>
        <v>1000</v>
      </c>
      <c r="AGA11" s="255">
        <f ca="1">IF(AFQ11&lt;&gt;"",VLOOKUP(AFQ11,AER11:AEV15,5,FALSE),"")</f>
        <v>0</v>
      </c>
      <c r="AGB11" s="255">
        <f ca="1">IF(AFQ11&lt;&gt;"",VLOOKUP(AFQ11,AER11:AEY15,8,FALSE),"")</f>
        <v>0</v>
      </c>
      <c r="AGC11" s="255">
        <f ca="1">IF(AFQ11&lt;&gt;"",VLOOKUP(AFQ11,AER11:AFF15,15,FALSE),"")</f>
        <v>2</v>
      </c>
      <c r="AGD11" s="255">
        <f ca="1">SUMPRODUCT((AJL3:AJL42=AFQ11)*(AJO3:AJO42=AFQ12)*AJR3:AJR42)+SUMPRODUCT((AJL3:AJL42=AFQ11)*(AJO3:AJO42=AFQ13)*AJR3:AJR42)+SUMPRODUCT((AJL3:AJL42=AFQ11)*(AJO3:AJO42=AFQ14)*AJR3:AJR42)+SUMPRODUCT((AJL3:AJL42=AFQ11)*(AJO3:AJO42=AFQ15)*AJR3:AJR42)+SUMPRODUCT((AJL3:AJL42=AFQ12)*(AJO3:AJO42=AFQ11)*AJS3:AJS42)+SUMPRODUCT((AJL3:AJL42=AFQ13)*(AJO3:AJO42=AFQ11)*AJS3:AJS42)+SUMPRODUCT((AJL3:AJL42=AFQ14)*(AJO3:AJO42=AFQ11)*AJS3:AJS42)+SUMPRODUCT((AJL3:AJL42=AFQ15)*(AJO3:AJO42=AFQ11)*AJS3:AJS42)</f>
        <v>0</v>
      </c>
      <c r="AGE11" s="255">
        <f ca="1">SUMPRODUCT((AJL3:AJL42=AFQ11)*(AJO3:AJO42=AFQ12)*AJT3:AJT42)+SUMPRODUCT((AJL3:AJL42=AFQ11)*(AJO3:AJO42=AFQ13)*AJT3:AJT42)+SUMPRODUCT((AJL3:AJL42=AFQ11)*(AJO3:AJO42=AFQ14)*AJT3:AJT42)+SUMPRODUCT((AJL3:AJL42=AFQ11)*(AJO3:AJO42=AFQ15)*AJT3:AJT42)+SUMPRODUCT((AJL3:AJL42=AFQ12)*(AJO3:AJO42=AFQ11)*AJU3:AJU42)+SUMPRODUCT((AJL3:AJL42=AFQ13)*(AJO3:AJO42=AFQ11)*AJU3:AJU42)+SUMPRODUCT((AJL3:AJL42=AFQ14)*(AJO3:AJO42=AFQ11)*AJU3:AJU42)+SUMPRODUCT((AJL3:AJL42=AFQ15)*(AJO3:AJO42=AFQ11)*AJU3:AJU42)</f>
        <v>0</v>
      </c>
      <c r="AGF11" s="255">
        <f ca="1">AFR11*4+AFS11*2+AGD11+AGE11</f>
        <v>0</v>
      </c>
      <c r="AGG11" s="255">
        <f ca="1">IF(AFQ11&lt;&gt;"",RANK(AGF11,AGF11:AGF15),"")</f>
        <v>1</v>
      </c>
      <c r="AGH11" s="255">
        <f ca="1">SUMPRODUCT((AGF11:AGF15=AGF11)*(AFW11:AFW15&gt;AFW11))</f>
        <v>0</v>
      </c>
      <c r="AGI11" s="255">
        <f ca="1">SUMPRODUCT((AGF11:AGF15=AGF11)*(AFW11:AFW15=AFW11)*(AFZ11:AFZ15&gt;AFZ11))</f>
        <v>0</v>
      </c>
      <c r="AGJ11" s="255">
        <f ca="1">SUMPRODUCT((AGF11:AGF15=AGF11)*(AFW11:AFW15=AFW11)*(AFZ11:AFZ15=AFZ11)*(AGA11:AGA15&gt;AGA11))</f>
        <v>0</v>
      </c>
      <c r="AGK11" s="255">
        <f ca="1">SUMPRODUCT((AGF11:AGF15=AGF11)*(AFW11:AFW15=AFW11)*(AFZ11:AFZ15=AFZ11)*(AGA11:AGA15=AGA11)*(AGB11:AGB15&gt;AGB11))</f>
        <v>0</v>
      </c>
      <c r="AGL11" s="255">
        <f ca="1">SUMPRODUCT((AGF11:AGF15=AGF11)*(AFW11:AFW15=AFW11)*(AFZ11:AFZ15=AFZ11)*(AGA11:AGA15=AGA11)*(AGB11:AGB15=AGB11)*(AGC11:AGC15&gt;AGC11))</f>
        <v>4</v>
      </c>
      <c r="AGM11" s="255">
        <f ca="1">IF(AFQ11&lt;&gt;"",SUM(AGG11:AGL11),"")</f>
        <v>5</v>
      </c>
      <c r="AGN11" s="255" t="str">
        <f ca="1">IF(AFQ11&lt;&gt;"",INDEX(AFQ11:AFQ15,MATCH(1,AGM11:AGM15,0),0),"")</f>
        <v>USA</v>
      </c>
      <c r="AJI11" s="255" t="str">
        <f ca="1">IF(AGN11&lt;&gt;"",AGN11,AFJ11)</f>
        <v>USA</v>
      </c>
      <c r="AJJ11" s="255">
        <v>1</v>
      </c>
      <c r="AJK11" s="255">
        <v>9</v>
      </c>
      <c r="AJL11" s="255" t="str">
        <f t="shared" si="58"/>
        <v>Scotland</v>
      </c>
      <c r="AJM11" s="255" t="str">
        <f ca="1">IF(OFFSET('All Players'!$W18,0,AJM$1)&lt;&gt;"",OFFSET('All Players'!$W18,0,AJM$1),"")</f>
        <v/>
      </c>
      <c r="AJN11" s="255" t="str">
        <f ca="1">IF(OFFSET('All Players'!$Y18,0,AJM$1)&lt;&gt;"",OFFSET('All Players'!$Y18,0,AJM$1),"")</f>
        <v/>
      </c>
      <c r="AJO11" s="255" t="str">
        <f t="shared" si="59"/>
        <v>Japan</v>
      </c>
      <c r="AJP11" s="255" t="str">
        <f ca="1">IF(OFFSET('All Players'!$AA18,0,AJO$1)&lt;&gt;"",OFFSET('All Players'!$AA18,0,AJO$1),"")</f>
        <v/>
      </c>
      <c r="AJQ11" s="255" t="str">
        <f ca="1">IF(OFFSET('All Players'!$AC18,0,AJP$1)&lt;&gt;"",OFFSET('All Players'!$AC18,0,AJP$1),"")</f>
        <v/>
      </c>
      <c r="AJR11" s="255">
        <f t="shared" ca="1" si="60"/>
        <v>0</v>
      </c>
      <c r="AJS11" s="255">
        <f t="shared" ca="1" si="61"/>
        <v>0</v>
      </c>
      <c r="AJT11" s="255">
        <f t="shared" ca="1" si="62"/>
        <v>0</v>
      </c>
      <c r="AJU11" s="255">
        <f t="shared" ca="1" si="63"/>
        <v>0</v>
      </c>
      <c r="AJV11" s="255" t="str">
        <f t="shared" ca="1" si="64"/>
        <v/>
      </c>
      <c r="AJW11" s="255" t="str">
        <f t="shared" ca="1" si="65"/>
        <v/>
      </c>
      <c r="AJX11" s="255">
        <f ca="1">VLOOKUP(AJY11,AOP11:AOQ15,2,FALSE)</f>
        <v>5</v>
      </c>
      <c r="AJY11" s="255" t="s">
        <v>40</v>
      </c>
      <c r="AJZ11" s="255">
        <f t="shared" ref="AJZ11:AJZ15" ca="1" si="509">COUNTIFS(AOS$3:AOS$42,AJY11,APC$3:APC$42,"W")+COUNTIFS(AOV$3:AOV$42,AJY11,APD$3:APD$42,"W")</f>
        <v>0</v>
      </c>
      <c r="AKA11" s="255">
        <f t="shared" ref="AKA11:AKA15" ca="1" si="510">COUNTIFS(AOS$3:AOS$42,AJY11,APC$3:APC$42,"D")+COUNTIFS(AOV$3:AOV$42,AJY11,APD$3:APD$42,"D")</f>
        <v>0</v>
      </c>
      <c r="AKB11" s="255">
        <f t="shared" ref="AKB11:AKB15" ca="1" si="511">COUNTIFS(AOS$3:AOS$42,AJY11,APC$3:APC$42,"L")+COUNTIFS(AOV$3:AOV$42,AJY11,APD$3:APD$42,"L")</f>
        <v>0</v>
      </c>
      <c r="AKC11" s="255">
        <f t="shared" ref="AKC11:AKC15" ca="1" si="512">SUMIF(AOS$3:AOS$60,AJY11,AOT$3:AOT$60)+SUMIF(AOV$3:AOV$60,AJY11,AOU$3:AOU$60)</f>
        <v>0</v>
      </c>
      <c r="AKD11" s="255">
        <f ca="1">SUMIF(AOV$3:AOV$60,AJY11,AOT$3:AOT$60)+SUMIF(AOS$3:AOS$60,AJY11,AOU$3:AOU$60)</f>
        <v>0</v>
      </c>
      <c r="AKE11" s="255">
        <f t="shared" ref="AKE11:AKE15" ca="1" si="513">AKC11-AKD11+1000</f>
        <v>1000</v>
      </c>
      <c r="AKF11" s="255">
        <f ca="1">SUMIF(AOS:AOS,AJY11,AOW:AOW)+SUMIF(AOV:AOV,AJY11,AOX:AOX)</f>
        <v>0</v>
      </c>
      <c r="AKG11" s="255">
        <f ca="1">SUMIF(AOV:AOV,AJY11,AOW:AOW)+SUMIF(AOS:AOS,AJY11,AOX:AOX)</f>
        <v>0</v>
      </c>
      <c r="AKH11" s="255">
        <f t="shared" ref="AKH11:AKH15" ca="1" si="514">AKF11-AKG11+1000</f>
        <v>1000</v>
      </c>
      <c r="AKI11" s="255">
        <f t="shared" ref="AKI11:AKI15" ca="1" si="515">AJZ11*4+AKA11*2</f>
        <v>0</v>
      </c>
      <c r="AKJ11" s="255">
        <f ca="1">SUMIF(AOS:AOS,AJY11,AOY:AOY)+SUMIF(AOV:AOV,AJY11,AOZ:AOZ)</f>
        <v>0</v>
      </c>
      <c r="AKK11" s="255">
        <f ca="1">SUMIF(AOS:AOS,AJY11,APA:APA)+SUMIF(AOV:AOV,AJY11,APB:APB)</f>
        <v>0</v>
      </c>
      <c r="AKL11" s="255">
        <f t="shared" ref="AKL11:AKL15" ca="1" si="516">AKK11+AKJ11+AKI11</f>
        <v>0</v>
      </c>
      <c r="AKM11" s="255">
        <v>2</v>
      </c>
      <c r="AKN11" s="255">
        <f ca="1">RANK(AKL11,AKL$11:AKL$15)</f>
        <v>1</v>
      </c>
      <c r="AKP11" s="255">
        <f ca="1">RANK(AKL11,AKL$11:AKL$15)+COUNTIF(AKL$11:AKL11,AKL11)-1</f>
        <v>1</v>
      </c>
      <c r="AKQ11" s="255" t="str">
        <f ca="1">INDEX(AJY$11:AJY$15,MATCH(1,AKP$11:AKP$15,0),0)</f>
        <v>South Africa</v>
      </c>
      <c r="AKR11" s="255">
        <f ca="1">INDEX(AKN$11:AKN$15,MATCH(AKQ11,AJY$11:AJY$15,0),0)</f>
        <v>1</v>
      </c>
      <c r="AKS11" s="255" t="str">
        <f ca="1">IF(AKR12=1,AKQ11,"")</f>
        <v>South Africa</v>
      </c>
      <c r="AKT11" s="255" t="str">
        <f ca="1">IF(AKR13=2,AKQ12,"")</f>
        <v/>
      </c>
      <c r="AKU11" s="255" t="str">
        <f ca="1">IF(AKR14=3,AKQ13,"")</f>
        <v/>
      </c>
      <c r="AKV11" s="255" t="str">
        <f ca="1">IF(AKR15=4,AKQ14,"")</f>
        <v/>
      </c>
      <c r="AKX11" s="255" t="str">
        <f ca="1">IF(AKS11&lt;&gt;"",AKS11,"")</f>
        <v>South Africa</v>
      </c>
      <c r="AKY11" s="255">
        <f ca="1">SUMPRODUCT((AOS3:AOS42=AKX11)*(AOV3:AOV42=AKX12)*(APC3:APC42="W"))+SUMPRODUCT((AOS3:AOS42=AKX11)*(AOV3:AOV42=AKX13)*(APC3:APC42="W"))+SUMPRODUCT((AOS3:AOS42=AKX11)*(AOV3:AOV42=AKX14)*(APC3:APC42="W"))+SUMPRODUCT((AOS3:AOS42=AKX11)*(AOV3:AOV42=AKX15)*(APC3:APC42="W"))+SUMPRODUCT((AOS3:AOS42=AKX12)*(AOV3:AOV42=AKX11)*(APD3:APD42="W"))+SUMPRODUCT((AOS3:AOS42=AKX13)*(AOV3:AOV42=AKX11)*(APD3:APD42="W"))+SUMPRODUCT((AOS3:AOS42=AKX14)*(AOV3:AOV42=AKX11)*(APD3:APD42="W"))+SUMPRODUCT((AOS3:AOS42=AKX15)*(AOV3:AOV42=AKX11)*(APD3:APD42="W"))</f>
        <v>0</v>
      </c>
      <c r="AKZ11" s="255">
        <f ca="1">SUMPRODUCT((AOS3:AOS42=AKX11)*(AOV3:AOV42=AKX12)*(APC3:APC42="D"))+SUMPRODUCT((AOS3:AOS42=AKX11)*(AOV3:AOV42=AKX13)*(APC3:APC42="D"))+SUMPRODUCT((AOS3:AOS42=AKX11)*(AOV3:AOV42=AKX14)*(APC3:APC42="D"))+SUMPRODUCT((AOS3:AOS42=AKX11)*(AOV3:AOV42=AKX15)*(APC3:APC42="D"))+SUMPRODUCT((AOS3:AOS42=AKX12)*(AOV3:AOV42=AKX11)*(APC3:APC42="D"))+SUMPRODUCT((AOS3:AOS42=AKX13)*(AOV3:AOV42=AKX11)*(APC3:APC42="D"))+SUMPRODUCT((AOS3:AOS42=AKX14)*(AOV3:AOV42=AKX11)*(APC3:APC42="D"))+SUMPRODUCT((AOS3:AOS42=AKX15)*(AOV3:AOV42=AKX11)*(APC3:APC42="D"))</f>
        <v>0</v>
      </c>
      <c r="ALA11" s="255">
        <f ca="1">SUMPRODUCT((AOS3:AOS42=AKX11)*(AOV3:AOV42=AKX12)*(APC3:APC42="L"))+SUMPRODUCT((AOS3:AOS42=AKX11)*(AOV3:AOV42=AKX13)*(APC3:APC42="L"))+SUMPRODUCT((AOS3:AOS42=AKX11)*(AOV3:AOV42=AKX14)*(APC3:APC42="L"))+SUMPRODUCT((AOS3:AOS42=AKX11)*(AOV3:AOV42=AKX15)*(APC3:APC42="L"))+SUMPRODUCT((AOS3:AOS42=AKX12)*(AOV3:AOV42=AKX11)*(APD3:APD42="L"))+SUMPRODUCT((AOS3:AOS42=AKX13)*(AOV3:AOV42=AKX11)*(APD3:APD42="L"))+SUMPRODUCT((AOS3:AOS42=AKX14)*(AOV3:AOV42=AKX11)*(APD3:APD42="L"))+SUMPRODUCT((AOS3:AOS42=AKX15)*(AOV3:AOV42=AKX11)*(APD3:APD42="L"))</f>
        <v>0</v>
      </c>
      <c r="ALB11" s="255">
        <f ca="1">IF(AKX11&lt;&gt;"",VLOOKUP(AKX11,AJY4:AKC29,5,FALSE),0)</f>
        <v>0</v>
      </c>
      <c r="ALC11" s="255">
        <f ca="1">IF(AKX11&lt;&gt;"",VLOOKUP(AKX11,AJY4:AKD29,6,FALSE),0)</f>
        <v>0</v>
      </c>
      <c r="ALD11" s="255">
        <f ca="1">ALB11-ALC11+1000</f>
        <v>1000</v>
      </c>
      <c r="ALE11" s="255">
        <f ca="1">IF(AKX11&lt;&gt;"",VLOOKUP(AKX11,AJY4:AKF29,8,FALSE),0)</f>
        <v>0</v>
      </c>
      <c r="ALF11" s="255">
        <f ca="1">IF(AKX11&lt;&gt;"",VLOOKUP(AKX11,AJY4:AKG29,9,FALSE),0)</f>
        <v>0</v>
      </c>
      <c r="ALG11" s="255">
        <f ca="1">ALE11-ALF11+1000</f>
        <v>1000</v>
      </c>
      <c r="ALH11" s="255">
        <f ca="1">IF(AKX11&lt;&gt;"",VLOOKUP(AKX11,AJY11:AKC15,5,FALSE),"")</f>
        <v>0</v>
      </c>
      <c r="ALI11" s="255">
        <f ca="1">IF(AKX11&lt;&gt;"",VLOOKUP(AKX11,AJY11:AKF15,8,FALSE),"")</f>
        <v>0</v>
      </c>
      <c r="ALJ11" s="255">
        <f ca="1">IF(AKX11&lt;&gt;"",VLOOKUP(AKX11,AJY11:AKM15,15,FALSE),"")</f>
        <v>2</v>
      </c>
      <c r="ALK11" s="255">
        <f ca="1">SUMPRODUCT((AOS3:AOS42=AKX11)*(AOV3:AOV42=AKX12)*AOY3:AOY42)+SUMPRODUCT((AOS3:AOS42=AKX11)*(AOV3:AOV42=AKX13)*AOY3:AOY42)+SUMPRODUCT((AOS3:AOS42=AKX11)*(AOV3:AOV42=AKX14)*AOY3:AOY42)+SUMPRODUCT((AOS3:AOS42=AKX11)*(AOV3:AOV42=AKX15)*AOY3:AOY42)+SUMPRODUCT((AOS3:AOS42=AKX12)*(AOV3:AOV42=AKX11)*AOZ3:AOZ42)+SUMPRODUCT((AOS3:AOS42=AKX13)*(AOV3:AOV42=AKX11)*AOZ3:AOZ42)+SUMPRODUCT((AOS3:AOS42=AKX14)*(AOV3:AOV42=AKX11)*AOZ3:AOZ42)+SUMPRODUCT((AOS3:AOS42=AKX15)*(AOV3:AOV42=AKX11)*AOZ3:AOZ42)</f>
        <v>0</v>
      </c>
      <c r="ALL11" s="255">
        <f ca="1">SUMPRODUCT((AOS3:AOS42=AKX11)*(AOV3:AOV42=AKX12)*APA3:APA42)+SUMPRODUCT((AOS3:AOS42=AKX11)*(AOV3:AOV42=AKX13)*APA3:APA42)+SUMPRODUCT((AOS3:AOS42=AKX11)*(AOV3:AOV42=AKX14)*APA3:APA42)+SUMPRODUCT((AOS3:AOS42=AKX11)*(AOV3:AOV42=AKX15)*APA3:APA42)+SUMPRODUCT((AOS3:AOS42=AKX12)*(AOV3:AOV42=AKX11)*APB3:APB42)+SUMPRODUCT((AOS3:AOS42=AKX13)*(AOV3:AOV42=AKX11)*APB3:APB42)+SUMPRODUCT((AOS3:AOS42=AKX14)*(AOV3:AOV42=AKX11)*APB3:APB42)+SUMPRODUCT((AOS3:AOS42=AKX15)*(AOV3:AOV42=AKX11)*APB3:APB42)</f>
        <v>0</v>
      </c>
      <c r="ALM11" s="255">
        <f ca="1">AKY11*4+AKZ11*2+ALK11+ALL11</f>
        <v>0</v>
      </c>
      <c r="ALN11" s="255">
        <f ca="1">IF(AKX11&lt;&gt;"",RANK(ALM11,ALM11:ALM15),"")</f>
        <v>1</v>
      </c>
      <c r="ALO11" s="255">
        <f ca="1">SUMPRODUCT((ALM11:ALM15=ALM11)*(ALD11:ALD15&gt;ALD11))</f>
        <v>0</v>
      </c>
      <c r="ALP11" s="255">
        <f ca="1">SUMPRODUCT((ALM11:ALM15=ALM11)*(ALD11:ALD15=ALD11)*(ALG11:ALG15&gt;ALG11))</f>
        <v>0</v>
      </c>
      <c r="ALQ11" s="255">
        <f ca="1">SUMPRODUCT((ALM11:ALM15=ALM11)*(ALD11:ALD15=ALD11)*(ALG11:ALG15=ALG11)*(ALH11:ALH15&gt;ALH11))</f>
        <v>0</v>
      </c>
      <c r="ALR11" s="255">
        <f ca="1">SUMPRODUCT((ALM11:ALM15=ALM11)*(ALD11:ALD15=ALD11)*(ALG11:ALG15=ALG11)*(ALH11:ALH15=ALH11)*(ALI11:ALI15&gt;ALI11))</f>
        <v>0</v>
      </c>
      <c r="ALS11" s="255">
        <f ca="1">SUMPRODUCT((ALM11:ALM15=ALM11)*(ALD11:ALD15=ALD11)*(ALG11:ALG15=ALG11)*(ALH11:ALH15=ALH11)*(ALI11:ALI15=ALI11)*(ALJ11:ALJ15&gt;ALJ11))</f>
        <v>4</v>
      </c>
      <c r="ALT11" s="255">
        <f ca="1">IF(AKX11&lt;&gt;"",SUM(ALN11:ALS11),"")</f>
        <v>5</v>
      </c>
      <c r="ALU11" s="255" t="str">
        <f ca="1">IF(AKX11&lt;&gt;"",INDEX(AKX11:AKX15,MATCH(1,ALT11:ALT15,0),0),"")</f>
        <v>USA</v>
      </c>
      <c r="AOP11" s="255" t="str">
        <f ca="1">IF(ALU11&lt;&gt;"",ALU11,AKQ11)</f>
        <v>USA</v>
      </c>
      <c r="AOQ11" s="255">
        <v>1</v>
      </c>
      <c r="AOR11" s="255">
        <v>9</v>
      </c>
      <c r="AOS11" s="255" t="str">
        <f t="shared" si="66"/>
        <v>Scotland</v>
      </c>
      <c r="AOT11" s="255" t="str">
        <f ca="1">IF(OFFSET('All Players'!$W18,0,AOT$1)&lt;&gt;"",OFFSET('All Players'!$W18,0,AOT$1),"")</f>
        <v/>
      </c>
      <c r="AOU11" s="255" t="str">
        <f ca="1">IF(OFFSET('All Players'!$Y18,0,AOT$1)&lt;&gt;"",OFFSET('All Players'!$Y18,0,AOT$1),"")</f>
        <v/>
      </c>
      <c r="AOV11" s="255" t="str">
        <f t="shared" si="67"/>
        <v>Japan</v>
      </c>
      <c r="AOW11" s="255" t="str">
        <f ca="1">IF(OFFSET('All Players'!$AA18,0,AOV$1)&lt;&gt;"",OFFSET('All Players'!$AA18,0,AOV$1),"")</f>
        <v/>
      </c>
      <c r="AOX11" s="255" t="str">
        <f ca="1">IF(OFFSET('All Players'!$AC18,0,AOW$1)&lt;&gt;"",OFFSET('All Players'!$AC18,0,AOW$1),"")</f>
        <v/>
      </c>
      <c r="AOY11" s="255">
        <f t="shared" ca="1" si="68"/>
        <v>0</v>
      </c>
      <c r="AOZ11" s="255">
        <f t="shared" ca="1" si="69"/>
        <v>0</v>
      </c>
      <c r="APA11" s="255">
        <f t="shared" ca="1" si="70"/>
        <v>0</v>
      </c>
      <c r="APB11" s="255">
        <f t="shared" ca="1" si="71"/>
        <v>0</v>
      </c>
      <c r="APC11" s="255" t="str">
        <f t="shared" ca="1" si="72"/>
        <v/>
      </c>
      <c r="APD11" s="255" t="str">
        <f t="shared" ca="1" si="73"/>
        <v/>
      </c>
      <c r="APE11" s="255">
        <f ca="1">VLOOKUP(APF11,ATW11:ATX15,2,FALSE)</f>
        <v>5</v>
      </c>
      <c r="APF11" s="255" t="s">
        <v>40</v>
      </c>
      <c r="APG11" s="255">
        <f t="shared" ref="APG11:APG15" ca="1" si="517">COUNTIFS(ATZ$3:ATZ$42,APF11,AUJ$3:AUJ$42,"W")+COUNTIFS(AUC$3:AUC$42,APF11,AUK$3:AUK$42,"W")</f>
        <v>0</v>
      </c>
      <c r="APH11" s="255">
        <f t="shared" ref="APH11:APH15" ca="1" si="518">COUNTIFS(ATZ$3:ATZ$42,APF11,AUJ$3:AUJ$42,"D")+COUNTIFS(AUC$3:AUC$42,APF11,AUK$3:AUK$42,"D")</f>
        <v>0</v>
      </c>
      <c r="API11" s="255">
        <f t="shared" ref="API11:API15" ca="1" si="519">COUNTIFS(ATZ$3:ATZ$42,APF11,AUJ$3:AUJ$42,"L")+COUNTIFS(AUC$3:AUC$42,APF11,AUK$3:AUK$42,"L")</f>
        <v>0</v>
      </c>
      <c r="APJ11" s="255">
        <f t="shared" ref="APJ11:APJ15" ca="1" si="520">SUMIF(ATZ$3:ATZ$60,APF11,AUA$3:AUA$60)+SUMIF(AUC$3:AUC$60,APF11,AUB$3:AUB$60)</f>
        <v>0</v>
      </c>
      <c r="APK11" s="255">
        <f ca="1">SUMIF(AUC$3:AUC$60,APF11,AUA$3:AUA$60)+SUMIF(ATZ$3:ATZ$60,APF11,AUB$3:AUB$60)</f>
        <v>0</v>
      </c>
      <c r="APL11" s="255">
        <f t="shared" ref="APL11:APL15" ca="1" si="521">APJ11-APK11+1000</f>
        <v>1000</v>
      </c>
      <c r="APM11" s="255">
        <f ca="1">SUMIF(ATZ:ATZ,APF11,AUD:AUD)+SUMIF(AUC:AUC,APF11,AUE:AUE)</f>
        <v>0</v>
      </c>
      <c r="APN11" s="255">
        <f ca="1">SUMIF(AUC:AUC,APF11,AUD:AUD)+SUMIF(ATZ:ATZ,APF11,AUE:AUE)</f>
        <v>0</v>
      </c>
      <c r="APO11" s="255">
        <f t="shared" ref="APO11:APO15" ca="1" si="522">APM11-APN11+1000</f>
        <v>1000</v>
      </c>
      <c r="APP11" s="255">
        <f t="shared" ref="APP11:APP15" ca="1" si="523">APG11*4+APH11*2</f>
        <v>0</v>
      </c>
      <c r="APQ11" s="255">
        <f ca="1">SUMIF(ATZ:ATZ,APF11,AUF:AUF)+SUMIF(AUC:AUC,APF11,AUG:AUG)</f>
        <v>0</v>
      </c>
      <c r="APR11" s="255">
        <f ca="1">SUMIF(ATZ:ATZ,APF11,AUH:AUH)+SUMIF(AUC:AUC,APF11,AUI:AUI)</f>
        <v>0</v>
      </c>
      <c r="APS11" s="255">
        <f t="shared" ref="APS11:APS15" ca="1" si="524">APR11+APQ11+APP11</f>
        <v>0</v>
      </c>
      <c r="APT11" s="255">
        <v>2</v>
      </c>
      <c r="APU11" s="255">
        <f ca="1">RANK(APS11,APS$11:APS$15)</f>
        <v>1</v>
      </c>
      <c r="APW11" s="255">
        <f ca="1">RANK(APS11,APS$11:APS$15)+COUNTIF(APS$11:APS11,APS11)-1</f>
        <v>1</v>
      </c>
      <c r="APX11" s="255" t="str">
        <f ca="1">INDEX(APF$11:APF$15,MATCH(1,APW$11:APW$15,0),0)</f>
        <v>South Africa</v>
      </c>
      <c r="APY11" s="255">
        <f ca="1">INDEX(APU$11:APU$15,MATCH(APX11,APF$11:APF$15,0),0)</f>
        <v>1</v>
      </c>
      <c r="APZ11" s="255" t="str">
        <f ca="1">IF(APY12=1,APX11,"")</f>
        <v>South Africa</v>
      </c>
      <c r="AQA11" s="255" t="str">
        <f ca="1">IF(APY13=2,APX12,"")</f>
        <v/>
      </c>
      <c r="AQB11" s="255" t="str">
        <f ca="1">IF(APY14=3,APX13,"")</f>
        <v/>
      </c>
      <c r="AQC11" s="255" t="str">
        <f ca="1">IF(APY15=4,APX14,"")</f>
        <v/>
      </c>
      <c r="AQE11" s="255" t="str">
        <f ca="1">IF(APZ11&lt;&gt;"",APZ11,"")</f>
        <v>South Africa</v>
      </c>
      <c r="AQF11" s="255">
        <f ca="1">SUMPRODUCT((ATZ3:ATZ42=AQE11)*(AUC3:AUC42=AQE12)*(AUJ3:AUJ42="W"))+SUMPRODUCT((ATZ3:ATZ42=AQE11)*(AUC3:AUC42=AQE13)*(AUJ3:AUJ42="W"))+SUMPRODUCT((ATZ3:ATZ42=AQE11)*(AUC3:AUC42=AQE14)*(AUJ3:AUJ42="W"))+SUMPRODUCT((ATZ3:ATZ42=AQE11)*(AUC3:AUC42=AQE15)*(AUJ3:AUJ42="W"))+SUMPRODUCT((ATZ3:ATZ42=AQE12)*(AUC3:AUC42=AQE11)*(AUK3:AUK42="W"))+SUMPRODUCT((ATZ3:ATZ42=AQE13)*(AUC3:AUC42=AQE11)*(AUK3:AUK42="W"))+SUMPRODUCT((ATZ3:ATZ42=AQE14)*(AUC3:AUC42=AQE11)*(AUK3:AUK42="W"))+SUMPRODUCT((ATZ3:ATZ42=AQE15)*(AUC3:AUC42=AQE11)*(AUK3:AUK42="W"))</f>
        <v>0</v>
      </c>
      <c r="AQG11" s="255">
        <f ca="1">SUMPRODUCT((ATZ3:ATZ42=AQE11)*(AUC3:AUC42=AQE12)*(AUJ3:AUJ42="D"))+SUMPRODUCT((ATZ3:ATZ42=AQE11)*(AUC3:AUC42=AQE13)*(AUJ3:AUJ42="D"))+SUMPRODUCT((ATZ3:ATZ42=AQE11)*(AUC3:AUC42=AQE14)*(AUJ3:AUJ42="D"))+SUMPRODUCT((ATZ3:ATZ42=AQE11)*(AUC3:AUC42=AQE15)*(AUJ3:AUJ42="D"))+SUMPRODUCT((ATZ3:ATZ42=AQE12)*(AUC3:AUC42=AQE11)*(AUJ3:AUJ42="D"))+SUMPRODUCT((ATZ3:ATZ42=AQE13)*(AUC3:AUC42=AQE11)*(AUJ3:AUJ42="D"))+SUMPRODUCT((ATZ3:ATZ42=AQE14)*(AUC3:AUC42=AQE11)*(AUJ3:AUJ42="D"))+SUMPRODUCT((ATZ3:ATZ42=AQE15)*(AUC3:AUC42=AQE11)*(AUJ3:AUJ42="D"))</f>
        <v>0</v>
      </c>
      <c r="AQH11" s="255">
        <f ca="1">SUMPRODUCT((ATZ3:ATZ42=AQE11)*(AUC3:AUC42=AQE12)*(AUJ3:AUJ42="L"))+SUMPRODUCT((ATZ3:ATZ42=AQE11)*(AUC3:AUC42=AQE13)*(AUJ3:AUJ42="L"))+SUMPRODUCT((ATZ3:ATZ42=AQE11)*(AUC3:AUC42=AQE14)*(AUJ3:AUJ42="L"))+SUMPRODUCT((ATZ3:ATZ42=AQE11)*(AUC3:AUC42=AQE15)*(AUJ3:AUJ42="L"))+SUMPRODUCT((ATZ3:ATZ42=AQE12)*(AUC3:AUC42=AQE11)*(AUK3:AUK42="L"))+SUMPRODUCT((ATZ3:ATZ42=AQE13)*(AUC3:AUC42=AQE11)*(AUK3:AUK42="L"))+SUMPRODUCT((ATZ3:ATZ42=AQE14)*(AUC3:AUC42=AQE11)*(AUK3:AUK42="L"))+SUMPRODUCT((ATZ3:ATZ42=AQE15)*(AUC3:AUC42=AQE11)*(AUK3:AUK42="L"))</f>
        <v>0</v>
      </c>
      <c r="AQI11" s="255">
        <f ca="1">IF(AQE11&lt;&gt;"",VLOOKUP(AQE11,APF4:APJ29,5,FALSE),0)</f>
        <v>0</v>
      </c>
      <c r="AQJ11" s="255">
        <f ca="1">IF(AQE11&lt;&gt;"",VLOOKUP(AQE11,APF4:APK29,6,FALSE),0)</f>
        <v>0</v>
      </c>
      <c r="AQK11" s="255">
        <f ca="1">AQI11-AQJ11+1000</f>
        <v>1000</v>
      </c>
      <c r="AQL11" s="255">
        <f ca="1">IF(AQE11&lt;&gt;"",VLOOKUP(AQE11,APF4:APM29,8,FALSE),0)</f>
        <v>0</v>
      </c>
      <c r="AQM11" s="255">
        <f ca="1">IF(AQE11&lt;&gt;"",VLOOKUP(AQE11,APF4:APN29,9,FALSE),0)</f>
        <v>0</v>
      </c>
      <c r="AQN11" s="255">
        <f ca="1">AQL11-AQM11+1000</f>
        <v>1000</v>
      </c>
      <c r="AQO11" s="255">
        <f ca="1">IF(AQE11&lt;&gt;"",VLOOKUP(AQE11,APF11:APJ15,5,FALSE),"")</f>
        <v>0</v>
      </c>
      <c r="AQP11" s="255">
        <f ca="1">IF(AQE11&lt;&gt;"",VLOOKUP(AQE11,APF11:APM15,8,FALSE),"")</f>
        <v>0</v>
      </c>
      <c r="AQQ11" s="255">
        <f ca="1">IF(AQE11&lt;&gt;"",VLOOKUP(AQE11,APF11:APT15,15,FALSE),"")</f>
        <v>2</v>
      </c>
      <c r="AQR11" s="255">
        <f ca="1">SUMPRODUCT((ATZ3:ATZ42=AQE11)*(AUC3:AUC42=AQE12)*AUF3:AUF42)+SUMPRODUCT((ATZ3:ATZ42=AQE11)*(AUC3:AUC42=AQE13)*AUF3:AUF42)+SUMPRODUCT((ATZ3:ATZ42=AQE11)*(AUC3:AUC42=AQE14)*AUF3:AUF42)+SUMPRODUCT((ATZ3:ATZ42=AQE11)*(AUC3:AUC42=AQE15)*AUF3:AUF42)+SUMPRODUCT((ATZ3:ATZ42=AQE12)*(AUC3:AUC42=AQE11)*AUG3:AUG42)+SUMPRODUCT((ATZ3:ATZ42=AQE13)*(AUC3:AUC42=AQE11)*AUG3:AUG42)+SUMPRODUCT((ATZ3:ATZ42=AQE14)*(AUC3:AUC42=AQE11)*AUG3:AUG42)+SUMPRODUCT((ATZ3:ATZ42=AQE15)*(AUC3:AUC42=AQE11)*AUG3:AUG42)</f>
        <v>0</v>
      </c>
      <c r="AQS11" s="255">
        <f ca="1">SUMPRODUCT((ATZ3:ATZ42=AQE11)*(AUC3:AUC42=AQE12)*AUH3:AUH42)+SUMPRODUCT((ATZ3:ATZ42=AQE11)*(AUC3:AUC42=AQE13)*AUH3:AUH42)+SUMPRODUCT((ATZ3:ATZ42=AQE11)*(AUC3:AUC42=AQE14)*AUH3:AUH42)+SUMPRODUCT((ATZ3:ATZ42=AQE11)*(AUC3:AUC42=AQE15)*AUH3:AUH42)+SUMPRODUCT((ATZ3:ATZ42=AQE12)*(AUC3:AUC42=AQE11)*AUI3:AUI42)+SUMPRODUCT((ATZ3:ATZ42=AQE13)*(AUC3:AUC42=AQE11)*AUI3:AUI42)+SUMPRODUCT((ATZ3:ATZ42=AQE14)*(AUC3:AUC42=AQE11)*AUI3:AUI42)+SUMPRODUCT((ATZ3:ATZ42=AQE15)*(AUC3:AUC42=AQE11)*AUI3:AUI42)</f>
        <v>0</v>
      </c>
      <c r="AQT11" s="255">
        <f ca="1">AQF11*4+AQG11*2+AQR11+AQS11</f>
        <v>0</v>
      </c>
      <c r="AQU11" s="255">
        <f ca="1">IF(AQE11&lt;&gt;"",RANK(AQT11,AQT11:AQT15),"")</f>
        <v>1</v>
      </c>
      <c r="AQV11" s="255">
        <f ca="1">SUMPRODUCT((AQT11:AQT15=AQT11)*(AQK11:AQK15&gt;AQK11))</f>
        <v>0</v>
      </c>
      <c r="AQW11" s="255">
        <f ca="1">SUMPRODUCT((AQT11:AQT15=AQT11)*(AQK11:AQK15=AQK11)*(AQN11:AQN15&gt;AQN11))</f>
        <v>0</v>
      </c>
      <c r="AQX11" s="255">
        <f ca="1">SUMPRODUCT((AQT11:AQT15=AQT11)*(AQK11:AQK15=AQK11)*(AQN11:AQN15=AQN11)*(AQO11:AQO15&gt;AQO11))</f>
        <v>0</v>
      </c>
      <c r="AQY11" s="255">
        <f ca="1">SUMPRODUCT((AQT11:AQT15=AQT11)*(AQK11:AQK15=AQK11)*(AQN11:AQN15=AQN11)*(AQO11:AQO15=AQO11)*(AQP11:AQP15&gt;AQP11))</f>
        <v>0</v>
      </c>
      <c r="AQZ11" s="255">
        <f ca="1">SUMPRODUCT((AQT11:AQT15=AQT11)*(AQK11:AQK15=AQK11)*(AQN11:AQN15=AQN11)*(AQO11:AQO15=AQO11)*(AQP11:AQP15=AQP11)*(AQQ11:AQQ15&gt;AQQ11))</f>
        <v>4</v>
      </c>
      <c r="ARA11" s="255">
        <f ca="1">IF(AQE11&lt;&gt;"",SUM(AQU11:AQZ11),"")</f>
        <v>5</v>
      </c>
      <c r="ARB11" s="255" t="str">
        <f ca="1">IF(AQE11&lt;&gt;"",INDEX(AQE11:AQE15,MATCH(1,ARA11:ARA15,0),0),"")</f>
        <v>USA</v>
      </c>
      <c r="ATW11" s="255" t="str">
        <f ca="1">IF(ARB11&lt;&gt;"",ARB11,APX11)</f>
        <v>USA</v>
      </c>
      <c r="ATX11" s="255">
        <v>1</v>
      </c>
      <c r="ATY11" s="255">
        <v>9</v>
      </c>
      <c r="ATZ11" s="255" t="str">
        <f t="shared" si="74"/>
        <v>Scotland</v>
      </c>
      <c r="AUA11" s="255" t="str">
        <f ca="1">IF(OFFSET('All Players'!$W18,0,AUA$1)&lt;&gt;"",OFFSET('All Players'!$W18,0,AUA$1),"")</f>
        <v/>
      </c>
      <c r="AUB11" s="255" t="str">
        <f ca="1">IF(OFFSET('All Players'!$Y18,0,AUA$1)&lt;&gt;"",OFFSET('All Players'!$Y18,0,AUA$1),"")</f>
        <v/>
      </c>
      <c r="AUC11" s="255" t="str">
        <f t="shared" si="75"/>
        <v>Japan</v>
      </c>
      <c r="AUD11" s="255" t="str">
        <f ca="1">IF(OFFSET('All Players'!$AA18,0,AUC$1)&lt;&gt;"",OFFSET('All Players'!$AA18,0,AUC$1),"")</f>
        <v/>
      </c>
      <c r="AUE11" s="255" t="str">
        <f ca="1">IF(OFFSET('All Players'!$AC18,0,AUD$1)&lt;&gt;"",OFFSET('All Players'!$AC18,0,AUD$1),"")</f>
        <v/>
      </c>
      <c r="AUF11" s="255">
        <f t="shared" ca="1" si="76"/>
        <v>0</v>
      </c>
      <c r="AUG11" s="255">
        <f t="shared" ca="1" si="77"/>
        <v>0</v>
      </c>
      <c r="AUH11" s="255">
        <f t="shared" ca="1" si="78"/>
        <v>0</v>
      </c>
      <c r="AUI11" s="255">
        <f t="shared" ca="1" si="79"/>
        <v>0</v>
      </c>
      <c r="AUJ11" s="255" t="str">
        <f t="shared" ca="1" si="80"/>
        <v/>
      </c>
      <c r="AUK11" s="255" t="str">
        <f t="shared" ca="1" si="81"/>
        <v/>
      </c>
      <c r="AUL11" s="255">
        <f ca="1">VLOOKUP(AUM11,AZD11:AZE15,2,FALSE)</f>
        <v>5</v>
      </c>
      <c r="AUM11" s="255" t="s">
        <v>40</v>
      </c>
      <c r="AUN11" s="255">
        <f t="shared" ref="AUN11:AUN15" ca="1" si="525">COUNTIFS(AZG$3:AZG$42,AUM11,AZQ$3:AZQ$42,"W")+COUNTIFS(AZJ$3:AZJ$42,AUM11,AZR$3:AZR$42,"W")</f>
        <v>0</v>
      </c>
      <c r="AUO11" s="255">
        <f t="shared" ref="AUO11:AUO15" ca="1" si="526">COUNTIFS(AZG$3:AZG$42,AUM11,AZQ$3:AZQ$42,"D")+COUNTIFS(AZJ$3:AZJ$42,AUM11,AZR$3:AZR$42,"D")</f>
        <v>0</v>
      </c>
      <c r="AUP11" s="255">
        <f t="shared" ref="AUP11:AUP15" ca="1" si="527">COUNTIFS(AZG$3:AZG$42,AUM11,AZQ$3:AZQ$42,"L")+COUNTIFS(AZJ$3:AZJ$42,AUM11,AZR$3:AZR$42,"L")</f>
        <v>0</v>
      </c>
      <c r="AUQ11" s="255">
        <f t="shared" ref="AUQ11:AUQ15" ca="1" si="528">SUMIF(AZG$3:AZG$60,AUM11,AZH$3:AZH$60)+SUMIF(AZJ$3:AZJ$60,AUM11,AZI$3:AZI$60)</f>
        <v>0</v>
      </c>
      <c r="AUR11" s="255">
        <f ca="1">SUMIF(AZJ$3:AZJ$60,AUM11,AZH$3:AZH$60)+SUMIF(AZG$3:AZG$60,AUM11,AZI$3:AZI$60)</f>
        <v>0</v>
      </c>
      <c r="AUS11" s="255">
        <f t="shared" ref="AUS11:AUS15" ca="1" si="529">AUQ11-AUR11+1000</f>
        <v>1000</v>
      </c>
      <c r="AUT11" s="255">
        <f ca="1">SUMIF(AZG:AZG,AUM11,AZK:AZK)+SUMIF(AZJ:AZJ,AUM11,AZL:AZL)</f>
        <v>0</v>
      </c>
      <c r="AUU11" s="255">
        <f ca="1">SUMIF(AZJ:AZJ,AUM11,AZK:AZK)+SUMIF(AZG:AZG,AUM11,AZL:AZL)</f>
        <v>0</v>
      </c>
      <c r="AUV11" s="255">
        <f t="shared" ref="AUV11:AUV15" ca="1" si="530">AUT11-AUU11+1000</f>
        <v>1000</v>
      </c>
      <c r="AUW11" s="255">
        <f t="shared" ref="AUW11:AUW15" ca="1" si="531">AUN11*4+AUO11*2</f>
        <v>0</v>
      </c>
      <c r="AUX11" s="255">
        <f ca="1">SUMIF(AZG:AZG,AUM11,AZM:AZM)+SUMIF(AZJ:AZJ,AUM11,AZN:AZN)</f>
        <v>0</v>
      </c>
      <c r="AUY11" s="255">
        <f ca="1">SUMIF(AZG:AZG,AUM11,AZO:AZO)+SUMIF(AZJ:AZJ,AUM11,AZP:AZP)</f>
        <v>0</v>
      </c>
      <c r="AUZ11" s="255">
        <f t="shared" ref="AUZ11:AUZ15" ca="1" si="532">AUY11+AUX11+AUW11</f>
        <v>0</v>
      </c>
      <c r="AVA11" s="255">
        <v>2</v>
      </c>
      <c r="AVB11" s="255">
        <f ca="1">RANK(AUZ11,AUZ$11:AUZ$15)</f>
        <v>1</v>
      </c>
      <c r="AVD11" s="255">
        <f ca="1">RANK(AUZ11,AUZ$11:AUZ$15)+COUNTIF(AUZ$11:AUZ11,AUZ11)-1</f>
        <v>1</v>
      </c>
      <c r="AVE11" s="255" t="str">
        <f ca="1">INDEX(AUM$11:AUM$15,MATCH(1,AVD$11:AVD$15,0),0)</f>
        <v>South Africa</v>
      </c>
      <c r="AVF11" s="255">
        <f ca="1">INDEX(AVB$11:AVB$15,MATCH(AVE11,AUM$11:AUM$15,0),0)</f>
        <v>1</v>
      </c>
      <c r="AVG11" s="255" t="str">
        <f ca="1">IF(AVF12=1,AVE11,"")</f>
        <v>South Africa</v>
      </c>
      <c r="AVH11" s="255" t="str">
        <f ca="1">IF(AVF13=2,AVE12,"")</f>
        <v/>
      </c>
      <c r="AVI11" s="255" t="str">
        <f ca="1">IF(AVF14=3,AVE13,"")</f>
        <v/>
      </c>
      <c r="AVJ11" s="255" t="str">
        <f ca="1">IF(AVF15=4,AVE14,"")</f>
        <v/>
      </c>
      <c r="AVL11" s="255" t="str">
        <f ca="1">IF(AVG11&lt;&gt;"",AVG11,"")</f>
        <v>South Africa</v>
      </c>
      <c r="AVM11" s="255">
        <f ca="1">SUMPRODUCT((AZG3:AZG42=AVL11)*(AZJ3:AZJ42=AVL12)*(AZQ3:AZQ42="W"))+SUMPRODUCT((AZG3:AZG42=AVL11)*(AZJ3:AZJ42=AVL13)*(AZQ3:AZQ42="W"))+SUMPRODUCT((AZG3:AZG42=AVL11)*(AZJ3:AZJ42=AVL14)*(AZQ3:AZQ42="W"))+SUMPRODUCT((AZG3:AZG42=AVL11)*(AZJ3:AZJ42=AVL15)*(AZQ3:AZQ42="W"))+SUMPRODUCT((AZG3:AZG42=AVL12)*(AZJ3:AZJ42=AVL11)*(AZR3:AZR42="W"))+SUMPRODUCT((AZG3:AZG42=AVL13)*(AZJ3:AZJ42=AVL11)*(AZR3:AZR42="W"))+SUMPRODUCT((AZG3:AZG42=AVL14)*(AZJ3:AZJ42=AVL11)*(AZR3:AZR42="W"))+SUMPRODUCT((AZG3:AZG42=AVL15)*(AZJ3:AZJ42=AVL11)*(AZR3:AZR42="W"))</f>
        <v>0</v>
      </c>
      <c r="AVN11" s="255">
        <f ca="1">SUMPRODUCT((AZG3:AZG42=AVL11)*(AZJ3:AZJ42=AVL12)*(AZQ3:AZQ42="D"))+SUMPRODUCT((AZG3:AZG42=AVL11)*(AZJ3:AZJ42=AVL13)*(AZQ3:AZQ42="D"))+SUMPRODUCT((AZG3:AZG42=AVL11)*(AZJ3:AZJ42=AVL14)*(AZQ3:AZQ42="D"))+SUMPRODUCT((AZG3:AZG42=AVL11)*(AZJ3:AZJ42=AVL15)*(AZQ3:AZQ42="D"))+SUMPRODUCT((AZG3:AZG42=AVL12)*(AZJ3:AZJ42=AVL11)*(AZQ3:AZQ42="D"))+SUMPRODUCT((AZG3:AZG42=AVL13)*(AZJ3:AZJ42=AVL11)*(AZQ3:AZQ42="D"))+SUMPRODUCT((AZG3:AZG42=AVL14)*(AZJ3:AZJ42=AVL11)*(AZQ3:AZQ42="D"))+SUMPRODUCT((AZG3:AZG42=AVL15)*(AZJ3:AZJ42=AVL11)*(AZQ3:AZQ42="D"))</f>
        <v>0</v>
      </c>
      <c r="AVO11" s="255">
        <f ca="1">SUMPRODUCT((AZG3:AZG42=AVL11)*(AZJ3:AZJ42=AVL12)*(AZQ3:AZQ42="L"))+SUMPRODUCT((AZG3:AZG42=AVL11)*(AZJ3:AZJ42=AVL13)*(AZQ3:AZQ42="L"))+SUMPRODUCT((AZG3:AZG42=AVL11)*(AZJ3:AZJ42=AVL14)*(AZQ3:AZQ42="L"))+SUMPRODUCT((AZG3:AZG42=AVL11)*(AZJ3:AZJ42=AVL15)*(AZQ3:AZQ42="L"))+SUMPRODUCT((AZG3:AZG42=AVL12)*(AZJ3:AZJ42=AVL11)*(AZR3:AZR42="L"))+SUMPRODUCT((AZG3:AZG42=AVL13)*(AZJ3:AZJ42=AVL11)*(AZR3:AZR42="L"))+SUMPRODUCT((AZG3:AZG42=AVL14)*(AZJ3:AZJ42=AVL11)*(AZR3:AZR42="L"))+SUMPRODUCT((AZG3:AZG42=AVL15)*(AZJ3:AZJ42=AVL11)*(AZR3:AZR42="L"))</f>
        <v>0</v>
      </c>
      <c r="AVP11" s="255">
        <f ca="1">IF(AVL11&lt;&gt;"",VLOOKUP(AVL11,AUM4:AUQ29,5,FALSE),0)</f>
        <v>0</v>
      </c>
      <c r="AVQ11" s="255">
        <f ca="1">IF(AVL11&lt;&gt;"",VLOOKUP(AVL11,AUM4:AUR29,6,FALSE),0)</f>
        <v>0</v>
      </c>
      <c r="AVR11" s="255">
        <f ca="1">AVP11-AVQ11+1000</f>
        <v>1000</v>
      </c>
      <c r="AVS11" s="255">
        <f ca="1">IF(AVL11&lt;&gt;"",VLOOKUP(AVL11,AUM4:AUT29,8,FALSE),0)</f>
        <v>0</v>
      </c>
      <c r="AVT11" s="255">
        <f ca="1">IF(AVL11&lt;&gt;"",VLOOKUP(AVL11,AUM4:AUU29,9,FALSE),0)</f>
        <v>0</v>
      </c>
      <c r="AVU11" s="255">
        <f ca="1">AVS11-AVT11+1000</f>
        <v>1000</v>
      </c>
      <c r="AVV11" s="255">
        <f ca="1">IF(AVL11&lt;&gt;"",VLOOKUP(AVL11,AUM11:AUQ15,5,FALSE),"")</f>
        <v>0</v>
      </c>
      <c r="AVW11" s="255">
        <f ca="1">IF(AVL11&lt;&gt;"",VLOOKUP(AVL11,AUM11:AUT15,8,FALSE),"")</f>
        <v>0</v>
      </c>
      <c r="AVX11" s="255">
        <f ca="1">IF(AVL11&lt;&gt;"",VLOOKUP(AVL11,AUM11:AVA15,15,FALSE),"")</f>
        <v>2</v>
      </c>
      <c r="AVY11" s="255">
        <f ca="1">SUMPRODUCT((AZG3:AZG42=AVL11)*(AZJ3:AZJ42=AVL12)*AZM3:AZM42)+SUMPRODUCT((AZG3:AZG42=AVL11)*(AZJ3:AZJ42=AVL13)*AZM3:AZM42)+SUMPRODUCT((AZG3:AZG42=AVL11)*(AZJ3:AZJ42=AVL14)*AZM3:AZM42)+SUMPRODUCT((AZG3:AZG42=AVL11)*(AZJ3:AZJ42=AVL15)*AZM3:AZM42)+SUMPRODUCT((AZG3:AZG42=AVL12)*(AZJ3:AZJ42=AVL11)*AZN3:AZN42)+SUMPRODUCT((AZG3:AZG42=AVL13)*(AZJ3:AZJ42=AVL11)*AZN3:AZN42)+SUMPRODUCT((AZG3:AZG42=AVL14)*(AZJ3:AZJ42=AVL11)*AZN3:AZN42)+SUMPRODUCT((AZG3:AZG42=AVL15)*(AZJ3:AZJ42=AVL11)*AZN3:AZN42)</f>
        <v>0</v>
      </c>
      <c r="AVZ11" s="255">
        <f ca="1">SUMPRODUCT((AZG3:AZG42=AVL11)*(AZJ3:AZJ42=AVL12)*AZO3:AZO42)+SUMPRODUCT((AZG3:AZG42=AVL11)*(AZJ3:AZJ42=AVL13)*AZO3:AZO42)+SUMPRODUCT((AZG3:AZG42=AVL11)*(AZJ3:AZJ42=AVL14)*AZO3:AZO42)+SUMPRODUCT((AZG3:AZG42=AVL11)*(AZJ3:AZJ42=AVL15)*AZO3:AZO42)+SUMPRODUCT((AZG3:AZG42=AVL12)*(AZJ3:AZJ42=AVL11)*AZP3:AZP42)+SUMPRODUCT((AZG3:AZG42=AVL13)*(AZJ3:AZJ42=AVL11)*AZP3:AZP42)+SUMPRODUCT((AZG3:AZG42=AVL14)*(AZJ3:AZJ42=AVL11)*AZP3:AZP42)+SUMPRODUCT((AZG3:AZG42=AVL15)*(AZJ3:AZJ42=AVL11)*AZP3:AZP42)</f>
        <v>0</v>
      </c>
      <c r="AWA11" s="255">
        <f ca="1">AVM11*4+AVN11*2+AVY11+AVZ11</f>
        <v>0</v>
      </c>
      <c r="AWB11" s="255">
        <f ca="1">IF(AVL11&lt;&gt;"",RANK(AWA11,AWA11:AWA15),"")</f>
        <v>1</v>
      </c>
      <c r="AWC11" s="255">
        <f ca="1">SUMPRODUCT((AWA11:AWA15=AWA11)*(AVR11:AVR15&gt;AVR11))</f>
        <v>0</v>
      </c>
      <c r="AWD11" s="255">
        <f ca="1">SUMPRODUCT((AWA11:AWA15=AWA11)*(AVR11:AVR15=AVR11)*(AVU11:AVU15&gt;AVU11))</f>
        <v>0</v>
      </c>
      <c r="AWE11" s="255">
        <f ca="1">SUMPRODUCT((AWA11:AWA15=AWA11)*(AVR11:AVR15=AVR11)*(AVU11:AVU15=AVU11)*(AVV11:AVV15&gt;AVV11))</f>
        <v>0</v>
      </c>
      <c r="AWF11" s="255">
        <f ca="1">SUMPRODUCT((AWA11:AWA15=AWA11)*(AVR11:AVR15=AVR11)*(AVU11:AVU15=AVU11)*(AVV11:AVV15=AVV11)*(AVW11:AVW15&gt;AVW11))</f>
        <v>0</v>
      </c>
      <c r="AWG11" s="255">
        <f ca="1">SUMPRODUCT((AWA11:AWA15=AWA11)*(AVR11:AVR15=AVR11)*(AVU11:AVU15=AVU11)*(AVV11:AVV15=AVV11)*(AVW11:AVW15=AVW11)*(AVX11:AVX15&gt;AVX11))</f>
        <v>4</v>
      </c>
      <c r="AWH11" s="255">
        <f ca="1">IF(AVL11&lt;&gt;"",SUM(AWB11:AWG11),"")</f>
        <v>5</v>
      </c>
      <c r="AWI11" s="255" t="str">
        <f ca="1">IF(AVL11&lt;&gt;"",INDEX(AVL11:AVL15,MATCH(1,AWH11:AWH15,0),0),"")</f>
        <v>USA</v>
      </c>
      <c r="AZD11" s="255" t="str">
        <f ca="1">IF(AWI11&lt;&gt;"",AWI11,AVE11)</f>
        <v>USA</v>
      </c>
      <c r="AZE11" s="255">
        <v>1</v>
      </c>
      <c r="AZF11" s="255">
        <v>9</v>
      </c>
      <c r="AZG11" s="255" t="str">
        <f t="shared" si="82"/>
        <v>Scotland</v>
      </c>
      <c r="AZH11" s="255" t="str">
        <f ca="1">IF(OFFSET('All Players'!$W18,0,AZH$1)&lt;&gt;"",OFFSET('All Players'!$W18,0,AZH$1),"")</f>
        <v/>
      </c>
      <c r="AZI11" s="255" t="str">
        <f ca="1">IF(OFFSET('All Players'!$Y18,0,AZH$1)&lt;&gt;"",OFFSET('All Players'!$Y18,0,AZH$1),"")</f>
        <v/>
      </c>
      <c r="AZJ11" s="255" t="str">
        <f t="shared" si="83"/>
        <v>Japan</v>
      </c>
      <c r="AZK11" s="255" t="str">
        <f ca="1">IF(OFFSET('All Players'!$AA18,0,AZJ$1)&lt;&gt;"",OFFSET('All Players'!$AA18,0,AZJ$1),"")</f>
        <v/>
      </c>
      <c r="AZL11" s="255" t="str">
        <f ca="1">IF(OFFSET('All Players'!$AC18,0,AZK$1)&lt;&gt;"",OFFSET('All Players'!$AC18,0,AZK$1),"")</f>
        <v/>
      </c>
      <c r="AZM11" s="255">
        <f t="shared" ca="1" si="84"/>
        <v>0</v>
      </c>
      <c r="AZN11" s="255">
        <f t="shared" ca="1" si="85"/>
        <v>0</v>
      </c>
      <c r="AZO11" s="255">
        <f t="shared" ca="1" si="86"/>
        <v>0</v>
      </c>
      <c r="AZP11" s="255">
        <f t="shared" ca="1" si="87"/>
        <v>0</v>
      </c>
      <c r="AZQ11" s="255" t="str">
        <f t="shared" ca="1" si="88"/>
        <v/>
      </c>
      <c r="AZR11" s="255" t="str">
        <f t="shared" ca="1" si="89"/>
        <v/>
      </c>
      <c r="AZS11" s="255">
        <f ca="1">VLOOKUP(AZT11,BEK11:BEL15,2,FALSE)</f>
        <v>5</v>
      </c>
      <c r="AZT11" s="255" t="s">
        <v>40</v>
      </c>
      <c r="AZU11" s="255">
        <f t="shared" ref="AZU11:AZU15" ca="1" si="533">COUNTIFS(BEN$3:BEN$42,AZT11,BEX$3:BEX$42,"W")+COUNTIFS(BEQ$3:BEQ$42,AZT11,BEY$3:BEY$42,"W")</f>
        <v>0</v>
      </c>
      <c r="AZV11" s="255">
        <f t="shared" ref="AZV11:AZV15" ca="1" si="534">COUNTIFS(BEN$3:BEN$42,AZT11,BEX$3:BEX$42,"D")+COUNTIFS(BEQ$3:BEQ$42,AZT11,BEY$3:BEY$42,"D")</f>
        <v>0</v>
      </c>
      <c r="AZW11" s="255">
        <f t="shared" ref="AZW11:AZW15" ca="1" si="535">COUNTIFS(BEN$3:BEN$42,AZT11,BEX$3:BEX$42,"L")+COUNTIFS(BEQ$3:BEQ$42,AZT11,BEY$3:BEY$42,"L")</f>
        <v>0</v>
      </c>
      <c r="AZX11" s="255">
        <f t="shared" ref="AZX11:AZX15" ca="1" si="536">SUMIF(BEN$3:BEN$60,AZT11,BEO$3:BEO$60)+SUMIF(BEQ$3:BEQ$60,AZT11,BEP$3:BEP$60)</f>
        <v>0</v>
      </c>
      <c r="AZY11" s="255">
        <f ca="1">SUMIF(BEQ$3:BEQ$60,AZT11,BEO$3:BEO$60)+SUMIF(BEN$3:BEN$60,AZT11,BEP$3:BEP$60)</f>
        <v>0</v>
      </c>
      <c r="AZZ11" s="255">
        <f t="shared" ref="AZZ11:AZZ15" ca="1" si="537">AZX11-AZY11+1000</f>
        <v>1000</v>
      </c>
      <c r="BAA11" s="255">
        <f ca="1">SUMIF(BEN:BEN,AZT11,BER:BER)+SUMIF(BEQ:BEQ,AZT11,BES:BES)</f>
        <v>0</v>
      </c>
      <c r="BAB11" s="255">
        <f ca="1">SUMIF(BEQ:BEQ,AZT11,BER:BER)+SUMIF(BEN:BEN,AZT11,BES:BES)</f>
        <v>0</v>
      </c>
      <c r="BAC11" s="255">
        <f t="shared" ref="BAC11:BAC15" ca="1" si="538">BAA11-BAB11+1000</f>
        <v>1000</v>
      </c>
      <c r="BAD11" s="255">
        <f t="shared" ref="BAD11:BAD15" ca="1" si="539">AZU11*4+AZV11*2</f>
        <v>0</v>
      </c>
      <c r="BAE11" s="255">
        <f ca="1">SUMIF(BEN:BEN,AZT11,BET:BET)+SUMIF(BEQ:BEQ,AZT11,BEU:BEU)</f>
        <v>0</v>
      </c>
      <c r="BAF11" s="255">
        <f ca="1">SUMIF(BEN:BEN,AZT11,BEV:BEV)+SUMIF(BEQ:BEQ,AZT11,BEW:BEW)</f>
        <v>0</v>
      </c>
      <c r="BAG11" s="255">
        <f t="shared" ref="BAG11:BAG15" ca="1" si="540">BAF11+BAE11+BAD11</f>
        <v>0</v>
      </c>
      <c r="BAH11" s="255">
        <v>2</v>
      </c>
      <c r="BAI11" s="255">
        <f ca="1">RANK(BAG11,BAG$11:BAG$15)</f>
        <v>1</v>
      </c>
      <c r="BAK11" s="255">
        <f ca="1">RANK(BAG11,BAG$11:BAG$15)+COUNTIF(BAG$11:BAG11,BAG11)-1</f>
        <v>1</v>
      </c>
      <c r="BAL11" s="255" t="str">
        <f ca="1">INDEX(AZT$11:AZT$15,MATCH(1,BAK$11:BAK$15,0),0)</f>
        <v>South Africa</v>
      </c>
      <c r="BAM11" s="255">
        <f ca="1">INDEX(BAI$11:BAI$15,MATCH(BAL11,AZT$11:AZT$15,0),0)</f>
        <v>1</v>
      </c>
      <c r="BAN11" s="255" t="str">
        <f ca="1">IF(BAM12=1,BAL11,"")</f>
        <v>South Africa</v>
      </c>
      <c r="BAO11" s="255" t="str">
        <f ca="1">IF(BAM13=2,BAL12,"")</f>
        <v/>
      </c>
      <c r="BAP11" s="255" t="str">
        <f ca="1">IF(BAM14=3,BAL13,"")</f>
        <v/>
      </c>
      <c r="BAQ11" s="255" t="str">
        <f ca="1">IF(BAM15=4,BAL14,"")</f>
        <v/>
      </c>
      <c r="BAS11" s="255" t="str">
        <f ca="1">IF(BAN11&lt;&gt;"",BAN11,"")</f>
        <v>South Africa</v>
      </c>
      <c r="BAT11" s="255">
        <f ca="1">SUMPRODUCT((BEN3:BEN42=BAS11)*(BEQ3:BEQ42=BAS12)*(BEX3:BEX42="W"))+SUMPRODUCT((BEN3:BEN42=BAS11)*(BEQ3:BEQ42=BAS13)*(BEX3:BEX42="W"))+SUMPRODUCT((BEN3:BEN42=BAS11)*(BEQ3:BEQ42=BAS14)*(BEX3:BEX42="W"))+SUMPRODUCT((BEN3:BEN42=BAS11)*(BEQ3:BEQ42=BAS15)*(BEX3:BEX42="W"))+SUMPRODUCT((BEN3:BEN42=BAS12)*(BEQ3:BEQ42=BAS11)*(BEY3:BEY42="W"))+SUMPRODUCT((BEN3:BEN42=BAS13)*(BEQ3:BEQ42=BAS11)*(BEY3:BEY42="W"))+SUMPRODUCT((BEN3:BEN42=BAS14)*(BEQ3:BEQ42=BAS11)*(BEY3:BEY42="W"))+SUMPRODUCT((BEN3:BEN42=BAS15)*(BEQ3:BEQ42=BAS11)*(BEY3:BEY42="W"))</f>
        <v>0</v>
      </c>
      <c r="BAU11" s="255">
        <f ca="1">SUMPRODUCT((BEN3:BEN42=BAS11)*(BEQ3:BEQ42=BAS12)*(BEX3:BEX42="D"))+SUMPRODUCT((BEN3:BEN42=BAS11)*(BEQ3:BEQ42=BAS13)*(BEX3:BEX42="D"))+SUMPRODUCT((BEN3:BEN42=BAS11)*(BEQ3:BEQ42=BAS14)*(BEX3:BEX42="D"))+SUMPRODUCT((BEN3:BEN42=BAS11)*(BEQ3:BEQ42=BAS15)*(BEX3:BEX42="D"))+SUMPRODUCT((BEN3:BEN42=BAS12)*(BEQ3:BEQ42=BAS11)*(BEX3:BEX42="D"))+SUMPRODUCT((BEN3:BEN42=BAS13)*(BEQ3:BEQ42=BAS11)*(BEX3:BEX42="D"))+SUMPRODUCT((BEN3:BEN42=BAS14)*(BEQ3:BEQ42=BAS11)*(BEX3:BEX42="D"))+SUMPRODUCT((BEN3:BEN42=BAS15)*(BEQ3:BEQ42=BAS11)*(BEX3:BEX42="D"))</f>
        <v>0</v>
      </c>
      <c r="BAV11" s="255">
        <f ca="1">SUMPRODUCT((BEN3:BEN42=BAS11)*(BEQ3:BEQ42=BAS12)*(BEX3:BEX42="L"))+SUMPRODUCT((BEN3:BEN42=BAS11)*(BEQ3:BEQ42=BAS13)*(BEX3:BEX42="L"))+SUMPRODUCT((BEN3:BEN42=BAS11)*(BEQ3:BEQ42=BAS14)*(BEX3:BEX42="L"))+SUMPRODUCT((BEN3:BEN42=BAS11)*(BEQ3:BEQ42=BAS15)*(BEX3:BEX42="L"))+SUMPRODUCT((BEN3:BEN42=BAS12)*(BEQ3:BEQ42=BAS11)*(BEY3:BEY42="L"))+SUMPRODUCT((BEN3:BEN42=BAS13)*(BEQ3:BEQ42=BAS11)*(BEY3:BEY42="L"))+SUMPRODUCT((BEN3:BEN42=BAS14)*(BEQ3:BEQ42=BAS11)*(BEY3:BEY42="L"))+SUMPRODUCT((BEN3:BEN42=BAS15)*(BEQ3:BEQ42=BAS11)*(BEY3:BEY42="L"))</f>
        <v>0</v>
      </c>
      <c r="BAW11" s="255">
        <f ca="1">IF(BAS11&lt;&gt;"",VLOOKUP(BAS11,AZT4:AZX29,5,FALSE),0)</f>
        <v>0</v>
      </c>
      <c r="BAX11" s="255">
        <f ca="1">IF(BAS11&lt;&gt;"",VLOOKUP(BAS11,AZT4:AZY29,6,FALSE),0)</f>
        <v>0</v>
      </c>
      <c r="BAY11" s="255">
        <f ca="1">BAW11-BAX11+1000</f>
        <v>1000</v>
      </c>
      <c r="BAZ11" s="255">
        <f ca="1">IF(BAS11&lt;&gt;"",VLOOKUP(BAS11,AZT4:BAA29,8,FALSE),0)</f>
        <v>0</v>
      </c>
      <c r="BBA11" s="255">
        <f ca="1">IF(BAS11&lt;&gt;"",VLOOKUP(BAS11,AZT4:BAB29,9,FALSE),0)</f>
        <v>0</v>
      </c>
      <c r="BBB11" s="255">
        <f ca="1">BAZ11-BBA11+1000</f>
        <v>1000</v>
      </c>
      <c r="BBC11" s="255">
        <f ca="1">IF(BAS11&lt;&gt;"",VLOOKUP(BAS11,AZT11:AZX15,5,FALSE),"")</f>
        <v>0</v>
      </c>
      <c r="BBD11" s="255">
        <f ca="1">IF(BAS11&lt;&gt;"",VLOOKUP(BAS11,AZT11:BAA15,8,FALSE),"")</f>
        <v>0</v>
      </c>
      <c r="BBE11" s="255">
        <f ca="1">IF(BAS11&lt;&gt;"",VLOOKUP(BAS11,AZT11:BAH15,15,FALSE),"")</f>
        <v>2</v>
      </c>
      <c r="BBF11" s="255">
        <f ca="1">SUMPRODUCT((BEN3:BEN42=BAS11)*(BEQ3:BEQ42=BAS12)*BET3:BET42)+SUMPRODUCT((BEN3:BEN42=BAS11)*(BEQ3:BEQ42=BAS13)*BET3:BET42)+SUMPRODUCT((BEN3:BEN42=BAS11)*(BEQ3:BEQ42=BAS14)*BET3:BET42)+SUMPRODUCT((BEN3:BEN42=BAS11)*(BEQ3:BEQ42=BAS15)*BET3:BET42)+SUMPRODUCT((BEN3:BEN42=BAS12)*(BEQ3:BEQ42=BAS11)*BEU3:BEU42)+SUMPRODUCT((BEN3:BEN42=BAS13)*(BEQ3:BEQ42=BAS11)*BEU3:BEU42)+SUMPRODUCT((BEN3:BEN42=BAS14)*(BEQ3:BEQ42=BAS11)*BEU3:BEU42)+SUMPRODUCT((BEN3:BEN42=BAS15)*(BEQ3:BEQ42=BAS11)*BEU3:BEU42)</f>
        <v>0</v>
      </c>
      <c r="BBG11" s="255">
        <f ca="1">SUMPRODUCT((BEN3:BEN42=BAS11)*(BEQ3:BEQ42=BAS12)*BEV3:BEV42)+SUMPRODUCT((BEN3:BEN42=BAS11)*(BEQ3:BEQ42=BAS13)*BEV3:BEV42)+SUMPRODUCT((BEN3:BEN42=BAS11)*(BEQ3:BEQ42=BAS14)*BEV3:BEV42)+SUMPRODUCT((BEN3:BEN42=BAS11)*(BEQ3:BEQ42=BAS15)*BEV3:BEV42)+SUMPRODUCT((BEN3:BEN42=BAS12)*(BEQ3:BEQ42=BAS11)*BEW3:BEW42)+SUMPRODUCT((BEN3:BEN42=BAS13)*(BEQ3:BEQ42=BAS11)*BEW3:BEW42)+SUMPRODUCT((BEN3:BEN42=BAS14)*(BEQ3:BEQ42=BAS11)*BEW3:BEW42)+SUMPRODUCT((BEN3:BEN42=BAS15)*(BEQ3:BEQ42=BAS11)*BEW3:BEW42)</f>
        <v>0</v>
      </c>
      <c r="BBH11" s="255">
        <f ca="1">BAT11*4+BAU11*2+BBF11+BBG11</f>
        <v>0</v>
      </c>
      <c r="BBI11" s="255">
        <f ca="1">IF(BAS11&lt;&gt;"",RANK(BBH11,BBH11:BBH15),"")</f>
        <v>1</v>
      </c>
      <c r="BBJ11" s="255">
        <f ca="1">SUMPRODUCT((BBH11:BBH15=BBH11)*(BAY11:BAY15&gt;BAY11))</f>
        <v>0</v>
      </c>
      <c r="BBK11" s="255">
        <f ca="1">SUMPRODUCT((BBH11:BBH15=BBH11)*(BAY11:BAY15=BAY11)*(BBB11:BBB15&gt;BBB11))</f>
        <v>0</v>
      </c>
      <c r="BBL11" s="255">
        <f ca="1">SUMPRODUCT((BBH11:BBH15=BBH11)*(BAY11:BAY15=BAY11)*(BBB11:BBB15=BBB11)*(BBC11:BBC15&gt;BBC11))</f>
        <v>0</v>
      </c>
      <c r="BBM11" s="255">
        <f ca="1">SUMPRODUCT((BBH11:BBH15=BBH11)*(BAY11:BAY15=BAY11)*(BBB11:BBB15=BBB11)*(BBC11:BBC15=BBC11)*(BBD11:BBD15&gt;BBD11))</f>
        <v>0</v>
      </c>
      <c r="BBN11" s="255">
        <f ca="1">SUMPRODUCT((BBH11:BBH15=BBH11)*(BAY11:BAY15=BAY11)*(BBB11:BBB15=BBB11)*(BBC11:BBC15=BBC11)*(BBD11:BBD15=BBD11)*(BBE11:BBE15&gt;BBE11))</f>
        <v>4</v>
      </c>
      <c r="BBO11" s="255">
        <f ca="1">IF(BAS11&lt;&gt;"",SUM(BBI11:BBN11),"")</f>
        <v>5</v>
      </c>
      <c r="BBP11" s="255" t="str">
        <f ca="1">IF(BAS11&lt;&gt;"",INDEX(BAS11:BAS15,MATCH(1,BBO11:BBO15,0),0),"")</f>
        <v>USA</v>
      </c>
      <c r="BEK11" s="255" t="str">
        <f ca="1">IF(BBP11&lt;&gt;"",BBP11,BAL11)</f>
        <v>USA</v>
      </c>
      <c r="BEL11" s="255">
        <v>1</v>
      </c>
      <c r="BEM11" s="255">
        <v>9</v>
      </c>
      <c r="BEN11" s="255" t="str">
        <f t="shared" si="90"/>
        <v>Scotland</v>
      </c>
      <c r="BEO11" s="255" t="str">
        <f ca="1">IF(OFFSET('All Players'!$W18,0,BEO$1)&lt;&gt;"",OFFSET('All Players'!$W18,0,BEO$1),"")</f>
        <v/>
      </c>
      <c r="BEP11" s="255" t="str">
        <f ca="1">IF(OFFSET('All Players'!$Y18,0,BEO$1)&lt;&gt;"",OFFSET('All Players'!$Y18,0,BEO$1),"")</f>
        <v/>
      </c>
      <c r="BEQ11" s="255" t="str">
        <f t="shared" si="91"/>
        <v>Japan</v>
      </c>
      <c r="BER11" s="255" t="str">
        <f ca="1">IF(OFFSET('All Players'!$AA18,0,BEQ$1)&lt;&gt;"",OFFSET('All Players'!$AA18,0,BEQ$1),"")</f>
        <v/>
      </c>
      <c r="BES11" s="255" t="str">
        <f ca="1">IF(OFFSET('All Players'!$AC18,0,BER$1)&lt;&gt;"",OFFSET('All Players'!$AC18,0,BER$1),"")</f>
        <v/>
      </c>
      <c r="BET11" s="255">
        <f t="shared" ca="1" si="92"/>
        <v>0</v>
      </c>
      <c r="BEU11" s="255">
        <f t="shared" ca="1" si="93"/>
        <v>0</v>
      </c>
      <c r="BEV11" s="255">
        <f t="shared" ca="1" si="94"/>
        <v>0</v>
      </c>
      <c r="BEW11" s="255">
        <f t="shared" ca="1" si="95"/>
        <v>0</v>
      </c>
      <c r="BEX11" s="255" t="str">
        <f t="shared" ca="1" si="96"/>
        <v/>
      </c>
      <c r="BEY11" s="255" t="str">
        <f t="shared" ca="1" si="97"/>
        <v/>
      </c>
      <c r="BEZ11" s="255">
        <f ca="1">VLOOKUP(BFA11,BJR11:BJS15,2,FALSE)</f>
        <v>5</v>
      </c>
      <c r="BFA11" s="255" t="s">
        <v>40</v>
      </c>
      <c r="BFB11" s="255">
        <f t="shared" ref="BFB11:BFB15" ca="1" si="541">COUNTIFS(BJU$3:BJU$42,BFA11,BKE$3:BKE$42,"W")+COUNTIFS(BJX$3:BJX$42,BFA11,BKF$3:BKF$42,"W")</f>
        <v>0</v>
      </c>
      <c r="BFC11" s="255">
        <f t="shared" ref="BFC11:BFC15" ca="1" si="542">COUNTIFS(BJU$3:BJU$42,BFA11,BKE$3:BKE$42,"D")+COUNTIFS(BJX$3:BJX$42,BFA11,BKF$3:BKF$42,"D")</f>
        <v>0</v>
      </c>
      <c r="BFD11" s="255">
        <f t="shared" ref="BFD11:BFD15" ca="1" si="543">COUNTIFS(BJU$3:BJU$42,BFA11,BKE$3:BKE$42,"L")+COUNTIFS(BJX$3:BJX$42,BFA11,BKF$3:BKF$42,"L")</f>
        <v>0</v>
      </c>
      <c r="BFE11" s="255">
        <f t="shared" ref="BFE11:BFE15" ca="1" si="544">SUMIF(BJU$3:BJU$60,BFA11,BJV$3:BJV$60)+SUMIF(BJX$3:BJX$60,BFA11,BJW$3:BJW$60)</f>
        <v>0</v>
      </c>
      <c r="BFF11" s="255">
        <f ca="1">SUMIF(BJX$3:BJX$60,BFA11,BJV$3:BJV$60)+SUMIF(BJU$3:BJU$60,BFA11,BJW$3:BJW$60)</f>
        <v>0</v>
      </c>
      <c r="BFG11" s="255">
        <f t="shared" ref="BFG11:BFG15" ca="1" si="545">BFE11-BFF11+1000</f>
        <v>1000</v>
      </c>
      <c r="BFH11" s="255">
        <f ca="1">SUMIF(BJU:BJU,BFA11,BJY:BJY)+SUMIF(BJX:BJX,BFA11,BJZ:BJZ)</f>
        <v>0</v>
      </c>
      <c r="BFI11" s="255">
        <f ca="1">SUMIF(BJX:BJX,BFA11,BJY:BJY)+SUMIF(BJU:BJU,BFA11,BJZ:BJZ)</f>
        <v>0</v>
      </c>
      <c r="BFJ11" s="255">
        <f t="shared" ref="BFJ11:BFJ15" ca="1" si="546">BFH11-BFI11+1000</f>
        <v>1000</v>
      </c>
      <c r="BFK11" s="255">
        <f t="shared" ref="BFK11:BFK15" ca="1" si="547">BFB11*4+BFC11*2</f>
        <v>0</v>
      </c>
      <c r="BFL11" s="255">
        <f ca="1">SUMIF(BJU:BJU,BFA11,BKA:BKA)+SUMIF(BJX:BJX,BFA11,BKB:BKB)</f>
        <v>0</v>
      </c>
      <c r="BFM11" s="255">
        <f ca="1">SUMIF(BJU:BJU,BFA11,BKC:BKC)+SUMIF(BJX:BJX,BFA11,BKD:BKD)</f>
        <v>0</v>
      </c>
      <c r="BFN11" s="255">
        <f t="shared" ref="BFN11:BFN15" ca="1" si="548">BFM11+BFL11+BFK11</f>
        <v>0</v>
      </c>
      <c r="BFO11" s="255">
        <v>2</v>
      </c>
      <c r="BFP11" s="255">
        <f ca="1">RANK(BFN11,BFN$11:BFN$15)</f>
        <v>1</v>
      </c>
      <c r="BFR11" s="255">
        <f ca="1">RANK(BFN11,BFN$11:BFN$15)+COUNTIF(BFN$11:BFN11,BFN11)-1</f>
        <v>1</v>
      </c>
      <c r="BFS11" s="255" t="str">
        <f ca="1">INDEX(BFA$11:BFA$15,MATCH(1,BFR$11:BFR$15,0),0)</f>
        <v>South Africa</v>
      </c>
      <c r="BFT11" s="255">
        <f ca="1">INDEX(BFP$11:BFP$15,MATCH(BFS11,BFA$11:BFA$15,0),0)</f>
        <v>1</v>
      </c>
      <c r="BFU11" s="255" t="str">
        <f ca="1">IF(BFT12=1,BFS11,"")</f>
        <v>South Africa</v>
      </c>
      <c r="BFV11" s="255" t="str">
        <f ca="1">IF(BFT13=2,BFS12,"")</f>
        <v/>
      </c>
      <c r="BFW11" s="255" t="str">
        <f ca="1">IF(BFT14=3,BFS13,"")</f>
        <v/>
      </c>
      <c r="BFX11" s="255" t="str">
        <f ca="1">IF(BFT15=4,BFS14,"")</f>
        <v/>
      </c>
      <c r="BFZ11" s="255" t="str">
        <f ca="1">IF(BFU11&lt;&gt;"",BFU11,"")</f>
        <v>South Africa</v>
      </c>
      <c r="BGA11" s="255">
        <f ca="1">SUMPRODUCT((BJU3:BJU42=BFZ11)*(BJX3:BJX42=BFZ12)*(BKE3:BKE42="W"))+SUMPRODUCT((BJU3:BJU42=BFZ11)*(BJX3:BJX42=BFZ13)*(BKE3:BKE42="W"))+SUMPRODUCT((BJU3:BJU42=BFZ11)*(BJX3:BJX42=BFZ14)*(BKE3:BKE42="W"))+SUMPRODUCT((BJU3:BJU42=BFZ11)*(BJX3:BJX42=BFZ15)*(BKE3:BKE42="W"))+SUMPRODUCT((BJU3:BJU42=BFZ12)*(BJX3:BJX42=BFZ11)*(BKF3:BKF42="W"))+SUMPRODUCT((BJU3:BJU42=BFZ13)*(BJX3:BJX42=BFZ11)*(BKF3:BKF42="W"))+SUMPRODUCT((BJU3:BJU42=BFZ14)*(BJX3:BJX42=BFZ11)*(BKF3:BKF42="W"))+SUMPRODUCT((BJU3:BJU42=BFZ15)*(BJX3:BJX42=BFZ11)*(BKF3:BKF42="W"))</f>
        <v>0</v>
      </c>
      <c r="BGB11" s="255">
        <f ca="1">SUMPRODUCT((BJU3:BJU42=BFZ11)*(BJX3:BJX42=BFZ12)*(BKE3:BKE42="D"))+SUMPRODUCT((BJU3:BJU42=BFZ11)*(BJX3:BJX42=BFZ13)*(BKE3:BKE42="D"))+SUMPRODUCT((BJU3:BJU42=BFZ11)*(BJX3:BJX42=BFZ14)*(BKE3:BKE42="D"))+SUMPRODUCT((BJU3:BJU42=BFZ11)*(BJX3:BJX42=BFZ15)*(BKE3:BKE42="D"))+SUMPRODUCT((BJU3:BJU42=BFZ12)*(BJX3:BJX42=BFZ11)*(BKE3:BKE42="D"))+SUMPRODUCT((BJU3:BJU42=BFZ13)*(BJX3:BJX42=BFZ11)*(BKE3:BKE42="D"))+SUMPRODUCT((BJU3:BJU42=BFZ14)*(BJX3:BJX42=BFZ11)*(BKE3:BKE42="D"))+SUMPRODUCT((BJU3:BJU42=BFZ15)*(BJX3:BJX42=BFZ11)*(BKE3:BKE42="D"))</f>
        <v>0</v>
      </c>
      <c r="BGC11" s="255">
        <f ca="1">SUMPRODUCT((BJU3:BJU42=BFZ11)*(BJX3:BJX42=BFZ12)*(BKE3:BKE42="L"))+SUMPRODUCT((BJU3:BJU42=BFZ11)*(BJX3:BJX42=BFZ13)*(BKE3:BKE42="L"))+SUMPRODUCT((BJU3:BJU42=BFZ11)*(BJX3:BJX42=BFZ14)*(BKE3:BKE42="L"))+SUMPRODUCT((BJU3:BJU42=BFZ11)*(BJX3:BJX42=BFZ15)*(BKE3:BKE42="L"))+SUMPRODUCT((BJU3:BJU42=BFZ12)*(BJX3:BJX42=BFZ11)*(BKF3:BKF42="L"))+SUMPRODUCT((BJU3:BJU42=BFZ13)*(BJX3:BJX42=BFZ11)*(BKF3:BKF42="L"))+SUMPRODUCT((BJU3:BJU42=BFZ14)*(BJX3:BJX42=BFZ11)*(BKF3:BKF42="L"))+SUMPRODUCT((BJU3:BJU42=BFZ15)*(BJX3:BJX42=BFZ11)*(BKF3:BKF42="L"))</f>
        <v>0</v>
      </c>
      <c r="BGD11" s="255">
        <f ca="1">IF(BFZ11&lt;&gt;"",VLOOKUP(BFZ11,BFA4:BFE29,5,FALSE),0)</f>
        <v>0</v>
      </c>
      <c r="BGE11" s="255">
        <f ca="1">IF(BFZ11&lt;&gt;"",VLOOKUP(BFZ11,BFA4:BFF29,6,FALSE),0)</f>
        <v>0</v>
      </c>
      <c r="BGF11" s="255">
        <f ca="1">BGD11-BGE11+1000</f>
        <v>1000</v>
      </c>
      <c r="BGG11" s="255">
        <f ca="1">IF(BFZ11&lt;&gt;"",VLOOKUP(BFZ11,BFA4:BFH29,8,FALSE),0)</f>
        <v>0</v>
      </c>
      <c r="BGH11" s="255">
        <f ca="1">IF(BFZ11&lt;&gt;"",VLOOKUP(BFZ11,BFA4:BFI29,9,FALSE),0)</f>
        <v>0</v>
      </c>
      <c r="BGI11" s="255">
        <f ca="1">BGG11-BGH11+1000</f>
        <v>1000</v>
      </c>
      <c r="BGJ11" s="255">
        <f ca="1">IF(BFZ11&lt;&gt;"",VLOOKUP(BFZ11,BFA11:BFE15,5,FALSE),"")</f>
        <v>0</v>
      </c>
      <c r="BGK11" s="255">
        <f ca="1">IF(BFZ11&lt;&gt;"",VLOOKUP(BFZ11,BFA11:BFH15,8,FALSE),"")</f>
        <v>0</v>
      </c>
      <c r="BGL11" s="255">
        <f ca="1">IF(BFZ11&lt;&gt;"",VLOOKUP(BFZ11,BFA11:BFO15,15,FALSE),"")</f>
        <v>2</v>
      </c>
      <c r="BGM11" s="255">
        <f ca="1">SUMPRODUCT((BJU3:BJU42=BFZ11)*(BJX3:BJX42=BFZ12)*BKA3:BKA42)+SUMPRODUCT((BJU3:BJU42=BFZ11)*(BJX3:BJX42=BFZ13)*BKA3:BKA42)+SUMPRODUCT((BJU3:BJU42=BFZ11)*(BJX3:BJX42=BFZ14)*BKA3:BKA42)+SUMPRODUCT((BJU3:BJU42=BFZ11)*(BJX3:BJX42=BFZ15)*BKA3:BKA42)+SUMPRODUCT((BJU3:BJU42=BFZ12)*(BJX3:BJX42=BFZ11)*BKB3:BKB42)+SUMPRODUCT((BJU3:BJU42=BFZ13)*(BJX3:BJX42=BFZ11)*BKB3:BKB42)+SUMPRODUCT((BJU3:BJU42=BFZ14)*(BJX3:BJX42=BFZ11)*BKB3:BKB42)+SUMPRODUCT((BJU3:BJU42=BFZ15)*(BJX3:BJX42=BFZ11)*BKB3:BKB42)</f>
        <v>0</v>
      </c>
      <c r="BGN11" s="255">
        <f ca="1">SUMPRODUCT((BJU3:BJU42=BFZ11)*(BJX3:BJX42=BFZ12)*BKC3:BKC42)+SUMPRODUCT((BJU3:BJU42=BFZ11)*(BJX3:BJX42=BFZ13)*BKC3:BKC42)+SUMPRODUCT((BJU3:BJU42=BFZ11)*(BJX3:BJX42=BFZ14)*BKC3:BKC42)+SUMPRODUCT((BJU3:BJU42=BFZ11)*(BJX3:BJX42=BFZ15)*BKC3:BKC42)+SUMPRODUCT((BJU3:BJU42=BFZ12)*(BJX3:BJX42=BFZ11)*BKD3:BKD42)+SUMPRODUCT((BJU3:BJU42=BFZ13)*(BJX3:BJX42=BFZ11)*BKD3:BKD42)+SUMPRODUCT((BJU3:BJU42=BFZ14)*(BJX3:BJX42=BFZ11)*BKD3:BKD42)+SUMPRODUCT((BJU3:BJU42=BFZ15)*(BJX3:BJX42=BFZ11)*BKD3:BKD42)</f>
        <v>0</v>
      </c>
      <c r="BGO11" s="255">
        <f ca="1">BGA11*4+BGB11*2+BGM11+BGN11</f>
        <v>0</v>
      </c>
      <c r="BGP11" s="255">
        <f ca="1">IF(BFZ11&lt;&gt;"",RANK(BGO11,BGO11:BGO15),"")</f>
        <v>1</v>
      </c>
      <c r="BGQ11" s="255">
        <f ca="1">SUMPRODUCT((BGO11:BGO15=BGO11)*(BGF11:BGF15&gt;BGF11))</f>
        <v>0</v>
      </c>
      <c r="BGR11" s="255">
        <f ca="1">SUMPRODUCT((BGO11:BGO15=BGO11)*(BGF11:BGF15=BGF11)*(BGI11:BGI15&gt;BGI11))</f>
        <v>0</v>
      </c>
      <c r="BGS11" s="255">
        <f ca="1">SUMPRODUCT((BGO11:BGO15=BGO11)*(BGF11:BGF15=BGF11)*(BGI11:BGI15=BGI11)*(BGJ11:BGJ15&gt;BGJ11))</f>
        <v>0</v>
      </c>
      <c r="BGT11" s="255">
        <f ca="1">SUMPRODUCT((BGO11:BGO15=BGO11)*(BGF11:BGF15=BGF11)*(BGI11:BGI15=BGI11)*(BGJ11:BGJ15=BGJ11)*(BGK11:BGK15&gt;BGK11))</f>
        <v>0</v>
      </c>
      <c r="BGU11" s="255">
        <f ca="1">SUMPRODUCT((BGO11:BGO15=BGO11)*(BGF11:BGF15=BGF11)*(BGI11:BGI15=BGI11)*(BGJ11:BGJ15=BGJ11)*(BGK11:BGK15=BGK11)*(BGL11:BGL15&gt;BGL11))</f>
        <v>4</v>
      </c>
      <c r="BGV11" s="255">
        <f ca="1">IF(BFZ11&lt;&gt;"",SUM(BGP11:BGU11),"")</f>
        <v>5</v>
      </c>
      <c r="BGW11" s="255" t="str">
        <f ca="1">IF(BFZ11&lt;&gt;"",INDEX(BFZ11:BFZ15,MATCH(1,BGV11:BGV15,0),0),"")</f>
        <v>USA</v>
      </c>
      <c r="BJR11" s="255" t="str">
        <f ca="1">IF(BGW11&lt;&gt;"",BGW11,BFS11)</f>
        <v>USA</v>
      </c>
      <c r="BJS11" s="255">
        <v>1</v>
      </c>
      <c r="BJT11" s="255">
        <v>9</v>
      </c>
      <c r="BJU11" s="255" t="str">
        <f t="shared" si="98"/>
        <v>Scotland</v>
      </c>
      <c r="BJV11" s="255" t="str">
        <f ca="1">IF(OFFSET('All Players'!$W18,0,BJV$1)&lt;&gt;"",OFFSET('All Players'!$W18,0,BJV$1),"")</f>
        <v/>
      </c>
      <c r="BJW11" s="255" t="str">
        <f ca="1">IF(OFFSET('All Players'!$Y18,0,BJV$1)&lt;&gt;"",OFFSET('All Players'!$Y18,0,BJV$1),"")</f>
        <v/>
      </c>
      <c r="BJX11" s="255" t="str">
        <f t="shared" si="99"/>
        <v>Japan</v>
      </c>
      <c r="BJY11" s="255" t="str">
        <f ca="1">IF(OFFSET('All Players'!$AA18,0,BJX$1)&lt;&gt;"",OFFSET('All Players'!$AA18,0,BJX$1),"")</f>
        <v/>
      </c>
      <c r="BJZ11" s="255" t="str">
        <f ca="1">IF(OFFSET('All Players'!$AC18,0,BJY$1)&lt;&gt;"",OFFSET('All Players'!$AC18,0,BJY$1),"")</f>
        <v/>
      </c>
      <c r="BKA11" s="255">
        <f t="shared" ca="1" si="100"/>
        <v>0</v>
      </c>
      <c r="BKB11" s="255">
        <f t="shared" ca="1" si="101"/>
        <v>0</v>
      </c>
      <c r="BKC11" s="255">
        <f t="shared" ca="1" si="102"/>
        <v>0</v>
      </c>
      <c r="BKD11" s="255">
        <f t="shared" ca="1" si="103"/>
        <v>0</v>
      </c>
      <c r="BKE11" s="255" t="str">
        <f t="shared" ca="1" si="104"/>
        <v/>
      </c>
      <c r="BKF11" s="255" t="str">
        <f t="shared" ca="1" si="105"/>
        <v/>
      </c>
      <c r="BKG11" s="255">
        <f ca="1">VLOOKUP(BKH11,BOY11:BOZ15,2,FALSE)</f>
        <v>5</v>
      </c>
      <c r="BKH11" s="255" t="s">
        <v>40</v>
      </c>
      <c r="BKI11" s="255">
        <f t="shared" ref="BKI11:BKI15" ca="1" si="549">COUNTIFS(BPB$3:BPB$42,BKH11,BPL$3:BPL$42,"W")+COUNTIFS(BPE$3:BPE$42,BKH11,BPM$3:BPM$42,"W")</f>
        <v>0</v>
      </c>
      <c r="BKJ11" s="255">
        <f t="shared" ref="BKJ11:BKJ15" ca="1" si="550">COUNTIFS(BPB$3:BPB$42,BKH11,BPL$3:BPL$42,"D")+COUNTIFS(BPE$3:BPE$42,BKH11,BPM$3:BPM$42,"D")</f>
        <v>0</v>
      </c>
      <c r="BKK11" s="255">
        <f t="shared" ref="BKK11:BKK15" ca="1" si="551">COUNTIFS(BPB$3:BPB$42,BKH11,BPL$3:BPL$42,"L")+COUNTIFS(BPE$3:BPE$42,BKH11,BPM$3:BPM$42,"L")</f>
        <v>0</v>
      </c>
      <c r="BKL11" s="255">
        <f t="shared" ref="BKL11:BKL15" ca="1" si="552">SUMIF(BPB$3:BPB$60,BKH11,BPC$3:BPC$60)+SUMIF(BPE$3:BPE$60,BKH11,BPD$3:BPD$60)</f>
        <v>0</v>
      </c>
      <c r="BKM11" s="255">
        <f ca="1">SUMIF(BPE$3:BPE$60,BKH11,BPC$3:BPC$60)+SUMIF(BPB$3:BPB$60,BKH11,BPD$3:BPD$60)</f>
        <v>0</v>
      </c>
      <c r="BKN11" s="255">
        <f t="shared" ref="BKN11:BKN15" ca="1" si="553">BKL11-BKM11+1000</f>
        <v>1000</v>
      </c>
      <c r="BKO11" s="255">
        <f ca="1">SUMIF(BPB:BPB,BKH11,BPF:BPF)+SUMIF(BPE:BPE,BKH11,BPG:BPG)</f>
        <v>0</v>
      </c>
      <c r="BKP11" s="255">
        <f ca="1">SUMIF(BPE:BPE,BKH11,BPF:BPF)+SUMIF(BPB:BPB,BKH11,BPG:BPG)</f>
        <v>0</v>
      </c>
      <c r="BKQ11" s="255">
        <f t="shared" ref="BKQ11:BKQ15" ca="1" si="554">BKO11-BKP11+1000</f>
        <v>1000</v>
      </c>
      <c r="BKR11" s="255">
        <f t="shared" ref="BKR11:BKR15" ca="1" si="555">BKI11*4+BKJ11*2</f>
        <v>0</v>
      </c>
      <c r="BKS11" s="255">
        <f ca="1">SUMIF(BPB:BPB,BKH11,BPH:BPH)+SUMIF(BPE:BPE,BKH11,BPI:BPI)</f>
        <v>0</v>
      </c>
      <c r="BKT11" s="255">
        <f ca="1">SUMIF(BPB:BPB,BKH11,BPJ:BPJ)+SUMIF(BPE:BPE,BKH11,BPK:BPK)</f>
        <v>0</v>
      </c>
      <c r="BKU11" s="255">
        <f t="shared" ref="BKU11:BKU15" ca="1" si="556">BKT11+BKS11+BKR11</f>
        <v>0</v>
      </c>
      <c r="BKV11" s="255">
        <v>2</v>
      </c>
      <c r="BKW11" s="255">
        <f ca="1">RANK(BKU11,BKU$11:BKU$15)</f>
        <v>1</v>
      </c>
      <c r="BKY11" s="255">
        <f ca="1">RANK(BKU11,BKU$11:BKU$15)+COUNTIF(BKU$11:BKU11,BKU11)-1</f>
        <v>1</v>
      </c>
      <c r="BKZ11" s="255" t="str">
        <f ca="1">INDEX(BKH$11:BKH$15,MATCH(1,BKY$11:BKY$15,0),0)</f>
        <v>South Africa</v>
      </c>
      <c r="BLA11" s="255">
        <f ca="1">INDEX(BKW$11:BKW$15,MATCH(BKZ11,BKH$11:BKH$15,0),0)</f>
        <v>1</v>
      </c>
      <c r="BLB11" s="255" t="str">
        <f ca="1">IF(BLA12=1,BKZ11,"")</f>
        <v>South Africa</v>
      </c>
      <c r="BLC11" s="255" t="str">
        <f ca="1">IF(BLA13=2,BKZ12,"")</f>
        <v/>
      </c>
      <c r="BLD11" s="255" t="str">
        <f ca="1">IF(BLA14=3,BKZ13,"")</f>
        <v/>
      </c>
      <c r="BLE11" s="255" t="str">
        <f ca="1">IF(BLA15=4,BKZ14,"")</f>
        <v/>
      </c>
      <c r="BLG11" s="255" t="str">
        <f ca="1">IF(BLB11&lt;&gt;"",BLB11,"")</f>
        <v>South Africa</v>
      </c>
      <c r="BLH11" s="255">
        <f ca="1">SUMPRODUCT((BPB3:BPB42=BLG11)*(BPE3:BPE42=BLG12)*(BPL3:BPL42="W"))+SUMPRODUCT((BPB3:BPB42=BLG11)*(BPE3:BPE42=BLG13)*(BPL3:BPL42="W"))+SUMPRODUCT((BPB3:BPB42=BLG11)*(BPE3:BPE42=BLG14)*(BPL3:BPL42="W"))+SUMPRODUCT((BPB3:BPB42=BLG11)*(BPE3:BPE42=BLG15)*(BPL3:BPL42="W"))+SUMPRODUCT((BPB3:BPB42=BLG12)*(BPE3:BPE42=BLG11)*(BPM3:BPM42="W"))+SUMPRODUCT((BPB3:BPB42=BLG13)*(BPE3:BPE42=BLG11)*(BPM3:BPM42="W"))+SUMPRODUCT((BPB3:BPB42=BLG14)*(BPE3:BPE42=BLG11)*(BPM3:BPM42="W"))+SUMPRODUCT((BPB3:BPB42=BLG15)*(BPE3:BPE42=BLG11)*(BPM3:BPM42="W"))</f>
        <v>0</v>
      </c>
      <c r="BLI11" s="255">
        <f ca="1">SUMPRODUCT((BPB3:BPB42=BLG11)*(BPE3:BPE42=BLG12)*(BPL3:BPL42="D"))+SUMPRODUCT((BPB3:BPB42=BLG11)*(BPE3:BPE42=BLG13)*(BPL3:BPL42="D"))+SUMPRODUCT((BPB3:BPB42=BLG11)*(BPE3:BPE42=BLG14)*(BPL3:BPL42="D"))+SUMPRODUCT((BPB3:BPB42=BLG11)*(BPE3:BPE42=BLG15)*(BPL3:BPL42="D"))+SUMPRODUCT((BPB3:BPB42=BLG12)*(BPE3:BPE42=BLG11)*(BPL3:BPL42="D"))+SUMPRODUCT((BPB3:BPB42=BLG13)*(BPE3:BPE42=BLG11)*(BPL3:BPL42="D"))+SUMPRODUCT((BPB3:BPB42=BLG14)*(BPE3:BPE42=BLG11)*(BPL3:BPL42="D"))+SUMPRODUCT((BPB3:BPB42=BLG15)*(BPE3:BPE42=BLG11)*(BPL3:BPL42="D"))</f>
        <v>0</v>
      </c>
      <c r="BLJ11" s="255">
        <f ca="1">SUMPRODUCT((BPB3:BPB42=BLG11)*(BPE3:BPE42=BLG12)*(BPL3:BPL42="L"))+SUMPRODUCT((BPB3:BPB42=BLG11)*(BPE3:BPE42=BLG13)*(BPL3:BPL42="L"))+SUMPRODUCT((BPB3:BPB42=BLG11)*(BPE3:BPE42=BLG14)*(BPL3:BPL42="L"))+SUMPRODUCT((BPB3:BPB42=BLG11)*(BPE3:BPE42=BLG15)*(BPL3:BPL42="L"))+SUMPRODUCT((BPB3:BPB42=BLG12)*(BPE3:BPE42=BLG11)*(BPM3:BPM42="L"))+SUMPRODUCT((BPB3:BPB42=BLG13)*(BPE3:BPE42=BLG11)*(BPM3:BPM42="L"))+SUMPRODUCT((BPB3:BPB42=BLG14)*(BPE3:BPE42=BLG11)*(BPM3:BPM42="L"))+SUMPRODUCT((BPB3:BPB42=BLG15)*(BPE3:BPE42=BLG11)*(BPM3:BPM42="L"))</f>
        <v>0</v>
      </c>
      <c r="BLK11" s="255">
        <f ca="1">IF(BLG11&lt;&gt;"",VLOOKUP(BLG11,BKH4:BKL29,5,FALSE),0)</f>
        <v>0</v>
      </c>
      <c r="BLL11" s="255">
        <f ca="1">IF(BLG11&lt;&gt;"",VLOOKUP(BLG11,BKH4:BKM29,6,FALSE),0)</f>
        <v>0</v>
      </c>
      <c r="BLM11" s="255">
        <f ca="1">BLK11-BLL11+1000</f>
        <v>1000</v>
      </c>
      <c r="BLN11" s="255">
        <f ca="1">IF(BLG11&lt;&gt;"",VLOOKUP(BLG11,BKH4:BKO29,8,FALSE),0)</f>
        <v>0</v>
      </c>
      <c r="BLO11" s="255">
        <f ca="1">IF(BLG11&lt;&gt;"",VLOOKUP(BLG11,BKH4:BKP29,9,FALSE),0)</f>
        <v>0</v>
      </c>
      <c r="BLP11" s="255">
        <f ca="1">BLN11-BLO11+1000</f>
        <v>1000</v>
      </c>
      <c r="BLQ11" s="255">
        <f ca="1">IF(BLG11&lt;&gt;"",VLOOKUP(BLG11,BKH11:BKL15,5,FALSE),"")</f>
        <v>0</v>
      </c>
      <c r="BLR11" s="255">
        <f ca="1">IF(BLG11&lt;&gt;"",VLOOKUP(BLG11,BKH11:BKO15,8,FALSE),"")</f>
        <v>0</v>
      </c>
      <c r="BLS11" s="255">
        <f ca="1">IF(BLG11&lt;&gt;"",VLOOKUP(BLG11,BKH11:BKV15,15,FALSE),"")</f>
        <v>2</v>
      </c>
      <c r="BLT11" s="255">
        <f ca="1">SUMPRODUCT((BPB3:BPB42=BLG11)*(BPE3:BPE42=BLG12)*BPH3:BPH42)+SUMPRODUCT((BPB3:BPB42=BLG11)*(BPE3:BPE42=BLG13)*BPH3:BPH42)+SUMPRODUCT((BPB3:BPB42=BLG11)*(BPE3:BPE42=BLG14)*BPH3:BPH42)+SUMPRODUCT((BPB3:BPB42=BLG11)*(BPE3:BPE42=BLG15)*BPH3:BPH42)+SUMPRODUCT((BPB3:BPB42=BLG12)*(BPE3:BPE42=BLG11)*BPI3:BPI42)+SUMPRODUCT((BPB3:BPB42=BLG13)*(BPE3:BPE42=BLG11)*BPI3:BPI42)+SUMPRODUCT((BPB3:BPB42=BLG14)*(BPE3:BPE42=BLG11)*BPI3:BPI42)+SUMPRODUCT((BPB3:BPB42=BLG15)*(BPE3:BPE42=BLG11)*BPI3:BPI42)</f>
        <v>0</v>
      </c>
      <c r="BLU11" s="255">
        <f ca="1">SUMPRODUCT((BPB3:BPB42=BLG11)*(BPE3:BPE42=BLG12)*BPJ3:BPJ42)+SUMPRODUCT((BPB3:BPB42=BLG11)*(BPE3:BPE42=BLG13)*BPJ3:BPJ42)+SUMPRODUCT((BPB3:BPB42=BLG11)*(BPE3:BPE42=BLG14)*BPJ3:BPJ42)+SUMPRODUCT((BPB3:BPB42=BLG11)*(BPE3:BPE42=BLG15)*BPJ3:BPJ42)+SUMPRODUCT((BPB3:BPB42=BLG12)*(BPE3:BPE42=BLG11)*BPK3:BPK42)+SUMPRODUCT((BPB3:BPB42=BLG13)*(BPE3:BPE42=BLG11)*BPK3:BPK42)+SUMPRODUCT((BPB3:BPB42=BLG14)*(BPE3:BPE42=BLG11)*BPK3:BPK42)+SUMPRODUCT((BPB3:BPB42=BLG15)*(BPE3:BPE42=BLG11)*BPK3:BPK42)</f>
        <v>0</v>
      </c>
      <c r="BLV11" s="255">
        <f ca="1">BLH11*4+BLI11*2+BLT11+BLU11</f>
        <v>0</v>
      </c>
      <c r="BLW11" s="255">
        <f ca="1">IF(BLG11&lt;&gt;"",RANK(BLV11,BLV11:BLV15),"")</f>
        <v>1</v>
      </c>
      <c r="BLX11" s="255">
        <f ca="1">SUMPRODUCT((BLV11:BLV15=BLV11)*(BLM11:BLM15&gt;BLM11))</f>
        <v>0</v>
      </c>
      <c r="BLY11" s="255">
        <f ca="1">SUMPRODUCT((BLV11:BLV15=BLV11)*(BLM11:BLM15=BLM11)*(BLP11:BLP15&gt;BLP11))</f>
        <v>0</v>
      </c>
      <c r="BLZ11" s="255">
        <f ca="1">SUMPRODUCT((BLV11:BLV15=BLV11)*(BLM11:BLM15=BLM11)*(BLP11:BLP15=BLP11)*(BLQ11:BLQ15&gt;BLQ11))</f>
        <v>0</v>
      </c>
      <c r="BMA11" s="255">
        <f ca="1">SUMPRODUCT((BLV11:BLV15=BLV11)*(BLM11:BLM15=BLM11)*(BLP11:BLP15=BLP11)*(BLQ11:BLQ15=BLQ11)*(BLR11:BLR15&gt;BLR11))</f>
        <v>0</v>
      </c>
      <c r="BMB11" s="255">
        <f ca="1">SUMPRODUCT((BLV11:BLV15=BLV11)*(BLM11:BLM15=BLM11)*(BLP11:BLP15=BLP11)*(BLQ11:BLQ15=BLQ11)*(BLR11:BLR15=BLR11)*(BLS11:BLS15&gt;BLS11))</f>
        <v>4</v>
      </c>
      <c r="BMC11" s="255">
        <f ca="1">IF(BLG11&lt;&gt;"",SUM(BLW11:BMB11),"")</f>
        <v>5</v>
      </c>
      <c r="BMD11" s="255" t="str">
        <f ca="1">IF(BLG11&lt;&gt;"",INDEX(BLG11:BLG15,MATCH(1,BMC11:BMC15,0),0),"")</f>
        <v>USA</v>
      </c>
      <c r="BOY11" s="255" t="str">
        <f ca="1">IF(BMD11&lt;&gt;"",BMD11,BKZ11)</f>
        <v>USA</v>
      </c>
      <c r="BOZ11" s="255">
        <v>1</v>
      </c>
      <c r="BPA11" s="255">
        <v>9</v>
      </c>
      <c r="BPB11" s="255" t="str">
        <f t="shared" si="106"/>
        <v>Scotland</v>
      </c>
      <c r="BPC11" s="255" t="str">
        <f ca="1">IF(OFFSET('All Players'!$W18,0,BPC$1)&lt;&gt;"",OFFSET('All Players'!$W18,0,BPC$1),"")</f>
        <v/>
      </c>
      <c r="BPD11" s="255" t="str">
        <f ca="1">IF(OFFSET('All Players'!$Y18,0,BPC$1)&lt;&gt;"",OFFSET('All Players'!$Y18,0,BPC$1),"")</f>
        <v/>
      </c>
      <c r="BPE11" s="255" t="str">
        <f t="shared" si="107"/>
        <v>Japan</v>
      </c>
      <c r="BPF11" s="255" t="str">
        <f ca="1">IF(OFFSET('All Players'!$AA18,0,BPE$1)&lt;&gt;"",OFFSET('All Players'!$AA18,0,BPE$1),"")</f>
        <v/>
      </c>
      <c r="BPG11" s="255" t="str">
        <f ca="1">IF(OFFSET('All Players'!$AC18,0,BPF$1)&lt;&gt;"",OFFSET('All Players'!$AC18,0,BPF$1),"")</f>
        <v/>
      </c>
      <c r="BPH11" s="255">
        <f t="shared" ca="1" si="108"/>
        <v>0</v>
      </c>
      <c r="BPI11" s="255">
        <f t="shared" ca="1" si="109"/>
        <v>0</v>
      </c>
      <c r="BPJ11" s="255">
        <f t="shared" ca="1" si="110"/>
        <v>0</v>
      </c>
      <c r="BPK11" s="255">
        <f t="shared" ca="1" si="111"/>
        <v>0</v>
      </c>
      <c r="BPL11" s="255" t="str">
        <f t="shared" ca="1" si="112"/>
        <v/>
      </c>
      <c r="BPM11" s="255" t="str">
        <f t="shared" ca="1" si="113"/>
        <v/>
      </c>
      <c r="BPN11" s="255">
        <f ca="1">VLOOKUP(BPO11,BUF11:BUG15,2,FALSE)</f>
        <v>5</v>
      </c>
      <c r="BPO11" s="255" t="s">
        <v>40</v>
      </c>
      <c r="BPP11" s="255">
        <f t="shared" ref="BPP11:BPP15" ca="1" si="557">COUNTIFS(BUI$3:BUI$42,BPO11,BUS$3:BUS$42,"W")+COUNTIFS(BUL$3:BUL$42,BPO11,BUT$3:BUT$42,"W")</f>
        <v>0</v>
      </c>
      <c r="BPQ11" s="255">
        <f t="shared" ref="BPQ11:BPQ15" ca="1" si="558">COUNTIFS(BUI$3:BUI$42,BPO11,BUS$3:BUS$42,"D")+COUNTIFS(BUL$3:BUL$42,BPO11,BUT$3:BUT$42,"D")</f>
        <v>0</v>
      </c>
      <c r="BPR11" s="255">
        <f t="shared" ref="BPR11:BPR15" ca="1" si="559">COUNTIFS(BUI$3:BUI$42,BPO11,BUS$3:BUS$42,"L")+COUNTIFS(BUL$3:BUL$42,BPO11,BUT$3:BUT$42,"L")</f>
        <v>0</v>
      </c>
      <c r="BPS11" s="255">
        <f t="shared" ref="BPS11:BPS15" ca="1" si="560">SUMIF(BUI$3:BUI$60,BPO11,BUJ$3:BUJ$60)+SUMIF(BUL$3:BUL$60,BPO11,BUK$3:BUK$60)</f>
        <v>0</v>
      </c>
      <c r="BPT11" s="255">
        <f ca="1">SUMIF(BUL$3:BUL$60,BPO11,BUJ$3:BUJ$60)+SUMIF(BUI$3:BUI$60,BPO11,BUK$3:BUK$60)</f>
        <v>0</v>
      </c>
      <c r="BPU11" s="255">
        <f t="shared" ref="BPU11:BPU15" ca="1" si="561">BPS11-BPT11+1000</f>
        <v>1000</v>
      </c>
      <c r="BPV11" s="255">
        <f ca="1">SUMIF(BUI:BUI,BPO11,BUM:BUM)+SUMIF(BUL:BUL,BPO11,BUN:BUN)</f>
        <v>0</v>
      </c>
      <c r="BPW11" s="255">
        <f ca="1">SUMIF(BUL:BUL,BPO11,BUM:BUM)+SUMIF(BUI:BUI,BPO11,BUN:BUN)</f>
        <v>0</v>
      </c>
      <c r="BPX11" s="255">
        <f t="shared" ref="BPX11:BPX15" ca="1" si="562">BPV11-BPW11+1000</f>
        <v>1000</v>
      </c>
      <c r="BPY11" s="255">
        <f t="shared" ref="BPY11:BPY15" ca="1" si="563">BPP11*4+BPQ11*2</f>
        <v>0</v>
      </c>
      <c r="BPZ11" s="255">
        <f ca="1">SUMIF(BUI:BUI,BPO11,BUO:BUO)+SUMIF(BUL:BUL,BPO11,BUP:BUP)</f>
        <v>0</v>
      </c>
      <c r="BQA11" s="255">
        <f ca="1">SUMIF(BUI:BUI,BPO11,BUQ:BUQ)+SUMIF(BUL:BUL,BPO11,BUR:BUR)</f>
        <v>0</v>
      </c>
      <c r="BQB11" s="255">
        <f t="shared" ref="BQB11:BQB15" ca="1" si="564">BQA11+BPZ11+BPY11</f>
        <v>0</v>
      </c>
      <c r="BQC11" s="255">
        <v>2</v>
      </c>
      <c r="BQD11" s="255">
        <f ca="1">RANK(BQB11,BQB$11:BQB$15)</f>
        <v>1</v>
      </c>
      <c r="BQF11" s="255">
        <f ca="1">RANK(BQB11,BQB$11:BQB$15)+COUNTIF(BQB$11:BQB11,BQB11)-1</f>
        <v>1</v>
      </c>
      <c r="BQG11" s="255" t="str">
        <f ca="1">INDEX(BPO$11:BPO$15,MATCH(1,BQF$11:BQF$15,0),0)</f>
        <v>South Africa</v>
      </c>
      <c r="BQH11" s="255">
        <f ca="1">INDEX(BQD$11:BQD$15,MATCH(BQG11,BPO$11:BPO$15,0),0)</f>
        <v>1</v>
      </c>
      <c r="BQI11" s="255" t="str">
        <f ca="1">IF(BQH12=1,BQG11,"")</f>
        <v>South Africa</v>
      </c>
      <c r="BQJ11" s="255" t="str">
        <f ca="1">IF(BQH13=2,BQG12,"")</f>
        <v/>
      </c>
      <c r="BQK11" s="255" t="str">
        <f ca="1">IF(BQH14=3,BQG13,"")</f>
        <v/>
      </c>
      <c r="BQL11" s="255" t="str">
        <f ca="1">IF(BQH15=4,BQG14,"")</f>
        <v/>
      </c>
      <c r="BQN11" s="255" t="str">
        <f ca="1">IF(BQI11&lt;&gt;"",BQI11,"")</f>
        <v>South Africa</v>
      </c>
      <c r="BQO11" s="255">
        <f ca="1">SUMPRODUCT((BUI3:BUI42=BQN11)*(BUL3:BUL42=BQN12)*(BUS3:BUS42="W"))+SUMPRODUCT((BUI3:BUI42=BQN11)*(BUL3:BUL42=BQN13)*(BUS3:BUS42="W"))+SUMPRODUCT((BUI3:BUI42=BQN11)*(BUL3:BUL42=BQN14)*(BUS3:BUS42="W"))+SUMPRODUCT((BUI3:BUI42=BQN11)*(BUL3:BUL42=BQN15)*(BUS3:BUS42="W"))+SUMPRODUCT((BUI3:BUI42=BQN12)*(BUL3:BUL42=BQN11)*(BUT3:BUT42="W"))+SUMPRODUCT((BUI3:BUI42=BQN13)*(BUL3:BUL42=BQN11)*(BUT3:BUT42="W"))+SUMPRODUCT((BUI3:BUI42=BQN14)*(BUL3:BUL42=BQN11)*(BUT3:BUT42="W"))+SUMPRODUCT((BUI3:BUI42=BQN15)*(BUL3:BUL42=BQN11)*(BUT3:BUT42="W"))</f>
        <v>0</v>
      </c>
      <c r="BQP11" s="255">
        <f ca="1">SUMPRODUCT((BUI3:BUI42=BQN11)*(BUL3:BUL42=BQN12)*(BUS3:BUS42="D"))+SUMPRODUCT((BUI3:BUI42=BQN11)*(BUL3:BUL42=BQN13)*(BUS3:BUS42="D"))+SUMPRODUCT((BUI3:BUI42=BQN11)*(BUL3:BUL42=BQN14)*(BUS3:BUS42="D"))+SUMPRODUCT((BUI3:BUI42=BQN11)*(BUL3:BUL42=BQN15)*(BUS3:BUS42="D"))+SUMPRODUCT((BUI3:BUI42=BQN12)*(BUL3:BUL42=BQN11)*(BUS3:BUS42="D"))+SUMPRODUCT((BUI3:BUI42=BQN13)*(BUL3:BUL42=BQN11)*(BUS3:BUS42="D"))+SUMPRODUCT((BUI3:BUI42=BQN14)*(BUL3:BUL42=BQN11)*(BUS3:BUS42="D"))+SUMPRODUCT((BUI3:BUI42=BQN15)*(BUL3:BUL42=BQN11)*(BUS3:BUS42="D"))</f>
        <v>0</v>
      </c>
      <c r="BQQ11" s="255">
        <f ca="1">SUMPRODUCT((BUI3:BUI42=BQN11)*(BUL3:BUL42=BQN12)*(BUS3:BUS42="L"))+SUMPRODUCT((BUI3:BUI42=BQN11)*(BUL3:BUL42=BQN13)*(BUS3:BUS42="L"))+SUMPRODUCT((BUI3:BUI42=BQN11)*(BUL3:BUL42=BQN14)*(BUS3:BUS42="L"))+SUMPRODUCT((BUI3:BUI42=BQN11)*(BUL3:BUL42=BQN15)*(BUS3:BUS42="L"))+SUMPRODUCT((BUI3:BUI42=BQN12)*(BUL3:BUL42=BQN11)*(BUT3:BUT42="L"))+SUMPRODUCT((BUI3:BUI42=BQN13)*(BUL3:BUL42=BQN11)*(BUT3:BUT42="L"))+SUMPRODUCT((BUI3:BUI42=BQN14)*(BUL3:BUL42=BQN11)*(BUT3:BUT42="L"))+SUMPRODUCT((BUI3:BUI42=BQN15)*(BUL3:BUL42=BQN11)*(BUT3:BUT42="L"))</f>
        <v>0</v>
      </c>
      <c r="BQR11" s="255">
        <f ca="1">IF(BQN11&lt;&gt;"",VLOOKUP(BQN11,BPO4:BPS29,5,FALSE),0)</f>
        <v>0</v>
      </c>
      <c r="BQS11" s="255">
        <f ca="1">IF(BQN11&lt;&gt;"",VLOOKUP(BQN11,BPO4:BPT29,6,FALSE),0)</f>
        <v>0</v>
      </c>
      <c r="BQT11" s="255">
        <f ca="1">BQR11-BQS11+1000</f>
        <v>1000</v>
      </c>
      <c r="BQU11" s="255">
        <f ca="1">IF(BQN11&lt;&gt;"",VLOOKUP(BQN11,BPO4:BPV29,8,FALSE),0)</f>
        <v>0</v>
      </c>
      <c r="BQV11" s="255">
        <f ca="1">IF(BQN11&lt;&gt;"",VLOOKUP(BQN11,BPO4:BPW29,9,FALSE),0)</f>
        <v>0</v>
      </c>
      <c r="BQW11" s="255">
        <f ca="1">BQU11-BQV11+1000</f>
        <v>1000</v>
      </c>
      <c r="BQX11" s="255">
        <f ca="1">IF(BQN11&lt;&gt;"",VLOOKUP(BQN11,BPO11:BPS15,5,FALSE),"")</f>
        <v>0</v>
      </c>
      <c r="BQY11" s="255">
        <f ca="1">IF(BQN11&lt;&gt;"",VLOOKUP(BQN11,BPO11:BPV15,8,FALSE),"")</f>
        <v>0</v>
      </c>
      <c r="BQZ11" s="255">
        <f ca="1">IF(BQN11&lt;&gt;"",VLOOKUP(BQN11,BPO11:BQC15,15,FALSE),"")</f>
        <v>2</v>
      </c>
      <c r="BRA11" s="255">
        <f ca="1">SUMPRODUCT((BUI3:BUI42=BQN11)*(BUL3:BUL42=BQN12)*BUO3:BUO42)+SUMPRODUCT((BUI3:BUI42=BQN11)*(BUL3:BUL42=BQN13)*BUO3:BUO42)+SUMPRODUCT((BUI3:BUI42=BQN11)*(BUL3:BUL42=BQN14)*BUO3:BUO42)+SUMPRODUCT((BUI3:BUI42=BQN11)*(BUL3:BUL42=BQN15)*BUO3:BUO42)+SUMPRODUCT((BUI3:BUI42=BQN12)*(BUL3:BUL42=BQN11)*BUP3:BUP42)+SUMPRODUCT((BUI3:BUI42=BQN13)*(BUL3:BUL42=BQN11)*BUP3:BUP42)+SUMPRODUCT((BUI3:BUI42=BQN14)*(BUL3:BUL42=BQN11)*BUP3:BUP42)+SUMPRODUCT((BUI3:BUI42=BQN15)*(BUL3:BUL42=BQN11)*BUP3:BUP42)</f>
        <v>0</v>
      </c>
      <c r="BRB11" s="255">
        <f ca="1">SUMPRODUCT((BUI3:BUI42=BQN11)*(BUL3:BUL42=BQN12)*BUQ3:BUQ42)+SUMPRODUCT((BUI3:BUI42=BQN11)*(BUL3:BUL42=BQN13)*BUQ3:BUQ42)+SUMPRODUCT((BUI3:BUI42=BQN11)*(BUL3:BUL42=BQN14)*BUQ3:BUQ42)+SUMPRODUCT((BUI3:BUI42=BQN11)*(BUL3:BUL42=BQN15)*BUQ3:BUQ42)+SUMPRODUCT((BUI3:BUI42=BQN12)*(BUL3:BUL42=BQN11)*BUR3:BUR42)+SUMPRODUCT((BUI3:BUI42=BQN13)*(BUL3:BUL42=BQN11)*BUR3:BUR42)+SUMPRODUCT((BUI3:BUI42=BQN14)*(BUL3:BUL42=BQN11)*BUR3:BUR42)+SUMPRODUCT((BUI3:BUI42=BQN15)*(BUL3:BUL42=BQN11)*BUR3:BUR42)</f>
        <v>0</v>
      </c>
      <c r="BRC11" s="255">
        <f ca="1">BQO11*4+BQP11*2+BRA11+BRB11</f>
        <v>0</v>
      </c>
      <c r="BRD11" s="255">
        <f ca="1">IF(BQN11&lt;&gt;"",RANK(BRC11,BRC11:BRC15),"")</f>
        <v>1</v>
      </c>
      <c r="BRE11" s="255">
        <f ca="1">SUMPRODUCT((BRC11:BRC15=BRC11)*(BQT11:BQT15&gt;BQT11))</f>
        <v>0</v>
      </c>
      <c r="BRF11" s="255">
        <f ca="1">SUMPRODUCT((BRC11:BRC15=BRC11)*(BQT11:BQT15=BQT11)*(BQW11:BQW15&gt;BQW11))</f>
        <v>0</v>
      </c>
      <c r="BRG11" s="255">
        <f ca="1">SUMPRODUCT((BRC11:BRC15=BRC11)*(BQT11:BQT15=BQT11)*(BQW11:BQW15=BQW11)*(BQX11:BQX15&gt;BQX11))</f>
        <v>0</v>
      </c>
      <c r="BRH11" s="255">
        <f ca="1">SUMPRODUCT((BRC11:BRC15=BRC11)*(BQT11:BQT15=BQT11)*(BQW11:BQW15=BQW11)*(BQX11:BQX15=BQX11)*(BQY11:BQY15&gt;BQY11))</f>
        <v>0</v>
      </c>
      <c r="BRI11" s="255">
        <f ca="1">SUMPRODUCT((BRC11:BRC15=BRC11)*(BQT11:BQT15=BQT11)*(BQW11:BQW15=BQW11)*(BQX11:BQX15=BQX11)*(BQY11:BQY15=BQY11)*(BQZ11:BQZ15&gt;BQZ11))</f>
        <v>4</v>
      </c>
      <c r="BRJ11" s="255">
        <f ca="1">IF(BQN11&lt;&gt;"",SUM(BRD11:BRI11),"")</f>
        <v>5</v>
      </c>
      <c r="BRK11" s="255" t="str">
        <f ca="1">IF(BQN11&lt;&gt;"",INDEX(BQN11:BQN15,MATCH(1,BRJ11:BRJ15,0),0),"")</f>
        <v>USA</v>
      </c>
      <c r="BUF11" s="255" t="str">
        <f ca="1">IF(BRK11&lt;&gt;"",BRK11,BQG11)</f>
        <v>USA</v>
      </c>
      <c r="BUG11" s="255">
        <v>1</v>
      </c>
      <c r="BUH11" s="255">
        <v>9</v>
      </c>
      <c r="BUI11" s="255" t="str">
        <f t="shared" si="114"/>
        <v>Scotland</v>
      </c>
      <c r="BUJ11" s="255" t="str">
        <f ca="1">IF(OFFSET('All Players'!$W18,0,BUJ$1)&lt;&gt;"",OFFSET('All Players'!$W18,0,BUJ$1),"")</f>
        <v/>
      </c>
      <c r="BUK11" s="255" t="str">
        <f ca="1">IF(OFFSET('All Players'!$Y18,0,BUJ$1)&lt;&gt;"",OFFSET('All Players'!$Y18,0,BUJ$1),"")</f>
        <v/>
      </c>
      <c r="BUL11" s="255" t="str">
        <f t="shared" si="115"/>
        <v>Japan</v>
      </c>
      <c r="BUM11" s="255" t="str">
        <f ca="1">IF(OFFSET('All Players'!$AA18,0,BUL$1)&lt;&gt;"",OFFSET('All Players'!$AA18,0,BUL$1),"")</f>
        <v/>
      </c>
      <c r="BUN11" s="255" t="str">
        <f ca="1">IF(OFFSET('All Players'!$AC18,0,BUM$1)&lt;&gt;"",OFFSET('All Players'!$AC18,0,BUM$1),"")</f>
        <v/>
      </c>
      <c r="BUO11" s="255">
        <f t="shared" ca="1" si="116"/>
        <v>0</v>
      </c>
      <c r="BUP11" s="255">
        <f t="shared" ca="1" si="117"/>
        <v>0</v>
      </c>
      <c r="BUQ11" s="255">
        <f t="shared" ca="1" si="118"/>
        <v>0</v>
      </c>
      <c r="BUR11" s="255">
        <f t="shared" ca="1" si="119"/>
        <v>0</v>
      </c>
      <c r="BUS11" s="255" t="str">
        <f t="shared" ca="1" si="120"/>
        <v/>
      </c>
      <c r="BUT11" s="255" t="str">
        <f t="shared" ca="1" si="121"/>
        <v/>
      </c>
      <c r="BUU11" s="255">
        <f ca="1">VLOOKUP(BUV11,BZM11:BZN15,2,FALSE)</f>
        <v>5</v>
      </c>
      <c r="BUV11" s="255" t="s">
        <v>40</v>
      </c>
      <c r="BUW11" s="255">
        <f t="shared" ref="BUW11:BUW15" ca="1" si="565">COUNTIFS(BZP$3:BZP$42,BUV11,BZZ$3:BZZ$42,"W")+COUNTIFS(BZS$3:BZS$42,BUV11,CAA$3:CAA$42,"W")</f>
        <v>0</v>
      </c>
      <c r="BUX11" s="255">
        <f t="shared" ref="BUX11:BUX15" ca="1" si="566">COUNTIFS(BZP$3:BZP$42,BUV11,BZZ$3:BZZ$42,"D")+COUNTIFS(BZS$3:BZS$42,BUV11,CAA$3:CAA$42,"D")</f>
        <v>0</v>
      </c>
      <c r="BUY11" s="255">
        <f t="shared" ref="BUY11:BUY15" ca="1" si="567">COUNTIFS(BZP$3:BZP$42,BUV11,BZZ$3:BZZ$42,"L")+COUNTIFS(BZS$3:BZS$42,BUV11,CAA$3:CAA$42,"L")</f>
        <v>0</v>
      </c>
      <c r="BUZ11" s="255">
        <f t="shared" ref="BUZ11:BUZ15" ca="1" si="568">SUMIF(BZP$3:BZP$60,BUV11,BZQ$3:BZQ$60)+SUMIF(BZS$3:BZS$60,BUV11,BZR$3:BZR$60)</f>
        <v>0</v>
      </c>
      <c r="BVA11" s="255">
        <f ca="1">SUMIF(BZS$3:BZS$60,BUV11,BZQ$3:BZQ$60)+SUMIF(BZP$3:BZP$60,BUV11,BZR$3:BZR$60)</f>
        <v>0</v>
      </c>
      <c r="BVB11" s="255">
        <f t="shared" ref="BVB11:BVB15" ca="1" si="569">BUZ11-BVA11+1000</f>
        <v>1000</v>
      </c>
      <c r="BVC11" s="255">
        <f ca="1">SUMIF(BZP:BZP,BUV11,BZT:BZT)+SUMIF(BZS:BZS,BUV11,BZU:BZU)</f>
        <v>0</v>
      </c>
      <c r="BVD11" s="255">
        <f ca="1">SUMIF(BZS:BZS,BUV11,BZT:BZT)+SUMIF(BZP:BZP,BUV11,BZU:BZU)</f>
        <v>0</v>
      </c>
      <c r="BVE11" s="255">
        <f t="shared" ref="BVE11:BVE15" ca="1" si="570">BVC11-BVD11+1000</f>
        <v>1000</v>
      </c>
      <c r="BVF11" s="255">
        <f t="shared" ref="BVF11:BVF15" ca="1" si="571">BUW11*4+BUX11*2</f>
        <v>0</v>
      </c>
      <c r="BVG11" s="255">
        <f ca="1">SUMIF(BZP:BZP,BUV11,BZV:BZV)+SUMIF(BZS:BZS,BUV11,BZW:BZW)</f>
        <v>0</v>
      </c>
      <c r="BVH11" s="255">
        <f ca="1">SUMIF(BZP:BZP,BUV11,BZX:BZX)+SUMIF(BZS:BZS,BUV11,BZY:BZY)</f>
        <v>0</v>
      </c>
      <c r="BVI11" s="255">
        <f t="shared" ref="BVI11:BVI15" ca="1" si="572">BVH11+BVG11+BVF11</f>
        <v>0</v>
      </c>
      <c r="BVJ11" s="255">
        <v>2</v>
      </c>
      <c r="BVK11" s="255">
        <f ca="1">RANK(BVI11,BVI$11:BVI$15)</f>
        <v>1</v>
      </c>
      <c r="BVM11" s="255">
        <f ca="1">RANK(BVI11,BVI$11:BVI$15)+COUNTIF(BVI$11:BVI11,BVI11)-1</f>
        <v>1</v>
      </c>
      <c r="BVN11" s="255" t="str">
        <f ca="1">INDEX(BUV$11:BUV$15,MATCH(1,BVM$11:BVM$15,0),0)</f>
        <v>South Africa</v>
      </c>
      <c r="BVO11" s="255">
        <f ca="1">INDEX(BVK$11:BVK$15,MATCH(BVN11,BUV$11:BUV$15,0),0)</f>
        <v>1</v>
      </c>
      <c r="BVP11" s="255" t="str">
        <f ca="1">IF(BVO12=1,BVN11,"")</f>
        <v>South Africa</v>
      </c>
      <c r="BVQ11" s="255" t="str">
        <f ca="1">IF(BVO13=2,BVN12,"")</f>
        <v/>
      </c>
      <c r="BVR11" s="255" t="str">
        <f ca="1">IF(BVO14=3,BVN13,"")</f>
        <v/>
      </c>
      <c r="BVS11" s="255" t="str">
        <f ca="1">IF(BVO15=4,BVN14,"")</f>
        <v/>
      </c>
      <c r="BVU11" s="255" t="str">
        <f ca="1">IF(BVP11&lt;&gt;"",BVP11,"")</f>
        <v>South Africa</v>
      </c>
      <c r="BVV11" s="255">
        <f ca="1">SUMPRODUCT((BZP3:BZP42=BVU11)*(BZS3:BZS42=BVU12)*(BZZ3:BZZ42="W"))+SUMPRODUCT((BZP3:BZP42=BVU11)*(BZS3:BZS42=BVU13)*(BZZ3:BZZ42="W"))+SUMPRODUCT((BZP3:BZP42=BVU11)*(BZS3:BZS42=BVU14)*(BZZ3:BZZ42="W"))+SUMPRODUCT((BZP3:BZP42=BVU11)*(BZS3:BZS42=BVU15)*(BZZ3:BZZ42="W"))+SUMPRODUCT((BZP3:BZP42=BVU12)*(BZS3:BZS42=BVU11)*(CAA3:CAA42="W"))+SUMPRODUCT((BZP3:BZP42=BVU13)*(BZS3:BZS42=BVU11)*(CAA3:CAA42="W"))+SUMPRODUCT((BZP3:BZP42=BVU14)*(BZS3:BZS42=BVU11)*(CAA3:CAA42="W"))+SUMPRODUCT((BZP3:BZP42=BVU15)*(BZS3:BZS42=BVU11)*(CAA3:CAA42="W"))</f>
        <v>0</v>
      </c>
      <c r="BVW11" s="255">
        <f ca="1">SUMPRODUCT((BZP3:BZP42=BVU11)*(BZS3:BZS42=BVU12)*(BZZ3:BZZ42="D"))+SUMPRODUCT((BZP3:BZP42=BVU11)*(BZS3:BZS42=BVU13)*(BZZ3:BZZ42="D"))+SUMPRODUCT((BZP3:BZP42=BVU11)*(BZS3:BZS42=BVU14)*(BZZ3:BZZ42="D"))+SUMPRODUCT((BZP3:BZP42=BVU11)*(BZS3:BZS42=BVU15)*(BZZ3:BZZ42="D"))+SUMPRODUCT((BZP3:BZP42=BVU12)*(BZS3:BZS42=BVU11)*(BZZ3:BZZ42="D"))+SUMPRODUCT((BZP3:BZP42=BVU13)*(BZS3:BZS42=BVU11)*(BZZ3:BZZ42="D"))+SUMPRODUCT((BZP3:BZP42=BVU14)*(BZS3:BZS42=BVU11)*(BZZ3:BZZ42="D"))+SUMPRODUCT((BZP3:BZP42=BVU15)*(BZS3:BZS42=BVU11)*(BZZ3:BZZ42="D"))</f>
        <v>0</v>
      </c>
      <c r="BVX11" s="255">
        <f ca="1">SUMPRODUCT((BZP3:BZP42=BVU11)*(BZS3:BZS42=BVU12)*(BZZ3:BZZ42="L"))+SUMPRODUCT((BZP3:BZP42=BVU11)*(BZS3:BZS42=BVU13)*(BZZ3:BZZ42="L"))+SUMPRODUCT((BZP3:BZP42=BVU11)*(BZS3:BZS42=BVU14)*(BZZ3:BZZ42="L"))+SUMPRODUCT((BZP3:BZP42=BVU11)*(BZS3:BZS42=BVU15)*(BZZ3:BZZ42="L"))+SUMPRODUCT((BZP3:BZP42=BVU12)*(BZS3:BZS42=BVU11)*(CAA3:CAA42="L"))+SUMPRODUCT((BZP3:BZP42=BVU13)*(BZS3:BZS42=BVU11)*(CAA3:CAA42="L"))+SUMPRODUCT((BZP3:BZP42=BVU14)*(BZS3:BZS42=BVU11)*(CAA3:CAA42="L"))+SUMPRODUCT((BZP3:BZP42=BVU15)*(BZS3:BZS42=BVU11)*(CAA3:CAA42="L"))</f>
        <v>0</v>
      </c>
      <c r="BVY11" s="255">
        <f ca="1">IF(BVU11&lt;&gt;"",VLOOKUP(BVU11,BUV4:BUZ29,5,FALSE),0)</f>
        <v>0</v>
      </c>
      <c r="BVZ11" s="255">
        <f ca="1">IF(BVU11&lt;&gt;"",VLOOKUP(BVU11,BUV4:BVA29,6,FALSE),0)</f>
        <v>0</v>
      </c>
      <c r="BWA11" s="255">
        <f ca="1">BVY11-BVZ11+1000</f>
        <v>1000</v>
      </c>
      <c r="BWB11" s="255">
        <f ca="1">IF(BVU11&lt;&gt;"",VLOOKUP(BVU11,BUV4:BVC29,8,FALSE),0)</f>
        <v>0</v>
      </c>
      <c r="BWC11" s="255">
        <f ca="1">IF(BVU11&lt;&gt;"",VLOOKUP(BVU11,BUV4:BVD29,9,FALSE),0)</f>
        <v>0</v>
      </c>
      <c r="BWD11" s="255">
        <f ca="1">BWB11-BWC11+1000</f>
        <v>1000</v>
      </c>
      <c r="BWE11" s="255">
        <f ca="1">IF(BVU11&lt;&gt;"",VLOOKUP(BVU11,BUV11:BUZ15,5,FALSE),"")</f>
        <v>0</v>
      </c>
      <c r="BWF11" s="255">
        <f ca="1">IF(BVU11&lt;&gt;"",VLOOKUP(BVU11,BUV11:BVC15,8,FALSE),"")</f>
        <v>0</v>
      </c>
      <c r="BWG11" s="255">
        <f ca="1">IF(BVU11&lt;&gt;"",VLOOKUP(BVU11,BUV11:BVJ15,15,FALSE),"")</f>
        <v>2</v>
      </c>
      <c r="BWH11" s="255">
        <f ca="1">SUMPRODUCT((BZP3:BZP42=BVU11)*(BZS3:BZS42=BVU12)*BZV3:BZV42)+SUMPRODUCT((BZP3:BZP42=BVU11)*(BZS3:BZS42=BVU13)*BZV3:BZV42)+SUMPRODUCT((BZP3:BZP42=BVU11)*(BZS3:BZS42=BVU14)*BZV3:BZV42)+SUMPRODUCT((BZP3:BZP42=BVU11)*(BZS3:BZS42=BVU15)*BZV3:BZV42)+SUMPRODUCT((BZP3:BZP42=BVU12)*(BZS3:BZS42=BVU11)*BZW3:BZW42)+SUMPRODUCT((BZP3:BZP42=BVU13)*(BZS3:BZS42=BVU11)*BZW3:BZW42)+SUMPRODUCT((BZP3:BZP42=BVU14)*(BZS3:BZS42=BVU11)*BZW3:BZW42)+SUMPRODUCT((BZP3:BZP42=BVU15)*(BZS3:BZS42=BVU11)*BZW3:BZW42)</f>
        <v>0</v>
      </c>
      <c r="BWI11" s="255">
        <f ca="1">SUMPRODUCT((BZP3:BZP42=BVU11)*(BZS3:BZS42=BVU12)*BZX3:BZX42)+SUMPRODUCT((BZP3:BZP42=BVU11)*(BZS3:BZS42=BVU13)*BZX3:BZX42)+SUMPRODUCT((BZP3:BZP42=BVU11)*(BZS3:BZS42=BVU14)*BZX3:BZX42)+SUMPRODUCT((BZP3:BZP42=BVU11)*(BZS3:BZS42=BVU15)*BZX3:BZX42)+SUMPRODUCT((BZP3:BZP42=BVU12)*(BZS3:BZS42=BVU11)*BZY3:BZY42)+SUMPRODUCT((BZP3:BZP42=BVU13)*(BZS3:BZS42=BVU11)*BZY3:BZY42)+SUMPRODUCT((BZP3:BZP42=BVU14)*(BZS3:BZS42=BVU11)*BZY3:BZY42)+SUMPRODUCT((BZP3:BZP42=BVU15)*(BZS3:BZS42=BVU11)*BZY3:BZY42)</f>
        <v>0</v>
      </c>
      <c r="BWJ11" s="255">
        <f ca="1">BVV11*4+BVW11*2+BWH11+BWI11</f>
        <v>0</v>
      </c>
      <c r="BWK11" s="255">
        <f ca="1">IF(BVU11&lt;&gt;"",RANK(BWJ11,BWJ11:BWJ15),"")</f>
        <v>1</v>
      </c>
      <c r="BWL11" s="255">
        <f ca="1">SUMPRODUCT((BWJ11:BWJ15=BWJ11)*(BWA11:BWA15&gt;BWA11))</f>
        <v>0</v>
      </c>
      <c r="BWM11" s="255">
        <f ca="1">SUMPRODUCT((BWJ11:BWJ15=BWJ11)*(BWA11:BWA15=BWA11)*(BWD11:BWD15&gt;BWD11))</f>
        <v>0</v>
      </c>
      <c r="BWN11" s="255">
        <f ca="1">SUMPRODUCT((BWJ11:BWJ15=BWJ11)*(BWA11:BWA15=BWA11)*(BWD11:BWD15=BWD11)*(BWE11:BWE15&gt;BWE11))</f>
        <v>0</v>
      </c>
      <c r="BWO11" s="255">
        <f ca="1">SUMPRODUCT((BWJ11:BWJ15=BWJ11)*(BWA11:BWA15=BWA11)*(BWD11:BWD15=BWD11)*(BWE11:BWE15=BWE11)*(BWF11:BWF15&gt;BWF11))</f>
        <v>0</v>
      </c>
      <c r="BWP11" s="255">
        <f ca="1">SUMPRODUCT((BWJ11:BWJ15=BWJ11)*(BWA11:BWA15=BWA11)*(BWD11:BWD15=BWD11)*(BWE11:BWE15=BWE11)*(BWF11:BWF15=BWF11)*(BWG11:BWG15&gt;BWG11))</f>
        <v>4</v>
      </c>
      <c r="BWQ11" s="255">
        <f ca="1">IF(BVU11&lt;&gt;"",SUM(BWK11:BWP11),"")</f>
        <v>5</v>
      </c>
      <c r="BWR11" s="255" t="str">
        <f ca="1">IF(BVU11&lt;&gt;"",INDEX(BVU11:BVU15,MATCH(1,BWQ11:BWQ15,0),0),"")</f>
        <v>USA</v>
      </c>
      <c r="BZM11" s="255" t="str">
        <f ca="1">IF(BWR11&lt;&gt;"",BWR11,BVN11)</f>
        <v>USA</v>
      </c>
      <c r="BZN11" s="255">
        <v>1</v>
      </c>
      <c r="BZO11" s="255">
        <v>9</v>
      </c>
      <c r="BZP11" s="255" t="str">
        <f t="shared" si="122"/>
        <v>Scotland</v>
      </c>
      <c r="BZQ11" s="255" t="str">
        <f ca="1">IF(OFFSET('All Players'!$W18,0,BZQ$1)&lt;&gt;"",OFFSET('All Players'!$W18,0,BZQ$1),"")</f>
        <v/>
      </c>
      <c r="BZR11" s="255" t="str">
        <f ca="1">IF(OFFSET('All Players'!$Y18,0,BZQ$1)&lt;&gt;"",OFFSET('All Players'!$Y18,0,BZQ$1),"")</f>
        <v/>
      </c>
      <c r="BZS11" s="255" t="str">
        <f t="shared" si="123"/>
        <v>Japan</v>
      </c>
      <c r="BZT11" s="255" t="str">
        <f ca="1">IF(OFFSET('All Players'!$AA18,0,BZS$1)&lt;&gt;"",OFFSET('All Players'!$AA18,0,BZS$1),"")</f>
        <v/>
      </c>
      <c r="BZU11" s="255" t="str">
        <f ca="1">IF(OFFSET('All Players'!$AC18,0,BZT$1)&lt;&gt;"",OFFSET('All Players'!$AC18,0,BZT$1),"")</f>
        <v/>
      </c>
      <c r="BZV11" s="255">
        <f t="shared" ca="1" si="124"/>
        <v>0</v>
      </c>
      <c r="BZW11" s="255">
        <f t="shared" ca="1" si="125"/>
        <v>0</v>
      </c>
      <c r="BZX11" s="255">
        <f t="shared" ca="1" si="126"/>
        <v>0</v>
      </c>
      <c r="BZY11" s="255">
        <f t="shared" ca="1" si="127"/>
        <v>0</v>
      </c>
      <c r="BZZ11" s="255" t="str">
        <f t="shared" ca="1" si="128"/>
        <v/>
      </c>
      <c r="CAA11" s="255" t="str">
        <f t="shared" ca="1" si="129"/>
        <v/>
      </c>
      <c r="CAB11" s="255">
        <f ca="1">VLOOKUP(CAC11,CET11:CEU15,2,FALSE)</f>
        <v>5</v>
      </c>
      <c r="CAC11" s="255" t="s">
        <v>40</v>
      </c>
      <c r="CAD11" s="255">
        <f t="shared" ref="CAD11:CAD15" ca="1" si="573">COUNTIFS(CEW$3:CEW$42,CAC11,CFG$3:CFG$42,"W")+COUNTIFS(CEZ$3:CEZ$42,CAC11,CFH$3:CFH$42,"W")</f>
        <v>0</v>
      </c>
      <c r="CAE11" s="255">
        <f t="shared" ref="CAE11:CAE15" ca="1" si="574">COUNTIFS(CEW$3:CEW$42,CAC11,CFG$3:CFG$42,"D")+COUNTIFS(CEZ$3:CEZ$42,CAC11,CFH$3:CFH$42,"D")</f>
        <v>0</v>
      </c>
      <c r="CAF11" s="255">
        <f t="shared" ref="CAF11:CAF15" ca="1" si="575">COUNTIFS(CEW$3:CEW$42,CAC11,CFG$3:CFG$42,"L")+COUNTIFS(CEZ$3:CEZ$42,CAC11,CFH$3:CFH$42,"L")</f>
        <v>0</v>
      </c>
      <c r="CAG11" s="255">
        <f t="shared" ref="CAG11:CAG15" ca="1" si="576">SUMIF(CEW$3:CEW$60,CAC11,CEX$3:CEX$60)+SUMIF(CEZ$3:CEZ$60,CAC11,CEY$3:CEY$60)</f>
        <v>0</v>
      </c>
      <c r="CAH11" s="255">
        <f ca="1">SUMIF(CEZ$3:CEZ$60,CAC11,CEX$3:CEX$60)+SUMIF(CEW$3:CEW$60,CAC11,CEY$3:CEY$60)</f>
        <v>0</v>
      </c>
      <c r="CAI11" s="255">
        <f t="shared" ref="CAI11:CAI15" ca="1" si="577">CAG11-CAH11+1000</f>
        <v>1000</v>
      </c>
      <c r="CAJ11" s="255">
        <f ca="1">SUMIF(CEW:CEW,CAC11,CFA:CFA)+SUMIF(CEZ:CEZ,CAC11,CFB:CFB)</f>
        <v>0</v>
      </c>
      <c r="CAK11" s="255">
        <f ca="1">SUMIF(CEZ:CEZ,CAC11,CFA:CFA)+SUMIF(CEW:CEW,CAC11,CFB:CFB)</f>
        <v>0</v>
      </c>
      <c r="CAL11" s="255">
        <f t="shared" ref="CAL11:CAL15" ca="1" si="578">CAJ11-CAK11+1000</f>
        <v>1000</v>
      </c>
      <c r="CAM11" s="255">
        <f t="shared" ref="CAM11:CAM15" ca="1" si="579">CAD11*4+CAE11*2</f>
        <v>0</v>
      </c>
      <c r="CAN11" s="255">
        <f ca="1">SUMIF(CEW:CEW,CAC11,CFC:CFC)+SUMIF(CEZ:CEZ,CAC11,CFD:CFD)</f>
        <v>0</v>
      </c>
      <c r="CAO11" s="255">
        <f ca="1">SUMIF(CEW:CEW,CAC11,CFE:CFE)+SUMIF(CEZ:CEZ,CAC11,CFF:CFF)</f>
        <v>0</v>
      </c>
      <c r="CAP11" s="255">
        <f t="shared" ref="CAP11:CAP15" ca="1" si="580">CAO11+CAN11+CAM11</f>
        <v>0</v>
      </c>
      <c r="CAQ11" s="255">
        <v>2</v>
      </c>
      <c r="CAR11" s="255">
        <f ca="1">RANK(CAP11,CAP$11:CAP$15)</f>
        <v>1</v>
      </c>
      <c r="CAT11" s="255">
        <f ca="1">RANK(CAP11,CAP$11:CAP$15)+COUNTIF(CAP$11:CAP11,CAP11)-1</f>
        <v>1</v>
      </c>
      <c r="CAU11" s="255" t="str">
        <f ca="1">INDEX(CAC$11:CAC$15,MATCH(1,CAT$11:CAT$15,0),0)</f>
        <v>South Africa</v>
      </c>
      <c r="CAV11" s="255">
        <f ca="1">INDEX(CAR$11:CAR$15,MATCH(CAU11,CAC$11:CAC$15,0),0)</f>
        <v>1</v>
      </c>
      <c r="CAW11" s="255" t="str">
        <f ca="1">IF(CAV12=1,CAU11,"")</f>
        <v>South Africa</v>
      </c>
      <c r="CAX11" s="255" t="str">
        <f ca="1">IF(CAV13=2,CAU12,"")</f>
        <v/>
      </c>
      <c r="CAY11" s="255" t="str">
        <f ca="1">IF(CAV14=3,CAU13,"")</f>
        <v/>
      </c>
      <c r="CAZ11" s="255" t="str">
        <f ca="1">IF(CAV15=4,CAU14,"")</f>
        <v/>
      </c>
      <c r="CBB11" s="255" t="str">
        <f ca="1">IF(CAW11&lt;&gt;"",CAW11,"")</f>
        <v>South Africa</v>
      </c>
      <c r="CBC11" s="255">
        <f ca="1">SUMPRODUCT((CEW3:CEW42=CBB11)*(CEZ3:CEZ42=CBB12)*(CFG3:CFG42="W"))+SUMPRODUCT((CEW3:CEW42=CBB11)*(CEZ3:CEZ42=CBB13)*(CFG3:CFG42="W"))+SUMPRODUCT((CEW3:CEW42=CBB11)*(CEZ3:CEZ42=CBB14)*(CFG3:CFG42="W"))+SUMPRODUCT((CEW3:CEW42=CBB11)*(CEZ3:CEZ42=CBB15)*(CFG3:CFG42="W"))+SUMPRODUCT((CEW3:CEW42=CBB12)*(CEZ3:CEZ42=CBB11)*(CFH3:CFH42="W"))+SUMPRODUCT((CEW3:CEW42=CBB13)*(CEZ3:CEZ42=CBB11)*(CFH3:CFH42="W"))+SUMPRODUCT((CEW3:CEW42=CBB14)*(CEZ3:CEZ42=CBB11)*(CFH3:CFH42="W"))+SUMPRODUCT((CEW3:CEW42=CBB15)*(CEZ3:CEZ42=CBB11)*(CFH3:CFH42="W"))</f>
        <v>0</v>
      </c>
      <c r="CBD11" s="255">
        <f ca="1">SUMPRODUCT((CEW3:CEW42=CBB11)*(CEZ3:CEZ42=CBB12)*(CFG3:CFG42="D"))+SUMPRODUCT((CEW3:CEW42=CBB11)*(CEZ3:CEZ42=CBB13)*(CFG3:CFG42="D"))+SUMPRODUCT((CEW3:CEW42=CBB11)*(CEZ3:CEZ42=CBB14)*(CFG3:CFG42="D"))+SUMPRODUCT((CEW3:CEW42=CBB11)*(CEZ3:CEZ42=CBB15)*(CFG3:CFG42="D"))+SUMPRODUCT((CEW3:CEW42=CBB12)*(CEZ3:CEZ42=CBB11)*(CFG3:CFG42="D"))+SUMPRODUCT((CEW3:CEW42=CBB13)*(CEZ3:CEZ42=CBB11)*(CFG3:CFG42="D"))+SUMPRODUCT((CEW3:CEW42=CBB14)*(CEZ3:CEZ42=CBB11)*(CFG3:CFG42="D"))+SUMPRODUCT((CEW3:CEW42=CBB15)*(CEZ3:CEZ42=CBB11)*(CFG3:CFG42="D"))</f>
        <v>0</v>
      </c>
      <c r="CBE11" s="255">
        <f ca="1">SUMPRODUCT((CEW3:CEW42=CBB11)*(CEZ3:CEZ42=CBB12)*(CFG3:CFG42="L"))+SUMPRODUCT((CEW3:CEW42=CBB11)*(CEZ3:CEZ42=CBB13)*(CFG3:CFG42="L"))+SUMPRODUCT((CEW3:CEW42=CBB11)*(CEZ3:CEZ42=CBB14)*(CFG3:CFG42="L"))+SUMPRODUCT((CEW3:CEW42=CBB11)*(CEZ3:CEZ42=CBB15)*(CFG3:CFG42="L"))+SUMPRODUCT((CEW3:CEW42=CBB12)*(CEZ3:CEZ42=CBB11)*(CFH3:CFH42="L"))+SUMPRODUCT((CEW3:CEW42=CBB13)*(CEZ3:CEZ42=CBB11)*(CFH3:CFH42="L"))+SUMPRODUCT((CEW3:CEW42=CBB14)*(CEZ3:CEZ42=CBB11)*(CFH3:CFH42="L"))+SUMPRODUCT((CEW3:CEW42=CBB15)*(CEZ3:CEZ42=CBB11)*(CFH3:CFH42="L"))</f>
        <v>0</v>
      </c>
      <c r="CBF11" s="255">
        <f ca="1">IF(CBB11&lt;&gt;"",VLOOKUP(CBB11,CAC4:CAG29,5,FALSE),0)</f>
        <v>0</v>
      </c>
      <c r="CBG11" s="255">
        <f ca="1">IF(CBB11&lt;&gt;"",VLOOKUP(CBB11,CAC4:CAH29,6,FALSE),0)</f>
        <v>0</v>
      </c>
      <c r="CBH11" s="255">
        <f ca="1">CBF11-CBG11+1000</f>
        <v>1000</v>
      </c>
      <c r="CBI11" s="255">
        <f ca="1">IF(CBB11&lt;&gt;"",VLOOKUP(CBB11,CAC4:CAJ29,8,FALSE),0)</f>
        <v>0</v>
      </c>
      <c r="CBJ11" s="255">
        <f ca="1">IF(CBB11&lt;&gt;"",VLOOKUP(CBB11,CAC4:CAK29,9,FALSE),0)</f>
        <v>0</v>
      </c>
      <c r="CBK11" s="255">
        <f ca="1">CBI11-CBJ11+1000</f>
        <v>1000</v>
      </c>
      <c r="CBL11" s="255">
        <f ca="1">IF(CBB11&lt;&gt;"",VLOOKUP(CBB11,CAC11:CAG15,5,FALSE),"")</f>
        <v>0</v>
      </c>
      <c r="CBM11" s="255">
        <f ca="1">IF(CBB11&lt;&gt;"",VLOOKUP(CBB11,CAC11:CAJ15,8,FALSE),"")</f>
        <v>0</v>
      </c>
      <c r="CBN11" s="255">
        <f ca="1">IF(CBB11&lt;&gt;"",VLOOKUP(CBB11,CAC11:CAQ15,15,FALSE),"")</f>
        <v>2</v>
      </c>
      <c r="CBO11" s="255">
        <f ca="1">SUMPRODUCT((CEW3:CEW42=CBB11)*(CEZ3:CEZ42=CBB12)*CFC3:CFC42)+SUMPRODUCT((CEW3:CEW42=CBB11)*(CEZ3:CEZ42=CBB13)*CFC3:CFC42)+SUMPRODUCT((CEW3:CEW42=CBB11)*(CEZ3:CEZ42=CBB14)*CFC3:CFC42)+SUMPRODUCT((CEW3:CEW42=CBB11)*(CEZ3:CEZ42=CBB15)*CFC3:CFC42)+SUMPRODUCT((CEW3:CEW42=CBB12)*(CEZ3:CEZ42=CBB11)*CFD3:CFD42)+SUMPRODUCT((CEW3:CEW42=CBB13)*(CEZ3:CEZ42=CBB11)*CFD3:CFD42)+SUMPRODUCT((CEW3:CEW42=CBB14)*(CEZ3:CEZ42=CBB11)*CFD3:CFD42)+SUMPRODUCT((CEW3:CEW42=CBB15)*(CEZ3:CEZ42=CBB11)*CFD3:CFD42)</f>
        <v>0</v>
      </c>
      <c r="CBP11" s="255">
        <f ca="1">SUMPRODUCT((CEW3:CEW42=CBB11)*(CEZ3:CEZ42=CBB12)*CFE3:CFE42)+SUMPRODUCT((CEW3:CEW42=CBB11)*(CEZ3:CEZ42=CBB13)*CFE3:CFE42)+SUMPRODUCT((CEW3:CEW42=CBB11)*(CEZ3:CEZ42=CBB14)*CFE3:CFE42)+SUMPRODUCT((CEW3:CEW42=CBB11)*(CEZ3:CEZ42=CBB15)*CFE3:CFE42)+SUMPRODUCT((CEW3:CEW42=CBB12)*(CEZ3:CEZ42=CBB11)*CFF3:CFF42)+SUMPRODUCT((CEW3:CEW42=CBB13)*(CEZ3:CEZ42=CBB11)*CFF3:CFF42)+SUMPRODUCT((CEW3:CEW42=CBB14)*(CEZ3:CEZ42=CBB11)*CFF3:CFF42)+SUMPRODUCT((CEW3:CEW42=CBB15)*(CEZ3:CEZ42=CBB11)*CFF3:CFF42)</f>
        <v>0</v>
      </c>
      <c r="CBQ11" s="255">
        <f ca="1">CBC11*4+CBD11*2+CBO11+CBP11</f>
        <v>0</v>
      </c>
      <c r="CBR11" s="255">
        <f ca="1">IF(CBB11&lt;&gt;"",RANK(CBQ11,CBQ11:CBQ15),"")</f>
        <v>1</v>
      </c>
      <c r="CBS11" s="255">
        <f ca="1">SUMPRODUCT((CBQ11:CBQ15=CBQ11)*(CBH11:CBH15&gt;CBH11))</f>
        <v>0</v>
      </c>
      <c r="CBT11" s="255">
        <f ca="1">SUMPRODUCT((CBQ11:CBQ15=CBQ11)*(CBH11:CBH15=CBH11)*(CBK11:CBK15&gt;CBK11))</f>
        <v>0</v>
      </c>
      <c r="CBU11" s="255">
        <f ca="1">SUMPRODUCT((CBQ11:CBQ15=CBQ11)*(CBH11:CBH15=CBH11)*(CBK11:CBK15=CBK11)*(CBL11:CBL15&gt;CBL11))</f>
        <v>0</v>
      </c>
      <c r="CBV11" s="255">
        <f ca="1">SUMPRODUCT((CBQ11:CBQ15=CBQ11)*(CBH11:CBH15=CBH11)*(CBK11:CBK15=CBK11)*(CBL11:CBL15=CBL11)*(CBM11:CBM15&gt;CBM11))</f>
        <v>0</v>
      </c>
      <c r="CBW11" s="255">
        <f ca="1">SUMPRODUCT((CBQ11:CBQ15=CBQ11)*(CBH11:CBH15=CBH11)*(CBK11:CBK15=CBK11)*(CBL11:CBL15=CBL11)*(CBM11:CBM15=CBM11)*(CBN11:CBN15&gt;CBN11))</f>
        <v>4</v>
      </c>
      <c r="CBX11" s="255">
        <f ca="1">IF(CBB11&lt;&gt;"",SUM(CBR11:CBW11),"")</f>
        <v>5</v>
      </c>
      <c r="CBY11" s="255" t="str">
        <f ca="1">IF(CBB11&lt;&gt;"",INDEX(CBB11:CBB15,MATCH(1,CBX11:CBX15,0),0),"")</f>
        <v>USA</v>
      </c>
      <c r="CET11" s="255" t="str">
        <f ca="1">IF(CBY11&lt;&gt;"",CBY11,CAU11)</f>
        <v>USA</v>
      </c>
      <c r="CEU11" s="255">
        <v>1</v>
      </c>
      <c r="CEV11" s="255">
        <v>9</v>
      </c>
      <c r="CEW11" s="255" t="str">
        <f t="shared" si="130"/>
        <v>Scotland</v>
      </c>
      <c r="CEX11" s="255" t="str">
        <f ca="1">IF(OFFSET('All Players'!$W18,0,CEX$1)&lt;&gt;"",OFFSET('All Players'!$W18,0,CEX$1),"")</f>
        <v/>
      </c>
      <c r="CEY11" s="255" t="str">
        <f ca="1">IF(OFFSET('All Players'!$Y18,0,CEX$1)&lt;&gt;"",OFFSET('All Players'!$Y18,0,CEX$1),"")</f>
        <v/>
      </c>
      <c r="CEZ11" s="255" t="str">
        <f t="shared" si="131"/>
        <v>Japan</v>
      </c>
      <c r="CFA11" s="255" t="str">
        <f ca="1">IF(OFFSET('All Players'!$AA18,0,CEZ$1)&lt;&gt;"",OFFSET('All Players'!$AA18,0,CEZ$1),"")</f>
        <v/>
      </c>
      <c r="CFB11" s="255" t="str">
        <f ca="1">IF(OFFSET('All Players'!$AC18,0,CFA$1)&lt;&gt;"",OFFSET('All Players'!$AC18,0,CFA$1),"")</f>
        <v/>
      </c>
      <c r="CFC11" s="255">
        <f t="shared" ca="1" si="132"/>
        <v>0</v>
      </c>
      <c r="CFD11" s="255">
        <f t="shared" ca="1" si="133"/>
        <v>0</v>
      </c>
      <c r="CFE11" s="255">
        <f t="shared" ca="1" si="134"/>
        <v>0</v>
      </c>
      <c r="CFF11" s="255">
        <f t="shared" ca="1" si="135"/>
        <v>0</v>
      </c>
      <c r="CFG11" s="255" t="str">
        <f t="shared" ca="1" si="136"/>
        <v/>
      </c>
      <c r="CFH11" s="255" t="str">
        <f t="shared" ca="1" si="137"/>
        <v/>
      </c>
    </row>
    <row r="12" spans="1:2192" x14ac:dyDescent="0.2">
      <c r="A12" s="255">
        <f>VLOOKUP(B12,DS11:DT15,2,FALSE)</f>
        <v>4</v>
      </c>
      <c r="B12" s="255" t="s">
        <v>42</v>
      </c>
      <c r="C12" s="255">
        <f t="shared" si="454"/>
        <v>1</v>
      </c>
      <c r="D12" s="255">
        <f t="shared" si="455"/>
        <v>0</v>
      </c>
      <c r="E12" s="255">
        <f t="shared" si="456"/>
        <v>3</v>
      </c>
      <c r="F12" s="255">
        <f>SUMIF($DV$3:$DV$60,B12,$DW$3:$DW$60)+SUMIF($DY$3:$DY$60,B12,$DX$3:$DX$60)</f>
        <v>69</v>
      </c>
      <c r="G12" s="255">
        <f>SUMIF($DY$3:$DY$60,B12,$DW$3:$DW$60)+SUMIF($DV$3:$DV$60,B12,$DX$3:$DX$60)</f>
        <v>124</v>
      </c>
      <c r="H12" s="255">
        <f t="shared" si="457"/>
        <v>945</v>
      </c>
      <c r="I12" s="255">
        <f>SUMIF(Tournament!$H$13:$H$52,B12,Tournament!$O$13:$O$52)+SUMIF(Tournament!$N$13:$N$52,B12,Tournament!$Q$13:$Q$52)</f>
        <v>6</v>
      </c>
      <c r="J12" s="255">
        <f>SUMIF(Tournament!$N$13:$N$52,B12,Tournament!$O$13:$O$52)+SUMIF(Tournament!$H$13:$H$52,B12,Tournament!$Q$13:$Q$52)</f>
        <v>13</v>
      </c>
      <c r="K12" s="255">
        <f t="shared" si="458"/>
        <v>993</v>
      </c>
      <c r="L12" s="255">
        <f t="shared" si="459"/>
        <v>4</v>
      </c>
      <c r="M12" s="255">
        <f>SUMIF(DV:DV,B12,EB:EB)+SUMIF(DY:DY,B12,EC:EC)</f>
        <v>1</v>
      </c>
      <c r="N12" s="255">
        <f>SUMIF(DV:DV,B12,ED:ED)+SUMIF(DY:DY,B12,EE:EE)</f>
        <v>1</v>
      </c>
      <c r="O12" s="255">
        <f t="shared" si="460"/>
        <v>6</v>
      </c>
      <c r="P12" s="255">
        <v>9</v>
      </c>
      <c r="Q12" s="255">
        <f t="shared" ref="Q12:Q15" si="581">RANK(O12,O$11:O$15)</f>
        <v>4</v>
      </c>
      <c r="S12" s="255">
        <f>RANK(O12,$O$11:$O$15)+COUNTIF($O$11:O12,O12)-1</f>
        <v>4</v>
      </c>
      <c r="T12" s="255" t="str">
        <f>INDEX($B$11:$B$15,MATCH(2,$S$11:$S$15,0),0)</f>
        <v>Scotland</v>
      </c>
      <c r="U12" s="255">
        <f t="shared" ref="U12:U15" si="582">INDEX($Q$11:$Q$15,MATCH(T12,$B$11:$B$15,0),0)</f>
        <v>2</v>
      </c>
      <c r="V12" s="255" t="str">
        <f>IF(V11&lt;&gt;"",T12,"")</f>
        <v/>
      </c>
      <c r="W12" s="255" t="str">
        <f>IF(W11&lt;&gt;"",T13,"")</f>
        <v/>
      </c>
      <c r="X12" s="255" t="str">
        <f>IF(X11&lt;&gt;"",T14,"")</f>
        <v/>
      </c>
      <c r="Y12" s="255" t="str">
        <f>IF(Y11&lt;&gt;"",T15,"")</f>
        <v/>
      </c>
      <c r="AA12" s="255" t="str">
        <f t="shared" ref="AA12:AA15" si="583">IF(V12&lt;&gt;"",V12,"")</f>
        <v/>
      </c>
      <c r="AB12" s="255">
        <f>SUMPRODUCT((DV3:DV42=AA12)*(DY3:DY42=AA13)*(EF3:EF42="W"))+SUMPRODUCT((DV3:DV42=AA12)*(DY3:DY42=AA14)*(EF3:EF42="W"))+SUMPRODUCT((DV3:DV42=AA12)*(DY3:DY42=AA15)*(EF3:EF42="W"))+SUMPRODUCT((DV3:DV42=AA12)*(DY3:DY42=AA11)*(EF3:EF42="W"))+SUMPRODUCT((DV3:DV42=AA13)*(DY3:DY42=AA12)*(EG3:EG42="W"))+SUMPRODUCT((DV3:DV42=AA14)*(DY3:DY42=AA12)*(EG3:EG42="W"))+SUMPRODUCT((DV3:DV42=AA15)*(DY3:DY42=AA12)*(EG3:EG42="W"))+SUMPRODUCT((DV3:DV42=AA11)*(DY3:DY42=AA12)*(EG3:EG42="W"))</f>
        <v>0</v>
      </c>
      <c r="AC12" s="255">
        <f>SUMPRODUCT((DV3:DV42=AA12)*(DY3:DY42=AA13)*(EF3:EF42="D"))+SUMPRODUCT((DV3:DV42=AA12)*(DY3:DY42=AA14)*(EF3:EF42="D"))+SUMPRODUCT((DV3:DV42=AA12)*(DY3:DY42=AA15)*(EF3:EF42="D"))+SUMPRODUCT((DV3:DV42=AA12)*(DY3:DY42=AA11)*(EF3:EF42="D"))+SUMPRODUCT((DV3:DV42=AA13)*(DY3:DY42=AA12)*(EF3:EF42="D"))+SUMPRODUCT((DV3:DV42=AA14)*(DY3:DY42=AA12)*(EF3:EF42="D"))+SUMPRODUCT((DV3:DV42=AA15)*(DY3:DY42=AA12)*(EF3:EF42="D"))+SUMPRODUCT((DV3:DV42=AA11)*(DY3:DY42=AA12)*(EF3:EF42="D"))</f>
        <v>0</v>
      </c>
      <c r="AD12" s="255">
        <f>SUMPRODUCT((DV3:DV42=AA12)*(DY3:DY42=AA13)*(EF3:EF42="L"))+SUMPRODUCT((DV3:DV42=AA12)*(DY3:DY42=AA14)*(EF3:EF42="L"))+SUMPRODUCT((DV3:DV42=AA12)*(DY3:DY42=AA15)*(EF3:EF42="L"))+SUMPRODUCT((DV3:DV42=AA12)*(DY3:DY42=AA11)*(EF3:EF42="L"))+SUMPRODUCT((DV3:DV42=AA13)*(DY3:DY42=AA12)*(EG3:EG42="L"))+SUMPRODUCT((DV3:DV42=AA14)*(DY3:DY42=AA12)*(EG3:EG42="L"))+SUMPRODUCT((DV3:DV42=AA15)*(DY3:DY42=AA12)*(EG3:EG42="L"))+SUMPRODUCT((DV3:DV42=AA11)*(DY3:DY42=AA12)*(EG3:EG42="L"))</f>
        <v>0</v>
      </c>
      <c r="AE12" s="255">
        <f>IF(AA12&lt;&gt;"",VLOOKUP(AA12,B4:F29,5,FALSE),0)</f>
        <v>0</v>
      </c>
      <c r="AF12" s="255">
        <f>IF(AA12&lt;&gt;"",VLOOKUP(AA12,B4:G29,6,FALSE),0)</f>
        <v>0</v>
      </c>
      <c r="AG12" s="255">
        <f>AE12-AF12+1000</f>
        <v>1000</v>
      </c>
      <c r="AH12" s="255">
        <f>IF(AA12&lt;&gt;"",VLOOKUP(AA12,B4:I29,8,FALSE),0)</f>
        <v>0</v>
      </c>
      <c r="AI12" s="255">
        <f>IF(AA12&lt;&gt;"",VLOOKUP(AA12,B4:J29,9,FALSE),0)</f>
        <v>0</v>
      </c>
      <c r="AJ12" s="255">
        <f t="shared" ref="AJ12" si="584">AH12-AI12+1000</f>
        <v>1000</v>
      </c>
      <c r="AK12" s="255" t="str">
        <f>IF(AA12&lt;&gt;"",VLOOKUP(AA12,B11:F15,5,FALSE),"")</f>
        <v/>
      </c>
      <c r="AL12" s="255" t="str">
        <f>IF(AA12&lt;&gt;"",VLOOKUP(AA12,B11:I15,8,FALSE),"")</f>
        <v/>
      </c>
      <c r="AM12" s="255" t="str">
        <f>IF(AA12&lt;&gt;"",VLOOKUP(AA12,B11:P15,15,FALSE),"")</f>
        <v/>
      </c>
      <c r="AN12" s="255">
        <f>SUMPRODUCT((DV3:DV42=AA12)*(DY3:DY42=AA13)*EB3:EB42)+SUMPRODUCT((DV3:DV42=AA12)*(DY3:DY42=AA14)*EB3:EB42)+SUMPRODUCT((DV3:DV42=AA12)*(DY3:DY42=AA15)*EB3:EB42)+SUMPRODUCT((DV3:DV42=AA12)*(DY3:DY42=AA11)*EB3:EB42)+SUMPRODUCT((DV3:DV42=AA13)*(DY3:DY42=AA12)*EC3:EC42)+SUMPRODUCT((DV3:DV42=AA14)*(DY3:DY42=AA12)*EC3:EC42)+SUMPRODUCT((DV3:DV42=AA15)*(DY3:DY42=AA12)*EC3:EC42)+SUMPRODUCT((DV3:DV42=AA11)*(DY3:DY42=AA12)*EC3:EC42)</f>
        <v>0</v>
      </c>
      <c r="AO12" s="255">
        <f>SUMPRODUCT((DV3:DV42=AA12)*(DY3:DY42=AA13)*ED3:ED42)+SUMPRODUCT((DV3:DV42=AA12)*(DY3:DY42=AA14)*ED3:ED42)+SUMPRODUCT((DV3:DV42=AA12)*(DY3:DY42=AA15)*ED3:ED42)+SUMPRODUCT((DV3:DV42=AA12)*(DY3:DY42=AA11)*ED3:ED42)+SUMPRODUCT((DV3:DV42=AA13)*(DY3:DY42=AA12)*EE3:EE42)+SUMPRODUCT((DV3:DV42=AA14)*(DY3:DY42=AA12)*EE3:EE42)+SUMPRODUCT((DV3:DV42=AA15)*(DY3:DY42=AA12)*EE3:EE42)+SUMPRODUCT((DV3:DV42=AA11)*(DY3:DY42=AA12)*EE3:EE42)</f>
        <v>0</v>
      </c>
      <c r="AP12" s="255">
        <f t="shared" ref="AP12" si="585">AB12*4+AC12*2+AN12+AO12</f>
        <v>0</v>
      </c>
      <c r="AQ12" s="255" t="str">
        <f>IF(AA12&lt;&gt;"",RANK(AP12,AP11:AP15),"")</f>
        <v/>
      </c>
      <c r="AR12" s="255">
        <f>SUMPRODUCT((AP11:AP15=AP12)*(AG11:AG15&gt;AG12))</f>
        <v>0</v>
      </c>
      <c r="AS12" s="255">
        <f>SUMPRODUCT((AP11:AP15=AP12)*(AG11:AG15=AG12)*(AJ11:AJ15&gt;AJ12))</f>
        <v>0</v>
      </c>
      <c r="AT12" s="255">
        <f>SUMPRODUCT((AP11:AP15=AP12)*(AG11:AG15=AG12)*(AJ11:AJ15=AJ12)*(AK11:AK15&gt;AK12))</f>
        <v>0</v>
      </c>
      <c r="AU12" s="255">
        <f>SUMPRODUCT((AP11:AP15=AP12)*(AG11:AG15=AG12)*(AJ11:AJ15=AJ12)*(AK11:AK15=AK12)*(AL11:AL15&gt;AL12))</f>
        <v>0</v>
      </c>
      <c r="AV12" s="255">
        <f>SUMPRODUCT((AP11:AP15=AP12)*(AG11:AG15=AG12)*(AJ11:AJ15=AJ12)*(AK11:AK15=AK12)*(AL11:AL15=AL12)*(AM11:AM15&gt;AM12))</f>
        <v>0</v>
      </c>
      <c r="AW12" s="255" t="str">
        <f t="shared" ref="AW12:AW15" si="586">IF(AA12&lt;&gt;"",SUM(AQ12:AV12),"")</f>
        <v/>
      </c>
      <c r="AX12" s="255" t="str">
        <f>IF(AA12&lt;&gt;"",INDEX(AA11:AA15,MATCH(2,AW11:AW15,0),0),"")</f>
        <v/>
      </c>
      <c r="AY12" s="255" t="str">
        <f>IF(W11&lt;&gt;"",W11,"")</f>
        <v/>
      </c>
      <c r="AZ12" s="255">
        <f>SUMPRODUCT((DV3:DV42=AY12)*(DY3:DY42=AY13)*(EF3:EF42="W"))+SUMPRODUCT((DV3:DV42=AY12)*(DY3:DY42=AY14)*(EF3:EF42="W"))+SUMPRODUCT((DV3:DV42=AY12)*(DY3:DY42=AY15)*(EF3:EF42="W"))+SUMPRODUCT((DV3:DV42=AY13)*(DY3:DY42=AY12)*(EG3:EG42="W"))+SUMPRODUCT((DV3:DV42=AY14)*(DY3:DY42=AY12)*(EG3:EG42="W"))+SUMPRODUCT((DV3:DV42=AY15)*(DY3:DY42=AY12)*(EG3:EG42="W"))</f>
        <v>0</v>
      </c>
      <c r="BA12" s="255">
        <f>SUMPRODUCT((DV3:DV42=AY12)*(DY3:DY42=AY13)*(EF3:EF42="D"))+SUMPRODUCT((DV3:DV42=AY12)*(DY3:DY42=AY14)*(EF3:EF42="D"))+SUMPRODUCT((DV3:DV42=AY12)*(DY3:DY42=AY15)*(EF3:EF42="D"))+SUMPRODUCT((DV3:DV42=AY13)*(DY3:DY42=AY12)*(EF3:EF42="D"))+SUMPRODUCT((DV3:DV42=AY14)*(DY3:DY42=AY12)*(EF3:EF42="D"))+SUMPRODUCT((DV3:DV42=AY15)*(DY3:DY42=AY12)*(EF3:EF42="D"))</f>
        <v>0</v>
      </c>
      <c r="BB12" s="255">
        <f>SUMPRODUCT((DV3:DV42=AY12)*(DY3:DY42=AY13)*(EF3:EF42="L"))+SUMPRODUCT((DV3:DV42=AY12)*(DY3:DY42=AY14)*(EF3:EF42="L"))+SUMPRODUCT((DV3:DV42=AY12)*(DY3:DY42=AY15)*(EF3:EF42="L"))+SUMPRODUCT((DV3:DV42=AY13)*(DY3:DY42=AY12)*(EG3:EG42="L"))+SUMPRODUCT((DV3:DV42=AY14)*(DY3:DY42=AY12)*(EG3:EG42="L"))+SUMPRODUCT((DV3:DV42=AY15)*(DY3:DY42=AY12)*(EG3:EG42="L"))</f>
        <v>0</v>
      </c>
      <c r="BC12" s="255">
        <f>IF(AY12&lt;&gt;"",VLOOKUP(AY12,B4:F29,5,FALSE),0)</f>
        <v>0</v>
      </c>
      <c r="BD12" s="255">
        <f>IF(AY12&lt;&gt;"",VLOOKUP(AY12,B4:G29,6,FALSE),0)</f>
        <v>0</v>
      </c>
      <c r="BE12" s="255">
        <f>BC12-BD12+1000</f>
        <v>1000</v>
      </c>
      <c r="BF12" s="255">
        <f>IF(AY12&lt;&gt;"",VLOOKUP(AY12,B4:I29,8,FALSE),0)</f>
        <v>0</v>
      </c>
      <c r="BG12" s="255">
        <f>IF(AY12&lt;&gt;"",VLOOKUP(AY12,B4:J29,9,FALSE),0)</f>
        <v>0</v>
      </c>
      <c r="BH12" s="255">
        <f>BF12-BG12+1000</f>
        <v>1000</v>
      </c>
      <c r="BI12" s="255" t="str">
        <f>IF(AY12&lt;&gt;"",VLOOKUP(AY12,B11:F15,5,FALSE),"")</f>
        <v/>
      </c>
      <c r="BJ12" s="255" t="str">
        <f>IF(AY12&lt;&gt;"",VLOOKUP(AY12,B11:I15,8,FALSE),"")</f>
        <v/>
      </c>
      <c r="BK12" s="255" t="str">
        <f>IF(AY12&lt;&gt;"",VLOOKUP(AY12,B11:P15,15,FALSE),"")</f>
        <v/>
      </c>
      <c r="BL12" s="255">
        <f>SUMPRODUCT((DV3:DV42=AY12)*(DY3:DY42=AY13)*EB3:EB42)+SUMPRODUCT((DV3:DV42=AY12)*(DY3:DY42=AY14)*EB3:EB42)+SUMPRODUCT((DV3:DV42=AY12)*(DY3:DY42=AY15)*EB3:EB42)+SUMPRODUCT((DV3:DV42=AY13)*(DY3:DY42=AY12)*EC3:EC42)+SUMPRODUCT((DV3:DV42=AY14)*(DY3:DY42=AY12)*EC3:EC42)+SUMPRODUCT((DV3:DV42=AY15)*(DY3:DY42=AY12)*EC3:EC42)</f>
        <v>0</v>
      </c>
      <c r="BM12" s="255">
        <f>SUMPRODUCT((DV3:DV42=AY12)*(DY3:DY42=AY13)*ED3:ED42)+SUMPRODUCT((DV3:DV42=AY12)*(DY3:DY42=AY14)*ED3:ED42)+SUMPRODUCT((DV3:DV42=AY12)*(DY3:DY42=AY15)*ED3:ED42)+SUMPRODUCT((DV3:DV42=AY13)*(DY3:DY42=AY12)*EE3:EE42)+SUMPRODUCT((DV3:DV42=AY14)*(DY3:DY42=AY12)*EE3:EE42)+SUMPRODUCT((DV3:DV42=AY15)*(DY3:DY42=AY12)*EE3:EE42)</f>
        <v>0</v>
      </c>
      <c r="BN12" s="255">
        <f>AZ12*4+BA12*2+BL12+BM12</f>
        <v>0</v>
      </c>
      <c r="BO12" s="255" t="str">
        <f>IF(AY12&lt;&gt;"",RANK(BN12,BN12:BN15),"")</f>
        <v/>
      </c>
      <c r="BP12" s="255">
        <f>SUMPRODUCT((BN12:BN15=BN12)*(BE12:BE15&gt;BE12))</f>
        <v>0</v>
      </c>
      <c r="BQ12" s="255">
        <f>SUMPRODUCT((BN12:BN15=BN12)*(BE12:BE15=BE12)*(BH12:BH15&gt;BH12))</f>
        <v>0</v>
      </c>
      <c r="BR12" s="255">
        <f>SUMPRODUCT((BN11:BN15=BN12)*(BE11:BE15=BE12)*(BH11:BH15=BH12)*(BI11:BI15&gt;BI12))</f>
        <v>0</v>
      </c>
      <c r="BS12" s="255">
        <f>SUMPRODUCT((BN11:BN15=BN12)*(BE11:BE15=BE12)*(BH11:BH15=BH12)*(BI11:BI15=BI12)*(BJ11:BJ15&gt;BJ12))</f>
        <v>0</v>
      </c>
      <c r="BT12" s="255">
        <f>SUMPRODUCT((BN11:BN15=BN12)*(BE11:BE15=BE12)*(BH11:BH15=BH12)*(BI11:BI15=BI12)*(BJ11:BJ15=BJ12)*(BK11:BK15&gt;BK12))</f>
        <v>0</v>
      </c>
      <c r="BU12" s="255" t="str">
        <f t="shared" ref="BU12:BU15" si="587">IF(AY12&lt;&gt;"",SUM(BO12:BT12)+1,"")</f>
        <v/>
      </c>
      <c r="BV12" s="255" t="str">
        <f>IF(AY12&lt;&gt;"",INDEX(AY12:AY15,MATCH(2,BU12:BU15,0),0),"")</f>
        <v/>
      </c>
      <c r="DS12" s="255" t="str">
        <f>IF(BV12&lt;&gt;"",BV12,IF(AX12&lt;&gt;"",AX12,T12))</f>
        <v>Scotland</v>
      </c>
      <c r="DT12" s="255">
        <v>2</v>
      </c>
      <c r="DU12" s="255">
        <v>10</v>
      </c>
      <c r="DV12" s="255" t="str">
        <f>Tournament!H22</f>
        <v>Australia</v>
      </c>
      <c r="DW12" s="255">
        <f>IF(AND(Tournament!J22&lt;&gt;"",Tournament!L22&lt;&gt;""),Tournament!J22,0)</f>
        <v>28</v>
      </c>
      <c r="DX12" s="255">
        <f>IF(AND(Tournament!L22&lt;&gt;"",Tournament!J22&lt;&gt;""),Tournament!L22,0)</f>
        <v>13</v>
      </c>
      <c r="DY12" s="255" t="str">
        <f>Tournament!N22</f>
        <v>Fiji</v>
      </c>
      <c r="DZ12" s="255">
        <f>IF(Tournament!O22&lt;&gt;"",Tournament!O22,0)</f>
        <v>3</v>
      </c>
      <c r="EA12" s="255">
        <f>IF(Tournament!Q22&lt;&gt;"",Tournament!Q22,0)</f>
        <v>1</v>
      </c>
      <c r="EB12" s="255">
        <f>IF(DW12&lt;&gt;"",IF(Tournament!O22&gt;3,1,0),0)</f>
        <v>0</v>
      </c>
      <c r="EC12" s="255">
        <f>IF(DX12&lt;&gt;"",IF(Tournament!Q22&gt;3,1,0),0)</f>
        <v>0</v>
      </c>
      <c r="ED12" s="255">
        <f t="shared" si="15"/>
        <v>0</v>
      </c>
      <c r="EE12" s="255">
        <f t="shared" si="16"/>
        <v>0</v>
      </c>
      <c r="EF12" s="255" t="str">
        <f>IF(AND(Tournament!J22&lt;&gt;"",Tournament!L22&lt;&gt;""),IF(DW12&gt;DX12,"W",IF(DW12=DX12,"D","L")),"")</f>
        <v>W</v>
      </c>
      <c r="EG12" s="255" t="str">
        <f t="shared" si="17"/>
        <v>L</v>
      </c>
      <c r="EH12" s="255">
        <f ca="1">VLOOKUP(EI12,IZ11:JA15,2,FALSE)</f>
        <v>4</v>
      </c>
      <c r="EI12" s="255" t="s">
        <v>42</v>
      </c>
      <c r="EJ12" s="255">
        <f t="shared" ca="1" si="461"/>
        <v>0</v>
      </c>
      <c r="EK12" s="255">
        <f t="shared" ca="1" si="462"/>
        <v>0</v>
      </c>
      <c r="EL12" s="255">
        <f t="shared" ca="1" si="463"/>
        <v>0</v>
      </c>
      <c r="EM12" s="255">
        <f t="shared" ca="1" si="464"/>
        <v>0</v>
      </c>
      <c r="EN12" s="255">
        <f t="shared" ref="EN12:EN15" ca="1" si="588">SUMIF(JF$3:JF$60,EI12,JD$3:JD$60)+SUMIF(JC$3:JC$60,EI12,JE$3:JE$60)</f>
        <v>0</v>
      </c>
      <c r="EO12" s="255">
        <f t="shared" ca="1" si="465"/>
        <v>1000</v>
      </c>
      <c r="EP12" s="255">
        <f t="shared" ref="EP12:EP15" ca="1" si="589">SUMIF(JC:JC,EI12,JG:JG)+SUMIF(JF:JF,EI12,JH:JH)</f>
        <v>0</v>
      </c>
      <c r="EQ12" s="255">
        <f t="shared" ref="EQ12:EQ15" ca="1" si="590">SUMIF(JF:JF,EI12,JG:JG)+SUMIF(JC:JC,EI12,JH:JH)</f>
        <v>0</v>
      </c>
      <c r="ER12" s="255">
        <f t="shared" ca="1" si="466"/>
        <v>1000</v>
      </c>
      <c r="ES12" s="255">
        <f t="shared" ca="1" si="467"/>
        <v>0</v>
      </c>
      <c r="ET12" s="255">
        <f ca="1">SUMIF(JC:JC,EI12,JI:JI)+SUMIF(JF:JF,EI12,JJ:JJ)</f>
        <v>0</v>
      </c>
      <c r="EU12" s="255">
        <f ca="1">SUMIF(JC:JC,EI12,JK:JK)+SUMIF(JF:JF,EI12,JL:JL)</f>
        <v>0</v>
      </c>
      <c r="EV12" s="255">
        <f t="shared" ca="1" si="468"/>
        <v>0</v>
      </c>
      <c r="EW12" s="255">
        <v>9</v>
      </c>
      <c r="EX12" s="255">
        <f t="shared" ref="EX12:EX15" ca="1" si="591">RANK(EV12,EV$11:EV$15)</f>
        <v>1</v>
      </c>
      <c r="EZ12" s="255">
        <f ca="1">RANK(EV12,EV$11:EV$15)+COUNTIF(EV$11:EV12,EV12)-1</f>
        <v>2</v>
      </c>
      <c r="FA12" s="255" t="str">
        <f ca="1">INDEX(EI$11:EI$15,MATCH(2,EZ$11:EZ$15,0),0)</f>
        <v>Samoa</v>
      </c>
      <c r="FB12" s="255">
        <f t="shared" ref="FB12:FB15" ca="1" si="592">INDEX(EX$11:EX$15,MATCH(FA12,EI$11:EI$15,0),0)</f>
        <v>1</v>
      </c>
      <c r="FC12" s="255" t="str">
        <f ca="1">IF(FC11&lt;&gt;"",FA12,"")</f>
        <v>Samoa</v>
      </c>
      <c r="FD12" s="255" t="str">
        <f ca="1">IF(FD11&lt;&gt;"",FA13,"")</f>
        <v/>
      </c>
      <c r="FE12" s="255" t="str">
        <f ca="1">IF(FE11&lt;&gt;"",FA14,"")</f>
        <v/>
      </c>
      <c r="FF12" s="255" t="str">
        <f ca="1">IF(FF11&lt;&gt;"",FA15,"")</f>
        <v/>
      </c>
      <c r="FH12" s="255" t="str">
        <f t="shared" ref="FH12:FH15" ca="1" si="593">IF(FC12&lt;&gt;"",FC12,"")</f>
        <v>Samoa</v>
      </c>
      <c r="FI12" s="255">
        <f ca="1">SUMPRODUCT((JC3:JC42=FH12)*(JF3:JF42=FH13)*(JM3:JM42="W"))+SUMPRODUCT((JC3:JC42=FH12)*(JF3:JF42=FH14)*(JM3:JM42="W"))+SUMPRODUCT((JC3:JC42=FH12)*(JF3:JF42=FH15)*(JM3:JM42="W"))+SUMPRODUCT((JC3:JC42=FH12)*(JF3:JF42=FH11)*(JM3:JM42="W"))+SUMPRODUCT((JC3:JC42=FH13)*(JF3:JF42=FH12)*(JN3:JN42="W"))+SUMPRODUCT((JC3:JC42=FH14)*(JF3:JF42=FH12)*(JN3:JN42="W"))+SUMPRODUCT((JC3:JC42=FH15)*(JF3:JF42=FH12)*(JN3:JN42="W"))+SUMPRODUCT((JC3:JC42=FH11)*(JF3:JF42=FH12)*(JN3:JN42="W"))</f>
        <v>0</v>
      </c>
      <c r="FJ12" s="255">
        <f ca="1">SUMPRODUCT((JC3:JC42=FH12)*(JF3:JF42=FH13)*(JM3:JM42="D"))+SUMPRODUCT((JC3:JC42=FH12)*(JF3:JF42=FH14)*(JM3:JM42="D"))+SUMPRODUCT((JC3:JC42=FH12)*(JF3:JF42=FH15)*(JM3:JM42="D"))+SUMPRODUCT((JC3:JC42=FH12)*(JF3:JF42=FH11)*(JM3:JM42="D"))+SUMPRODUCT((JC3:JC42=FH13)*(JF3:JF42=FH12)*(JM3:JM42="D"))+SUMPRODUCT((JC3:JC42=FH14)*(JF3:JF42=FH12)*(JM3:JM42="D"))+SUMPRODUCT((JC3:JC42=FH15)*(JF3:JF42=FH12)*(JM3:JM42="D"))+SUMPRODUCT((JC3:JC42=FH11)*(JF3:JF42=FH12)*(JM3:JM42="D"))</f>
        <v>0</v>
      </c>
      <c r="FK12" s="255">
        <f ca="1">SUMPRODUCT((JC3:JC42=FH12)*(JF3:JF42=FH13)*(JM3:JM42="L"))+SUMPRODUCT((JC3:JC42=FH12)*(JF3:JF42=FH14)*(JM3:JM42="L"))+SUMPRODUCT((JC3:JC42=FH12)*(JF3:JF42=FH15)*(JM3:JM42="L"))+SUMPRODUCT((JC3:JC42=FH12)*(JF3:JF42=FH11)*(JM3:JM42="L"))+SUMPRODUCT((JC3:JC42=FH13)*(JF3:JF42=FH12)*(JN3:JN42="L"))+SUMPRODUCT((JC3:JC42=FH14)*(JF3:JF42=FH12)*(JN3:JN42="L"))+SUMPRODUCT((JC3:JC42=FH15)*(JF3:JF42=FH12)*(JN3:JN42="L"))+SUMPRODUCT((JC3:JC42=FH11)*(JF3:JF42=FH12)*(JN3:JN42="L"))</f>
        <v>0</v>
      </c>
      <c r="FL12" s="255">
        <f ca="1">IF(FH12&lt;&gt;"",VLOOKUP(FH12,EI4:EM29,5,FALSE),0)</f>
        <v>0</v>
      </c>
      <c r="FM12" s="255">
        <f ca="1">IF(FH12&lt;&gt;"",VLOOKUP(FH12,EI4:EN29,6,FALSE),0)</f>
        <v>0</v>
      </c>
      <c r="FN12" s="255">
        <f ca="1">FL12-FM12+1000</f>
        <v>1000</v>
      </c>
      <c r="FO12" s="255">
        <f ca="1">IF(FH12&lt;&gt;"",VLOOKUP(FH12,EI4:EP29,8,FALSE),0)</f>
        <v>0</v>
      </c>
      <c r="FP12" s="255">
        <f ca="1">IF(FH12&lt;&gt;"",VLOOKUP(FH12,EI4:EQ29,9,FALSE),0)</f>
        <v>0</v>
      </c>
      <c r="FQ12" s="255">
        <f t="shared" ref="FQ12" ca="1" si="594">FO12-FP12+1000</f>
        <v>1000</v>
      </c>
      <c r="FR12" s="255">
        <f ca="1">IF(FH12&lt;&gt;"",VLOOKUP(FH12,EI11:EM15,5,FALSE),"")</f>
        <v>0</v>
      </c>
      <c r="FS12" s="255">
        <f ca="1">IF(FH12&lt;&gt;"",VLOOKUP(FH12,EI11:EP15,8,FALSE),"")</f>
        <v>0</v>
      </c>
      <c r="FT12" s="255">
        <f ca="1">IF(FH12&lt;&gt;"",VLOOKUP(FH12,EI11:EW15,15,FALSE),"")</f>
        <v>9</v>
      </c>
      <c r="FU12" s="255">
        <f ca="1">SUMPRODUCT((JC3:JC42=FH12)*(JF3:JF42=FH13)*JI3:JI42)+SUMPRODUCT((JC3:JC42=FH12)*(JF3:JF42=FH14)*JI3:JI42)+SUMPRODUCT((JC3:JC42=FH12)*(JF3:JF42=FH15)*JI3:JI42)+SUMPRODUCT((JC3:JC42=FH12)*(JF3:JF42=FH11)*JI3:JI42)+SUMPRODUCT((JC3:JC42=FH13)*(JF3:JF42=FH12)*JJ3:JJ42)+SUMPRODUCT((JC3:JC42=FH14)*(JF3:JF42=FH12)*JJ3:JJ42)+SUMPRODUCT((JC3:JC42=FH15)*(JF3:JF42=FH12)*JJ3:JJ42)+SUMPRODUCT((JC3:JC42=FH11)*(JF3:JF42=FH12)*JJ3:JJ42)</f>
        <v>0</v>
      </c>
      <c r="FV12" s="255">
        <f ca="1">SUMPRODUCT((JC3:JC42=FH12)*(JF3:JF42=FH13)*JK3:JK42)+SUMPRODUCT((JC3:JC42=FH12)*(JF3:JF42=FH14)*JK3:JK42)+SUMPRODUCT((JC3:JC42=FH12)*(JF3:JF42=FH15)*JK3:JK42)+SUMPRODUCT((JC3:JC42=FH12)*(JF3:JF42=FH11)*JK3:JK42)+SUMPRODUCT((JC3:JC42=FH13)*(JF3:JF42=FH12)*JL3:JL42)+SUMPRODUCT((JC3:JC42=FH14)*(JF3:JF42=FH12)*JL3:JL42)+SUMPRODUCT((JC3:JC42=FH15)*(JF3:JF42=FH12)*JL3:JL42)+SUMPRODUCT((JC3:JC42=FH11)*(JF3:JF42=FH12)*JL3:JL42)</f>
        <v>0</v>
      </c>
      <c r="FW12" s="255">
        <f t="shared" ref="FW12" ca="1" si="595">FI12*4+FJ12*2+FU12+FV12</f>
        <v>0</v>
      </c>
      <c r="FX12" s="255">
        <f ca="1">IF(FH12&lt;&gt;"",RANK(FW12,FW11:FW15),"")</f>
        <v>1</v>
      </c>
      <c r="FY12" s="255">
        <f ca="1">SUMPRODUCT((FW11:FW15=FW12)*(FN11:FN15&gt;FN12))</f>
        <v>0</v>
      </c>
      <c r="FZ12" s="255">
        <f ca="1">SUMPRODUCT((FW11:FW15=FW12)*(FN11:FN15=FN12)*(FQ11:FQ15&gt;FQ12))</f>
        <v>0</v>
      </c>
      <c r="GA12" s="255">
        <f ca="1">SUMPRODUCT((FW11:FW15=FW12)*(FN11:FN15=FN12)*(FQ11:FQ15=FQ12)*(FR11:FR15&gt;FR12))</f>
        <v>0</v>
      </c>
      <c r="GB12" s="255">
        <f ca="1">SUMPRODUCT((FW11:FW15=FW12)*(FN11:FN15=FN12)*(FQ11:FQ15=FQ12)*(FR11:FR15=FR12)*(FS11:FS15&gt;FS12))</f>
        <v>0</v>
      </c>
      <c r="GC12" s="255">
        <f ca="1">SUMPRODUCT((FW11:FW15=FW12)*(FN11:FN15=FN12)*(FQ11:FQ15=FQ12)*(FR11:FR15=FR12)*(FS11:FS15=FS12)*(FT11:FT15&gt;FT12))</f>
        <v>3</v>
      </c>
      <c r="GD12" s="255">
        <f t="shared" ref="GD12:GD15" ca="1" si="596">IF(FH12&lt;&gt;"",SUM(FX12:GC12),"")</f>
        <v>4</v>
      </c>
      <c r="GE12" s="255" t="str">
        <f ca="1">IF(FH12&lt;&gt;"",INDEX(FH11:FH15,MATCH(2,GD11:GD15,0),0),"")</f>
        <v>Japan</v>
      </c>
      <c r="GF12" s="255" t="str">
        <f ca="1">IF(FD11&lt;&gt;"",FD11,"")</f>
        <v/>
      </c>
      <c r="GG12" s="255">
        <f ca="1">SUMPRODUCT((JC3:JC42=GF12)*(JF3:JF42=GF13)*(JM3:JM42="W"))+SUMPRODUCT((JC3:JC42=GF12)*(JF3:JF42=GF14)*(JM3:JM42="W"))+SUMPRODUCT((JC3:JC42=GF12)*(JF3:JF42=GF15)*(JM3:JM42="W"))+SUMPRODUCT((JC3:JC42=GF13)*(JF3:JF42=GF12)*(JN3:JN42="W"))+SUMPRODUCT((JC3:JC42=GF14)*(JF3:JF42=GF12)*(JN3:JN42="W"))+SUMPRODUCT((JC3:JC42=GF15)*(JF3:JF42=GF12)*(JN3:JN42="W"))</f>
        <v>0</v>
      </c>
      <c r="GH12" s="255">
        <f ca="1">SUMPRODUCT((JC3:JC42=GF12)*(JF3:JF42=GF13)*(JM3:JM42="D"))+SUMPRODUCT((JC3:JC42=GF12)*(JF3:JF42=GF14)*(JM3:JM42="D"))+SUMPRODUCT((JC3:JC42=GF12)*(JF3:JF42=GF15)*(JM3:JM42="D"))+SUMPRODUCT((JC3:JC42=GF13)*(JF3:JF42=GF12)*(JM3:JM42="D"))+SUMPRODUCT((JC3:JC42=GF14)*(JF3:JF42=GF12)*(JM3:JM42="D"))+SUMPRODUCT((JC3:JC42=GF15)*(JF3:JF42=GF12)*(JM3:JM42="D"))</f>
        <v>0</v>
      </c>
      <c r="GI12" s="255">
        <f ca="1">SUMPRODUCT((JC3:JC42=GF12)*(JF3:JF42=GF13)*(JM3:JM42="L"))+SUMPRODUCT((JC3:JC42=GF12)*(JF3:JF42=GF14)*(JM3:JM42="L"))+SUMPRODUCT((JC3:JC42=GF12)*(JF3:JF42=GF15)*(JM3:JM42="L"))+SUMPRODUCT((JC3:JC42=GF13)*(JF3:JF42=GF12)*(JN3:JN42="L"))+SUMPRODUCT((JC3:JC42=GF14)*(JF3:JF42=GF12)*(JN3:JN42="L"))+SUMPRODUCT((JC3:JC42=GF15)*(JF3:JF42=GF12)*(JN3:JN42="L"))</f>
        <v>0</v>
      </c>
      <c r="GJ12" s="255">
        <f ca="1">IF(GF12&lt;&gt;"",VLOOKUP(GF12,EI4:EM29,5,FALSE),0)</f>
        <v>0</v>
      </c>
      <c r="GK12" s="255">
        <f ca="1">IF(GF12&lt;&gt;"",VLOOKUP(GF12,EI4:EN29,6,FALSE),0)</f>
        <v>0</v>
      </c>
      <c r="GL12" s="255">
        <f ca="1">GJ12-GK12+1000</f>
        <v>1000</v>
      </c>
      <c r="GM12" s="255">
        <f ca="1">IF(GF12&lt;&gt;"",VLOOKUP(GF12,EI4:EP29,8,FALSE),0)</f>
        <v>0</v>
      </c>
      <c r="GN12" s="255">
        <f ca="1">IF(GF12&lt;&gt;"",VLOOKUP(GF12,EI4:EQ29,9,FALSE),0)</f>
        <v>0</v>
      </c>
      <c r="GO12" s="255">
        <f ca="1">GM12-GN12+1000</f>
        <v>1000</v>
      </c>
      <c r="GP12" s="255" t="str">
        <f ca="1">IF(GF12&lt;&gt;"",VLOOKUP(GF12,EI11:EM15,5,FALSE),"")</f>
        <v/>
      </c>
      <c r="GQ12" s="255" t="str">
        <f ca="1">IF(GF12&lt;&gt;"",VLOOKUP(GF12,EI11:EP15,8,FALSE),"")</f>
        <v/>
      </c>
      <c r="GR12" s="255" t="str">
        <f ca="1">IF(GF12&lt;&gt;"",VLOOKUP(GF12,EI11:EW15,15,FALSE),"")</f>
        <v/>
      </c>
      <c r="GS12" s="255">
        <f ca="1">SUMPRODUCT((JC3:JC42=GF12)*(JF3:JF42=GF13)*JI3:JI42)+SUMPRODUCT((JC3:JC42=GF12)*(JF3:JF42=GF14)*JI3:JI42)+SUMPRODUCT((JC3:JC42=GF12)*(JF3:JF42=GF15)*JI3:JI42)+SUMPRODUCT((JC3:JC42=GF13)*(JF3:JF42=GF12)*JJ3:JJ42)+SUMPRODUCT((JC3:JC42=GF14)*(JF3:JF42=GF12)*JJ3:JJ42)+SUMPRODUCT((JC3:JC42=GF15)*(JF3:JF42=GF12)*JJ3:JJ42)</f>
        <v>0</v>
      </c>
      <c r="GT12" s="255">
        <f ca="1">SUMPRODUCT((JC3:JC42=GF12)*(JF3:JF42=GF13)*JK3:JK42)+SUMPRODUCT((JC3:JC42=GF12)*(JF3:JF42=GF14)*JK3:JK42)+SUMPRODUCT((JC3:JC42=GF12)*(JF3:JF42=GF15)*JK3:JK42)+SUMPRODUCT((JC3:JC42=GF13)*(JF3:JF42=GF12)*JL3:JL42)+SUMPRODUCT((JC3:JC42=GF14)*(JF3:JF42=GF12)*JL3:JL42)+SUMPRODUCT((JC3:JC42=GF15)*(JF3:JF42=GF12)*JL3:JL42)</f>
        <v>0</v>
      </c>
      <c r="GU12" s="255">
        <f ca="1">GG12*4+GH12*2+GS12+GT12</f>
        <v>0</v>
      </c>
      <c r="GV12" s="255" t="str">
        <f ca="1">IF(GF12&lt;&gt;"",RANK(GU12,GU12:GU15),"")</f>
        <v/>
      </c>
      <c r="GW12" s="255">
        <f ca="1">SUMPRODUCT((GU12:GU15=GU12)*(GL12:GL15&gt;GL12))</f>
        <v>0</v>
      </c>
      <c r="GX12" s="255">
        <f ca="1">SUMPRODUCT((GU12:GU15=GU12)*(GL12:GL15=GL12)*(GO12:GO15&gt;GO12))</f>
        <v>0</v>
      </c>
      <c r="GY12" s="255">
        <f ca="1">SUMPRODUCT((GU11:GU15=GU12)*(GL11:GL15=GL12)*(GO11:GO15=GO12)*(GP11:GP15&gt;GP12))</f>
        <v>0</v>
      </c>
      <c r="GZ12" s="255">
        <f ca="1">SUMPRODUCT((GU11:GU15=GU12)*(GL11:GL15=GL12)*(GO11:GO15=GO12)*(GP11:GP15=GP12)*(GQ11:GQ15&gt;GQ12))</f>
        <v>0</v>
      </c>
      <c r="HA12" s="255">
        <f ca="1">SUMPRODUCT((GU11:GU15=GU12)*(GL11:GL15=GL12)*(GO11:GO15=GO12)*(GP11:GP15=GP12)*(GQ11:GQ15=GQ12)*(GR11:GR15&gt;GR12))</f>
        <v>0</v>
      </c>
      <c r="HB12" s="255" t="str">
        <f t="shared" ref="HB12:HB15" ca="1" si="597">IF(GF12&lt;&gt;"",SUM(GV12:HA12)+1,"")</f>
        <v/>
      </c>
      <c r="HC12" s="255" t="str">
        <f ca="1">IF(GF12&lt;&gt;"",INDEX(GF12:GF15,MATCH(2,HB12:HB15,0),0),"")</f>
        <v/>
      </c>
      <c r="IZ12" s="255" t="str">
        <f ca="1">IF(HC12&lt;&gt;"",HC12,IF(GE12&lt;&gt;"",GE12,FA12))</f>
        <v>Japan</v>
      </c>
      <c r="JA12" s="255">
        <v>2</v>
      </c>
      <c r="JB12" s="255">
        <v>10</v>
      </c>
      <c r="JC12" s="255" t="str">
        <f t="shared" si="18"/>
        <v>Australia</v>
      </c>
      <c r="JD12" s="255" t="str">
        <f ca="1">IF(OFFSET('All Players'!$W19,0,JD$1)&lt;&gt;"",OFFSET('All Players'!$W19,0,JD$1),"")</f>
        <v/>
      </c>
      <c r="JE12" s="255" t="str">
        <f ca="1">IF(OFFSET('All Players'!$Y19,0,JD$1)&lt;&gt;"",OFFSET('All Players'!$Y19,0,JD$1),"")</f>
        <v/>
      </c>
      <c r="JF12" s="255" t="str">
        <f t="shared" si="19"/>
        <v>Fiji</v>
      </c>
      <c r="JG12" s="255" t="str">
        <f ca="1">IF(OFFSET('All Players'!$AA19,0,JF$1)&lt;&gt;"",OFFSET('All Players'!$AA19,0,JF$1),"")</f>
        <v/>
      </c>
      <c r="JH12" s="255" t="str">
        <f ca="1">IF(OFFSET('All Players'!$AC19,0,JG$1)&lt;&gt;"",OFFSET('All Players'!$AC19,0,JG$1),"")</f>
        <v/>
      </c>
      <c r="JI12" s="255">
        <f t="shared" ca="1" si="20"/>
        <v>0</v>
      </c>
      <c r="JJ12" s="255">
        <f t="shared" ca="1" si="21"/>
        <v>0</v>
      </c>
      <c r="JK12" s="255">
        <f t="shared" ca="1" si="22"/>
        <v>0</v>
      </c>
      <c r="JL12" s="255">
        <f t="shared" ca="1" si="23"/>
        <v>0</v>
      </c>
      <c r="JM12" s="255" t="str">
        <f t="shared" ca="1" si="24"/>
        <v/>
      </c>
      <c r="JN12" s="255" t="str">
        <f t="shared" ca="1" si="25"/>
        <v/>
      </c>
      <c r="JO12" s="255">
        <f ca="1">VLOOKUP(JP12,OG11:OH15,2,FALSE)</f>
        <v>4</v>
      </c>
      <c r="JP12" s="255" t="s">
        <v>42</v>
      </c>
      <c r="JQ12" s="255">
        <f t="shared" ca="1" si="469"/>
        <v>0</v>
      </c>
      <c r="JR12" s="255">
        <f t="shared" ca="1" si="470"/>
        <v>0</v>
      </c>
      <c r="JS12" s="255">
        <f t="shared" ca="1" si="471"/>
        <v>0</v>
      </c>
      <c r="JT12" s="255">
        <f t="shared" ca="1" si="472"/>
        <v>0</v>
      </c>
      <c r="JU12" s="255">
        <f t="shared" ref="JU12:JU15" ca="1" si="598">SUMIF(OM$3:OM$60,JP12,OK$3:OK$60)+SUMIF(OJ$3:OJ$60,JP12,OL$3:OL$60)</f>
        <v>0</v>
      </c>
      <c r="JV12" s="255">
        <f t="shared" ca="1" si="473"/>
        <v>1000</v>
      </c>
      <c r="JW12" s="255">
        <f t="shared" ref="JW12:JW15" ca="1" si="599">SUMIF(OJ:OJ,JP12,ON:ON)+SUMIF(OM:OM,JP12,OO:OO)</f>
        <v>0</v>
      </c>
      <c r="JX12" s="255">
        <f t="shared" ref="JX12:JX15" ca="1" si="600">SUMIF(OM:OM,JP12,ON:ON)+SUMIF(OJ:OJ,JP12,OO:OO)</f>
        <v>0</v>
      </c>
      <c r="JY12" s="255">
        <f t="shared" ca="1" si="474"/>
        <v>1000</v>
      </c>
      <c r="JZ12" s="255">
        <f t="shared" ca="1" si="475"/>
        <v>0</v>
      </c>
      <c r="KA12" s="255">
        <f ca="1">SUMIF(OJ:OJ,JP12,OP:OP)+SUMIF(OM:OM,JP12,OQ:OQ)</f>
        <v>0</v>
      </c>
      <c r="KB12" s="255">
        <f ca="1">SUMIF(OJ:OJ,JP12,OR:OR)+SUMIF(OM:OM,JP12,OS:OS)</f>
        <v>0</v>
      </c>
      <c r="KC12" s="255">
        <f t="shared" ca="1" si="476"/>
        <v>0</v>
      </c>
      <c r="KD12" s="255">
        <v>9</v>
      </c>
      <c r="KE12" s="255">
        <f t="shared" ref="KE12:KE15" ca="1" si="601">RANK(KC12,KC$11:KC$15)</f>
        <v>1</v>
      </c>
      <c r="KG12" s="255">
        <f ca="1">RANK(KC12,KC$11:KC$15)+COUNTIF(KC$11:KC12,KC12)-1</f>
        <v>2</v>
      </c>
      <c r="KH12" s="255" t="str">
        <f ca="1">INDEX(JP$11:JP$15,MATCH(2,KG$11:KG$15,0),0)</f>
        <v>Samoa</v>
      </c>
      <c r="KI12" s="255">
        <f t="shared" ref="KI12:KI15" ca="1" si="602">INDEX(KE$11:KE$15,MATCH(KH12,JP$11:JP$15,0),0)</f>
        <v>1</v>
      </c>
      <c r="KJ12" s="255" t="str">
        <f ca="1">IF(KJ11&lt;&gt;"",KH12,"")</f>
        <v>Samoa</v>
      </c>
      <c r="KK12" s="255" t="str">
        <f ca="1">IF(KK11&lt;&gt;"",KH13,"")</f>
        <v/>
      </c>
      <c r="KL12" s="255" t="str">
        <f ca="1">IF(KL11&lt;&gt;"",KH14,"")</f>
        <v/>
      </c>
      <c r="KM12" s="255" t="str">
        <f ca="1">IF(KM11&lt;&gt;"",KH15,"")</f>
        <v/>
      </c>
      <c r="KO12" s="255" t="str">
        <f t="shared" ref="KO12:KO15" ca="1" si="603">IF(KJ12&lt;&gt;"",KJ12,"")</f>
        <v>Samoa</v>
      </c>
      <c r="KP12" s="255">
        <f ca="1">SUMPRODUCT((OJ3:OJ42=KO12)*(OM3:OM42=KO13)*(OT3:OT42="W"))+SUMPRODUCT((OJ3:OJ42=KO12)*(OM3:OM42=KO14)*(OT3:OT42="W"))+SUMPRODUCT((OJ3:OJ42=KO12)*(OM3:OM42=KO15)*(OT3:OT42="W"))+SUMPRODUCT((OJ3:OJ42=KO12)*(OM3:OM42=KO11)*(OT3:OT42="W"))+SUMPRODUCT((OJ3:OJ42=KO13)*(OM3:OM42=KO12)*(OU3:OU42="W"))+SUMPRODUCT((OJ3:OJ42=KO14)*(OM3:OM42=KO12)*(OU3:OU42="W"))+SUMPRODUCT((OJ3:OJ42=KO15)*(OM3:OM42=KO12)*(OU3:OU42="W"))+SUMPRODUCT((OJ3:OJ42=KO11)*(OM3:OM42=KO12)*(OU3:OU42="W"))</f>
        <v>0</v>
      </c>
      <c r="KQ12" s="255">
        <f ca="1">SUMPRODUCT((OJ3:OJ42=KO12)*(OM3:OM42=KO13)*(OT3:OT42="D"))+SUMPRODUCT((OJ3:OJ42=KO12)*(OM3:OM42=KO14)*(OT3:OT42="D"))+SUMPRODUCT((OJ3:OJ42=KO12)*(OM3:OM42=KO15)*(OT3:OT42="D"))+SUMPRODUCT((OJ3:OJ42=KO12)*(OM3:OM42=KO11)*(OT3:OT42="D"))+SUMPRODUCT((OJ3:OJ42=KO13)*(OM3:OM42=KO12)*(OT3:OT42="D"))+SUMPRODUCT((OJ3:OJ42=KO14)*(OM3:OM42=KO12)*(OT3:OT42="D"))+SUMPRODUCT((OJ3:OJ42=KO15)*(OM3:OM42=KO12)*(OT3:OT42="D"))+SUMPRODUCT((OJ3:OJ42=KO11)*(OM3:OM42=KO12)*(OT3:OT42="D"))</f>
        <v>0</v>
      </c>
      <c r="KR12" s="255">
        <f ca="1">SUMPRODUCT((OJ3:OJ42=KO12)*(OM3:OM42=KO13)*(OT3:OT42="L"))+SUMPRODUCT((OJ3:OJ42=KO12)*(OM3:OM42=KO14)*(OT3:OT42="L"))+SUMPRODUCT((OJ3:OJ42=KO12)*(OM3:OM42=KO15)*(OT3:OT42="L"))+SUMPRODUCT((OJ3:OJ42=KO12)*(OM3:OM42=KO11)*(OT3:OT42="L"))+SUMPRODUCT((OJ3:OJ42=KO13)*(OM3:OM42=KO12)*(OU3:OU42="L"))+SUMPRODUCT((OJ3:OJ42=KO14)*(OM3:OM42=KO12)*(OU3:OU42="L"))+SUMPRODUCT((OJ3:OJ42=KO15)*(OM3:OM42=KO12)*(OU3:OU42="L"))+SUMPRODUCT((OJ3:OJ42=KO11)*(OM3:OM42=KO12)*(OU3:OU42="L"))</f>
        <v>0</v>
      </c>
      <c r="KS12" s="255">
        <f ca="1">IF(KO12&lt;&gt;"",VLOOKUP(KO12,JP4:JT29,5,FALSE),0)</f>
        <v>0</v>
      </c>
      <c r="KT12" s="255">
        <f ca="1">IF(KO12&lt;&gt;"",VLOOKUP(KO12,JP4:JU29,6,FALSE),0)</f>
        <v>0</v>
      </c>
      <c r="KU12" s="255">
        <f ca="1">KS12-KT12+1000</f>
        <v>1000</v>
      </c>
      <c r="KV12" s="255">
        <f ca="1">IF(KO12&lt;&gt;"",VLOOKUP(KO12,JP4:JW29,8,FALSE),0)</f>
        <v>0</v>
      </c>
      <c r="KW12" s="255">
        <f ca="1">IF(KO12&lt;&gt;"",VLOOKUP(KO12,JP4:JX29,9,FALSE),0)</f>
        <v>0</v>
      </c>
      <c r="KX12" s="255">
        <f t="shared" ref="KX12" ca="1" si="604">KV12-KW12+1000</f>
        <v>1000</v>
      </c>
      <c r="KY12" s="255">
        <f ca="1">IF(KO12&lt;&gt;"",VLOOKUP(KO12,JP11:JT15,5,FALSE),"")</f>
        <v>0</v>
      </c>
      <c r="KZ12" s="255">
        <f ca="1">IF(KO12&lt;&gt;"",VLOOKUP(KO12,JP11:JW15,8,FALSE),"")</f>
        <v>0</v>
      </c>
      <c r="LA12" s="255">
        <f ca="1">IF(KO12&lt;&gt;"",VLOOKUP(KO12,JP11:KD15,15,FALSE),"")</f>
        <v>9</v>
      </c>
      <c r="LB12" s="255">
        <f ca="1">SUMPRODUCT((OJ3:OJ42=KO12)*(OM3:OM42=KO13)*OP3:OP42)+SUMPRODUCT((OJ3:OJ42=KO12)*(OM3:OM42=KO14)*OP3:OP42)+SUMPRODUCT((OJ3:OJ42=KO12)*(OM3:OM42=KO15)*OP3:OP42)+SUMPRODUCT((OJ3:OJ42=KO12)*(OM3:OM42=KO11)*OP3:OP42)+SUMPRODUCT((OJ3:OJ42=KO13)*(OM3:OM42=KO12)*OQ3:OQ42)+SUMPRODUCT((OJ3:OJ42=KO14)*(OM3:OM42=KO12)*OQ3:OQ42)+SUMPRODUCT((OJ3:OJ42=KO15)*(OM3:OM42=KO12)*OQ3:OQ42)+SUMPRODUCT((OJ3:OJ42=KO11)*(OM3:OM42=KO12)*OQ3:OQ42)</f>
        <v>0</v>
      </c>
      <c r="LC12" s="255">
        <f ca="1">SUMPRODUCT((OJ3:OJ42=KO12)*(OM3:OM42=KO13)*OR3:OR42)+SUMPRODUCT((OJ3:OJ42=KO12)*(OM3:OM42=KO14)*OR3:OR42)+SUMPRODUCT((OJ3:OJ42=KO12)*(OM3:OM42=KO15)*OR3:OR42)+SUMPRODUCT((OJ3:OJ42=KO12)*(OM3:OM42=KO11)*OR3:OR42)+SUMPRODUCT((OJ3:OJ42=KO13)*(OM3:OM42=KO12)*OS3:OS42)+SUMPRODUCT((OJ3:OJ42=KO14)*(OM3:OM42=KO12)*OS3:OS42)+SUMPRODUCT((OJ3:OJ42=KO15)*(OM3:OM42=KO12)*OS3:OS42)+SUMPRODUCT((OJ3:OJ42=KO11)*(OM3:OM42=KO12)*OS3:OS42)</f>
        <v>0</v>
      </c>
      <c r="LD12" s="255">
        <f t="shared" ref="LD12" ca="1" si="605">KP12*4+KQ12*2+LB12+LC12</f>
        <v>0</v>
      </c>
      <c r="LE12" s="255">
        <f ca="1">IF(KO12&lt;&gt;"",RANK(LD12,LD11:LD15),"")</f>
        <v>1</v>
      </c>
      <c r="LF12" s="255">
        <f ca="1">SUMPRODUCT((LD11:LD15=LD12)*(KU11:KU15&gt;KU12))</f>
        <v>0</v>
      </c>
      <c r="LG12" s="255">
        <f ca="1">SUMPRODUCT((LD11:LD15=LD12)*(KU11:KU15=KU12)*(KX11:KX15&gt;KX12))</f>
        <v>0</v>
      </c>
      <c r="LH12" s="255">
        <f ca="1">SUMPRODUCT((LD11:LD15=LD12)*(KU11:KU15=KU12)*(KX11:KX15=KX12)*(KY11:KY15&gt;KY12))</f>
        <v>0</v>
      </c>
      <c r="LI12" s="255">
        <f ca="1">SUMPRODUCT((LD11:LD15=LD12)*(KU11:KU15=KU12)*(KX11:KX15=KX12)*(KY11:KY15=KY12)*(KZ11:KZ15&gt;KZ12))</f>
        <v>0</v>
      </c>
      <c r="LJ12" s="255">
        <f ca="1">SUMPRODUCT((LD11:LD15=LD12)*(KU11:KU15=KU12)*(KX11:KX15=KX12)*(KY11:KY15=KY12)*(KZ11:KZ15=KZ12)*(LA11:LA15&gt;LA12))</f>
        <v>3</v>
      </c>
      <c r="LK12" s="255">
        <f t="shared" ref="LK12:LK15" ca="1" si="606">IF(KO12&lt;&gt;"",SUM(LE12:LJ12),"")</f>
        <v>4</v>
      </c>
      <c r="LL12" s="255" t="str">
        <f ca="1">IF(KO12&lt;&gt;"",INDEX(KO11:KO15,MATCH(2,LK11:LK15,0),0),"")</f>
        <v>Japan</v>
      </c>
      <c r="LM12" s="255" t="str">
        <f ca="1">IF(KK11&lt;&gt;"",KK11,"")</f>
        <v/>
      </c>
      <c r="LN12" s="255">
        <f ca="1">SUMPRODUCT((OJ3:OJ42=LM12)*(OM3:OM42=LM13)*(OT3:OT42="W"))+SUMPRODUCT((OJ3:OJ42=LM12)*(OM3:OM42=LM14)*(OT3:OT42="W"))+SUMPRODUCT((OJ3:OJ42=LM12)*(OM3:OM42=LM15)*(OT3:OT42="W"))+SUMPRODUCT((OJ3:OJ42=LM13)*(OM3:OM42=LM12)*(OU3:OU42="W"))+SUMPRODUCT((OJ3:OJ42=LM14)*(OM3:OM42=LM12)*(OU3:OU42="W"))+SUMPRODUCT((OJ3:OJ42=LM15)*(OM3:OM42=LM12)*(OU3:OU42="W"))</f>
        <v>0</v>
      </c>
      <c r="LO12" s="255">
        <f ca="1">SUMPRODUCT((OJ3:OJ42=LM12)*(OM3:OM42=LM13)*(OT3:OT42="D"))+SUMPRODUCT((OJ3:OJ42=LM12)*(OM3:OM42=LM14)*(OT3:OT42="D"))+SUMPRODUCT((OJ3:OJ42=LM12)*(OM3:OM42=LM15)*(OT3:OT42="D"))+SUMPRODUCT((OJ3:OJ42=LM13)*(OM3:OM42=LM12)*(OT3:OT42="D"))+SUMPRODUCT((OJ3:OJ42=LM14)*(OM3:OM42=LM12)*(OT3:OT42="D"))+SUMPRODUCT((OJ3:OJ42=LM15)*(OM3:OM42=LM12)*(OT3:OT42="D"))</f>
        <v>0</v>
      </c>
      <c r="LP12" s="255">
        <f ca="1">SUMPRODUCT((OJ3:OJ42=LM12)*(OM3:OM42=LM13)*(OT3:OT42="L"))+SUMPRODUCT((OJ3:OJ42=LM12)*(OM3:OM42=LM14)*(OT3:OT42="L"))+SUMPRODUCT((OJ3:OJ42=LM12)*(OM3:OM42=LM15)*(OT3:OT42="L"))+SUMPRODUCT((OJ3:OJ42=LM13)*(OM3:OM42=LM12)*(OU3:OU42="L"))+SUMPRODUCT((OJ3:OJ42=LM14)*(OM3:OM42=LM12)*(OU3:OU42="L"))+SUMPRODUCT((OJ3:OJ42=LM15)*(OM3:OM42=LM12)*(OU3:OU42="L"))</f>
        <v>0</v>
      </c>
      <c r="LQ12" s="255">
        <f ca="1">IF(LM12&lt;&gt;"",VLOOKUP(LM12,JP4:JT29,5,FALSE),0)</f>
        <v>0</v>
      </c>
      <c r="LR12" s="255">
        <f ca="1">IF(LM12&lt;&gt;"",VLOOKUP(LM12,JP4:JU29,6,FALSE),0)</f>
        <v>0</v>
      </c>
      <c r="LS12" s="255">
        <f ca="1">LQ12-LR12+1000</f>
        <v>1000</v>
      </c>
      <c r="LT12" s="255">
        <f ca="1">IF(LM12&lt;&gt;"",VLOOKUP(LM12,JP4:JW29,8,FALSE),0)</f>
        <v>0</v>
      </c>
      <c r="LU12" s="255">
        <f ca="1">IF(LM12&lt;&gt;"",VLOOKUP(LM12,JP4:JX29,9,FALSE),0)</f>
        <v>0</v>
      </c>
      <c r="LV12" s="255">
        <f ca="1">LT12-LU12+1000</f>
        <v>1000</v>
      </c>
      <c r="LW12" s="255" t="str">
        <f ca="1">IF(LM12&lt;&gt;"",VLOOKUP(LM12,JP11:JT15,5,FALSE),"")</f>
        <v/>
      </c>
      <c r="LX12" s="255" t="str">
        <f ca="1">IF(LM12&lt;&gt;"",VLOOKUP(LM12,JP11:JW15,8,FALSE),"")</f>
        <v/>
      </c>
      <c r="LY12" s="255" t="str">
        <f ca="1">IF(LM12&lt;&gt;"",VLOOKUP(LM12,JP11:KD15,15,FALSE),"")</f>
        <v/>
      </c>
      <c r="LZ12" s="255">
        <f ca="1">SUMPRODUCT((OJ3:OJ42=LM12)*(OM3:OM42=LM13)*OP3:OP42)+SUMPRODUCT((OJ3:OJ42=LM12)*(OM3:OM42=LM14)*OP3:OP42)+SUMPRODUCT((OJ3:OJ42=LM12)*(OM3:OM42=LM15)*OP3:OP42)+SUMPRODUCT((OJ3:OJ42=LM13)*(OM3:OM42=LM12)*OQ3:OQ42)+SUMPRODUCT((OJ3:OJ42=LM14)*(OM3:OM42=LM12)*OQ3:OQ42)+SUMPRODUCT((OJ3:OJ42=LM15)*(OM3:OM42=LM12)*OQ3:OQ42)</f>
        <v>0</v>
      </c>
      <c r="MA12" s="255">
        <f ca="1">SUMPRODUCT((OJ3:OJ42=LM12)*(OM3:OM42=LM13)*OR3:OR42)+SUMPRODUCT((OJ3:OJ42=LM12)*(OM3:OM42=LM14)*OR3:OR42)+SUMPRODUCT((OJ3:OJ42=LM12)*(OM3:OM42=LM15)*OR3:OR42)+SUMPRODUCT((OJ3:OJ42=LM13)*(OM3:OM42=LM12)*OS3:OS42)+SUMPRODUCT((OJ3:OJ42=LM14)*(OM3:OM42=LM12)*OS3:OS42)+SUMPRODUCT((OJ3:OJ42=LM15)*(OM3:OM42=LM12)*OS3:OS42)</f>
        <v>0</v>
      </c>
      <c r="MB12" s="255">
        <f ca="1">LN12*4+LO12*2+LZ12+MA12</f>
        <v>0</v>
      </c>
      <c r="MC12" s="255" t="str">
        <f ca="1">IF(LM12&lt;&gt;"",RANK(MB12,MB12:MB15),"")</f>
        <v/>
      </c>
      <c r="MD12" s="255">
        <f ca="1">SUMPRODUCT((MB12:MB15=MB12)*(LS12:LS15&gt;LS12))</f>
        <v>0</v>
      </c>
      <c r="ME12" s="255">
        <f ca="1">SUMPRODUCT((MB12:MB15=MB12)*(LS12:LS15=LS12)*(LV12:LV15&gt;LV12))</f>
        <v>0</v>
      </c>
      <c r="MF12" s="255">
        <f ca="1">SUMPRODUCT((MB11:MB15=MB12)*(LS11:LS15=LS12)*(LV11:LV15=LV12)*(LW11:LW15&gt;LW12))</f>
        <v>0</v>
      </c>
      <c r="MG12" s="255">
        <f ca="1">SUMPRODUCT((MB11:MB15=MB12)*(LS11:LS15=LS12)*(LV11:LV15=LV12)*(LW11:LW15=LW12)*(LX11:LX15&gt;LX12))</f>
        <v>0</v>
      </c>
      <c r="MH12" s="255">
        <f ca="1">SUMPRODUCT((MB11:MB15=MB12)*(LS11:LS15=LS12)*(LV11:LV15=LV12)*(LW11:LW15=LW12)*(LX11:LX15=LX12)*(LY11:LY15&gt;LY12))</f>
        <v>0</v>
      </c>
      <c r="MI12" s="255" t="str">
        <f t="shared" ref="MI12:MI15" ca="1" si="607">IF(LM12&lt;&gt;"",SUM(MC12:MH12)+1,"")</f>
        <v/>
      </c>
      <c r="MJ12" s="255" t="str">
        <f ca="1">IF(LM12&lt;&gt;"",INDEX(LM12:LM15,MATCH(2,MI12:MI15,0),0),"")</f>
        <v/>
      </c>
      <c r="OG12" s="255" t="str">
        <f ca="1">IF(MJ12&lt;&gt;"",MJ12,IF(LL12&lt;&gt;"",LL12,KH12))</f>
        <v>Japan</v>
      </c>
      <c r="OH12" s="255">
        <v>2</v>
      </c>
      <c r="OI12" s="255">
        <v>10</v>
      </c>
      <c r="OJ12" s="255" t="str">
        <f t="shared" si="26"/>
        <v>Australia</v>
      </c>
      <c r="OK12" s="255" t="str">
        <f ca="1">IF(OFFSET('All Players'!$W19,0,OK$1)&lt;&gt;"",OFFSET('All Players'!$W19,0,OK$1),"")</f>
        <v/>
      </c>
      <c r="OL12" s="255" t="str">
        <f ca="1">IF(OFFSET('All Players'!$Y19,0,OK$1)&lt;&gt;"",OFFSET('All Players'!$Y19,0,OK$1),"")</f>
        <v/>
      </c>
      <c r="OM12" s="255" t="str">
        <f t="shared" si="27"/>
        <v>Fiji</v>
      </c>
      <c r="ON12" s="255" t="str">
        <f ca="1">IF(OFFSET('All Players'!$AA19,0,OM$1)&lt;&gt;"",OFFSET('All Players'!$AA19,0,OM$1),"")</f>
        <v/>
      </c>
      <c r="OO12" s="255" t="str">
        <f ca="1">IF(OFFSET('All Players'!$AC19,0,ON$1)&lt;&gt;"",OFFSET('All Players'!$AC19,0,ON$1),"")</f>
        <v/>
      </c>
      <c r="OP12" s="255">
        <f t="shared" ca="1" si="28"/>
        <v>0</v>
      </c>
      <c r="OQ12" s="255">
        <f t="shared" ca="1" si="29"/>
        <v>0</v>
      </c>
      <c r="OR12" s="255">
        <f t="shared" ca="1" si="30"/>
        <v>0</v>
      </c>
      <c r="OS12" s="255">
        <f t="shared" ca="1" si="31"/>
        <v>0</v>
      </c>
      <c r="OT12" s="255" t="str">
        <f t="shared" ca="1" si="32"/>
        <v/>
      </c>
      <c r="OU12" s="255" t="str">
        <f t="shared" ca="1" si="33"/>
        <v/>
      </c>
      <c r="OV12" s="255">
        <f ca="1">VLOOKUP(OW12,TN11:TO15,2,FALSE)</f>
        <v>4</v>
      </c>
      <c r="OW12" s="255" t="s">
        <v>42</v>
      </c>
      <c r="OX12" s="255">
        <f t="shared" ca="1" si="477"/>
        <v>0</v>
      </c>
      <c r="OY12" s="255">
        <f t="shared" ca="1" si="478"/>
        <v>0</v>
      </c>
      <c r="OZ12" s="255">
        <f t="shared" ca="1" si="479"/>
        <v>0</v>
      </c>
      <c r="PA12" s="255">
        <f t="shared" ca="1" si="480"/>
        <v>0</v>
      </c>
      <c r="PB12" s="255">
        <f t="shared" ref="PB12:PB15" ca="1" si="608">SUMIF(TT$3:TT$60,OW12,TR$3:TR$60)+SUMIF(TQ$3:TQ$60,OW12,TS$3:TS$60)</f>
        <v>0</v>
      </c>
      <c r="PC12" s="255">
        <f t="shared" ca="1" si="481"/>
        <v>1000</v>
      </c>
      <c r="PD12" s="255">
        <f t="shared" ref="PD12:PD15" ca="1" si="609">SUMIF(TQ:TQ,OW12,TU:TU)+SUMIF(TT:TT,OW12,TV:TV)</f>
        <v>0</v>
      </c>
      <c r="PE12" s="255">
        <f t="shared" ref="PE12:PE15" ca="1" si="610">SUMIF(TT:TT,OW12,TU:TU)+SUMIF(TQ:TQ,OW12,TV:TV)</f>
        <v>0</v>
      </c>
      <c r="PF12" s="255">
        <f t="shared" ca="1" si="482"/>
        <v>1000</v>
      </c>
      <c r="PG12" s="255">
        <f t="shared" ca="1" si="483"/>
        <v>0</v>
      </c>
      <c r="PH12" s="255">
        <f ca="1">SUMIF(TQ:TQ,OW12,TW:TW)+SUMIF(TT:TT,OW12,TX:TX)</f>
        <v>0</v>
      </c>
      <c r="PI12" s="255">
        <f ca="1">SUMIF(TQ:TQ,OW12,TY:TY)+SUMIF(TT:TT,OW12,TZ:TZ)</f>
        <v>0</v>
      </c>
      <c r="PJ12" s="255">
        <f t="shared" ca="1" si="484"/>
        <v>0</v>
      </c>
      <c r="PK12" s="255">
        <v>9</v>
      </c>
      <c r="PL12" s="255">
        <f t="shared" ref="PL12:PL15" ca="1" si="611">RANK(PJ12,PJ$11:PJ$15)</f>
        <v>1</v>
      </c>
      <c r="PN12" s="255">
        <f ca="1">RANK(PJ12,PJ$11:PJ$15)+COUNTIF(PJ$11:PJ12,PJ12)-1</f>
        <v>2</v>
      </c>
      <c r="PO12" s="255" t="str">
        <f ca="1">INDEX(OW$11:OW$15,MATCH(2,PN$11:PN$15,0),0)</f>
        <v>Samoa</v>
      </c>
      <c r="PP12" s="255">
        <f t="shared" ref="PP12:PP15" ca="1" si="612">INDEX(PL$11:PL$15,MATCH(PO12,OW$11:OW$15,0),0)</f>
        <v>1</v>
      </c>
      <c r="PQ12" s="255" t="str">
        <f ca="1">IF(PQ11&lt;&gt;"",PO12,"")</f>
        <v>Samoa</v>
      </c>
      <c r="PR12" s="255" t="str">
        <f ca="1">IF(PR11&lt;&gt;"",PO13,"")</f>
        <v/>
      </c>
      <c r="PS12" s="255" t="str">
        <f ca="1">IF(PS11&lt;&gt;"",PO14,"")</f>
        <v/>
      </c>
      <c r="PT12" s="255" t="str">
        <f ca="1">IF(PT11&lt;&gt;"",PO15,"")</f>
        <v/>
      </c>
      <c r="PV12" s="255" t="str">
        <f t="shared" ref="PV12:PV15" ca="1" si="613">IF(PQ12&lt;&gt;"",PQ12,"")</f>
        <v>Samoa</v>
      </c>
      <c r="PW12" s="255">
        <f ca="1">SUMPRODUCT((TQ3:TQ42=PV12)*(TT3:TT42=PV13)*(UA3:UA42="W"))+SUMPRODUCT((TQ3:TQ42=PV12)*(TT3:TT42=PV14)*(UA3:UA42="W"))+SUMPRODUCT((TQ3:TQ42=PV12)*(TT3:TT42=PV15)*(UA3:UA42="W"))+SUMPRODUCT((TQ3:TQ42=PV12)*(TT3:TT42=PV11)*(UA3:UA42="W"))+SUMPRODUCT((TQ3:TQ42=PV13)*(TT3:TT42=PV12)*(UB3:UB42="W"))+SUMPRODUCT((TQ3:TQ42=PV14)*(TT3:TT42=PV12)*(UB3:UB42="W"))+SUMPRODUCT((TQ3:TQ42=PV15)*(TT3:TT42=PV12)*(UB3:UB42="W"))+SUMPRODUCT((TQ3:TQ42=PV11)*(TT3:TT42=PV12)*(UB3:UB42="W"))</f>
        <v>0</v>
      </c>
      <c r="PX12" s="255">
        <f ca="1">SUMPRODUCT((TQ3:TQ42=PV12)*(TT3:TT42=PV13)*(UA3:UA42="D"))+SUMPRODUCT((TQ3:TQ42=PV12)*(TT3:TT42=PV14)*(UA3:UA42="D"))+SUMPRODUCT((TQ3:TQ42=PV12)*(TT3:TT42=PV15)*(UA3:UA42="D"))+SUMPRODUCT((TQ3:TQ42=PV12)*(TT3:TT42=PV11)*(UA3:UA42="D"))+SUMPRODUCT((TQ3:TQ42=PV13)*(TT3:TT42=PV12)*(UA3:UA42="D"))+SUMPRODUCT((TQ3:TQ42=PV14)*(TT3:TT42=PV12)*(UA3:UA42="D"))+SUMPRODUCT((TQ3:TQ42=PV15)*(TT3:TT42=PV12)*(UA3:UA42="D"))+SUMPRODUCT((TQ3:TQ42=PV11)*(TT3:TT42=PV12)*(UA3:UA42="D"))</f>
        <v>0</v>
      </c>
      <c r="PY12" s="255">
        <f ca="1">SUMPRODUCT((TQ3:TQ42=PV12)*(TT3:TT42=PV13)*(UA3:UA42="L"))+SUMPRODUCT((TQ3:TQ42=PV12)*(TT3:TT42=PV14)*(UA3:UA42="L"))+SUMPRODUCT((TQ3:TQ42=PV12)*(TT3:TT42=PV15)*(UA3:UA42="L"))+SUMPRODUCT((TQ3:TQ42=PV12)*(TT3:TT42=PV11)*(UA3:UA42="L"))+SUMPRODUCT((TQ3:TQ42=PV13)*(TT3:TT42=PV12)*(UB3:UB42="L"))+SUMPRODUCT((TQ3:TQ42=PV14)*(TT3:TT42=PV12)*(UB3:UB42="L"))+SUMPRODUCT((TQ3:TQ42=PV15)*(TT3:TT42=PV12)*(UB3:UB42="L"))+SUMPRODUCT((TQ3:TQ42=PV11)*(TT3:TT42=PV12)*(UB3:UB42="L"))</f>
        <v>0</v>
      </c>
      <c r="PZ12" s="255">
        <f ca="1">IF(PV12&lt;&gt;"",VLOOKUP(PV12,OW4:PA29,5,FALSE),0)</f>
        <v>0</v>
      </c>
      <c r="QA12" s="255">
        <f ca="1">IF(PV12&lt;&gt;"",VLOOKUP(PV12,OW4:PB29,6,FALSE),0)</f>
        <v>0</v>
      </c>
      <c r="QB12" s="255">
        <f ca="1">PZ12-QA12+1000</f>
        <v>1000</v>
      </c>
      <c r="QC12" s="255">
        <f ca="1">IF(PV12&lt;&gt;"",VLOOKUP(PV12,OW4:PD29,8,FALSE),0)</f>
        <v>0</v>
      </c>
      <c r="QD12" s="255">
        <f ca="1">IF(PV12&lt;&gt;"",VLOOKUP(PV12,OW4:PE29,9,FALSE),0)</f>
        <v>0</v>
      </c>
      <c r="QE12" s="255">
        <f t="shared" ref="QE12" ca="1" si="614">QC12-QD12+1000</f>
        <v>1000</v>
      </c>
      <c r="QF12" s="255">
        <f ca="1">IF(PV12&lt;&gt;"",VLOOKUP(PV12,OW11:PA15,5,FALSE),"")</f>
        <v>0</v>
      </c>
      <c r="QG12" s="255">
        <f ca="1">IF(PV12&lt;&gt;"",VLOOKUP(PV12,OW11:PD15,8,FALSE),"")</f>
        <v>0</v>
      </c>
      <c r="QH12" s="255">
        <f ca="1">IF(PV12&lt;&gt;"",VLOOKUP(PV12,OW11:PK15,15,FALSE),"")</f>
        <v>9</v>
      </c>
      <c r="QI12" s="255">
        <f ca="1">SUMPRODUCT((TQ3:TQ42=PV12)*(TT3:TT42=PV13)*TW3:TW42)+SUMPRODUCT((TQ3:TQ42=PV12)*(TT3:TT42=PV14)*TW3:TW42)+SUMPRODUCT((TQ3:TQ42=PV12)*(TT3:TT42=PV15)*TW3:TW42)+SUMPRODUCT((TQ3:TQ42=PV12)*(TT3:TT42=PV11)*TW3:TW42)+SUMPRODUCT((TQ3:TQ42=PV13)*(TT3:TT42=PV12)*TX3:TX42)+SUMPRODUCT((TQ3:TQ42=PV14)*(TT3:TT42=PV12)*TX3:TX42)+SUMPRODUCT((TQ3:TQ42=PV15)*(TT3:TT42=PV12)*TX3:TX42)+SUMPRODUCT((TQ3:TQ42=PV11)*(TT3:TT42=PV12)*TX3:TX42)</f>
        <v>0</v>
      </c>
      <c r="QJ12" s="255">
        <f ca="1">SUMPRODUCT((TQ3:TQ42=PV12)*(TT3:TT42=PV13)*TY3:TY42)+SUMPRODUCT((TQ3:TQ42=PV12)*(TT3:TT42=PV14)*TY3:TY42)+SUMPRODUCT((TQ3:TQ42=PV12)*(TT3:TT42=PV15)*TY3:TY42)+SUMPRODUCT((TQ3:TQ42=PV12)*(TT3:TT42=PV11)*TY3:TY42)+SUMPRODUCT((TQ3:TQ42=PV13)*(TT3:TT42=PV12)*TZ3:TZ42)+SUMPRODUCT((TQ3:TQ42=PV14)*(TT3:TT42=PV12)*TZ3:TZ42)+SUMPRODUCT((TQ3:TQ42=PV15)*(TT3:TT42=PV12)*TZ3:TZ42)+SUMPRODUCT((TQ3:TQ42=PV11)*(TT3:TT42=PV12)*TZ3:TZ42)</f>
        <v>0</v>
      </c>
      <c r="QK12" s="255">
        <f t="shared" ref="QK12" ca="1" si="615">PW12*4+PX12*2+QI12+QJ12</f>
        <v>0</v>
      </c>
      <c r="QL12" s="255">
        <f ca="1">IF(PV12&lt;&gt;"",RANK(QK12,QK11:QK15),"")</f>
        <v>1</v>
      </c>
      <c r="QM12" s="255">
        <f ca="1">SUMPRODUCT((QK11:QK15=QK12)*(QB11:QB15&gt;QB12))</f>
        <v>0</v>
      </c>
      <c r="QN12" s="255">
        <f ca="1">SUMPRODUCT((QK11:QK15=QK12)*(QB11:QB15=QB12)*(QE11:QE15&gt;QE12))</f>
        <v>0</v>
      </c>
      <c r="QO12" s="255">
        <f ca="1">SUMPRODUCT((QK11:QK15=QK12)*(QB11:QB15=QB12)*(QE11:QE15=QE12)*(QF11:QF15&gt;QF12))</f>
        <v>0</v>
      </c>
      <c r="QP12" s="255">
        <f ca="1">SUMPRODUCT((QK11:QK15=QK12)*(QB11:QB15=QB12)*(QE11:QE15=QE12)*(QF11:QF15=QF12)*(QG11:QG15&gt;QG12))</f>
        <v>0</v>
      </c>
      <c r="QQ12" s="255">
        <f ca="1">SUMPRODUCT((QK11:QK15=QK12)*(QB11:QB15=QB12)*(QE11:QE15=QE12)*(QF11:QF15=QF12)*(QG11:QG15=QG12)*(QH11:QH15&gt;QH12))</f>
        <v>3</v>
      </c>
      <c r="QR12" s="255">
        <f t="shared" ref="QR12:QR15" ca="1" si="616">IF(PV12&lt;&gt;"",SUM(QL12:QQ12),"")</f>
        <v>4</v>
      </c>
      <c r="QS12" s="255" t="str">
        <f ca="1">IF(PV12&lt;&gt;"",INDEX(PV11:PV15,MATCH(2,QR11:QR15,0),0),"")</f>
        <v>Japan</v>
      </c>
      <c r="QT12" s="255" t="str">
        <f ca="1">IF(PR11&lt;&gt;"",PR11,"")</f>
        <v/>
      </c>
      <c r="QU12" s="255">
        <f ca="1">SUMPRODUCT((TQ3:TQ42=QT12)*(TT3:TT42=QT13)*(UA3:UA42="W"))+SUMPRODUCT((TQ3:TQ42=QT12)*(TT3:TT42=QT14)*(UA3:UA42="W"))+SUMPRODUCT((TQ3:TQ42=QT12)*(TT3:TT42=QT15)*(UA3:UA42="W"))+SUMPRODUCT((TQ3:TQ42=QT13)*(TT3:TT42=QT12)*(UB3:UB42="W"))+SUMPRODUCT((TQ3:TQ42=QT14)*(TT3:TT42=QT12)*(UB3:UB42="W"))+SUMPRODUCT((TQ3:TQ42=QT15)*(TT3:TT42=QT12)*(UB3:UB42="W"))</f>
        <v>0</v>
      </c>
      <c r="QV12" s="255">
        <f ca="1">SUMPRODUCT((TQ3:TQ42=QT12)*(TT3:TT42=QT13)*(UA3:UA42="D"))+SUMPRODUCT((TQ3:TQ42=QT12)*(TT3:TT42=QT14)*(UA3:UA42="D"))+SUMPRODUCT((TQ3:TQ42=QT12)*(TT3:TT42=QT15)*(UA3:UA42="D"))+SUMPRODUCT((TQ3:TQ42=QT13)*(TT3:TT42=QT12)*(UA3:UA42="D"))+SUMPRODUCT((TQ3:TQ42=QT14)*(TT3:TT42=QT12)*(UA3:UA42="D"))+SUMPRODUCT((TQ3:TQ42=QT15)*(TT3:TT42=QT12)*(UA3:UA42="D"))</f>
        <v>0</v>
      </c>
      <c r="QW12" s="255">
        <f ca="1">SUMPRODUCT((TQ3:TQ42=QT12)*(TT3:TT42=QT13)*(UA3:UA42="L"))+SUMPRODUCT((TQ3:TQ42=QT12)*(TT3:TT42=QT14)*(UA3:UA42="L"))+SUMPRODUCT((TQ3:TQ42=QT12)*(TT3:TT42=QT15)*(UA3:UA42="L"))+SUMPRODUCT((TQ3:TQ42=QT13)*(TT3:TT42=QT12)*(UB3:UB42="L"))+SUMPRODUCT((TQ3:TQ42=QT14)*(TT3:TT42=QT12)*(UB3:UB42="L"))+SUMPRODUCT((TQ3:TQ42=QT15)*(TT3:TT42=QT12)*(UB3:UB42="L"))</f>
        <v>0</v>
      </c>
      <c r="QX12" s="255">
        <f ca="1">IF(QT12&lt;&gt;"",VLOOKUP(QT12,OW4:PA29,5,FALSE),0)</f>
        <v>0</v>
      </c>
      <c r="QY12" s="255">
        <f ca="1">IF(QT12&lt;&gt;"",VLOOKUP(QT12,OW4:PB29,6,FALSE),0)</f>
        <v>0</v>
      </c>
      <c r="QZ12" s="255">
        <f ca="1">QX12-QY12+1000</f>
        <v>1000</v>
      </c>
      <c r="RA12" s="255">
        <f ca="1">IF(QT12&lt;&gt;"",VLOOKUP(QT12,OW4:PD29,8,FALSE),0)</f>
        <v>0</v>
      </c>
      <c r="RB12" s="255">
        <f ca="1">IF(QT12&lt;&gt;"",VLOOKUP(QT12,OW4:PE29,9,FALSE),0)</f>
        <v>0</v>
      </c>
      <c r="RC12" s="255">
        <f ca="1">RA12-RB12+1000</f>
        <v>1000</v>
      </c>
      <c r="RD12" s="255" t="str">
        <f ca="1">IF(QT12&lt;&gt;"",VLOOKUP(QT12,OW11:PA15,5,FALSE),"")</f>
        <v/>
      </c>
      <c r="RE12" s="255" t="str">
        <f ca="1">IF(QT12&lt;&gt;"",VLOOKUP(QT12,OW11:PD15,8,FALSE),"")</f>
        <v/>
      </c>
      <c r="RF12" s="255" t="str">
        <f ca="1">IF(QT12&lt;&gt;"",VLOOKUP(QT12,OW11:PK15,15,FALSE),"")</f>
        <v/>
      </c>
      <c r="RG12" s="255">
        <f ca="1">SUMPRODUCT((TQ3:TQ42=QT12)*(TT3:TT42=QT13)*TW3:TW42)+SUMPRODUCT((TQ3:TQ42=QT12)*(TT3:TT42=QT14)*TW3:TW42)+SUMPRODUCT((TQ3:TQ42=QT12)*(TT3:TT42=QT15)*TW3:TW42)+SUMPRODUCT((TQ3:TQ42=QT13)*(TT3:TT42=QT12)*TX3:TX42)+SUMPRODUCT((TQ3:TQ42=QT14)*(TT3:TT42=QT12)*TX3:TX42)+SUMPRODUCT((TQ3:TQ42=QT15)*(TT3:TT42=QT12)*TX3:TX42)</f>
        <v>0</v>
      </c>
      <c r="RH12" s="255">
        <f ca="1">SUMPRODUCT((TQ3:TQ42=QT12)*(TT3:TT42=QT13)*TY3:TY42)+SUMPRODUCT((TQ3:TQ42=QT12)*(TT3:TT42=QT14)*TY3:TY42)+SUMPRODUCT((TQ3:TQ42=QT12)*(TT3:TT42=QT15)*TY3:TY42)+SUMPRODUCT((TQ3:TQ42=QT13)*(TT3:TT42=QT12)*TZ3:TZ42)+SUMPRODUCT((TQ3:TQ42=QT14)*(TT3:TT42=QT12)*TZ3:TZ42)+SUMPRODUCT((TQ3:TQ42=QT15)*(TT3:TT42=QT12)*TZ3:TZ42)</f>
        <v>0</v>
      </c>
      <c r="RI12" s="255">
        <f ca="1">QU12*4+QV12*2+RG12+RH12</f>
        <v>0</v>
      </c>
      <c r="RJ12" s="255" t="str">
        <f ca="1">IF(QT12&lt;&gt;"",RANK(RI12,RI12:RI15),"")</f>
        <v/>
      </c>
      <c r="RK12" s="255">
        <f ca="1">SUMPRODUCT((RI12:RI15=RI12)*(QZ12:QZ15&gt;QZ12))</f>
        <v>0</v>
      </c>
      <c r="RL12" s="255">
        <f ca="1">SUMPRODUCT((RI12:RI15=RI12)*(QZ12:QZ15=QZ12)*(RC12:RC15&gt;RC12))</f>
        <v>0</v>
      </c>
      <c r="RM12" s="255">
        <f ca="1">SUMPRODUCT((RI11:RI15=RI12)*(QZ11:QZ15=QZ12)*(RC11:RC15=RC12)*(RD11:RD15&gt;RD12))</f>
        <v>0</v>
      </c>
      <c r="RN12" s="255">
        <f ca="1">SUMPRODUCT((RI11:RI15=RI12)*(QZ11:QZ15=QZ12)*(RC11:RC15=RC12)*(RD11:RD15=RD12)*(RE11:RE15&gt;RE12))</f>
        <v>0</v>
      </c>
      <c r="RO12" s="255">
        <f ca="1">SUMPRODUCT((RI11:RI15=RI12)*(QZ11:QZ15=QZ12)*(RC11:RC15=RC12)*(RD11:RD15=RD12)*(RE11:RE15=RE12)*(RF11:RF15&gt;RF12))</f>
        <v>0</v>
      </c>
      <c r="RP12" s="255" t="str">
        <f t="shared" ref="RP12:RP15" ca="1" si="617">IF(QT12&lt;&gt;"",SUM(RJ12:RO12)+1,"")</f>
        <v/>
      </c>
      <c r="RQ12" s="255" t="str">
        <f ca="1">IF(QT12&lt;&gt;"",INDEX(QT12:QT15,MATCH(2,RP12:RP15,0),0),"")</f>
        <v/>
      </c>
      <c r="TN12" s="255" t="str">
        <f ca="1">IF(RQ12&lt;&gt;"",RQ12,IF(QS12&lt;&gt;"",QS12,PO12))</f>
        <v>Japan</v>
      </c>
      <c r="TO12" s="255">
        <v>2</v>
      </c>
      <c r="TP12" s="255">
        <v>10</v>
      </c>
      <c r="TQ12" s="255" t="str">
        <f t="shared" si="34"/>
        <v>Australia</v>
      </c>
      <c r="TR12" s="255" t="str">
        <f ca="1">IF(OFFSET('All Players'!$W19,0,TR$1)&lt;&gt;"",OFFSET('All Players'!$W19,0,TR$1),"")</f>
        <v/>
      </c>
      <c r="TS12" s="255" t="str">
        <f ca="1">IF(OFFSET('All Players'!$Y19,0,TR$1)&lt;&gt;"",OFFSET('All Players'!$Y19,0,TR$1),"")</f>
        <v/>
      </c>
      <c r="TT12" s="255" t="str">
        <f t="shared" si="35"/>
        <v>Fiji</v>
      </c>
      <c r="TU12" s="255" t="str">
        <f ca="1">IF(OFFSET('All Players'!$AA19,0,TT$1)&lt;&gt;"",OFFSET('All Players'!$AA19,0,TT$1),"")</f>
        <v/>
      </c>
      <c r="TV12" s="255" t="str">
        <f ca="1">IF(OFFSET('All Players'!$AC19,0,TU$1)&lt;&gt;"",OFFSET('All Players'!$AC19,0,TU$1),"")</f>
        <v/>
      </c>
      <c r="TW12" s="255">
        <f t="shared" ca="1" si="36"/>
        <v>0</v>
      </c>
      <c r="TX12" s="255">
        <f t="shared" ca="1" si="37"/>
        <v>0</v>
      </c>
      <c r="TY12" s="255">
        <f t="shared" ca="1" si="38"/>
        <v>0</v>
      </c>
      <c r="TZ12" s="255">
        <f t="shared" ca="1" si="39"/>
        <v>0</v>
      </c>
      <c r="UA12" s="255" t="str">
        <f t="shared" ca="1" si="40"/>
        <v/>
      </c>
      <c r="UB12" s="255" t="str">
        <f t="shared" ca="1" si="41"/>
        <v/>
      </c>
      <c r="UC12" s="255">
        <f ca="1">VLOOKUP(UD12,YU11:YV15,2,FALSE)</f>
        <v>4</v>
      </c>
      <c r="UD12" s="255" t="s">
        <v>42</v>
      </c>
      <c r="UE12" s="255">
        <f t="shared" ca="1" si="485"/>
        <v>0</v>
      </c>
      <c r="UF12" s="255">
        <f t="shared" ca="1" si="486"/>
        <v>0</v>
      </c>
      <c r="UG12" s="255">
        <f t="shared" ca="1" si="487"/>
        <v>0</v>
      </c>
      <c r="UH12" s="255">
        <f t="shared" ca="1" si="488"/>
        <v>0</v>
      </c>
      <c r="UI12" s="255">
        <f t="shared" ref="UI12:UI15" ca="1" si="618">SUMIF(ZA$3:ZA$60,UD12,YY$3:YY$60)+SUMIF(YX$3:YX$60,UD12,YZ$3:YZ$60)</f>
        <v>0</v>
      </c>
      <c r="UJ12" s="255">
        <f t="shared" ca="1" si="489"/>
        <v>1000</v>
      </c>
      <c r="UK12" s="255">
        <f t="shared" ref="UK12:UK15" ca="1" si="619">SUMIF(YX:YX,UD12,ZB:ZB)+SUMIF(ZA:ZA,UD12,ZC:ZC)</f>
        <v>0</v>
      </c>
      <c r="UL12" s="255">
        <f t="shared" ref="UL12:UL15" ca="1" si="620">SUMIF(ZA:ZA,UD12,ZB:ZB)+SUMIF(YX:YX,UD12,ZC:ZC)</f>
        <v>0</v>
      </c>
      <c r="UM12" s="255">
        <f t="shared" ca="1" si="490"/>
        <v>1000</v>
      </c>
      <c r="UN12" s="255">
        <f t="shared" ca="1" si="491"/>
        <v>0</v>
      </c>
      <c r="UO12" s="255">
        <f ca="1">SUMIF(YX:YX,UD12,ZD:ZD)+SUMIF(ZA:ZA,UD12,ZE:ZE)</f>
        <v>0</v>
      </c>
      <c r="UP12" s="255">
        <f ca="1">SUMIF(YX:YX,UD12,ZF:ZF)+SUMIF(ZA:ZA,UD12,ZG:ZG)</f>
        <v>0</v>
      </c>
      <c r="UQ12" s="255">
        <f t="shared" ca="1" si="492"/>
        <v>0</v>
      </c>
      <c r="UR12" s="255">
        <v>9</v>
      </c>
      <c r="US12" s="255">
        <f t="shared" ref="US12:US15" ca="1" si="621">RANK(UQ12,UQ$11:UQ$15)</f>
        <v>1</v>
      </c>
      <c r="UU12" s="255">
        <f ca="1">RANK(UQ12,UQ$11:UQ$15)+COUNTIF(UQ$11:UQ12,UQ12)-1</f>
        <v>2</v>
      </c>
      <c r="UV12" s="255" t="str">
        <f ca="1">INDEX(UD$11:UD$15,MATCH(2,UU$11:UU$15,0),0)</f>
        <v>Samoa</v>
      </c>
      <c r="UW12" s="255">
        <f t="shared" ref="UW12:UW15" ca="1" si="622">INDEX(US$11:US$15,MATCH(UV12,UD$11:UD$15,0),0)</f>
        <v>1</v>
      </c>
      <c r="UX12" s="255" t="str">
        <f ca="1">IF(UX11&lt;&gt;"",UV12,"")</f>
        <v>Samoa</v>
      </c>
      <c r="UY12" s="255" t="str">
        <f ca="1">IF(UY11&lt;&gt;"",UV13,"")</f>
        <v/>
      </c>
      <c r="UZ12" s="255" t="str">
        <f ca="1">IF(UZ11&lt;&gt;"",UV14,"")</f>
        <v/>
      </c>
      <c r="VA12" s="255" t="str">
        <f ca="1">IF(VA11&lt;&gt;"",UV15,"")</f>
        <v/>
      </c>
      <c r="VC12" s="255" t="str">
        <f t="shared" ref="VC12:VC15" ca="1" si="623">IF(UX12&lt;&gt;"",UX12,"")</f>
        <v>Samoa</v>
      </c>
      <c r="VD12" s="255">
        <f ca="1">SUMPRODUCT((YX3:YX42=VC12)*(ZA3:ZA42=VC13)*(ZH3:ZH42="W"))+SUMPRODUCT((YX3:YX42=VC12)*(ZA3:ZA42=VC14)*(ZH3:ZH42="W"))+SUMPRODUCT((YX3:YX42=VC12)*(ZA3:ZA42=VC15)*(ZH3:ZH42="W"))+SUMPRODUCT((YX3:YX42=VC12)*(ZA3:ZA42=VC11)*(ZH3:ZH42="W"))+SUMPRODUCT((YX3:YX42=VC13)*(ZA3:ZA42=VC12)*(ZI3:ZI42="W"))+SUMPRODUCT((YX3:YX42=VC14)*(ZA3:ZA42=VC12)*(ZI3:ZI42="W"))+SUMPRODUCT((YX3:YX42=VC15)*(ZA3:ZA42=VC12)*(ZI3:ZI42="W"))+SUMPRODUCT((YX3:YX42=VC11)*(ZA3:ZA42=VC12)*(ZI3:ZI42="W"))</f>
        <v>0</v>
      </c>
      <c r="VE12" s="255">
        <f ca="1">SUMPRODUCT((YX3:YX42=VC12)*(ZA3:ZA42=VC13)*(ZH3:ZH42="D"))+SUMPRODUCT((YX3:YX42=VC12)*(ZA3:ZA42=VC14)*(ZH3:ZH42="D"))+SUMPRODUCT((YX3:YX42=VC12)*(ZA3:ZA42=VC15)*(ZH3:ZH42="D"))+SUMPRODUCT((YX3:YX42=VC12)*(ZA3:ZA42=VC11)*(ZH3:ZH42="D"))+SUMPRODUCT((YX3:YX42=VC13)*(ZA3:ZA42=VC12)*(ZH3:ZH42="D"))+SUMPRODUCT((YX3:YX42=VC14)*(ZA3:ZA42=VC12)*(ZH3:ZH42="D"))+SUMPRODUCT((YX3:YX42=VC15)*(ZA3:ZA42=VC12)*(ZH3:ZH42="D"))+SUMPRODUCT((YX3:YX42=VC11)*(ZA3:ZA42=VC12)*(ZH3:ZH42="D"))</f>
        <v>0</v>
      </c>
      <c r="VF12" s="255">
        <f ca="1">SUMPRODUCT((YX3:YX42=VC12)*(ZA3:ZA42=VC13)*(ZH3:ZH42="L"))+SUMPRODUCT((YX3:YX42=VC12)*(ZA3:ZA42=VC14)*(ZH3:ZH42="L"))+SUMPRODUCT((YX3:YX42=VC12)*(ZA3:ZA42=VC15)*(ZH3:ZH42="L"))+SUMPRODUCT((YX3:YX42=VC12)*(ZA3:ZA42=VC11)*(ZH3:ZH42="L"))+SUMPRODUCT((YX3:YX42=VC13)*(ZA3:ZA42=VC12)*(ZI3:ZI42="L"))+SUMPRODUCT((YX3:YX42=VC14)*(ZA3:ZA42=VC12)*(ZI3:ZI42="L"))+SUMPRODUCT((YX3:YX42=VC15)*(ZA3:ZA42=VC12)*(ZI3:ZI42="L"))+SUMPRODUCT((YX3:YX42=VC11)*(ZA3:ZA42=VC12)*(ZI3:ZI42="L"))</f>
        <v>0</v>
      </c>
      <c r="VG12" s="255">
        <f ca="1">IF(VC12&lt;&gt;"",VLOOKUP(VC12,UD4:UH29,5,FALSE),0)</f>
        <v>0</v>
      </c>
      <c r="VH12" s="255">
        <f ca="1">IF(VC12&lt;&gt;"",VLOOKUP(VC12,UD4:UI29,6,FALSE),0)</f>
        <v>0</v>
      </c>
      <c r="VI12" s="255">
        <f ca="1">VG12-VH12+1000</f>
        <v>1000</v>
      </c>
      <c r="VJ12" s="255">
        <f ca="1">IF(VC12&lt;&gt;"",VLOOKUP(VC12,UD4:UK29,8,FALSE),0)</f>
        <v>0</v>
      </c>
      <c r="VK12" s="255">
        <f ca="1">IF(VC12&lt;&gt;"",VLOOKUP(VC12,UD4:UL29,9,FALSE),0)</f>
        <v>0</v>
      </c>
      <c r="VL12" s="255">
        <f t="shared" ref="VL12" ca="1" si="624">VJ12-VK12+1000</f>
        <v>1000</v>
      </c>
      <c r="VM12" s="255">
        <f ca="1">IF(VC12&lt;&gt;"",VLOOKUP(VC12,UD11:UH15,5,FALSE),"")</f>
        <v>0</v>
      </c>
      <c r="VN12" s="255">
        <f ca="1">IF(VC12&lt;&gt;"",VLOOKUP(VC12,UD11:UK15,8,FALSE),"")</f>
        <v>0</v>
      </c>
      <c r="VO12" s="255">
        <f ca="1">IF(VC12&lt;&gt;"",VLOOKUP(VC12,UD11:UR15,15,FALSE),"")</f>
        <v>9</v>
      </c>
      <c r="VP12" s="255">
        <f ca="1">SUMPRODUCT((YX3:YX42=VC12)*(ZA3:ZA42=VC13)*ZD3:ZD42)+SUMPRODUCT((YX3:YX42=VC12)*(ZA3:ZA42=VC14)*ZD3:ZD42)+SUMPRODUCT((YX3:YX42=VC12)*(ZA3:ZA42=VC15)*ZD3:ZD42)+SUMPRODUCT((YX3:YX42=VC12)*(ZA3:ZA42=VC11)*ZD3:ZD42)+SUMPRODUCT((YX3:YX42=VC13)*(ZA3:ZA42=VC12)*ZE3:ZE42)+SUMPRODUCT((YX3:YX42=VC14)*(ZA3:ZA42=VC12)*ZE3:ZE42)+SUMPRODUCT((YX3:YX42=VC15)*(ZA3:ZA42=VC12)*ZE3:ZE42)+SUMPRODUCT((YX3:YX42=VC11)*(ZA3:ZA42=VC12)*ZE3:ZE42)</f>
        <v>0</v>
      </c>
      <c r="VQ12" s="255">
        <f ca="1">SUMPRODUCT((YX3:YX42=VC12)*(ZA3:ZA42=VC13)*ZF3:ZF42)+SUMPRODUCT((YX3:YX42=VC12)*(ZA3:ZA42=VC14)*ZF3:ZF42)+SUMPRODUCT((YX3:YX42=VC12)*(ZA3:ZA42=VC15)*ZF3:ZF42)+SUMPRODUCT((YX3:YX42=VC12)*(ZA3:ZA42=VC11)*ZF3:ZF42)+SUMPRODUCT((YX3:YX42=VC13)*(ZA3:ZA42=VC12)*ZG3:ZG42)+SUMPRODUCT((YX3:YX42=VC14)*(ZA3:ZA42=VC12)*ZG3:ZG42)+SUMPRODUCT((YX3:YX42=VC15)*(ZA3:ZA42=VC12)*ZG3:ZG42)+SUMPRODUCT((YX3:YX42=VC11)*(ZA3:ZA42=VC12)*ZG3:ZG42)</f>
        <v>0</v>
      </c>
      <c r="VR12" s="255">
        <f t="shared" ref="VR12" ca="1" si="625">VD12*4+VE12*2+VP12+VQ12</f>
        <v>0</v>
      </c>
      <c r="VS12" s="255">
        <f ca="1">IF(VC12&lt;&gt;"",RANK(VR12,VR11:VR15),"")</f>
        <v>1</v>
      </c>
      <c r="VT12" s="255">
        <f ca="1">SUMPRODUCT((VR11:VR15=VR12)*(VI11:VI15&gt;VI12))</f>
        <v>0</v>
      </c>
      <c r="VU12" s="255">
        <f ca="1">SUMPRODUCT((VR11:VR15=VR12)*(VI11:VI15=VI12)*(VL11:VL15&gt;VL12))</f>
        <v>0</v>
      </c>
      <c r="VV12" s="255">
        <f ca="1">SUMPRODUCT((VR11:VR15=VR12)*(VI11:VI15=VI12)*(VL11:VL15=VL12)*(VM11:VM15&gt;VM12))</f>
        <v>0</v>
      </c>
      <c r="VW12" s="255">
        <f ca="1">SUMPRODUCT((VR11:VR15=VR12)*(VI11:VI15=VI12)*(VL11:VL15=VL12)*(VM11:VM15=VM12)*(VN11:VN15&gt;VN12))</f>
        <v>0</v>
      </c>
      <c r="VX12" s="255">
        <f ca="1">SUMPRODUCT((VR11:VR15=VR12)*(VI11:VI15=VI12)*(VL11:VL15=VL12)*(VM11:VM15=VM12)*(VN11:VN15=VN12)*(VO11:VO15&gt;VO12))</f>
        <v>3</v>
      </c>
      <c r="VY12" s="255">
        <f t="shared" ref="VY12:VY15" ca="1" si="626">IF(VC12&lt;&gt;"",SUM(VS12:VX12),"")</f>
        <v>4</v>
      </c>
      <c r="VZ12" s="255" t="str">
        <f ca="1">IF(VC12&lt;&gt;"",INDEX(VC11:VC15,MATCH(2,VY11:VY15,0),0),"")</f>
        <v>Japan</v>
      </c>
      <c r="WA12" s="255" t="str">
        <f ca="1">IF(UY11&lt;&gt;"",UY11,"")</f>
        <v/>
      </c>
      <c r="WB12" s="255">
        <f ca="1">SUMPRODUCT((YX3:YX42=WA12)*(ZA3:ZA42=WA13)*(ZH3:ZH42="W"))+SUMPRODUCT((YX3:YX42=WA12)*(ZA3:ZA42=WA14)*(ZH3:ZH42="W"))+SUMPRODUCT((YX3:YX42=WA12)*(ZA3:ZA42=WA15)*(ZH3:ZH42="W"))+SUMPRODUCT((YX3:YX42=WA13)*(ZA3:ZA42=WA12)*(ZI3:ZI42="W"))+SUMPRODUCT((YX3:YX42=WA14)*(ZA3:ZA42=WA12)*(ZI3:ZI42="W"))+SUMPRODUCT((YX3:YX42=WA15)*(ZA3:ZA42=WA12)*(ZI3:ZI42="W"))</f>
        <v>0</v>
      </c>
      <c r="WC12" s="255">
        <f ca="1">SUMPRODUCT((YX3:YX42=WA12)*(ZA3:ZA42=WA13)*(ZH3:ZH42="D"))+SUMPRODUCT((YX3:YX42=WA12)*(ZA3:ZA42=WA14)*(ZH3:ZH42="D"))+SUMPRODUCT((YX3:YX42=WA12)*(ZA3:ZA42=WA15)*(ZH3:ZH42="D"))+SUMPRODUCT((YX3:YX42=WA13)*(ZA3:ZA42=WA12)*(ZH3:ZH42="D"))+SUMPRODUCT((YX3:YX42=WA14)*(ZA3:ZA42=WA12)*(ZH3:ZH42="D"))+SUMPRODUCT((YX3:YX42=WA15)*(ZA3:ZA42=WA12)*(ZH3:ZH42="D"))</f>
        <v>0</v>
      </c>
      <c r="WD12" s="255">
        <f ca="1">SUMPRODUCT((YX3:YX42=WA12)*(ZA3:ZA42=WA13)*(ZH3:ZH42="L"))+SUMPRODUCT((YX3:YX42=WA12)*(ZA3:ZA42=WA14)*(ZH3:ZH42="L"))+SUMPRODUCT((YX3:YX42=WA12)*(ZA3:ZA42=WA15)*(ZH3:ZH42="L"))+SUMPRODUCT((YX3:YX42=WA13)*(ZA3:ZA42=WA12)*(ZI3:ZI42="L"))+SUMPRODUCT((YX3:YX42=WA14)*(ZA3:ZA42=WA12)*(ZI3:ZI42="L"))+SUMPRODUCT((YX3:YX42=WA15)*(ZA3:ZA42=WA12)*(ZI3:ZI42="L"))</f>
        <v>0</v>
      </c>
      <c r="WE12" s="255">
        <f ca="1">IF(WA12&lt;&gt;"",VLOOKUP(WA12,UD4:UH29,5,FALSE),0)</f>
        <v>0</v>
      </c>
      <c r="WF12" s="255">
        <f ca="1">IF(WA12&lt;&gt;"",VLOOKUP(WA12,UD4:UI29,6,FALSE),0)</f>
        <v>0</v>
      </c>
      <c r="WG12" s="255">
        <f ca="1">WE12-WF12+1000</f>
        <v>1000</v>
      </c>
      <c r="WH12" s="255">
        <f ca="1">IF(WA12&lt;&gt;"",VLOOKUP(WA12,UD4:UK29,8,FALSE),0)</f>
        <v>0</v>
      </c>
      <c r="WI12" s="255">
        <f ca="1">IF(WA12&lt;&gt;"",VLOOKUP(WA12,UD4:UL29,9,FALSE),0)</f>
        <v>0</v>
      </c>
      <c r="WJ12" s="255">
        <f ca="1">WH12-WI12+1000</f>
        <v>1000</v>
      </c>
      <c r="WK12" s="255" t="str">
        <f ca="1">IF(WA12&lt;&gt;"",VLOOKUP(WA12,UD11:UH15,5,FALSE),"")</f>
        <v/>
      </c>
      <c r="WL12" s="255" t="str">
        <f ca="1">IF(WA12&lt;&gt;"",VLOOKUP(WA12,UD11:UK15,8,FALSE),"")</f>
        <v/>
      </c>
      <c r="WM12" s="255" t="str">
        <f ca="1">IF(WA12&lt;&gt;"",VLOOKUP(WA12,UD11:UR15,15,FALSE),"")</f>
        <v/>
      </c>
      <c r="WN12" s="255">
        <f ca="1">SUMPRODUCT((YX3:YX42=WA12)*(ZA3:ZA42=WA13)*ZD3:ZD42)+SUMPRODUCT((YX3:YX42=WA12)*(ZA3:ZA42=WA14)*ZD3:ZD42)+SUMPRODUCT((YX3:YX42=WA12)*(ZA3:ZA42=WA15)*ZD3:ZD42)+SUMPRODUCT((YX3:YX42=WA13)*(ZA3:ZA42=WA12)*ZE3:ZE42)+SUMPRODUCT((YX3:YX42=WA14)*(ZA3:ZA42=WA12)*ZE3:ZE42)+SUMPRODUCT((YX3:YX42=WA15)*(ZA3:ZA42=WA12)*ZE3:ZE42)</f>
        <v>0</v>
      </c>
      <c r="WO12" s="255">
        <f ca="1">SUMPRODUCT((YX3:YX42=WA12)*(ZA3:ZA42=WA13)*ZF3:ZF42)+SUMPRODUCT((YX3:YX42=WA12)*(ZA3:ZA42=WA14)*ZF3:ZF42)+SUMPRODUCT((YX3:YX42=WA12)*(ZA3:ZA42=WA15)*ZF3:ZF42)+SUMPRODUCT((YX3:YX42=WA13)*(ZA3:ZA42=WA12)*ZG3:ZG42)+SUMPRODUCT((YX3:YX42=WA14)*(ZA3:ZA42=WA12)*ZG3:ZG42)+SUMPRODUCT((YX3:YX42=WA15)*(ZA3:ZA42=WA12)*ZG3:ZG42)</f>
        <v>0</v>
      </c>
      <c r="WP12" s="255">
        <f ca="1">WB12*4+WC12*2+WN12+WO12</f>
        <v>0</v>
      </c>
      <c r="WQ12" s="255" t="str">
        <f ca="1">IF(WA12&lt;&gt;"",RANK(WP12,WP12:WP15),"")</f>
        <v/>
      </c>
      <c r="WR12" s="255">
        <f ca="1">SUMPRODUCT((WP12:WP15=WP12)*(WG12:WG15&gt;WG12))</f>
        <v>0</v>
      </c>
      <c r="WS12" s="255">
        <f ca="1">SUMPRODUCT((WP12:WP15=WP12)*(WG12:WG15=WG12)*(WJ12:WJ15&gt;WJ12))</f>
        <v>0</v>
      </c>
      <c r="WT12" s="255">
        <f ca="1">SUMPRODUCT((WP11:WP15=WP12)*(WG11:WG15=WG12)*(WJ11:WJ15=WJ12)*(WK11:WK15&gt;WK12))</f>
        <v>0</v>
      </c>
      <c r="WU12" s="255">
        <f ca="1">SUMPRODUCT((WP11:WP15=WP12)*(WG11:WG15=WG12)*(WJ11:WJ15=WJ12)*(WK11:WK15=WK12)*(WL11:WL15&gt;WL12))</f>
        <v>0</v>
      </c>
      <c r="WV12" s="255">
        <f ca="1">SUMPRODUCT((WP11:WP15=WP12)*(WG11:WG15=WG12)*(WJ11:WJ15=WJ12)*(WK11:WK15=WK12)*(WL11:WL15=WL12)*(WM11:WM15&gt;WM12))</f>
        <v>0</v>
      </c>
      <c r="WW12" s="255" t="str">
        <f t="shared" ref="WW12:WW15" ca="1" si="627">IF(WA12&lt;&gt;"",SUM(WQ12:WV12)+1,"")</f>
        <v/>
      </c>
      <c r="WX12" s="255" t="str">
        <f ca="1">IF(WA12&lt;&gt;"",INDEX(WA12:WA15,MATCH(2,WW12:WW15,0),0),"")</f>
        <v/>
      </c>
      <c r="YU12" s="255" t="str">
        <f ca="1">IF(WX12&lt;&gt;"",WX12,IF(VZ12&lt;&gt;"",VZ12,UV12))</f>
        <v>Japan</v>
      </c>
      <c r="YV12" s="255">
        <v>2</v>
      </c>
      <c r="YW12" s="255">
        <v>10</v>
      </c>
      <c r="YX12" s="255" t="str">
        <f t="shared" si="42"/>
        <v>Australia</v>
      </c>
      <c r="YY12" s="255" t="str">
        <f ca="1">IF(OFFSET('All Players'!$W19,0,YY$1)&lt;&gt;"",OFFSET('All Players'!$W19,0,YY$1),"")</f>
        <v/>
      </c>
      <c r="YZ12" s="255" t="str">
        <f ca="1">IF(OFFSET('All Players'!$Y19,0,YY$1)&lt;&gt;"",OFFSET('All Players'!$Y19,0,YY$1),"")</f>
        <v/>
      </c>
      <c r="ZA12" s="255" t="str">
        <f t="shared" si="43"/>
        <v>Fiji</v>
      </c>
      <c r="ZB12" s="255" t="str">
        <f ca="1">IF(OFFSET('All Players'!$AA19,0,ZA$1)&lt;&gt;"",OFFSET('All Players'!$AA19,0,ZA$1),"")</f>
        <v/>
      </c>
      <c r="ZC12" s="255" t="str">
        <f ca="1">IF(OFFSET('All Players'!$AC19,0,ZB$1)&lt;&gt;"",OFFSET('All Players'!$AC19,0,ZB$1),"")</f>
        <v/>
      </c>
      <c r="ZD12" s="255">
        <f t="shared" ca="1" si="44"/>
        <v>0</v>
      </c>
      <c r="ZE12" s="255">
        <f t="shared" ca="1" si="45"/>
        <v>0</v>
      </c>
      <c r="ZF12" s="255">
        <f t="shared" ca="1" si="46"/>
        <v>0</v>
      </c>
      <c r="ZG12" s="255">
        <f t="shared" ca="1" si="47"/>
        <v>0</v>
      </c>
      <c r="ZH12" s="255" t="str">
        <f t="shared" ca="1" si="48"/>
        <v/>
      </c>
      <c r="ZI12" s="255" t="str">
        <f t="shared" ca="1" si="49"/>
        <v/>
      </c>
      <c r="ZJ12" s="255">
        <f ca="1">VLOOKUP(ZK12,AEB11:AEC15,2,FALSE)</f>
        <v>4</v>
      </c>
      <c r="ZK12" s="255" t="s">
        <v>42</v>
      </c>
      <c r="ZL12" s="255">
        <f t="shared" ca="1" si="493"/>
        <v>0</v>
      </c>
      <c r="ZM12" s="255">
        <f t="shared" ca="1" si="494"/>
        <v>0</v>
      </c>
      <c r="ZN12" s="255">
        <f t="shared" ca="1" si="495"/>
        <v>0</v>
      </c>
      <c r="ZO12" s="255">
        <f t="shared" ca="1" si="496"/>
        <v>0</v>
      </c>
      <c r="ZP12" s="255">
        <f t="shared" ref="ZP12:ZP15" ca="1" si="628">SUMIF(AEH$3:AEH$60,ZK12,AEF$3:AEF$60)+SUMIF(AEE$3:AEE$60,ZK12,AEG$3:AEG$60)</f>
        <v>0</v>
      </c>
      <c r="ZQ12" s="255">
        <f t="shared" ca="1" si="497"/>
        <v>1000</v>
      </c>
      <c r="ZR12" s="255">
        <f t="shared" ref="ZR12:ZR15" ca="1" si="629">SUMIF(AEE:AEE,ZK12,AEI:AEI)+SUMIF(AEH:AEH,ZK12,AEJ:AEJ)</f>
        <v>0</v>
      </c>
      <c r="ZS12" s="255">
        <f t="shared" ref="ZS12:ZS15" ca="1" si="630">SUMIF(AEH:AEH,ZK12,AEI:AEI)+SUMIF(AEE:AEE,ZK12,AEJ:AEJ)</f>
        <v>0</v>
      </c>
      <c r="ZT12" s="255">
        <f t="shared" ca="1" si="498"/>
        <v>1000</v>
      </c>
      <c r="ZU12" s="255">
        <f t="shared" ca="1" si="499"/>
        <v>0</v>
      </c>
      <c r="ZV12" s="255">
        <f ca="1">SUMIF(AEE:AEE,ZK12,AEK:AEK)+SUMIF(AEH:AEH,ZK12,AEL:AEL)</f>
        <v>0</v>
      </c>
      <c r="ZW12" s="255">
        <f ca="1">SUMIF(AEE:AEE,ZK12,AEM:AEM)+SUMIF(AEH:AEH,ZK12,AEN:AEN)</f>
        <v>0</v>
      </c>
      <c r="ZX12" s="255">
        <f t="shared" ca="1" si="500"/>
        <v>0</v>
      </c>
      <c r="ZY12" s="255">
        <v>9</v>
      </c>
      <c r="ZZ12" s="255">
        <f t="shared" ref="ZZ12:ZZ15" ca="1" si="631">RANK(ZX12,ZX$11:ZX$15)</f>
        <v>1</v>
      </c>
      <c r="AAB12" s="255">
        <f ca="1">RANK(ZX12,ZX$11:ZX$15)+COUNTIF(ZX$11:ZX12,ZX12)-1</f>
        <v>2</v>
      </c>
      <c r="AAC12" s="255" t="str">
        <f ca="1">INDEX(ZK$11:ZK$15,MATCH(2,AAB$11:AAB$15,0),0)</f>
        <v>Samoa</v>
      </c>
      <c r="AAD12" s="255">
        <f t="shared" ref="AAD12:AAD15" ca="1" si="632">INDEX(ZZ$11:ZZ$15,MATCH(AAC12,ZK$11:ZK$15,0),0)</f>
        <v>1</v>
      </c>
      <c r="AAE12" s="255" t="str">
        <f ca="1">IF(AAE11&lt;&gt;"",AAC12,"")</f>
        <v>Samoa</v>
      </c>
      <c r="AAF12" s="255" t="str">
        <f ca="1">IF(AAF11&lt;&gt;"",AAC13,"")</f>
        <v/>
      </c>
      <c r="AAG12" s="255" t="str">
        <f ca="1">IF(AAG11&lt;&gt;"",AAC14,"")</f>
        <v/>
      </c>
      <c r="AAH12" s="255" t="str">
        <f ca="1">IF(AAH11&lt;&gt;"",AAC15,"")</f>
        <v/>
      </c>
      <c r="AAJ12" s="255" t="str">
        <f t="shared" ref="AAJ12:AAJ15" ca="1" si="633">IF(AAE12&lt;&gt;"",AAE12,"")</f>
        <v>Samoa</v>
      </c>
      <c r="AAK12" s="255">
        <f ca="1">SUMPRODUCT((AEE3:AEE42=AAJ12)*(AEH3:AEH42=AAJ13)*(AEO3:AEO42="W"))+SUMPRODUCT((AEE3:AEE42=AAJ12)*(AEH3:AEH42=AAJ14)*(AEO3:AEO42="W"))+SUMPRODUCT((AEE3:AEE42=AAJ12)*(AEH3:AEH42=AAJ15)*(AEO3:AEO42="W"))+SUMPRODUCT((AEE3:AEE42=AAJ12)*(AEH3:AEH42=AAJ11)*(AEO3:AEO42="W"))+SUMPRODUCT((AEE3:AEE42=AAJ13)*(AEH3:AEH42=AAJ12)*(AEP3:AEP42="W"))+SUMPRODUCT((AEE3:AEE42=AAJ14)*(AEH3:AEH42=AAJ12)*(AEP3:AEP42="W"))+SUMPRODUCT((AEE3:AEE42=AAJ15)*(AEH3:AEH42=AAJ12)*(AEP3:AEP42="W"))+SUMPRODUCT((AEE3:AEE42=AAJ11)*(AEH3:AEH42=AAJ12)*(AEP3:AEP42="W"))</f>
        <v>0</v>
      </c>
      <c r="AAL12" s="255">
        <f ca="1">SUMPRODUCT((AEE3:AEE42=AAJ12)*(AEH3:AEH42=AAJ13)*(AEO3:AEO42="D"))+SUMPRODUCT((AEE3:AEE42=AAJ12)*(AEH3:AEH42=AAJ14)*(AEO3:AEO42="D"))+SUMPRODUCT((AEE3:AEE42=AAJ12)*(AEH3:AEH42=AAJ15)*(AEO3:AEO42="D"))+SUMPRODUCT((AEE3:AEE42=AAJ12)*(AEH3:AEH42=AAJ11)*(AEO3:AEO42="D"))+SUMPRODUCT((AEE3:AEE42=AAJ13)*(AEH3:AEH42=AAJ12)*(AEO3:AEO42="D"))+SUMPRODUCT((AEE3:AEE42=AAJ14)*(AEH3:AEH42=AAJ12)*(AEO3:AEO42="D"))+SUMPRODUCT((AEE3:AEE42=AAJ15)*(AEH3:AEH42=AAJ12)*(AEO3:AEO42="D"))+SUMPRODUCT((AEE3:AEE42=AAJ11)*(AEH3:AEH42=AAJ12)*(AEO3:AEO42="D"))</f>
        <v>0</v>
      </c>
      <c r="AAM12" s="255">
        <f ca="1">SUMPRODUCT((AEE3:AEE42=AAJ12)*(AEH3:AEH42=AAJ13)*(AEO3:AEO42="L"))+SUMPRODUCT((AEE3:AEE42=AAJ12)*(AEH3:AEH42=AAJ14)*(AEO3:AEO42="L"))+SUMPRODUCT((AEE3:AEE42=AAJ12)*(AEH3:AEH42=AAJ15)*(AEO3:AEO42="L"))+SUMPRODUCT((AEE3:AEE42=AAJ12)*(AEH3:AEH42=AAJ11)*(AEO3:AEO42="L"))+SUMPRODUCT((AEE3:AEE42=AAJ13)*(AEH3:AEH42=AAJ12)*(AEP3:AEP42="L"))+SUMPRODUCT((AEE3:AEE42=AAJ14)*(AEH3:AEH42=AAJ12)*(AEP3:AEP42="L"))+SUMPRODUCT((AEE3:AEE42=AAJ15)*(AEH3:AEH42=AAJ12)*(AEP3:AEP42="L"))+SUMPRODUCT((AEE3:AEE42=AAJ11)*(AEH3:AEH42=AAJ12)*(AEP3:AEP42="L"))</f>
        <v>0</v>
      </c>
      <c r="AAN12" s="255">
        <f ca="1">IF(AAJ12&lt;&gt;"",VLOOKUP(AAJ12,ZK4:ZO29,5,FALSE),0)</f>
        <v>0</v>
      </c>
      <c r="AAO12" s="255">
        <f ca="1">IF(AAJ12&lt;&gt;"",VLOOKUP(AAJ12,ZK4:ZP29,6,FALSE),0)</f>
        <v>0</v>
      </c>
      <c r="AAP12" s="255">
        <f ca="1">AAN12-AAO12+1000</f>
        <v>1000</v>
      </c>
      <c r="AAQ12" s="255">
        <f ca="1">IF(AAJ12&lt;&gt;"",VLOOKUP(AAJ12,ZK4:ZR29,8,FALSE),0)</f>
        <v>0</v>
      </c>
      <c r="AAR12" s="255">
        <f ca="1">IF(AAJ12&lt;&gt;"",VLOOKUP(AAJ12,ZK4:ZS29,9,FALSE),0)</f>
        <v>0</v>
      </c>
      <c r="AAS12" s="255">
        <f t="shared" ref="AAS12" ca="1" si="634">AAQ12-AAR12+1000</f>
        <v>1000</v>
      </c>
      <c r="AAT12" s="255">
        <f ca="1">IF(AAJ12&lt;&gt;"",VLOOKUP(AAJ12,ZK11:ZO15,5,FALSE),"")</f>
        <v>0</v>
      </c>
      <c r="AAU12" s="255">
        <f ca="1">IF(AAJ12&lt;&gt;"",VLOOKUP(AAJ12,ZK11:ZR15,8,FALSE),"")</f>
        <v>0</v>
      </c>
      <c r="AAV12" s="255">
        <f ca="1">IF(AAJ12&lt;&gt;"",VLOOKUP(AAJ12,ZK11:ZY15,15,FALSE),"")</f>
        <v>9</v>
      </c>
      <c r="AAW12" s="255">
        <f ca="1">SUMPRODUCT((AEE3:AEE42=AAJ12)*(AEH3:AEH42=AAJ13)*AEK3:AEK42)+SUMPRODUCT((AEE3:AEE42=AAJ12)*(AEH3:AEH42=AAJ14)*AEK3:AEK42)+SUMPRODUCT((AEE3:AEE42=AAJ12)*(AEH3:AEH42=AAJ15)*AEK3:AEK42)+SUMPRODUCT((AEE3:AEE42=AAJ12)*(AEH3:AEH42=AAJ11)*AEK3:AEK42)+SUMPRODUCT((AEE3:AEE42=AAJ13)*(AEH3:AEH42=AAJ12)*AEL3:AEL42)+SUMPRODUCT((AEE3:AEE42=AAJ14)*(AEH3:AEH42=AAJ12)*AEL3:AEL42)+SUMPRODUCT((AEE3:AEE42=AAJ15)*(AEH3:AEH42=AAJ12)*AEL3:AEL42)+SUMPRODUCT((AEE3:AEE42=AAJ11)*(AEH3:AEH42=AAJ12)*AEL3:AEL42)</f>
        <v>0</v>
      </c>
      <c r="AAX12" s="255">
        <f ca="1">SUMPRODUCT((AEE3:AEE42=AAJ12)*(AEH3:AEH42=AAJ13)*AEM3:AEM42)+SUMPRODUCT((AEE3:AEE42=AAJ12)*(AEH3:AEH42=AAJ14)*AEM3:AEM42)+SUMPRODUCT((AEE3:AEE42=AAJ12)*(AEH3:AEH42=AAJ15)*AEM3:AEM42)+SUMPRODUCT((AEE3:AEE42=AAJ12)*(AEH3:AEH42=AAJ11)*AEM3:AEM42)+SUMPRODUCT((AEE3:AEE42=AAJ13)*(AEH3:AEH42=AAJ12)*AEN3:AEN42)+SUMPRODUCT((AEE3:AEE42=AAJ14)*(AEH3:AEH42=AAJ12)*AEN3:AEN42)+SUMPRODUCT((AEE3:AEE42=AAJ15)*(AEH3:AEH42=AAJ12)*AEN3:AEN42)+SUMPRODUCT((AEE3:AEE42=AAJ11)*(AEH3:AEH42=AAJ12)*AEN3:AEN42)</f>
        <v>0</v>
      </c>
      <c r="AAY12" s="255">
        <f t="shared" ref="AAY12" ca="1" si="635">AAK12*4+AAL12*2+AAW12+AAX12</f>
        <v>0</v>
      </c>
      <c r="AAZ12" s="255">
        <f ca="1">IF(AAJ12&lt;&gt;"",RANK(AAY12,AAY11:AAY15),"")</f>
        <v>1</v>
      </c>
      <c r="ABA12" s="255">
        <f ca="1">SUMPRODUCT((AAY11:AAY15=AAY12)*(AAP11:AAP15&gt;AAP12))</f>
        <v>0</v>
      </c>
      <c r="ABB12" s="255">
        <f ca="1">SUMPRODUCT((AAY11:AAY15=AAY12)*(AAP11:AAP15=AAP12)*(AAS11:AAS15&gt;AAS12))</f>
        <v>0</v>
      </c>
      <c r="ABC12" s="255">
        <f ca="1">SUMPRODUCT((AAY11:AAY15=AAY12)*(AAP11:AAP15=AAP12)*(AAS11:AAS15=AAS12)*(AAT11:AAT15&gt;AAT12))</f>
        <v>0</v>
      </c>
      <c r="ABD12" s="255">
        <f ca="1">SUMPRODUCT((AAY11:AAY15=AAY12)*(AAP11:AAP15=AAP12)*(AAS11:AAS15=AAS12)*(AAT11:AAT15=AAT12)*(AAU11:AAU15&gt;AAU12))</f>
        <v>0</v>
      </c>
      <c r="ABE12" s="255">
        <f ca="1">SUMPRODUCT((AAY11:AAY15=AAY12)*(AAP11:AAP15=AAP12)*(AAS11:AAS15=AAS12)*(AAT11:AAT15=AAT12)*(AAU11:AAU15=AAU12)*(AAV11:AAV15&gt;AAV12))</f>
        <v>3</v>
      </c>
      <c r="ABF12" s="255">
        <f t="shared" ref="ABF12:ABF15" ca="1" si="636">IF(AAJ12&lt;&gt;"",SUM(AAZ12:ABE12),"")</f>
        <v>4</v>
      </c>
      <c r="ABG12" s="255" t="str">
        <f ca="1">IF(AAJ12&lt;&gt;"",INDEX(AAJ11:AAJ15,MATCH(2,ABF11:ABF15,0),0),"")</f>
        <v>Japan</v>
      </c>
      <c r="ABH12" s="255" t="str">
        <f ca="1">IF(AAF11&lt;&gt;"",AAF11,"")</f>
        <v/>
      </c>
      <c r="ABI12" s="255">
        <f ca="1">SUMPRODUCT((AEE3:AEE42=ABH12)*(AEH3:AEH42=ABH13)*(AEO3:AEO42="W"))+SUMPRODUCT((AEE3:AEE42=ABH12)*(AEH3:AEH42=ABH14)*(AEO3:AEO42="W"))+SUMPRODUCT((AEE3:AEE42=ABH12)*(AEH3:AEH42=ABH15)*(AEO3:AEO42="W"))+SUMPRODUCT((AEE3:AEE42=ABH13)*(AEH3:AEH42=ABH12)*(AEP3:AEP42="W"))+SUMPRODUCT((AEE3:AEE42=ABH14)*(AEH3:AEH42=ABH12)*(AEP3:AEP42="W"))+SUMPRODUCT((AEE3:AEE42=ABH15)*(AEH3:AEH42=ABH12)*(AEP3:AEP42="W"))</f>
        <v>0</v>
      </c>
      <c r="ABJ12" s="255">
        <f ca="1">SUMPRODUCT((AEE3:AEE42=ABH12)*(AEH3:AEH42=ABH13)*(AEO3:AEO42="D"))+SUMPRODUCT((AEE3:AEE42=ABH12)*(AEH3:AEH42=ABH14)*(AEO3:AEO42="D"))+SUMPRODUCT((AEE3:AEE42=ABH12)*(AEH3:AEH42=ABH15)*(AEO3:AEO42="D"))+SUMPRODUCT((AEE3:AEE42=ABH13)*(AEH3:AEH42=ABH12)*(AEO3:AEO42="D"))+SUMPRODUCT((AEE3:AEE42=ABH14)*(AEH3:AEH42=ABH12)*(AEO3:AEO42="D"))+SUMPRODUCT((AEE3:AEE42=ABH15)*(AEH3:AEH42=ABH12)*(AEO3:AEO42="D"))</f>
        <v>0</v>
      </c>
      <c r="ABK12" s="255">
        <f ca="1">SUMPRODUCT((AEE3:AEE42=ABH12)*(AEH3:AEH42=ABH13)*(AEO3:AEO42="L"))+SUMPRODUCT((AEE3:AEE42=ABH12)*(AEH3:AEH42=ABH14)*(AEO3:AEO42="L"))+SUMPRODUCT((AEE3:AEE42=ABH12)*(AEH3:AEH42=ABH15)*(AEO3:AEO42="L"))+SUMPRODUCT((AEE3:AEE42=ABH13)*(AEH3:AEH42=ABH12)*(AEP3:AEP42="L"))+SUMPRODUCT((AEE3:AEE42=ABH14)*(AEH3:AEH42=ABH12)*(AEP3:AEP42="L"))+SUMPRODUCT((AEE3:AEE42=ABH15)*(AEH3:AEH42=ABH12)*(AEP3:AEP42="L"))</f>
        <v>0</v>
      </c>
      <c r="ABL12" s="255">
        <f ca="1">IF(ABH12&lt;&gt;"",VLOOKUP(ABH12,ZK4:ZO29,5,FALSE),0)</f>
        <v>0</v>
      </c>
      <c r="ABM12" s="255">
        <f ca="1">IF(ABH12&lt;&gt;"",VLOOKUP(ABH12,ZK4:ZP29,6,FALSE),0)</f>
        <v>0</v>
      </c>
      <c r="ABN12" s="255">
        <f ca="1">ABL12-ABM12+1000</f>
        <v>1000</v>
      </c>
      <c r="ABO12" s="255">
        <f ca="1">IF(ABH12&lt;&gt;"",VLOOKUP(ABH12,ZK4:ZR29,8,FALSE),0)</f>
        <v>0</v>
      </c>
      <c r="ABP12" s="255">
        <f ca="1">IF(ABH12&lt;&gt;"",VLOOKUP(ABH12,ZK4:ZS29,9,FALSE),0)</f>
        <v>0</v>
      </c>
      <c r="ABQ12" s="255">
        <f ca="1">ABO12-ABP12+1000</f>
        <v>1000</v>
      </c>
      <c r="ABR12" s="255" t="str">
        <f ca="1">IF(ABH12&lt;&gt;"",VLOOKUP(ABH12,ZK11:ZO15,5,FALSE),"")</f>
        <v/>
      </c>
      <c r="ABS12" s="255" t="str">
        <f ca="1">IF(ABH12&lt;&gt;"",VLOOKUP(ABH12,ZK11:ZR15,8,FALSE),"")</f>
        <v/>
      </c>
      <c r="ABT12" s="255" t="str">
        <f ca="1">IF(ABH12&lt;&gt;"",VLOOKUP(ABH12,ZK11:ZY15,15,FALSE),"")</f>
        <v/>
      </c>
      <c r="ABU12" s="255">
        <f ca="1">SUMPRODUCT((AEE3:AEE42=ABH12)*(AEH3:AEH42=ABH13)*AEK3:AEK42)+SUMPRODUCT((AEE3:AEE42=ABH12)*(AEH3:AEH42=ABH14)*AEK3:AEK42)+SUMPRODUCT((AEE3:AEE42=ABH12)*(AEH3:AEH42=ABH15)*AEK3:AEK42)+SUMPRODUCT((AEE3:AEE42=ABH13)*(AEH3:AEH42=ABH12)*AEL3:AEL42)+SUMPRODUCT((AEE3:AEE42=ABH14)*(AEH3:AEH42=ABH12)*AEL3:AEL42)+SUMPRODUCT((AEE3:AEE42=ABH15)*(AEH3:AEH42=ABH12)*AEL3:AEL42)</f>
        <v>0</v>
      </c>
      <c r="ABV12" s="255">
        <f ca="1">SUMPRODUCT((AEE3:AEE42=ABH12)*(AEH3:AEH42=ABH13)*AEM3:AEM42)+SUMPRODUCT((AEE3:AEE42=ABH12)*(AEH3:AEH42=ABH14)*AEM3:AEM42)+SUMPRODUCT((AEE3:AEE42=ABH12)*(AEH3:AEH42=ABH15)*AEM3:AEM42)+SUMPRODUCT((AEE3:AEE42=ABH13)*(AEH3:AEH42=ABH12)*AEN3:AEN42)+SUMPRODUCT((AEE3:AEE42=ABH14)*(AEH3:AEH42=ABH12)*AEN3:AEN42)+SUMPRODUCT((AEE3:AEE42=ABH15)*(AEH3:AEH42=ABH12)*AEN3:AEN42)</f>
        <v>0</v>
      </c>
      <c r="ABW12" s="255">
        <f ca="1">ABI12*4+ABJ12*2+ABU12+ABV12</f>
        <v>0</v>
      </c>
      <c r="ABX12" s="255" t="str">
        <f ca="1">IF(ABH12&lt;&gt;"",RANK(ABW12,ABW12:ABW15),"")</f>
        <v/>
      </c>
      <c r="ABY12" s="255">
        <f ca="1">SUMPRODUCT((ABW12:ABW15=ABW12)*(ABN12:ABN15&gt;ABN12))</f>
        <v>0</v>
      </c>
      <c r="ABZ12" s="255">
        <f ca="1">SUMPRODUCT((ABW12:ABW15=ABW12)*(ABN12:ABN15=ABN12)*(ABQ12:ABQ15&gt;ABQ12))</f>
        <v>0</v>
      </c>
      <c r="ACA12" s="255">
        <f ca="1">SUMPRODUCT((ABW11:ABW15=ABW12)*(ABN11:ABN15=ABN12)*(ABQ11:ABQ15=ABQ12)*(ABR11:ABR15&gt;ABR12))</f>
        <v>0</v>
      </c>
      <c r="ACB12" s="255">
        <f ca="1">SUMPRODUCT((ABW11:ABW15=ABW12)*(ABN11:ABN15=ABN12)*(ABQ11:ABQ15=ABQ12)*(ABR11:ABR15=ABR12)*(ABS11:ABS15&gt;ABS12))</f>
        <v>0</v>
      </c>
      <c r="ACC12" s="255">
        <f ca="1">SUMPRODUCT((ABW11:ABW15=ABW12)*(ABN11:ABN15=ABN12)*(ABQ11:ABQ15=ABQ12)*(ABR11:ABR15=ABR12)*(ABS11:ABS15=ABS12)*(ABT11:ABT15&gt;ABT12))</f>
        <v>0</v>
      </c>
      <c r="ACD12" s="255" t="str">
        <f t="shared" ref="ACD12:ACD15" ca="1" si="637">IF(ABH12&lt;&gt;"",SUM(ABX12:ACC12)+1,"")</f>
        <v/>
      </c>
      <c r="ACE12" s="255" t="str">
        <f ca="1">IF(ABH12&lt;&gt;"",INDEX(ABH12:ABH15,MATCH(2,ACD12:ACD15,0),0),"")</f>
        <v/>
      </c>
      <c r="AEB12" s="255" t="str">
        <f ca="1">IF(ACE12&lt;&gt;"",ACE12,IF(ABG12&lt;&gt;"",ABG12,AAC12))</f>
        <v>Japan</v>
      </c>
      <c r="AEC12" s="255">
        <v>2</v>
      </c>
      <c r="AED12" s="255">
        <v>10</v>
      </c>
      <c r="AEE12" s="255" t="str">
        <f t="shared" si="50"/>
        <v>Australia</v>
      </c>
      <c r="AEF12" s="255" t="str">
        <f ca="1">IF(OFFSET('All Players'!$W19,0,AEF$1)&lt;&gt;"",OFFSET('All Players'!$W19,0,AEF$1),"")</f>
        <v/>
      </c>
      <c r="AEG12" s="255" t="str">
        <f ca="1">IF(OFFSET('All Players'!$Y19,0,AEF$1)&lt;&gt;"",OFFSET('All Players'!$Y19,0,AEF$1),"")</f>
        <v/>
      </c>
      <c r="AEH12" s="255" t="str">
        <f t="shared" si="51"/>
        <v>Fiji</v>
      </c>
      <c r="AEI12" s="255" t="str">
        <f ca="1">IF(OFFSET('All Players'!$AA19,0,AEH$1)&lt;&gt;"",OFFSET('All Players'!$AA19,0,AEH$1),"")</f>
        <v/>
      </c>
      <c r="AEJ12" s="255" t="str">
        <f ca="1">IF(OFFSET('All Players'!$AC19,0,AEI$1)&lt;&gt;"",OFFSET('All Players'!$AC19,0,AEI$1),"")</f>
        <v/>
      </c>
      <c r="AEK12" s="255">
        <f t="shared" ca="1" si="52"/>
        <v>0</v>
      </c>
      <c r="AEL12" s="255">
        <f t="shared" ca="1" si="53"/>
        <v>0</v>
      </c>
      <c r="AEM12" s="255">
        <f t="shared" ca="1" si="54"/>
        <v>0</v>
      </c>
      <c r="AEN12" s="255">
        <f t="shared" ca="1" si="55"/>
        <v>0</v>
      </c>
      <c r="AEO12" s="255" t="str">
        <f t="shared" ca="1" si="56"/>
        <v/>
      </c>
      <c r="AEP12" s="255" t="str">
        <f t="shared" ca="1" si="57"/>
        <v/>
      </c>
      <c r="AEQ12" s="255">
        <f ca="1">VLOOKUP(AER12,AJI11:AJJ15,2,FALSE)</f>
        <v>4</v>
      </c>
      <c r="AER12" s="255" t="s">
        <v>42</v>
      </c>
      <c r="AES12" s="255">
        <f t="shared" ca="1" si="501"/>
        <v>0</v>
      </c>
      <c r="AET12" s="255">
        <f t="shared" ca="1" si="502"/>
        <v>0</v>
      </c>
      <c r="AEU12" s="255">
        <f t="shared" ca="1" si="503"/>
        <v>0</v>
      </c>
      <c r="AEV12" s="255">
        <f t="shared" ca="1" si="504"/>
        <v>0</v>
      </c>
      <c r="AEW12" s="255">
        <f t="shared" ref="AEW12:AEW15" ca="1" si="638">SUMIF(AJO$3:AJO$60,AER12,AJM$3:AJM$60)+SUMIF(AJL$3:AJL$60,AER12,AJN$3:AJN$60)</f>
        <v>0</v>
      </c>
      <c r="AEX12" s="255">
        <f t="shared" ca="1" si="505"/>
        <v>1000</v>
      </c>
      <c r="AEY12" s="255">
        <f t="shared" ref="AEY12:AEY15" ca="1" si="639">SUMIF(AJL:AJL,AER12,AJP:AJP)+SUMIF(AJO:AJO,AER12,AJQ:AJQ)</f>
        <v>0</v>
      </c>
      <c r="AEZ12" s="255">
        <f t="shared" ref="AEZ12:AEZ15" ca="1" si="640">SUMIF(AJO:AJO,AER12,AJP:AJP)+SUMIF(AJL:AJL,AER12,AJQ:AJQ)</f>
        <v>0</v>
      </c>
      <c r="AFA12" s="255">
        <f t="shared" ca="1" si="506"/>
        <v>1000</v>
      </c>
      <c r="AFB12" s="255">
        <f t="shared" ca="1" si="507"/>
        <v>0</v>
      </c>
      <c r="AFC12" s="255">
        <f ca="1">SUMIF(AJL:AJL,AER12,AJR:AJR)+SUMIF(AJO:AJO,AER12,AJS:AJS)</f>
        <v>0</v>
      </c>
      <c r="AFD12" s="255">
        <f ca="1">SUMIF(AJL:AJL,AER12,AJT:AJT)+SUMIF(AJO:AJO,AER12,AJU:AJU)</f>
        <v>0</v>
      </c>
      <c r="AFE12" s="255">
        <f t="shared" ca="1" si="508"/>
        <v>0</v>
      </c>
      <c r="AFF12" s="255">
        <v>9</v>
      </c>
      <c r="AFG12" s="255">
        <f t="shared" ref="AFG12:AFG15" ca="1" si="641">RANK(AFE12,AFE$11:AFE$15)</f>
        <v>1</v>
      </c>
      <c r="AFI12" s="255">
        <f ca="1">RANK(AFE12,AFE$11:AFE$15)+COUNTIF(AFE$11:AFE12,AFE12)-1</f>
        <v>2</v>
      </c>
      <c r="AFJ12" s="255" t="str">
        <f ca="1">INDEX(AER$11:AER$15,MATCH(2,AFI$11:AFI$15,0),0)</f>
        <v>Samoa</v>
      </c>
      <c r="AFK12" s="255">
        <f t="shared" ref="AFK12:AFK15" ca="1" si="642">INDEX(AFG$11:AFG$15,MATCH(AFJ12,AER$11:AER$15,0),0)</f>
        <v>1</v>
      </c>
      <c r="AFL12" s="255" t="str">
        <f ca="1">IF(AFL11&lt;&gt;"",AFJ12,"")</f>
        <v>Samoa</v>
      </c>
      <c r="AFM12" s="255" t="str">
        <f ca="1">IF(AFM11&lt;&gt;"",AFJ13,"")</f>
        <v/>
      </c>
      <c r="AFN12" s="255" t="str">
        <f ca="1">IF(AFN11&lt;&gt;"",AFJ14,"")</f>
        <v/>
      </c>
      <c r="AFO12" s="255" t="str">
        <f ca="1">IF(AFO11&lt;&gt;"",AFJ15,"")</f>
        <v/>
      </c>
      <c r="AFQ12" s="255" t="str">
        <f t="shared" ref="AFQ12:AFQ15" ca="1" si="643">IF(AFL12&lt;&gt;"",AFL12,"")</f>
        <v>Samoa</v>
      </c>
      <c r="AFR12" s="255">
        <f ca="1">SUMPRODUCT((AJL3:AJL42=AFQ12)*(AJO3:AJO42=AFQ13)*(AJV3:AJV42="W"))+SUMPRODUCT((AJL3:AJL42=AFQ12)*(AJO3:AJO42=AFQ14)*(AJV3:AJV42="W"))+SUMPRODUCT((AJL3:AJL42=AFQ12)*(AJO3:AJO42=AFQ15)*(AJV3:AJV42="W"))+SUMPRODUCT((AJL3:AJL42=AFQ12)*(AJO3:AJO42=AFQ11)*(AJV3:AJV42="W"))+SUMPRODUCT((AJL3:AJL42=AFQ13)*(AJO3:AJO42=AFQ12)*(AJW3:AJW42="W"))+SUMPRODUCT((AJL3:AJL42=AFQ14)*(AJO3:AJO42=AFQ12)*(AJW3:AJW42="W"))+SUMPRODUCT((AJL3:AJL42=AFQ15)*(AJO3:AJO42=AFQ12)*(AJW3:AJW42="W"))+SUMPRODUCT((AJL3:AJL42=AFQ11)*(AJO3:AJO42=AFQ12)*(AJW3:AJW42="W"))</f>
        <v>0</v>
      </c>
      <c r="AFS12" s="255">
        <f ca="1">SUMPRODUCT((AJL3:AJL42=AFQ12)*(AJO3:AJO42=AFQ13)*(AJV3:AJV42="D"))+SUMPRODUCT((AJL3:AJL42=AFQ12)*(AJO3:AJO42=AFQ14)*(AJV3:AJV42="D"))+SUMPRODUCT((AJL3:AJL42=AFQ12)*(AJO3:AJO42=AFQ15)*(AJV3:AJV42="D"))+SUMPRODUCT((AJL3:AJL42=AFQ12)*(AJO3:AJO42=AFQ11)*(AJV3:AJV42="D"))+SUMPRODUCT((AJL3:AJL42=AFQ13)*(AJO3:AJO42=AFQ12)*(AJV3:AJV42="D"))+SUMPRODUCT((AJL3:AJL42=AFQ14)*(AJO3:AJO42=AFQ12)*(AJV3:AJV42="D"))+SUMPRODUCT((AJL3:AJL42=AFQ15)*(AJO3:AJO42=AFQ12)*(AJV3:AJV42="D"))+SUMPRODUCT((AJL3:AJL42=AFQ11)*(AJO3:AJO42=AFQ12)*(AJV3:AJV42="D"))</f>
        <v>0</v>
      </c>
      <c r="AFT12" s="255">
        <f ca="1">SUMPRODUCT((AJL3:AJL42=AFQ12)*(AJO3:AJO42=AFQ13)*(AJV3:AJV42="L"))+SUMPRODUCT((AJL3:AJL42=AFQ12)*(AJO3:AJO42=AFQ14)*(AJV3:AJV42="L"))+SUMPRODUCT((AJL3:AJL42=AFQ12)*(AJO3:AJO42=AFQ15)*(AJV3:AJV42="L"))+SUMPRODUCT((AJL3:AJL42=AFQ12)*(AJO3:AJO42=AFQ11)*(AJV3:AJV42="L"))+SUMPRODUCT((AJL3:AJL42=AFQ13)*(AJO3:AJO42=AFQ12)*(AJW3:AJW42="L"))+SUMPRODUCT((AJL3:AJL42=AFQ14)*(AJO3:AJO42=AFQ12)*(AJW3:AJW42="L"))+SUMPRODUCT((AJL3:AJL42=AFQ15)*(AJO3:AJO42=AFQ12)*(AJW3:AJW42="L"))+SUMPRODUCT((AJL3:AJL42=AFQ11)*(AJO3:AJO42=AFQ12)*(AJW3:AJW42="L"))</f>
        <v>0</v>
      </c>
      <c r="AFU12" s="255">
        <f ca="1">IF(AFQ12&lt;&gt;"",VLOOKUP(AFQ12,AER4:AEV29,5,FALSE),0)</f>
        <v>0</v>
      </c>
      <c r="AFV12" s="255">
        <f ca="1">IF(AFQ12&lt;&gt;"",VLOOKUP(AFQ12,AER4:AEW29,6,FALSE),0)</f>
        <v>0</v>
      </c>
      <c r="AFW12" s="255">
        <f ca="1">AFU12-AFV12+1000</f>
        <v>1000</v>
      </c>
      <c r="AFX12" s="255">
        <f ca="1">IF(AFQ12&lt;&gt;"",VLOOKUP(AFQ12,AER4:AEY29,8,FALSE),0)</f>
        <v>0</v>
      </c>
      <c r="AFY12" s="255">
        <f ca="1">IF(AFQ12&lt;&gt;"",VLOOKUP(AFQ12,AER4:AEZ29,9,FALSE),0)</f>
        <v>0</v>
      </c>
      <c r="AFZ12" s="255">
        <f t="shared" ref="AFZ12" ca="1" si="644">AFX12-AFY12+1000</f>
        <v>1000</v>
      </c>
      <c r="AGA12" s="255">
        <f ca="1">IF(AFQ12&lt;&gt;"",VLOOKUP(AFQ12,AER11:AEV15,5,FALSE),"")</f>
        <v>0</v>
      </c>
      <c r="AGB12" s="255">
        <f ca="1">IF(AFQ12&lt;&gt;"",VLOOKUP(AFQ12,AER11:AEY15,8,FALSE),"")</f>
        <v>0</v>
      </c>
      <c r="AGC12" s="255">
        <f ca="1">IF(AFQ12&lt;&gt;"",VLOOKUP(AFQ12,AER11:AFF15,15,FALSE),"")</f>
        <v>9</v>
      </c>
      <c r="AGD12" s="255">
        <f ca="1">SUMPRODUCT((AJL3:AJL42=AFQ12)*(AJO3:AJO42=AFQ13)*AJR3:AJR42)+SUMPRODUCT((AJL3:AJL42=AFQ12)*(AJO3:AJO42=AFQ14)*AJR3:AJR42)+SUMPRODUCT((AJL3:AJL42=AFQ12)*(AJO3:AJO42=AFQ15)*AJR3:AJR42)+SUMPRODUCT((AJL3:AJL42=AFQ12)*(AJO3:AJO42=AFQ11)*AJR3:AJR42)+SUMPRODUCT((AJL3:AJL42=AFQ13)*(AJO3:AJO42=AFQ12)*AJS3:AJS42)+SUMPRODUCT((AJL3:AJL42=AFQ14)*(AJO3:AJO42=AFQ12)*AJS3:AJS42)+SUMPRODUCT((AJL3:AJL42=AFQ15)*(AJO3:AJO42=AFQ12)*AJS3:AJS42)+SUMPRODUCT((AJL3:AJL42=AFQ11)*(AJO3:AJO42=AFQ12)*AJS3:AJS42)</f>
        <v>0</v>
      </c>
      <c r="AGE12" s="255">
        <f ca="1">SUMPRODUCT((AJL3:AJL42=AFQ12)*(AJO3:AJO42=AFQ13)*AJT3:AJT42)+SUMPRODUCT((AJL3:AJL42=AFQ12)*(AJO3:AJO42=AFQ14)*AJT3:AJT42)+SUMPRODUCT((AJL3:AJL42=AFQ12)*(AJO3:AJO42=AFQ15)*AJT3:AJT42)+SUMPRODUCT((AJL3:AJL42=AFQ12)*(AJO3:AJO42=AFQ11)*AJT3:AJT42)+SUMPRODUCT((AJL3:AJL42=AFQ13)*(AJO3:AJO42=AFQ12)*AJU3:AJU42)+SUMPRODUCT((AJL3:AJL42=AFQ14)*(AJO3:AJO42=AFQ12)*AJU3:AJU42)+SUMPRODUCT((AJL3:AJL42=AFQ15)*(AJO3:AJO42=AFQ12)*AJU3:AJU42)+SUMPRODUCT((AJL3:AJL42=AFQ11)*(AJO3:AJO42=AFQ12)*AJU3:AJU42)</f>
        <v>0</v>
      </c>
      <c r="AGF12" s="255">
        <f t="shared" ref="AGF12" ca="1" si="645">AFR12*4+AFS12*2+AGD12+AGE12</f>
        <v>0</v>
      </c>
      <c r="AGG12" s="255">
        <f ca="1">IF(AFQ12&lt;&gt;"",RANK(AGF12,AGF11:AGF15),"")</f>
        <v>1</v>
      </c>
      <c r="AGH12" s="255">
        <f ca="1">SUMPRODUCT((AGF11:AGF15=AGF12)*(AFW11:AFW15&gt;AFW12))</f>
        <v>0</v>
      </c>
      <c r="AGI12" s="255">
        <f ca="1">SUMPRODUCT((AGF11:AGF15=AGF12)*(AFW11:AFW15=AFW12)*(AFZ11:AFZ15&gt;AFZ12))</f>
        <v>0</v>
      </c>
      <c r="AGJ12" s="255">
        <f ca="1">SUMPRODUCT((AGF11:AGF15=AGF12)*(AFW11:AFW15=AFW12)*(AFZ11:AFZ15=AFZ12)*(AGA11:AGA15&gt;AGA12))</f>
        <v>0</v>
      </c>
      <c r="AGK12" s="255">
        <f ca="1">SUMPRODUCT((AGF11:AGF15=AGF12)*(AFW11:AFW15=AFW12)*(AFZ11:AFZ15=AFZ12)*(AGA11:AGA15=AGA12)*(AGB11:AGB15&gt;AGB12))</f>
        <v>0</v>
      </c>
      <c r="AGL12" s="255">
        <f ca="1">SUMPRODUCT((AGF11:AGF15=AGF12)*(AFW11:AFW15=AFW12)*(AFZ11:AFZ15=AFZ12)*(AGA11:AGA15=AGA12)*(AGB11:AGB15=AGB12)*(AGC11:AGC15&gt;AGC12))</f>
        <v>3</v>
      </c>
      <c r="AGM12" s="255">
        <f t="shared" ref="AGM12:AGM15" ca="1" si="646">IF(AFQ12&lt;&gt;"",SUM(AGG12:AGL12),"")</f>
        <v>4</v>
      </c>
      <c r="AGN12" s="255" t="str">
        <f ca="1">IF(AFQ12&lt;&gt;"",INDEX(AFQ11:AFQ15,MATCH(2,AGM11:AGM15,0),0),"")</f>
        <v>Japan</v>
      </c>
      <c r="AGO12" s="255" t="str">
        <f ca="1">IF(AFM11&lt;&gt;"",AFM11,"")</f>
        <v/>
      </c>
      <c r="AGP12" s="255">
        <f ca="1">SUMPRODUCT((AJL3:AJL42=AGO12)*(AJO3:AJO42=AGO13)*(AJV3:AJV42="W"))+SUMPRODUCT((AJL3:AJL42=AGO12)*(AJO3:AJO42=AGO14)*(AJV3:AJV42="W"))+SUMPRODUCT((AJL3:AJL42=AGO12)*(AJO3:AJO42=AGO15)*(AJV3:AJV42="W"))+SUMPRODUCT((AJL3:AJL42=AGO13)*(AJO3:AJO42=AGO12)*(AJW3:AJW42="W"))+SUMPRODUCT((AJL3:AJL42=AGO14)*(AJO3:AJO42=AGO12)*(AJW3:AJW42="W"))+SUMPRODUCT((AJL3:AJL42=AGO15)*(AJO3:AJO42=AGO12)*(AJW3:AJW42="W"))</f>
        <v>0</v>
      </c>
      <c r="AGQ12" s="255">
        <f ca="1">SUMPRODUCT((AJL3:AJL42=AGO12)*(AJO3:AJO42=AGO13)*(AJV3:AJV42="D"))+SUMPRODUCT((AJL3:AJL42=AGO12)*(AJO3:AJO42=AGO14)*(AJV3:AJV42="D"))+SUMPRODUCT((AJL3:AJL42=AGO12)*(AJO3:AJO42=AGO15)*(AJV3:AJV42="D"))+SUMPRODUCT((AJL3:AJL42=AGO13)*(AJO3:AJO42=AGO12)*(AJV3:AJV42="D"))+SUMPRODUCT((AJL3:AJL42=AGO14)*(AJO3:AJO42=AGO12)*(AJV3:AJV42="D"))+SUMPRODUCT((AJL3:AJL42=AGO15)*(AJO3:AJO42=AGO12)*(AJV3:AJV42="D"))</f>
        <v>0</v>
      </c>
      <c r="AGR12" s="255">
        <f ca="1">SUMPRODUCT((AJL3:AJL42=AGO12)*(AJO3:AJO42=AGO13)*(AJV3:AJV42="L"))+SUMPRODUCT((AJL3:AJL42=AGO12)*(AJO3:AJO42=AGO14)*(AJV3:AJV42="L"))+SUMPRODUCT((AJL3:AJL42=AGO12)*(AJO3:AJO42=AGO15)*(AJV3:AJV42="L"))+SUMPRODUCT((AJL3:AJL42=AGO13)*(AJO3:AJO42=AGO12)*(AJW3:AJW42="L"))+SUMPRODUCT((AJL3:AJL42=AGO14)*(AJO3:AJO42=AGO12)*(AJW3:AJW42="L"))+SUMPRODUCT((AJL3:AJL42=AGO15)*(AJO3:AJO42=AGO12)*(AJW3:AJW42="L"))</f>
        <v>0</v>
      </c>
      <c r="AGS12" s="255">
        <f ca="1">IF(AGO12&lt;&gt;"",VLOOKUP(AGO12,AER4:AEV29,5,FALSE),0)</f>
        <v>0</v>
      </c>
      <c r="AGT12" s="255">
        <f ca="1">IF(AGO12&lt;&gt;"",VLOOKUP(AGO12,AER4:AEW29,6,FALSE),0)</f>
        <v>0</v>
      </c>
      <c r="AGU12" s="255">
        <f ca="1">AGS12-AGT12+1000</f>
        <v>1000</v>
      </c>
      <c r="AGV12" s="255">
        <f ca="1">IF(AGO12&lt;&gt;"",VLOOKUP(AGO12,AER4:AEY29,8,FALSE),0)</f>
        <v>0</v>
      </c>
      <c r="AGW12" s="255">
        <f ca="1">IF(AGO12&lt;&gt;"",VLOOKUP(AGO12,AER4:AEZ29,9,FALSE),0)</f>
        <v>0</v>
      </c>
      <c r="AGX12" s="255">
        <f ca="1">AGV12-AGW12+1000</f>
        <v>1000</v>
      </c>
      <c r="AGY12" s="255" t="str">
        <f ca="1">IF(AGO12&lt;&gt;"",VLOOKUP(AGO12,AER11:AEV15,5,FALSE),"")</f>
        <v/>
      </c>
      <c r="AGZ12" s="255" t="str">
        <f ca="1">IF(AGO12&lt;&gt;"",VLOOKUP(AGO12,AER11:AEY15,8,FALSE),"")</f>
        <v/>
      </c>
      <c r="AHA12" s="255" t="str">
        <f ca="1">IF(AGO12&lt;&gt;"",VLOOKUP(AGO12,AER11:AFF15,15,FALSE),"")</f>
        <v/>
      </c>
      <c r="AHB12" s="255">
        <f ca="1">SUMPRODUCT((AJL3:AJL42=AGO12)*(AJO3:AJO42=AGO13)*AJR3:AJR42)+SUMPRODUCT((AJL3:AJL42=AGO12)*(AJO3:AJO42=AGO14)*AJR3:AJR42)+SUMPRODUCT((AJL3:AJL42=AGO12)*(AJO3:AJO42=AGO15)*AJR3:AJR42)+SUMPRODUCT((AJL3:AJL42=AGO13)*(AJO3:AJO42=AGO12)*AJS3:AJS42)+SUMPRODUCT((AJL3:AJL42=AGO14)*(AJO3:AJO42=AGO12)*AJS3:AJS42)+SUMPRODUCT((AJL3:AJL42=AGO15)*(AJO3:AJO42=AGO12)*AJS3:AJS42)</f>
        <v>0</v>
      </c>
      <c r="AHC12" s="255">
        <f ca="1">SUMPRODUCT((AJL3:AJL42=AGO12)*(AJO3:AJO42=AGO13)*AJT3:AJT42)+SUMPRODUCT((AJL3:AJL42=AGO12)*(AJO3:AJO42=AGO14)*AJT3:AJT42)+SUMPRODUCT((AJL3:AJL42=AGO12)*(AJO3:AJO42=AGO15)*AJT3:AJT42)+SUMPRODUCT((AJL3:AJL42=AGO13)*(AJO3:AJO42=AGO12)*AJU3:AJU42)+SUMPRODUCT((AJL3:AJL42=AGO14)*(AJO3:AJO42=AGO12)*AJU3:AJU42)+SUMPRODUCT((AJL3:AJL42=AGO15)*(AJO3:AJO42=AGO12)*AJU3:AJU42)</f>
        <v>0</v>
      </c>
      <c r="AHD12" s="255">
        <f ca="1">AGP12*4+AGQ12*2+AHB12+AHC12</f>
        <v>0</v>
      </c>
      <c r="AHE12" s="255" t="str">
        <f ca="1">IF(AGO12&lt;&gt;"",RANK(AHD12,AHD12:AHD15),"")</f>
        <v/>
      </c>
      <c r="AHF12" s="255">
        <f ca="1">SUMPRODUCT((AHD12:AHD15=AHD12)*(AGU12:AGU15&gt;AGU12))</f>
        <v>0</v>
      </c>
      <c r="AHG12" s="255">
        <f ca="1">SUMPRODUCT((AHD12:AHD15=AHD12)*(AGU12:AGU15=AGU12)*(AGX12:AGX15&gt;AGX12))</f>
        <v>0</v>
      </c>
      <c r="AHH12" s="255">
        <f ca="1">SUMPRODUCT((AHD11:AHD15=AHD12)*(AGU11:AGU15=AGU12)*(AGX11:AGX15=AGX12)*(AGY11:AGY15&gt;AGY12))</f>
        <v>0</v>
      </c>
      <c r="AHI12" s="255">
        <f ca="1">SUMPRODUCT((AHD11:AHD15=AHD12)*(AGU11:AGU15=AGU12)*(AGX11:AGX15=AGX12)*(AGY11:AGY15=AGY12)*(AGZ11:AGZ15&gt;AGZ12))</f>
        <v>0</v>
      </c>
      <c r="AHJ12" s="255">
        <f ca="1">SUMPRODUCT((AHD11:AHD15=AHD12)*(AGU11:AGU15=AGU12)*(AGX11:AGX15=AGX12)*(AGY11:AGY15=AGY12)*(AGZ11:AGZ15=AGZ12)*(AHA11:AHA15&gt;AHA12))</f>
        <v>0</v>
      </c>
      <c r="AHK12" s="255" t="str">
        <f t="shared" ref="AHK12:AHK15" ca="1" si="647">IF(AGO12&lt;&gt;"",SUM(AHE12:AHJ12)+1,"")</f>
        <v/>
      </c>
      <c r="AHL12" s="255" t="str">
        <f ca="1">IF(AGO12&lt;&gt;"",INDEX(AGO12:AGO15,MATCH(2,AHK12:AHK15,0),0),"")</f>
        <v/>
      </c>
      <c r="AJI12" s="255" t="str">
        <f ca="1">IF(AHL12&lt;&gt;"",AHL12,IF(AGN12&lt;&gt;"",AGN12,AFJ12))</f>
        <v>Japan</v>
      </c>
      <c r="AJJ12" s="255">
        <v>2</v>
      </c>
      <c r="AJK12" s="255">
        <v>10</v>
      </c>
      <c r="AJL12" s="255" t="str">
        <f t="shared" si="58"/>
        <v>Australia</v>
      </c>
      <c r="AJM12" s="255" t="str">
        <f ca="1">IF(OFFSET('All Players'!$W19,0,AJM$1)&lt;&gt;"",OFFSET('All Players'!$W19,0,AJM$1),"")</f>
        <v/>
      </c>
      <c r="AJN12" s="255" t="str">
        <f ca="1">IF(OFFSET('All Players'!$Y19,0,AJM$1)&lt;&gt;"",OFFSET('All Players'!$Y19,0,AJM$1),"")</f>
        <v/>
      </c>
      <c r="AJO12" s="255" t="str">
        <f t="shared" si="59"/>
        <v>Fiji</v>
      </c>
      <c r="AJP12" s="255" t="str">
        <f ca="1">IF(OFFSET('All Players'!$AA19,0,AJO$1)&lt;&gt;"",OFFSET('All Players'!$AA19,0,AJO$1),"")</f>
        <v/>
      </c>
      <c r="AJQ12" s="255" t="str">
        <f ca="1">IF(OFFSET('All Players'!$AC19,0,AJP$1)&lt;&gt;"",OFFSET('All Players'!$AC19,0,AJP$1),"")</f>
        <v/>
      </c>
      <c r="AJR12" s="255">
        <f t="shared" ca="1" si="60"/>
        <v>0</v>
      </c>
      <c r="AJS12" s="255">
        <f t="shared" ca="1" si="61"/>
        <v>0</v>
      </c>
      <c r="AJT12" s="255">
        <f t="shared" ca="1" si="62"/>
        <v>0</v>
      </c>
      <c r="AJU12" s="255">
        <f t="shared" ca="1" si="63"/>
        <v>0</v>
      </c>
      <c r="AJV12" s="255" t="str">
        <f t="shared" ca="1" si="64"/>
        <v/>
      </c>
      <c r="AJW12" s="255" t="str">
        <f t="shared" ca="1" si="65"/>
        <v/>
      </c>
      <c r="AJX12" s="255">
        <f ca="1">VLOOKUP(AJY12,AOP11:AOQ15,2,FALSE)</f>
        <v>4</v>
      </c>
      <c r="AJY12" s="255" t="s">
        <v>42</v>
      </c>
      <c r="AJZ12" s="255">
        <f t="shared" ca="1" si="509"/>
        <v>0</v>
      </c>
      <c r="AKA12" s="255">
        <f t="shared" ca="1" si="510"/>
        <v>0</v>
      </c>
      <c r="AKB12" s="255">
        <f t="shared" ca="1" si="511"/>
        <v>0</v>
      </c>
      <c r="AKC12" s="255">
        <f t="shared" ca="1" si="512"/>
        <v>0</v>
      </c>
      <c r="AKD12" s="255">
        <f t="shared" ref="AKD12:AKD15" ca="1" si="648">SUMIF(AOV$3:AOV$60,AJY12,AOT$3:AOT$60)+SUMIF(AOS$3:AOS$60,AJY12,AOU$3:AOU$60)</f>
        <v>0</v>
      </c>
      <c r="AKE12" s="255">
        <f t="shared" ca="1" si="513"/>
        <v>1000</v>
      </c>
      <c r="AKF12" s="255">
        <f t="shared" ref="AKF12:AKF15" ca="1" si="649">SUMIF(AOS:AOS,AJY12,AOW:AOW)+SUMIF(AOV:AOV,AJY12,AOX:AOX)</f>
        <v>0</v>
      </c>
      <c r="AKG12" s="255">
        <f t="shared" ref="AKG12:AKG15" ca="1" si="650">SUMIF(AOV:AOV,AJY12,AOW:AOW)+SUMIF(AOS:AOS,AJY12,AOX:AOX)</f>
        <v>0</v>
      </c>
      <c r="AKH12" s="255">
        <f t="shared" ca="1" si="514"/>
        <v>1000</v>
      </c>
      <c r="AKI12" s="255">
        <f t="shared" ca="1" si="515"/>
        <v>0</v>
      </c>
      <c r="AKJ12" s="255">
        <f ca="1">SUMIF(AOS:AOS,AJY12,AOY:AOY)+SUMIF(AOV:AOV,AJY12,AOZ:AOZ)</f>
        <v>0</v>
      </c>
      <c r="AKK12" s="255">
        <f ca="1">SUMIF(AOS:AOS,AJY12,APA:APA)+SUMIF(AOV:AOV,AJY12,APB:APB)</f>
        <v>0</v>
      </c>
      <c r="AKL12" s="255">
        <f t="shared" ca="1" si="516"/>
        <v>0</v>
      </c>
      <c r="AKM12" s="255">
        <v>9</v>
      </c>
      <c r="AKN12" s="255">
        <f t="shared" ref="AKN12:AKN15" ca="1" si="651">RANK(AKL12,AKL$11:AKL$15)</f>
        <v>1</v>
      </c>
      <c r="AKP12" s="255">
        <f ca="1">RANK(AKL12,AKL$11:AKL$15)+COUNTIF(AKL$11:AKL12,AKL12)-1</f>
        <v>2</v>
      </c>
      <c r="AKQ12" s="255" t="str">
        <f ca="1">INDEX(AJY$11:AJY$15,MATCH(2,AKP$11:AKP$15,0),0)</f>
        <v>Samoa</v>
      </c>
      <c r="AKR12" s="255">
        <f t="shared" ref="AKR12:AKR15" ca="1" si="652">INDEX(AKN$11:AKN$15,MATCH(AKQ12,AJY$11:AJY$15,0),0)</f>
        <v>1</v>
      </c>
      <c r="AKS12" s="255" t="str">
        <f ca="1">IF(AKS11&lt;&gt;"",AKQ12,"")</f>
        <v>Samoa</v>
      </c>
      <c r="AKT12" s="255" t="str">
        <f ca="1">IF(AKT11&lt;&gt;"",AKQ13,"")</f>
        <v/>
      </c>
      <c r="AKU12" s="255" t="str">
        <f ca="1">IF(AKU11&lt;&gt;"",AKQ14,"")</f>
        <v/>
      </c>
      <c r="AKV12" s="255" t="str">
        <f ca="1">IF(AKV11&lt;&gt;"",AKQ15,"")</f>
        <v/>
      </c>
      <c r="AKX12" s="255" t="str">
        <f t="shared" ref="AKX12:AKX15" ca="1" si="653">IF(AKS12&lt;&gt;"",AKS12,"")</f>
        <v>Samoa</v>
      </c>
      <c r="AKY12" s="255">
        <f ca="1">SUMPRODUCT((AOS3:AOS42=AKX12)*(AOV3:AOV42=AKX13)*(APC3:APC42="W"))+SUMPRODUCT((AOS3:AOS42=AKX12)*(AOV3:AOV42=AKX14)*(APC3:APC42="W"))+SUMPRODUCT((AOS3:AOS42=AKX12)*(AOV3:AOV42=AKX15)*(APC3:APC42="W"))+SUMPRODUCT((AOS3:AOS42=AKX12)*(AOV3:AOV42=AKX11)*(APC3:APC42="W"))+SUMPRODUCT((AOS3:AOS42=AKX13)*(AOV3:AOV42=AKX12)*(APD3:APD42="W"))+SUMPRODUCT((AOS3:AOS42=AKX14)*(AOV3:AOV42=AKX12)*(APD3:APD42="W"))+SUMPRODUCT((AOS3:AOS42=AKX15)*(AOV3:AOV42=AKX12)*(APD3:APD42="W"))+SUMPRODUCT((AOS3:AOS42=AKX11)*(AOV3:AOV42=AKX12)*(APD3:APD42="W"))</f>
        <v>0</v>
      </c>
      <c r="AKZ12" s="255">
        <f ca="1">SUMPRODUCT((AOS3:AOS42=AKX12)*(AOV3:AOV42=AKX13)*(APC3:APC42="D"))+SUMPRODUCT((AOS3:AOS42=AKX12)*(AOV3:AOV42=AKX14)*(APC3:APC42="D"))+SUMPRODUCT((AOS3:AOS42=AKX12)*(AOV3:AOV42=AKX15)*(APC3:APC42="D"))+SUMPRODUCT((AOS3:AOS42=AKX12)*(AOV3:AOV42=AKX11)*(APC3:APC42="D"))+SUMPRODUCT((AOS3:AOS42=AKX13)*(AOV3:AOV42=AKX12)*(APC3:APC42="D"))+SUMPRODUCT((AOS3:AOS42=AKX14)*(AOV3:AOV42=AKX12)*(APC3:APC42="D"))+SUMPRODUCT((AOS3:AOS42=AKX15)*(AOV3:AOV42=AKX12)*(APC3:APC42="D"))+SUMPRODUCT((AOS3:AOS42=AKX11)*(AOV3:AOV42=AKX12)*(APC3:APC42="D"))</f>
        <v>0</v>
      </c>
      <c r="ALA12" s="255">
        <f ca="1">SUMPRODUCT((AOS3:AOS42=AKX12)*(AOV3:AOV42=AKX13)*(APC3:APC42="L"))+SUMPRODUCT((AOS3:AOS42=AKX12)*(AOV3:AOV42=AKX14)*(APC3:APC42="L"))+SUMPRODUCT((AOS3:AOS42=AKX12)*(AOV3:AOV42=AKX15)*(APC3:APC42="L"))+SUMPRODUCT((AOS3:AOS42=AKX12)*(AOV3:AOV42=AKX11)*(APC3:APC42="L"))+SUMPRODUCT((AOS3:AOS42=AKX13)*(AOV3:AOV42=AKX12)*(APD3:APD42="L"))+SUMPRODUCT((AOS3:AOS42=AKX14)*(AOV3:AOV42=AKX12)*(APD3:APD42="L"))+SUMPRODUCT((AOS3:AOS42=AKX15)*(AOV3:AOV42=AKX12)*(APD3:APD42="L"))+SUMPRODUCT((AOS3:AOS42=AKX11)*(AOV3:AOV42=AKX12)*(APD3:APD42="L"))</f>
        <v>0</v>
      </c>
      <c r="ALB12" s="255">
        <f ca="1">IF(AKX12&lt;&gt;"",VLOOKUP(AKX12,AJY4:AKC29,5,FALSE),0)</f>
        <v>0</v>
      </c>
      <c r="ALC12" s="255">
        <f ca="1">IF(AKX12&lt;&gt;"",VLOOKUP(AKX12,AJY4:AKD29,6,FALSE),0)</f>
        <v>0</v>
      </c>
      <c r="ALD12" s="255">
        <f ca="1">ALB12-ALC12+1000</f>
        <v>1000</v>
      </c>
      <c r="ALE12" s="255">
        <f ca="1">IF(AKX12&lt;&gt;"",VLOOKUP(AKX12,AJY4:AKF29,8,FALSE),0)</f>
        <v>0</v>
      </c>
      <c r="ALF12" s="255">
        <f ca="1">IF(AKX12&lt;&gt;"",VLOOKUP(AKX12,AJY4:AKG29,9,FALSE),0)</f>
        <v>0</v>
      </c>
      <c r="ALG12" s="255">
        <f t="shared" ref="ALG12" ca="1" si="654">ALE12-ALF12+1000</f>
        <v>1000</v>
      </c>
      <c r="ALH12" s="255">
        <f ca="1">IF(AKX12&lt;&gt;"",VLOOKUP(AKX12,AJY11:AKC15,5,FALSE),"")</f>
        <v>0</v>
      </c>
      <c r="ALI12" s="255">
        <f ca="1">IF(AKX12&lt;&gt;"",VLOOKUP(AKX12,AJY11:AKF15,8,FALSE),"")</f>
        <v>0</v>
      </c>
      <c r="ALJ12" s="255">
        <f ca="1">IF(AKX12&lt;&gt;"",VLOOKUP(AKX12,AJY11:AKM15,15,FALSE),"")</f>
        <v>9</v>
      </c>
      <c r="ALK12" s="255">
        <f ca="1">SUMPRODUCT((AOS3:AOS42=AKX12)*(AOV3:AOV42=AKX13)*AOY3:AOY42)+SUMPRODUCT((AOS3:AOS42=AKX12)*(AOV3:AOV42=AKX14)*AOY3:AOY42)+SUMPRODUCT((AOS3:AOS42=AKX12)*(AOV3:AOV42=AKX15)*AOY3:AOY42)+SUMPRODUCT((AOS3:AOS42=AKX12)*(AOV3:AOV42=AKX11)*AOY3:AOY42)+SUMPRODUCT((AOS3:AOS42=AKX13)*(AOV3:AOV42=AKX12)*AOZ3:AOZ42)+SUMPRODUCT((AOS3:AOS42=AKX14)*(AOV3:AOV42=AKX12)*AOZ3:AOZ42)+SUMPRODUCT((AOS3:AOS42=AKX15)*(AOV3:AOV42=AKX12)*AOZ3:AOZ42)+SUMPRODUCT((AOS3:AOS42=AKX11)*(AOV3:AOV42=AKX12)*AOZ3:AOZ42)</f>
        <v>0</v>
      </c>
      <c r="ALL12" s="255">
        <f ca="1">SUMPRODUCT((AOS3:AOS42=AKX12)*(AOV3:AOV42=AKX13)*APA3:APA42)+SUMPRODUCT((AOS3:AOS42=AKX12)*(AOV3:AOV42=AKX14)*APA3:APA42)+SUMPRODUCT((AOS3:AOS42=AKX12)*(AOV3:AOV42=AKX15)*APA3:APA42)+SUMPRODUCT((AOS3:AOS42=AKX12)*(AOV3:AOV42=AKX11)*APA3:APA42)+SUMPRODUCT((AOS3:AOS42=AKX13)*(AOV3:AOV42=AKX12)*APB3:APB42)+SUMPRODUCT((AOS3:AOS42=AKX14)*(AOV3:AOV42=AKX12)*APB3:APB42)+SUMPRODUCT((AOS3:AOS42=AKX15)*(AOV3:AOV42=AKX12)*APB3:APB42)+SUMPRODUCT((AOS3:AOS42=AKX11)*(AOV3:AOV42=AKX12)*APB3:APB42)</f>
        <v>0</v>
      </c>
      <c r="ALM12" s="255">
        <f t="shared" ref="ALM12" ca="1" si="655">AKY12*4+AKZ12*2+ALK12+ALL12</f>
        <v>0</v>
      </c>
      <c r="ALN12" s="255">
        <f ca="1">IF(AKX12&lt;&gt;"",RANK(ALM12,ALM11:ALM15),"")</f>
        <v>1</v>
      </c>
      <c r="ALO12" s="255">
        <f ca="1">SUMPRODUCT((ALM11:ALM15=ALM12)*(ALD11:ALD15&gt;ALD12))</f>
        <v>0</v>
      </c>
      <c r="ALP12" s="255">
        <f ca="1">SUMPRODUCT((ALM11:ALM15=ALM12)*(ALD11:ALD15=ALD12)*(ALG11:ALG15&gt;ALG12))</f>
        <v>0</v>
      </c>
      <c r="ALQ12" s="255">
        <f ca="1">SUMPRODUCT((ALM11:ALM15=ALM12)*(ALD11:ALD15=ALD12)*(ALG11:ALG15=ALG12)*(ALH11:ALH15&gt;ALH12))</f>
        <v>0</v>
      </c>
      <c r="ALR12" s="255">
        <f ca="1">SUMPRODUCT((ALM11:ALM15=ALM12)*(ALD11:ALD15=ALD12)*(ALG11:ALG15=ALG12)*(ALH11:ALH15=ALH12)*(ALI11:ALI15&gt;ALI12))</f>
        <v>0</v>
      </c>
      <c r="ALS12" s="255">
        <f ca="1">SUMPRODUCT((ALM11:ALM15=ALM12)*(ALD11:ALD15=ALD12)*(ALG11:ALG15=ALG12)*(ALH11:ALH15=ALH12)*(ALI11:ALI15=ALI12)*(ALJ11:ALJ15&gt;ALJ12))</f>
        <v>3</v>
      </c>
      <c r="ALT12" s="255">
        <f t="shared" ref="ALT12:ALT15" ca="1" si="656">IF(AKX12&lt;&gt;"",SUM(ALN12:ALS12),"")</f>
        <v>4</v>
      </c>
      <c r="ALU12" s="255" t="str">
        <f ca="1">IF(AKX12&lt;&gt;"",INDEX(AKX11:AKX15,MATCH(2,ALT11:ALT15,0),0),"")</f>
        <v>Japan</v>
      </c>
      <c r="ALV12" s="255" t="str">
        <f ca="1">IF(AKT11&lt;&gt;"",AKT11,"")</f>
        <v/>
      </c>
      <c r="ALW12" s="255">
        <f ca="1">SUMPRODUCT((AOS3:AOS42=ALV12)*(AOV3:AOV42=ALV13)*(APC3:APC42="W"))+SUMPRODUCT((AOS3:AOS42=ALV12)*(AOV3:AOV42=ALV14)*(APC3:APC42="W"))+SUMPRODUCT((AOS3:AOS42=ALV12)*(AOV3:AOV42=ALV15)*(APC3:APC42="W"))+SUMPRODUCT((AOS3:AOS42=ALV13)*(AOV3:AOV42=ALV12)*(APD3:APD42="W"))+SUMPRODUCT((AOS3:AOS42=ALV14)*(AOV3:AOV42=ALV12)*(APD3:APD42="W"))+SUMPRODUCT((AOS3:AOS42=ALV15)*(AOV3:AOV42=ALV12)*(APD3:APD42="W"))</f>
        <v>0</v>
      </c>
      <c r="ALX12" s="255">
        <f ca="1">SUMPRODUCT((AOS3:AOS42=ALV12)*(AOV3:AOV42=ALV13)*(APC3:APC42="D"))+SUMPRODUCT((AOS3:AOS42=ALV12)*(AOV3:AOV42=ALV14)*(APC3:APC42="D"))+SUMPRODUCT((AOS3:AOS42=ALV12)*(AOV3:AOV42=ALV15)*(APC3:APC42="D"))+SUMPRODUCT((AOS3:AOS42=ALV13)*(AOV3:AOV42=ALV12)*(APC3:APC42="D"))+SUMPRODUCT((AOS3:AOS42=ALV14)*(AOV3:AOV42=ALV12)*(APC3:APC42="D"))+SUMPRODUCT((AOS3:AOS42=ALV15)*(AOV3:AOV42=ALV12)*(APC3:APC42="D"))</f>
        <v>0</v>
      </c>
      <c r="ALY12" s="255">
        <f ca="1">SUMPRODUCT((AOS3:AOS42=ALV12)*(AOV3:AOV42=ALV13)*(APC3:APC42="L"))+SUMPRODUCT((AOS3:AOS42=ALV12)*(AOV3:AOV42=ALV14)*(APC3:APC42="L"))+SUMPRODUCT((AOS3:AOS42=ALV12)*(AOV3:AOV42=ALV15)*(APC3:APC42="L"))+SUMPRODUCT((AOS3:AOS42=ALV13)*(AOV3:AOV42=ALV12)*(APD3:APD42="L"))+SUMPRODUCT((AOS3:AOS42=ALV14)*(AOV3:AOV42=ALV12)*(APD3:APD42="L"))+SUMPRODUCT((AOS3:AOS42=ALV15)*(AOV3:AOV42=ALV12)*(APD3:APD42="L"))</f>
        <v>0</v>
      </c>
      <c r="ALZ12" s="255">
        <f ca="1">IF(ALV12&lt;&gt;"",VLOOKUP(ALV12,AJY4:AKC29,5,FALSE),0)</f>
        <v>0</v>
      </c>
      <c r="AMA12" s="255">
        <f ca="1">IF(ALV12&lt;&gt;"",VLOOKUP(ALV12,AJY4:AKD29,6,FALSE),0)</f>
        <v>0</v>
      </c>
      <c r="AMB12" s="255">
        <f ca="1">ALZ12-AMA12+1000</f>
        <v>1000</v>
      </c>
      <c r="AMC12" s="255">
        <f ca="1">IF(ALV12&lt;&gt;"",VLOOKUP(ALV12,AJY4:AKF29,8,FALSE),0)</f>
        <v>0</v>
      </c>
      <c r="AMD12" s="255">
        <f ca="1">IF(ALV12&lt;&gt;"",VLOOKUP(ALV12,AJY4:AKG29,9,FALSE),0)</f>
        <v>0</v>
      </c>
      <c r="AME12" s="255">
        <f ca="1">AMC12-AMD12+1000</f>
        <v>1000</v>
      </c>
      <c r="AMF12" s="255" t="str">
        <f ca="1">IF(ALV12&lt;&gt;"",VLOOKUP(ALV12,AJY11:AKC15,5,FALSE),"")</f>
        <v/>
      </c>
      <c r="AMG12" s="255" t="str">
        <f ca="1">IF(ALV12&lt;&gt;"",VLOOKUP(ALV12,AJY11:AKF15,8,FALSE),"")</f>
        <v/>
      </c>
      <c r="AMH12" s="255" t="str">
        <f ca="1">IF(ALV12&lt;&gt;"",VLOOKUP(ALV12,AJY11:AKM15,15,FALSE),"")</f>
        <v/>
      </c>
      <c r="AMI12" s="255">
        <f ca="1">SUMPRODUCT((AOS3:AOS42=ALV12)*(AOV3:AOV42=ALV13)*AOY3:AOY42)+SUMPRODUCT((AOS3:AOS42=ALV12)*(AOV3:AOV42=ALV14)*AOY3:AOY42)+SUMPRODUCT((AOS3:AOS42=ALV12)*(AOV3:AOV42=ALV15)*AOY3:AOY42)+SUMPRODUCT((AOS3:AOS42=ALV13)*(AOV3:AOV42=ALV12)*AOZ3:AOZ42)+SUMPRODUCT((AOS3:AOS42=ALV14)*(AOV3:AOV42=ALV12)*AOZ3:AOZ42)+SUMPRODUCT((AOS3:AOS42=ALV15)*(AOV3:AOV42=ALV12)*AOZ3:AOZ42)</f>
        <v>0</v>
      </c>
      <c r="AMJ12" s="255">
        <f ca="1">SUMPRODUCT((AOS3:AOS42=ALV12)*(AOV3:AOV42=ALV13)*APA3:APA42)+SUMPRODUCT((AOS3:AOS42=ALV12)*(AOV3:AOV42=ALV14)*APA3:APA42)+SUMPRODUCT((AOS3:AOS42=ALV12)*(AOV3:AOV42=ALV15)*APA3:APA42)+SUMPRODUCT((AOS3:AOS42=ALV13)*(AOV3:AOV42=ALV12)*APB3:APB42)+SUMPRODUCT((AOS3:AOS42=ALV14)*(AOV3:AOV42=ALV12)*APB3:APB42)+SUMPRODUCT((AOS3:AOS42=ALV15)*(AOV3:AOV42=ALV12)*APB3:APB42)</f>
        <v>0</v>
      </c>
      <c r="AMK12" s="255">
        <f ca="1">ALW12*4+ALX12*2+AMI12+AMJ12</f>
        <v>0</v>
      </c>
      <c r="AML12" s="255" t="str">
        <f ca="1">IF(ALV12&lt;&gt;"",RANK(AMK12,AMK12:AMK15),"")</f>
        <v/>
      </c>
      <c r="AMM12" s="255">
        <f ca="1">SUMPRODUCT((AMK12:AMK15=AMK12)*(AMB12:AMB15&gt;AMB12))</f>
        <v>0</v>
      </c>
      <c r="AMN12" s="255">
        <f ca="1">SUMPRODUCT((AMK12:AMK15=AMK12)*(AMB12:AMB15=AMB12)*(AME12:AME15&gt;AME12))</f>
        <v>0</v>
      </c>
      <c r="AMO12" s="255">
        <f ca="1">SUMPRODUCT((AMK11:AMK15=AMK12)*(AMB11:AMB15=AMB12)*(AME11:AME15=AME12)*(AMF11:AMF15&gt;AMF12))</f>
        <v>0</v>
      </c>
      <c r="AMP12" s="255">
        <f ca="1">SUMPRODUCT((AMK11:AMK15=AMK12)*(AMB11:AMB15=AMB12)*(AME11:AME15=AME12)*(AMF11:AMF15=AMF12)*(AMG11:AMG15&gt;AMG12))</f>
        <v>0</v>
      </c>
      <c r="AMQ12" s="255">
        <f ca="1">SUMPRODUCT((AMK11:AMK15=AMK12)*(AMB11:AMB15=AMB12)*(AME11:AME15=AME12)*(AMF11:AMF15=AMF12)*(AMG11:AMG15=AMG12)*(AMH11:AMH15&gt;AMH12))</f>
        <v>0</v>
      </c>
      <c r="AMR12" s="255" t="str">
        <f t="shared" ref="AMR12:AMR15" ca="1" si="657">IF(ALV12&lt;&gt;"",SUM(AML12:AMQ12)+1,"")</f>
        <v/>
      </c>
      <c r="AMS12" s="255" t="str">
        <f ca="1">IF(ALV12&lt;&gt;"",INDEX(ALV12:ALV15,MATCH(2,AMR12:AMR15,0),0),"")</f>
        <v/>
      </c>
      <c r="AOP12" s="255" t="str">
        <f ca="1">IF(AMS12&lt;&gt;"",AMS12,IF(ALU12&lt;&gt;"",ALU12,AKQ12))</f>
        <v>Japan</v>
      </c>
      <c r="AOQ12" s="255">
        <v>2</v>
      </c>
      <c r="AOR12" s="255">
        <v>10</v>
      </c>
      <c r="AOS12" s="255" t="str">
        <f t="shared" si="66"/>
        <v>Australia</v>
      </c>
      <c r="AOT12" s="255" t="str">
        <f ca="1">IF(OFFSET('All Players'!$W19,0,AOT$1)&lt;&gt;"",OFFSET('All Players'!$W19,0,AOT$1),"")</f>
        <v/>
      </c>
      <c r="AOU12" s="255" t="str">
        <f ca="1">IF(OFFSET('All Players'!$Y19,0,AOT$1)&lt;&gt;"",OFFSET('All Players'!$Y19,0,AOT$1),"")</f>
        <v/>
      </c>
      <c r="AOV12" s="255" t="str">
        <f t="shared" si="67"/>
        <v>Fiji</v>
      </c>
      <c r="AOW12" s="255" t="str">
        <f ca="1">IF(OFFSET('All Players'!$AA19,0,AOV$1)&lt;&gt;"",OFFSET('All Players'!$AA19,0,AOV$1),"")</f>
        <v/>
      </c>
      <c r="AOX12" s="255" t="str">
        <f ca="1">IF(OFFSET('All Players'!$AC19,0,AOW$1)&lt;&gt;"",OFFSET('All Players'!$AC19,0,AOW$1),"")</f>
        <v/>
      </c>
      <c r="AOY12" s="255">
        <f t="shared" ca="1" si="68"/>
        <v>0</v>
      </c>
      <c r="AOZ12" s="255">
        <f t="shared" ca="1" si="69"/>
        <v>0</v>
      </c>
      <c r="APA12" s="255">
        <f t="shared" ca="1" si="70"/>
        <v>0</v>
      </c>
      <c r="APB12" s="255">
        <f t="shared" ca="1" si="71"/>
        <v>0</v>
      </c>
      <c r="APC12" s="255" t="str">
        <f t="shared" ca="1" si="72"/>
        <v/>
      </c>
      <c r="APD12" s="255" t="str">
        <f t="shared" ca="1" si="73"/>
        <v/>
      </c>
      <c r="APE12" s="255">
        <f ca="1">VLOOKUP(APF12,ATW11:ATX15,2,FALSE)</f>
        <v>4</v>
      </c>
      <c r="APF12" s="255" t="s">
        <v>42</v>
      </c>
      <c r="APG12" s="255">
        <f t="shared" ca="1" si="517"/>
        <v>0</v>
      </c>
      <c r="APH12" s="255">
        <f t="shared" ca="1" si="518"/>
        <v>0</v>
      </c>
      <c r="API12" s="255">
        <f t="shared" ca="1" si="519"/>
        <v>0</v>
      </c>
      <c r="APJ12" s="255">
        <f t="shared" ca="1" si="520"/>
        <v>0</v>
      </c>
      <c r="APK12" s="255">
        <f t="shared" ref="APK12:APK15" ca="1" si="658">SUMIF(AUC$3:AUC$60,APF12,AUA$3:AUA$60)+SUMIF(ATZ$3:ATZ$60,APF12,AUB$3:AUB$60)</f>
        <v>0</v>
      </c>
      <c r="APL12" s="255">
        <f t="shared" ca="1" si="521"/>
        <v>1000</v>
      </c>
      <c r="APM12" s="255">
        <f t="shared" ref="APM12:APM15" ca="1" si="659">SUMIF(ATZ:ATZ,APF12,AUD:AUD)+SUMIF(AUC:AUC,APF12,AUE:AUE)</f>
        <v>0</v>
      </c>
      <c r="APN12" s="255">
        <f t="shared" ref="APN12:APN15" ca="1" si="660">SUMIF(AUC:AUC,APF12,AUD:AUD)+SUMIF(ATZ:ATZ,APF12,AUE:AUE)</f>
        <v>0</v>
      </c>
      <c r="APO12" s="255">
        <f t="shared" ca="1" si="522"/>
        <v>1000</v>
      </c>
      <c r="APP12" s="255">
        <f t="shared" ca="1" si="523"/>
        <v>0</v>
      </c>
      <c r="APQ12" s="255">
        <f ca="1">SUMIF(ATZ:ATZ,APF12,AUF:AUF)+SUMIF(AUC:AUC,APF12,AUG:AUG)</f>
        <v>0</v>
      </c>
      <c r="APR12" s="255">
        <f ca="1">SUMIF(ATZ:ATZ,APF12,AUH:AUH)+SUMIF(AUC:AUC,APF12,AUI:AUI)</f>
        <v>0</v>
      </c>
      <c r="APS12" s="255">
        <f t="shared" ca="1" si="524"/>
        <v>0</v>
      </c>
      <c r="APT12" s="255">
        <v>9</v>
      </c>
      <c r="APU12" s="255">
        <f t="shared" ref="APU12:APU15" ca="1" si="661">RANK(APS12,APS$11:APS$15)</f>
        <v>1</v>
      </c>
      <c r="APW12" s="255">
        <f ca="1">RANK(APS12,APS$11:APS$15)+COUNTIF(APS$11:APS12,APS12)-1</f>
        <v>2</v>
      </c>
      <c r="APX12" s="255" t="str">
        <f ca="1">INDEX(APF$11:APF$15,MATCH(2,APW$11:APW$15,0),0)</f>
        <v>Samoa</v>
      </c>
      <c r="APY12" s="255">
        <f t="shared" ref="APY12:APY15" ca="1" si="662">INDEX(APU$11:APU$15,MATCH(APX12,APF$11:APF$15,0),0)</f>
        <v>1</v>
      </c>
      <c r="APZ12" s="255" t="str">
        <f ca="1">IF(APZ11&lt;&gt;"",APX12,"")</f>
        <v>Samoa</v>
      </c>
      <c r="AQA12" s="255" t="str">
        <f ca="1">IF(AQA11&lt;&gt;"",APX13,"")</f>
        <v/>
      </c>
      <c r="AQB12" s="255" t="str">
        <f ca="1">IF(AQB11&lt;&gt;"",APX14,"")</f>
        <v/>
      </c>
      <c r="AQC12" s="255" t="str">
        <f ca="1">IF(AQC11&lt;&gt;"",APX15,"")</f>
        <v/>
      </c>
      <c r="AQE12" s="255" t="str">
        <f t="shared" ref="AQE12:AQE15" ca="1" si="663">IF(APZ12&lt;&gt;"",APZ12,"")</f>
        <v>Samoa</v>
      </c>
      <c r="AQF12" s="255">
        <f ca="1">SUMPRODUCT((ATZ3:ATZ42=AQE12)*(AUC3:AUC42=AQE13)*(AUJ3:AUJ42="W"))+SUMPRODUCT((ATZ3:ATZ42=AQE12)*(AUC3:AUC42=AQE14)*(AUJ3:AUJ42="W"))+SUMPRODUCT((ATZ3:ATZ42=AQE12)*(AUC3:AUC42=AQE15)*(AUJ3:AUJ42="W"))+SUMPRODUCT((ATZ3:ATZ42=AQE12)*(AUC3:AUC42=AQE11)*(AUJ3:AUJ42="W"))+SUMPRODUCT((ATZ3:ATZ42=AQE13)*(AUC3:AUC42=AQE12)*(AUK3:AUK42="W"))+SUMPRODUCT((ATZ3:ATZ42=AQE14)*(AUC3:AUC42=AQE12)*(AUK3:AUK42="W"))+SUMPRODUCT((ATZ3:ATZ42=AQE15)*(AUC3:AUC42=AQE12)*(AUK3:AUK42="W"))+SUMPRODUCT((ATZ3:ATZ42=AQE11)*(AUC3:AUC42=AQE12)*(AUK3:AUK42="W"))</f>
        <v>0</v>
      </c>
      <c r="AQG12" s="255">
        <f ca="1">SUMPRODUCT((ATZ3:ATZ42=AQE12)*(AUC3:AUC42=AQE13)*(AUJ3:AUJ42="D"))+SUMPRODUCT((ATZ3:ATZ42=AQE12)*(AUC3:AUC42=AQE14)*(AUJ3:AUJ42="D"))+SUMPRODUCT((ATZ3:ATZ42=AQE12)*(AUC3:AUC42=AQE15)*(AUJ3:AUJ42="D"))+SUMPRODUCT((ATZ3:ATZ42=AQE12)*(AUC3:AUC42=AQE11)*(AUJ3:AUJ42="D"))+SUMPRODUCT((ATZ3:ATZ42=AQE13)*(AUC3:AUC42=AQE12)*(AUJ3:AUJ42="D"))+SUMPRODUCT((ATZ3:ATZ42=AQE14)*(AUC3:AUC42=AQE12)*(AUJ3:AUJ42="D"))+SUMPRODUCT((ATZ3:ATZ42=AQE15)*(AUC3:AUC42=AQE12)*(AUJ3:AUJ42="D"))+SUMPRODUCT((ATZ3:ATZ42=AQE11)*(AUC3:AUC42=AQE12)*(AUJ3:AUJ42="D"))</f>
        <v>0</v>
      </c>
      <c r="AQH12" s="255">
        <f ca="1">SUMPRODUCT((ATZ3:ATZ42=AQE12)*(AUC3:AUC42=AQE13)*(AUJ3:AUJ42="L"))+SUMPRODUCT((ATZ3:ATZ42=AQE12)*(AUC3:AUC42=AQE14)*(AUJ3:AUJ42="L"))+SUMPRODUCT((ATZ3:ATZ42=AQE12)*(AUC3:AUC42=AQE15)*(AUJ3:AUJ42="L"))+SUMPRODUCT((ATZ3:ATZ42=AQE12)*(AUC3:AUC42=AQE11)*(AUJ3:AUJ42="L"))+SUMPRODUCT((ATZ3:ATZ42=AQE13)*(AUC3:AUC42=AQE12)*(AUK3:AUK42="L"))+SUMPRODUCT((ATZ3:ATZ42=AQE14)*(AUC3:AUC42=AQE12)*(AUK3:AUK42="L"))+SUMPRODUCT((ATZ3:ATZ42=AQE15)*(AUC3:AUC42=AQE12)*(AUK3:AUK42="L"))+SUMPRODUCT((ATZ3:ATZ42=AQE11)*(AUC3:AUC42=AQE12)*(AUK3:AUK42="L"))</f>
        <v>0</v>
      </c>
      <c r="AQI12" s="255">
        <f ca="1">IF(AQE12&lt;&gt;"",VLOOKUP(AQE12,APF4:APJ29,5,FALSE),0)</f>
        <v>0</v>
      </c>
      <c r="AQJ12" s="255">
        <f ca="1">IF(AQE12&lt;&gt;"",VLOOKUP(AQE12,APF4:APK29,6,FALSE),0)</f>
        <v>0</v>
      </c>
      <c r="AQK12" s="255">
        <f ca="1">AQI12-AQJ12+1000</f>
        <v>1000</v>
      </c>
      <c r="AQL12" s="255">
        <f ca="1">IF(AQE12&lt;&gt;"",VLOOKUP(AQE12,APF4:APM29,8,FALSE),0)</f>
        <v>0</v>
      </c>
      <c r="AQM12" s="255">
        <f ca="1">IF(AQE12&lt;&gt;"",VLOOKUP(AQE12,APF4:APN29,9,FALSE),0)</f>
        <v>0</v>
      </c>
      <c r="AQN12" s="255">
        <f t="shared" ref="AQN12" ca="1" si="664">AQL12-AQM12+1000</f>
        <v>1000</v>
      </c>
      <c r="AQO12" s="255">
        <f ca="1">IF(AQE12&lt;&gt;"",VLOOKUP(AQE12,APF11:APJ15,5,FALSE),"")</f>
        <v>0</v>
      </c>
      <c r="AQP12" s="255">
        <f ca="1">IF(AQE12&lt;&gt;"",VLOOKUP(AQE12,APF11:APM15,8,FALSE),"")</f>
        <v>0</v>
      </c>
      <c r="AQQ12" s="255">
        <f ca="1">IF(AQE12&lt;&gt;"",VLOOKUP(AQE12,APF11:APT15,15,FALSE),"")</f>
        <v>9</v>
      </c>
      <c r="AQR12" s="255">
        <f ca="1">SUMPRODUCT((ATZ3:ATZ42=AQE12)*(AUC3:AUC42=AQE13)*AUF3:AUF42)+SUMPRODUCT((ATZ3:ATZ42=AQE12)*(AUC3:AUC42=AQE14)*AUF3:AUF42)+SUMPRODUCT((ATZ3:ATZ42=AQE12)*(AUC3:AUC42=AQE15)*AUF3:AUF42)+SUMPRODUCT((ATZ3:ATZ42=AQE12)*(AUC3:AUC42=AQE11)*AUF3:AUF42)+SUMPRODUCT((ATZ3:ATZ42=AQE13)*(AUC3:AUC42=AQE12)*AUG3:AUG42)+SUMPRODUCT((ATZ3:ATZ42=AQE14)*(AUC3:AUC42=AQE12)*AUG3:AUG42)+SUMPRODUCT((ATZ3:ATZ42=AQE15)*(AUC3:AUC42=AQE12)*AUG3:AUG42)+SUMPRODUCT((ATZ3:ATZ42=AQE11)*(AUC3:AUC42=AQE12)*AUG3:AUG42)</f>
        <v>0</v>
      </c>
      <c r="AQS12" s="255">
        <f ca="1">SUMPRODUCT((ATZ3:ATZ42=AQE12)*(AUC3:AUC42=AQE13)*AUH3:AUH42)+SUMPRODUCT((ATZ3:ATZ42=AQE12)*(AUC3:AUC42=AQE14)*AUH3:AUH42)+SUMPRODUCT((ATZ3:ATZ42=AQE12)*(AUC3:AUC42=AQE15)*AUH3:AUH42)+SUMPRODUCT((ATZ3:ATZ42=AQE12)*(AUC3:AUC42=AQE11)*AUH3:AUH42)+SUMPRODUCT((ATZ3:ATZ42=AQE13)*(AUC3:AUC42=AQE12)*AUI3:AUI42)+SUMPRODUCT((ATZ3:ATZ42=AQE14)*(AUC3:AUC42=AQE12)*AUI3:AUI42)+SUMPRODUCT((ATZ3:ATZ42=AQE15)*(AUC3:AUC42=AQE12)*AUI3:AUI42)+SUMPRODUCT((ATZ3:ATZ42=AQE11)*(AUC3:AUC42=AQE12)*AUI3:AUI42)</f>
        <v>0</v>
      </c>
      <c r="AQT12" s="255">
        <f t="shared" ref="AQT12" ca="1" si="665">AQF12*4+AQG12*2+AQR12+AQS12</f>
        <v>0</v>
      </c>
      <c r="AQU12" s="255">
        <f ca="1">IF(AQE12&lt;&gt;"",RANK(AQT12,AQT11:AQT15),"")</f>
        <v>1</v>
      </c>
      <c r="AQV12" s="255">
        <f ca="1">SUMPRODUCT((AQT11:AQT15=AQT12)*(AQK11:AQK15&gt;AQK12))</f>
        <v>0</v>
      </c>
      <c r="AQW12" s="255">
        <f ca="1">SUMPRODUCT((AQT11:AQT15=AQT12)*(AQK11:AQK15=AQK12)*(AQN11:AQN15&gt;AQN12))</f>
        <v>0</v>
      </c>
      <c r="AQX12" s="255">
        <f ca="1">SUMPRODUCT((AQT11:AQT15=AQT12)*(AQK11:AQK15=AQK12)*(AQN11:AQN15=AQN12)*(AQO11:AQO15&gt;AQO12))</f>
        <v>0</v>
      </c>
      <c r="AQY12" s="255">
        <f ca="1">SUMPRODUCT((AQT11:AQT15=AQT12)*(AQK11:AQK15=AQK12)*(AQN11:AQN15=AQN12)*(AQO11:AQO15=AQO12)*(AQP11:AQP15&gt;AQP12))</f>
        <v>0</v>
      </c>
      <c r="AQZ12" s="255">
        <f ca="1">SUMPRODUCT((AQT11:AQT15=AQT12)*(AQK11:AQK15=AQK12)*(AQN11:AQN15=AQN12)*(AQO11:AQO15=AQO12)*(AQP11:AQP15=AQP12)*(AQQ11:AQQ15&gt;AQQ12))</f>
        <v>3</v>
      </c>
      <c r="ARA12" s="255">
        <f t="shared" ref="ARA12:ARA15" ca="1" si="666">IF(AQE12&lt;&gt;"",SUM(AQU12:AQZ12),"")</f>
        <v>4</v>
      </c>
      <c r="ARB12" s="255" t="str">
        <f ca="1">IF(AQE12&lt;&gt;"",INDEX(AQE11:AQE15,MATCH(2,ARA11:ARA15,0),0),"")</f>
        <v>Japan</v>
      </c>
      <c r="ARC12" s="255" t="str">
        <f ca="1">IF(AQA11&lt;&gt;"",AQA11,"")</f>
        <v/>
      </c>
      <c r="ARD12" s="255">
        <f ca="1">SUMPRODUCT((ATZ3:ATZ42=ARC12)*(AUC3:AUC42=ARC13)*(AUJ3:AUJ42="W"))+SUMPRODUCT((ATZ3:ATZ42=ARC12)*(AUC3:AUC42=ARC14)*(AUJ3:AUJ42="W"))+SUMPRODUCT((ATZ3:ATZ42=ARC12)*(AUC3:AUC42=ARC15)*(AUJ3:AUJ42="W"))+SUMPRODUCT((ATZ3:ATZ42=ARC13)*(AUC3:AUC42=ARC12)*(AUK3:AUK42="W"))+SUMPRODUCT((ATZ3:ATZ42=ARC14)*(AUC3:AUC42=ARC12)*(AUK3:AUK42="W"))+SUMPRODUCT((ATZ3:ATZ42=ARC15)*(AUC3:AUC42=ARC12)*(AUK3:AUK42="W"))</f>
        <v>0</v>
      </c>
      <c r="ARE12" s="255">
        <f ca="1">SUMPRODUCT((ATZ3:ATZ42=ARC12)*(AUC3:AUC42=ARC13)*(AUJ3:AUJ42="D"))+SUMPRODUCT((ATZ3:ATZ42=ARC12)*(AUC3:AUC42=ARC14)*(AUJ3:AUJ42="D"))+SUMPRODUCT((ATZ3:ATZ42=ARC12)*(AUC3:AUC42=ARC15)*(AUJ3:AUJ42="D"))+SUMPRODUCT((ATZ3:ATZ42=ARC13)*(AUC3:AUC42=ARC12)*(AUJ3:AUJ42="D"))+SUMPRODUCT((ATZ3:ATZ42=ARC14)*(AUC3:AUC42=ARC12)*(AUJ3:AUJ42="D"))+SUMPRODUCT((ATZ3:ATZ42=ARC15)*(AUC3:AUC42=ARC12)*(AUJ3:AUJ42="D"))</f>
        <v>0</v>
      </c>
      <c r="ARF12" s="255">
        <f ca="1">SUMPRODUCT((ATZ3:ATZ42=ARC12)*(AUC3:AUC42=ARC13)*(AUJ3:AUJ42="L"))+SUMPRODUCT((ATZ3:ATZ42=ARC12)*(AUC3:AUC42=ARC14)*(AUJ3:AUJ42="L"))+SUMPRODUCT((ATZ3:ATZ42=ARC12)*(AUC3:AUC42=ARC15)*(AUJ3:AUJ42="L"))+SUMPRODUCT((ATZ3:ATZ42=ARC13)*(AUC3:AUC42=ARC12)*(AUK3:AUK42="L"))+SUMPRODUCT((ATZ3:ATZ42=ARC14)*(AUC3:AUC42=ARC12)*(AUK3:AUK42="L"))+SUMPRODUCT((ATZ3:ATZ42=ARC15)*(AUC3:AUC42=ARC12)*(AUK3:AUK42="L"))</f>
        <v>0</v>
      </c>
      <c r="ARG12" s="255">
        <f ca="1">IF(ARC12&lt;&gt;"",VLOOKUP(ARC12,APF4:APJ29,5,FALSE),0)</f>
        <v>0</v>
      </c>
      <c r="ARH12" s="255">
        <f ca="1">IF(ARC12&lt;&gt;"",VLOOKUP(ARC12,APF4:APK29,6,FALSE),0)</f>
        <v>0</v>
      </c>
      <c r="ARI12" s="255">
        <f ca="1">ARG12-ARH12+1000</f>
        <v>1000</v>
      </c>
      <c r="ARJ12" s="255">
        <f ca="1">IF(ARC12&lt;&gt;"",VLOOKUP(ARC12,APF4:APM29,8,FALSE),0)</f>
        <v>0</v>
      </c>
      <c r="ARK12" s="255">
        <f ca="1">IF(ARC12&lt;&gt;"",VLOOKUP(ARC12,APF4:APN29,9,FALSE),0)</f>
        <v>0</v>
      </c>
      <c r="ARL12" s="255">
        <f ca="1">ARJ12-ARK12+1000</f>
        <v>1000</v>
      </c>
      <c r="ARM12" s="255" t="str">
        <f ca="1">IF(ARC12&lt;&gt;"",VLOOKUP(ARC12,APF11:APJ15,5,FALSE),"")</f>
        <v/>
      </c>
      <c r="ARN12" s="255" t="str">
        <f ca="1">IF(ARC12&lt;&gt;"",VLOOKUP(ARC12,APF11:APM15,8,FALSE),"")</f>
        <v/>
      </c>
      <c r="ARO12" s="255" t="str">
        <f ca="1">IF(ARC12&lt;&gt;"",VLOOKUP(ARC12,APF11:APT15,15,FALSE),"")</f>
        <v/>
      </c>
      <c r="ARP12" s="255">
        <f ca="1">SUMPRODUCT((ATZ3:ATZ42=ARC12)*(AUC3:AUC42=ARC13)*AUF3:AUF42)+SUMPRODUCT((ATZ3:ATZ42=ARC12)*(AUC3:AUC42=ARC14)*AUF3:AUF42)+SUMPRODUCT((ATZ3:ATZ42=ARC12)*(AUC3:AUC42=ARC15)*AUF3:AUF42)+SUMPRODUCT((ATZ3:ATZ42=ARC13)*(AUC3:AUC42=ARC12)*AUG3:AUG42)+SUMPRODUCT((ATZ3:ATZ42=ARC14)*(AUC3:AUC42=ARC12)*AUG3:AUG42)+SUMPRODUCT((ATZ3:ATZ42=ARC15)*(AUC3:AUC42=ARC12)*AUG3:AUG42)</f>
        <v>0</v>
      </c>
      <c r="ARQ12" s="255">
        <f ca="1">SUMPRODUCT((ATZ3:ATZ42=ARC12)*(AUC3:AUC42=ARC13)*AUH3:AUH42)+SUMPRODUCT((ATZ3:ATZ42=ARC12)*(AUC3:AUC42=ARC14)*AUH3:AUH42)+SUMPRODUCT((ATZ3:ATZ42=ARC12)*(AUC3:AUC42=ARC15)*AUH3:AUH42)+SUMPRODUCT((ATZ3:ATZ42=ARC13)*(AUC3:AUC42=ARC12)*AUI3:AUI42)+SUMPRODUCT((ATZ3:ATZ42=ARC14)*(AUC3:AUC42=ARC12)*AUI3:AUI42)+SUMPRODUCT((ATZ3:ATZ42=ARC15)*(AUC3:AUC42=ARC12)*AUI3:AUI42)</f>
        <v>0</v>
      </c>
      <c r="ARR12" s="255">
        <f ca="1">ARD12*4+ARE12*2+ARP12+ARQ12</f>
        <v>0</v>
      </c>
      <c r="ARS12" s="255" t="str">
        <f ca="1">IF(ARC12&lt;&gt;"",RANK(ARR12,ARR12:ARR15),"")</f>
        <v/>
      </c>
      <c r="ART12" s="255">
        <f ca="1">SUMPRODUCT((ARR12:ARR15=ARR12)*(ARI12:ARI15&gt;ARI12))</f>
        <v>0</v>
      </c>
      <c r="ARU12" s="255">
        <f ca="1">SUMPRODUCT((ARR12:ARR15=ARR12)*(ARI12:ARI15=ARI12)*(ARL12:ARL15&gt;ARL12))</f>
        <v>0</v>
      </c>
      <c r="ARV12" s="255">
        <f ca="1">SUMPRODUCT((ARR11:ARR15=ARR12)*(ARI11:ARI15=ARI12)*(ARL11:ARL15=ARL12)*(ARM11:ARM15&gt;ARM12))</f>
        <v>0</v>
      </c>
      <c r="ARW12" s="255">
        <f ca="1">SUMPRODUCT((ARR11:ARR15=ARR12)*(ARI11:ARI15=ARI12)*(ARL11:ARL15=ARL12)*(ARM11:ARM15=ARM12)*(ARN11:ARN15&gt;ARN12))</f>
        <v>0</v>
      </c>
      <c r="ARX12" s="255">
        <f ca="1">SUMPRODUCT((ARR11:ARR15=ARR12)*(ARI11:ARI15=ARI12)*(ARL11:ARL15=ARL12)*(ARM11:ARM15=ARM12)*(ARN11:ARN15=ARN12)*(ARO11:ARO15&gt;ARO12))</f>
        <v>0</v>
      </c>
      <c r="ARY12" s="255" t="str">
        <f t="shared" ref="ARY12:ARY15" ca="1" si="667">IF(ARC12&lt;&gt;"",SUM(ARS12:ARX12)+1,"")</f>
        <v/>
      </c>
      <c r="ARZ12" s="255" t="str">
        <f ca="1">IF(ARC12&lt;&gt;"",INDEX(ARC12:ARC15,MATCH(2,ARY12:ARY15,0),0),"")</f>
        <v/>
      </c>
      <c r="ATW12" s="255" t="str">
        <f ca="1">IF(ARZ12&lt;&gt;"",ARZ12,IF(ARB12&lt;&gt;"",ARB12,APX12))</f>
        <v>Japan</v>
      </c>
      <c r="ATX12" s="255">
        <v>2</v>
      </c>
      <c r="ATY12" s="255">
        <v>10</v>
      </c>
      <c r="ATZ12" s="255" t="str">
        <f t="shared" si="74"/>
        <v>Australia</v>
      </c>
      <c r="AUA12" s="255" t="str">
        <f ca="1">IF(OFFSET('All Players'!$W19,0,AUA$1)&lt;&gt;"",OFFSET('All Players'!$W19,0,AUA$1),"")</f>
        <v/>
      </c>
      <c r="AUB12" s="255" t="str">
        <f ca="1">IF(OFFSET('All Players'!$Y19,0,AUA$1)&lt;&gt;"",OFFSET('All Players'!$Y19,0,AUA$1),"")</f>
        <v/>
      </c>
      <c r="AUC12" s="255" t="str">
        <f t="shared" si="75"/>
        <v>Fiji</v>
      </c>
      <c r="AUD12" s="255" t="str">
        <f ca="1">IF(OFFSET('All Players'!$AA19,0,AUC$1)&lt;&gt;"",OFFSET('All Players'!$AA19,0,AUC$1),"")</f>
        <v/>
      </c>
      <c r="AUE12" s="255" t="str">
        <f ca="1">IF(OFFSET('All Players'!$AC19,0,AUD$1)&lt;&gt;"",OFFSET('All Players'!$AC19,0,AUD$1),"")</f>
        <v/>
      </c>
      <c r="AUF12" s="255">
        <f t="shared" ca="1" si="76"/>
        <v>0</v>
      </c>
      <c r="AUG12" s="255">
        <f t="shared" ca="1" si="77"/>
        <v>0</v>
      </c>
      <c r="AUH12" s="255">
        <f t="shared" ca="1" si="78"/>
        <v>0</v>
      </c>
      <c r="AUI12" s="255">
        <f t="shared" ca="1" si="79"/>
        <v>0</v>
      </c>
      <c r="AUJ12" s="255" t="str">
        <f t="shared" ca="1" si="80"/>
        <v/>
      </c>
      <c r="AUK12" s="255" t="str">
        <f t="shared" ca="1" si="81"/>
        <v/>
      </c>
      <c r="AUL12" s="255">
        <f ca="1">VLOOKUP(AUM12,AZD11:AZE15,2,FALSE)</f>
        <v>4</v>
      </c>
      <c r="AUM12" s="255" t="s">
        <v>42</v>
      </c>
      <c r="AUN12" s="255">
        <f t="shared" ca="1" si="525"/>
        <v>0</v>
      </c>
      <c r="AUO12" s="255">
        <f t="shared" ca="1" si="526"/>
        <v>0</v>
      </c>
      <c r="AUP12" s="255">
        <f t="shared" ca="1" si="527"/>
        <v>0</v>
      </c>
      <c r="AUQ12" s="255">
        <f t="shared" ca="1" si="528"/>
        <v>0</v>
      </c>
      <c r="AUR12" s="255">
        <f t="shared" ref="AUR12:AUR15" ca="1" si="668">SUMIF(AZJ$3:AZJ$60,AUM12,AZH$3:AZH$60)+SUMIF(AZG$3:AZG$60,AUM12,AZI$3:AZI$60)</f>
        <v>0</v>
      </c>
      <c r="AUS12" s="255">
        <f t="shared" ca="1" si="529"/>
        <v>1000</v>
      </c>
      <c r="AUT12" s="255">
        <f t="shared" ref="AUT12:AUT15" ca="1" si="669">SUMIF(AZG:AZG,AUM12,AZK:AZK)+SUMIF(AZJ:AZJ,AUM12,AZL:AZL)</f>
        <v>0</v>
      </c>
      <c r="AUU12" s="255">
        <f t="shared" ref="AUU12:AUU15" ca="1" si="670">SUMIF(AZJ:AZJ,AUM12,AZK:AZK)+SUMIF(AZG:AZG,AUM12,AZL:AZL)</f>
        <v>0</v>
      </c>
      <c r="AUV12" s="255">
        <f t="shared" ca="1" si="530"/>
        <v>1000</v>
      </c>
      <c r="AUW12" s="255">
        <f t="shared" ca="1" si="531"/>
        <v>0</v>
      </c>
      <c r="AUX12" s="255">
        <f ca="1">SUMIF(AZG:AZG,AUM12,AZM:AZM)+SUMIF(AZJ:AZJ,AUM12,AZN:AZN)</f>
        <v>0</v>
      </c>
      <c r="AUY12" s="255">
        <f ca="1">SUMIF(AZG:AZG,AUM12,AZO:AZO)+SUMIF(AZJ:AZJ,AUM12,AZP:AZP)</f>
        <v>0</v>
      </c>
      <c r="AUZ12" s="255">
        <f t="shared" ca="1" si="532"/>
        <v>0</v>
      </c>
      <c r="AVA12" s="255">
        <v>9</v>
      </c>
      <c r="AVB12" s="255">
        <f t="shared" ref="AVB12:AVB15" ca="1" si="671">RANK(AUZ12,AUZ$11:AUZ$15)</f>
        <v>1</v>
      </c>
      <c r="AVD12" s="255">
        <f ca="1">RANK(AUZ12,AUZ$11:AUZ$15)+COUNTIF(AUZ$11:AUZ12,AUZ12)-1</f>
        <v>2</v>
      </c>
      <c r="AVE12" s="255" t="str">
        <f ca="1">INDEX(AUM$11:AUM$15,MATCH(2,AVD$11:AVD$15,0),0)</f>
        <v>Samoa</v>
      </c>
      <c r="AVF12" s="255">
        <f t="shared" ref="AVF12:AVF15" ca="1" si="672">INDEX(AVB$11:AVB$15,MATCH(AVE12,AUM$11:AUM$15,0),0)</f>
        <v>1</v>
      </c>
      <c r="AVG12" s="255" t="str">
        <f ca="1">IF(AVG11&lt;&gt;"",AVE12,"")</f>
        <v>Samoa</v>
      </c>
      <c r="AVH12" s="255" t="str">
        <f ca="1">IF(AVH11&lt;&gt;"",AVE13,"")</f>
        <v/>
      </c>
      <c r="AVI12" s="255" t="str">
        <f ca="1">IF(AVI11&lt;&gt;"",AVE14,"")</f>
        <v/>
      </c>
      <c r="AVJ12" s="255" t="str">
        <f ca="1">IF(AVJ11&lt;&gt;"",AVE15,"")</f>
        <v/>
      </c>
      <c r="AVL12" s="255" t="str">
        <f t="shared" ref="AVL12:AVL15" ca="1" si="673">IF(AVG12&lt;&gt;"",AVG12,"")</f>
        <v>Samoa</v>
      </c>
      <c r="AVM12" s="255">
        <f ca="1">SUMPRODUCT((AZG3:AZG42=AVL12)*(AZJ3:AZJ42=AVL13)*(AZQ3:AZQ42="W"))+SUMPRODUCT((AZG3:AZG42=AVL12)*(AZJ3:AZJ42=AVL14)*(AZQ3:AZQ42="W"))+SUMPRODUCT((AZG3:AZG42=AVL12)*(AZJ3:AZJ42=AVL15)*(AZQ3:AZQ42="W"))+SUMPRODUCT((AZG3:AZG42=AVL12)*(AZJ3:AZJ42=AVL11)*(AZQ3:AZQ42="W"))+SUMPRODUCT((AZG3:AZG42=AVL13)*(AZJ3:AZJ42=AVL12)*(AZR3:AZR42="W"))+SUMPRODUCT((AZG3:AZG42=AVL14)*(AZJ3:AZJ42=AVL12)*(AZR3:AZR42="W"))+SUMPRODUCT((AZG3:AZG42=AVL15)*(AZJ3:AZJ42=AVL12)*(AZR3:AZR42="W"))+SUMPRODUCT((AZG3:AZG42=AVL11)*(AZJ3:AZJ42=AVL12)*(AZR3:AZR42="W"))</f>
        <v>0</v>
      </c>
      <c r="AVN12" s="255">
        <f ca="1">SUMPRODUCT((AZG3:AZG42=AVL12)*(AZJ3:AZJ42=AVL13)*(AZQ3:AZQ42="D"))+SUMPRODUCT((AZG3:AZG42=AVL12)*(AZJ3:AZJ42=AVL14)*(AZQ3:AZQ42="D"))+SUMPRODUCT((AZG3:AZG42=AVL12)*(AZJ3:AZJ42=AVL15)*(AZQ3:AZQ42="D"))+SUMPRODUCT((AZG3:AZG42=AVL12)*(AZJ3:AZJ42=AVL11)*(AZQ3:AZQ42="D"))+SUMPRODUCT((AZG3:AZG42=AVL13)*(AZJ3:AZJ42=AVL12)*(AZQ3:AZQ42="D"))+SUMPRODUCT((AZG3:AZG42=AVL14)*(AZJ3:AZJ42=AVL12)*(AZQ3:AZQ42="D"))+SUMPRODUCT((AZG3:AZG42=AVL15)*(AZJ3:AZJ42=AVL12)*(AZQ3:AZQ42="D"))+SUMPRODUCT((AZG3:AZG42=AVL11)*(AZJ3:AZJ42=AVL12)*(AZQ3:AZQ42="D"))</f>
        <v>0</v>
      </c>
      <c r="AVO12" s="255">
        <f ca="1">SUMPRODUCT((AZG3:AZG42=AVL12)*(AZJ3:AZJ42=AVL13)*(AZQ3:AZQ42="L"))+SUMPRODUCT((AZG3:AZG42=AVL12)*(AZJ3:AZJ42=AVL14)*(AZQ3:AZQ42="L"))+SUMPRODUCT((AZG3:AZG42=AVL12)*(AZJ3:AZJ42=AVL15)*(AZQ3:AZQ42="L"))+SUMPRODUCT((AZG3:AZG42=AVL12)*(AZJ3:AZJ42=AVL11)*(AZQ3:AZQ42="L"))+SUMPRODUCT((AZG3:AZG42=AVL13)*(AZJ3:AZJ42=AVL12)*(AZR3:AZR42="L"))+SUMPRODUCT((AZG3:AZG42=AVL14)*(AZJ3:AZJ42=AVL12)*(AZR3:AZR42="L"))+SUMPRODUCT((AZG3:AZG42=AVL15)*(AZJ3:AZJ42=AVL12)*(AZR3:AZR42="L"))+SUMPRODUCT((AZG3:AZG42=AVL11)*(AZJ3:AZJ42=AVL12)*(AZR3:AZR42="L"))</f>
        <v>0</v>
      </c>
      <c r="AVP12" s="255">
        <f ca="1">IF(AVL12&lt;&gt;"",VLOOKUP(AVL12,AUM4:AUQ29,5,FALSE),0)</f>
        <v>0</v>
      </c>
      <c r="AVQ12" s="255">
        <f ca="1">IF(AVL12&lt;&gt;"",VLOOKUP(AVL12,AUM4:AUR29,6,FALSE),0)</f>
        <v>0</v>
      </c>
      <c r="AVR12" s="255">
        <f ca="1">AVP12-AVQ12+1000</f>
        <v>1000</v>
      </c>
      <c r="AVS12" s="255">
        <f ca="1">IF(AVL12&lt;&gt;"",VLOOKUP(AVL12,AUM4:AUT29,8,FALSE),0)</f>
        <v>0</v>
      </c>
      <c r="AVT12" s="255">
        <f ca="1">IF(AVL12&lt;&gt;"",VLOOKUP(AVL12,AUM4:AUU29,9,FALSE),0)</f>
        <v>0</v>
      </c>
      <c r="AVU12" s="255">
        <f t="shared" ref="AVU12" ca="1" si="674">AVS12-AVT12+1000</f>
        <v>1000</v>
      </c>
      <c r="AVV12" s="255">
        <f ca="1">IF(AVL12&lt;&gt;"",VLOOKUP(AVL12,AUM11:AUQ15,5,FALSE),"")</f>
        <v>0</v>
      </c>
      <c r="AVW12" s="255">
        <f ca="1">IF(AVL12&lt;&gt;"",VLOOKUP(AVL12,AUM11:AUT15,8,FALSE),"")</f>
        <v>0</v>
      </c>
      <c r="AVX12" s="255">
        <f ca="1">IF(AVL12&lt;&gt;"",VLOOKUP(AVL12,AUM11:AVA15,15,FALSE),"")</f>
        <v>9</v>
      </c>
      <c r="AVY12" s="255">
        <f ca="1">SUMPRODUCT((AZG3:AZG42=AVL12)*(AZJ3:AZJ42=AVL13)*AZM3:AZM42)+SUMPRODUCT((AZG3:AZG42=AVL12)*(AZJ3:AZJ42=AVL14)*AZM3:AZM42)+SUMPRODUCT((AZG3:AZG42=AVL12)*(AZJ3:AZJ42=AVL15)*AZM3:AZM42)+SUMPRODUCT((AZG3:AZG42=AVL12)*(AZJ3:AZJ42=AVL11)*AZM3:AZM42)+SUMPRODUCT((AZG3:AZG42=AVL13)*(AZJ3:AZJ42=AVL12)*AZN3:AZN42)+SUMPRODUCT((AZG3:AZG42=AVL14)*(AZJ3:AZJ42=AVL12)*AZN3:AZN42)+SUMPRODUCT((AZG3:AZG42=AVL15)*(AZJ3:AZJ42=AVL12)*AZN3:AZN42)+SUMPRODUCT((AZG3:AZG42=AVL11)*(AZJ3:AZJ42=AVL12)*AZN3:AZN42)</f>
        <v>0</v>
      </c>
      <c r="AVZ12" s="255">
        <f ca="1">SUMPRODUCT((AZG3:AZG42=AVL12)*(AZJ3:AZJ42=AVL13)*AZO3:AZO42)+SUMPRODUCT((AZG3:AZG42=AVL12)*(AZJ3:AZJ42=AVL14)*AZO3:AZO42)+SUMPRODUCT((AZG3:AZG42=AVL12)*(AZJ3:AZJ42=AVL15)*AZO3:AZO42)+SUMPRODUCT((AZG3:AZG42=AVL12)*(AZJ3:AZJ42=AVL11)*AZO3:AZO42)+SUMPRODUCT((AZG3:AZG42=AVL13)*(AZJ3:AZJ42=AVL12)*AZP3:AZP42)+SUMPRODUCT((AZG3:AZG42=AVL14)*(AZJ3:AZJ42=AVL12)*AZP3:AZP42)+SUMPRODUCT((AZG3:AZG42=AVL15)*(AZJ3:AZJ42=AVL12)*AZP3:AZP42)+SUMPRODUCT((AZG3:AZG42=AVL11)*(AZJ3:AZJ42=AVL12)*AZP3:AZP42)</f>
        <v>0</v>
      </c>
      <c r="AWA12" s="255">
        <f t="shared" ref="AWA12" ca="1" si="675">AVM12*4+AVN12*2+AVY12+AVZ12</f>
        <v>0</v>
      </c>
      <c r="AWB12" s="255">
        <f ca="1">IF(AVL12&lt;&gt;"",RANK(AWA12,AWA11:AWA15),"")</f>
        <v>1</v>
      </c>
      <c r="AWC12" s="255">
        <f ca="1">SUMPRODUCT((AWA11:AWA15=AWA12)*(AVR11:AVR15&gt;AVR12))</f>
        <v>0</v>
      </c>
      <c r="AWD12" s="255">
        <f ca="1">SUMPRODUCT((AWA11:AWA15=AWA12)*(AVR11:AVR15=AVR12)*(AVU11:AVU15&gt;AVU12))</f>
        <v>0</v>
      </c>
      <c r="AWE12" s="255">
        <f ca="1">SUMPRODUCT((AWA11:AWA15=AWA12)*(AVR11:AVR15=AVR12)*(AVU11:AVU15=AVU12)*(AVV11:AVV15&gt;AVV12))</f>
        <v>0</v>
      </c>
      <c r="AWF12" s="255">
        <f ca="1">SUMPRODUCT((AWA11:AWA15=AWA12)*(AVR11:AVR15=AVR12)*(AVU11:AVU15=AVU12)*(AVV11:AVV15=AVV12)*(AVW11:AVW15&gt;AVW12))</f>
        <v>0</v>
      </c>
      <c r="AWG12" s="255">
        <f ca="1">SUMPRODUCT((AWA11:AWA15=AWA12)*(AVR11:AVR15=AVR12)*(AVU11:AVU15=AVU12)*(AVV11:AVV15=AVV12)*(AVW11:AVW15=AVW12)*(AVX11:AVX15&gt;AVX12))</f>
        <v>3</v>
      </c>
      <c r="AWH12" s="255">
        <f t="shared" ref="AWH12:AWH15" ca="1" si="676">IF(AVL12&lt;&gt;"",SUM(AWB12:AWG12),"")</f>
        <v>4</v>
      </c>
      <c r="AWI12" s="255" t="str">
        <f ca="1">IF(AVL12&lt;&gt;"",INDEX(AVL11:AVL15,MATCH(2,AWH11:AWH15,0),0),"")</f>
        <v>Japan</v>
      </c>
      <c r="AWJ12" s="255" t="str">
        <f ca="1">IF(AVH11&lt;&gt;"",AVH11,"")</f>
        <v/>
      </c>
      <c r="AWK12" s="255">
        <f ca="1">SUMPRODUCT((AZG3:AZG42=AWJ12)*(AZJ3:AZJ42=AWJ13)*(AZQ3:AZQ42="W"))+SUMPRODUCT((AZG3:AZG42=AWJ12)*(AZJ3:AZJ42=AWJ14)*(AZQ3:AZQ42="W"))+SUMPRODUCT((AZG3:AZG42=AWJ12)*(AZJ3:AZJ42=AWJ15)*(AZQ3:AZQ42="W"))+SUMPRODUCT((AZG3:AZG42=AWJ13)*(AZJ3:AZJ42=AWJ12)*(AZR3:AZR42="W"))+SUMPRODUCT((AZG3:AZG42=AWJ14)*(AZJ3:AZJ42=AWJ12)*(AZR3:AZR42="W"))+SUMPRODUCT((AZG3:AZG42=AWJ15)*(AZJ3:AZJ42=AWJ12)*(AZR3:AZR42="W"))</f>
        <v>0</v>
      </c>
      <c r="AWL12" s="255">
        <f ca="1">SUMPRODUCT((AZG3:AZG42=AWJ12)*(AZJ3:AZJ42=AWJ13)*(AZQ3:AZQ42="D"))+SUMPRODUCT((AZG3:AZG42=AWJ12)*(AZJ3:AZJ42=AWJ14)*(AZQ3:AZQ42="D"))+SUMPRODUCT((AZG3:AZG42=AWJ12)*(AZJ3:AZJ42=AWJ15)*(AZQ3:AZQ42="D"))+SUMPRODUCT((AZG3:AZG42=AWJ13)*(AZJ3:AZJ42=AWJ12)*(AZQ3:AZQ42="D"))+SUMPRODUCT((AZG3:AZG42=AWJ14)*(AZJ3:AZJ42=AWJ12)*(AZQ3:AZQ42="D"))+SUMPRODUCT((AZG3:AZG42=AWJ15)*(AZJ3:AZJ42=AWJ12)*(AZQ3:AZQ42="D"))</f>
        <v>0</v>
      </c>
      <c r="AWM12" s="255">
        <f ca="1">SUMPRODUCT((AZG3:AZG42=AWJ12)*(AZJ3:AZJ42=AWJ13)*(AZQ3:AZQ42="L"))+SUMPRODUCT((AZG3:AZG42=AWJ12)*(AZJ3:AZJ42=AWJ14)*(AZQ3:AZQ42="L"))+SUMPRODUCT((AZG3:AZG42=AWJ12)*(AZJ3:AZJ42=AWJ15)*(AZQ3:AZQ42="L"))+SUMPRODUCT((AZG3:AZG42=AWJ13)*(AZJ3:AZJ42=AWJ12)*(AZR3:AZR42="L"))+SUMPRODUCT((AZG3:AZG42=AWJ14)*(AZJ3:AZJ42=AWJ12)*(AZR3:AZR42="L"))+SUMPRODUCT((AZG3:AZG42=AWJ15)*(AZJ3:AZJ42=AWJ12)*(AZR3:AZR42="L"))</f>
        <v>0</v>
      </c>
      <c r="AWN12" s="255">
        <f ca="1">IF(AWJ12&lt;&gt;"",VLOOKUP(AWJ12,AUM4:AUQ29,5,FALSE),0)</f>
        <v>0</v>
      </c>
      <c r="AWO12" s="255">
        <f ca="1">IF(AWJ12&lt;&gt;"",VLOOKUP(AWJ12,AUM4:AUR29,6,FALSE),0)</f>
        <v>0</v>
      </c>
      <c r="AWP12" s="255">
        <f ca="1">AWN12-AWO12+1000</f>
        <v>1000</v>
      </c>
      <c r="AWQ12" s="255">
        <f ca="1">IF(AWJ12&lt;&gt;"",VLOOKUP(AWJ12,AUM4:AUT29,8,FALSE),0)</f>
        <v>0</v>
      </c>
      <c r="AWR12" s="255">
        <f ca="1">IF(AWJ12&lt;&gt;"",VLOOKUP(AWJ12,AUM4:AUU29,9,FALSE),0)</f>
        <v>0</v>
      </c>
      <c r="AWS12" s="255">
        <f ca="1">AWQ12-AWR12+1000</f>
        <v>1000</v>
      </c>
      <c r="AWT12" s="255" t="str">
        <f ca="1">IF(AWJ12&lt;&gt;"",VLOOKUP(AWJ12,AUM11:AUQ15,5,FALSE),"")</f>
        <v/>
      </c>
      <c r="AWU12" s="255" t="str">
        <f ca="1">IF(AWJ12&lt;&gt;"",VLOOKUP(AWJ12,AUM11:AUT15,8,FALSE),"")</f>
        <v/>
      </c>
      <c r="AWV12" s="255" t="str">
        <f ca="1">IF(AWJ12&lt;&gt;"",VLOOKUP(AWJ12,AUM11:AVA15,15,FALSE),"")</f>
        <v/>
      </c>
      <c r="AWW12" s="255">
        <f ca="1">SUMPRODUCT((AZG3:AZG42=AWJ12)*(AZJ3:AZJ42=AWJ13)*AZM3:AZM42)+SUMPRODUCT((AZG3:AZG42=AWJ12)*(AZJ3:AZJ42=AWJ14)*AZM3:AZM42)+SUMPRODUCT((AZG3:AZG42=AWJ12)*(AZJ3:AZJ42=AWJ15)*AZM3:AZM42)+SUMPRODUCT((AZG3:AZG42=AWJ13)*(AZJ3:AZJ42=AWJ12)*AZN3:AZN42)+SUMPRODUCT((AZG3:AZG42=AWJ14)*(AZJ3:AZJ42=AWJ12)*AZN3:AZN42)+SUMPRODUCT((AZG3:AZG42=AWJ15)*(AZJ3:AZJ42=AWJ12)*AZN3:AZN42)</f>
        <v>0</v>
      </c>
      <c r="AWX12" s="255">
        <f ca="1">SUMPRODUCT((AZG3:AZG42=AWJ12)*(AZJ3:AZJ42=AWJ13)*AZO3:AZO42)+SUMPRODUCT((AZG3:AZG42=AWJ12)*(AZJ3:AZJ42=AWJ14)*AZO3:AZO42)+SUMPRODUCT((AZG3:AZG42=AWJ12)*(AZJ3:AZJ42=AWJ15)*AZO3:AZO42)+SUMPRODUCT((AZG3:AZG42=AWJ13)*(AZJ3:AZJ42=AWJ12)*AZP3:AZP42)+SUMPRODUCT((AZG3:AZG42=AWJ14)*(AZJ3:AZJ42=AWJ12)*AZP3:AZP42)+SUMPRODUCT((AZG3:AZG42=AWJ15)*(AZJ3:AZJ42=AWJ12)*AZP3:AZP42)</f>
        <v>0</v>
      </c>
      <c r="AWY12" s="255">
        <f ca="1">AWK12*4+AWL12*2+AWW12+AWX12</f>
        <v>0</v>
      </c>
      <c r="AWZ12" s="255" t="str">
        <f ca="1">IF(AWJ12&lt;&gt;"",RANK(AWY12,AWY12:AWY15),"")</f>
        <v/>
      </c>
      <c r="AXA12" s="255">
        <f ca="1">SUMPRODUCT((AWY12:AWY15=AWY12)*(AWP12:AWP15&gt;AWP12))</f>
        <v>0</v>
      </c>
      <c r="AXB12" s="255">
        <f ca="1">SUMPRODUCT((AWY12:AWY15=AWY12)*(AWP12:AWP15=AWP12)*(AWS12:AWS15&gt;AWS12))</f>
        <v>0</v>
      </c>
      <c r="AXC12" s="255">
        <f ca="1">SUMPRODUCT((AWY11:AWY15=AWY12)*(AWP11:AWP15=AWP12)*(AWS11:AWS15=AWS12)*(AWT11:AWT15&gt;AWT12))</f>
        <v>0</v>
      </c>
      <c r="AXD12" s="255">
        <f ca="1">SUMPRODUCT((AWY11:AWY15=AWY12)*(AWP11:AWP15=AWP12)*(AWS11:AWS15=AWS12)*(AWT11:AWT15=AWT12)*(AWU11:AWU15&gt;AWU12))</f>
        <v>0</v>
      </c>
      <c r="AXE12" s="255">
        <f ca="1">SUMPRODUCT((AWY11:AWY15=AWY12)*(AWP11:AWP15=AWP12)*(AWS11:AWS15=AWS12)*(AWT11:AWT15=AWT12)*(AWU11:AWU15=AWU12)*(AWV11:AWV15&gt;AWV12))</f>
        <v>0</v>
      </c>
      <c r="AXF12" s="255" t="str">
        <f t="shared" ref="AXF12:AXF15" ca="1" si="677">IF(AWJ12&lt;&gt;"",SUM(AWZ12:AXE12)+1,"")</f>
        <v/>
      </c>
      <c r="AXG12" s="255" t="str">
        <f ca="1">IF(AWJ12&lt;&gt;"",INDEX(AWJ12:AWJ15,MATCH(2,AXF12:AXF15,0),0),"")</f>
        <v/>
      </c>
      <c r="AZD12" s="255" t="str">
        <f ca="1">IF(AXG12&lt;&gt;"",AXG12,IF(AWI12&lt;&gt;"",AWI12,AVE12))</f>
        <v>Japan</v>
      </c>
      <c r="AZE12" s="255">
        <v>2</v>
      </c>
      <c r="AZF12" s="255">
        <v>10</v>
      </c>
      <c r="AZG12" s="255" t="str">
        <f t="shared" si="82"/>
        <v>Australia</v>
      </c>
      <c r="AZH12" s="255" t="str">
        <f ca="1">IF(OFFSET('All Players'!$W19,0,AZH$1)&lt;&gt;"",OFFSET('All Players'!$W19,0,AZH$1),"")</f>
        <v/>
      </c>
      <c r="AZI12" s="255" t="str">
        <f ca="1">IF(OFFSET('All Players'!$Y19,0,AZH$1)&lt;&gt;"",OFFSET('All Players'!$Y19,0,AZH$1),"")</f>
        <v/>
      </c>
      <c r="AZJ12" s="255" t="str">
        <f t="shared" si="83"/>
        <v>Fiji</v>
      </c>
      <c r="AZK12" s="255" t="str">
        <f ca="1">IF(OFFSET('All Players'!$AA19,0,AZJ$1)&lt;&gt;"",OFFSET('All Players'!$AA19,0,AZJ$1),"")</f>
        <v/>
      </c>
      <c r="AZL12" s="255" t="str">
        <f ca="1">IF(OFFSET('All Players'!$AC19,0,AZK$1)&lt;&gt;"",OFFSET('All Players'!$AC19,0,AZK$1),"")</f>
        <v/>
      </c>
      <c r="AZM12" s="255">
        <f t="shared" ca="1" si="84"/>
        <v>0</v>
      </c>
      <c r="AZN12" s="255">
        <f t="shared" ca="1" si="85"/>
        <v>0</v>
      </c>
      <c r="AZO12" s="255">
        <f t="shared" ca="1" si="86"/>
        <v>0</v>
      </c>
      <c r="AZP12" s="255">
        <f t="shared" ca="1" si="87"/>
        <v>0</v>
      </c>
      <c r="AZQ12" s="255" t="str">
        <f t="shared" ca="1" si="88"/>
        <v/>
      </c>
      <c r="AZR12" s="255" t="str">
        <f t="shared" ca="1" si="89"/>
        <v/>
      </c>
      <c r="AZS12" s="255">
        <f ca="1">VLOOKUP(AZT12,BEK11:BEL15,2,FALSE)</f>
        <v>4</v>
      </c>
      <c r="AZT12" s="255" t="s">
        <v>42</v>
      </c>
      <c r="AZU12" s="255">
        <f t="shared" ca="1" si="533"/>
        <v>0</v>
      </c>
      <c r="AZV12" s="255">
        <f t="shared" ca="1" si="534"/>
        <v>0</v>
      </c>
      <c r="AZW12" s="255">
        <f t="shared" ca="1" si="535"/>
        <v>0</v>
      </c>
      <c r="AZX12" s="255">
        <f t="shared" ca="1" si="536"/>
        <v>0</v>
      </c>
      <c r="AZY12" s="255">
        <f t="shared" ref="AZY12:AZY15" ca="1" si="678">SUMIF(BEQ$3:BEQ$60,AZT12,BEO$3:BEO$60)+SUMIF(BEN$3:BEN$60,AZT12,BEP$3:BEP$60)</f>
        <v>0</v>
      </c>
      <c r="AZZ12" s="255">
        <f t="shared" ca="1" si="537"/>
        <v>1000</v>
      </c>
      <c r="BAA12" s="255">
        <f t="shared" ref="BAA12:BAA15" ca="1" si="679">SUMIF(BEN:BEN,AZT12,BER:BER)+SUMIF(BEQ:BEQ,AZT12,BES:BES)</f>
        <v>0</v>
      </c>
      <c r="BAB12" s="255">
        <f t="shared" ref="BAB12:BAB15" ca="1" si="680">SUMIF(BEQ:BEQ,AZT12,BER:BER)+SUMIF(BEN:BEN,AZT12,BES:BES)</f>
        <v>0</v>
      </c>
      <c r="BAC12" s="255">
        <f t="shared" ca="1" si="538"/>
        <v>1000</v>
      </c>
      <c r="BAD12" s="255">
        <f t="shared" ca="1" si="539"/>
        <v>0</v>
      </c>
      <c r="BAE12" s="255">
        <f ca="1">SUMIF(BEN:BEN,AZT12,BET:BET)+SUMIF(BEQ:BEQ,AZT12,BEU:BEU)</f>
        <v>0</v>
      </c>
      <c r="BAF12" s="255">
        <f ca="1">SUMIF(BEN:BEN,AZT12,BEV:BEV)+SUMIF(BEQ:BEQ,AZT12,BEW:BEW)</f>
        <v>0</v>
      </c>
      <c r="BAG12" s="255">
        <f t="shared" ca="1" si="540"/>
        <v>0</v>
      </c>
      <c r="BAH12" s="255">
        <v>9</v>
      </c>
      <c r="BAI12" s="255">
        <f t="shared" ref="BAI12:BAI15" ca="1" si="681">RANK(BAG12,BAG$11:BAG$15)</f>
        <v>1</v>
      </c>
      <c r="BAK12" s="255">
        <f ca="1">RANK(BAG12,BAG$11:BAG$15)+COUNTIF(BAG$11:BAG12,BAG12)-1</f>
        <v>2</v>
      </c>
      <c r="BAL12" s="255" t="str">
        <f ca="1">INDEX(AZT$11:AZT$15,MATCH(2,BAK$11:BAK$15,0),0)</f>
        <v>Samoa</v>
      </c>
      <c r="BAM12" s="255">
        <f t="shared" ref="BAM12:BAM15" ca="1" si="682">INDEX(BAI$11:BAI$15,MATCH(BAL12,AZT$11:AZT$15,0),0)</f>
        <v>1</v>
      </c>
      <c r="BAN12" s="255" t="str">
        <f ca="1">IF(BAN11&lt;&gt;"",BAL12,"")</f>
        <v>Samoa</v>
      </c>
      <c r="BAO12" s="255" t="str">
        <f ca="1">IF(BAO11&lt;&gt;"",BAL13,"")</f>
        <v/>
      </c>
      <c r="BAP12" s="255" t="str">
        <f ca="1">IF(BAP11&lt;&gt;"",BAL14,"")</f>
        <v/>
      </c>
      <c r="BAQ12" s="255" t="str">
        <f ca="1">IF(BAQ11&lt;&gt;"",BAL15,"")</f>
        <v/>
      </c>
      <c r="BAS12" s="255" t="str">
        <f t="shared" ref="BAS12:BAS15" ca="1" si="683">IF(BAN12&lt;&gt;"",BAN12,"")</f>
        <v>Samoa</v>
      </c>
      <c r="BAT12" s="255">
        <f ca="1">SUMPRODUCT((BEN3:BEN42=BAS12)*(BEQ3:BEQ42=BAS13)*(BEX3:BEX42="W"))+SUMPRODUCT((BEN3:BEN42=BAS12)*(BEQ3:BEQ42=BAS14)*(BEX3:BEX42="W"))+SUMPRODUCT((BEN3:BEN42=BAS12)*(BEQ3:BEQ42=BAS15)*(BEX3:BEX42="W"))+SUMPRODUCT((BEN3:BEN42=BAS12)*(BEQ3:BEQ42=BAS11)*(BEX3:BEX42="W"))+SUMPRODUCT((BEN3:BEN42=BAS13)*(BEQ3:BEQ42=BAS12)*(BEY3:BEY42="W"))+SUMPRODUCT((BEN3:BEN42=BAS14)*(BEQ3:BEQ42=BAS12)*(BEY3:BEY42="W"))+SUMPRODUCT((BEN3:BEN42=BAS15)*(BEQ3:BEQ42=BAS12)*(BEY3:BEY42="W"))+SUMPRODUCT((BEN3:BEN42=BAS11)*(BEQ3:BEQ42=BAS12)*(BEY3:BEY42="W"))</f>
        <v>0</v>
      </c>
      <c r="BAU12" s="255">
        <f ca="1">SUMPRODUCT((BEN3:BEN42=BAS12)*(BEQ3:BEQ42=BAS13)*(BEX3:BEX42="D"))+SUMPRODUCT((BEN3:BEN42=BAS12)*(BEQ3:BEQ42=BAS14)*(BEX3:BEX42="D"))+SUMPRODUCT((BEN3:BEN42=BAS12)*(BEQ3:BEQ42=BAS15)*(BEX3:BEX42="D"))+SUMPRODUCT((BEN3:BEN42=BAS12)*(BEQ3:BEQ42=BAS11)*(BEX3:BEX42="D"))+SUMPRODUCT((BEN3:BEN42=BAS13)*(BEQ3:BEQ42=BAS12)*(BEX3:BEX42="D"))+SUMPRODUCT((BEN3:BEN42=BAS14)*(BEQ3:BEQ42=BAS12)*(BEX3:BEX42="D"))+SUMPRODUCT((BEN3:BEN42=BAS15)*(BEQ3:BEQ42=BAS12)*(BEX3:BEX42="D"))+SUMPRODUCT((BEN3:BEN42=BAS11)*(BEQ3:BEQ42=BAS12)*(BEX3:BEX42="D"))</f>
        <v>0</v>
      </c>
      <c r="BAV12" s="255">
        <f ca="1">SUMPRODUCT((BEN3:BEN42=BAS12)*(BEQ3:BEQ42=BAS13)*(BEX3:BEX42="L"))+SUMPRODUCT((BEN3:BEN42=BAS12)*(BEQ3:BEQ42=BAS14)*(BEX3:BEX42="L"))+SUMPRODUCT((BEN3:BEN42=BAS12)*(BEQ3:BEQ42=BAS15)*(BEX3:BEX42="L"))+SUMPRODUCT((BEN3:BEN42=BAS12)*(BEQ3:BEQ42=BAS11)*(BEX3:BEX42="L"))+SUMPRODUCT((BEN3:BEN42=BAS13)*(BEQ3:BEQ42=BAS12)*(BEY3:BEY42="L"))+SUMPRODUCT((BEN3:BEN42=BAS14)*(BEQ3:BEQ42=BAS12)*(BEY3:BEY42="L"))+SUMPRODUCT((BEN3:BEN42=BAS15)*(BEQ3:BEQ42=BAS12)*(BEY3:BEY42="L"))+SUMPRODUCT((BEN3:BEN42=BAS11)*(BEQ3:BEQ42=BAS12)*(BEY3:BEY42="L"))</f>
        <v>0</v>
      </c>
      <c r="BAW12" s="255">
        <f ca="1">IF(BAS12&lt;&gt;"",VLOOKUP(BAS12,AZT4:AZX29,5,FALSE),0)</f>
        <v>0</v>
      </c>
      <c r="BAX12" s="255">
        <f ca="1">IF(BAS12&lt;&gt;"",VLOOKUP(BAS12,AZT4:AZY29,6,FALSE),0)</f>
        <v>0</v>
      </c>
      <c r="BAY12" s="255">
        <f ca="1">BAW12-BAX12+1000</f>
        <v>1000</v>
      </c>
      <c r="BAZ12" s="255">
        <f ca="1">IF(BAS12&lt;&gt;"",VLOOKUP(BAS12,AZT4:BAA29,8,FALSE),0)</f>
        <v>0</v>
      </c>
      <c r="BBA12" s="255">
        <f ca="1">IF(BAS12&lt;&gt;"",VLOOKUP(BAS12,AZT4:BAB29,9,FALSE),0)</f>
        <v>0</v>
      </c>
      <c r="BBB12" s="255">
        <f t="shared" ref="BBB12" ca="1" si="684">BAZ12-BBA12+1000</f>
        <v>1000</v>
      </c>
      <c r="BBC12" s="255">
        <f ca="1">IF(BAS12&lt;&gt;"",VLOOKUP(BAS12,AZT11:AZX15,5,FALSE),"")</f>
        <v>0</v>
      </c>
      <c r="BBD12" s="255">
        <f ca="1">IF(BAS12&lt;&gt;"",VLOOKUP(BAS12,AZT11:BAA15,8,FALSE),"")</f>
        <v>0</v>
      </c>
      <c r="BBE12" s="255">
        <f ca="1">IF(BAS12&lt;&gt;"",VLOOKUP(BAS12,AZT11:BAH15,15,FALSE),"")</f>
        <v>9</v>
      </c>
      <c r="BBF12" s="255">
        <f ca="1">SUMPRODUCT((BEN3:BEN42=BAS12)*(BEQ3:BEQ42=BAS13)*BET3:BET42)+SUMPRODUCT((BEN3:BEN42=BAS12)*(BEQ3:BEQ42=BAS14)*BET3:BET42)+SUMPRODUCT((BEN3:BEN42=BAS12)*(BEQ3:BEQ42=BAS15)*BET3:BET42)+SUMPRODUCT((BEN3:BEN42=BAS12)*(BEQ3:BEQ42=BAS11)*BET3:BET42)+SUMPRODUCT((BEN3:BEN42=BAS13)*(BEQ3:BEQ42=BAS12)*BEU3:BEU42)+SUMPRODUCT((BEN3:BEN42=BAS14)*(BEQ3:BEQ42=BAS12)*BEU3:BEU42)+SUMPRODUCT((BEN3:BEN42=BAS15)*(BEQ3:BEQ42=BAS12)*BEU3:BEU42)+SUMPRODUCT((BEN3:BEN42=BAS11)*(BEQ3:BEQ42=BAS12)*BEU3:BEU42)</f>
        <v>0</v>
      </c>
      <c r="BBG12" s="255">
        <f ca="1">SUMPRODUCT((BEN3:BEN42=BAS12)*(BEQ3:BEQ42=BAS13)*BEV3:BEV42)+SUMPRODUCT((BEN3:BEN42=BAS12)*(BEQ3:BEQ42=BAS14)*BEV3:BEV42)+SUMPRODUCT((BEN3:BEN42=BAS12)*(BEQ3:BEQ42=BAS15)*BEV3:BEV42)+SUMPRODUCT((BEN3:BEN42=BAS12)*(BEQ3:BEQ42=BAS11)*BEV3:BEV42)+SUMPRODUCT((BEN3:BEN42=BAS13)*(BEQ3:BEQ42=BAS12)*BEW3:BEW42)+SUMPRODUCT((BEN3:BEN42=BAS14)*(BEQ3:BEQ42=BAS12)*BEW3:BEW42)+SUMPRODUCT((BEN3:BEN42=BAS15)*(BEQ3:BEQ42=BAS12)*BEW3:BEW42)+SUMPRODUCT((BEN3:BEN42=BAS11)*(BEQ3:BEQ42=BAS12)*BEW3:BEW42)</f>
        <v>0</v>
      </c>
      <c r="BBH12" s="255">
        <f t="shared" ref="BBH12" ca="1" si="685">BAT12*4+BAU12*2+BBF12+BBG12</f>
        <v>0</v>
      </c>
      <c r="BBI12" s="255">
        <f ca="1">IF(BAS12&lt;&gt;"",RANK(BBH12,BBH11:BBH15),"")</f>
        <v>1</v>
      </c>
      <c r="BBJ12" s="255">
        <f ca="1">SUMPRODUCT((BBH11:BBH15=BBH12)*(BAY11:BAY15&gt;BAY12))</f>
        <v>0</v>
      </c>
      <c r="BBK12" s="255">
        <f ca="1">SUMPRODUCT((BBH11:BBH15=BBH12)*(BAY11:BAY15=BAY12)*(BBB11:BBB15&gt;BBB12))</f>
        <v>0</v>
      </c>
      <c r="BBL12" s="255">
        <f ca="1">SUMPRODUCT((BBH11:BBH15=BBH12)*(BAY11:BAY15=BAY12)*(BBB11:BBB15=BBB12)*(BBC11:BBC15&gt;BBC12))</f>
        <v>0</v>
      </c>
      <c r="BBM12" s="255">
        <f ca="1">SUMPRODUCT((BBH11:BBH15=BBH12)*(BAY11:BAY15=BAY12)*(BBB11:BBB15=BBB12)*(BBC11:BBC15=BBC12)*(BBD11:BBD15&gt;BBD12))</f>
        <v>0</v>
      </c>
      <c r="BBN12" s="255">
        <f ca="1">SUMPRODUCT((BBH11:BBH15=BBH12)*(BAY11:BAY15=BAY12)*(BBB11:BBB15=BBB12)*(BBC11:BBC15=BBC12)*(BBD11:BBD15=BBD12)*(BBE11:BBE15&gt;BBE12))</f>
        <v>3</v>
      </c>
      <c r="BBO12" s="255">
        <f t="shared" ref="BBO12:BBO15" ca="1" si="686">IF(BAS12&lt;&gt;"",SUM(BBI12:BBN12),"")</f>
        <v>4</v>
      </c>
      <c r="BBP12" s="255" t="str">
        <f ca="1">IF(BAS12&lt;&gt;"",INDEX(BAS11:BAS15,MATCH(2,BBO11:BBO15,0),0),"")</f>
        <v>Japan</v>
      </c>
      <c r="BBQ12" s="255" t="str">
        <f ca="1">IF(BAO11&lt;&gt;"",BAO11,"")</f>
        <v/>
      </c>
      <c r="BBR12" s="255">
        <f ca="1">SUMPRODUCT((BEN3:BEN42=BBQ12)*(BEQ3:BEQ42=BBQ13)*(BEX3:BEX42="W"))+SUMPRODUCT((BEN3:BEN42=BBQ12)*(BEQ3:BEQ42=BBQ14)*(BEX3:BEX42="W"))+SUMPRODUCT((BEN3:BEN42=BBQ12)*(BEQ3:BEQ42=BBQ15)*(BEX3:BEX42="W"))+SUMPRODUCT((BEN3:BEN42=BBQ13)*(BEQ3:BEQ42=BBQ12)*(BEY3:BEY42="W"))+SUMPRODUCT((BEN3:BEN42=BBQ14)*(BEQ3:BEQ42=BBQ12)*(BEY3:BEY42="W"))+SUMPRODUCT((BEN3:BEN42=BBQ15)*(BEQ3:BEQ42=BBQ12)*(BEY3:BEY42="W"))</f>
        <v>0</v>
      </c>
      <c r="BBS12" s="255">
        <f ca="1">SUMPRODUCT((BEN3:BEN42=BBQ12)*(BEQ3:BEQ42=BBQ13)*(BEX3:BEX42="D"))+SUMPRODUCT((BEN3:BEN42=BBQ12)*(BEQ3:BEQ42=BBQ14)*(BEX3:BEX42="D"))+SUMPRODUCT((BEN3:BEN42=BBQ12)*(BEQ3:BEQ42=BBQ15)*(BEX3:BEX42="D"))+SUMPRODUCT((BEN3:BEN42=BBQ13)*(BEQ3:BEQ42=BBQ12)*(BEX3:BEX42="D"))+SUMPRODUCT((BEN3:BEN42=BBQ14)*(BEQ3:BEQ42=BBQ12)*(BEX3:BEX42="D"))+SUMPRODUCT((BEN3:BEN42=BBQ15)*(BEQ3:BEQ42=BBQ12)*(BEX3:BEX42="D"))</f>
        <v>0</v>
      </c>
      <c r="BBT12" s="255">
        <f ca="1">SUMPRODUCT((BEN3:BEN42=BBQ12)*(BEQ3:BEQ42=BBQ13)*(BEX3:BEX42="L"))+SUMPRODUCT((BEN3:BEN42=BBQ12)*(BEQ3:BEQ42=BBQ14)*(BEX3:BEX42="L"))+SUMPRODUCT((BEN3:BEN42=BBQ12)*(BEQ3:BEQ42=BBQ15)*(BEX3:BEX42="L"))+SUMPRODUCT((BEN3:BEN42=BBQ13)*(BEQ3:BEQ42=BBQ12)*(BEY3:BEY42="L"))+SUMPRODUCT((BEN3:BEN42=BBQ14)*(BEQ3:BEQ42=BBQ12)*(BEY3:BEY42="L"))+SUMPRODUCT((BEN3:BEN42=BBQ15)*(BEQ3:BEQ42=BBQ12)*(BEY3:BEY42="L"))</f>
        <v>0</v>
      </c>
      <c r="BBU12" s="255">
        <f ca="1">IF(BBQ12&lt;&gt;"",VLOOKUP(BBQ12,AZT4:AZX29,5,FALSE),0)</f>
        <v>0</v>
      </c>
      <c r="BBV12" s="255">
        <f ca="1">IF(BBQ12&lt;&gt;"",VLOOKUP(BBQ12,AZT4:AZY29,6,FALSE),0)</f>
        <v>0</v>
      </c>
      <c r="BBW12" s="255">
        <f ca="1">BBU12-BBV12+1000</f>
        <v>1000</v>
      </c>
      <c r="BBX12" s="255">
        <f ca="1">IF(BBQ12&lt;&gt;"",VLOOKUP(BBQ12,AZT4:BAA29,8,FALSE),0)</f>
        <v>0</v>
      </c>
      <c r="BBY12" s="255">
        <f ca="1">IF(BBQ12&lt;&gt;"",VLOOKUP(BBQ12,AZT4:BAB29,9,FALSE),0)</f>
        <v>0</v>
      </c>
      <c r="BBZ12" s="255">
        <f ca="1">BBX12-BBY12+1000</f>
        <v>1000</v>
      </c>
      <c r="BCA12" s="255" t="str">
        <f ca="1">IF(BBQ12&lt;&gt;"",VLOOKUP(BBQ12,AZT11:AZX15,5,FALSE),"")</f>
        <v/>
      </c>
      <c r="BCB12" s="255" t="str">
        <f ca="1">IF(BBQ12&lt;&gt;"",VLOOKUP(BBQ12,AZT11:BAA15,8,FALSE),"")</f>
        <v/>
      </c>
      <c r="BCC12" s="255" t="str">
        <f ca="1">IF(BBQ12&lt;&gt;"",VLOOKUP(BBQ12,AZT11:BAH15,15,FALSE),"")</f>
        <v/>
      </c>
      <c r="BCD12" s="255">
        <f ca="1">SUMPRODUCT((BEN3:BEN42=BBQ12)*(BEQ3:BEQ42=BBQ13)*BET3:BET42)+SUMPRODUCT((BEN3:BEN42=BBQ12)*(BEQ3:BEQ42=BBQ14)*BET3:BET42)+SUMPRODUCT((BEN3:BEN42=BBQ12)*(BEQ3:BEQ42=BBQ15)*BET3:BET42)+SUMPRODUCT((BEN3:BEN42=BBQ13)*(BEQ3:BEQ42=BBQ12)*BEU3:BEU42)+SUMPRODUCT((BEN3:BEN42=BBQ14)*(BEQ3:BEQ42=BBQ12)*BEU3:BEU42)+SUMPRODUCT((BEN3:BEN42=BBQ15)*(BEQ3:BEQ42=BBQ12)*BEU3:BEU42)</f>
        <v>0</v>
      </c>
      <c r="BCE12" s="255">
        <f ca="1">SUMPRODUCT((BEN3:BEN42=BBQ12)*(BEQ3:BEQ42=BBQ13)*BEV3:BEV42)+SUMPRODUCT((BEN3:BEN42=BBQ12)*(BEQ3:BEQ42=BBQ14)*BEV3:BEV42)+SUMPRODUCT((BEN3:BEN42=BBQ12)*(BEQ3:BEQ42=BBQ15)*BEV3:BEV42)+SUMPRODUCT((BEN3:BEN42=BBQ13)*(BEQ3:BEQ42=BBQ12)*BEW3:BEW42)+SUMPRODUCT((BEN3:BEN42=BBQ14)*(BEQ3:BEQ42=BBQ12)*BEW3:BEW42)+SUMPRODUCT((BEN3:BEN42=BBQ15)*(BEQ3:BEQ42=BBQ12)*BEW3:BEW42)</f>
        <v>0</v>
      </c>
      <c r="BCF12" s="255">
        <f ca="1">BBR12*4+BBS12*2+BCD12+BCE12</f>
        <v>0</v>
      </c>
      <c r="BCG12" s="255" t="str">
        <f ca="1">IF(BBQ12&lt;&gt;"",RANK(BCF12,BCF12:BCF15),"")</f>
        <v/>
      </c>
      <c r="BCH12" s="255">
        <f ca="1">SUMPRODUCT((BCF12:BCF15=BCF12)*(BBW12:BBW15&gt;BBW12))</f>
        <v>0</v>
      </c>
      <c r="BCI12" s="255">
        <f ca="1">SUMPRODUCT((BCF12:BCF15=BCF12)*(BBW12:BBW15=BBW12)*(BBZ12:BBZ15&gt;BBZ12))</f>
        <v>0</v>
      </c>
      <c r="BCJ12" s="255">
        <f ca="1">SUMPRODUCT((BCF11:BCF15=BCF12)*(BBW11:BBW15=BBW12)*(BBZ11:BBZ15=BBZ12)*(BCA11:BCA15&gt;BCA12))</f>
        <v>0</v>
      </c>
      <c r="BCK12" s="255">
        <f ca="1">SUMPRODUCT((BCF11:BCF15=BCF12)*(BBW11:BBW15=BBW12)*(BBZ11:BBZ15=BBZ12)*(BCA11:BCA15=BCA12)*(BCB11:BCB15&gt;BCB12))</f>
        <v>0</v>
      </c>
      <c r="BCL12" s="255">
        <f ca="1">SUMPRODUCT((BCF11:BCF15=BCF12)*(BBW11:BBW15=BBW12)*(BBZ11:BBZ15=BBZ12)*(BCA11:BCA15=BCA12)*(BCB11:BCB15=BCB12)*(BCC11:BCC15&gt;BCC12))</f>
        <v>0</v>
      </c>
      <c r="BCM12" s="255" t="str">
        <f t="shared" ref="BCM12:BCM15" ca="1" si="687">IF(BBQ12&lt;&gt;"",SUM(BCG12:BCL12)+1,"")</f>
        <v/>
      </c>
      <c r="BCN12" s="255" t="str">
        <f ca="1">IF(BBQ12&lt;&gt;"",INDEX(BBQ12:BBQ15,MATCH(2,BCM12:BCM15,0),0),"")</f>
        <v/>
      </c>
      <c r="BEK12" s="255" t="str">
        <f ca="1">IF(BCN12&lt;&gt;"",BCN12,IF(BBP12&lt;&gt;"",BBP12,BAL12))</f>
        <v>Japan</v>
      </c>
      <c r="BEL12" s="255">
        <v>2</v>
      </c>
      <c r="BEM12" s="255">
        <v>10</v>
      </c>
      <c r="BEN12" s="255" t="str">
        <f t="shared" si="90"/>
        <v>Australia</v>
      </c>
      <c r="BEO12" s="255" t="str">
        <f ca="1">IF(OFFSET('All Players'!$W19,0,BEO$1)&lt;&gt;"",OFFSET('All Players'!$W19,0,BEO$1),"")</f>
        <v/>
      </c>
      <c r="BEP12" s="255" t="str">
        <f ca="1">IF(OFFSET('All Players'!$Y19,0,BEO$1)&lt;&gt;"",OFFSET('All Players'!$Y19,0,BEO$1),"")</f>
        <v/>
      </c>
      <c r="BEQ12" s="255" t="str">
        <f t="shared" si="91"/>
        <v>Fiji</v>
      </c>
      <c r="BER12" s="255" t="str">
        <f ca="1">IF(OFFSET('All Players'!$AA19,0,BEQ$1)&lt;&gt;"",OFFSET('All Players'!$AA19,0,BEQ$1),"")</f>
        <v/>
      </c>
      <c r="BES12" s="255" t="str">
        <f ca="1">IF(OFFSET('All Players'!$AC19,0,BER$1)&lt;&gt;"",OFFSET('All Players'!$AC19,0,BER$1),"")</f>
        <v/>
      </c>
      <c r="BET12" s="255">
        <f t="shared" ca="1" si="92"/>
        <v>0</v>
      </c>
      <c r="BEU12" s="255">
        <f t="shared" ca="1" si="93"/>
        <v>0</v>
      </c>
      <c r="BEV12" s="255">
        <f t="shared" ca="1" si="94"/>
        <v>0</v>
      </c>
      <c r="BEW12" s="255">
        <f t="shared" ca="1" si="95"/>
        <v>0</v>
      </c>
      <c r="BEX12" s="255" t="str">
        <f t="shared" ca="1" si="96"/>
        <v/>
      </c>
      <c r="BEY12" s="255" t="str">
        <f t="shared" ca="1" si="97"/>
        <v/>
      </c>
      <c r="BEZ12" s="255">
        <f ca="1">VLOOKUP(BFA12,BJR11:BJS15,2,FALSE)</f>
        <v>4</v>
      </c>
      <c r="BFA12" s="255" t="s">
        <v>42</v>
      </c>
      <c r="BFB12" s="255">
        <f t="shared" ca="1" si="541"/>
        <v>0</v>
      </c>
      <c r="BFC12" s="255">
        <f t="shared" ca="1" si="542"/>
        <v>0</v>
      </c>
      <c r="BFD12" s="255">
        <f t="shared" ca="1" si="543"/>
        <v>0</v>
      </c>
      <c r="BFE12" s="255">
        <f t="shared" ca="1" si="544"/>
        <v>0</v>
      </c>
      <c r="BFF12" s="255">
        <f t="shared" ref="BFF12:BFF15" ca="1" si="688">SUMIF(BJX$3:BJX$60,BFA12,BJV$3:BJV$60)+SUMIF(BJU$3:BJU$60,BFA12,BJW$3:BJW$60)</f>
        <v>0</v>
      </c>
      <c r="BFG12" s="255">
        <f t="shared" ca="1" si="545"/>
        <v>1000</v>
      </c>
      <c r="BFH12" s="255">
        <f t="shared" ref="BFH12:BFH15" ca="1" si="689">SUMIF(BJU:BJU,BFA12,BJY:BJY)+SUMIF(BJX:BJX,BFA12,BJZ:BJZ)</f>
        <v>0</v>
      </c>
      <c r="BFI12" s="255">
        <f t="shared" ref="BFI12:BFI15" ca="1" si="690">SUMIF(BJX:BJX,BFA12,BJY:BJY)+SUMIF(BJU:BJU,BFA12,BJZ:BJZ)</f>
        <v>0</v>
      </c>
      <c r="BFJ12" s="255">
        <f t="shared" ca="1" si="546"/>
        <v>1000</v>
      </c>
      <c r="BFK12" s="255">
        <f t="shared" ca="1" si="547"/>
        <v>0</v>
      </c>
      <c r="BFL12" s="255">
        <f ca="1">SUMIF(BJU:BJU,BFA12,BKA:BKA)+SUMIF(BJX:BJX,BFA12,BKB:BKB)</f>
        <v>0</v>
      </c>
      <c r="BFM12" s="255">
        <f ca="1">SUMIF(BJU:BJU,BFA12,BKC:BKC)+SUMIF(BJX:BJX,BFA12,BKD:BKD)</f>
        <v>0</v>
      </c>
      <c r="BFN12" s="255">
        <f t="shared" ca="1" si="548"/>
        <v>0</v>
      </c>
      <c r="BFO12" s="255">
        <v>9</v>
      </c>
      <c r="BFP12" s="255">
        <f t="shared" ref="BFP12:BFP15" ca="1" si="691">RANK(BFN12,BFN$11:BFN$15)</f>
        <v>1</v>
      </c>
      <c r="BFR12" s="255">
        <f ca="1">RANK(BFN12,BFN$11:BFN$15)+COUNTIF(BFN$11:BFN12,BFN12)-1</f>
        <v>2</v>
      </c>
      <c r="BFS12" s="255" t="str">
        <f ca="1">INDEX(BFA$11:BFA$15,MATCH(2,BFR$11:BFR$15,0),0)</f>
        <v>Samoa</v>
      </c>
      <c r="BFT12" s="255">
        <f t="shared" ref="BFT12:BFT15" ca="1" si="692">INDEX(BFP$11:BFP$15,MATCH(BFS12,BFA$11:BFA$15,0),0)</f>
        <v>1</v>
      </c>
      <c r="BFU12" s="255" t="str">
        <f ca="1">IF(BFU11&lt;&gt;"",BFS12,"")</f>
        <v>Samoa</v>
      </c>
      <c r="BFV12" s="255" t="str">
        <f ca="1">IF(BFV11&lt;&gt;"",BFS13,"")</f>
        <v/>
      </c>
      <c r="BFW12" s="255" t="str">
        <f ca="1">IF(BFW11&lt;&gt;"",BFS14,"")</f>
        <v/>
      </c>
      <c r="BFX12" s="255" t="str">
        <f ca="1">IF(BFX11&lt;&gt;"",BFS15,"")</f>
        <v/>
      </c>
      <c r="BFZ12" s="255" t="str">
        <f t="shared" ref="BFZ12:BFZ15" ca="1" si="693">IF(BFU12&lt;&gt;"",BFU12,"")</f>
        <v>Samoa</v>
      </c>
      <c r="BGA12" s="255">
        <f ca="1">SUMPRODUCT((BJU3:BJU42=BFZ12)*(BJX3:BJX42=BFZ13)*(BKE3:BKE42="W"))+SUMPRODUCT((BJU3:BJU42=BFZ12)*(BJX3:BJX42=BFZ14)*(BKE3:BKE42="W"))+SUMPRODUCT((BJU3:BJU42=BFZ12)*(BJX3:BJX42=BFZ15)*(BKE3:BKE42="W"))+SUMPRODUCT((BJU3:BJU42=BFZ12)*(BJX3:BJX42=BFZ11)*(BKE3:BKE42="W"))+SUMPRODUCT((BJU3:BJU42=BFZ13)*(BJX3:BJX42=BFZ12)*(BKF3:BKF42="W"))+SUMPRODUCT((BJU3:BJU42=BFZ14)*(BJX3:BJX42=BFZ12)*(BKF3:BKF42="W"))+SUMPRODUCT((BJU3:BJU42=BFZ15)*(BJX3:BJX42=BFZ12)*(BKF3:BKF42="W"))+SUMPRODUCT((BJU3:BJU42=BFZ11)*(BJX3:BJX42=BFZ12)*(BKF3:BKF42="W"))</f>
        <v>0</v>
      </c>
      <c r="BGB12" s="255">
        <f ca="1">SUMPRODUCT((BJU3:BJU42=BFZ12)*(BJX3:BJX42=BFZ13)*(BKE3:BKE42="D"))+SUMPRODUCT((BJU3:BJU42=BFZ12)*(BJX3:BJX42=BFZ14)*(BKE3:BKE42="D"))+SUMPRODUCT((BJU3:BJU42=BFZ12)*(BJX3:BJX42=BFZ15)*(BKE3:BKE42="D"))+SUMPRODUCT((BJU3:BJU42=BFZ12)*(BJX3:BJX42=BFZ11)*(BKE3:BKE42="D"))+SUMPRODUCT((BJU3:BJU42=BFZ13)*(BJX3:BJX42=BFZ12)*(BKE3:BKE42="D"))+SUMPRODUCT((BJU3:BJU42=BFZ14)*(BJX3:BJX42=BFZ12)*(BKE3:BKE42="D"))+SUMPRODUCT((BJU3:BJU42=BFZ15)*(BJX3:BJX42=BFZ12)*(BKE3:BKE42="D"))+SUMPRODUCT((BJU3:BJU42=BFZ11)*(BJX3:BJX42=BFZ12)*(BKE3:BKE42="D"))</f>
        <v>0</v>
      </c>
      <c r="BGC12" s="255">
        <f ca="1">SUMPRODUCT((BJU3:BJU42=BFZ12)*(BJX3:BJX42=BFZ13)*(BKE3:BKE42="L"))+SUMPRODUCT((BJU3:BJU42=BFZ12)*(BJX3:BJX42=BFZ14)*(BKE3:BKE42="L"))+SUMPRODUCT((BJU3:BJU42=BFZ12)*(BJX3:BJX42=BFZ15)*(BKE3:BKE42="L"))+SUMPRODUCT((BJU3:BJU42=BFZ12)*(BJX3:BJX42=BFZ11)*(BKE3:BKE42="L"))+SUMPRODUCT((BJU3:BJU42=BFZ13)*(BJX3:BJX42=BFZ12)*(BKF3:BKF42="L"))+SUMPRODUCT((BJU3:BJU42=BFZ14)*(BJX3:BJX42=BFZ12)*(BKF3:BKF42="L"))+SUMPRODUCT((BJU3:BJU42=BFZ15)*(BJX3:BJX42=BFZ12)*(BKF3:BKF42="L"))+SUMPRODUCT((BJU3:BJU42=BFZ11)*(BJX3:BJX42=BFZ12)*(BKF3:BKF42="L"))</f>
        <v>0</v>
      </c>
      <c r="BGD12" s="255">
        <f ca="1">IF(BFZ12&lt;&gt;"",VLOOKUP(BFZ12,BFA4:BFE29,5,FALSE),0)</f>
        <v>0</v>
      </c>
      <c r="BGE12" s="255">
        <f ca="1">IF(BFZ12&lt;&gt;"",VLOOKUP(BFZ12,BFA4:BFF29,6,FALSE),0)</f>
        <v>0</v>
      </c>
      <c r="BGF12" s="255">
        <f ca="1">BGD12-BGE12+1000</f>
        <v>1000</v>
      </c>
      <c r="BGG12" s="255">
        <f ca="1">IF(BFZ12&lt;&gt;"",VLOOKUP(BFZ12,BFA4:BFH29,8,FALSE),0)</f>
        <v>0</v>
      </c>
      <c r="BGH12" s="255">
        <f ca="1">IF(BFZ12&lt;&gt;"",VLOOKUP(BFZ12,BFA4:BFI29,9,FALSE),0)</f>
        <v>0</v>
      </c>
      <c r="BGI12" s="255">
        <f t="shared" ref="BGI12" ca="1" si="694">BGG12-BGH12+1000</f>
        <v>1000</v>
      </c>
      <c r="BGJ12" s="255">
        <f ca="1">IF(BFZ12&lt;&gt;"",VLOOKUP(BFZ12,BFA11:BFE15,5,FALSE),"")</f>
        <v>0</v>
      </c>
      <c r="BGK12" s="255">
        <f ca="1">IF(BFZ12&lt;&gt;"",VLOOKUP(BFZ12,BFA11:BFH15,8,FALSE),"")</f>
        <v>0</v>
      </c>
      <c r="BGL12" s="255">
        <f ca="1">IF(BFZ12&lt;&gt;"",VLOOKUP(BFZ12,BFA11:BFO15,15,FALSE),"")</f>
        <v>9</v>
      </c>
      <c r="BGM12" s="255">
        <f ca="1">SUMPRODUCT((BJU3:BJU42=BFZ12)*(BJX3:BJX42=BFZ13)*BKA3:BKA42)+SUMPRODUCT((BJU3:BJU42=BFZ12)*(BJX3:BJX42=BFZ14)*BKA3:BKA42)+SUMPRODUCT((BJU3:BJU42=BFZ12)*(BJX3:BJX42=BFZ15)*BKA3:BKA42)+SUMPRODUCT((BJU3:BJU42=BFZ12)*(BJX3:BJX42=BFZ11)*BKA3:BKA42)+SUMPRODUCT((BJU3:BJU42=BFZ13)*(BJX3:BJX42=BFZ12)*BKB3:BKB42)+SUMPRODUCT((BJU3:BJU42=BFZ14)*(BJX3:BJX42=BFZ12)*BKB3:BKB42)+SUMPRODUCT((BJU3:BJU42=BFZ15)*(BJX3:BJX42=BFZ12)*BKB3:BKB42)+SUMPRODUCT((BJU3:BJU42=BFZ11)*(BJX3:BJX42=BFZ12)*BKB3:BKB42)</f>
        <v>0</v>
      </c>
      <c r="BGN12" s="255">
        <f ca="1">SUMPRODUCT((BJU3:BJU42=BFZ12)*(BJX3:BJX42=BFZ13)*BKC3:BKC42)+SUMPRODUCT((BJU3:BJU42=BFZ12)*(BJX3:BJX42=BFZ14)*BKC3:BKC42)+SUMPRODUCT((BJU3:BJU42=BFZ12)*(BJX3:BJX42=BFZ15)*BKC3:BKC42)+SUMPRODUCT((BJU3:BJU42=BFZ12)*(BJX3:BJX42=BFZ11)*BKC3:BKC42)+SUMPRODUCT((BJU3:BJU42=BFZ13)*(BJX3:BJX42=BFZ12)*BKD3:BKD42)+SUMPRODUCT((BJU3:BJU42=BFZ14)*(BJX3:BJX42=BFZ12)*BKD3:BKD42)+SUMPRODUCT((BJU3:BJU42=BFZ15)*(BJX3:BJX42=BFZ12)*BKD3:BKD42)+SUMPRODUCT((BJU3:BJU42=BFZ11)*(BJX3:BJX42=BFZ12)*BKD3:BKD42)</f>
        <v>0</v>
      </c>
      <c r="BGO12" s="255">
        <f t="shared" ref="BGO12" ca="1" si="695">BGA12*4+BGB12*2+BGM12+BGN12</f>
        <v>0</v>
      </c>
      <c r="BGP12" s="255">
        <f ca="1">IF(BFZ12&lt;&gt;"",RANK(BGO12,BGO11:BGO15),"")</f>
        <v>1</v>
      </c>
      <c r="BGQ12" s="255">
        <f ca="1">SUMPRODUCT((BGO11:BGO15=BGO12)*(BGF11:BGF15&gt;BGF12))</f>
        <v>0</v>
      </c>
      <c r="BGR12" s="255">
        <f ca="1">SUMPRODUCT((BGO11:BGO15=BGO12)*(BGF11:BGF15=BGF12)*(BGI11:BGI15&gt;BGI12))</f>
        <v>0</v>
      </c>
      <c r="BGS12" s="255">
        <f ca="1">SUMPRODUCT((BGO11:BGO15=BGO12)*(BGF11:BGF15=BGF12)*(BGI11:BGI15=BGI12)*(BGJ11:BGJ15&gt;BGJ12))</f>
        <v>0</v>
      </c>
      <c r="BGT12" s="255">
        <f ca="1">SUMPRODUCT((BGO11:BGO15=BGO12)*(BGF11:BGF15=BGF12)*(BGI11:BGI15=BGI12)*(BGJ11:BGJ15=BGJ12)*(BGK11:BGK15&gt;BGK12))</f>
        <v>0</v>
      </c>
      <c r="BGU12" s="255">
        <f ca="1">SUMPRODUCT((BGO11:BGO15=BGO12)*(BGF11:BGF15=BGF12)*(BGI11:BGI15=BGI12)*(BGJ11:BGJ15=BGJ12)*(BGK11:BGK15=BGK12)*(BGL11:BGL15&gt;BGL12))</f>
        <v>3</v>
      </c>
      <c r="BGV12" s="255">
        <f t="shared" ref="BGV12:BGV15" ca="1" si="696">IF(BFZ12&lt;&gt;"",SUM(BGP12:BGU12),"")</f>
        <v>4</v>
      </c>
      <c r="BGW12" s="255" t="str">
        <f ca="1">IF(BFZ12&lt;&gt;"",INDEX(BFZ11:BFZ15,MATCH(2,BGV11:BGV15,0),0),"")</f>
        <v>Japan</v>
      </c>
      <c r="BGX12" s="255" t="str">
        <f ca="1">IF(BFV11&lt;&gt;"",BFV11,"")</f>
        <v/>
      </c>
      <c r="BGY12" s="255">
        <f ca="1">SUMPRODUCT((BJU3:BJU42=BGX12)*(BJX3:BJX42=BGX13)*(BKE3:BKE42="W"))+SUMPRODUCT((BJU3:BJU42=BGX12)*(BJX3:BJX42=BGX14)*(BKE3:BKE42="W"))+SUMPRODUCT((BJU3:BJU42=BGX12)*(BJX3:BJX42=BGX15)*(BKE3:BKE42="W"))+SUMPRODUCT((BJU3:BJU42=BGX13)*(BJX3:BJX42=BGX12)*(BKF3:BKF42="W"))+SUMPRODUCT((BJU3:BJU42=BGX14)*(BJX3:BJX42=BGX12)*(BKF3:BKF42="W"))+SUMPRODUCT((BJU3:BJU42=BGX15)*(BJX3:BJX42=BGX12)*(BKF3:BKF42="W"))</f>
        <v>0</v>
      </c>
      <c r="BGZ12" s="255">
        <f ca="1">SUMPRODUCT((BJU3:BJU42=BGX12)*(BJX3:BJX42=BGX13)*(BKE3:BKE42="D"))+SUMPRODUCT((BJU3:BJU42=BGX12)*(BJX3:BJX42=BGX14)*(BKE3:BKE42="D"))+SUMPRODUCT((BJU3:BJU42=BGX12)*(BJX3:BJX42=BGX15)*(BKE3:BKE42="D"))+SUMPRODUCT((BJU3:BJU42=BGX13)*(BJX3:BJX42=BGX12)*(BKE3:BKE42="D"))+SUMPRODUCT((BJU3:BJU42=BGX14)*(BJX3:BJX42=BGX12)*(BKE3:BKE42="D"))+SUMPRODUCT((BJU3:BJU42=BGX15)*(BJX3:BJX42=BGX12)*(BKE3:BKE42="D"))</f>
        <v>0</v>
      </c>
      <c r="BHA12" s="255">
        <f ca="1">SUMPRODUCT((BJU3:BJU42=BGX12)*(BJX3:BJX42=BGX13)*(BKE3:BKE42="L"))+SUMPRODUCT((BJU3:BJU42=BGX12)*(BJX3:BJX42=BGX14)*(BKE3:BKE42="L"))+SUMPRODUCT((BJU3:BJU42=BGX12)*(BJX3:BJX42=BGX15)*(BKE3:BKE42="L"))+SUMPRODUCT((BJU3:BJU42=BGX13)*(BJX3:BJX42=BGX12)*(BKF3:BKF42="L"))+SUMPRODUCT((BJU3:BJU42=BGX14)*(BJX3:BJX42=BGX12)*(BKF3:BKF42="L"))+SUMPRODUCT((BJU3:BJU42=BGX15)*(BJX3:BJX42=BGX12)*(BKF3:BKF42="L"))</f>
        <v>0</v>
      </c>
      <c r="BHB12" s="255">
        <f ca="1">IF(BGX12&lt;&gt;"",VLOOKUP(BGX12,BFA4:BFE29,5,FALSE),0)</f>
        <v>0</v>
      </c>
      <c r="BHC12" s="255">
        <f ca="1">IF(BGX12&lt;&gt;"",VLOOKUP(BGX12,BFA4:BFF29,6,FALSE),0)</f>
        <v>0</v>
      </c>
      <c r="BHD12" s="255">
        <f ca="1">BHB12-BHC12+1000</f>
        <v>1000</v>
      </c>
      <c r="BHE12" s="255">
        <f ca="1">IF(BGX12&lt;&gt;"",VLOOKUP(BGX12,BFA4:BFH29,8,FALSE),0)</f>
        <v>0</v>
      </c>
      <c r="BHF12" s="255">
        <f ca="1">IF(BGX12&lt;&gt;"",VLOOKUP(BGX12,BFA4:BFI29,9,FALSE),0)</f>
        <v>0</v>
      </c>
      <c r="BHG12" s="255">
        <f ca="1">BHE12-BHF12+1000</f>
        <v>1000</v>
      </c>
      <c r="BHH12" s="255" t="str">
        <f ca="1">IF(BGX12&lt;&gt;"",VLOOKUP(BGX12,BFA11:BFE15,5,FALSE),"")</f>
        <v/>
      </c>
      <c r="BHI12" s="255" t="str">
        <f ca="1">IF(BGX12&lt;&gt;"",VLOOKUP(BGX12,BFA11:BFH15,8,FALSE),"")</f>
        <v/>
      </c>
      <c r="BHJ12" s="255" t="str">
        <f ca="1">IF(BGX12&lt;&gt;"",VLOOKUP(BGX12,BFA11:BFO15,15,FALSE),"")</f>
        <v/>
      </c>
      <c r="BHK12" s="255">
        <f ca="1">SUMPRODUCT((BJU3:BJU42=BGX12)*(BJX3:BJX42=BGX13)*BKA3:BKA42)+SUMPRODUCT((BJU3:BJU42=BGX12)*(BJX3:BJX42=BGX14)*BKA3:BKA42)+SUMPRODUCT((BJU3:BJU42=BGX12)*(BJX3:BJX42=BGX15)*BKA3:BKA42)+SUMPRODUCT((BJU3:BJU42=BGX13)*(BJX3:BJX42=BGX12)*BKB3:BKB42)+SUMPRODUCT((BJU3:BJU42=BGX14)*(BJX3:BJX42=BGX12)*BKB3:BKB42)+SUMPRODUCT((BJU3:BJU42=BGX15)*(BJX3:BJX42=BGX12)*BKB3:BKB42)</f>
        <v>0</v>
      </c>
      <c r="BHL12" s="255">
        <f ca="1">SUMPRODUCT((BJU3:BJU42=BGX12)*(BJX3:BJX42=BGX13)*BKC3:BKC42)+SUMPRODUCT((BJU3:BJU42=BGX12)*(BJX3:BJX42=BGX14)*BKC3:BKC42)+SUMPRODUCT((BJU3:BJU42=BGX12)*(BJX3:BJX42=BGX15)*BKC3:BKC42)+SUMPRODUCT((BJU3:BJU42=BGX13)*(BJX3:BJX42=BGX12)*BKD3:BKD42)+SUMPRODUCT((BJU3:BJU42=BGX14)*(BJX3:BJX42=BGX12)*BKD3:BKD42)+SUMPRODUCT((BJU3:BJU42=BGX15)*(BJX3:BJX42=BGX12)*BKD3:BKD42)</f>
        <v>0</v>
      </c>
      <c r="BHM12" s="255">
        <f ca="1">BGY12*4+BGZ12*2+BHK12+BHL12</f>
        <v>0</v>
      </c>
      <c r="BHN12" s="255" t="str">
        <f ca="1">IF(BGX12&lt;&gt;"",RANK(BHM12,BHM12:BHM15),"")</f>
        <v/>
      </c>
      <c r="BHO12" s="255">
        <f ca="1">SUMPRODUCT((BHM12:BHM15=BHM12)*(BHD12:BHD15&gt;BHD12))</f>
        <v>0</v>
      </c>
      <c r="BHP12" s="255">
        <f ca="1">SUMPRODUCT((BHM12:BHM15=BHM12)*(BHD12:BHD15=BHD12)*(BHG12:BHG15&gt;BHG12))</f>
        <v>0</v>
      </c>
      <c r="BHQ12" s="255">
        <f ca="1">SUMPRODUCT((BHM11:BHM15=BHM12)*(BHD11:BHD15=BHD12)*(BHG11:BHG15=BHG12)*(BHH11:BHH15&gt;BHH12))</f>
        <v>0</v>
      </c>
      <c r="BHR12" s="255">
        <f ca="1">SUMPRODUCT((BHM11:BHM15=BHM12)*(BHD11:BHD15=BHD12)*(BHG11:BHG15=BHG12)*(BHH11:BHH15=BHH12)*(BHI11:BHI15&gt;BHI12))</f>
        <v>0</v>
      </c>
      <c r="BHS12" s="255">
        <f ca="1">SUMPRODUCT((BHM11:BHM15=BHM12)*(BHD11:BHD15=BHD12)*(BHG11:BHG15=BHG12)*(BHH11:BHH15=BHH12)*(BHI11:BHI15=BHI12)*(BHJ11:BHJ15&gt;BHJ12))</f>
        <v>0</v>
      </c>
      <c r="BHT12" s="255" t="str">
        <f t="shared" ref="BHT12:BHT15" ca="1" si="697">IF(BGX12&lt;&gt;"",SUM(BHN12:BHS12)+1,"")</f>
        <v/>
      </c>
      <c r="BHU12" s="255" t="str">
        <f ca="1">IF(BGX12&lt;&gt;"",INDEX(BGX12:BGX15,MATCH(2,BHT12:BHT15,0),0),"")</f>
        <v/>
      </c>
      <c r="BJR12" s="255" t="str">
        <f ca="1">IF(BHU12&lt;&gt;"",BHU12,IF(BGW12&lt;&gt;"",BGW12,BFS12))</f>
        <v>Japan</v>
      </c>
      <c r="BJS12" s="255">
        <v>2</v>
      </c>
      <c r="BJT12" s="255">
        <v>10</v>
      </c>
      <c r="BJU12" s="255" t="str">
        <f t="shared" si="98"/>
        <v>Australia</v>
      </c>
      <c r="BJV12" s="255" t="str">
        <f ca="1">IF(OFFSET('All Players'!$W19,0,BJV$1)&lt;&gt;"",OFFSET('All Players'!$W19,0,BJV$1),"")</f>
        <v/>
      </c>
      <c r="BJW12" s="255" t="str">
        <f ca="1">IF(OFFSET('All Players'!$Y19,0,BJV$1)&lt;&gt;"",OFFSET('All Players'!$Y19,0,BJV$1),"")</f>
        <v/>
      </c>
      <c r="BJX12" s="255" t="str">
        <f t="shared" si="99"/>
        <v>Fiji</v>
      </c>
      <c r="BJY12" s="255" t="str">
        <f ca="1">IF(OFFSET('All Players'!$AA19,0,BJX$1)&lt;&gt;"",OFFSET('All Players'!$AA19,0,BJX$1),"")</f>
        <v/>
      </c>
      <c r="BJZ12" s="255" t="str">
        <f ca="1">IF(OFFSET('All Players'!$AC19,0,BJY$1)&lt;&gt;"",OFFSET('All Players'!$AC19,0,BJY$1),"")</f>
        <v/>
      </c>
      <c r="BKA12" s="255">
        <f t="shared" ca="1" si="100"/>
        <v>0</v>
      </c>
      <c r="BKB12" s="255">
        <f t="shared" ca="1" si="101"/>
        <v>0</v>
      </c>
      <c r="BKC12" s="255">
        <f t="shared" ca="1" si="102"/>
        <v>0</v>
      </c>
      <c r="BKD12" s="255">
        <f t="shared" ca="1" si="103"/>
        <v>0</v>
      </c>
      <c r="BKE12" s="255" t="str">
        <f t="shared" ca="1" si="104"/>
        <v/>
      </c>
      <c r="BKF12" s="255" t="str">
        <f t="shared" ca="1" si="105"/>
        <v/>
      </c>
      <c r="BKG12" s="255">
        <f ca="1">VLOOKUP(BKH12,BOY11:BOZ15,2,FALSE)</f>
        <v>4</v>
      </c>
      <c r="BKH12" s="255" t="s">
        <v>42</v>
      </c>
      <c r="BKI12" s="255">
        <f t="shared" ca="1" si="549"/>
        <v>0</v>
      </c>
      <c r="BKJ12" s="255">
        <f t="shared" ca="1" si="550"/>
        <v>0</v>
      </c>
      <c r="BKK12" s="255">
        <f t="shared" ca="1" si="551"/>
        <v>0</v>
      </c>
      <c r="BKL12" s="255">
        <f t="shared" ca="1" si="552"/>
        <v>0</v>
      </c>
      <c r="BKM12" s="255">
        <f t="shared" ref="BKM12:BKM15" ca="1" si="698">SUMIF(BPE$3:BPE$60,BKH12,BPC$3:BPC$60)+SUMIF(BPB$3:BPB$60,BKH12,BPD$3:BPD$60)</f>
        <v>0</v>
      </c>
      <c r="BKN12" s="255">
        <f t="shared" ca="1" si="553"/>
        <v>1000</v>
      </c>
      <c r="BKO12" s="255">
        <f t="shared" ref="BKO12:BKO15" ca="1" si="699">SUMIF(BPB:BPB,BKH12,BPF:BPF)+SUMIF(BPE:BPE,BKH12,BPG:BPG)</f>
        <v>0</v>
      </c>
      <c r="BKP12" s="255">
        <f t="shared" ref="BKP12:BKP15" ca="1" si="700">SUMIF(BPE:BPE,BKH12,BPF:BPF)+SUMIF(BPB:BPB,BKH12,BPG:BPG)</f>
        <v>0</v>
      </c>
      <c r="BKQ12" s="255">
        <f t="shared" ca="1" si="554"/>
        <v>1000</v>
      </c>
      <c r="BKR12" s="255">
        <f t="shared" ca="1" si="555"/>
        <v>0</v>
      </c>
      <c r="BKS12" s="255">
        <f ca="1">SUMIF(BPB:BPB,BKH12,BPH:BPH)+SUMIF(BPE:BPE,BKH12,BPI:BPI)</f>
        <v>0</v>
      </c>
      <c r="BKT12" s="255">
        <f ca="1">SUMIF(BPB:BPB,BKH12,BPJ:BPJ)+SUMIF(BPE:BPE,BKH12,BPK:BPK)</f>
        <v>0</v>
      </c>
      <c r="BKU12" s="255">
        <f t="shared" ca="1" si="556"/>
        <v>0</v>
      </c>
      <c r="BKV12" s="255">
        <v>9</v>
      </c>
      <c r="BKW12" s="255">
        <f t="shared" ref="BKW12:BKW15" ca="1" si="701">RANK(BKU12,BKU$11:BKU$15)</f>
        <v>1</v>
      </c>
      <c r="BKY12" s="255">
        <f ca="1">RANK(BKU12,BKU$11:BKU$15)+COUNTIF(BKU$11:BKU12,BKU12)-1</f>
        <v>2</v>
      </c>
      <c r="BKZ12" s="255" t="str">
        <f ca="1">INDEX(BKH$11:BKH$15,MATCH(2,BKY$11:BKY$15,0),0)</f>
        <v>Samoa</v>
      </c>
      <c r="BLA12" s="255">
        <f t="shared" ref="BLA12:BLA15" ca="1" si="702">INDEX(BKW$11:BKW$15,MATCH(BKZ12,BKH$11:BKH$15,0),0)</f>
        <v>1</v>
      </c>
      <c r="BLB12" s="255" t="str">
        <f ca="1">IF(BLB11&lt;&gt;"",BKZ12,"")</f>
        <v>Samoa</v>
      </c>
      <c r="BLC12" s="255" t="str">
        <f ca="1">IF(BLC11&lt;&gt;"",BKZ13,"")</f>
        <v/>
      </c>
      <c r="BLD12" s="255" t="str">
        <f ca="1">IF(BLD11&lt;&gt;"",BKZ14,"")</f>
        <v/>
      </c>
      <c r="BLE12" s="255" t="str">
        <f ca="1">IF(BLE11&lt;&gt;"",BKZ15,"")</f>
        <v/>
      </c>
      <c r="BLG12" s="255" t="str">
        <f t="shared" ref="BLG12:BLG15" ca="1" si="703">IF(BLB12&lt;&gt;"",BLB12,"")</f>
        <v>Samoa</v>
      </c>
      <c r="BLH12" s="255">
        <f ca="1">SUMPRODUCT((BPB3:BPB42=BLG12)*(BPE3:BPE42=BLG13)*(BPL3:BPL42="W"))+SUMPRODUCT((BPB3:BPB42=BLG12)*(BPE3:BPE42=BLG14)*(BPL3:BPL42="W"))+SUMPRODUCT((BPB3:BPB42=BLG12)*(BPE3:BPE42=BLG15)*(BPL3:BPL42="W"))+SUMPRODUCT((BPB3:BPB42=BLG12)*(BPE3:BPE42=BLG11)*(BPL3:BPL42="W"))+SUMPRODUCT((BPB3:BPB42=BLG13)*(BPE3:BPE42=BLG12)*(BPM3:BPM42="W"))+SUMPRODUCT((BPB3:BPB42=BLG14)*(BPE3:BPE42=BLG12)*(BPM3:BPM42="W"))+SUMPRODUCT((BPB3:BPB42=BLG15)*(BPE3:BPE42=BLG12)*(BPM3:BPM42="W"))+SUMPRODUCT((BPB3:BPB42=BLG11)*(BPE3:BPE42=BLG12)*(BPM3:BPM42="W"))</f>
        <v>0</v>
      </c>
      <c r="BLI12" s="255">
        <f ca="1">SUMPRODUCT((BPB3:BPB42=BLG12)*(BPE3:BPE42=BLG13)*(BPL3:BPL42="D"))+SUMPRODUCT((BPB3:BPB42=BLG12)*(BPE3:BPE42=BLG14)*(BPL3:BPL42="D"))+SUMPRODUCT((BPB3:BPB42=BLG12)*(BPE3:BPE42=BLG15)*(BPL3:BPL42="D"))+SUMPRODUCT((BPB3:BPB42=BLG12)*(BPE3:BPE42=BLG11)*(BPL3:BPL42="D"))+SUMPRODUCT((BPB3:BPB42=BLG13)*(BPE3:BPE42=BLG12)*(BPL3:BPL42="D"))+SUMPRODUCT((BPB3:BPB42=BLG14)*(BPE3:BPE42=BLG12)*(BPL3:BPL42="D"))+SUMPRODUCT((BPB3:BPB42=BLG15)*(BPE3:BPE42=BLG12)*(BPL3:BPL42="D"))+SUMPRODUCT((BPB3:BPB42=BLG11)*(BPE3:BPE42=BLG12)*(BPL3:BPL42="D"))</f>
        <v>0</v>
      </c>
      <c r="BLJ12" s="255">
        <f ca="1">SUMPRODUCT((BPB3:BPB42=BLG12)*(BPE3:BPE42=BLG13)*(BPL3:BPL42="L"))+SUMPRODUCT((BPB3:BPB42=BLG12)*(BPE3:BPE42=BLG14)*(BPL3:BPL42="L"))+SUMPRODUCT((BPB3:BPB42=BLG12)*(BPE3:BPE42=BLG15)*(BPL3:BPL42="L"))+SUMPRODUCT((BPB3:BPB42=BLG12)*(BPE3:BPE42=BLG11)*(BPL3:BPL42="L"))+SUMPRODUCT((BPB3:BPB42=BLG13)*(BPE3:BPE42=BLG12)*(BPM3:BPM42="L"))+SUMPRODUCT((BPB3:BPB42=BLG14)*(BPE3:BPE42=BLG12)*(BPM3:BPM42="L"))+SUMPRODUCT((BPB3:BPB42=BLG15)*(BPE3:BPE42=BLG12)*(BPM3:BPM42="L"))+SUMPRODUCT((BPB3:BPB42=BLG11)*(BPE3:BPE42=BLG12)*(BPM3:BPM42="L"))</f>
        <v>0</v>
      </c>
      <c r="BLK12" s="255">
        <f ca="1">IF(BLG12&lt;&gt;"",VLOOKUP(BLG12,BKH4:BKL29,5,FALSE),0)</f>
        <v>0</v>
      </c>
      <c r="BLL12" s="255">
        <f ca="1">IF(BLG12&lt;&gt;"",VLOOKUP(BLG12,BKH4:BKM29,6,FALSE),0)</f>
        <v>0</v>
      </c>
      <c r="BLM12" s="255">
        <f ca="1">BLK12-BLL12+1000</f>
        <v>1000</v>
      </c>
      <c r="BLN12" s="255">
        <f ca="1">IF(BLG12&lt;&gt;"",VLOOKUP(BLG12,BKH4:BKO29,8,FALSE),0)</f>
        <v>0</v>
      </c>
      <c r="BLO12" s="255">
        <f ca="1">IF(BLG12&lt;&gt;"",VLOOKUP(BLG12,BKH4:BKP29,9,FALSE),0)</f>
        <v>0</v>
      </c>
      <c r="BLP12" s="255">
        <f t="shared" ref="BLP12" ca="1" si="704">BLN12-BLO12+1000</f>
        <v>1000</v>
      </c>
      <c r="BLQ12" s="255">
        <f ca="1">IF(BLG12&lt;&gt;"",VLOOKUP(BLG12,BKH11:BKL15,5,FALSE),"")</f>
        <v>0</v>
      </c>
      <c r="BLR12" s="255">
        <f ca="1">IF(BLG12&lt;&gt;"",VLOOKUP(BLG12,BKH11:BKO15,8,FALSE),"")</f>
        <v>0</v>
      </c>
      <c r="BLS12" s="255">
        <f ca="1">IF(BLG12&lt;&gt;"",VLOOKUP(BLG12,BKH11:BKV15,15,FALSE),"")</f>
        <v>9</v>
      </c>
      <c r="BLT12" s="255">
        <f ca="1">SUMPRODUCT((BPB3:BPB42=BLG12)*(BPE3:BPE42=BLG13)*BPH3:BPH42)+SUMPRODUCT((BPB3:BPB42=BLG12)*(BPE3:BPE42=BLG14)*BPH3:BPH42)+SUMPRODUCT((BPB3:BPB42=BLG12)*(BPE3:BPE42=BLG15)*BPH3:BPH42)+SUMPRODUCT((BPB3:BPB42=BLG12)*(BPE3:BPE42=BLG11)*BPH3:BPH42)+SUMPRODUCT((BPB3:BPB42=BLG13)*(BPE3:BPE42=BLG12)*BPI3:BPI42)+SUMPRODUCT((BPB3:BPB42=BLG14)*(BPE3:BPE42=BLG12)*BPI3:BPI42)+SUMPRODUCT((BPB3:BPB42=BLG15)*(BPE3:BPE42=BLG12)*BPI3:BPI42)+SUMPRODUCT((BPB3:BPB42=BLG11)*(BPE3:BPE42=BLG12)*BPI3:BPI42)</f>
        <v>0</v>
      </c>
      <c r="BLU12" s="255">
        <f ca="1">SUMPRODUCT((BPB3:BPB42=BLG12)*(BPE3:BPE42=BLG13)*BPJ3:BPJ42)+SUMPRODUCT((BPB3:BPB42=BLG12)*(BPE3:BPE42=BLG14)*BPJ3:BPJ42)+SUMPRODUCT((BPB3:BPB42=BLG12)*(BPE3:BPE42=BLG15)*BPJ3:BPJ42)+SUMPRODUCT((BPB3:BPB42=BLG12)*(BPE3:BPE42=BLG11)*BPJ3:BPJ42)+SUMPRODUCT((BPB3:BPB42=BLG13)*(BPE3:BPE42=BLG12)*BPK3:BPK42)+SUMPRODUCT((BPB3:BPB42=BLG14)*(BPE3:BPE42=BLG12)*BPK3:BPK42)+SUMPRODUCT((BPB3:BPB42=BLG15)*(BPE3:BPE42=BLG12)*BPK3:BPK42)+SUMPRODUCT((BPB3:BPB42=BLG11)*(BPE3:BPE42=BLG12)*BPK3:BPK42)</f>
        <v>0</v>
      </c>
      <c r="BLV12" s="255">
        <f t="shared" ref="BLV12" ca="1" si="705">BLH12*4+BLI12*2+BLT12+BLU12</f>
        <v>0</v>
      </c>
      <c r="BLW12" s="255">
        <f ca="1">IF(BLG12&lt;&gt;"",RANK(BLV12,BLV11:BLV15),"")</f>
        <v>1</v>
      </c>
      <c r="BLX12" s="255">
        <f ca="1">SUMPRODUCT((BLV11:BLV15=BLV12)*(BLM11:BLM15&gt;BLM12))</f>
        <v>0</v>
      </c>
      <c r="BLY12" s="255">
        <f ca="1">SUMPRODUCT((BLV11:BLV15=BLV12)*(BLM11:BLM15=BLM12)*(BLP11:BLP15&gt;BLP12))</f>
        <v>0</v>
      </c>
      <c r="BLZ12" s="255">
        <f ca="1">SUMPRODUCT((BLV11:BLV15=BLV12)*(BLM11:BLM15=BLM12)*(BLP11:BLP15=BLP12)*(BLQ11:BLQ15&gt;BLQ12))</f>
        <v>0</v>
      </c>
      <c r="BMA12" s="255">
        <f ca="1">SUMPRODUCT((BLV11:BLV15=BLV12)*(BLM11:BLM15=BLM12)*(BLP11:BLP15=BLP12)*(BLQ11:BLQ15=BLQ12)*(BLR11:BLR15&gt;BLR12))</f>
        <v>0</v>
      </c>
      <c r="BMB12" s="255">
        <f ca="1">SUMPRODUCT((BLV11:BLV15=BLV12)*(BLM11:BLM15=BLM12)*(BLP11:BLP15=BLP12)*(BLQ11:BLQ15=BLQ12)*(BLR11:BLR15=BLR12)*(BLS11:BLS15&gt;BLS12))</f>
        <v>3</v>
      </c>
      <c r="BMC12" s="255">
        <f t="shared" ref="BMC12:BMC15" ca="1" si="706">IF(BLG12&lt;&gt;"",SUM(BLW12:BMB12),"")</f>
        <v>4</v>
      </c>
      <c r="BMD12" s="255" t="str">
        <f ca="1">IF(BLG12&lt;&gt;"",INDEX(BLG11:BLG15,MATCH(2,BMC11:BMC15,0),0),"")</f>
        <v>Japan</v>
      </c>
      <c r="BME12" s="255" t="str">
        <f ca="1">IF(BLC11&lt;&gt;"",BLC11,"")</f>
        <v/>
      </c>
      <c r="BMF12" s="255">
        <f ca="1">SUMPRODUCT((BPB3:BPB42=BME12)*(BPE3:BPE42=BME13)*(BPL3:BPL42="W"))+SUMPRODUCT((BPB3:BPB42=BME12)*(BPE3:BPE42=BME14)*(BPL3:BPL42="W"))+SUMPRODUCT((BPB3:BPB42=BME12)*(BPE3:BPE42=BME15)*(BPL3:BPL42="W"))+SUMPRODUCT((BPB3:BPB42=BME13)*(BPE3:BPE42=BME12)*(BPM3:BPM42="W"))+SUMPRODUCT((BPB3:BPB42=BME14)*(BPE3:BPE42=BME12)*(BPM3:BPM42="W"))+SUMPRODUCT((BPB3:BPB42=BME15)*(BPE3:BPE42=BME12)*(BPM3:BPM42="W"))</f>
        <v>0</v>
      </c>
      <c r="BMG12" s="255">
        <f ca="1">SUMPRODUCT((BPB3:BPB42=BME12)*(BPE3:BPE42=BME13)*(BPL3:BPL42="D"))+SUMPRODUCT((BPB3:BPB42=BME12)*(BPE3:BPE42=BME14)*(BPL3:BPL42="D"))+SUMPRODUCT((BPB3:BPB42=BME12)*(BPE3:BPE42=BME15)*(BPL3:BPL42="D"))+SUMPRODUCT((BPB3:BPB42=BME13)*(BPE3:BPE42=BME12)*(BPL3:BPL42="D"))+SUMPRODUCT((BPB3:BPB42=BME14)*(BPE3:BPE42=BME12)*(BPL3:BPL42="D"))+SUMPRODUCT((BPB3:BPB42=BME15)*(BPE3:BPE42=BME12)*(BPL3:BPL42="D"))</f>
        <v>0</v>
      </c>
      <c r="BMH12" s="255">
        <f ca="1">SUMPRODUCT((BPB3:BPB42=BME12)*(BPE3:BPE42=BME13)*(BPL3:BPL42="L"))+SUMPRODUCT((BPB3:BPB42=BME12)*(BPE3:BPE42=BME14)*(BPL3:BPL42="L"))+SUMPRODUCT((BPB3:BPB42=BME12)*(BPE3:BPE42=BME15)*(BPL3:BPL42="L"))+SUMPRODUCT((BPB3:BPB42=BME13)*(BPE3:BPE42=BME12)*(BPM3:BPM42="L"))+SUMPRODUCT((BPB3:BPB42=BME14)*(BPE3:BPE42=BME12)*(BPM3:BPM42="L"))+SUMPRODUCT((BPB3:BPB42=BME15)*(BPE3:BPE42=BME12)*(BPM3:BPM42="L"))</f>
        <v>0</v>
      </c>
      <c r="BMI12" s="255">
        <f ca="1">IF(BME12&lt;&gt;"",VLOOKUP(BME12,BKH4:BKL29,5,FALSE),0)</f>
        <v>0</v>
      </c>
      <c r="BMJ12" s="255">
        <f ca="1">IF(BME12&lt;&gt;"",VLOOKUP(BME12,BKH4:BKM29,6,FALSE),0)</f>
        <v>0</v>
      </c>
      <c r="BMK12" s="255">
        <f ca="1">BMI12-BMJ12+1000</f>
        <v>1000</v>
      </c>
      <c r="BML12" s="255">
        <f ca="1">IF(BME12&lt;&gt;"",VLOOKUP(BME12,BKH4:BKO29,8,FALSE),0)</f>
        <v>0</v>
      </c>
      <c r="BMM12" s="255">
        <f ca="1">IF(BME12&lt;&gt;"",VLOOKUP(BME12,BKH4:BKP29,9,FALSE),0)</f>
        <v>0</v>
      </c>
      <c r="BMN12" s="255">
        <f ca="1">BML12-BMM12+1000</f>
        <v>1000</v>
      </c>
      <c r="BMO12" s="255" t="str">
        <f ca="1">IF(BME12&lt;&gt;"",VLOOKUP(BME12,BKH11:BKL15,5,FALSE),"")</f>
        <v/>
      </c>
      <c r="BMP12" s="255" t="str">
        <f ca="1">IF(BME12&lt;&gt;"",VLOOKUP(BME12,BKH11:BKO15,8,FALSE),"")</f>
        <v/>
      </c>
      <c r="BMQ12" s="255" t="str">
        <f ca="1">IF(BME12&lt;&gt;"",VLOOKUP(BME12,BKH11:BKV15,15,FALSE),"")</f>
        <v/>
      </c>
      <c r="BMR12" s="255">
        <f ca="1">SUMPRODUCT((BPB3:BPB42=BME12)*(BPE3:BPE42=BME13)*BPH3:BPH42)+SUMPRODUCT((BPB3:BPB42=BME12)*(BPE3:BPE42=BME14)*BPH3:BPH42)+SUMPRODUCT((BPB3:BPB42=BME12)*(BPE3:BPE42=BME15)*BPH3:BPH42)+SUMPRODUCT((BPB3:BPB42=BME13)*(BPE3:BPE42=BME12)*BPI3:BPI42)+SUMPRODUCT((BPB3:BPB42=BME14)*(BPE3:BPE42=BME12)*BPI3:BPI42)+SUMPRODUCT((BPB3:BPB42=BME15)*(BPE3:BPE42=BME12)*BPI3:BPI42)</f>
        <v>0</v>
      </c>
      <c r="BMS12" s="255">
        <f ca="1">SUMPRODUCT((BPB3:BPB42=BME12)*(BPE3:BPE42=BME13)*BPJ3:BPJ42)+SUMPRODUCT((BPB3:BPB42=BME12)*(BPE3:BPE42=BME14)*BPJ3:BPJ42)+SUMPRODUCT((BPB3:BPB42=BME12)*(BPE3:BPE42=BME15)*BPJ3:BPJ42)+SUMPRODUCT((BPB3:BPB42=BME13)*(BPE3:BPE42=BME12)*BPK3:BPK42)+SUMPRODUCT((BPB3:BPB42=BME14)*(BPE3:BPE42=BME12)*BPK3:BPK42)+SUMPRODUCT((BPB3:BPB42=BME15)*(BPE3:BPE42=BME12)*BPK3:BPK42)</f>
        <v>0</v>
      </c>
      <c r="BMT12" s="255">
        <f ca="1">BMF12*4+BMG12*2+BMR12+BMS12</f>
        <v>0</v>
      </c>
      <c r="BMU12" s="255" t="str">
        <f ca="1">IF(BME12&lt;&gt;"",RANK(BMT12,BMT12:BMT15),"")</f>
        <v/>
      </c>
      <c r="BMV12" s="255">
        <f ca="1">SUMPRODUCT((BMT12:BMT15=BMT12)*(BMK12:BMK15&gt;BMK12))</f>
        <v>0</v>
      </c>
      <c r="BMW12" s="255">
        <f ca="1">SUMPRODUCT((BMT12:BMT15=BMT12)*(BMK12:BMK15=BMK12)*(BMN12:BMN15&gt;BMN12))</f>
        <v>0</v>
      </c>
      <c r="BMX12" s="255">
        <f ca="1">SUMPRODUCT((BMT11:BMT15=BMT12)*(BMK11:BMK15=BMK12)*(BMN11:BMN15=BMN12)*(BMO11:BMO15&gt;BMO12))</f>
        <v>0</v>
      </c>
      <c r="BMY12" s="255">
        <f ca="1">SUMPRODUCT((BMT11:BMT15=BMT12)*(BMK11:BMK15=BMK12)*(BMN11:BMN15=BMN12)*(BMO11:BMO15=BMO12)*(BMP11:BMP15&gt;BMP12))</f>
        <v>0</v>
      </c>
      <c r="BMZ12" s="255">
        <f ca="1">SUMPRODUCT((BMT11:BMT15=BMT12)*(BMK11:BMK15=BMK12)*(BMN11:BMN15=BMN12)*(BMO11:BMO15=BMO12)*(BMP11:BMP15=BMP12)*(BMQ11:BMQ15&gt;BMQ12))</f>
        <v>0</v>
      </c>
      <c r="BNA12" s="255" t="str">
        <f t="shared" ref="BNA12:BNA15" ca="1" si="707">IF(BME12&lt;&gt;"",SUM(BMU12:BMZ12)+1,"")</f>
        <v/>
      </c>
      <c r="BNB12" s="255" t="str">
        <f ca="1">IF(BME12&lt;&gt;"",INDEX(BME12:BME15,MATCH(2,BNA12:BNA15,0),0),"")</f>
        <v/>
      </c>
      <c r="BOY12" s="255" t="str">
        <f ca="1">IF(BNB12&lt;&gt;"",BNB12,IF(BMD12&lt;&gt;"",BMD12,BKZ12))</f>
        <v>Japan</v>
      </c>
      <c r="BOZ12" s="255">
        <v>2</v>
      </c>
      <c r="BPA12" s="255">
        <v>10</v>
      </c>
      <c r="BPB12" s="255" t="str">
        <f t="shared" si="106"/>
        <v>Australia</v>
      </c>
      <c r="BPC12" s="255" t="str">
        <f ca="1">IF(OFFSET('All Players'!$W19,0,BPC$1)&lt;&gt;"",OFFSET('All Players'!$W19,0,BPC$1),"")</f>
        <v/>
      </c>
      <c r="BPD12" s="255" t="str">
        <f ca="1">IF(OFFSET('All Players'!$Y19,0,BPC$1)&lt;&gt;"",OFFSET('All Players'!$Y19,0,BPC$1),"")</f>
        <v/>
      </c>
      <c r="BPE12" s="255" t="str">
        <f t="shared" si="107"/>
        <v>Fiji</v>
      </c>
      <c r="BPF12" s="255" t="str">
        <f ca="1">IF(OFFSET('All Players'!$AA19,0,BPE$1)&lt;&gt;"",OFFSET('All Players'!$AA19,0,BPE$1),"")</f>
        <v/>
      </c>
      <c r="BPG12" s="255" t="str">
        <f ca="1">IF(OFFSET('All Players'!$AC19,0,BPF$1)&lt;&gt;"",OFFSET('All Players'!$AC19,0,BPF$1),"")</f>
        <v/>
      </c>
      <c r="BPH12" s="255">
        <f t="shared" ca="1" si="108"/>
        <v>0</v>
      </c>
      <c r="BPI12" s="255">
        <f t="shared" ca="1" si="109"/>
        <v>0</v>
      </c>
      <c r="BPJ12" s="255">
        <f t="shared" ca="1" si="110"/>
        <v>0</v>
      </c>
      <c r="BPK12" s="255">
        <f t="shared" ca="1" si="111"/>
        <v>0</v>
      </c>
      <c r="BPL12" s="255" t="str">
        <f t="shared" ca="1" si="112"/>
        <v/>
      </c>
      <c r="BPM12" s="255" t="str">
        <f t="shared" ca="1" si="113"/>
        <v/>
      </c>
      <c r="BPN12" s="255">
        <f ca="1">VLOOKUP(BPO12,BUF11:BUG15,2,FALSE)</f>
        <v>4</v>
      </c>
      <c r="BPO12" s="255" t="s">
        <v>42</v>
      </c>
      <c r="BPP12" s="255">
        <f t="shared" ca="1" si="557"/>
        <v>0</v>
      </c>
      <c r="BPQ12" s="255">
        <f t="shared" ca="1" si="558"/>
        <v>0</v>
      </c>
      <c r="BPR12" s="255">
        <f t="shared" ca="1" si="559"/>
        <v>0</v>
      </c>
      <c r="BPS12" s="255">
        <f t="shared" ca="1" si="560"/>
        <v>0</v>
      </c>
      <c r="BPT12" s="255">
        <f t="shared" ref="BPT12:BPT15" ca="1" si="708">SUMIF(BUL$3:BUL$60,BPO12,BUJ$3:BUJ$60)+SUMIF(BUI$3:BUI$60,BPO12,BUK$3:BUK$60)</f>
        <v>0</v>
      </c>
      <c r="BPU12" s="255">
        <f t="shared" ca="1" si="561"/>
        <v>1000</v>
      </c>
      <c r="BPV12" s="255">
        <f t="shared" ref="BPV12:BPV15" ca="1" si="709">SUMIF(BUI:BUI,BPO12,BUM:BUM)+SUMIF(BUL:BUL,BPO12,BUN:BUN)</f>
        <v>0</v>
      </c>
      <c r="BPW12" s="255">
        <f t="shared" ref="BPW12:BPW15" ca="1" si="710">SUMIF(BUL:BUL,BPO12,BUM:BUM)+SUMIF(BUI:BUI,BPO12,BUN:BUN)</f>
        <v>0</v>
      </c>
      <c r="BPX12" s="255">
        <f t="shared" ca="1" si="562"/>
        <v>1000</v>
      </c>
      <c r="BPY12" s="255">
        <f t="shared" ca="1" si="563"/>
        <v>0</v>
      </c>
      <c r="BPZ12" s="255">
        <f ca="1">SUMIF(BUI:BUI,BPO12,BUO:BUO)+SUMIF(BUL:BUL,BPO12,BUP:BUP)</f>
        <v>0</v>
      </c>
      <c r="BQA12" s="255">
        <f ca="1">SUMIF(BUI:BUI,BPO12,BUQ:BUQ)+SUMIF(BUL:BUL,BPO12,BUR:BUR)</f>
        <v>0</v>
      </c>
      <c r="BQB12" s="255">
        <f t="shared" ca="1" si="564"/>
        <v>0</v>
      </c>
      <c r="BQC12" s="255">
        <v>9</v>
      </c>
      <c r="BQD12" s="255">
        <f t="shared" ref="BQD12:BQD15" ca="1" si="711">RANK(BQB12,BQB$11:BQB$15)</f>
        <v>1</v>
      </c>
      <c r="BQF12" s="255">
        <f ca="1">RANK(BQB12,BQB$11:BQB$15)+COUNTIF(BQB$11:BQB12,BQB12)-1</f>
        <v>2</v>
      </c>
      <c r="BQG12" s="255" t="str">
        <f ca="1">INDEX(BPO$11:BPO$15,MATCH(2,BQF$11:BQF$15,0),0)</f>
        <v>Samoa</v>
      </c>
      <c r="BQH12" s="255">
        <f t="shared" ref="BQH12:BQH15" ca="1" si="712">INDEX(BQD$11:BQD$15,MATCH(BQG12,BPO$11:BPO$15,0),0)</f>
        <v>1</v>
      </c>
      <c r="BQI12" s="255" t="str">
        <f ca="1">IF(BQI11&lt;&gt;"",BQG12,"")</f>
        <v>Samoa</v>
      </c>
      <c r="BQJ12" s="255" t="str">
        <f ca="1">IF(BQJ11&lt;&gt;"",BQG13,"")</f>
        <v/>
      </c>
      <c r="BQK12" s="255" t="str">
        <f ca="1">IF(BQK11&lt;&gt;"",BQG14,"")</f>
        <v/>
      </c>
      <c r="BQL12" s="255" t="str">
        <f ca="1">IF(BQL11&lt;&gt;"",BQG15,"")</f>
        <v/>
      </c>
      <c r="BQN12" s="255" t="str">
        <f t="shared" ref="BQN12:BQN15" ca="1" si="713">IF(BQI12&lt;&gt;"",BQI12,"")</f>
        <v>Samoa</v>
      </c>
      <c r="BQO12" s="255">
        <f ca="1">SUMPRODUCT((BUI3:BUI42=BQN12)*(BUL3:BUL42=BQN13)*(BUS3:BUS42="W"))+SUMPRODUCT((BUI3:BUI42=BQN12)*(BUL3:BUL42=BQN14)*(BUS3:BUS42="W"))+SUMPRODUCT((BUI3:BUI42=BQN12)*(BUL3:BUL42=BQN15)*(BUS3:BUS42="W"))+SUMPRODUCT((BUI3:BUI42=BQN12)*(BUL3:BUL42=BQN11)*(BUS3:BUS42="W"))+SUMPRODUCT((BUI3:BUI42=BQN13)*(BUL3:BUL42=BQN12)*(BUT3:BUT42="W"))+SUMPRODUCT((BUI3:BUI42=BQN14)*(BUL3:BUL42=BQN12)*(BUT3:BUT42="W"))+SUMPRODUCT((BUI3:BUI42=BQN15)*(BUL3:BUL42=BQN12)*(BUT3:BUT42="W"))+SUMPRODUCT((BUI3:BUI42=BQN11)*(BUL3:BUL42=BQN12)*(BUT3:BUT42="W"))</f>
        <v>0</v>
      </c>
      <c r="BQP12" s="255">
        <f ca="1">SUMPRODUCT((BUI3:BUI42=BQN12)*(BUL3:BUL42=BQN13)*(BUS3:BUS42="D"))+SUMPRODUCT((BUI3:BUI42=BQN12)*(BUL3:BUL42=BQN14)*(BUS3:BUS42="D"))+SUMPRODUCT((BUI3:BUI42=BQN12)*(BUL3:BUL42=BQN15)*(BUS3:BUS42="D"))+SUMPRODUCT((BUI3:BUI42=BQN12)*(BUL3:BUL42=BQN11)*(BUS3:BUS42="D"))+SUMPRODUCT((BUI3:BUI42=BQN13)*(BUL3:BUL42=BQN12)*(BUS3:BUS42="D"))+SUMPRODUCT((BUI3:BUI42=BQN14)*(BUL3:BUL42=BQN12)*(BUS3:BUS42="D"))+SUMPRODUCT((BUI3:BUI42=BQN15)*(BUL3:BUL42=BQN12)*(BUS3:BUS42="D"))+SUMPRODUCT((BUI3:BUI42=BQN11)*(BUL3:BUL42=BQN12)*(BUS3:BUS42="D"))</f>
        <v>0</v>
      </c>
      <c r="BQQ12" s="255">
        <f ca="1">SUMPRODUCT((BUI3:BUI42=BQN12)*(BUL3:BUL42=BQN13)*(BUS3:BUS42="L"))+SUMPRODUCT((BUI3:BUI42=BQN12)*(BUL3:BUL42=BQN14)*(BUS3:BUS42="L"))+SUMPRODUCT((BUI3:BUI42=BQN12)*(BUL3:BUL42=BQN15)*(BUS3:BUS42="L"))+SUMPRODUCT((BUI3:BUI42=BQN12)*(BUL3:BUL42=BQN11)*(BUS3:BUS42="L"))+SUMPRODUCT((BUI3:BUI42=BQN13)*(BUL3:BUL42=BQN12)*(BUT3:BUT42="L"))+SUMPRODUCT((BUI3:BUI42=BQN14)*(BUL3:BUL42=BQN12)*(BUT3:BUT42="L"))+SUMPRODUCT((BUI3:BUI42=BQN15)*(BUL3:BUL42=BQN12)*(BUT3:BUT42="L"))+SUMPRODUCT((BUI3:BUI42=BQN11)*(BUL3:BUL42=BQN12)*(BUT3:BUT42="L"))</f>
        <v>0</v>
      </c>
      <c r="BQR12" s="255">
        <f ca="1">IF(BQN12&lt;&gt;"",VLOOKUP(BQN12,BPO4:BPS29,5,FALSE),0)</f>
        <v>0</v>
      </c>
      <c r="BQS12" s="255">
        <f ca="1">IF(BQN12&lt;&gt;"",VLOOKUP(BQN12,BPO4:BPT29,6,FALSE),0)</f>
        <v>0</v>
      </c>
      <c r="BQT12" s="255">
        <f ca="1">BQR12-BQS12+1000</f>
        <v>1000</v>
      </c>
      <c r="BQU12" s="255">
        <f ca="1">IF(BQN12&lt;&gt;"",VLOOKUP(BQN12,BPO4:BPV29,8,FALSE),0)</f>
        <v>0</v>
      </c>
      <c r="BQV12" s="255">
        <f ca="1">IF(BQN12&lt;&gt;"",VLOOKUP(BQN12,BPO4:BPW29,9,FALSE),0)</f>
        <v>0</v>
      </c>
      <c r="BQW12" s="255">
        <f t="shared" ref="BQW12" ca="1" si="714">BQU12-BQV12+1000</f>
        <v>1000</v>
      </c>
      <c r="BQX12" s="255">
        <f ca="1">IF(BQN12&lt;&gt;"",VLOOKUP(BQN12,BPO11:BPS15,5,FALSE),"")</f>
        <v>0</v>
      </c>
      <c r="BQY12" s="255">
        <f ca="1">IF(BQN12&lt;&gt;"",VLOOKUP(BQN12,BPO11:BPV15,8,FALSE),"")</f>
        <v>0</v>
      </c>
      <c r="BQZ12" s="255">
        <f ca="1">IF(BQN12&lt;&gt;"",VLOOKUP(BQN12,BPO11:BQC15,15,FALSE),"")</f>
        <v>9</v>
      </c>
      <c r="BRA12" s="255">
        <f ca="1">SUMPRODUCT((BUI3:BUI42=BQN12)*(BUL3:BUL42=BQN13)*BUO3:BUO42)+SUMPRODUCT((BUI3:BUI42=BQN12)*(BUL3:BUL42=BQN14)*BUO3:BUO42)+SUMPRODUCT((BUI3:BUI42=BQN12)*(BUL3:BUL42=BQN15)*BUO3:BUO42)+SUMPRODUCT((BUI3:BUI42=BQN12)*(BUL3:BUL42=BQN11)*BUO3:BUO42)+SUMPRODUCT((BUI3:BUI42=BQN13)*(BUL3:BUL42=BQN12)*BUP3:BUP42)+SUMPRODUCT((BUI3:BUI42=BQN14)*(BUL3:BUL42=BQN12)*BUP3:BUP42)+SUMPRODUCT((BUI3:BUI42=BQN15)*(BUL3:BUL42=BQN12)*BUP3:BUP42)+SUMPRODUCT((BUI3:BUI42=BQN11)*(BUL3:BUL42=BQN12)*BUP3:BUP42)</f>
        <v>0</v>
      </c>
      <c r="BRB12" s="255">
        <f ca="1">SUMPRODUCT((BUI3:BUI42=BQN12)*(BUL3:BUL42=BQN13)*BUQ3:BUQ42)+SUMPRODUCT((BUI3:BUI42=BQN12)*(BUL3:BUL42=BQN14)*BUQ3:BUQ42)+SUMPRODUCT((BUI3:BUI42=BQN12)*(BUL3:BUL42=BQN15)*BUQ3:BUQ42)+SUMPRODUCT((BUI3:BUI42=BQN12)*(BUL3:BUL42=BQN11)*BUQ3:BUQ42)+SUMPRODUCT((BUI3:BUI42=BQN13)*(BUL3:BUL42=BQN12)*BUR3:BUR42)+SUMPRODUCT((BUI3:BUI42=BQN14)*(BUL3:BUL42=BQN12)*BUR3:BUR42)+SUMPRODUCT((BUI3:BUI42=BQN15)*(BUL3:BUL42=BQN12)*BUR3:BUR42)+SUMPRODUCT((BUI3:BUI42=BQN11)*(BUL3:BUL42=BQN12)*BUR3:BUR42)</f>
        <v>0</v>
      </c>
      <c r="BRC12" s="255">
        <f t="shared" ref="BRC12" ca="1" si="715">BQO12*4+BQP12*2+BRA12+BRB12</f>
        <v>0</v>
      </c>
      <c r="BRD12" s="255">
        <f ca="1">IF(BQN12&lt;&gt;"",RANK(BRC12,BRC11:BRC15),"")</f>
        <v>1</v>
      </c>
      <c r="BRE12" s="255">
        <f ca="1">SUMPRODUCT((BRC11:BRC15=BRC12)*(BQT11:BQT15&gt;BQT12))</f>
        <v>0</v>
      </c>
      <c r="BRF12" s="255">
        <f ca="1">SUMPRODUCT((BRC11:BRC15=BRC12)*(BQT11:BQT15=BQT12)*(BQW11:BQW15&gt;BQW12))</f>
        <v>0</v>
      </c>
      <c r="BRG12" s="255">
        <f ca="1">SUMPRODUCT((BRC11:BRC15=BRC12)*(BQT11:BQT15=BQT12)*(BQW11:BQW15=BQW12)*(BQX11:BQX15&gt;BQX12))</f>
        <v>0</v>
      </c>
      <c r="BRH12" s="255">
        <f ca="1">SUMPRODUCT((BRC11:BRC15=BRC12)*(BQT11:BQT15=BQT12)*(BQW11:BQW15=BQW12)*(BQX11:BQX15=BQX12)*(BQY11:BQY15&gt;BQY12))</f>
        <v>0</v>
      </c>
      <c r="BRI12" s="255">
        <f ca="1">SUMPRODUCT((BRC11:BRC15=BRC12)*(BQT11:BQT15=BQT12)*(BQW11:BQW15=BQW12)*(BQX11:BQX15=BQX12)*(BQY11:BQY15=BQY12)*(BQZ11:BQZ15&gt;BQZ12))</f>
        <v>3</v>
      </c>
      <c r="BRJ12" s="255">
        <f t="shared" ref="BRJ12:BRJ15" ca="1" si="716">IF(BQN12&lt;&gt;"",SUM(BRD12:BRI12),"")</f>
        <v>4</v>
      </c>
      <c r="BRK12" s="255" t="str">
        <f ca="1">IF(BQN12&lt;&gt;"",INDEX(BQN11:BQN15,MATCH(2,BRJ11:BRJ15,0),0),"")</f>
        <v>Japan</v>
      </c>
      <c r="BRL12" s="255" t="str">
        <f ca="1">IF(BQJ11&lt;&gt;"",BQJ11,"")</f>
        <v/>
      </c>
      <c r="BRM12" s="255">
        <f ca="1">SUMPRODUCT((BUI3:BUI42=BRL12)*(BUL3:BUL42=BRL13)*(BUS3:BUS42="W"))+SUMPRODUCT((BUI3:BUI42=BRL12)*(BUL3:BUL42=BRL14)*(BUS3:BUS42="W"))+SUMPRODUCT((BUI3:BUI42=BRL12)*(BUL3:BUL42=BRL15)*(BUS3:BUS42="W"))+SUMPRODUCT((BUI3:BUI42=BRL13)*(BUL3:BUL42=BRL12)*(BUT3:BUT42="W"))+SUMPRODUCT((BUI3:BUI42=BRL14)*(BUL3:BUL42=BRL12)*(BUT3:BUT42="W"))+SUMPRODUCT((BUI3:BUI42=BRL15)*(BUL3:BUL42=BRL12)*(BUT3:BUT42="W"))</f>
        <v>0</v>
      </c>
      <c r="BRN12" s="255">
        <f ca="1">SUMPRODUCT((BUI3:BUI42=BRL12)*(BUL3:BUL42=BRL13)*(BUS3:BUS42="D"))+SUMPRODUCT((BUI3:BUI42=BRL12)*(BUL3:BUL42=BRL14)*(BUS3:BUS42="D"))+SUMPRODUCT((BUI3:BUI42=BRL12)*(BUL3:BUL42=BRL15)*(BUS3:BUS42="D"))+SUMPRODUCT((BUI3:BUI42=BRL13)*(BUL3:BUL42=BRL12)*(BUS3:BUS42="D"))+SUMPRODUCT((BUI3:BUI42=BRL14)*(BUL3:BUL42=BRL12)*(BUS3:BUS42="D"))+SUMPRODUCT((BUI3:BUI42=BRL15)*(BUL3:BUL42=BRL12)*(BUS3:BUS42="D"))</f>
        <v>0</v>
      </c>
      <c r="BRO12" s="255">
        <f ca="1">SUMPRODUCT((BUI3:BUI42=BRL12)*(BUL3:BUL42=BRL13)*(BUS3:BUS42="L"))+SUMPRODUCT((BUI3:BUI42=BRL12)*(BUL3:BUL42=BRL14)*(BUS3:BUS42="L"))+SUMPRODUCT((BUI3:BUI42=BRL12)*(BUL3:BUL42=BRL15)*(BUS3:BUS42="L"))+SUMPRODUCT((BUI3:BUI42=BRL13)*(BUL3:BUL42=BRL12)*(BUT3:BUT42="L"))+SUMPRODUCT((BUI3:BUI42=BRL14)*(BUL3:BUL42=BRL12)*(BUT3:BUT42="L"))+SUMPRODUCT((BUI3:BUI42=BRL15)*(BUL3:BUL42=BRL12)*(BUT3:BUT42="L"))</f>
        <v>0</v>
      </c>
      <c r="BRP12" s="255">
        <f ca="1">IF(BRL12&lt;&gt;"",VLOOKUP(BRL12,BPO4:BPS29,5,FALSE),0)</f>
        <v>0</v>
      </c>
      <c r="BRQ12" s="255">
        <f ca="1">IF(BRL12&lt;&gt;"",VLOOKUP(BRL12,BPO4:BPT29,6,FALSE),0)</f>
        <v>0</v>
      </c>
      <c r="BRR12" s="255">
        <f ca="1">BRP12-BRQ12+1000</f>
        <v>1000</v>
      </c>
      <c r="BRS12" s="255">
        <f ca="1">IF(BRL12&lt;&gt;"",VLOOKUP(BRL12,BPO4:BPV29,8,FALSE),0)</f>
        <v>0</v>
      </c>
      <c r="BRT12" s="255">
        <f ca="1">IF(BRL12&lt;&gt;"",VLOOKUP(BRL12,BPO4:BPW29,9,FALSE),0)</f>
        <v>0</v>
      </c>
      <c r="BRU12" s="255">
        <f ca="1">BRS12-BRT12+1000</f>
        <v>1000</v>
      </c>
      <c r="BRV12" s="255" t="str">
        <f ca="1">IF(BRL12&lt;&gt;"",VLOOKUP(BRL12,BPO11:BPS15,5,FALSE),"")</f>
        <v/>
      </c>
      <c r="BRW12" s="255" t="str">
        <f ca="1">IF(BRL12&lt;&gt;"",VLOOKUP(BRL12,BPO11:BPV15,8,FALSE),"")</f>
        <v/>
      </c>
      <c r="BRX12" s="255" t="str">
        <f ca="1">IF(BRL12&lt;&gt;"",VLOOKUP(BRL12,BPO11:BQC15,15,FALSE),"")</f>
        <v/>
      </c>
      <c r="BRY12" s="255">
        <f ca="1">SUMPRODUCT((BUI3:BUI42=BRL12)*(BUL3:BUL42=BRL13)*BUO3:BUO42)+SUMPRODUCT((BUI3:BUI42=BRL12)*(BUL3:BUL42=BRL14)*BUO3:BUO42)+SUMPRODUCT((BUI3:BUI42=BRL12)*(BUL3:BUL42=BRL15)*BUO3:BUO42)+SUMPRODUCT((BUI3:BUI42=BRL13)*(BUL3:BUL42=BRL12)*BUP3:BUP42)+SUMPRODUCT((BUI3:BUI42=BRL14)*(BUL3:BUL42=BRL12)*BUP3:BUP42)+SUMPRODUCT((BUI3:BUI42=BRL15)*(BUL3:BUL42=BRL12)*BUP3:BUP42)</f>
        <v>0</v>
      </c>
      <c r="BRZ12" s="255">
        <f ca="1">SUMPRODUCT((BUI3:BUI42=BRL12)*(BUL3:BUL42=BRL13)*BUQ3:BUQ42)+SUMPRODUCT((BUI3:BUI42=BRL12)*(BUL3:BUL42=BRL14)*BUQ3:BUQ42)+SUMPRODUCT((BUI3:BUI42=BRL12)*(BUL3:BUL42=BRL15)*BUQ3:BUQ42)+SUMPRODUCT((BUI3:BUI42=BRL13)*(BUL3:BUL42=BRL12)*BUR3:BUR42)+SUMPRODUCT((BUI3:BUI42=BRL14)*(BUL3:BUL42=BRL12)*BUR3:BUR42)+SUMPRODUCT((BUI3:BUI42=BRL15)*(BUL3:BUL42=BRL12)*BUR3:BUR42)</f>
        <v>0</v>
      </c>
      <c r="BSA12" s="255">
        <f ca="1">BRM12*4+BRN12*2+BRY12+BRZ12</f>
        <v>0</v>
      </c>
      <c r="BSB12" s="255" t="str">
        <f ca="1">IF(BRL12&lt;&gt;"",RANK(BSA12,BSA12:BSA15),"")</f>
        <v/>
      </c>
      <c r="BSC12" s="255">
        <f ca="1">SUMPRODUCT((BSA12:BSA15=BSA12)*(BRR12:BRR15&gt;BRR12))</f>
        <v>0</v>
      </c>
      <c r="BSD12" s="255">
        <f ca="1">SUMPRODUCT((BSA12:BSA15=BSA12)*(BRR12:BRR15=BRR12)*(BRU12:BRU15&gt;BRU12))</f>
        <v>0</v>
      </c>
      <c r="BSE12" s="255">
        <f ca="1">SUMPRODUCT((BSA11:BSA15=BSA12)*(BRR11:BRR15=BRR12)*(BRU11:BRU15=BRU12)*(BRV11:BRV15&gt;BRV12))</f>
        <v>0</v>
      </c>
      <c r="BSF12" s="255">
        <f ca="1">SUMPRODUCT((BSA11:BSA15=BSA12)*(BRR11:BRR15=BRR12)*(BRU11:BRU15=BRU12)*(BRV11:BRV15=BRV12)*(BRW11:BRW15&gt;BRW12))</f>
        <v>0</v>
      </c>
      <c r="BSG12" s="255">
        <f ca="1">SUMPRODUCT((BSA11:BSA15=BSA12)*(BRR11:BRR15=BRR12)*(BRU11:BRU15=BRU12)*(BRV11:BRV15=BRV12)*(BRW11:BRW15=BRW12)*(BRX11:BRX15&gt;BRX12))</f>
        <v>0</v>
      </c>
      <c r="BSH12" s="255" t="str">
        <f t="shared" ref="BSH12:BSH15" ca="1" si="717">IF(BRL12&lt;&gt;"",SUM(BSB12:BSG12)+1,"")</f>
        <v/>
      </c>
      <c r="BSI12" s="255" t="str">
        <f ca="1">IF(BRL12&lt;&gt;"",INDEX(BRL12:BRL15,MATCH(2,BSH12:BSH15,0),0),"")</f>
        <v/>
      </c>
      <c r="BUF12" s="255" t="str">
        <f ca="1">IF(BSI12&lt;&gt;"",BSI12,IF(BRK12&lt;&gt;"",BRK12,BQG12))</f>
        <v>Japan</v>
      </c>
      <c r="BUG12" s="255">
        <v>2</v>
      </c>
      <c r="BUH12" s="255">
        <v>10</v>
      </c>
      <c r="BUI12" s="255" t="str">
        <f t="shared" si="114"/>
        <v>Australia</v>
      </c>
      <c r="BUJ12" s="255" t="str">
        <f ca="1">IF(OFFSET('All Players'!$W19,0,BUJ$1)&lt;&gt;"",OFFSET('All Players'!$W19,0,BUJ$1),"")</f>
        <v/>
      </c>
      <c r="BUK12" s="255" t="str">
        <f ca="1">IF(OFFSET('All Players'!$Y19,0,BUJ$1)&lt;&gt;"",OFFSET('All Players'!$Y19,0,BUJ$1),"")</f>
        <v/>
      </c>
      <c r="BUL12" s="255" t="str">
        <f t="shared" si="115"/>
        <v>Fiji</v>
      </c>
      <c r="BUM12" s="255" t="str">
        <f ca="1">IF(OFFSET('All Players'!$AA19,0,BUL$1)&lt;&gt;"",OFFSET('All Players'!$AA19,0,BUL$1),"")</f>
        <v/>
      </c>
      <c r="BUN12" s="255" t="str">
        <f ca="1">IF(OFFSET('All Players'!$AC19,0,BUM$1)&lt;&gt;"",OFFSET('All Players'!$AC19,0,BUM$1),"")</f>
        <v/>
      </c>
      <c r="BUO12" s="255">
        <f t="shared" ca="1" si="116"/>
        <v>0</v>
      </c>
      <c r="BUP12" s="255">
        <f t="shared" ca="1" si="117"/>
        <v>0</v>
      </c>
      <c r="BUQ12" s="255">
        <f t="shared" ca="1" si="118"/>
        <v>0</v>
      </c>
      <c r="BUR12" s="255">
        <f t="shared" ca="1" si="119"/>
        <v>0</v>
      </c>
      <c r="BUS12" s="255" t="str">
        <f t="shared" ca="1" si="120"/>
        <v/>
      </c>
      <c r="BUT12" s="255" t="str">
        <f t="shared" ca="1" si="121"/>
        <v/>
      </c>
      <c r="BUU12" s="255">
        <f ca="1">VLOOKUP(BUV12,BZM11:BZN15,2,FALSE)</f>
        <v>4</v>
      </c>
      <c r="BUV12" s="255" t="s">
        <v>42</v>
      </c>
      <c r="BUW12" s="255">
        <f t="shared" ca="1" si="565"/>
        <v>0</v>
      </c>
      <c r="BUX12" s="255">
        <f t="shared" ca="1" si="566"/>
        <v>0</v>
      </c>
      <c r="BUY12" s="255">
        <f t="shared" ca="1" si="567"/>
        <v>0</v>
      </c>
      <c r="BUZ12" s="255">
        <f t="shared" ca="1" si="568"/>
        <v>0</v>
      </c>
      <c r="BVA12" s="255">
        <f t="shared" ref="BVA12:BVA15" ca="1" si="718">SUMIF(BZS$3:BZS$60,BUV12,BZQ$3:BZQ$60)+SUMIF(BZP$3:BZP$60,BUV12,BZR$3:BZR$60)</f>
        <v>0</v>
      </c>
      <c r="BVB12" s="255">
        <f t="shared" ca="1" si="569"/>
        <v>1000</v>
      </c>
      <c r="BVC12" s="255">
        <f t="shared" ref="BVC12:BVC15" ca="1" si="719">SUMIF(BZP:BZP,BUV12,BZT:BZT)+SUMIF(BZS:BZS,BUV12,BZU:BZU)</f>
        <v>0</v>
      </c>
      <c r="BVD12" s="255">
        <f t="shared" ref="BVD12:BVD15" ca="1" si="720">SUMIF(BZS:BZS,BUV12,BZT:BZT)+SUMIF(BZP:BZP,BUV12,BZU:BZU)</f>
        <v>0</v>
      </c>
      <c r="BVE12" s="255">
        <f t="shared" ca="1" si="570"/>
        <v>1000</v>
      </c>
      <c r="BVF12" s="255">
        <f t="shared" ca="1" si="571"/>
        <v>0</v>
      </c>
      <c r="BVG12" s="255">
        <f ca="1">SUMIF(BZP:BZP,BUV12,BZV:BZV)+SUMIF(BZS:BZS,BUV12,BZW:BZW)</f>
        <v>0</v>
      </c>
      <c r="BVH12" s="255">
        <f ca="1">SUMIF(BZP:BZP,BUV12,BZX:BZX)+SUMIF(BZS:BZS,BUV12,BZY:BZY)</f>
        <v>0</v>
      </c>
      <c r="BVI12" s="255">
        <f t="shared" ca="1" si="572"/>
        <v>0</v>
      </c>
      <c r="BVJ12" s="255">
        <v>9</v>
      </c>
      <c r="BVK12" s="255">
        <f t="shared" ref="BVK12:BVK15" ca="1" si="721">RANK(BVI12,BVI$11:BVI$15)</f>
        <v>1</v>
      </c>
      <c r="BVM12" s="255">
        <f ca="1">RANK(BVI12,BVI$11:BVI$15)+COUNTIF(BVI$11:BVI12,BVI12)-1</f>
        <v>2</v>
      </c>
      <c r="BVN12" s="255" t="str">
        <f ca="1">INDEX(BUV$11:BUV$15,MATCH(2,BVM$11:BVM$15,0),0)</f>
        <v>Samoa</v>
      </c>
      <c r="BVO12" s="255">
        <f t="shared" ref="BVO12:BVO15" ca="1" si="722">INDEX(BVK$11:BVK$15,MATCH(BVN12,BUV$11:BUV$15,0),0)</f>
        <v>1</v>
      </c>
      <c r="BVP12" s="255" t="str">
        <f ca="1">IF(BVP11&lt;&gt;"",BVN12,"")</f>
        <v>Samoa</v>
      </c>
      <c r="BVQ12" s="255" t="str">
        <f ca="1">IF(BVQ11&lt;&gt;"",BVN13,"")</f>
        <v/>
      </c>
      <c r="BVR12" s="255" t="str">
        <f ca="1">IF(BVR11&lt;&gt;"",BVN14,"")</f>
        <v/>
      </c>
      <c r="BVS12" s="255" t="str">
        <f ca="1">IF(BVS11&lt;&gt;"",BVN15,"")</f>
        <v/>
      </c>
      <c r="BVU12" s="255" t="str">
        <f t="shared" ref="BVU12:BVU15" ca="1" si="723">IF(BVP12&lt;&gt;"",BVP12,"")</f>
        <v>Samoa</v>
      </c>
      <c r="BVV12" s="255">
        <f ca="1">SUMPRODUCT((BZP3:BZP42=BVU12)*(BZS3:BZS42=BVU13)*(BZZ3:BZZ42="W"))+SUMPRODUCT((BZP3:BZP42=BVU12)*(BZS3:BZS42=BVU14)*(BZZ3:BZZ42="W"))+SUMPRODUCT((BZP3:BZP42=BVU12)*(BZS3:BZS42=BVU15)*(BZZ3:BZZ42="W"))+SUMPRODUCT((BZP3:BZP42=BVU12)*(BZS3:BZS42=BVU11)*(BZZ3:BZZ42="W"))+SUMPRODUCT((BZP3:BZP42=BVU13)*(BZS3:BZS42=BVU12)*(CAA3:CAA42="W"))+SUMPRODUCT((BZP3:BZP42=BVU14)*(BZS3:BZS42=BVU12)*(CAA3:CAA42="W"))+SUMPRODUCT((BZP3:BZP42=BVU15)*(BZS3:BZS42=BVU12)*(CAA3:CAA42="W"))+SUMPRODUCT((BZP3:BZP42=BVU11)*(BZS3:BZS42=BVU12)*(CAA3:CAA42="W"))</f>
        <v>0</v>
      </c>
      <c r="BVW12" s="255">
        <f ca="1">SUMPRODUCT((BZP3:BZP42=BVU12)*(BZS3:BZS42=BVU13)*(BZZ3:BZZ42="D"))+SUMPRODUCT((BZP3:BZP42=BVU12)*(BZS3:BZS42=BVU14)*(BZZ3:BZZ42="D"))+SUMPRODUCT((BZP3:BZP42=BVU12)*(BZS3:BZS42=BVU15)*(BZZ3:BZZ42="D"))+SUMPRODUCT((BZP3:BZP42=BVU12)*(BZS3:BZS42=BVU11)*(BZZ3:BZZ42="D"))+SUMPRODUCT((BZP3:BZP42=BVU13)*(BZS3:BZS42=BVU12)*(BZZ3:BZZ42="D"))+SUMPRODUCT((BZP3:BZP42=BVU14)*(BZS3:BZS42=BVU12)*(BZZ3:BZZ42="D"))+SUMPRODUCT((BZP3:BZP42=BVU15)*(BZS3:BZS42=BVU12)*(BZZ3:BZZ42="D"))+SUMPRODUCT((BZP3:BZP42=BVU11)*(BZS3:BZS42=BVU12)*(BZZ3:BZZ42="D"))</f>
        <v>0</v>
      </c>
      <c r="BVX12" s="255">
        <f ca="1">SUMPRODUCT((BZP3:BZP42=BVU12)*(BZS3:BZS42=BVU13)*(BZZ3:BZZ42="L"))+SUMPRODUCT((BZP3:BZP42=BVU12)*(BZS3:BZS42=BVU14)*(BZZ3:BZZ42="L"))+SUMPRODUCT((BZP3:BZP42=BVU12)*(BZS3:BZS42=BVU15)*(BZZ3:BZZ42="L"))+SUMPRODUCT((BZP3:BZP42=BVU12)*(BZS3:BZS42=BVU11)*(BZZ3:BZZ42="L"))+SUMPRODUCT((BZP3:BZP42=BVU13)*(BZS3:BZS42=BVU12)*(CAA3:CAA42="L"))+SUMPRODUCT((BZP3:BZP42=BVU14)*(BZS3:BZS42=BVU12)*(CAA3:CAA42="L"))+SUMPRODUCT((BZP3:BZP42=BVU15)*(BZS3:BZS42=BVU12)*(CAA3:CAA42="L"))+SUMPRODUCT((BZP3:BZP42=BVU11)*(BZS3:BZS42=BVU12)*(CAA3:CAA42="L"))</f>
        <v>0</v>
      </c>
      <c r="BVY12" s="255">
        <f ca="1">IF(BVU12&lt;&gt;"",VLOOKUP(BVU12,BUV4:BUZ29,5,FALSE),0)</f>
        <v>0</v>
      </c>
      <c r="BVZ12" s="255">
        <f ca="1">IF(BVU12&lt;&gt;"",VLOOKUP(BVU12,BUV4:BVA29,6,FALSE),0)</f>
        <v>0</v>
      </c>
      <c r="BWA12" s="255">
        <f ca="1">BVY12-BVZ12+1000</f>
        <v>1000</v>
      </c>
      <c r="BWB12" s="255">
        <f ca="1">IF(BVU12&lt;&gt;"",VLOOKUP(BVU12,BUV4:BVC29,8,FALSE),0)</f>
        <v>0</v>
      </c>
      <c r="BWC12" s="255">
        <f ca="1">IF(BVU12&lt;&gt;"",VLOOKUP(BVU12,BUV4:BVD29,9,FALSE),0)</f>
        <v>0</v>
      </c>
      <c r="BWD12" s="255">
        <f t="shared" ref="BWD12" ca="1" si="724">BWB12-BWC12+1000</f>
        <v>1000</v>
      </c>
      <c r="BWE12" s="255">
        <f ca="1">IF(BVU12&lt;&gt;"",VLOOKUP(BVU12,BUV11:BUZ15,5,FALSE),"")</f>
        <v>0</v>
      </c>
      <c r="BWF12" s="255">
        <f ca="1">IF(BVU12&lt;&gt;"",VLOOKUP(BVU12,BUV11:BVC15,8,FALSE),"")</f>
        <v>0</v>
      </c>
      <c r="BWG12" s="255">
        <f ca="1">IF(BVU12&lt;&gt;"",VLOOKUP(BVU12,BUV11:BVJ15,15,FALSE),"")</f>
        <v>9</v>
      </c>
      <c r="BWH12" s="255">
        <f ca="1">SUMPRODUCT((BZP3:BZP42=BVU12)*(BZS3:BZS42=BVU13)*BZV3:BZV42)+SUMPRODUCT((BZP3:BZP42=BVU12)*(BZS3:BZS42=BVU14)*BZV3:BZV42)+SUMPRODUCT((BZP3:BZP42=BVU12)*(BZS3:BZS42=BVU15)*BZV3:BZV42)+SUMPRODUCT((BZP3:BZP42=BVU12)*(BZS3:BZS42=BVU11)*BZV3:BZV42)+SUMPRODUCT((BZP3:BZP42=BVU13)*(BZS3:BZS42=BVU12)*BZW3:BZW42)+SUMPRODUCT((BZP3:BZP42=BVU14)*(BZS3:BZS42=BVU12)*BZW3:BZW42)+SUMPRODUCT((BZP3:BZP42=BVU15)*(BZS3:BZS42=BVU12)*BZW3:BZW42)+SUMPRODUCT((BZP3:BZP42=BVU11)*(BZS3:BZS42=BVU12)*BZW3:BZW42)</f>
        <v>0</v>
      </c>
      <c r="BWI12" s="255">
        <f ca="1">SUMPRODUCT((BZP3:BZP42=BVU12)*(BZS3:BZS42=BVU13)*BZX3:BZX42)+SUMPRODUCT((BZP3:BZP42=BVU12)*(BZS3:BZS42=BVU14)*BZX3:BZX42)+SUMPRODUCT((BZP3:BZP42=BVU12)*(BZS3:BZS42=BVU15)*BZX3:BZX42)+SUMPRODUCT((BZP3:BZP42=BVU12)*(BZS3:BZS42=BVU11)*BZX3:BZX42)+SUMPRODUCT((BZP3:BZP42=BVU13)*(BZS3:BZS42=BVU12)*BZY3:BZY42)+SUMPRODUCT((BZP3:BZP42=BVU14)*(BZS3:BZS42=BVU12)*BZY3:BZY42)+SUMPRODUCT((BZP3:BZP42=BVU15)*(BZS3:BZS42=BVU12)*BZY3:BZY42)+SUMPRODUCT((BZP3:BZP42=BVU11)*(BZS3:BZS42=BVU12)*BZY3:BZY42)</f>
        <v>0</v>
      </c>
      <c r="BWJ12" s="255">
        <f t="shared" ref="BWJ12" ca="1" si="725">BVV12*4+BVW12*2+BWH12+BWI12</f>
        <v>0</v>
      </c>
      <c r="BWK12" s="255">
        <f ca="1">IF(BVU12&lt;&gt;"",RANK(BWJ12,BWJ11:BWJ15),"")</f>
        <v>1</v>
      </c>
      <c r="BWL12" s="255">
        <f ca="1">SUMPRODUCT((BWJ11:BWJ15=BWJ12)*(BWA11:BWA15&gt;BWA12))</f>
        <v>0</v>
      </c>
      <c r="BWM12" s="255">
        <f ca="1">SUMPRODUCT((BWJ11:BWJ15=BWJ12)*(BWA11:BWA15=BWA12)*(BWD11:BWD15&gt;BWD12))</f>
        <v>0</v>
      </c>
      <c r="BWN12" s="255">
        <f ca="1">SUMPRODUCT((BWJ11:BWJ15=BWJ12)*(BWA11:BWA15=BWA12)*(BWD11:BWD15=BWD12)*(BWE11:BWE15&gt;BWE12))</f>
        <v>0</v>
      </c>
      <c r="BWO12" s="255">
        <f ca="1">SUMPRODUCT((BWJ11:BWJ15=BWJ12)*(BWA11:BWA15=BWA12)*(BWD11:BWD15=BWD12)*(BWE11:BWE15=BWE12)*(BWF11:BWF15&gt;BWF12))</f>
        <v>0</v>
      </c>
      <c r="BWP12" s="255">
        <f ca="1">SUMPRODUCT((BWJ11:BWJ15=BWJ12)*(BWA11:BWA15=BWA12)*(BWD11:BWD15=BWD12)*(BWE11:BWE15=BWE12)*(BWF11:BWF15=BWF12)*(BWG11:BWG15&gt;BWG12))</f>
        <v>3</v>
      </c>
      <c r="BWQ12" s="255">
        <f t="shared" ref="BWQ12:BWQ15" ca="1" si="726">IF(BVU12&lt;&gt;"",SUM(BWK12:BWP12),"")</f>
        <v>4</v>
      </c>
      <c r="BWR12" s="255" t="str">
        <f ca="1">IF(BVU12&lt;&gt;"",INDEX(BVU11:BVU15,MATCH(2,BWQ11:BWQ15,0),0),"")</f>
        <v>Japan</v>
      </c>
      <c r="BWS12" s="255" t="str">
        <f ca="1">IF(BVQ11&lt;&gt;"",BVQ11,"")</f>
        <v/>
      </c>
      <c r="BWT12" s="255">
        <f ca="1">SUMPRODUCT((BZP3:BZP42=BWS12)*(BZS3:BZS42=BWS13)*(BZZ3:BZZ42="W"))+SUMPRODUCT((BZP3:BZP42=BWS12)*(BZS3:BZS42=BWS14)*(BZZ3:BZZ42="W"))+SUMPRODUCT((BZP3:BZP42=BWS12)*(BZS3:BZS42=BWS15)*(BZZ3:BZZ42="W"))+SUMPRODUCT((BZP3:BZP42=BWS13)*(BZS3:BZS42=BWS12)*(CAA3:CAA42="W"))+SUMPRODUCT((BZP3:BZP42=BWS14)*(BZS3:BZS42=BWS12)*(CAA3:CAA42="W"))+SUMPRODUCT((BZP3:BZP42=BWS15)*(BZS3:BZS42=BWS12)*(CAA3:CAA42="W"))</f>
        <v>0</v>
      </c>
      <c r="BWU12" s="255">
        <f ca="1">SUMPRODUCT((BZP3:BZP42=BWS12)*(BZS3:BZS42=BWS13)*(BZZ3:BZZ42="D"))+SUMPRODUCT((BZP3:BZP42=BWS12)*(BZS3:BZS42=BWS14)*(BZZ3:BZZ42="D"))+SUMPRODUCT((BZP3:BZP42=BWS12)*(BZS3:BZS42=BWS15)*(BZZ3:BZZ42="D"))+SUMPRODUCT((BZP3:BZP42=BWS13)*(BZS3:BZS42=BWS12)*(BZZ3:BZZ42="D"))+SUMPRODUCT((BZP3:BZP42=BWS14)*(BZS3:BZS42=BWS12)*(BZZ3:BZZ42="D"))+SUMPRODUCT((BZP3:BZP42=BWS15)*(BZS3:BZS42=BWS12)*(BZZ3:BZZ42="D"))</f>
        <v>0</v>
      </c>
      <c r="BWV12" s="255">
        <f ca="1">SUMPRODUCT((BZP3:BZP42=BWS12)*(BZS3:BZS42=BWS13)*(BZZ3:BZZ42="L"))+SUMPRODUCT((BZP3:BZP42=BWS12)*(BZS3:BZS42=BWS14)*(BZZ3:BZZ42="L"))+SUMPRODUCT((BZP3:BZP42=BWS12)*(BZS3:BZS42=BWS15)*(BZZ3:BZZ42="L"))+SUMPRODUCT((BZP3:BZP42=BWS13)*(BZS3:BZS42=BWS12)*(CAA3:CAA42="L"))+SUMPRODUCT((BZP3:BZP42=BWS14)*(BZS3:BZS42=BWS12)*(CAA3:CAA42="L"))+SUMPRODUCT((BZP3:BZP42=BWS15)*(BZS3:BZS42=BWS12)*(CAA3:CAA42="L"))</f>
        <v>0</v>
      </c>
      <c r="BWW12" s="255">
        <f ca="1">IF(BWS12&lt;&gt;"",VLOOKUP(BWS12,BUV4:BUZ29,5,FALSE),0)</f>
        <v>0</v>
      </c>
      <c r="BWX12" s="255">
        <f ca="1">IF(BWS12&lt;&gt;"",VLOOKUP(BWS12,BUV4:BVA29,6,FALSE),0)</f>
        <v>0</v>
      </c>
      <c r="BWY12" s="255">
        <f ca="1">BWW12-BWX12+1000</f>
        <v>1000</v>
      </c>
      <c r="BWZ12" s="255">
        <f ca="1">IF(BWS12&lt;&gt;"",VLOOKUP(BWS12,BUV4:BVC29,8,FALSE),0)</f>
        <v>0</v>
      </c>
      <c r="BXA12" s="255">
        <f ca="1">IF(BWS12&lt;&gt;"",VLOOKUP(BWS12,BUV4:BVD29,9,FALSE),0)</f>
        <v>0</v>
      </c>
      <c r="BXB12" s="255">
        <f ca="1">BWZ12-BXA12+1000</f>
        <v>1000</v>
      </c>
      <c r="BXC12" s="255" t="str">
        <f ca="1">IF(BWS12&lt;&gt;"",VLOOKUP(BWS12,BUV11:BUZ15,5,FALSE),"")</f>
        <v/>
      </c>
      <c r="BXD12" s="255" t="str">
        <f ca="1">IF(BWS12&lt;&gt;"",VLOOKUP(BWS12,BUV11:BVC15,8,FALSE),"")</f>
        <v/>
      </c>
      <c r="BXE12" s="255" t="str">
        <f ca="1">IF(BWS12&lt;&gt;"",VLOOKUP(BWS12,BUV11:BVJ15,15,FALSE),"")</f>
        <v/>
      </c>
      <c r="BXF12" s="255">
        <f ca="1">SUMPRODUCT((BZP3:BZP42=BWS12)*(BZS3:BZS42=BWS13)*BZV3:BZV42)+SUMPRODUCT((BZP3:BZP42=BWS12)*(BZS3:BZS42=BWS14)*BZV3:BZV42)+SUMPRODUCT((BZP3:BZP42=BWS12)*(BZS3:BZS42=BWS15)*BZV3:BZV42)+SUMPRODUCT((BZP3:BZP42=BWS13)*(BZS3:BZS42=BWS12)*BZW3:BZW42)+SUMPRODUCT((BZP3:BZP42=BWS14)*(BZS3:BZS42=BWS12)*BZW3:BZW42)+SUMPRODUCT((BZP3:BZP42=BWS15)*(BZS3:BZS42=BWS12)*BZW3:BZW42)</f>
        <v>0</v>
      </c>
      <c r="BXG12" s="255">
        <f ca="1">SUMPRODUCT((BZP3:BZP42=BWS12)*(BZS3:BZS42=BWS13)*BZX3:BZX42)+SUMPRODUCT((BZP3:BZP42=BWS12)*(BZS3:BZS42=BWS14)*BZX3:BZX42)+SUMPRODUCT((BZP3:BZP42=BWS12)*(BZS3:BZS42=BWS15)*BZX3:BZX42)+SUMPRODUCT((BZP3:BZP42=BWS13)*(BZS3:BZS42=BWS12)*BZY3:BZY42)+SUMPRODUCT((BZP3:BZP42=BWS14)*(BZS3:BZS42=BWS12)*BZY3:BZY42)+SUMPRODUCT((BZP3:BZP42=BWS15)*(BZS3:BZS42=BWS12)*BZY3:BZY42)</f>
        <v>0</v>
      </c>
      <c r="BXH12" s="255">
        <f ca="1">BWT12*4+BWU12*2+BXF12+BXG12</f>
        <v>0</v>
      </c>
      <c r="BXI12" s="255" t="str">
        <f ca="1">IF(BWS12&lt;&gt;"",RANK(BXH12,BXH12:BXH15),"")</f>
        <v/>
      </c>
      <c r="BXJ12" s="255">
        <f ca="1">SUMPRODUCT((BXH12:BXH15=BXH12)*(BWY12:BWY15&gt;BWY12))</f>
        <v>0</v>
      </c>
      <c r="BXK12" s="255">
        <f ca="1">SUMPRODUCT((BXH12:BXH15=BXH12)*(BWY12:BWY15=BWY12)*(BXB12:BXB15&gt;BXB12))</f>
        <v>0</v>
      </c>
      <c r="BXL12" s="255">
        <f ca="1">SUMPRODUCT((BXH11:BXH15=BXH12)*(BWY11:BWY15=BWY12)*(BXB11:BXB15=BXB12)*(BXC11:BXC15&gt;BXC12))</f>
        <v>0</v>
      </c>
      <c r="BXM12" s="255">
        <f ca="1">SUMPRODUCT((BXH11:BXH15=BXH12)*(BWY11:BWY15=BWY12)*(BXB11:BXB15=BXB12)*(BXC11:BXC15=BXC12)*(BXD11:BXD15&gt;BXD12))</f>
        <v>0</v>
      </c>
      <c r="BXN12" s="255">
        <f ca="1">SUMPRODUCT((BXH11:BXH15=BXH12)*(BWY11:BWY15=BWY12)*(BXB11:BXB15=BXB12)*(BXC11:BXC15=BXC12)*(BXD11:BXD15=BXD12)*(BXE11:BXE15&gt;BXE12))</f>
        <v>0</v>
      </c>
      <c r="BXO12" s="255" t="str">
        <f t="shared" ref="BXO12:BXO15" ca="1" si="727">IF(BWS12&lt;&gt;"",SUM(BXI12:BXN12)+1,"")</f>
        <v/>
      </c>
      <c r="BXP12" s="255" t="str">
        <f ca="1">IF(BWS12&lt;&gt;"",INDEX(BWS12:BWS15,MATCH(2,BXO12:BXO15,0),0),"")</f>
        <v/>
      </c>
      <c r="BZM12" s="255" t="str">
        <f ca="1">IF(BXP12&lt;&gt;"",BXP12,IF(BWR12&lt;&gt;"",BWR12,BVN12))</f>
        <v>Japan</v>
      </c>
      <c r="BZN12" s="255">
        <v>2</v>
      </c>
      <c r="BZO12" s="255">
        <v>10</v>
      </c>
      <c r="BZP12" s="255" t="str">
        <f t="shared" si="122"/>
        <v>Australia</v>
      </c>
      <c r="BZQ12" s="255" t="str">
        <f ca="1">IF(OFFSET('All Players'!$W19,0,BZQ$1)&lt;&gt;"",OFFSET('All Players'!$W19,0,BZQ$1),"")</f>
        <v/>
      </c>
      <c r="BZR12" s="255" t="str">
        <f ca="1">IF(OFFSET('All Players'!$Y19,0,BZQ$1)&lt;&gt;"",OFFSET('All Players'!$Y19,0,BZQ$1),"")</f>
        <v/>
      </c>
      <c r="BZS12" s="255" t="str">
        <f t="shared" si="123"/>
        <v>Fiji</v>
      </c>
      <c r="BZT12" s="255" t="str">
        <f ca="1">IF(OFFSET('All Players'!$AA19,0,BZS$1)&lt;&gt;"",OFFSET('All Players'!$AA19,0,BZS$1),"")</f>
        <v/>
      </c>
      <c r="BZU12" s="255" t="str">
        <f ca="1">IF(OFFSET('All Players'!$AC19,0,BZT$1)&lt;&gt;"",OFFSET('All Players'!$AC19,0,BZT$1),"")</f>
        <v/>
      </c>
      <c r="BZV12" s="255">
        <f t="shared" ca="1" si="124"/>
        <v>0</v>
      </c>
      <c r="BZW12" s="255">
        <f t="shared" ca="1" si="125"/>
        <v>0</v>
      </c>
      <c r="BZX12" s="255">
        <f t="shared" ca="1" si="126"/>
        <v>0</v>
      </c>
      <c r="BZY12" s="255">
        <f t="shared" ca="1" si="127"/>
        <v>0</v>
      </c>
      <c r="BZZ12" s="255" t="str">
        <f t="shared" ca="1" si="128"/>
        <v/>
      </c>
      <c r="CAA12" s="255" t="str">
        <f t="shared" ca="1" si="129"/>
        <v/>
      </c>
      <c r="CAB12" s="255">
        <f ca="1">VLOOKUP(CAC12,CET11:CEU15,2,FALSE)</f>
        <v>4</v>
      </c>
      <c r="CAC12" s="255" t="s">
        <v>42</v>
      </c>
      <c r="CAD12" s="255">
        <f t="shared" ca="1" si="573"/>
        <v>0</v>
      </c>
      <c r="CAE12" s="255">
        <f t="shared" ca="1" si="574"/>
        <v>0</v>
      </c>
      <c r="CAF12" s="255">
        <f t="shared" ca="1" si="575"/>
        <v>0</v>
      </c>
      <c r="CAG12" s="255">
        <f t="shared" ca="1" si="576"/>
        <v>0</v>
      </c>
      <c r="CAH12" s="255">
        <f t="shared" ref="CAH12:CAH15" ca="1" si="728">SUMIF(CEZ$3:CEZ$60,CAC12,CEX$3:CEX$60)+SUMIF(CEW$3:CEW$60,CAC12,CEY$3:CEY$60)</f>
        <v>0</v>
      </c>
      <c r="CAI12" s="255">
        <f t="shared" ca="1" si="577"/>
        <v>1000</v>
      </c>
      <c r="CAJ12" s="255">
        <f t="shared" ref="CAJ12:CAJ15" ca="1" si="729">SUMIF(CEW:CEW,CAC12,CFA:CFA)+SUMIF(CEZ:CEZ,CAC12,CFB:CFB)</f>
        <v>0</v>
      </c>
      <c r="CAK12" s="255">
        <f t="shared" ref="CAK12:CAK15" ca="1" si="730">SUMIF(CEZ:CEZ,CAC12,CFA:CFA)+SUMIF(CEW:CEW,CAC12,CFB:CFB)</f>
        <v>0</v>
      </c>
      <c r="CAL12" s="255">
        <f t="shared" ca="1" si="578"/>
        <v>1000</v>
      </c>
      <c r="CAM12" s="255">
        <f t="shared" ca="1" si="579"/>
        <v>0</v>
      </c>
      <c r="CAN12" s="255">
        <f ca="1">SUMIF(CEW:CEW,CAC12,CFC:CFC)+SUMIF(CEZ:CEZ,CAC12,CFD:CFD)</f>
        <v>0</v>
      </c>
      <c r="CAO12" s="255">
        <f ca="1">SUMIF(CEW:CEW,CAC12,CFE:CFE)+SUMIF(CEZ:CEZ,CAC12,CFF:CFF)</f>
        <v>0</v>
      </c>
      <c r="CAP12" s="255">
        <f t="shared" ca="1" si="580"/>
        <v>0</v>
      </c>
      <c r="CAQ12" s="255">
        <v>9</v>
      </c>
      <c r="CAR12" s="255">
        <f t="shared" ref="CAR12:CAR15" ca="1" si="731">RANK(CAP12,CAP$11:CAP$15)</f>
        <v>1</v>
      </c>
      <c r="CAT12" s="255">
        <f ca="1">RANK(CAP12,CAP$11:CAP$15)+COUNTIF(CAP$11:CAP12,CAP12)-1</f>
        <v>2</v>
      </c>
      <c r="CAU12" s="255" t="str">
        <f ca="1">INDEX(CAC$11:CAC$15,MATCH(2,CAT$11:CAT$15,0),0)</f>
        <v>Samoa</v>
      </c>
      <c r="CAV12" s="255">
        <f t="shared" ref="CAV12:CAV15" ca="1" si="732">INDEX(CAR$11:CAR$15,MATCH(CAU12,CAC$11:CAC$15,0),0)</f>
        <v>1</v>
      </c>
      <c r="CAW12" s="255" t="str">
        <f ca="1">IF(CAW11&lt;&gt;"",CAU12,"")</f>
        <v>Samoa</v>
      </c>
      <c r="CAX12" s="255" t="str">
        <f ca="1">IF(CAX11&lt;&gt;"",CAU13,"")</f>
        <v/>
      </c>
      <c r="CAY12" s="255" t="str">
        <f ca="1">IF(CAY11&lt;&gt;"",CAU14,"")</f>
        <v/>
      </c>
      <c r="CAZ12" s="255" t="str">
        <f ca="1">IF(CAZ11&lt;&gt;"",CAU15,"")</f>
        <v/>
      </c>
      <c r="CBB12" s="255" t="str">
        <f t="shared" ref="CBB12:CBB15" ca="1" si="733">IF(CAW12&lt;&gt;"",CAW12,"")</f>
        <v>Samoa</v>
      </c>
      <c r="CBC12" s="255">
        <f ca="1">SUMPRODUCT((CEW3:CEW42=CBB12)*(CEZ3:CEZ42=CBB13)*(CFG3:CFG42="W"))+SUMPRODUCT((CEW3:CEW42=CBB12)*(CEZ3:CEZ42=CBB14)*(CFG3:CFG42="W"))+SUMPRODUCT((CEW3:CEW42=CBB12)*(CEZ3:CEZ42=CBB15)*(CFG3:CFG42="W"))+SUMPRODUCT((CEW3:CEW42=CBB12)*(CEZ3:CEZ42=CBB11)*(CFG3:CFG42="W"))+SUMPRODUCT((CEW3:CEW42=CBB13)*(CEZ3:CEZ42=CBB12)*(CFH3:CFH42="W"))+SUMPRODUCT((CEW3:CEW42=CBB14)*(CEZ3:CEZ42=CBB12)*(CFH3:CFH42="W"))+SUMPRODUCT((CEW3:CEW42=CBB15)*(CEZ3:CEZ42=CBB12)*(CFH3:CFH42="W"))+SUMPRODUCT((CEW3:CEW42=CBB11)*(CEZ3:CEZ42=CBB12)*(CFH3:CFH42="W"))</f>
        <v>0</v>
      </c>
      <c r="CBD12" s="255">
        <f ca="1">SUMPRODUCT((CEW3:CEW42=CBB12)*(CEZ3:CEZ42=CBB13)*(CFG3:CFG42="D"))+SUMPRODUCT((CEW3:CEW42=CBB12)*(CEZ3:CEZ42=CBB14)*(CFG3:CFG42="D"))+SUMPRODUCT((CEW3:CEW42=CBB12)*(CEZ3:CEZ42=CBB15)*(CFG3:CFG42="D"))+SUMPRODUCT((CEW3:CEW42=CBB12)*(CEZ3:CEZ42=CBB11)*(CFG3:CFG42="D"))+SUMPRODUCT((CEW3:CEW42=CBB13)*(CEZ3:CEZ42=CBB12)*(CFG3:CFG42="D"))+SUMPRODUCT((CEW3:CEW42=CBB14)*(CEZ3:CEZ42=CBB12)*(CFG3:CFG42="D"))+SUMPRODUCT((CEW3:CEW42=CBB15)*(CEZ3:CEZ42=CBB12)*(CFG3:CFG42="D"))+SUMPRODUCT((CEW3:CEW42=CBB11)*(CEZ3:CEZ42=CBB12)*(CFG3:CFG42="D"))</f>
        <v>0</v>
      </c>
      <c r="CBE12" s="255">
        <f ca="1">SUMPRODUCT((CEW3:CEW42=CBB12)*(CEZ3:CEZ42=CBB13)*(CFG3:CFG42="L"))+SUMPRODUCT((CEW3:CEW42=CBB12)*(CEZ3:CEZ42=CBB14)*(CFG3:CFG42="L"))+SUMPRODUCT((CEW3:CEW42=CBB12)*(CEZ3:CEZ42=CBB15)*(CFG3:CFG42="L"))+SUMPRODUCT((CEW3:CEW42=CBB12)*(CEZ3:CEZ42=CBB11)*(CFG3:CFG42="L"))+SUMPRODUCT((CEW3:CEW42=CBB13)*(CEZ3:CEZ42=CBB12)*(CFH3:CFH42="L"))+SUMPRODUCT((CEW3:CEW42=CBB14)*(CEZ3:CEZ42=CBB12)*(CFH3:CFH42="L"))+SUMPRODUCT((CEW3:CEW42=CBB15)*(CEZ3:CEZ42=CBB12)*(CFH3:CFH42="L"))+SUMPRODUCT((CEW3:CEW42=CBB11)*(CEZ3:CEZ42=CBB12)*(CFH3:CFH42="L"))</f>
        <v>0</v>
      </c>
      <c r="CBF12" s="255">
        <f ca="1">IF(CBB12&lt;&gt;"",VLOOKUP(CBB12,CAC4:CAG29,5,FALSE),0)</f>
        <v>0</v>
      </c>
      <c r="CBG12" s="255">
        <f ca="1">IF(CBB12&lt;&gt;"",VLOOKUP(CBB12,CAC4:CAH29,6,FALSE),0)</f>
        <v>0</v>
      </c>
      <c r="CBH12" s="255">
        <f ca="1">CBF12-CBG12+1000</f>
        <v>1000</v>
      </c>
      <c r="CBI12" s="255">
        <f ca="1">IF(CBB12&lt;&gt;"",VLOOKUP(CBB12,CAC4:CAJ29,8,FALSE),0)</f>
        <v>0</v>
      </c>
      <c r="CBJ12" s="255">
        <f ca="1">IF(CBB12&lt;&gt;"",VLOOKUP(CBB12,CAC4:CAK29,9,FALSE),0)</f>
        <v>0</v>
      </c>
      <c r="CBK12" s="255">
        <f t="shared" ref="CBK12" ca="1" si="734">CBI12-CBJ12+1000</f>
        <v>1000</v>
      </c>
      <c r="CBL12" s="255">
        <f ca="1">IF(CBB12&lt;&gt;"",VLOOKUP(CBB12,CAC11:CAG15,5,FALSE),"")</f>
        <v>0</v>
      </c>
      <c r="CBM12" s="255">
        <f ca="1">IF(CBB12&lt;&gt;"",VLOOKUP(CBB12,CAC11:CAJ15,8,FALSE),"")</f>
        <v>0</v>
      </c>
      <c r="CBN12" s="255">
        <f ca="1">IF(CBB12&lt;&gt;"",VLOOKUP(CBB12,CAC11:CAQ15,15,FALSE),"")</f>
        <v>9</v>
      </c>
      <c r="CBO12" s="255">
        <f ca="1">SUMPRODUCT((CEW3:CEW42=CBB12)*(CEZ3:CEZ42=CBB13)*CFC3:CFC42)+SUMPRODUCT((CEW3:CEW42=CBB12)*(CEZ3:CEZ42=CBB14)*CFC3:CFC42)+SUMPRODUCT((CEW3:CEW42=CBB12)*(CEZ3:CEZ42=CBB15)*CFC3:CFC42)+SUMPRODUCT((CEW3:CEW42=CBB12)*(CEZ3:CEZ42=CBB11)*CFC3:CFC42)+SUMPRODUCT((CEW3:CEW42=CBB13)*(CEZ3:CEZ42=CBB12)*CFD3:CFD42)+SUMPRODUCT((CEW3:CEW42=CBB14)*(CEZ3:CEZ42=CBB12)*CFD3:CFD42)+SUMPRODUCT((CEW3:CEW42=CBB15)*(CEZ3:CEZ42=CBB12)*CFD3:CFD42)+SUMPRODUCT((CEW3:CEW42=CBB11)*(CEZ3:CEZ42=CBB12)*CFD3:CFD42)</f>
        <v>0</v>
      </c>
      <c r="CBP12" s="255">
        <f ca="1">SUMPRODUCT((CEW3:CEW42=CBB12)*(CEZ3:CEZ42=CBB13)*CFE3:CFE42)+SUMPRODUCT((CEW3:CEW42=CBB12)*(CEZ3:CEZ42=CBB14)*CFE3:CFE42)+SUMPRODUCT((CEW3:CEW42=CBB12)*(CEZ3:CEZ42=CBB15)*CFE3:CFE42)+SUMPRODUCT((CEW3:CEW42=CBB12)*(CEZ3:CEZ42=CBB11)*CFE3:CFE42)+SUMPRODUCT((CEW3:CEW42=CBB13)*(CEZ3:CEZ42=CBB12)*CFF3:CFF42)+SUMPRODUCT((CEW3:CEW42=CBB14)*(CEZ3:CEZ42=CBB12)*CFF3:CFF42)+SUMPRODUCT((CEW3:CEW42=CBB15)*(CEZ3:CEZ42=CBB12)*CFF3:CFF42)+SUMPRODUCT((CEW3:CEW42=CBB11)*(CEZ3:CEZ42=CBB12)*CFF3:CFF42)</f>
        <v>0</v>
      </c>
      <c r="CBQ12" s="255">
        <f t="shared" ref="CBQ12" ca="1" si="735">CBC12*4+CBD12*2+CBO12+CBP12</f>
        <v>0</v>
      </c>
      <c r="CBR12" s="255">
        <f ca="1">IF(CBB12&lt;&gt;"",RANK(CBQ12,CBQ11:CBQ15),"")</f>
        <v>1</v>
      </c>
      <c r="CBS12" s="255">
        <f ca="1">SUMPRODUCT((CBQ11:CBQ15=CBQ12)*(CBH11:CBH15&gt;CBH12))</f>
        <v>0</v>
      </c>
      <c r="CBT12" s="255">
        <f ca="1">SUMPRODUCT((CBQ11:CBQ15=CBQ12)*(CBH11:CBH15=CBH12)*(CBK11:CBK15&gt;CBK12))</f>
        <v>0</v>
      </c>
      <c r="CBU12" s="255">
        <f ca="1">SUMPRODUCT((CBQ11:CBQ15=CBQ12)*(CBH11:CBH15=CBH12)*(CBK11:CBK15=CBK12)*(CBL11:CBL15&gt;CBL12))</f>
        <v>0</v>
      </c>
      <c r="CBV12" s="255">
        <f ca="1">SUMPRODUCT((CBQ11:CBQ15=CBQ12)*(CBH11:CBH15=CBH12)*(CBK11:CBK15=CBK12)*(CBL11:CBL15=CBL12)*(CBM11:CBM15&gt;CBM12))</f>
        <v>0</v>
      </c>
      <c r="CBW12" s="255">
        <f ca="1">SUMPRODUCT((CBQ11:CBQ15=CBQ12)*(CBH11:CBH15=CBH12)*(CBK11:CBK15=CBK12)*(CBL11:CBL15=CBL12)*(CBM11:CBM15=CBM12)*(CBN11:CBN15&gt;CBN12))</f>
        <v>3</v>
      </c>
      <c r="CBX12" s="255">
        <f t="shared" ref="CBX12:CBX15" ca="1" si="736">IF(CBB12&lt;&gt;"",SUM(CBR12:CBW12),"")</f>
        <v>4</v>
      </c>
      <c r="CBY12" s="255" t="str">
        <f ca="1">IF(CBB12&lt;&gt;"",INDEX(CBB11:CBB15,MATCH(2,CBX11:CBX15,0),0),"")</f>
        <v>Japan</v>
      </c>
      <c r="CBZ12" s="255" t="str">
        <f ca="1">IF(CAX11&lt;&gt;"",CAX11,"")</f>
        <v/>
      </c>
      <c r="CCA12" s="255">
        <f ca="1">SUMPRODUCT((CEW3:CEW42=CBZ12)*(CEZ3:CEZ42=CBZ13)*(CFG3:CFG42="W"))+SUMPRODUCT((CEW3:CEW42=CBZ12)*(CEZ3:CEZ42=CBZ14)*(CFG3:CFG42="W"))+SUMPRODUCT((CEW3:CEW42=CBZ12)*(CEZ3:CEZ42=CBZ15)*(CFG3:CFG42="W"))+SUMPRODUCT((CEW3:CEW42=CBZ13)*(CEZ3:CEZ42=CBZ12)*(CFH3:CFH42="W"))+SUMPRODUCT((CEW3:CEW42=CBZ14)*(CEZ3:CEZ42=CBZ12)*(CFH3:CFH42="W"))+SUMPRODUCT((CEW3:CEW42=CBZ15)*(CEZ3:CEZ42=CBZ12)*(CFH3:CFH42="W"))</f>
        <v>0</v>
      </c>
      <c r="CCB12" s="255">
        <f ca="1">SUMPRODUCT((CEW3:CEW42=CBZ12)*(CEZ3:CEZ42=CBZ13)*(CFG3:CFG42="D"))+SUMPRODUCT((CEW3:CEW42=CBZ12)*(CEZ3:CEZ42=CBZ14)*(CFG3:CFG42="D"))+SUMPRODUCT((CEW3:CEW42=CBZ12)*(CEZ3:CEZ42=CBZ15)*(CFG3:CFG42="D"))+SUMPRODUCT((CEW3:CEW42=CBZ13)*(CEZ3:CEZ42=CBZ12)*(CFG3:CFG42="D"))+SUMPRODUCT((CEW3:CEW42=CBZ14)*(CEZ3:CEZ42=CBZ12)*(CFG3:CFG42="D"))+SUMPRODUCT((CEW3:CEW42=CBZ15)*(CEZ3:CEZ42=CBZ12)*(CFG3:CFG42="D"))</f>
        <v>0</v>
      </c>
      <c r="CCC12" s="255">
        <f ca="1">SUMPRODUCT((CEW3:CEW42=CBZ12)*(CEZ3:CEZ42=CBZ13)*(CFG3:CFG42="L"))+SUMPRODUCT((CEW3:CEW42=CBZ12)*(CEZ3:CEZ42=CBZ14)*(CFG3:CFG42="L"))+SUMPRODUCT((CEW3:CEW42=CBZ12)*(CEZ3:CEZ42=CBZ15)*(CFG3:CFG42="L"))+SUMPRODUCT((CEW3:CEW42=CBZ13)*(CEZ3:CEZ42=CBZ12)*(CFH3:CFH42="L"))+SUMPRODUCT((CEW3:CEW42=CBZ14)*(CEZ3:CEZ42=CBZ12)*(CFH3:CFH42="L"))+SUMPRODUCT((CEW3:CEW42=CBZ15)*(CEZ3:CEZ42=CBZ12)*(CFH3:CFH42="L"))</f>
        <v>0</v>
      </c>
      <c r="CCD12" s="255">
        <f ca="1">IF(CBZ12&lt;&gt;"",VLOOKUP(CBZ12,CAC4:CAG29,5,FALSE),0)</f>
        <v>0</v>
      </c>
      <c r="CCE12" s="255">
        <f ca="1">IF(CBZ12&lt;&gt;"",VLOOKUP(CBZ12,CAC4:CAH29,6,FALSE),0)</f>
        <v>0</v>
      </c>
      <c r="CCF12" s="255">
        <f ca="1">CCD12-CCE12+1000</f>
        <v>1000</v>
      </c>
      <c r="CCG12" s="255">
        <f ca="1">IF(CBZ12&lt;&gt;"",VLOOKUP(CBZ12,CAC4:CAJ29,8,FALSE),0)</f>
        <v>0</v>
      </c>
      <c r="CCH12" s="255">
        <f ca="1">IF(CBZ12&lt;&gt;"",VLOOKUP(CBZ12,CAC4:CAK29,9,FALSE),0)</f>
        <v>0</v>
      </c>
      <c r="CCI12" s="255">
        <f ca="1">CCG12-CCH12+1000</f>
        <v>1000</v>
      </c>
      <c r="CCJ12" s="255" t="str">
        <f ca="1">IF(CBZ12&lt;&gt;"",VLOOKUP(CBZ12,CAC11:CAG15,5,FALSE),"")</f>
        <v/>
      </c>
      <c r="CCK12" s="255" t="str">
        <f ca="1">IF(CBZ12&lt;&gt;"",VLOOKUP(CBZ12,CAC11:CAJ15,8,FALSE),"")</f>
        <v/>
      </c>
      <c r="CCL12" s="255" t="str">
        <f ca="1">IF(CBZ12&lt;&gt;"",VLOOKUP(CBZ12,CAC11:CAQ15,15,FALSE),"")</f>
        <v/>
      </c>
      <c r="CCM12" s="255">
        <f ca="1">SUMPRODUCT((CEW3:CEW42=CBZ12)*(CEZ3:CEZ42=CBZ13)*CFC3:CFC42)+SUMPRODUCT((CEW3:CEW42=CBZ12)*(CEZ3:CEZ42=CBZ14)*CFC3:CFC42)+SUMPRODUCT((CEW3:CEW42=CBZ12)*(CEZ3:CEZ42=CBZ15)*CFC3:CFC42)+SUMPRODUCT((CEW3:CEW42=CBZ13)*(CEZ3:CEZ42=CBZ12)*CFD3:CFD42)+SUMPRODUCT((CEW3:CEW42=CBZ14)*(CEZ3:CEZ42=CBZ12)*CFD3:CFD42)+SUMPRODUCT((CEW3:CEW42=CBZ15)*(CEZ3:CEZ42=CBZ12)*CFD3:CFD42)</f>
        <v>0</v>
      </c>
      <c r="CCN12" s="255">
        <f ca="1">SUMPRODUCT((CEW3:CEW42=CBZ12)*(CEZ3:CEZ42=CBZ13)*CFE3:CFE42)+SUMPRODUCT((CEW3:CEW42=CBZ12)*(CEZ3:CEZ42=CBZ14)*CFE3:CFE42)+SUMPRODUCT((CEW3:CEW42=CBZ12)*(CEZ3:CEZ42=CBZ15)*CFE3:CFE42)+SUMPRODUCT((CEW3:CEW42=CBZ13)*(CEZ3:CEZ42=CBZ12)*CFF3:CFF42)+SUMPRODUCT((CEW3:CEW42=CBZ14)*(CEZ3:CEZ42=CBZ12)*CFF3:CFF42)+SUMPRODUCT((CEW3:CEW42=CBZ15)*(CEZ3:CEZ42=CBZ12)*CFF3:CFF42)</f>
        <v>0</v>
      </c>
      <c r="CCO12" s="255">
        <f ca="1">CCA12*4+CCB12*2+CCM12+CCN12</f>
        <v>0</v>
      </c>
      <c r="CCP12" s="255" t="str">
        <f ca="1">IF(CBZ12&lt;&gt;"",RANK(CCO12,CCO12:CCO15),"")</f>
        <v/>
      </c>
      <c r="CCQ12" s="255">
        <f ca="1">SUMPRODUCT((CCO12:CCO15=CCO12)*(CCF12:CCF15&gt;CCF12))</f>
        <v>0</v>
      </c>
      <c r="CCR12" s="255">
        <f ca="1">SUMPRODUCT((CCO12:CCO15=CCO12)*(CCF12:CCF15=CCF12)*(CCI12:CCI15&gt;CCI12))</f>
        <v>0</v>
      </c>
      <c r="CCS12" s="255">
        <f ca="1">SUMPRODUCT((CCO11:CCO15=CCO12)*(CCF11:CCF15=CCF12)*(CCI11:CCI15=CCI12)*(CCJ11:CCJ15&gt;CCJ12))</f>
        <v>0</v>
      </c>
      <c r="CCT12" s="255">
        <f ca="1">SUMPRODUCT((CCO11:CCO15=CCO12)*(CCF11:CCF15=CCF12)*(CCI11:CCI15=CCI12)*(CCJ11:CCJ15=CCJ12)*(CCK11:CCK15&gt;CCK12))</f>
        <v>0</v>
      </c>
      <c r="CCU12" s="255">
        <f ca="1">SUMPRODUCT((CCO11:CCO15=CCO12)*(CCF11:CCF15=CCF12)*(CCI11:CCI15=CCI12)*(CCJ11:CCJ15=CCJ12)*(CCK11:CCK15=CCK12)*(CCL11:CCL15&gt;CCL12))</f>
        <v>0</v>
      </c>
      <c r="CCV12" s="255" t="str">
        <f t="shared" ref="CCV12:CCV15" ca="1" si="737">IF(CBZ12&lt;&gt;"",SUM(CCP12:CCU12)+1,"")</f>
        <v/>
      </c>
      <c r="CCW12" s="255" t="str">
        <f ca="1">IF(CBZ12&lt;&gt;"",INDEX(CBZ12:CBZ15,MATCH(2,CCV12:CCV15,0),0),"")</f>
        <v/>
      </c>
      <c r="CET12" s="255" t="str">
        <f ca="1">IF(CCW12&lt;&gt;"",CCW12,IF(CBY12&lt;&gt;"",CBY12,CAU12))</f>
        <v>Japan</v>
      </c>
      <c r="CEU12" s="255">
        <v>2</v>
      </c>
      <c r="CEV12" s="255">
        <v>10</v>
      </c>
      <c r="CEW12" s="255" t="str">
        <f t="shared" si="130"/>
        <v>Australia</v>
      </c>
      <c r="CEX12" s="255" t="str">
        <f ca="1">IF(OFFSET('All Players'!$W19,0,CEX$1)&lt;&gt;"",OFFSET('All Players'!$W19,0,CEX$1),"")</f>
        <v/>
      </c>
      <c r="CEY12" s="255" t="str">
        <f ca="1">IF(OFFSET('All Players'!$Y19,0,CEX$1)&lt;&gt;"",OFFSET('All Players'!$Y19,0,CEX$1),"")</f>
        <v/>
      </c>
      <c r="CEZ12" s="255" t="str">
        <f t="shared" si="131"/>
        <v>Fiji</v>
      </c>
      <c r="CFA12" s="255" t="str">
        <f ca="1">IF(OFFSET('All Players'!$AA19,0,CEZ$1)&lt;&gt;"",OFFSET('All Players'!$AA19,0,CEZ$1),"")</f>
        <v/>
      </c>
      <c r="CFB12" s="255" t="str">
        <f ca="1">IF(OFFSET('All Players'!$AC19,0,CFA$1)&lt;&gt;"",OFFSET('All Players'!$AC19,0,CFA$1),"")</f>
        <v/>
      </c>
      <c r="CFC12" s="255">
        <f t="shared" ca="1" si="132"/>
        <v>0</v>
      </c>
      <c r="CFD12" s="255">
        <f t="shared" ca="1" si="133"/>
        <v>0</v>
      </c>
      <c r="CFE12" s="255">
        <f t="shared" ca="1" si="134"/>
        <v>0</v>
      </c>
      <c r="CFF12" s="255">
        <f t="shared" ca="1" si="135"/>
        <v>0</v>
      </c>
      <c r="CFG12" s="255" t="str">
        <f t="shared" ca="1" si="136"/>
        <v/>
      </c>
      <c r="CFH12" s="255" t="str">
        <f t="shared" ca="1" si="137"/>
        <v/>
      </c>
    </row>
    <row r="13" spans="1:2192" x14ac:dyDescent="0.2">
      <c r="A13" s="255">
        <f>VLOOKUP(B13,DS11:DT15,2,FALSE)</f>
        <v>3</v>
      </c>
      <c r="B13" s="255" t="s">
        <v>7</v>
      </c>
      <c r="C13" s="255">
        <f t="shared" si="454"/>
        <v>2</v>
      </c>
      <c r="D13" s="255">
        <f t="shared" si="455"/>
        <v>0</v>
      </c>
      <c r="E13" s="255">
        <f t="shared" si="456"/>
        <v>1</v>
      </c>
      <c r="F13" s="255">
        <f>SUMIF($DV$3:$DV$60,B13,$DW$3:$DW$60)+SUMIF($DY$3:$DY$60,B13,$DX$3:$DX$60)</f>
        <v>70</v>
      </c>
      <c r="G13" s="255">
        <f>SUMIF($DY$3:$DY$60,B13,$DW$3:$DW$60)+SUMIF($DV$3:$DV$60,B13,$DX$3:$DX$60)</f>
        <v>82</v>
      </c>
      <c r="H13" s="255">
        <f t="shared" si="457"/>
        <v>988</v>
      </c>
      <c r="I13" s="255">
        <f>SUMIF(Tournament!$H$13:$H$52,B13,Tournament!$O$13:$O$52)+SUMIF(Tournament!$N$13:$N$52,B13,Tournament!$Q$13:$Q$52)</f>
        <v>6</v>
      </c>
      <c r="J13" s="255">
        <f>SUMIF(Tournament!$N$13:$N$52,B13,Tournament!$O$13:$O$52)+SUMIF(Tournament!$H$13:$H$52,B13,Tournament!$Q$13:$Q$52)</f>
        <v>9</v>
      </c>
      <c r="K13" s="255">
        <f t="shared" si="458"/>
        <v>997</v>
      </c>
      <c r="L13" s="255">
        <f t="shared" si="459"/>
        <v>8</v>
      </c>
      <c r="M13" s="255">
        <f>SUMIF(DV:DV,B13,EB:EB)+SUMIF(DY:DY,B13,EC:EC)</f>
        <v>0</v>
      </c>
      <c r="N13" s="255">
        <f>SUMIF(DV:DV,B13,ED:ED)+SUMIF(DY:DY,B13,EE:EE)</f>
        <v>0</v>
      </c>
      <c r="O13" s="255">
        <f t="shared" si="460"/>
        <v>8</v>
      </c>
      <c r="P13" s="255">
        <v>14</v>
      </c>
      <c r="Q13" s="255">
        <f t="shared" si="581"/>
        <v>3</v>
      </c>
      <c r="S13" s="255">
        <f>RANK(O13,$O$11:$O$15)+COUNTIF($O$11:O13,O13)-1</f>
        <v>3</v>
      </c>
      <c r="T13" s="255" t="str">
        <f>INDEX($B$11:$B$15,MATCH(3,$S$11:$S$15,0),0)</f>
        <v>Japan</v>
      </c>
      <c r="U13" s="255">
        <f t="shared" si="582"/>
        <v>3</v>
      </c>
      <c r="V13" s="255" t="str">
        <f>IF(AND(V12&lt;&gt;"",U13=1),T13,"")</f>
        <v/>
      </c>
      <c r="W13" s="255" t="str">
        <f>IF(AND(W12&lt;&gt;"",U14=2),T14,"")</f>
        <v/>
      </c>
      <c r="X13" s="255" t="str">
        <f>IF(AND(X12&lt;&gt;"",U15=3),T15,"")</f>
        <v/>
      </c>
      <c r="AA13" s="255" t="str">
        <f t="shared" si="583"/>
        <v/>
      </c>
      <c r="AB13" s="255">
        <f>SUMPRODUCT((DV3:DV42=AA13)*(DY3:DY42=AA14)*(EF3:EF42="W"))+SUMPRODUCT((DV3:DV42=AA13)*(DY3:DY42=AA15)*(EF3:EF42="W"))+SUMPRODUCT((DV3:DV42=AA13)*(DY3:DY42=AA11)*(EF3:EF42="W"))+SUMPRODUCT((DV3:DV42=AA13)*(DY3:DY42=AA12)*(EF3:EF42="W"))+SUMPRODUCT((DV3:DV42=AA14)*(DY3:DY42=AA13)*(EG3:EG42="W"))+SUMPRODUCT((DV3:DV42=AA15)*(DY3:DY42=AA13)*(EG3:EG42="W"))+SUMPRODUCT((DV3:DV42=AA11)*(DY3:DY42=AA13)*(EG3:EG42="W"))+SUMPRODUCT((DV3:DV42=AA12)*(DY3:DY42=AA13)*(EG3:EG42="W"))</f>
        <v>0</v>
      </c>
      <c r="AC13" s="255">
        <f>SUMPRODUCT((DV3:DV42=AA13)*(DY3:DY42=AA14)*(EF3:EF42="D"))+SUMPRODUCT((DV3:DV42=AA13)*(DY3:DY42=AA15)*(EF3:EF42="D"))+SUMPRODUCT((DV3:DV42=AA13)*(DY3:DY42=AA11)*(EF3:EF42="D"))+SUMPRODUCT((DV3:DV42=AA13)*(DY3:DY42=AA12)*(EF3:EF42="D"))+SUMPRODUCT((DV3:DV42=AA14)*(DY3:DY42=AA13)*(EF3:EF42="D"))+SUMPRODUCT((DV3:DV42=AA15)*(DY3:DY42=AA13)*(EF3:EF42="D"))+SUMPRODUCT((DV3:DV42=AA11)*(DY3:DY42=AA13)*(EF3:EF42="D"))+SUMPRODUCT((DV3:DV42=AA12)*(DY3:DY42=AA13)*(EF3:EF42="D"))</f>
        <v>0</v>
      </c>
      <c r="AD13" s="255">
        <f>SUMPRODUCT((DV3:DV42=AA13)*(DY3:DY42=AA14)*(EF3:EF42="L"))+SUMPRODUCT((DV3:DV42=AA13)*(DY3:DY42=AA15)*(EF3:EF42="L"))+SUMPRODUCT((DV3:DV42=AA13)*(DY3:DY42=AA11)*(EF3:EF42="L"))+SUMPRODUCT((DV3:DV42=AA13)*(DY3:DY42=AA12)*(EF3:EF42="L"))+SUMPRODUCT((DV3:DV42=AA14)*(DY3:DY42=AA13)*(EG3:EG42="L"))+SUMPRODUCT((DV3:DV42=AA15)*(DY3:DY42=AA13)*(EG3:EG42="L"))+SUMPRODUCT((DV3:DV42=AA11)*(DY3:DY42=AA13)*(EG3:EG42="L"))+SUMPRODUCT((DV3:DV42=AA12)*(DY3:DY42=AA13)*(EG3:EG42="L"))</f>
        <v>0</v>
      </c>
      <c r="AE13" s="255">
        <f>IF(AA13&lt;&gt;"",VLOOKUP(AA13,B4:F29,5,FALSE),0)</f>
        <v>0</v>
      </c>
      <c r="AF13" s="255">
        <f>IF(AA13&lt;&gt;"",VLOOKUP(AA13,B4:G29,6,FALSE),0)</f>
        <v>0</v>
      </c>
      <c r="AG13" s="255">
        <f>AE13-AF13+1000</f>
        <v>1000</v>
      </c>
      <c r="AH13" s="255">
        <f>IF(AA13&lt;&gt;"",VLOOKUP(AA13,B4:I29,8,FALSE),0)</f>
        <v>0</v>
      </c>
      <c r="AI13" s="255">
        <f>IF(AA13&lt;&gt;"",VLOOKUP(AA13,B4:J29,9,FALSE),0)</f>
        <v>0</v>
      </c>
      <c r="AJ13" s="255" t="str">
        <f>IF(AA13&lt;&gt;"",AH13-AI13+1000,"")</f>
        <v/>
      </c>
      <c r="AK13" s="255" t="str">
        <f>IF(AA13&lt;&gt;"",VLOOKUP(AA13,B11:F15,5,FALSE),"")</f>
        <v/>
      </c>
      <c r="AL13" s="255" t="str">
        <f>IF(AA13&lt;&gt;"",VLOOKUP(AA13,B11:I15,8,FALSE),"")</f>
        <v/>
      </c>
      <c r="AM13" s="255" t="str">
        <f>IF(AA13&lt;&gt;"",VLOOKUP(AA13,B11:P15,15,FALSE),"")</f>
        <v/>
      </c>
      <c r="AN13" s="255">
        <f>SUMPRODUCT((DV3:DV42=AA13)*(DY3:DY42=AA14)*EB3:EB42)+SUMPRODUCT((DV3:DV42=AA13)*(DY3:DY42=AA15)*EB3:EB42)+SUMPRODUCT((DV3:DV42=AA13)*(DY3:DY42=AA11)*EB3:EB42)+SUMPRODUCT((DV3:DV42=AA13)*(DY3:DY42=AA12)*EB3:EB42)+SUMPRODUCT((DV3:DV42=AA14)*(DY3:DY42=AA13)*EC3:EC42)+SUMPRODUCT((DV3:DV42=AA15)*(DY3:DY42=AA13)*EC3:EC42)+SUMPRODUCT((DV3:DV42=AA11)*(DY3:DY42=AA13)*EC3:EC42)+SUMPRODUCT((DV3:DV42=AA12)*(DY3:DY42=AA13)*EC3:EC42)</f>
        <v>0</v>
      </c>
      <c r="AO13" s="255">
        <f>SUMPRODUCT((DV3:DV42=AA13)*(DY3:DY42=AA14)*ED3:ED42)+SUMPRODUCT((DV3:DV42=AA13)*(DY3:DY42=AA15)*ED3:ED42)+SUMPRODUCT((DV3:DV42=AA13)*(DY3:DY42=AA11)*ED3:ED42)+SUMPRODUCT((DV3:DV42=AA13)*(DY3:DY42=AA12)*ED3:ED42)+SUMPRODUCT((DV3:DV42=AA14)*(DY3:DY42=AA13)*EE3:EE42)+SUMPRODUCT((DV3:DV42=AA15)*(DY3:DY42=AA13)*EE3:EE42)+SUMPRODUCT((DV3:DV42=AA11)*(DY3:DY42=AA13)*EE3:EE42)+SUMPRODUCT((DV3:DV42=AA12)*(DY3:DY42=AA13)*EE3:EE42)</f>
        <v>0</v>
      </c>
      <c r="AP13" s="255" t="str">
        <f>IF(AA13&lt;&gt;"",AB13*4+AC13*2+AN13+AO13,"")</f>
        <v/>
      </c>
      <c r="AQ13" s="255" t="str">
        <f>IF(AA13&lt;&gt;"",RANK(AP13,AP11:AP15),"")</f>
        <v/>
      </c>
      <c r="AR13" s="255">
        <f>SUMPRODUCT((AP11:AP15=AP13)*(AG11:AG15&gt;AG13))</f>
        <v>0</v>
      </c>
      <c r="AS13" s="255">
        <f>SUMPRODUCT((AP11:AP15=AP13)*(AG11:AG15=AG13)*(AJ11:AJ15&gt;AJ13))</f>
        <v>0</v>
      </c>
      <c r="AT13" s="255">
        <f>SUMPRODUCT((AP11:AP15=AP13)*(AG11:AG15=AG13)*(AJ11:AJ15=AJ13)*(AK11:AK15&gt;AK13))</f>
        <v>0</v>
      </c>
      <c r="AU13" s="255">
        <f>SUMPRODUCT((AP11:AP15=AP13)*(AG11:AG15=AG13)*(AJ11:AJ15=AJ13)*(AK11:AK15=AK13)*(AL11:AL15&gt;AL13))</f>
        <v>0</v>
      </c>
      <c r="AV13" s="255">
        <f>SUMPRODUCT((AP11:AP15=AP13)*(AG11:AG15=AG13)*(AJ11:AJ15=AJ13)*(AK11:AK15=AK13)*(AL11:AL15=AL13)*(AM11:AM15&gt;AM13))</f>
        <v>0</v>
      </c>
      <c r="AW13" s="255" t="str">
        <f t="shared" si="586"/>
        <v/>
      </c>
      <c r="AX13" s="255" t="str">
        <f>IF(AA13&lt;&gt;"",INDEX(AA11:AA15,MATCH(3,AW11:AW15,0),0),"")</f>
        <v/>
      </c>
      <c r="AY13" s="255" t="str">
        <f>IF(W12&lt;&gt;"",W12,"")</f>
        <v/>
      </c>
      <c r="AZ13" s="255">
        <f>SUMPRODUCT((DV3:DV42=AY13)*(DY3:DY42=AY14)*(EF3:EF42="W"))+SUMPRODUCT((DV3:DV42=AY13)*(DY3:DY42=AY15)*(EF3:EF42="W"))+SUMPRODUCT((DV3:DV42=AY13)*(DY3:DY42=AY12)*(EF3:EF42="W"))+SUMPRODUCT((DV3:DV42=AY14)*(DY3:DY42=AY13)*(EG3:EG42="W"))+SUMPRODUCT((DV3:DV42=AY15)*(DY3:DY42=AY13)*(EG3:EG42="W"))+SUMPRODUCT((DV3:DV42=AY12)*(DY3:DY42=AY13)*(EG3:EG42="W"))</f>
        <v>0</v>
      </c>
      <c r="BA13" s="255">
        <f>SUMPRODUCT((DV3:DV42=AY13)*(DY3:DY42=AY14)*(EF3:EF42="D"))+SUMPRODUCT((DV3:DV42=AY13)*(DY3:DY42=AY15)*(EF3:EF42="D"))+SUMPRODUCT((DV3:DV42=AY13)*(DY3:DY42=AY12)*(EF3:EF42="D"))+SUMPRODUCT((DV3:DV42=AY14)*(DY3:DY42=AY13)*(EF3:EF42="D"))+SUMPRODUCT((DV3:DV42=AY15)*(DY3:DY42=AY13)*(EF3:EF42="D"))+SUMPRODUCT((DV3:DV42=AY12)*(DY3:DY42=AY13)*(EF3:EF42="D"))</f>
        <v>0</v>
      </c>
      <c r="BB13" s="255">
        <f>SUMPRODUCT((DV3:DV42=AY13)*(DY3:DY42=AY14)*(EF3:EF42="L"))+SUMPRODUCT((DV3:DV42=AY13)*(DY3:DY42=AY15)*(EF3:EF42="L"))+SUMPRODUCT((DV3:DV42=AY13)*(DY3:DY42=AY12)*(EF3:EF42="L"))+SUMPRODUCT((DV3:DV42=AY14)*(DY3:DY42=AY13)*(EG3:EG42="L"))+SUMPRODUCT((DV3:DV42=AY15)*(DY3:DY42=AY13)*(EG3:EG42="L"))+SUMPRODUCT((DV3:DV42=AY12)*(DY3:DY42=AY13)*(EG3:EG42="L"))</f>
        <v>0</v>
      </c>
      <c r="BC13" s="255">
        <f>IF(AY13&lt;&gt;"",VLOOKUP(AY13,B4:F29,5,FALSE),0)</f>
        <v>0</v>
      </c>
      <c r="BD13" s="255">
        <f>IF(AY13&lt;&gt;"",VLOOKUP(AY13,B4:G29,6,FALSE),0)</f>
        <v>0</v>
      </c>
      <c r="BE13" s="255">
        <f>BC13-BD13+1000</f>
        <v>1000</v>
      </c>
      <c r="BF13" s="255">
        <f>IF(AY13&lt;&gt;"",VLOOKUP(AY13,B4:I29,8,FALSE),0)</f>
        <v>0</v>
      </c>
      <c r="BG13" s="255">
        <f>IF(AY13&lt;&gt;"",VLOOKUP(AY13,B4:J29,9,FALSE),0)</f>
        <v>0</v>
      </c>
      <c r="BH13" s="255">
        <f t="shared" ref="BH13" si="738">BF13-BG13+1000</f>
        <v>1000</v>
      </c>
      <c r="BI13" s="255" t="str">
        <f>IF(AY13&lt;&gt;"",VLOOKUP(AY13,B11:F15,5,FALSE),"")</f>
        <v/>
      </c>
      <c r="BJ13" s="255" t="str">
        <f>IF(AY13&lt;&gt;"",VLOOKUP(AY13,B11:I15,8,FALSE),"")</f>
        <v/>
      </c>
      <c r="BK13" s="255" t="str">
        <f>IF(AY13&lt;&gt;"",VLOOKUP(AY13,B11:P15,15,FALSE),"")</f>
        <v/>
      </c>
      <c r="BL13" s="255">
        <f>SUMPRODUCT((DV3:DV42=AY13)*(DY3:DY42=AY14)*EB3:EB42)+SUMPRODUCT((DV3:DV42=AY13)*(DY3:DY42=AY15)*EB3:EB42)+SUMPRODUCT((DV3:DV42=AY13)*(DY3:DY42=AY12)*EB3:EB42)+SUMPRODUCT((DV3:DV42=AY14)*(DY3:DY42=AY13)*EC3:EC42)+SUMPRODUCT((DV3:DV42=AY15)*(DY3:DY42=AY13)*EC3:EC42)+SUMPRODUCT((DV3:DV42=AY12)*(DY3:DY42=AY13)*EC3:EC42)</f>
        <v>0</v>
      </c>
      <c r="BM13" s="255">
        <f>SUMPRODUCT((DV3:DV42=AY13)*(DY3:DY42=AY14)*ED3:ED42)+SUMPRODUCT((DV3:DV42=AY13)*(DY3:DY42=AY15)*ED3:ED42)+SUMPRODUCT((DV3:DV42=AY13)*(DY3:DY42=AY12)*ED3:ED42)+SUMPRODUCT((DV3:DV42=AY14)*(DY3:DY42=AY13)*EE3:EE42)+SUMPRODUCT((DV3:DV42=AY15)*(DY3:DY42=AY13)*EE3:EE42)+SUMPRODUCT((DV3:DV42=AY12)*(DY3:DY42=AY13)*EE3:EE42)</f>
        <v>0</v>
      </c>
      <c r="BN13" s="255">
        <f>AZ13*4+BA13*2+BL13+BM13</f>
        <v>0</v>
      </c>
      <c r="BO13" s="255" t="str">
        <f>IF(AY13&lt;&gt;"",RANK(BN13,BN12:BN15),"")</f>
        <v/>
      </c>
      <c r="BP13" s="255">
        <f>SUMPRODUCT((BN12:BN15=BN13)*(BE12:BE15&gt;BE13))</f>
        <v>0</v>
      </c>
      <c r="BQ13" s="255">
        <f>SUMPRODUCT((BN12:BN15=BN13)*(BE12:BE15=BE13)*(BH12:BH15&gt;BH13))</f>
        <v>0</v>
      </c>
      <c r="BR13" s="255">
        <f>SUMPRODUCT((BN11:BN15=BN13)*(BE11:BE15=BE13)*(BH11:BH15=BH13)*(BI11:BI15&gt;BI13))</f>
        <v>0</v>
      </c>
      <c r="BS13" s="255">
        <f>SUMPRODUCT((BN11:BN15=BN13)*(BE11:BE15=BE13)*(BH11:BH15=BH13)*(BI11:BI15=BI13)*(BJ11:BJ15&gt;BJ13))</f>
        <v>0</v>
      </c>
      <c r="BT13" s="255">
        <f>SUMPRODUCT((BN11:BN15=BN13)*(BE11:BE15=BE13)*(BH11:BH15=BH13)*(BI11:BI15=BI13)*(BJ11:BJ15=BJ13)*(BK11:BK15&gt;BK13))</f>
        <v>0</v>
      </c>
      <c r="BU13" s="255" t="str">
        <f t="shared" si="587"/>
        <v/>
      </c>
      <c r="BV13" s="255" t="str">
        <f>IF(AY13&lt;&gt;"",INDEX(AY12:AY15,MATCH(3,BU12:BU15,0),0),"")</f>
        <v/>
      </c>
      <c r="BW13" s="255" t="str">
        <f>IF(X11&lt;&gt;"",X11,"")</f>
        <v/>
      </c>
      <c r="BX13" s="255">
        <f>SUMPRODUCT((DV3:DV42=BW13)*(DY3:DY42=BW14)*(EF3:EF42="W"))+SUMPRODUCT((DV3:DV42=BW13)*(DY3:DY42=BW15)*(EF3:EF42="W"))+SUMPRODUCT((DV3:DV42=BW13)*(DY3:DY42=BW16)*(EF3:EF42="W"))+SUMPRODUCT((DV3:DV42=BW14)*(DY3:DY42=BW13)*(EG3:EG42="W"))+SUMPRODUCT((DV3:DV42=BW15)*(DY3:DY42=BW13)*(EG3:EG42="W"))+SUMPRODUCT((DV3:DV42=BW16)*(DY3:DY42=BW13)*(EG3:EG42="W"))</f>
        <v>0</v>
      </c>
      <c r="BY13" s="255">
        <f>SUMPRODUCT((DV3:DV42=BW13)*(DY3:DY42=BW14)*(EF3:EF42="D"))+SUMPRODUCT((DV3:DV42=BW13)*(DY3:DY42=BW15)*(EF3:EF42="D"))+SUMPRODUCT((DV3:DV42=BW13)*(DY3:DY42=BW16)*(EF3:EF42="D"))+SUMPRODUCT((DV3:DV42=BW14)*(DY3:DY42=BW13)*(EF3:EF42="D"))+SUMPRODUCT((DV3:DV42=BW15)*(DY3:DY42=BW13)*(EF3:EF42="D"))+SUMPRODUCT((DV3:DV42=BW16)*(DY3:DY42=BW13)*(EF3:EF42="D"))</f>
        <v>0</v>
      </c>
      <c r="BZ13" s="255">
        <f>SUMPRODUCT((DV3:DV42=BW13)*(DY3:DY42=BW14)*(EF3:EF42="L"))+SUMPRODUCT((DV3:DV42=BW13)*(DY3:DY42=BW15)*(EF3:EF42="L"))+SUMPRODUCT((DV3:DV42=BW13)*(DY3:DY42=BW16)*(EF3:EF42="L"))+SUMPRODUCT((DV3:DV42=BW14)*(DY3:DY42=BW13)*(EG3:EG42="L"))+SUMPRODUCT((DV3:DV42=BW15)*(DY3:DY42=BW13)*(EG3:EG42="L"))+SUMPRODUCT((DV3:DV42=BW16)*(DY3:DY42=BW13)*(EG3:EG42="L"))</f>
        <v>0</v>
      </c>
      <c r="CA13" s="255">
        <f>IF(BW13&lt;&gt;"",VLOOKUP(BW13,B4:F29,5,FALSE),0)</f>
        <v>0</v>
      </c>
      <c r="CB13" s="255">
        <f>IF(BW13&lt;&gt;"",VLOOKUP(BW13,B4:G29,6,FALSE),0)</f>
        <v>0</v>
      </c>
      <c r="CC13" s="255">
        <f>CA13-CB13+1000</f>
        <v>1000</v>
      </c>
      <c r="CD13" s="255">
        <f>IF(BW13&lt;&gt;"",VLOOKUP(BW13,B4:I29,8,FALSE),0)</f>
        <v>0</v>
      </c>
      <c r="CE13" s="255">
        <f>IF(BW13&lt;&gt;"",VLOOKUP(BW13,B4:J29,9,FALSE),0)</f>
        <v>0</v>
      </c>
      <c r="CF13" s="255">
        <f>CD13-CE13+1000</f>
        <v>1000</v>
      </c>
      <c r="CG13" s="255" t="str">
        <f>IF(BW13&lt;&gt;"",VLOOKUP(BW13,B11:F15,5,FALSE),"")</f>
        <v/>
      </c>
      <c r="CH13" s="255" t="str">
        <f>IF(BW13&lt;&gt;"",VLOOKUP(BW13,B11:I15,8,FALSE),"")</f>
        <v/>
      </c>
      <c r="CI13" s="255" t="str">
        <f>IF(BW13&lt;&gt;"",VLOOKUP(BW13,B11:P15,15,FALSE),"")</f>
        <v/>
      </c>
      <c r="CJ13" s="255">
        <f>SUMPRODUCT((DV3:DV42=BW13)*(DY3:DY42=BW14)*EB3:EB42)+SUMPRODUCT((DV3:DV42=BW13)*(DY3:DY42=BW15)*EB3:EB42)+SUMPRODUCT((DV3:DV42=BW13)*(DY3:DY42=BW16)*EB3:EB42)+SUMPRODUCT((DV3:DV42=BW14)*(DY3:DY42=BW13)*EC3:EC42)+SUMPRODUCT((DV3:DV42=BW15)*(DY3:DY42=BW13)*EC3:EC42)+SUMPRODUCT((DV3:DV42=BW16)*(DY3:DY42=BW13)*EC3:EC42)</f>
        <v>0</v>
      </c>
      <c r="CK13" s="255">
        <f>SUMPRODUCT((DV3:DV42=BW13)*(DY3:DY42=BW14)*ED3:ED42)+SUMPRODUCT((DV3:DV42=BW13)*(DY3:DY42=BW15)*ED3:ED42)+SUMPRODUCT((DV3:DV42=BW13)*(DY3:DY42=BW16)*ED3:ED42)+SUMPRODUCT((DV3:DV42=BW14)*(DY3:DY42=BW13)*EE3:EE42)+SUMPRODUCT((DV3:DV42=BW15)*(DY3:DY42=BW13)*EE3:EE42)+SUMPRODUCT((DV3:DV42=BW16)*(DY3:DY42=BW13)*EE3:EE42)</f>
        <v>0</v>
      </c>
      <c r="CL13" s="255">
        <f>BX13*4+BY13*2+CJ13+CK13</f>
        <v>0</v>
      </c>
      <c r="CM13" s="255" t="str">
        <f>IF(BW13&lt;&gt;"",RANK(CL13,CL13:CL16),"")</f>
        <v/>
      </c>
      <c r="CN13" s="255">
        <f>SUMPRODUCT((CL13:CL16=CL13)*(CC13:CC16&gt;CC13))</f>
        <v>0</v>
      </c>
      <c r="CO13" s="255">
        <f>SUMPRODUCT((CL13:CL16=CL13)*(CC13:CC16=CC13)*(CF13:CF16&gt;CF13))</f>
        <v>0</v>
      </c>
      <c r="CP13" s="255">
        <f>SUMPRODUCT((CL11:CL15=CL13)*(CC11:CC15=CC13)*(CF11:CF15=CF13)*(CG11:CG15&gt;CG13))</f>
        <v>0</v>
      </c>
      <c r="CQ13" s="255">
        <f>SUMPRODUCT((CL11:CL15=CL13)*(CC11:CC15=CC13)*(CF11:CF15=CF13)*(CG11:CG15=CG13)*(CH11:CH15&gt;CH13))</f>
        <v>0</v>
      </c>
      <c r="CR13" s="255">
        <f>SUMPRODUCT((CL11:CL15=CL13)*(CC11:CC15=CC13)*(CF11:CF15=CF13)*(CG11:CG15=CG13)*(CH11:CH15=CH13)*(CI11:CI15&gt;CI13))</f>
        <v>0</v>
      </c>
      <c r="CS13" s="255" t="str">
        <f t="shared" ref="CS13:CS15" si="739">IF(BW13&lt;&gt;"",SUM(CM13:CR13)+2,"")</f>
        <v/>
      </c>
      <c r="CT13" s="255" t="str">
        <f>IF(BW13&lt;&gt;"",INDEX(BW13:BW15,MATCH(3,CS13:CS15,0),0),"")</f>
        <v/>
      </c>
      <c r="DS13" s="255" t="str">
        <f>IF(CT13&lt;&gt;"",CT13,IF(BV13&lt;&gt;"",BV13,IF(AX13&lt;&gt;"",AX13,T13)))</f>
        <v>Japan</v>
      </c>
      <c r="DT13" s="255">
        <v>3</v>
      </c>
      <c r="DU13" s="255">
        <v>11</v>
      </c>
      <c r="DV13" s="255" t="str">
        <f>Tournament!H23</f>
        <v>France</v>
      </c>
      <c r="DW13" s="255">
        <f>IF(AND(Tournament!J23&lt;&gt;"",Tournament!L23&lt;&gt;""),Tournament!J23,0)</f>
        <v>38</v>
      </c>
      <c r="DX13" s="255">
        <f>IF(AND(Tournament!L23&lt;&gt;"",Tournament!J23&lt;&gt;""),Tournament!L23,0)</f>
        <v>11</v>
      </c>
      <c r="DY13" s="255" t="str">
        <f>Tournament!N23</f>
        <v>Romania</v>
      </c>
      <c r="DZ13" s="255">
        <f>IF(Tournament!O23&lt;&gt;"",Tournament!O23,0)</f>
        <v>5</v>
      </c>
      <c r="EA13" s="255">
        <f>IF(Tournament!Q23&lt;&gt;"",Tournament!Q23,0)</f>
        <v>1</v>
      </c>
      <c r="EB13" s="255">
        <f>IF(DW13&lt;&gt;"",IF(Tournament!O23&gt;3,1,0),0)</f>
        <v>1</v>
      </c>
      <c r="EC13" s="255">
        <f>IF(DX13&lt;&gt;"",IF(Tournament!Q23&gt;3,1,0),0)</f>
        <v>0</v>
      </c>
      <c r="ED13" s="255">
        <f t="shared" si="15"/>
        <v>0</v>
      </c>
      <c r="EE13" s="255">
        <f t="shared" si="16"/>
        <v>0</v>
      </c>
      <c r="EF13" s="255" t="str">
        <f>IF(AND(Tournament!J23&lt;&gt;"",Tournament!L23&lt;&gt;""),IF(DW13&gt;DX13,"W",IF(DW13=DX13,"D","L")),"")</f>
        <v>W</v>
      </c>
      <c r="EG13" s="255" t="str">
        <f t="shared" si="17"/>
        <v>L</v>
      </c>
      <c r="EH13" s="255">
        <f ca="1">VLOOKUP(EI13,IZ11:JA15,2,FALSE)</f>
        <v>2</v>
      </c>
      <c r="EI13" s="255" t="s">
        <v>7</v>
      </c>
      <c r="EJ13" s="255">
        <f t="shared" ca="1" si="461"/>
        <v>0</v>
      </c>
      <c r="EK13" s="255">
        <f t="shared" ca="1" si="462"/>
        <v>0</v>
      </c>
      <c r="EL13" s="255">
        <f t="shared" ca="1" si="463"/>
        <v>0</v>
      </c>
      <c r="EM13" s="255">
        <f t="shared" ca="1" si="464"/>
        <v>0</v>
      </c>
      <c r="EN13" s="255">
        <f t="shared" ca="1" si="588"/>
        <v>0</v>
      </c>
      <c r="EO13" s="255">
        <f t="shared" ca="1" si="465"/>
        <v>1000</v>
      </c>
      <c r="EP13" s="255">
        <f t="shared" ca="1" si="589"/>
        <v>0</v>
      </c>
      <c r="EQ13" s="255">
        <f t="shared" ca="1" si="590"/>
        <v>0</v>
      </c>
      <c r="ER13" s="255">
        <f t="shared" ca="1" si="466"/>
        <v>1000</v>
      </c>
      <c r="ES13" s="255">
        <f t="shared" ca="1" si="467"/>
        <v>0</v>
      </c>
      <c r="ET13" s="255">
        <f ca="1">SUMIF(JC:JC,EI13,JI:JI)+SUMIF(JF:JF,EI13,JJ:JJ)</f>
        <v>0</v>
      </c>
      <c r="EU13" s="255">
        <f ca="1">SUMIF(JC:JC,EI13,JK:JK)+SUMIF(JF:JF,EI13,JL:JL)</f>
        <v>0</v>
      </c>
      <c r="EV13" s="255">
        <f t="shared" ca="1" si="468"/>
        <v>0</v>
      </c>
      <c r="EW13" s="255">
        <v>14</v>
      </c>
      <c r="EX13" s="255">
        <f t="shared" ca="1" si="591"/>
        <v>1</v>
      </c>
      <c r="EZ13" s="255">
        <f ca="1">RANK(EV13,EV$11:EV$15)+COUNTIF(EV$11:EV13,EV13)-1</f>
        <v>3</v>
      </c>
      <c r="FA13" s="255" t="str">
        <f ca="1">INDEX(EI$11:EI$15,MATCH(3,EZ$11:EZ$15,0),0)</f>
        <v>Japan</v>
      </c>
      <c r="FB13" s="255">
        <f t="shared" ca="1" si="592"/>
        <v>1</v>
      </c>
      <c r="FC13" s="255" t="str">
        <f ca="1">IF(AND(FC12&lt;&gt;"",FB13=1),FA13,"")</f>
        <v>Japan</v>
      </c>
      <c r="FD13" s="255" t="str">
        <f ca="1">IF(AND(FD12&lt;&gt;"",FB14=2),FA14,"")</f>
        <v/>
      </c>
      <c r="FE13" s="255" t="str">
        <f ca="1">IF(AND(FE12&lt;&gt;"",FB15=3),FA15,"")</f>
        <v/>
      </c>
      <c r="FH13" s="255" t="str">
        <f t="shared" ca="1" si="593"/>
        <v>Japan</v>
      </c>
      <c r="FI13" s="255">
        <f ca="1">SUMPRODUCT((JC3:JC42=FH13)*(JF3:JF42=FH14)*(JM3:JM42="W"))+SUMPRODUCT((JC3:JC42=FH13)*(JF3:JF42=FH15)*(JM3:JM42="W"))+SUMPRODUCT((JC3:JC42=FH13)*(JF3:JF42=FH11)*(JM3:JM42="W"))+SUMPRODUCT((JC3:JC42=FH13)*(JF3:JF42=FH12)*(JM3:JM42="W"))+SUMPRODUCT((JC3:JC42=FH14)*(JF3:JF42=FH13)*(JN3:JN42="W"))+SUMPRODUCT((JC3:JC42=FH15)*(JF3:JF42=FH13)*(JN3:JN42="W"))+SUMPRODUCT((JC3:JC42=FH11)*(JF3:JF42=FH13)*(JN3:JN42="W"))+SUMPRODUCT((JC3:JC42=FH12)*(JF3:JF42=FH13)*(JN3:JN42="W"))</f>
        <v>0</v>
      </c>
      <c r="FJ13" s="255">
        <f ca="1">SUMPRODUCT((JC3:JC42=FH13)*(JF3:JF42=FH14)*(JM3:JM42="D"))+SUMPRODUCT((JC3:JC42=FH13)*(JF3:JF42=FH15)*(JM3:JM42="D"))+SUMPRODUCT((JC3:JC42=FH13)*(JF3:JF42=FH11)*(JM3:JM42="D"))+SUMPRODUCT((JC3:JC42=FH13)*(JF3:JF42=FH12)*(JM3:JM42="D"))+SUMPRODUCT((JC3:JC42=FH14)*(JF3:JF42=FH13)*(JM3:JM42="D"))+SUMPRODUCT((JC3:JC42=FH15)*(JF3:JF42=FH13)*(JM3:JM42="D"))+SUMPRODUCT((JC3:JC42=FH11)*(JF3:JF42=FH13)*(JM3:JM42="D"))+SUMPRODUCT((JC3:JC42=FH12)*(JF3:JF42=FH13)*(JM3:JM42="D"))</f>
        <v>0</v>
      </c>
      <c r="FK13" s="255">
        <f ca="1">SUMPRODUCT((JC3:JC42=FH13)*(JF3:JF42=FH14)*(JM3:JM42="L"))+SUMPRODUCT((JC3:JC42=FH13)*(JF3:JF42=FH15)*(JM3:JM42="L"))+SUMPRODUCT((JC3:JC42=FH13)*(JF3:JF42=FH11)*(JM3:JM42="L"))+SUMPRODUCT((JC3:JC42=FH13)*(JF3:JF42=FH12)*(JM3:JM42="L"))+SUMPRODUCT((JC3:JC42=FH14)*(JF3:JF42=FH13)*(JN3:JN42="L"))+SUMPRODUCT((JC3:JC42=FH15)*(JF3:JF42=FH13)*(JN3:JN42="L"))+SUMPRODUCT((JC3:JC42=FH11)*(JF3:JF42=FH13)*(JN3:JN42="L"))+SUMPRODUCT((JC3:JC42=FH12)*(JF3:JF42=FH13)*(JN3:JN42="L"))</f>
        <v>0</v>
      </c>
      <c r="FL13" s="255">
        <f ca="1">IF(FH13&lt;&gt;"",VLOOKUP(FH13,EI4:EM29,5,FALSE),0)</f>
        <v>0</v>
      </c>
      <c r="FM13" s="255">
        <f ca="1">IF(FH13&lt;&gt;"",VLOOKUP(FH13,EI4:EN29,6,FALSE),0)</f>
        <v>0</v>
      </c>
      <c r="FN13" s="255">
        <f ca="1">FL13-FM13+1000</f>
        <v>1000</v>
      </c>
      <c r="FO13" s="255">
        <f ca="1">IF(FH13&lt;&gt;"",VLOOKUP(FH13,EI4:EP29,8,FALSE),0)</f>
        <v>0</v>
      </c>
      <c r="FP13" s="255">
        <f ca="1">IF(FH13&lt;&gt;"",VLOOKUP(FH13,EI4:EQ29,9,FALSE),0)</f>
        <v>0</v>
      </c>
      <c r="FQ13" s="255">
        <f ca="1">IF(FH13&lt;&gt;"",FO13-FP13+1000,"")</f>
        <v>1000</v>
      </c>
      <c r="FR13" s="255">
        <f ca="1">IF(FH13&lt;&gt;"",VLOOKUP(FH13,EI11:EM15,5,FALSE),"")</f>
        <v>0</v>
      </c>
      <c r="FS13" s="255">
        <f ca="1">IF(FH13&lt;&gt;"",VLOOKUP(FH13,EI11:EP15,8,FALSE),"")</f>
        <v>0</v>
      </c>
      <c r="FT13" s="255">
        <f ca="1">IF(FH13&lt;&gt;"",VLOOKUP(FH13,EI11:EW15,15,FALSE),"")</f>
        <v>14</v>
      </c>
      <c r="FU13" s="255">
        <f ca="1">SUMPRODUCT((JC3:JC42=FH13)*(JF3:JF42=FH14)*JI3:JI42)+SUMPRODUCT((JC3:JC42=FH13)*(JF3:JF42=FH15)*JI3:JI42)+SUMPRODUCT((JC3:JC42=FH13)*(JF3:JF42=FH11)*JI3:JI42)+SUMPRODUCT((JC3:JC42=FH13)*(JF3:JF42=FH12)*JI3:JI42)+SUMPRODUCT((JC3:JC42=FH14)*(JF3:JF42=FH13)*JJ3:JJ42)+SUMPRODUCT((JC3:JC42=FH15)*(JF3:JF42=FH13)*JJ3:JJ42)+SUMPRODUCT((JC3:JC42=FH11)*(JF3:JF42=FH13)*JJ3:JJ42)+SUMPRODUCT((JC3:JC42=FH12)*(JF3:JF42=FH13)*JJ3:JJ42)</f>
        <v>0</v>
      </c>
      <c r="FV13" s="255">
        <f ca="1">SUMPRODUCT((JC3:JC42=FH13)*(JF3:JF42=FH14)*JK3:JK42)+SUMPRODUCT((JC3:JC42=FH13)*(JF3:JF42=FH15)*JK3:JK42)+SUMPRODUCT((JC3:JC42=FH13)*(JF3:JF42=FH11)*JK3:JK42)+SUMPRODUCT((JC3:JC42=FH13)*(JF3:JF42=FH12)*JK3:JK42)+SUMPRODUCT((JC3:JC42=FH14)*(JF3:JF42=FH13)*JL3:JL42)+SUMPRODUCT((JC3:JC42=FH15)*(JF3:JF42=FH13)*JL3:JL42)+SUMPRODUCT((JC3:JC42=FH11)*(JF3:JF42=FH13)*JL3:JL42)+SUMPRODUCT((JC3:JC42=FH12)*(JF3:JF42=FH13)*JL3:JL42)</f>
        <v>0</v>
      </c>
      <c r="FW13" s="255">
        <f ca="1">IF(FH13&lt;&gt;"",FI13*4+FJ13*2+FU13+FV13,"")</f>
        <v>0</v>
      </c>
      <c r="FX13" s="255">
        <f ca="1">IF(FH13&lt;&gt;"",RANK(FW13,FW11:FW15),"")</f>
        <v>1</v>
      </c>
      <c r="FY13" s="255">
        <f ca="1">SUMPRODUCT((FW11:FW15=FW13)*(FN11:FN15&gt;FN13))</f>
        <v>0</v>
      </c>
      <c r="FZ13" s="255">
        <f ca="1">SUMPRODUCT((FW11:FW15=FW13)*(FN11:FN15=FN13)*(FQ11:FQ15&gt;FQ13))</f>
        <v>0</v>
      </c>
      <c r="GA13" s="255">
        <f ca="1">SUMPRODUCT((FW11:FW15=FW13)*(FN11:FN15=FN13)*(FQ11:FQ15=FQ13)*(FR11:FR15&gt;FR13))</f>
        <v>0</v>
      </c>
      <c r="GB13" s="255">
        <f ca="1">SUMPRODUCT((FW11:FW15=FW13)*(FN11:FN15=FN13)*(FQ11:FQ15=FQ13)*(FR11:FR15=FR13)*(FS11:FS15&gt;FS13))</f>
        <v>0</v>
      </c>
      <c r="GC13" s="255">
        <f ca="1">SUMPRODUCT((FW11:FW15=FW13)*(FN11:FN15=FN13)*(FQ11:FQ15=FQ13)*(FR11:FR15=FR13)*(FS11:FS15=FS13)*(FT11:FT15&gt;FT13))</f>
        <v>1</v>
      </c>
      <c r="GD13" s="255">
        <f t="shared" ca="1" si="596"/>
        <v>2</v>
      </c>
      <c r="GE13" s="255" t="str">
        <f ca="1">IF(FH13&lt;&gt;"",INDEX(FH11:FH15,MATCH(3,GD11:GD15,0),0),"")</f>
        <v>Scotland</v>
      </c>
      <c r="GF13" s="255" t="str">
        <f ca="1">IF(FD12&lt;&gt;"",FD12,"")</f>
        <v/>
      </c>
      <c r="GG13" s="255">
        <f ca="1">SUMPRODUCT((JC3:JC42=GF13)*(JF3:JF42=GF14)*(JM3:JM42="W"))+SUMPRODUCT((JC3:JC42=GF13)*(JF3:JF42=GF15)*(JM3:JM42="W"))+SUMPRODUCT((JC3:JC42=GF13)*(JF3:JF42=GF12)*(JM3:JM42="W"))+SUMPRODUCT((JC3:JC42=GF14)*(JF3:JF42=GF13)*(JN3:JN42="W"))+SUMPRODUCT((JC3:JC42=GF15)*(JF3:JF42=GF13)*(JN3:JN42="W"))+SUMPRODUCT((JC3:JC42=GF12)*(JF3:JF42=GF13)*(JN3:JN42="W"))</f>
        <v>0</v>
      </c>
      <c r="GH13" s="255">
        <f ca="1">SUMPRODUCT((JC3:JC42=GF13)*(JF3:JF42=GF14)*(JM3:JM42="D"))+SUMPRODUCT((JC3:JC42=GF13)*(JF3:JF42=GF15)*(JM3:JM42="D"))+SUMPRODUCT((JC3:JC42=GF13)*(JF3:JF42=GF12)*(JM3:JM42="D"))+SUMPRODUCT((JC3:JC42=GF14)*(JF3:JF42=GF13)*(JM3:JM42="D"))+SUMPRODUCT((JC3:JC42=GF15)*(JF3:JF42=GF13)*(JM3:JM42="D"))+SUMPRODUCT((JC3:JC42=GF12)*(JF3:JF42=GF13)*(JM3:JM42="D"))</f>
        <v>0</v>
      </c>
      <c r="GI13" s="255">
        <f ca="1">SUMPRODUCT((JC3:JC42=GF13)*(JF3:JF42=GF14)*(JM3:JM42="L"))+SUMPRODUCT((JC3:JC42=GF13)*(JF3:JF42=GF15)*(JM3:JM42="L"))+SUMPRODUCT((JC3:JC42=GF13)*(JF3:JF42=GF12)*(JM3:JM42="L"))+SUMPRODUCT((JC3:JC42=GF14)*(JF3:JF42=GF13)*(JN3:JN42="L"))+SUMPRODUCT((JC3:JC42=GF15)*(JF3:JF42=GF13)*(JN3:JN42="L"))+SUMPRODUCT((JC3:JC42=GF12)*(JF3:JF42=GF13)*(JN3:JN42="L"))</f>
        <v>0</v>
      </c>
      <c r="GJ13" s="255">
        <f ca="1">IF(GF13&lt;&gt;"",VLOOKUP(GF13,EI4:EM29,5,FALSE),0)</f>
        <v>0</v>
      </c>
      <c r="GK13" s="255">
        <f ca="1">IF(GF13&lt;&gt;"",VLOOKUP(GF13,EI4:EN29,6,FALSE),0)</f>
        <v>0</v>
      </c>
      <c r="GL13" s="255">
        <f ca="1">GJ13-GK13+1000</f>
        <v>1000</v>
      </c>
      <c r="GM13" s="255">
        <f ca="1">IF(GF13&lt;&gt;"",VLOOKUP(GF13,EI4:EP29,8,FALSE),0)</f>
        <v>0</v>
      </c>
      <c r="GN13" s="255">
        <f ca="1">IF(GF13&lt;&gt;"",VLOOKUP(GF13,EI4:EQ29,9,FALSE),0)</f>
        <v>0</v>
      </c>
      <c r="GO13" s="255">
        <f t="shared" ref="GO13" ca="1" si="740">GM13-GN13+1000</f>
        <v>1000</v>
      </c>
      <c r="GP13" s="255" t="str">
        <f ca="1">IF(GF13&lt;&gt;"",VLOOKUP(GF13,EI11:EM15,5,FALSE),"")</f>
        <v/>
      </c>
      <c r="GQ13" s="255" t="str">
        <f ca="1">IF(GF13&lt;&gt;"",VLOOKUP(GF13,EI11:EP15,8,FALSE),"")</f>
        <v/>
      </c>
      <c r="GR13" s="255" t="str">
        <f ca="1">IF(GF13&lt;&gt;"",VLOOKUP(GF13,EI11:EW15,15,FALSE),"")</f>
        <v/>
      </c>
      <c r="GS13" s="255">
        <f ca="1">SUMPRODUCT((JC3:JC42=GF13)*(JF3:JF42=GF14)*JI3:JI42)+SUMPRODUCT((JC3:JC42=GF13)*(JF3:JF42=GF15)*JI3:JI42)+SUMPRODUCT((JC3:JC42=GF13)*(JF3:JF42=GF12)*JI3:JI42)+SUMPRODUCT((JC3:JC42=GF14)*(JF3:JF42=GF13)*JJ3:JJ42)+SUMPRODUCT((JC3:JC42=GF15)*(JF3:JF42=GF13)*JJ3:JJ42)+SUMPRODUCT((JC3:JC42=GF12)*(JF3:JF42=GF13)*JJ3:JJ42)</f>
        <v>0</v>
      </c>
      <c r="GT13" s="255">
        <f ca="1">SUMPRODUCT((JC3:JC42=GF13)*(JF3:JF42=GF14)*JK3:JK42)+SUMPRODUCT((JC3:JC42=GF13)*(JF3:JF42=GF15)*JK3:JK42)+SUMPRODUCT((JC3:JC42=GF13)*(JF3:JF42=GF12)*JK3:JK42)+SUMPRODUCT((JC3:JC42=GF14)*(JF3:JF42=GF13)*JL3:JL42)+SUMPRODUCT((JC3:JC42=GF15)*(JF3:JF42=GF13)*JL3:JL42)+SUMPRODUCT((JC3:JC42=GF12)*(JF3:JF42=GF13)*JL3:JL42)</f>
        <v>0</v>
      </c>
      <c r="GU13" s="255">
        <f ca="1">GG13*4+GH13*2+GS13+GT13</f>
        <v>0</v>
      </c>
      <c r="GV13" s="255" t="str">
        <f ca="1">IF(GF13&lt;&gt;"",RANK(GU13,GU12:GU15),"")</f>
        <v/>
      </c>
      <c r="GW13" s="255">
        <f ca="1">SUMPRODUCT((GU12:GU15=GU13)*(GL12:GL15&gt;GL13))</f>
        <v>0</v>
      </c>
      <c r="GX13" s="255">
        <f ca="1">SUMPRODUCT((GU12:GU15=GU13)*(GL12:GL15=GL13)*(GO12:GO15&gt;GO13))</f>
        <v>0</v>
      </c>
      <c r="GY13" s="255">
        <f ca="1">SUMPRODUCT((GU11:GU15=GU13)*(GL11:GL15=GL13)*(GO11:GO15=GO13)*(GP11:GP15&gt;GP13))</f>
        <v>0</v>
      </c>
      <c r="GZ13" s="255">
        <f ca="1">SUMPRODUCT((GU11:GU15=GU13)*(GL11:GL15=GL13)*(GO11:GO15=GO13)*(GP11:GP15=GP13)*(GQ11:GQ15&gt;GQ13))</f>
        <v>0</v>
      </c>
      <c r="HA13" s="255">
        <f ca="1">SUMPRODUCT((GU11:GU15=GU13)*(GL11:GL15=GL13)*(GO11:GO15=GO13)*(GP11:GP15=GP13)*(GQ11:GQ15=GQ13)*(GR11:GR15&gt;GR13))</f>
        <v>0</v>
      </c>
      <c r="HB13" s="255" t="str">
        <f t="shared" ca="1" si="597"/>
        <v/>
      </c>
      <c r="HC13" s="255" t="str">
        <f ca="1">IF(GF13&lt;&gt;"",INDEX(GF12:GF15,MATCH(3,HB12:HB15,0),0),"")</f>
        <v/>
      </c>
      <c r="HD13" s="255" t="str">
        <f ca="1">IF(FE11&lt;&gt;"",FE11,"")</f>
        <v/>
      </c>
      <c r="HE13" s="255">
        <f ca="1">SUMPRODUCT((JC3:JC42=HD13)*(JF3:JF42=HD14)*(JM3:JM42="W"))+SUMPRODUCT((JC3:JC42=HD13)*(JF3:JF42=HD15)*(JM3:JM42="W"))+SUMPRODUCT((JC3:JC42=HD13)*(JF3:JF42=HD16)*(JM3:JM42="W"))+SUMPRODUCT((JC3:JC42=HD14)*(JF3:JF42=HD13)*(JN3:JN42="W"))+SUMPRODUCT((JC3:JC42=HD15)*(JF3:JF42=HD13)*(JN3:JN42="W"))+SUMPRODUCT((JC3:JC42=HD16)*(JF3:JF42=HD13)*(JN3:JN42="W"))</f>
        <v>0</v>
      </c>
      <c r="HF13" s="255">
        <f ca="1">SUMPRODUCT((JC3:JC42=HD13)*(JF3:JF42=HD14)*(JM3:JM42="D"))+SUMPRODUCT((JC3:JC42=HD13)*(JF3:JF42=HD15)*(JM3:JM42="D"))+SUMPRODUCT((JC3:JC42=HD13)*(JF3:JF42=HD16)*(JM3:JM42="D"))+SUMPRODUCT((JC3:JC42=HD14)*(JF3:JF42=HD13)*(JM3:JM42="D"))+SUMPRODUCT((JC3:JC42=HD15)*(JF3:JF42=HD13)*(JM3:JM42="D"))+SUMPRODUCT((JC3:JC42=HD16)*(JF3:JF42=HD13)*(JM3:JM42="D"))</f>
        <v>0</v>
      </c>
      <c r="HG13" s="255">
        <f ca="1">SUMPRODUCT((JC3:JC42=HD13)*(JF3:JF42=HD14)*(JM3:JM42="L"))+SUMPRODUCT((JC3:JC42=HD13)*(JF3:JF42=HD15)*(JM3:JM42="L"))+SUMPRODUCT((JC3:JC42=HD13)*(JF3:JF42=HD16)*(JM3:JM42="L"))+SUMPRODUCT((JC3:JC42=HD14)*(JF3:JF42=HD13)*(JN3:JN42="L"))+SUMPRODUCT((JC3:JC42=HD15)*(JF3:JF42=HD13)*(JN3:JN42="L"))+SUMPRODUCT((JC3:JC42=HD16)*(JF3:JF42=HD13)*(JN3:JN42="L"))</f>
        <v>0</v>
      </c>
      <c r="HH13" s="255">
        <f ca="1">IF(HD13&lt;&gt;"",VLOOKUP(HD13,EI4:EM29,5,FALSE),0)</f>
        <v>0</v>
      </c>
      <c r="HI13" s="255">
        <f ca="1">IF(HD13&lt;&gt;"",VLOOKUP(HD13,EI4:EN29,6,FALSE),0)</f>
        <v>0</v>
      </c>
      <c r="HJ13" s="255">
        <f ca="1">HH13-HI13+1000</f>
        <v>1000</v>
      </c>
      <c r="HK13" s="255">
        <f ca="1">IF(HD13&lt;&gt;"",VLOOKUP(HD13,EI4:EP29,8,FALSE),0)</f>
        <v>0</v>
      </c>
      <c r="HL13" s="255">
        <f ca="1">IF(HD13&lt;&gt;"",VLOOKUP(HD13,EI4:EQ29,9,FALSE),0)</f>
        <v>0</v>
      </c>
      <c r="HM13" s="255">
        <f ca="1">HK13-HL13+1000</f>
        <v>1000</v>
      </c>
      <c r="HN13" s="255" t="str">
        <f ca="1">IF(HD13&lt;&gt;"",VLOOKUP(HD13,EI11:EM15,5,FALSE),"")</f>
        <v/>
      </c>
      <c r="HO13" s="255" t="str">
        <f ca="1">IF(HD13&lt;&gt;"",VLOOKUP(HD13,EI11:EP15,8,FALSE),"")</f>
        <v/>
      </c>
      <c r="HP13" s="255" t="str">
        <f ca="1">IF(HD13&lt;&gt;"",VLOOKUP(HD13,EI11:EW15,15,FALSE),"")</f>
        <v/>
      </c>
      <c r="HQ13" s="255">
        <f ca="1">SUMPRODUCT((JC3:JC42=HD13)*(JF3:JF42=HD14)*JI3:JI42)+SUMPRODUCT((JC3:JC42=HD13)*(JF3:JF42=HD15)*JI3:JI42)+SUMPRODUCT((JC3:JC42=HD13)*(JF3:JF42=HD16)*JI3:JI42)+SUMPRODUCT((JC3:JC42=HD14)*(JF3:JF42=HD13)*JJ3:JJ42)+SUMPRODUCT((JC3:JC42=HD15)*(JF3:JF42=HD13)*JJ3:JJ42)+SUMPRODUCT((JC3:JC42=HD16)*(JF3:JF42=HD13)*JJ3:JJ42)</f>
        <v>0</v>
      </c>
      <c r="HR13" s="255">
        <f ca="1">SUMPRODUCT((JC3:JC42=HD13)*(JF3:JF42=HD14)*JK3:JK42)+SUMPRODUCT((JC3:JC42=HD13)*(JF3:JF42=HD15)*JK3:JK42)+SUMPRODUCT((JC3:JC42=HD13)*(JF3:JF42=HD16)*JK3:JK42)+SUMPRODUCT((JC3:JC42=HD14)*(JF3:JF42=HD13)*JL3:JL42)+SUMPRODUCT((JC3:JC42=HD15)*(JF3:JF42=HD13)*JL3:JL42)+SUMPRODUCT((JC3:JC42=HD16)*(JF3:JF42=HD13)*JL3:JL42)</f>
        <v>0</v>
      </c>
      <c r="HS13" s="255">
        <f ca="1">HE13*4+HF13*2+HQ13+HR13</f>
        <v>0</v>
      </c>
      <c r="HT13" s="255" t="str">
        <f ca="1">IF(HD13&lt;&gt;"",RANK(HS13,HS13:HS16),"")</f>
        <v/>
      </c>
      <c r="HU13" s="255">
        <f ca="1">SUMPRODUCT((HS13:HS16=HS13)*(HJ13:HJ16&gt;HJ13))</f>
        <v>0</v>
      </c>
      <c r="HV13" s="255">
        <f ca="1">SUMPRODUCT((HS13:HS16=HS13)*(HJ13:HJ16=HJ13)*(HM13:HM16&gt;HM13))</f>
        <v>0</v>
      </c>
      <c r="HW13" s="255">
        <f ca="1">SUMPRODUCT((HS11:HS15=HS13)*(HJ11:HJ15=HJ13)*(HM11:HM15=HM13)*(HN11:HN15&gt;HN13))</f>
        <v>0</v>
      </c>
      <c r="HX13" s="255">
        <f ca="1">SUMPRODUCT((HS11:HS15=HS13)*(HJ11:HJ15=HJ13)*(HM11:HM15=HM13)*(HN11:HN15=HN13)*(HO11:HO15&gt;HO13))</f>
        <v>0</v>
      </c>
      <c r="HY13" s="255">
        <f ca="1">SUMPRODUCT((HS11:HS15=HS13)*(HJ11:HJ15=HJ13)*(HM11:HM15=HM13)*(HN11:HN15=HN13)*(HO11:HO15=HO13)*(HP11:HP15&gt;HP13))</f>
        <v>0</v>
      </c>
      <c r="HZ13" s="255" t="str">
        <f t="shared" ref="HZ13:HZ15" ca="1" si="741">IF(HD13&lt;&gt;"",SUM(HT13:HY13)+2,"")</f>
        <v/>
      </c>
      <c r="IA13" s="255" t="str">
        <f ca="1">IF(HD13&lt;&gt;"",INDEX(HD13:HD15,MATCH(3,HZ13:HZ15,0),0),"")</f>
        <v/>
      </c>
      <c r="IZ13" s="255" t="str">
        <f ca="1">IF(IA13&lt;&gt;"",IA13,IF(HC13&lt;&gt;"",HC13,IF(GE13&lt;&gt;"",GE13,FA13)))</f>
        <v>Scotland</v>
      </c>
      <c r="JA13" s="255">
        <v>3</v>
      </c>
      <c r="JB13" s="255">
        <v>11</v>
      </c>
      <c r="JC13" s="255" t="str">
        <f t="shared" si="18"/>
        <v>France</v>
      </c>
      <c r="JD13" s="255" t="str">
        <f ca="1">IF(OFFSET('All Players'!$W20,0,JD$1)&lt;&gt;"",OFFSET('All Players'!$W20,0,JD$1),"")</f>
        <v/>
      </c>
      <c r="JE13" s="255" t="str">
        <f ca="1">IF(OFFSET('All Players'!$Y20,0,JD$1)&lt;&gt;"",OFFSET('All Players'!$Y20,0,JD$1),"")</f>
        <v/>
      </c>
      <c r="JF13" s="255" t="str">
        <f t="shared" si="19"/>
        <v>Romania</v>
      </c>
      <c r="JG13" s="255" t="str">
        <f ca="1">IF(OFFSET('All Players'!$AA20,0,JF$1)&lt;&gt;"",OFFSET('All Players'!$AA20,0,JF$1),"")</f>
        <v/>
      </c>
      <c r="JH13" s="255" t="str">
        <f ca="1">IF(OFFSET('All Players'!$AC20,0,JG$1)&lt;&gt;"",OFFSET('All Players'!$AC20,0,JG$1),"")</f>
        <v/>
      </c>
      <c r="JI13" s="255">
        <f t="shared" ca="1" si="20"/>
        <v>0</v>
      </c>
      <c r="JJ13" s="255">
        <f t="shared" ca="1" si="21"/>
        <v>0</v>
      </c>
      <c r="JK13" s="255">
        <f t="shared" ca="1" si="22"/>
        <v>0</v>
      </c>
      <c r="JL13" s="255">
        <f t="shared" ca="1" si="23"/>
        <v>0</v>
      </c>
      <c r="JM13" s="255" t="str">
        <f t="shared" ca="1" si="24"/>
        <v/>
      </c>
      <c r="JN13" s="255" t="str">
        <f t="shared" ca="1" si="25"/>
        <v/>
      </c>
      <c r="JO13" s="255">
        <f ca="1">VLOOKUP(JP13,OG11:OH15,2,FALSE)</f>
        <v>2</v>
      </c>
      <c r="JP13" s="255" t="s">
        <v>7</v>
      </c>
      <c r="JQ13" s="255">
        <f t="shared" ca="1" si="469"/>
        <v>0</v>
      </c>
      <c r="JR13" s="255">
        <f t="shared" ca="1" si="470"/>
        <v>0</v>
      </c>
      <c r="JS13" s="255">
        <f t="shared" ca="1" si="471"/>
        <v>0</v>
      </c>
      <c r="JT13" s="255">
        <f t="shared" ca="1" si="472"/>
        <v>0</v>
      </c>
      <c r="JU13" s="255">
        <f t="shared" ca="1" si="598"/>
        <v>0</v>
      </c>
      <c r="JV13" s="255">
        <f t="shared" ca="1" si="473"/>
        <v>1000</v>
      </c>
      <c r="JW13" s="255">
        <f t="shared" ca="1" si="599"/>
        <v>0</v>
      </c>
      <c r="JX13" s="255">
        <f t="shared" ca="1" si="600"/>
        <v>0</v>
      </c>
      <c r="JY13" s="255">
        <f t="shared" ca="1" si="474"/>
        <v>1000</v>
      </c>
      <c r="JZ13" s="255">
        <f t="shared" ca="1" si="475"/>
        <v>0</v>
      </c>
      <c r="KA13" s="255">
        <f ca="1">SUMIF(OJ:OJ,JP13,OP:OP)+SUMIF(OM:OM,JP13,OQ:OQ)</f>
        <v>0</v>
      </c>
      <c r="KB13" s="255">
        <f ca="1">SUMIF(OJ:OJ,JP13,OR:OR)+SUMIF(OM:OM,JP13,OS:OS)</f>
        <v>0</v>
      </c>
      <c r="KC13" s="255">
        <f t="shared" ca="1" si="476"/>
        <v>0</v>
      </c>
      <c r="KD13" s="255">
        <v>14</v>
      </c>
      <c r="KE13" s="255">
        <f t="shared" ca="1" si="601"/>
        <v>1</v>
      </c>
      <c r="KG13" s="255">
        <f ca="1">RANK(KC13,KC$11:KC$15)+COUNTIF(KC$11:KC13,KC13)-1</f>
        <v>3</v>
      </c>
      <c r="KH13" s="255" t="str">
        <f ca="1">INDEX(JP$11:JP$15,MATCH(3,KG$11:KG$15,0),0)</f>
        <v>Japan</v>
      </c>
      <c r="KI13" s="255">
        <f t="shared" ca="1" si="602"/>
        <v>1</v>
      </c>
      <c r="KJ13" s="255" t="str">
        <f ca="1">IF(AND(KJ12&lt;&gt;"",KI13=1),KH13,"")</f>
        <v>Japan</v>
      </c>
      <c r="KK13" s="255" t="str">
        <f ca="1">IF(AND(KK12&lt;&gt;"",KI14=2),KH14,"")</f>
        <v/>
      </c>
      <c r="KL13" s="255" t="str">
        <f ca="1">IF(AND(KL12&lt;&gt;"",KI15=3),KH15,"")</f>
        <v/>
      </c>
      <c r="KO13" s="255" t="str">
        <f t="shared" ca="1" si="603"/>
        <v>Japan</v>
      </c>
      <c r="KP13" s="255">
        <f ca="1">SUMPRODUCT((OJ3:OJ42=KO13)*(OM3:OM42=KO14)*(OT3:OT42="W"))+SUMPRODUCT((OJ3:OJ42=KO13)*(OM3:OM42=KO15)*(OT3:OT42="W"))+SUMPRODUCT((OJ3:OJ42=KO13)*(OM3:OM42=KO11)*(OT3:OT42="W"))+SUMPRODUCT((OJ3:OJ42=KO13)*(OM3:OM42=KO12)*(OT3:OT42="W"))+SUMPRODUCT((OJ3:OJ42=KO14)*(OM3:OM42=KO13)*(OU3:OU42="W"))+SUMPRODUCT((OJ3:OJ42=KO15)*(OM3:OM42=KO13)*(OU3:OU42="W"))+SUMPRODUCT((OJ3:OJ42=KO11)*(OM3:OM42=KO13)*(OU3:OU42="W"))+SUMPRODUCT((OJ3:OJ42=KO12)*(OM3:OM42=KO13)*(OU3:OU42="W"))</f>
        <v>0</v>
      </c>
      <c r="KQ13" s="255">
        <f ca="1">SUMPRODUCT((OJ3:OJ42=KO13)*(OM3:OM42=KO14)*(OT3:OT42="D"))+SUMPRODUCT((OJ3:OJ42=KO13)*(OM3:OM42=KO15)*(OT3:OT42="D"))+SUMPRODUCT((OJ3:OJ42=KO13)*(OM3:OM42=KO11)*(OT3:OT42="D"))+SUMPRODUCT((OJ3:OJ42=KO13)*(OM3:OM42=KO12)*(OT3:OT42="D"))+SUMPRODUCT((OJ3:OJ42=KO14)*(OM3:OM42=KO13)*(OT3:OT42="D"))+SUMPRODUCT((OJ3:OJ42=KO15)*(OM3:OM42=KO13)*(OT3:OT42="D"))+SUMPRODUCT((OJ3:OJ42=KO11)*(OM3:OM42=KO13)*(OT3:OT42="D"))+SUMPRODUCT((OJ3:OJ42=KO12)*(OM3:OM42=KO13)*(OT3:OT42="D"))</f>
        <v>0</v>
      </c>
      <c r="KR13" s="255">
        <f ca="1">SUMPRODUCT((OJ3:OJ42=KO13)*(OM3:OM42=KO14)*(OT3:OT42="L"))+SUMPRODUCT((OJ3:OJ42=KO13)*(OM3:OM42=KO15)*(OT3:OT42="L"))+SUMPRODUCT((OJ3:OJ42=KO13)*(OM3:OM42=KO11)*(OT3:OT42="L"))+SUMPRODUCT((OJ3:OJ42=KO13)*(OM3:OM42=KO12)*(OT3:OT42="L"))+SUMPRODUCT((OJ3:OJ42=KO14)*(OM3:OM42=KO13)*(OU3:OU42="L"))+SUMPRODUCT((OJ3:OJ42=KO15)*(OM3:OM42=KO13)*(OU3:OU42="L"))+SUMPRODUCT((OJ3:OJ42=KO11)*(OM3:OM42=KO13)*(OU3:OU42="L"))+SUMPRODUCT((OJ3:OJ42=KO12)*(OM3:OM42=KO13)*(OU3:OU42="L"))</f>
        <v>0</v>
      </c>
      <c r="KS13" s="255">
        <f ca="1">IF(KO13&lt;&gt;"",VLOOKUP(KO13,JP4:JT29,5,FALSE),0)</f>
        <v>0</v>
      </c>
      <c r="KT13" s="255">
        <f ca="1">IF(KO13&lt;&gt;"",VLOOKUP(KO13,JP4:JU29,6,FALSE),0)</f>
        <v>0</v>
      </c>
      <c r="KU13" s="255">
        <f ca="1">KS13-KT13+1000</f>
        <v>1000</v>
      </c>
      <c r="KV13" s="255">
        <f ca="1">IF(KO13&lt;&gt;"",VLOOKUP(KO13,JP4:JW29,8,FALSE),0)</f>
        <v>0</v>
      </c>
      <c r="KW13" s="255">
        <f ca="1">IF(KO13&lt;&gt;"",VLOOKUP(KO13,JP4:JX29,9,FALSE),0)</f>
        <v>0</v>
      </c>
      <c r="KX13" s="255">
        <f ca="1">IF(KO13&lt;&gt;"",KV13-KW13+1000,"")</f>
        <v>1000</v>
      </c>
      <c r="KY13" s="255">
        <f ca="1">IF(KO13&lt;&gt;"",VLOOKUP(KO13,JP11:JT15,5,FALSE),"")</f>
        <v>0</v>
      </c>
      <c r="KZ13" s="255">
        <f ca="1">IF(KO13&lt;&gt;"",VLOOKUP(KO13,JP11:JW15,8,FALSE),"")</f>
        <v>0</v>
      </c>
      <c r="LA13" s="255">
        <f ca="1">IF(KO13&lt;&gt;"",VLOOKUP(KO13,JP11:KD15,15,FALSE),"")</f>
        <v>14</v>
      </c>
      <c r="LB13" s="255">
        <f ca="1">SUMPRODUCT((OJ3:OJ42=KO13)*(OM3:OM42=KO14)*OP3:OP42)+SUMPRODUCT((OJ3:OJ42=KO13)*(OM3:OM42=KO15)*OP3:OP42)+SUMPRODUCT((OJ3:OJ42=KO13)*(OM3:OM42=KO11)*OP3:OP42)+SUMPRODUCT((OJ3:OJ42=KO13)*(OM3:OM42=KO12)*OP3:OP42)+SUMPRODUCT((OJ3:OJ42=KO14)*(OM3:OM42=KO13)*OQ3:OQ42)+SUMPRODUCT((OJ3:OJ42=KO15)*(OM3:OM42=KO13)*OQ3:OQ42)+SUMPRODUCT((OJ3:OJ42=KO11)*(OM3:OM42=KO13)*OQ3:OQ42)+SUMPRODUCT((OJ3:OJ42=KO12)*(OM3:OM42=KO13)*OQ3:OQ42)</f>
        <v>0</v>
      </c>
      <c r="LC13" s="255">
        <f ca="1">SUMPRODUCT((OJ3:OJ42=KO13)*(OM3:OM42=KO14)*OR3:OR42)+SUMPRODUCT((OJ3:OJ42=KO13)*(OM3:OM42=KO15)*OR3:OR42)+SUMPRODUCT((OJ3:OJ42=KO13)*(OM3:OM42=KO11)*OR3:OR42)+SUMPRODUCT((OJ3:OJ42=KO13)*(OM3:OM42=KO12)*OR3:OR42)+SUMPRODUCT((OJ3:OJ42=KO14)*(OM3:OM42=KO13)*OS3:OS42)+SUMPRODUCT((OJ3:OJ42=KO15)*(OM3:OM42=KO13)*OS3:OS42)+SUMPRODUCT((OJ3:OJ42=KO11)*(OM3:OM42=KO13)*OS3:OS42)+SUMPRODUCT((OJ3:OJ42=KO12)*(OM3:OM42=KO13)*OS3:OS42)</f>
        <v>0</v>
      </c>
      <c r="LD13" s="255">
        <f ca="1">IF(KO13&lt;&gt;"",KP13*4+KQ13*2+LB13+LC13,"")</f>
        <v>0</v>
      </c>
      <c r="LE13" s="255">
        <f ca="1">IF(KO13&lt;&gt;"",RANK(LD13,LD11:LD15),"")</f>
        <v>1</v>
      </c>
      <c r="LF13" s="255">
        <f ca="1">SUMPRODUCT((LD11:LD15=LD13)*(KU11:KU15&gt;KU13))</f>
        <v>0</v>
      </c>
      <c r="LG13" s="255">
        <f ca="1">SUMPRODUCT((LD11:LD15=LD13)*(KU11:KU15=KU13)*(KX11:KX15&gt;KX13))</f>
        <v>0</v>
      </c>
      <c r="LH13" s="255">
        <f ca="1">SUMPRODUCT((LD11:LD15=LD13)*(KU11:KU15=KU13)*(KX11:KX15=KX13)*(KY11:KY15&gt;KY13))</f>
        <v>0</v>
      </c>
      <c r="LI13" s="255">
        <f ca="1">SUMPRODUCT((LD11:LD15=LD13)*(KU11:KU15=KU13)*(KX11:KX15=KX13)*(KY11:KY15=KY13)*(KZ11:KZ15&gt;KZ13))</f>
        <v>0</v>
      </c>
      <c r="LJ13" s="255">
        <f ca="1">SUMPRODUCT((LD11:LD15=LD13)*(KU11:KU15=KU13)*(KX11:KX15=KX13)*(KY11:KY15=KY13)*(KZ11:KZ15=KZ13)*(LA11:LA15&gt;LA13))</f>
        <v>1</v>
      </c>
      <c r="LK13" s="255">
        <f t="shared" ca="1" si="606"/>
        <v>2</v>
      </c>
      <c r="LL13" s="255" t="str">
        <f ca="1">IF(KO13&lt;&gt;"",INDEX(KO11:KO15,MATCH(3,LK11:LK15,0),0),"")</f>
        <v>Scotland</v>
      </c>
      <c r="LM13" s="255" t="str">
        <f ca="1">IF(KK12&lt;&gt;"",KK12,"")</f>
        <v/>
      </c>
      <c r="LN13" s="255">
        <f ca="1">SUMPRODUCT((OJ3:OJ42=LM13)*(OM3:OM42=LM14)*(OT3:OT42="W"))+SUMPRODUCT((OJ3:OJ42=LM13)*(OM3:OM42=LM15)*(OT3:OT42="W"))+SUMPRODUCT((OJ3:OJ42=LM13)*(OM3:OM42=LM12)*(OT3:OT42="W"))+SUMPRODUCT((OJ3:OJ42=LM14)*(OM3:OM42=LM13)*(OU3:OU42="W"))+SUMPRODUCT((OJ3:OJ42=LM15)*(OM3:OM42=LM13)*(OU3:OU42="W"))+SUMPRODUCT((OJ3:OJ42=LM12)*(OM3:OM42=LM13)*(OU3:OU42="W"))</f>
        <v>0</v>
      </c>
      <c r="LO13" s="255">
        <f ca="1">SUMPRODUCT((OJ3:OJ42=LM13)*(OM3:OM42=LM14)*(OT3:OT42="D"))+SUMPRODUCT((OJ3:OJ42=LM13)*(OM3:OM42=LM15)*(OT3:OT42="D"))+SUMPRODUCT((OJ3:OJ42=LM13)*(OM3:OM42=LM12)*(OT3:OT42="D"))+SUMPRODUCT((OJ3:OJ42=LM14)*(OM3:OM42=LM13)*(OT3:OT42="D"))+SUMPRODUCT((OJ3:OJ42=LM15)*(OM3:OM42=LM13)*(OT3:OT42="D"))+SUMPRODUCT((OJ3:OJ42=LM12)*(OM3:OM42=LM13)*(OT3:OT42="D"))</f>
        <v>0</v>
      </c>
      <c r="LP13" s="255">
        <f ca="1">SUMPRODUCT((OJ3:OJ42=LM13)*(OM3:OM42=LM14)*(OT3:OT42="L"))+SUMPRODUCT((OJ3:OJ42=LM13)*(OM3:OM42=LM15)*(OT3:OT42="L"))+SUMPRODUCT((OJ3:OJ42=LM13)*(OM3:OM42=LM12)*(OT3:OT42="L"))+SUMPRODUCT((OJ3:OJ42=LM14)*(OM3:OM42=LM13)*(OU3:OU42="L"))+SUMPRODUCT((OJ3:OJ42=LM15)*(OM3:OM42=LM13)*(OU3:OU42="L"))+SUMPRODUCT((OJ3:OJ42=LM12)*(OM3:OM42=LM13)*(OU3:OU42="L"))</f>
        <v>0</v>
      </c>
      <c r="LQ13" s="255">
        <f ca="1">IF(LM13&lt;&gt;"",VLOOKUP(LM13,JP4:JT29,5,FALSE),0)</f>
        <v>0</v>
      </c>
      <c r="LR13" s="255">
        <f ca="1">IF(LM13&lt;&gt;"",VLOOKUP(LM13,JP4:JU29,6,FALSE),0)</f>
        <v>0</v>
      </c>
      <c r="LS13" s="255">
        <f ca="1">LQ13-LR13+1000</f>
        <v>1000</v>
      </c>
      <c r="LT13" s="255">
        <f ca="1">IF(LM13&lt;&gt;"",VLOOKUP(LM13,JP4:JW29,8,FALSE),0)</f>
        <v>0</v>
      </c>
      <c r="LU13" s="255">
        <f ca="1">IF(LM13&lt;&gt;"",VLOOKUP(LM13,JP4:JX29,9,FALSE),0)</f>
        <v>0</v>
      </c>
      <c r="LV13" s="255">
        <f t="shared" ref="LV13" ca="1" si="742">LT13-LU13+1000</f>
        <v>1000</v>
      </c>
      <c r="LW13" s="255" t="str">
        <f ca="1">IF(LM13&lt;&gt;"",VLOOKUP(LM13,JP11:JT15,5,FALSE),"")</f>
        <v/>
      </c>
      <c r="LX13" s="255" t="str">
        <f ca="1">IF(LM13&lt;&gt;"",VLOOKUP(LM13,JP11:JW15,8,FALSE),"")</f>
        <v/>
      </c>
      <c r="LY13" s="255" t="str">
        <f ca="1">IF(LM13&lt;&gt;"",VLOOKUP(LM13,JP11:KD15,15,FALSE),"")</f>
        <v/>
      </c>
      <c r="LZ13" s="255">
        <f ca="1">SUMPRODUCT((OJ3:OJ42=LM13)*(OM3:OM42=LM14)*OP3:OP42)+SUMPRODUCT((OJ3:OJ42=LM13)*(OM3:OM42=LM15)*OP3:OP42)+SUMPRODUCT((OJ3:OJ42=LM13)*(OM3:OM42=LM12)*OP3:OP42)+SUMPRODUCT((OJ3:OJ42=LM14)*(OM3:OM42=LM13)*OQ3:OQ42)+SUMPRODUCT((OJ3:OJ42=LM15)*(OM3:OM42=LM13)*OQ3:OQ42)+SUMPRODUCT((OJ3:OJ42=LM12)*(OM3:OM42=LM13)*OQ3:OQ42)</f>
        <v>0</v>
      </c>
      <c r="MA13" s="255">
        <f ca="1">SUMPRODUCT((OJ3:OJ42=LM13)*(OM3:OM42=LM14)*OR3:OR42)+SUMPRODUCT((OJ3:OJ42=LM13)*(OM3:OM42=LM15)*OR3:OR42)+SUMPRODUCT((OJ3:OJ42=LM13)*(OM3:OM42=LM12)*OR3:OR42)+SUMPRODUCT((OJ3:OJ42=LM14)*(OM3:OM42=LM13)*OS3:OS42)+SUMPRODUCT((OJ3:OJ42=LM15)*(OM3:OM42=LM13)*OS3:OS42)+SUMPRODUCT((OJ3:OJ42=LM12)*(OM3:OM42=LM13)*OS3:OS42)</f>
        <v>0</v>
      </c>
      <c r="MB13" s="255">
        <f ca="1">LN13*4+LO13*2+LZ13+MA13</f>
        <v>0</v>
      </c>
      <c r="MC13" s="255" t="str">
        <f ca="1">IF(LM13&lt;&gt;"",RANK(MB13,MB12:MB15),"")</f>
        <v/>
      </c>
      <c r="MD13" s="255">
        <f ca="1">SUMPRODUCT((MB12:MB15=MB13)*(LS12:LS15&gt;LS13))</f>
        <v>0</v>
      </c>
      <c r="ME13" s="255">
        <f ca="1">SUMPRODUCT((MB12:MB15=MB13)*(LS12:LS15=LS13)*(LV12:LV15&gt;LV13))</f>
        <v>0</v>
      </c>
      <c r="MF13" s="255">
        <f ca="1">SUMPRODUCT((MB11:MB15=MB13)*(LS11:LS15=LS13)*(LV11:LV15=LV13)*(LW11:LW15&gt;LW13))</f>
        <v>0</v>
      </c>
      <c r="MG13" s="255">
        <f ca="1">SUMPRODUCT((MB11:MB15=MB13)*(LS11:LS15=LS13)*(LV11:LV15=LV13)*(LW11:LW15=LW13)*(LX11:LX15&gt;LX13))</f>
        <v>0</v>
      </c>
      <c r="MH13" s="255">
        <f ca="1">SUMPRODUCT((MB11:MB15=MB13)*(LS11:LS15=LS13)*(LV11:LV15=LV13)*(LW11:LW15=LW13)*(LX11:LX15=LX13)*(LY11:LY15&gt;LY13))</f>
        <v>0</v>
      </c>
      <c r="MI13" s="255" t="str">
        <f t="shared" ca="1" si="607"/>
        <v/>
      </c>
      <c r="MJ13" s="255" t="str">
        <f ca="1">IF(LM13&lt;&gt;"",INDEX(LM12:LM15,MATCH(3,MI12:MI15,0),0),"")</f>
        <v/>
      </c>
      <c r="MK13" s="255" t="str">
        <f ca="1">IF(KL11&lt;&gt;"",KL11,"")</f>
        <v/>
      </c>
      <c r="ML13" s="255">
        <f ca="1">SUMPRODUCT((OJ3:OJ42=MK13)*(OM3:OM42=MK14)*(OT3:OT42="W"))+SUMPRODUCT((OJ3:OJ42=MK13)*(OM3:OM42=MK15)*(OT3:OT42="W"))+SUMPRODUCT((OJ3:OJ42=MK13)*(OM3:OM42=MK16)*(OT3:OT42="W"))+SUMPRODUCT((OJ3:OJ42=MK14)*(OM3:OM42=MK13)*(OU3:OU42="W"))+SUMPRODUCT((OJ3:OJ42=MK15)*(OM3:OM42=MK13)*(OU3:OU42="W"))+SUMPRODUCT((OJ3:OJ42=MK16)*(OM3:OM42=MK13)*(OU3:OU42="W"))</f>
        <v>0</v>
      </c>
      <c r="MM13" s="255">
        <f ca="1">SUMPRODUCT((OJ3:OJ42=MK13)*(OM3:OM42=MK14)*(OT3:OT42="D"))+SUMPRODUCT((OJ3:OJ42=MK13)*(OM3:OM42=MK15)*(OT3:OT42="D"))+SUMPRODUCT((OJ3:OJ42=MK13)*(OM3:OM42=MK16)*(OT3:OT42="D"))+SUMPRODUCT((OJ3:OJ42=MK14)*(OM3:OM42=MK13)*(OT3:OT42="D"))+SUMPRODUCT((OJ3:OJ42=MK15)*(OM3:OM42=MK13)*(OT3:OT42="D"))+SUMPRODUCT((OJ3:OJ42=MK16)*(OM3:OM42=MK13)*(OT3:OT42="D"))</f>
        <v>0</v>
      </c>
      <c r="MN13" s="255">
        <f ca="1">SUMPRODUCT((OJ3:OJ42=MK13)*(OM3:OM42=MK14)*(OT3:OT42="L"))+SUMPRODUCT((OJ3:OJ42=MK13)*(OM3:OM42=MK15)*(OT3:OT42="L"))+SUMPRODUCT((OJ3:OJ42=MK13)*(OM3:OM42=MK16)*(OT3:OT42="L"))+SUMPRODUCT((OJ3:OJ42=MK14)*(OM3:OM42=MK13)*(OU3:OU42="L"))+SUMPRODUCT((OJ3:OJ42=MK15)*(OM3:OM42=MK13)*(OU3:OU42="L"))+SUMPRODUCT((OJ3:OJ42=MK16)*(OM3:OM42=MK13)*(OU3:OU42="L"))</f>
        <v>0</v>
      </c>
      <c r="MO13" s="255">
        <f ca="1">IF(MK13&lt;&gt;"",VLOOKUP(MK13,JP4:JT29,5,FALSE),0)</f>
        <v>0</v>
      </c>
      <c r="MP13" s="255">
        <f ca="1">IF(MK13&lt;&gt;"",VLOOKUP(MK13,JP4:JU29,6,FALSE),0)</f>
        <v>0</v>
      </c>
      <c r="MQ13" s="255">
        <f ca="1">MO13-MP13+1000</f>
        <v>1000</v>
      </c>
      <c r="MR13" s="255">
        <f ca="1">IF(MK13&lt;&gt;"",VLOOKUP(MK13,JP4:JW29,8,FALSE),0)</f>
        <v>0</v>
      </c>
      <c r="MS13" s="255">
        <f ca="1">IF(MK13&lt;&gt;"",VLOOKUP(MK13,JP4:JX29,9,FALSE),0)</f>
        <v>0</v>
      </c>
      <c r="MT13" s="255">
        <f ca="1">MR13-MS13+1000</f>
        <v>1000</v>
      </c>
      <c r="MU13" s="255" t="str">
        <f ca="1">IF(MK13&lt;&gt;"",VLOOKUP(MK13,JP11:JT15,5,FALSE),"")</f>
        <v/>
      </c>
      <c r="MV13" s="255" t="str">
        <f ca="1">IF(MK13&lt;&gt;"",VLOOKUP(MK13,JP11:JW15,8,FALSE),"")</f>
        <v/>
      </c>
      <c r="MW13" s="255" t="str">
        <f ca="1">IF(MK13&lt;&gt;"",VLOOKUP(MK13,JP11:KD15,15,FALSE),"")</f>
        <v/>
      </c>
      <c r="MX13" s="255">
        <f ca="1">SUMPRODUCT((OJ3:OJ42=MK13)*(OM3:OM42=MK14)*OP3:OP42)+SUMPRODUCT((OJ3:OJ42=MK13)*(OM3:OM42=MK15)*OP3:OP42)+SUMPRODUCT((OJ3:OJ42=MK13)*(OM3:OM42=MK16)*OP3:OP42)+SUMPRODUCT((OJ3:OJ42=MK14)*(OM3:OM42=MK13)*OQ3:OQ42)+SUMPRODUCT((OJ3:OJ42=MK15)*(OM3:OM42=MK13)*OQ3:OQ42)+SUMPRODUCT((OJ3:OJ42=MK16)*(OM3:OM42=MK13)*OQ3:OQ42)</f>
        <v>0</v>
      </c>
      <c r="MY13" s="255">
        <f ca="1">SUMPRODUCT((OJ3:OJ42=MK13)*(OM3:OM42=MK14)*OR3:OR42)+SUMPRODUCT((OJ3:OJ42=MK13)*(OM3:OM42=MK15)*OR3:OR42)+SUMPRODUCT((OJ3:OJ42=MK13)*(OM3:OM42=MK16)*OR3:OR42)+SUMPRODUCT((OJ3:OJ42=MK14)*(OM3:OM42=MK13)*OS3:OS42)+SUMPRODUCT((OJ3:OJ42=MK15)*(OM3:OM42=MK13)*OS3:OS42)+SUMPRODUCT((OJ3:OJ42=MK16)*(OM3:OM42=MK13)*OS3:OS42)</f>
        <v>0</v>
      </c>
      <c r="MZ13" s="255">
        <f ca="1">ML13*4+MM13*2+MX13+MY13</f>
        <v>0</v>
      </c>
      <c r="NA13" s="255" t="str">
        <f ca="1">IF(MK13&lt;&gt;"",RANK(MZ13,MZ13:MZ16),"")</f>
        <v/>
      </c>
      <c r="NB13" s="255">
        <f ca="1">SUMPRODUCT((MZ13:MZ16=MZ13)*(MQ13:MQ16&gt;MQ13))</f>
        <v>0</v>
      </c>
      <c r="NC13" s="255">
        <f ca="1">SUMPRODUCT((MZ13:MZ16=MZ13)*(MQ13:MQ16=MQ13)*(MT13:MT16&gt;MT13))</f>
        <v>0</v>
      </c>
      <c r="ND13" s="255">
        <f ca="1">SUMPRODUCT((MZ11:MZ15=MZ13)*(MQ11:MQ15=MQ13)*(MT11:MT15=MT13)*(MU11:MU15&gt;MU13))</f>
        <v>0</v>
      </c>
      <c r="NE13" s="255">
        <f ca="1">SUMPRODUCT((MZ11:MZ15=MZ13)*(MQ11:MQ15=MQ13)*(MT11:MT15=MT13)*(MU11:MU15=MU13)*(MV11:MV15&gt;MV13))</f>
        <v>0</v>
      </c>
      <c r="NF13" s="255">
        <f ca="1">SUMPRODUCT((MZ11:MZ15=MZ13)*(MQ11:MQ15=MQ13)*(MT11:MT15=MT13)*(MU11:MU15=MU13)*(MV11:MV15=MV13)*(MW11:MW15&gt;MW13))</f>
        <v>0</v>
      </c>
      <c r="NG13" s="255" t="str">
        <f t="shared" ref="NG13:NG15" ca="1" si="743">IF(MK13&lt;&gt;"",SUM(NA13:NF13)+2,"")</f>
        <v/>
      </c>
      <c r="NH13" s="255" t="str">
        <f ca="1">IF(MK13&lt;&gt;"",INDEX(MK13:MK15,MATCH(3,NG13:NG15,0),0),"")</f>
        <v/>
      </c>
      <c r="OG13" s="255" t="str">
        <f ca="1">IF(NH13&lt;&gt;"",NH13,IF(MJ13&lt;&gt;"",MJ13,IF(LL13&lt;&gt;"",LL13,KH13)))</f>
        <v>Scotland</v>
      </c>
      <c r="OH13" s="255">
        <v>3</v>
      </c>
      <c r="OI13" s="255">
        <v>11</v>
      </c>
      <c r="OJ13" s="255" t="str">
        <f t="shared" si="26"/>
        <v>France</v>
      </c>
      <c r="OK13" s="255" t="str">
        <f ca="1">IF(OFFSET('All Players'!$W20,0,OK$1)&lt;&gt;"",OFFSET('All Players'!$W20,0,OK$1),"")</f>
        <v/>
      </c>
      <c r="OL13" s="255" t="str">
        <f ca="1">IF(OFFSET('All Players'!$Y20,0,OK$1)&lt;&gt;"",OFFSET('All Players'!$Y20,0,OK$1),"")</f>
        <v/>
      </c>
      <c r="OM13" s="255" t="str">
        <f t="shared" si="27"/>
        <v>Romania</v>
      </c>
      <c r="ON13" s="255" t="str">
        <f ca="1">IF(OFFSET('All Players'!$AA20,0,OM$1)&lt;&gt;"",OFFSET('All Players'!$AA20,0,OM$1),"")</f>
        <v/>
      </c>
      <c r="OO13" s="255" t="str">
        <f ca="1">IF(OFFSET('All Players'!$AC20,0,ON$1)&lt;&gt;"",OFFSET('All Players'!$AC20,0,ON$1),"")</f>
        <v/>
      </c>
      <c r="OP13" s="255">
        <f t="shared" ca="1" si="28"/>
        <v>0</v>
      </c>
      <c r="OQ13" s="255">
        <f t="shared" ca="1" si="29"/>
        <v>0</v>
      </c>
      <c r="OR13" s="255">
        <f t="shared" ca="1" si="30"/>
        <v>0</v>
      </c>
      <c r="OS13" s="255">
        <f t="shared" ca="1" si="31"/>
        <v>0</v>
      </c>
      <c r="OT13" s="255" t="str">
        <f t="shared" ca="1" si="32"/>
        <v/>
      </c>
      <c r="OU13" s="255" t="str">
        <f t="shared" ca="1" si="33"/>
        <v/>
      </c>
      <c r="OV13" s="255">
        <f ca="1">VLOOKUP(OW13,TN11:TO15,2,FALSE)</f>
        <v>2</v>
      </c>
      <c r="OW13" s="255" t="s">
        <v>7</v>
      </c>
      <c r="OX13" s="255">
        <f t="shared" ca="1" si="477"/>
        <v>0</v>
      </c>
      <c r="OY13" s="255">
        <f t="shared" ca="1" si="478"/>
        <v>0</v>
      </c>
      <c r="OZ13" s="255">
        <f t="shared" ca="1" si="479"/>
        <v>0</v>
      </c>
      <c r="PA13" s="255">
        <f t="shared" ca="1" si="480"/>
        <v>0</v>
      </c>
      <c r="PB13" s="255">
        <f t="shared" ca="1" si="608"/>
        <v>0</v>
      </c>
      <c r="PC13" s="255">
        <f t="shared" ca="1" si="481"/>
        <v>1000</v>
      </c>
      <c r="PD13" s="255">
        <f t="shared" ca="1" si="609"/>
        <v>0</v>
      </c>
      <c r="PE13" s="255">
        <f t="shared" ca="1" si="610"/>
        <v>0</v>
      </c>
      <c r="PF13" s="255">
        <f t="shared" ca="1" si="482"/>
        <v>1000</v>
      </c>
      <c r="PG13" s="255">
        <f t="shared" ca="1" si="483"/>
        <v>0</v>
      </c>
      <c r="PH13" s="255">
        <f ca="1">SUMIF(TQ:TQ,OW13,TW:TW)+SUMIF(TT:TT,OW13,TX:TX)</f>
        <v>0</v>
      </c>
      <c r="PI13" s="255">
        <f ca="1">SUMIF(TQ:TQ,OW13,TY:TY)+SUMIF(TT:TT,OW13,TZ:TZ)</f>
        <v>0</v>
      </c>
      <c r="PJ13" s="255">
        <f t="shared" ca="1" si="484"/>
        <v>0</v>
      </c>
      <c r="PK13" s="255">
        <v>14</v>
      </c>
      <c r="PL13" s="255">
        <f t="shared" ca="1" si="611"/>
        <v>1</v>
      </c>
      <c r="PN13" s="255">
        <f ca="1">RANK(PJ13,PJ$11:PJ$15)+COUNTIF(PJ$11:PJ13,PJ13)-1</f>
        <v>3</v>
      </c>
      <c r="PO13" s="255" t="str">
        <f ca="1">INDEX(OW$11:OW$15,MATCH(3,PN$11:PN$15,0),0)</f>
        <v>Japan</v>
      </c>
      <c r="PP13" s="255">
        <f t="shared" ca="1" si="612"/>
        <v>1</v>
      </c>
      <c r="PQ13" s="255" t="str">
        <f ca="1">IF(AND(PQ12&lt;&gt;"",PP13=1),PO13,"")</f>
        <v>Japan</v>
      </c>
      <c r="PR13" s="255" t="str">
        <f ca="1">IF(AND(PR12&lt;&gt;"",PP14=2),PO14,"")</f>
        <v/>
      </c>
      <c r="PS13" s="255" t="str">
        <f ca="1">IF(AND(PS12&lt;&gt;"",PP15=3),PO15,"")</f>
        <v/>
      </c>
      <c r="PV13" s="255" t="str">
        <f t="shared" ca="1" si="613"/>
        <v>Japan</v>
      </c>
      <c r="PW13" s="255">
        <f ca="1">SUMPRODUCT((TQ3:TQ42=PV13)*(TT3:TT42=PV14)*(UA3:UA42="W"))+SUMPRODUCT((TQ3:TQ42=PV13)*(TT3:TT42=PV15)*(UA3:UA42="W"))+SUMPRODUCT((TQ3:TQ42=PV13)*(TT3:TT42=PV11)*(UA3:UA42="W"))+SUMPRODUCT((TQ3:TQ42=PV13)*(TT3:TT42=PV12)*(UA3:UA42="W"))+SUMPRODUCT((TQ3:TQ42=PV14)*(TT3:TT42=PV13)*(UB3:UB42="W"))+SUMPRODUCT((TQ3:TQ42=PV15)*(TT3:TT42=PV13)*(UB3:UB42="W"))+SUMPRODUCT((TQ3:TQ42=PV11)*(TT3:TT42=PV13)*(UB3:UB42="W"))+SUMPRODUCT((TQ3:TQ42=PV12)*(TT3:TT42=PV13)*(UB3:UB42="W"))</f>
        <v>0</v>
      </c>
      <c r="PX13" s="255">
        <f ca="1">SUMPRODUCT((TQ3:TQ42=PV13)*(TT3:TT42=PV14)*(UA3:UA42="D"))+SUMPRODUCT((TQ3:TQ42=PV13)*(TT3:TT42=PV15)*(UA3:UA42="D"))+SUMPRODUCT((TQ3:TQ42=PV13)*(TT3:TT42=PV11)*(UA3:UA42="D"))+SUMPRODUCT((TQ3:TQ42=PV13)*(TT3:TT42=PV12)*(UA3:UA42="D"))+SUMPRODUCT((TQ3:TQ42=PV14)*(TT3:TT42=PV13)*(UA3:UA42="D"))+SUMPRODUCT((TQ3:TQ42=PV15)*(TT3:TT42=PV13)*(UA3:UA42="D"))+SUMPRODUCT((TQ3:TQ42=PV11)*(TT3:TT42=PV13)*(UA3:UA42="D"))+SUMPRODUCT((TQ3:TQ42=PV12)*(TT3:TT42=PV13)*(UA3:UA42="D"))</f>
        <v>0</v>
      </c>
      <c r="PY13" s="255">
        <f ca="1">SUMPRODUCT((TQ3:TQ42=PV13)*(TT3:TT42=PV14)*(UA3:UA42="L"))+SUMPRODUCT((TQ3:TQ42=PV13)*(TT3:TT42=PV15)*(UA3:UA42="L"))+SUMPRODUCT((TQ3:TQ42=PV13)*(TT3:TT42=PV11)*(UA3:UA42="L"))+SUMPRODUCT((TQ3:TQ42=PV13)*(TT3:TT42=PV12)*(UA3:UA42="L"))+SUMPRODUCT((TQ3:TQ42=PV14)*(TT3:TT42=PV13)*(UB3:UB42="L"))+SUMPRODUCT((TQ3:TQ42=PV15)*(TT3:TT42=PV13)*(UB3:UB42="L"))+SUMPRODUCT((TQ3:TQ42=PV11)*(TT3:TT42=PV13)*(UB3:UB42="L"))+SUMPRODUCT((TQ3:TQ42=PV12)*(TT3:TT42=PV13)*(UB3:UB42="L"))</f>
        <v>0</v>
      </c>
      <c r="PZ13" s="255">
        <f ca="1">IF(PV13&lt;&gt;"",VLOOKUP(PV13,OW4:PA29,5,FALSE),0)</f>
        <v>0</v>
      </c>
      <c r="QA13" s="255">
        <f ca="1">IF(PV13&lt;&gt;"",VLOOKUP(PV13,OW4:PB29,6,FALSE),0)</f>
        <v>0</v>
      </c>
      <c r="QB13" s="255">
        <f ca="1">PZ13-QA13+1000</f>
        <v>1000</v>
      </c>
      <c r="QC13" s="255">
        <f ca="1">IF(PV13&lt;&gt;"",VLOOKUP(PV13,OW4:PD29,8,FALSE),0)</f>
        <v>0</v>
      </c>
      <c r="QD13" s="255">
        <f ca="1">IF(PV13&lt;&gt;"",VLOOKUP(PV13,OW4:PE29,9,FALSE),0)</f>
        <v>0</v>
      </c>
      <c r="QE13" s="255">
        <f ca="1">IF(PV13&lt;&gt;"",QC13-QD13+1000,"")</f>
        <v>1000</v>
      </c>
      <c r="QF13" s="255">
        <f ca="1">IF(PV13&lt;&gt;"",VLOOKUP(PV13,OW11:PA15,5,FALSE),"")</f>
        <v>0</v>
      </c>
      <c r="QG13" s="255">
        <f ca="1">IF(PV13&lt;&gt;"",VLOOKUP(PV13,OW11:PD15,8,FALSE),"")</f>
        <v>0</v>
      </c>
      <c r="QH13" s="255">
        <f ca="1">IF(PV13&lt;&gt;"",VLOOKUP(PV13,OW11:PK15,15,FALSE),"")</f>
        <v>14</v>
      </c>
      <c r="QI13" s="255">
        <f ca="1">SUMPRODUCT((TQ3:TQ42=PV13)*(TT3:TT42=PV14)*TW3:TW42)+SUMPRODUCT((TQ3:TQ42=PV13)*(TT3:TT42=PV15)*TW3:TW42)+SUMPRODUCT((TQ3:TQ42=PV13)*(TT3:TT42=PV11)*TW3:TW42)+SUMPRODUCT((TQ3:TQ42=PV13)*(TT3:TT42=PV12)*TW3:TW42)+SUMPRODUCT((TQ3:TQ42=PV14)*(TT3:TT42=PV13)*TX3:TX42)+SUMPRODUCT((TQ3:TQ42=PV15)*(TT3:TT42=PV13)*TX3:TX42)+SUMPRODUCT((TQ3:TQ42=PV11)*(TT3:TT42=PV13)*TX3:TX42)+SUMPRODUCT((TQ3:TQ42=PV12)*(TT3:TT42=PV13)*TX3:TX42)</f>
        <v>0</v>
      </c>
      <c r="QJ13" s="255">
        <f ca="1">SUMPRODUCT((TQ3:TQ42=PV13)*(TT3:TT42=PV14)*TY3:TY42)+SUMPRODUCT((TQ3:TQ42=PV13)*(TT3:TT42=PV15)*TY3:TY42)+SUMPRODUCT((TQ3:TQ42=PV13)*(TT3:TT42=PV11)*TY3:TY42)+SUMPRODUCT((TQ3:TQ42=PV13)*(TT3:TT42=PV12)*TY3:TY42)+SUMPRODUCT((TQ3:TQ42=PV14)*(TT3:TT42=PV13)*TZ3:TZ42)+SUMPRODUCT((TQ3:TQ42=PV15)*(TT3:TT42=PV13)*TZ3:TZ42)+SUMPRODUCT((TQ3:TQ42=PV11)*(TT3:TT42=PV13)*TZ3:TZ42)+SUMPRODUCT((TQ3:TQ42=PV12)*(TT3:TT42=PV13)*TZ3:TZ42)</f>
        <v>0</v>
      </c>
      <c r="QK13" s="255">
        <f ca="1">IF(PV13&lt;&gt;"",PW13*4+PX13*2+QI13+QJ13,"")</f>
        <v>0</v>
      </c>
      <c r="QL13" s="255">
        <f ca="1">IF(PV13&lt;&gt;"",RANK(QK13,QK11:QK15),"")</f>
        <v>1</v>
      </c>
      <c r="QM13" s="255">
        <f ca="1">SUMPRODUCT((QK11:QK15=QK13)*(QB11:QB15&gt;QB13))</f>
        <v>0</v>
      </c>
      <c r="QN13" s="255">
        <f ca="1">SUMPRODUCT((QK11:QK15=QK13)*(QB11:QB15=QB13)*(QE11:QE15&gt;QE13))</f>
        <v>0</v>
      </c>
      <c r="QO13" s="255">
        <f ca="1">SUMPRODUCT((QK11:QK15=QK13)*(QB11:QB15=QB13)*(QE11:QE15=QE13)*(QF11:QF15&gt;QF13))</f>
        <v>0</v>
      </c>
      <c r="QP13" s="255">
        <f ca="1">SUMPRODUCT((QK11:QK15=QK13)*(QB11:QB15=QB13)*(QE11:QE15=QE13)*(QF11:QF15=QF13)*(QG11:QG15&gt;QG13))</f>
        <v>0</v>
      </c>
      <c r="QQ13" s="255">
        <f ca="1">SUMPRODUCT((QK11:QK15=QK13)*(QB11:QB15=QB13)*(QE11:QE15=QE13)*(QF11:QF15=QF13)*(QG11:QG15=QG13)*(QH11:QH15&gt;QH13))</f>
        <v>1</v>
      </c>
      <c r="QR13" s="255">
        <f t="shared" ca="1" si="616"/>
        <v>2</v>
      </c>
      <c r="QS13" s="255" t="str">
        <f ca="1">IF(PV13&lt;&gt;"",INDEX(PV11:PV15,MATCH(3,QR11:QR15,0),0),"")</f>
        <v>Scotland</v>
      </c>
      <c r="QT13" s="255" t="str">
        <f ca="1">IF(PR12&lt;&gt;"",PR12,"")</f>
        <v/>
      </c>
      <c r="QU13" s="255">
        <f ca="1">SUMPRODUCT((TQ3:TQ42=QT13)*(TT3:TT42=QT14)*(UA3:UA42="W"))+SUMPRODUCT((TQ3:TQ42=QT13)*(TT3:TT42=QT15)*(UA3:UA42="W"))+SUMPRODUCT((TQ3:TQ42=QT13)*(TT3:TT42=QT12)*(UA3:UA42="W"))+SUMPRODUCT((TQ3:TQ42=QT14)*(TT3:TT42=QT13)*(UB3:UB42="W"))+SUMPRODUCT((TQ3:TQ42=QT15)*(TT3:TT42=QT13)*(UB3:UB42="W"))+SUMPRODUCT((TQ3:TQ42=QT12)*(TT3:TT42=QT13)*(UB3:UB42="W"))</f>
        <v>0</v>
      </c>
      <c r="QV13" s="255">
        <f ca="1">SUMPRODUCT((TQ3:TQ42=QT13)*(TT3:TT42=QT14)*(UA3:UA42="D"))+SUMPRODUCT((TQ3:TQ42=QT13)*(TT3:TT42=QT15)*(UA3:UA42="D"))+SUMPRODUCT((TQ3:TQ42=QT13)*(TT3:TT42=QT12)*(UA3:UA42="D"))+SUMPRODUCT((TQ3:TQ42=QT14)*(TT3:TT42=QT13)*(UA3:UA42="D"))+SUMPRODUCT((TQ3:TQ42=QT15)*(TT3:TT42=QT13)*(UA3:UA42="D"))+SUMPRODUCT((TQ3:TQ42=QT12)*(TT3:TT42=QT13)*(UA3:UA42="D"))</f>
        <v>0</v>
      </c>
      <c r="QW13" s="255">
        <f ca="1">SUMPRODUCT((TQ3:TQ42=QT13)*(TT3:TT42=QT14)*(UA3:UA42="L"))+SUMPRODUCT((TQ3:TQ42=QT13)*(TT3:TT42=QT15)*(UA3:UA42="L"))+SUMPRODUCT((TQ3:TQ42=QT13)*(TT3:TT42=QT12)*(UA3:UA42="L"))+SUMPRODUCT((TQ3:TQ42=QT14)*(TT3:TT42=QT13)*(UB3:UB42="L"))+SUMPRODUCT((TQ3:TQ42=QT15)*(TT3:TT42=QT13)*(UB3:UB42="L"))+SUMPRODUCT((TQ3:TQ42=QT12)*(TT3:TT42=QT13)*(UB3:UB42="L"))</f>
        <v>0</v>
      </c>
      <c r="QX13" s="255">
        <f ca="1">IF(QT13&lt;&gt;"",VLOOKUP(QT13,OW4:PA29,5,FALSE),0)</f>
        <v>0</v>
      </c>
      <c r="QY13" s="255">
        <f ca="1">IF(QT13&lt;&gt;"",VLOOKUP(QT13,OW4:PB29,6,FALSE),0)</f>
        <v>0</v>
      </c>
      <c r="QZ13" s="255">
        <f ca="1">QX13-QY13+1000</f>
        <v>1000</v>
      </c>
      <c r="RA13" s="255">
        <f ca="1">IF(QT13&lt;&gt;"",VLOOKUP(QT13,OW4:PD29,8,FALSE),0)</f>
        <v>0</v>
      </c>
      <c r="RB13" s="255">
        <f ca="1">IF(QT13&lt;&gt;"",VLOOKUP(QT13,OW4:PE29,9,FALSE),0)</f>
        <v>0</v>
      </c>
      <c r="RC13" s="255">
        <f t="shared" ref="RC13" ca="1" si="744">RA13-RB13+1000</f>
        <v>1000</v>
      </c>
      <c r="RD13" s="255" t="str">
        <f ca="1">IF(QT13&lt;&gt;"",VLOOKUP(QT13,OW11:PA15,5,FALSE),"")</f>
        <v/>
      </c>
      <c r="RE13" s="255" t="str">
        <f ca="1">IF(QT13&lt;&gt;"",VLOOKUP(QT13,OW11:PD15,8,FALSE),"")</f>
        <v/>
      </c>
      <c r="RF13" s="255" t="str">
        <f ca="1">IF(QT13&lt;&gt;"",VLOOKUP(QT13,OW11:PK15,15,FALSE),"")</f>
        <v/>
      </c>
      <c r="RG13" s="255">
        <f ca="1">SUMPRODUCT((TQ3:TQ42=QT13)*(TT3:TT42=QT14)*TW3:TW42)+SUMPRODUCT((TQ3:TQ42=QT13)*(TT3:TT42=QT15)*TW3:TW42)+SUMPRODUCT((TQ3:TQ42=QT13)*(TT3:TT42=QT12)*TW3:TW42)+SUMPRODUCT((TQ3:TQ42=QT14)*(TT3:TT42=QT13)*TX3:TX42)+SUMPRODUCT((TQ3:TQ42=QT15)*(TT3:TT42=QT13)*TX3:TX42)+SUMPRODUCT((TQ3:TQ42=QT12)*(TT3:TT42=QT13)*TX3:TX42)</f>
        <v>0</v>
      </c>
      <c r="RH13" s="255">
        <f ca="1">SUMPRODUCT((TQ3:TQ42=QT13)*(TT3:TT42=QT14)*TY3:TY42)+SUMPRODUCT((TQ3:TQ42=QT13)*(TT3:TT42=QT15)*TY3:TY42)+SUMPRODUCT((TQ3:TQ42=QT13)*(TT3:TT42=QT12)*TY3:TY42)+SUMPRODUCT((TQ3:TQ42=QT14)*(TT3:TT42=QT13)*TZ3:TZ42)+SUMPRODUCT((TQ3:TQ42=QT15)*(TT3:TT42=QT13)*TZ3:TZ42)+SUMPRODUCT((TQ3:TQ42=QT12)*(TT3:TT42=QT13)*TZ3:TZ42)</f>
        <v>0</v>
      </c>
      <c r="RI13" s="255">
        <f ca="1">QU13*4+QV13*2+RG13+RH13</f>
        <v>0</v>
      </c>
      <c r="RJ13" s="255" t="str">
        <f ca="1">IF(QT13&lt;&gt;"",RANK(RI13,RI12:RI15),"")</f>
        <v/>
      </c>
      <c r="RK13" s="255">
        <f ca="1">SUMPRODUCT((RI12:RI15=RI13)*(QZ12:QZ15&gt;QZ13))</f>
        <v>0</v>
      </c>
      <c r="RL13" s="255">
        <f ca="1">SUMPRODUCT((RI12:RI15=RI13)*(QZ12:QZ15=QZ13)*(RC12:RC15&gt;RC13))</f>
        <v>0</v>
      </c>
      <c r="RM13" s="255">
        <f ca="1">SUMPRODUCT((RI11:RI15=RI13)*(QZ11:QZ15=QZ13)*(RC11:RC15=RC13)*(RD11:RD15&gt;RD13))</f>
        <v>0</v>
      </c>
      <c r="RN13" s="255">
        <f ca="1">SUMPRODUCT((RI11:RI15=RI13)*(QZ11:QZ15=QZ13)*(RC11:RC15=RC13)*(RD11:RD15=RD13)*(RE11:RE15&gt;RE13))</f>
        <v>0</v>
      </c>
      <c r="RO13" s="255">
        <f ca="1">SUMPRODUCT((RI11:RI15=RI13)*(QZ11:QZ15=QZ13)*(RC11:RC15=RC13)*(RD11:RD15=RD13)*(RE11:RE15=RE13)*(RF11:RF15&gt;RF13))</f>
        <v>0</v>
      </c>
      <c r="RP13" s="255" t="str">
        <f t="shared" ca="1" si="617"/>
        <v/>
      </c>
      <c r="RQ13" s="255" t="str">
        <f ca="1">IF(QT13&lt;&gt;"",INDEX(QT12:QT15,MATCH(3,RP12:RP15,0),0),"")</f>
        <v/>
      </c>
      <c r="RR13" s="255" t="str">
        <f ca="1">IF(PS11&lt;&gt;"",PS11,"")</f>
        <v/>
      </c>
      <c r="RS13" s="255">
        <f ca="1">SUMPRODUCT((TQ3:TQ42=RR13)*(TT3:TT42=RR14)*(UA3:UA42="W"))+SUMPRODUCT((TQ3:TQ42=RR13)*(TT3:TT42=RR15)*(UA3:UA42="W"))+SUMPRODUCT((TQ3:TQ42=RR13)*(TT3:TT42=RR16)*(UA3:UA42="W"))+SUMPRODUCT((TQ3:TQ42=RR14)*(TT3:TT42=RR13)*(UB3:UB42="W"))+SUMPRODUCT((TQ3:TQ42=RR15)*(TT3:TT42=RR13)*(UB3:UB42="W"))+SUMPRODUCT((TQ3:TQ42=RR16)*(TT3:TT42=RR13)*(UB3:UB42="W"))</f>
        <v>0</v>
      </c>
      <c r="RT13" s="255">
        <f ca="1">SUMPRODUCT((TQ3:TQ42=RR13)*(TT3:TT42=RR14)*(UA3:UA42="D"))+SUMPRODUCT((TQ3:TQ42=RR13)*(TT3:TT42=RR15)*(UA3:UA42="D"))+SUMPRODUCT((TQ3:TQ42=RR13)*(TT3:TT42=RR16)*(UA3:UA42="D"))+SUMPRODUCT((TQ3:TQ42=RR14)*(TT3:TT42=RR13)*(UA3:UA42="D"))+SUMPRODUCT((TQ3:TQ42=RR15)*(TT3:TT42=RR13)*(UA3:UA42="D"))+SUMPRODUCT((TQ3:TQ42=RR16)*(TT3:TT42=RR13)*(UA3:UA42="D"))</f>
        <v>0</v>
      </c>
      <c r="RU13" s="255">
        <f ca="1">SUMPRODUCT((TQ3:TQ42=RR13)*(TT3:TT42=RR14)*(UA3:UA42="L"))+SUMPRODUCT((TQ3:TQ42=RR13)*(TT3:TT42=RR15)*(UA3:UA42="L"))+SUMPRODUCT((TQ3:TQ42=RR13)*(TT3:TT42=RR16)*(UA3:UA42="L"))+SUMPRODUCT((TQ3:TQ42=RR14)*(TT3:TT42=RR13)*(UB3:UB42="L"))+SUMPRODUCT((TQ3:TQ42=RR15)*(TT3:TT42=RR13)*(UB3:UB42="L"))+SUMPRODUCT((TQ3:TQ42=RR16)*(TT3:TT42=RR13)*(UB3:UB42="L"))</f>
        <v>0</v>
      </c>
      <c r="RV13" s="255">
        <f ca="1">IF(RR13&lt;&gt;"",VLOOKUP(RR13,OW4:PA29,5,FALSE),0)</f>
        <v>0</v>
      </c>
      <c r="RW13" s="255">
        <f ca="1">IF(RR13&lt;&gt;"",VLOOKUP(RR13,OW4:PB29,6,FALSE),0)</f>
        <v>0</v>
      </c>
      <c r="RX13" s="255">
        <f ca="1">RV13-RW13+1000</f>
        <v>1000</v>
      </c>
      <c r="RY13" s="255">
        <f ca="1">IF(RR13&lt;&gt;"",VLOOKUP(RR13,OW4:PD29,8,FALSE),0)</f>
        <v>0</v>
      </c>
      <c r="RZ13" s="255">
        <f ca="1">IF(RR13&lt;&gt;"",VLOOKUP(RR13,OW4:PE29,9,FALSE),0)</f>
        <v>0</v>
      </c>
      <c r="SA13" s="255">
        <f ca="1">RY13-RZ13+1000</f>
        <v>1000</v>
      </c>
      <c r="SB13" s="255" t="str">
        <f ca="1">IF(RR13&lt;&gt;"",VLOOKUP(RR13,OW11:PA15,5,FALSE),"")</f>
        <v/>
      </c>
      <c r="SC13" s="255" t="str">
        <f ca="1">IF(RR13&lt;&gt;"",VLOOKUP(RR13,OW11:PD15,8,FALSE),"")</f>
        <v/>
      </c>
      <c r="SD13" s="255" t="str">
        <f ca="1">IF(RR13&lt;&gt;"",VLOOKUP(RR13,OW11:PK15,15,FALSE),"")</f>
        <v/>
      </c>
      <c r="SE13" s="255">
        <f ca="1">SUMPRODUCT((TQ3:TQ42=RR13)*(TT3:TT42=RR14)*TW3:TW42)+SUMPRODUCT((TQ3:TQ42=RR13)*(TT3:TT42=RR15)*TW3:TW42)+SUMPRODUCT((TQ3:TQ42=RR13)*(TT3:TT42=RR16)*TW3:TW42)+SUMPRODUCT((TQ3:TQ42=RR14)*(TT3:TT42=RR13)*TX3:TX42)+SUMPRODUCT((TQ3:TQ42=RR15)*(TT3:TT42=RR13)*TX3:TX42)+SUMPRODUCT((TQ3:TQ42=RR16)*(TT3:TT42=RR13)*TX3:TX42)</f>
        <v>0</v>
      </c>
      <c r="SF13" s="255">
        <f ca="1">SUMPRODUCT((TQ3:TQ42=RR13)*(TT3:TT42=RR14)*TY3:TY42)+SUMPRODUCT((TQ3:TQ42=RR13)*(TT3:TT42=RR15)*TY3:TY42)+SUMPRODUCT((TQ3:TQ42=RR13)*(TT3:TT42=RR16)*TY3:TY42)+SUMPRODUCT((TQ3:TQ42=RR14)*(TT3:TT42=RR13)*TZ3:TZ42)+SUMPRODUCT((TQ3:TQ42=RR15)*(TT3:TT42=RR13)*TZ3:TZ42)+SUMPRODUCT((TQ3:TQ42=RR16)*(TT3:TT42=RR13)*TZ3:TZ42)</f>
        <v>0</v>
      </c>
      <c r="SG13" s="255">
        <f ca="1">RS13*4+RT13*2+SE13+SF13</f>
        <v>0</v>
      </c>
      <c r="SH13" s="255" t="str">
        <f ca="1">IF(RR13&lt;&gt;"",RANK(SG13,SG13:SG16),"")</f>
        <v/>
      </c>
      <c r="SI13" s="255">
        <f ca="1">SUMPRODUCT((SG13:SG16=SG13)*(RX13:RX16&gt;RX13))</f>
        <v>0</v>
      </c>
      <c r="SJ13" s="255">
        <f ca="1">SUMPRODUCT((SG13:SG16=SG13)*(RX13:RX16=RX13)*(SA13:SA16&gt;SA13))</f>
        <v>0</v>
      </c>
      <c r="SK13" s="255">
        <f ca="1">SUMPRODUCT((SG11:SG15=SG13)*(RX11:RX15=RX13)*(SA11:SA15=SA13)*(SB11:SB15&gt;SB13))</f>
        <v>0</v>
      </c>
      <c r="SL13" s="255">
        <f ca="1">SUMPRODUCT((SG11:SG15=SG13)*(RX11:RX15=RX13)*(SA11:SA15=SA13)*(SB11:SB15=SB13)*(SC11:SC15&gt;SC13))</f>
        <v>0</v>
      </c>
      <c r="SM13" s="255">
        <f ca="1">SUMPRODUCT((SG11:SG15=SG13)*(RX11:RX15=RX13)*(SA11:SA15=SA13)*(SB11:SB15=SB13)*(SC11:SC15=SC13)*(SD11:SD15&gt;SD13))</f>
        <v>0</v>
      </c>
      <c r="SN13" s="255" t="str">
        <f t="shared" ref="SN13:SN15" ca="1" si="745">IF(RR13&lt;&gt;"",SUM(SH13:SM13)+2,"")</f>
        <v/>
      </c>
      <c r="SO13" s="255" t="str">
        <f ca="1">IF(RR13&lt;&gt;"",INDEX(RR13:RR15,MATCH(3,SN13:SN15,0),0),"")</f>
        <v/>
      </c>
      <c r="TN13" s="255" t="str">
        <f ca="1">IF(SO13&lt;&gt;"",SO13,IF(RQ13&lt;&gt;"",RQ13,IF(QS13&lt;&gt;"",QS13,PO13)))</f>
        <v>Scotland</v>
      </c>
      <c r="TO13" s="255">
        <v>3</v>
      </c>
      <c r="TP13" s="255">
        <v>11</v>
      </c>
      <c r="TQ13" s="255" t="str">
        <f t="shared" si="34"/>
        <v>France</v>
      </c>
      <c r="TR13" s="255" t="str">
        <f ca="1">IF(OFFSET('All Players'!$W20,0,TR$1)&lt;&gt;"",OFFSET('All Players'!$W20,0,TR$1),"")</f>
        <v/>
      </c>
      <c r="TS13" s="255" t="str">
        <f ca="1">IF(OFFSET('All Players'!$Y20,0,TR$1)&lt;&gt;"",OFFSET('All Players'!$Y20,0,TR$1),"")</f>
        <v/>
      </c>
      <c r="TT13" s="255" t="str">
        <f t="shared" si="35"/>
        <v>Romania</v>
      </c>
      <c r="TU13" s="255" t="str">
        <f ca="1">IF(OFFSET('All Players'!$AA20,0,TT$1)&lt;&gt;"",OFFSET('All Players'!$AA20,0,TT$1),"")</f>
        <v/>
      </c>
      <c r="TV13" s="255" t="str">
        <f ca="1">IF(OFFSET('All Players'!$AC20,0,TU$1)&lt;&gt;"",OFFSET('All Players'!$AC20,0,TU$1),"")</f>
        <v/>
      </c>
      <c r="TW13" s="255">
        <f t="shared" ca="1" si="36"/>
        <v>0</v>
      </c>
      <c r="TX13" s="255">
        <f t="shared" ca="1" si="37"/>
        <v>0</v>
      </c>
      <c r="TY13" s="255">
        <f t="shared" ca="1" si="38"/>
        <v>0</v>
      </c>
      <c r="TZ13" s="255">
        <f t="shared" ca="1" si="39"/>
        <v>0</v>
      </c>
      <c r="UA13" s="255" t="str">
        <f t="shared" ca="1" si="40"/>
        <v/>
      </c>
      <c r="UB13" s="255" t="str">
        <f t="shared" ca="1" si="41"/>
        <v/>
      </c>
      <c r="UC13" s="255">
        <f ca="1">VLOOKUP(UD13,YU11:YV15,2,FALSE)</f>
        <v>2</v>
      </c>
      <c r="UD13" s="255" t="s">
        <v>7</v>
      </c>
      <c r="UE13" s="255">
        <f t="shared" ca="1" si="485"/>
        <v>0</v>
      </c>
      <c r="UF13" s="255">
        <f t="shared" ca="1" si="486"/>
        <v>0</v>
      </c>
      <c r="UG13" s="255">
        <f t="shared" ca="1" si="487"/>
        <v>0</v>
      </c>
      <c r="UH13" s="255">
        <f t="shared" ca="1" si="488"/>
        <v>0</v>
      </c>
      <c r="UI13" s="255">
        <f t="shared" ca="1" si="618"/>
        <v>0</v>
      </c>
      <c r="UJ13" s="255">
        <f t="shared" ca="1" si="489"/>
        <v>1000</v>
      </c>
      <c r="UK13" s="255">
        <f t="shared" ca="1" si="619"/>
        <v>0</v>
      </c>
      <c r="UL13" s="255">
        <f t="shared" ca="1" si="620"/>
        <v>0</v>
      </c>
      <c r="UM13" s="255">
        <f t="shared" ca="1" si="490"/>
        <v>1000</v>
      </c>
      <c r="UN13" s="255">
        <f t="shared" ca="1" si="491"/>
        <v>0</v>
      </c>
      <c r="UO13" s="255">
        <f ca="1">SUMIF(YX:YX,UD13,ZD:ZD)+SUMIF(ZA:ZA,UD13,ZE:ZE)</f>
        <v>0</v>
      </c>
      <c r="UP13" s="255">
        <f ca="1">SUMIF(YX:YX,UD13,ZF:ZF)+SUMIF(ZA:ZA,UD13,ZG:ZG)</f>
        <v>0</v>
      </c>
      <c r="UQ13" s="255">
        <f t="shared" ca="1" si="492"/>
        <v>0</v>
      </c>
      <c r="UR13" s="255">
        <v>14</v>
      </c>
      <c r="US13" s="255">
        <f t="shared" ca="1" si="621"/>
        <v>1</v>
      </c>
      <c r="UU13" s="255">
        <f ca="1">RANK(UQ13,UQ$11:UQ$15)+COUNTIF(UQ$11:UQ13,UQ13)-1</f>
        <v>3</v>
      </c>
      <c r="UV13" s="255" t="str">
        <f ca="1">INDEX(UD$11:UD$15,MATCH(3,UU$11:UU$15,0),0)</f>
        <v>Japan</v>
      </c>
      <c r="UW13" s="255">
        <f t="shared" ca="1" si="622"/>
        <v>1</v>
      </c>
      <c r="UX13" s="255" t="str">
        <f ca="1">IF(AND(UX12&lt;&gt;"",UW13=1),UV13,"")</f>
        <v>Japan</v>
      </c>
      <c r="UY13" s="255" t="str">
        <f ca="1">IF(AND(UY12&lt;&gt;"",UW14=2),UV14,"")</f>
        <v/>
      </c>
      <c r="UZ13" s="255" t="str">
        <f ca="1">IF(AND(UZ12&lt;&gt;"",UW15=3),UV15,"")</f>
        <v/>
      </c>
      <c r="VC13" s="255" t="str">
        <f t="shared" ca="1" si="623"/>
        <v>Japan</v>
      </c>
      <c r="VD13" s="255">
        <f ca="1">SUMPRODUCT((YX3:YX42=VC13)*(ZA3:ZA42=VC14)*(ZH3:ZH42="W"))+SUMPRODUCT((YX3:YX42=VC13)*(ZA3:ZA42=VC15)*(ZH3:ZH42="W"))+SUMPRODUCT((YX3:YX42=VC13)*(ZA3:ZA42=VC11)*(ZH3:ZH42="W"))+SUMPRODUCT((YX3:YX42=VC13)*(ZA3:ZA42=VC12)*(ZH3:ZH42="W"))+SUMPRODUCT((YX3:YX42=VC14)*(ZA3:ZA42=VC13)*(ZI3:ZI42="W"))+SUMPRODUCT((YX3:YX42=VC15)*(ZA3:ZA42=VC13)*(ZI3:ZI42="W"))+SUMPRODUCT((YX3:YX42=VC11)*(ZA3:ZA42=VC13)*(ZI3:ZI42="W"))+SUMPRODUCT((YX3:YX42=VC12)*(ZA3:ZA42=VC13)*(ZI3:ZI42="W"))</f>
        <v>0</v>
      </c>
      <c r="VE13" s="255">
        <f ca="1">SUMPRODUCT((YX3:YX42=VC13)*(ZA3:ZA42=VC14)*(ZH3:ZH42="D"))+SUMPRODUCT((YX3:YX42=VC13)*(ZA3:ZA42=VC15)*(ZH3:ZH42="D"))+SUMPRODUCT((YX3:YX42=VC13)*(ZA3:ZA42=VC11)*(ZH3:ZH42="D"))+SUMPRODUCT((YX3:YX42=VC13)*(ZA3:ZA42=VC12)*(ZH3:ZH42="D"))+SUMPRODUCT((YX3:YX42=VC14)*(ZA3:ZA42=VC13)*(ZH3:ZH42="D"))+SUMPRODUCT((YX3:YX42=VC15)*(ZA3:ZA42=VC13)*(ZH3:ZH42="D"))+SUMPRODUCT((YX3:YX42=VC11)*(ZA3:ZA42=VC13)*(ZH3:ZH42="D"))+SUMPRODUCT((YX3:YX42=VC12)*(ZA3:ZA42=VC13)*(ZH3:ZH42="D"))</f>
        <v>0</v>
      </c>
      <c r="VF13" s="255">
        <f ca="1">SUMPRODUCT((YX3:YX42=VC13)*(ZA3:ZA42=VC14)*(ZH3:ZH42="L"))+SUMPRODUCT((YX3:YX42=VC13)*(ZA3:ZA42=VC15)*(ZH3:ZH42="L"))+SUMPRODUCT((YX3:YX42=VC13)*(ZA3:ZA42=VC11)*(ZH3:ZH42="L"))+SUMPRODUCT((YX3:YX42=VC13)*(ZA3:ZA42=VC12)*(ZH3:ZH42="L"))+SUMPRODUCT((YX3:YX42=VC14)*(ZA3:ZA42=VC13)*(ZI3:ZI42="L"))+SUMPRODUCT((YX3:YX42=VC15)*(ZA3:ZA42=VC13)*(ZI3:ZI42="L"))+SUMPRODUCT((YX3:YX42=VC11)*(ZA3:ZA42=VC13)*(ZI3:ZI42="L"))+SUMPRODUCT((YX3:YX42=VC12)*(ZA3:ZA42=VC13)*(ZI3:ZI42="L"))</f>
        <v>0</v>
      </c>
      <c r="VG13" s="255">
        <f ca="1">IF(VC13&lt;&gt;"",VLOOKUP(VC13,UD4:UH29,5,FALSE),0)</f>
        <v>0</v>
      </c>
      <c r="VH13" s="255">
        <f ca="1">IF(VC13&lt;&gt;"",VLOOKUP(VC13,UD4:UI29,6,FALSE),0)</f>
        <v>0</v>
      </c>
      <c r="VI13" s="255">
        <f ca="1">VG13-VH13+1000</f>
        <v>1000</v>
      </c>
      <c r="VJ13" s="255">
        <f ca="1">IF(VC13&lt;&gt;"",VLOOKUP(VC13,UD4:UK29,8,FALSE),0)</f>
        <v>0</v>
      </c>
      <c r="VK13" s="255">
        <f ca="1">IF(VC13&lt;&gt;"",VLOOKUP(VC13,UD4:UL29,9,FALSE),0)</f>
        <v>0</v>
      </c>
      <c r="VL13" s="255">
        <f ca="1">IF(VC13&lt;&gt;"",VJ13-VK13+1000,"")</f>
        <v>1000</v>
      </c>
      <c r="VM13" s="255">
        <f ca="1">IF(VC13&lt;&gt;"",VLOOKUP(VC13,UD11:UH15,5,FALSE),"")</f>
        <v>0</v>
      </c>
      <c r="VN13" s="255">
        <f ca="1">IF(VC13&lt;&gt;"",VLOOKUP(VC13,UD11:UK15,8,FALSE),"")</f>
        <v>0</v>
      </c>
      <c r="VO13" s="255">
        <f ca="1">IF(VC13&lt;&gt;"",VLOOKUP(VC13,UD11:UR15,15,FALSE),"")</f>
        <v>14</v>
      </c>
      <c r="VP13" s="255">
        <f ca="1">SUMPRODUCT((YX3:YX42=VC13)*(ZA3:ZA42=VC14)*ZD3:ZD42)+SUMPRODUCT((YX3:YX42=VC13)*(ZA3:ZA42=VC15)*ZD3:ZD42)+SUMPRODUCT((YX3:YX42=VC13)*(ZA3:ZA42=VC11)*ZD3:ZD42)+SUMPRODUCT((YX3:YX42=VC13)*(ZA3:ZA42=VC12)*ZD3:ZD42)+SUMPRODUCT((YX3:YX42=VC14)*(ZA3:ZA42=VC13)*ZE3:ZE42)+SUMPRODUCT((YX3:YX42=VC15)*(ZA3:ZA42=VC13)*ZE3:ZE42)+SUMPRODUCT((YX3:YX42=VC11)*(ZA3:ZA42=VC13)*ZE3:ZE42)+SUMPRODUCT((YX3:YX42=VC12)*(ZA3:ZA42=VC13)*ZE3:ZE42)</f>
        <v>0</v>
      </c>
      <c r="VQ13" s="255">
        <f ca="1">SUMPRODUCT((YX3:YX42=VC13)*(ZA3:ZA42=VC14)*ZF3:ZF42)+SUMPRODUCT((YX3:YX42=VC13)*(ZA3:ZA42=VC15)*ZF3:ZF42)+SUMPRODUCT((YX3:YX42=VC13)*(ZA3:ZA42=VC11)*ZF3:ZF42)+SUMPRODUCT((YX3:YX42=VC13)*(ZA3:ZA42=VC12)*ZF3:ZF42)+SUMPRODUCT((YX3:YX42=VC14)*(ZA3:ZA42=VC13)*ZG3:ZG42)+SUMPRODUCT((YX3:YX42=VC15)*(ZA3:ZA42=VC13)*ZG3:ZG42)+SUMPRODUCT((YX3:YX42=VC11)*(ZA3:ZA42=VC13)*ZG3:ZG42)+SUMPRODUCT((YX3:YX42=VC12)*(ZA3:ZA42=VC13)*ZG3:ZG42)</f>
        <v>0</v>
      </c>
      <c r="VR13" s="255">
        <f ca="1">IF(VC13&lt;&gt;"",VD13*4+VE13*2+VP13+VQ13,"")</f>
        <v>0</v>
      </c>
      <c r="VS13" s="255">
        <f ca="1">IF(VC13&lt;&gt;"",RANK(VR13,VR11:VR15),"")</f>
        <v>1</v>
      </c>
      <c r="VT13" s="255">
        <f ca="1">SUMPRODUCT((VR11:VR15=VR13)*(VI11:VI15&gt;VI13))</f>
        <v>0</v>
      </c>
      <c r="VU13" s="255">
        <f ca="1">SUMPRODUCT((VR11:VR15=VR13)*(VI11:VI15=VI13)*(VL11:VL15&gt;VL13))</f>
        <v>0</v>
      </c>
      <c r="VV13" s="255">
        <f ca="1">SUMPRODUCT((VR11:VR15=VR13)*(VI11:VI15=VI13)*(VL11:VL15=VL13)*(VM11:VM15&gt;VM13))</f>
        <v>0</v>
      </c>
      <c r="VW13" s="255">
        <f ca="1">SUMPRODUCT((VR11:VR15=VR13)*(VI11:VI15=VI13)*(VL11:VL15=VL13)*(VM11:VM15=VM13)*(VN11:VN15&gt;VN13))</f>
        <v>0</v>
      </c>
      <c r="VX13" s="255">
        <f ca="1">SUMPRODUCT((VR11:VR15=VR13)*(VI11:VI15=VI13)*(VL11:VL15=VL13)*(VM11:VM15=VM13)*(VN11:VN15=VN13)*(VO11:VO15&gt;VO13))</f>
        <v>1</v>
      </c>
      <c r="VY13" s="255">
        <f t="shared" ca="1" si="626"/>
        <v>2</v>
      </c>
      <c r="VZ13" s="255" t="str">
        <f ca="1">IF(VC13&lt;&gt;"",INDEX(VC11:VC15,MATCH(3,VY11:VY15,0),0),"")</f>
        <v>Scotland</v>
      </c>
      <c r="WA13" s="255" t="str">
        <f ca="1">IF(UY12&lt;&gt;"",UY12,"")</f>
        <v/>
      </c>
      <c r="WB13" s="255">
        <f ca="1">SUMPRODUCT((YX3:YX42=WA13)*(ZA3:ZA42=WA14)*(ZH3:ZH42="W"))+SUMPRODUCT((YX3:YX42=WA13)*(ZA3:ZA42=WA15)*(ZH3:ZH42="W"))+SUMPRODUCT((YX3:YX42=WA13)*(ZA3:ZA42=WA12)*(ZH3:ZH42="W"))+SUMPRODUCT((YX3:YX42=WA14)*(ZA3:ZA42=WA13)*(ZI3:ZI42="W"))+SUMPRODUCT((YX3:YX42=WA15)*(ZA3:ZA42=WA13)*(ZI3:ZI42="W"))+SUMPRODUCT((YX3:YX42=WA12)*(ZA3:ZA42=WA13)*(ZI3:ZI42="W"))</f>
        <v>0</v>
      </c>
      <c r="WC13" s="255">
        <f ca="1">SUMPRODUCT((YX3:YX42=WA13)*(ZA3:ZA42=WA14)*(ZH3:ZH42="D"))+SUMPRODUCT((YX3:YX42=WA13)*(ZA3:ZA42=WA15)*(ZH3:ZH42="D"))+SUMPRODUCT((YX3:YX42=WA13)*(ZA3:ZA42=WA12)*(ZH3:ZH42="D"))+SUMPRODUCT((YX3:YX42=WA14)*(ZA3:ZA42=WA13)*(ZH3:ZH42="D"))+SUMPRODUCT((YX3:YX42=WA15)*(ZA3:ZA42=WA13)*(ZH3:ZH42="D"))+SUMPRODUCT((YX3:YX42=WA12)*(ZA3:ZA42=WA13)*(ZH3:ZH42="D"))</f>
        <v>0</v>
      </c>
      <c r="WD13" s="255">
        <f ca="1">SUMPRODUCT((YX3:YX42=WA13)*(ZA3:ZA42=WA14)*(ZH3:ZH42="L"))+SUMPRODUCT((YX3:YX42=WA13)*(ZA3:ZA42=WA15)*(ZH3:ZH42="L"))+SUMPRODUCT((YX3:YX42=WA13)*(ZA3:ZA42=WA12)*(ZH3:ZH42="L"))+SUMPRODUCT((YX3:YX42=WA14)*(ZA3:ZA42=WA13)*(ZI3:ZI42="L"))+SUMPRODUCT((YX3:YX42=WA15)*(ZA3:ZA42=WA13)*(ZI3:ZI42="L"))+SUMPRODUCT((YX3:YX42=WA12)*(ZA3:ZA42=WA13)*(ZI3:ZI42="L"))</f>
        <v>0</v>
      </c>
      <c r="WE13" s="255">
        <f ca="1">IF(WA13&lt;&gt;"",VLOOKUP(WA13,UD4:UH29,5,FALSE),0)</f>
        <v>0</v>
      </c>
      <c r="WF13" s="255">
        <f ca="1">IF(WA13&lt;&gt;"",VLOOKUP(WA13,UD4:UI29,6,FALSE),0)</f>
        <v>0</v>
      </c>
      <c r="WG13" s="255">
        <f ca="1">WE13-WF13+1000</f>
        <v>1000</v>
      </c>
      <c r="WH13" s="255">
        <f ca="1">IF(WA13&lt;&gt;"",VLOOKUP(WA13,UD4:UK29,8,FALSE),0)</f>
        <v>0</v>
      </c>
      <c r="WI13" s="255">
        <f ca="1">IF(WA13&lt;&gt;"",VLOOKUP(WA13,UD4:UL29,9,FALSE),0)</f>
        <v>0</v>
      </c>
      <c r="WJ13" s="255">
        <f t="shared" ref="WJ13" ca="1" si="746">WH13-WI13+1000</f>
        <v>1000</v>
      </c>
      <c r="WK13" s="255" t="str">
        <f ca="1">IF(WA13&lt;&gt;"",VLOOKUP(WA13,UD11:UH15,5,FALSE),"")</f>
        <v/>
      </c>
      <c r="WL13" s="255" t="str">
        <f ca="1">IF(WA13&lt;&gt;"",VLOOKUP(WA13,UD11:UK15,8,FALSE),"")</f>
        <v/>
      </c>
      <c r="WM13" s="255" t="str">
        <f ca="1">IF(WA13&lt;&gt;"",VLOOKUP(WA13,UD11:UR15,15,FALSE),"")</f>
        <v/>
      </c>
      <c r="WN13" s="255">
        <f ca="1">SUMPRODUCT((YX3:YX42=WA13)*(ZA3:ZA42=WA14)*ZD3:ZD42)+SUMPRODUCT((YX3:YX42=WA13)*(ZA3:ZA42=WA15)*ZD3:ZD42)+SUMPRODUCT((YX3:YX42=WA13)*(ZA3:ZA42=WA12)*ZD3:ZD42)+SUMPRODUCT((YX3:YX42=WA14)*(ZA3:ZA42=WA13)*ZE3:ZE42)+SUMPRODUCT((YX3:YX42=WA15)*(ZA3:ZA42=WA13)*ZE3:ZE42)+SUMPRODUCT((YX3:YX42=WA12)*(ZA3:ZA42=WA13)*ZE3:ZE42)</f>
        <v>0</v>
      </c>
      <c r="WO13" s="255">
        <f ca="1">SUMPRODUCT((YX3:YX42=WA13)*(ZA3:ZA42=WA14)*ZF3:ZF42)+SUMPRODUCT((YX3:YX42=WA13)*(ZA3:ZA42=WA15)*ZF3:ZF42)+SUMPRODUCT((YX3:YX42=WA13)*(ZA3:ZA42=WA12)*ZF3:ZF42)+SUMPRODUCT((YX3:YX42=WA14)*(ZA3:ZA42=WA13)*ZG3:ZG42)+SUMPRODUCT((YX3:YX42=WA15)*(ZA3:ZA42=WA13)*ZG3:ZG42)+SUMPRODUCT((YX3:YX42=WA12)*(ZA3:ZA42=WA13)*ZG3:ZG42)</f>
        <v>0</v>
      </c>
      <c r="WP13" s="255">
        <f ca="1">WB13*4+WC13*2+WN13+WO13</f>
        <v>0</v>
      </c>
      <c r="WQ13" s="255" t="str">
        <f ca="1">IF(WA13&lt;&gt;"",RANK(WP13,WP12:WP15),"")</f>
        <v/>
      </c>
      <c r="WR13" s="255">
        <f ca="1">SUMPRODUCT((WP12:WP15=WP13)*(WG12:WG15&gt;WG13))</f>
        <v>0</v>
      </c>
      <c r="WS13" s="255">
        <f ca="1">SUMPRODUCT((WP12:WP15=WP13)*(WG12:WG15=WG13)*(WJ12:WJ15&gt;WJ13))</f>
        <v>0</v>
      </c>
      <c r="WT13" s="255">
        <f ca="1">SUMPRODUCT((WP11:WP15=WP13)*(WG11:WG15=WG13)*(WJ11:WJ15=WJ13)*(WK11:WK15&gt;WK13))</f>
        <v>0</v>
      </c>
      <c r="WU13" s="255">
        <f ca="1">SUMPRODUCT((WP11:WP15=WP13)*(WG11:WG15=WG13)*(WJ11:WJ15=WJ13)*(WK11:WK15=WK13)*(WL11:WL15&gt;WL13))</f>
        <v>0</v>
      </c>
      <c r="WV13" s="255">
        <f ca="1">SUMPRODUCT((WP11:WP15=WP13)*(WG11:WG15=WG13)*(WJ11:WJ15=WJ13)*(WK11:WK15=WK13)*(WL11:WL15=WL13)*(WM11:WM15&gt;WM13))</f>
        <v>0</v>
      </c>
      <c r="WW13" s="255" t="str">
        <f t="shared" ca="1" si="627"/>
        <v/>
      </c>
      <c r="WX13" s="255" t="str">
        <f ca="1">IF(WA13&lt;&gt;"",INDEX(WA12:WA15,MATCH(3,WW12:WW15,0),0),"")</f>
        <v/>
      </c>
      <c r="WY13" s="255" t="str">
        <f ca="1">IF(UZ11&lt;&gt;"",UZ11,"")</f>
        <v/>
      </c>
      <c r="WZ13" s="255">
        <f ca="1">SUMPRODUCT((YX3:YX42=WY13)*(ZA3:ZA42=WY14)*(ZH3:ZH42="W"))+SUMPRODUCT((YX3:YX42=WY13)*(ZA3:ZA42=WY15)*(ZH3:ZH42="W"))+SUMPRODUCT((YX3:YX42=WY13)*(ZA3:ZA42=WY16)*(ZH3:ZH42="W"))+SUMPRODUCT((YX3:YX42=WY14)*(ZA3:ZA42=WY13)*(ZI3:ZI42="W"))+SUMPRODUCT((YX3:YX42=WY15)*(ZA3:ZA42=WY13)*(ZI3:ZI42="W"))+SUMPRODUCT((YX3:YX42=WY16)*(ZA3:ZA42=WY13)*(ZI3:ZI42="W"))</f>
        <v>0</v>
      </c>
      <c r="XA13" s="255">
        <f ca="1">SUMPRODUCT((YX3:YX42=WY13)*(ZA3:ZA42=WY14)*(ZH3:ZH42="D"))+SUMPRODUCT((YX3:YX42=WY13)*(ZA3:ZA42=WY15)*(ZH3:ZH42="D"))+SUMPRODUCT((YX3:YX42=WY13)*(ZA3:ZA42=WY16)*(ZH3:ZH42="D"))+SUMPRODUCT((YX3:YX42=WY14)*(ZA3:ZA42=WY13)*(ZH3:ZH42="D"))+SUMPRODUCT((YX3:YX42=WY15)*(ZA3:ZA42=WY13)*(ZH3:ZH42="D"))+SUMPRODUCT((YX3:YX42=WY16)*(ZA3:ZA42=WY13)*(ZH3:ZH42="D"))</f>
        <v>0</v>
      </c>
      <c r="XB13" s="255">
        <f ca="1">SUMPRODUCT((YX3:YX42=WY13)*(ZA3:ZA42=WY14)*(ZH3:ZH42="L"))+SUMPRODUCT((YX3:YX42=WY13)*(ZA3:ZA42=WY15)*(ZH3:ZH42="L"))+SUMPRODUCT((YX3:YX42=WY13)*(ZA3:ZA42=WY16)*(ZH3:ZH42="L"))+SUMPRODUCT((YX3:YX42=WY14)*(ZA3:ZA42=WY13)*(ZI3:ZI42="L"))+SUMPRODUCT((YX3:YX42=WY15)*(ZA3:ZA42=WY13)*(ZI3:ZI42="L"))+SUMPRODUCT((YX3:YX42=WY16)*(ZA3:ZA42=WY13)*(ZI3:ZI42="L"))</f>
        <v>0</v>
      </c>
      <c r="XC13" s="255">
        <f ca="1">IF(WY13&lt;&gt;"",VLOOKUP(WY13,UD4:UH29,5,FALSE),0)</f>
        <v>0</v>
      </c>
      <c r="XD13" s="255">
        <f ca="1">IF(WY13&lt;&gt;"",VLOOKUP(WY13,UD4:UI29,6,FALSE),0)</f>
        <v>0</v>
      </c>
      <c r="XE13" s="255">
        <f ca="1">XC13-XD13+1000</f>
        <v>1000</v>
      </c>
      <c r="XF13" s="255">
        <f ca="1">IF(WY13&lt;&gt;"",VLOOKUP(WY13,UD4:UK29,8,FALSE),0)</f>
        <v>0</v>
      </c>
      <c r="XG13" s="255">
        <f ca="1">IF(WY13&lt;&gt;"",VLOOKUP(WY13,UD4:UL29,9,FALSE),0)</f>
        <v>0</v>
      </c>
      <c r="XH13" s="255">
        <f ca="1">XF13-XG13+1000</f>
        <v>1000</v>
      </c>
      <c r="XI13" s="255" t="str">
        <f ca="1">IF(WY13&lt;&gt;"",VLOOKUP(WY13,UD11:UH15,5,FALSE),"")</f>
        <v/>
      </c>
      <c r="XJ13" s="255" t="str">
        <f ca="1">IF(WY13&lt;&gt;"",VLOOKUP(WY13,UD11:UK15,8,FALSE),"")</f>
        <v/>
      </c>
      <c r="XK13" s="255" t="str">
        <f ca="1">IF(WY13&lt;&gt;"",VLOOKUP(WY13,UD11:UR15,15,FALSE),"")</f>
        <v/>
      </c>
      <c r="XL13" s="255">
        <f ca="1">SUMPRODUCT((YX3:YX42=WY13)*(ZA3:ZA42=WY14)*ZD3:ZD42)+SUMPRODUCT((YX3:YX42=WY13)*(ZA3:ZA42=WY15)*ZD3:ZD42)+SUMPRODUCT((YX3:YX42=WY13)*(ZA3:ZA42=WY16)*ZD3:ZD42)+SUMPRODUCT((YX3:YX42=WY14)*(ZA3:ZA42=WY13)*ZE3:ZE42)+SUMPRODUCT((YX3:YX42=WY15)*(ZA3:ZA42=WY13)*ZE3:ZE42)+SUMPRODUCT((YX3:YX42=WY16)*(ZA3:ZA42=WY13)*ZE3:ZE42)</f>
        <v>0</v>
      </c>
      <c r="XM13" s="255">
        <f ca="1">SUMPRODUCT((YX3:YX42=WY13)*(ZA3:ZA42=WY14)*ZF3:ZF42)+SUMPRODUCT((YX3:YX42=WY13)*(ZA3:ZA42=WY15)*ZF3:ZF42)+SUMPRODUCT((YX3:YX42=WY13)*(ZA3:ZA42=WY16)*ZF3:ZF42)+SUMPRODUCT((YX3:YX42=WY14)*(ZA3:ZA42=WY13)*ZG3:ZG42)+SUMPRODUCT((YX3:YX42=WY15)*(ZA3:ZA42=WY13)*ZG3:ZG42)+SUMPRODUCT((YX3:YX42=WY16)*(ZA3:ZA42=WY13)*ZG3:ZG42)</f>
        <v>0</v>
      </c>
      <c r="XN13" s="255">
        <f ca="1">WZ13*4+XA13*2+XL13+XM13</f>
        <v>0</v>
      </c>
      <c r="XO13" s="255" t="str">
        <f ca="1">IF(WY13&lt;&gt;"",RANK(XN13,XN13:XN16),"")</f>
        <v/>
      </c>
      <c r="XP13" s="255">
        <f ca="1">SUMPRODUCT((XN13:XN16=XN13)*(XE13:XE16&gt;XE13))</f>
        <v>0</v>
      </c>
      <c r="XQ13" s="255">
        <f ca="1">SUMPRODUCT((XN13:XN16=XN13)*(XE13:XE16=XE13)*(XH13:XH16&gt;XH13))</f>
        <v>0</v>
      </c>
      <c r="XR13" s="255">
        <f ca="1">SUMPRODUCT((XN11:XN15=XN13)*(XE11:XE15=XE13)*(XH11:XH15=XH13)*(XI11:XI15&gt;XI13))</f>
        <v>0</v>
      </c>
      <c r="XS13" s="255">
        <f ca="1">SUMPRODUCT((XN11:XN15=XN13)*(XE11:XE15=XE13)*(XH11:XH15=XH13)*(XI11:XI15=XI13)*(XJ11:XJ15&gt;XJ13))</f>
        <v>0</v>
      </c>
      <c r="XT13" s="255">
        <f ca="1">SUMPRODUCT((XN11:XN15=XN13)*(XE11:XE15=XE13)*(XH11:XH15=XH13)*(XI11:XI15=XI13)*(XJ11:XJ15=XJ13)*(XK11:XK15&gt;XK13))</f>
        <v>0</v>
      </c>
      <c r="XU13" s="255" t="str">
        <f t="shared" ref="XU13:XU15" ca="1" si="747">IF(WY13&lt;&gt;"",SUM(XO13:XT13)+2,"")</f>
        <v/>
      </c>
      <c r="XV13" s="255" t="str">
        <f ca="1">IF(WY13&lt;&gt;"",INDEX(WY13:WY15,MATCH(3,XU13:XU15,0),0),"")</f>
        <v/>
      </c>
      <c r="YU13" s="255" t="str">
        <f ca="1">IF(XV13&lt;&gt;"",XV13,IF(WX13&lt;&gt;"",WX13,IF(VZ13&lt;&gt;"",VZ13,UV13)))</f>
        <v>Scotland</v>
      </c>
      <c r="YV13" s="255">
        <v>3</v>
      </c>
      <c r="YW13" s="255">
        <v>11</v>
      </c>
      <c r="YX13" s="255" t="str">
        <f t="shared" si="42"/>
        <v>France</v>
      </c>
      <c r="YY13" s="255" t="str">
        <f ca="1">IF(OFFSET('All Players'!$W20,0,YY$1)&lt;&gt;"",OFFSET('All Players'!$W20,0,YY$1),"")</f>
        <v/>
      </c>
      <c r="YZ13" s="255" t="str">
        <f ca="1">IF(OFFSET('All Players'!$Y20,0,YY$1)&lt;&gt;"",OFFSET('All Players'!$Y20,0,YY$1),"")</f>
        <v/>
      </c>
      <c r="ZA13" s="255" t="str">
        <f t="shared" si="43"/>
        <v>Romania</v>
      </c>
      <c r="ZB13" s="255" t="str">
        <f ca="1">IF(OFFSET('All Players'!$AA20,0,ZA$1)&lt;&gt;"",OFFSET('All Players'!$AA20,0,ZA$1),"")</f>
        <v/>
      </c>
      <c r="ZC13" s="255" t="str">
        <f ca="1">IF(OFFSET('All Players'!$AC20,0,ZB$1)&lt;&gt;"",OFFSET('All Players'!$AC20,0,ZB$1),"")</f>
        <v/>
      </c>
      <c r="ZD13" s="255">
        <f t="shared" ca="1" si="44"/>
        <v>0</v>
      </c>
      <c r="ZE13" s="255">
        <f t="shared" ca="1" si="45"/>
        <v>0</v>
      </c>
      <c r="ZF13" s="255">
        <f t="shared" ca="1" si="46"/>
        <v>0</v>
      </c>
      <c r="ZG13" s="255">
        <f t="shared" ca="1" si="47"/>
        <v>0</v>
      </c>
      <c r="ZH13" s="255" t="str">
        <f t="shared" ca="1" si="48"/>
        <v/>
      </c>
      <c r="ZI13" s="255" t="str">
        <f t="shared" ca="1" si="49"/>
        <v/>
      </c>
      <c r="ZJ13" s="255">
        <f ca="1">VLOOKUP(ZK13,AEB11:AEC15,2,FALSE)</f>
        <v>2</v>
      </c>
      <c r="ZK13" s="255" t="s">
        <v>7</v>
      </c>
      <c r="ZL13" s="255">
        <f t="shared" ca="1" si="493"/>
        <v>0</v>
      </c>
      <c r="ZM13" s="255">
        <f t="shared" ca="1" si="494"/>
        <v>0</v>
      </c>
      <c r="ZN13" s="255">
        <f t="shared" ca="1" si="495"/>
        <v>0</v>
      </c>
      <c r="ZO13" s="255">
        <f t="shared" ca="1" si="496"/>
        <v>0</v>
      </c>
      <c r="ZP13" s="255">
        <f t="shared" ca="1" si="628"/>
        <v>0</v>
      </c>
      <c r="ZQ13" s="255">
        <f t="shared" ca="1" si="497"/>
        <v>1000</v>
      </c>
      <c r="ZR13" s="255">
        <f t="shared" ca="1" si="629"/>
        <v>0</v>
      </c>
      <c r="ZS13" s="255">
        <f t="shared" ca="1" si="630"/>
        <v>0</v>
      </c>
      <c r="ZT13" s="255">
        <f t="shared" ca="1" si="498"/>
        <v>1000</v>
      </c>
      <c r="ZU13" s="255">
        <f t="shared" ca="1" si="499"/>
        <v>0</v>
      </c>
      <c r="ZV13" s="255">
        <f ca="1">SUMIF(AEE:AEE,ZK13,AEK:AEK)+SUMIF(AEH:AEH,ZK13,AEL:AEL)</f>
        <v>0</v>
      </c>
      <c r="ZW13" s="255">
        <f ca="1">SUMIF(AEE:AEE,ZK13,AEM:AEM)+SUMIF(AEH:AEH,ZK13,AEN:AEN)</f>
        <v>0</v>
      </c>
      <c r="ZX13" s="255">
        <f t="shared" ca="1" si="500"/>
        <v>0</v>
      </c>
      <c r="ZY13" s="255">
        <v>14</v>
      </c>
      <c r="ZZ13" s="255">
        <f t="shared" ca="1" si="631"/>
        <v>1</v>
      </c>
      <c r="AAB13" s="255">
        <f ca="1">RANK(ZX13,ZX$11:ZX$15)+COUNTIF(ZX$11:ZX13,ZX13)-1</f>
        <v>3</v>
      </c>
      <c r="AAC13" s="255" t="str">
        <f ca="1">INDEX(ZK$11:ZK$15,MATCH(3,AAB$11:AAB$15,0),0)</f>
        <v>Japan</v>
      </c>
      <c r="AAD13" s="255">
        <f t="shared" ca="1" si="632"/>
        <v>1</v>
      </c>
      <c r="AAE13" s="255" t="str">
        <f ca="1">IF(AND(AAE12&lt;&gt;"",AAD13=1),AAC13,"")</f>
        <v>Japan</v>
      </c>
      <c r="AAF13" s="255" t="str">
        <f ca="1">IF(AND(AAF12&lt;&gt;"",AAD14=2),AAC14,"")</f>
        <v/>
      </c>
      <c r="AAG13" s="255" t="str">
        <f ca="1">IF(AND(AAG12&lt;&gt;"",AAD15=3),AAC15,"")</f>
        <v/>
      </c>
      <c r="AAJ13" s="255" t="str">
        <f t="shared" ca="1" si="633"/>
        <v>Japan</v>
      </c>
      <c r="AAK13" s="255">
        <f ca="1">SUMPRODUCT((AEE3:AEE42=AAJ13)*(AEH3:AEH42=AAJ14)*(AEO3:AEO42="W"))+SUMPRODUCT((AEE3:AEE42=AAJ13)*(AEH3:AEH42=AAJ15)*(AEO3:AEO42="W"))+SUMPRODUCT((AEE3:AEE42=AAJ13)*(AEH3:AEH42=AAJ11)*(AEO3:AEO42="W"))+SUMPRODUCT((AEE3:AEE42=AAJ13)*(AEH3:AEH42=AAJ12)*(AEO3:AEO42="W"))+SUMPRODUCT((AEE3:AEE42=AAJ14)*(AEH3:AEH42=AAJ13)*(AEP3:AEP42="W"))+SUMPRODUCT((AEE3:AEE42=AAJ15)*(AEH3:AEH42=AAJ13)*(AEP3:AEP42="W"))+SUMPRODUCT((AEE3:AEE42=AAJ11)*(AEH3:AEH42=AAJ13)*(AEP3:AEP42="W"))+SUMPRODUCT((AEE3:AEE42=AAJ12)*(AEH3:AEH42=AAJ13)*(AEP3:AEP42="W"))</f>
        <v>0</v>
      </c>
      <c r="AAL13" s="255">
        <f ca="1">SUMPRODUCT((AEE3:AEE42=AAJ13)*(AEH3:AEH42=AAJ14)*(AEO3:AEO42="D"))+SUMPRODUCT((AEE3:AEE42=AAJ13)*(AEH3:AEH42=AAJ15)*(AEO3:AEO42="D"))+SUMPRODUCT((AEE3:AEE42=AAJ13)*(AEH3:AEH42=AAJ11)*(AEO3:AEO42="D"))+SUMPRODUCT((AEE3:AEE42=AAJ13)*(AEH3:AEH42=AAJ12)*(AEO3:AEO42="D"))+SUMPRODUCT((AEE3:AEE42=AAJ14)*(AEH3:AEH42=AAJ13)*(AEO3:AEO42="D"))+SUMPRODUCT((AEE3:AEE42=AAJ15)*(AEH3:AEH42=AAJ13)*(AEO3:AEO42="D"))+SUMPRODUCT((AEE3:AEE42=AAJ11)*(AEH3:AEH42=AAJ13)*(AEO3:AEO42="D"))+SUMPRODUCT((AEE3:AEE42=AAJ12)*(AEH3:AEH42=AAJ13)*(AEO3:AEO42="D"))</f>
        <v>0</v>
      </c>
      <c r="AAM13" s="255">
        <f ca="1">SUMPRODUCT((AEE3:AEE42=AAJ13)*(AEH3:AEH42=AAJ14)*(AEO3:AEO42="L"))+SUMPRODUCT((AEE3:AEE42=AAJ13)*(AEH3:AEH42=AAJ15)*(AEO3:AEO42="L"))+SUMPRODUCT((AEE3:AEE42=AAJ13)*(AEH3:AEH42=AAJ11)*(AEO3:AEO42="L"))+SUMPRODUCT((AEE3:AEE42=AAJ13)*(AEH3:AEH42=AAJ12)*(AEO3:AEO42="L"))+SUMPRODUCT((AEE3:AEE42=AAJ14)*(AEH3:AEH42=AAJ13)*(AEP3:AEP42="L"))+SUMPRODUCT((AEE3:AEE42=AAJ15)*(AEH3:AEH42=AAJ13)*(AEP3:AEP42="L"))+SUMPRODUCT((AEE3:AEE42=AAJ11)*(AEH3:AEH42=AAJ13)*(AEP3:AEP42="L"))+SUMPRODUCT((AEE3:AEE42=AAJ12)*(AEH3:AEH42=AAJ13)*(AEP3:AEP42="L"))</f>
        <v>0</v>
      </c>
      <c r="AAN13" s="255">
        <f ca="1">IF(AAJ13&lt;&gt;"",VLOOKUP(AAJ13,ZK4:ZO29,5,FALSE),0)</f>
        <v>0</v>
      </c>
      <c r="AAO13" s="255">
        <f ca="1">IF(AAJ13&lt;&gt;"",VLOOKUP(AAJ13,ZK4:ZP29,6,FALSE),0)</f>
        <v>0</v>
      </c>
      <c r="AAP13" s="255">
        <f ca="1">AAN13-AAO13+1000</f>
        <v>1000</v>
      </c>
      <c r="AAQ13" s="255">
        <f ca="1">IF(AAJ13&lt;&gt;"",VLOOKUP(AAJ13,ZK4:ZR29,8,FALSE),0)</f>
        <v>0</v>
      </c>
      <c r="AAR13" s="255">
        <f ca="1">IF(AAJ13&lt;&gt;"",VLOOKUP(AAJ13,ZK4:ZS29,9,FALSE),0)</f>
        <v>0</v>
      </c>
      <c r="AAS13" s="255">
        <f ca="1">IF(AAJ13&lt;&gt;"",AAQ13-AAR13+1000,"")</f>
        <v>1000</v>
      </c>
      <c r="AAT13" s="255">
        <f ca="1">IF(AAJ13&lt;&gt;"",VLOOKUP(AAJ13,ZK11:ZO15,5,FALSE),"")</f>
        <v>0</v>
      </c>
      <c r="AAU13" s="255">
        <f ca="1">IF(AAJ13&lt;&gt;"",VLOOKUP(AAJ13,ZK11:ZR15,8,FALSE),"")</f>
        <v>0</v>
      </c>
      <c r="AAV13" s="255">
        <f ca="1">IF(AAJ13&lt;&gt;"",VLOOKUP(AAJ13,ZK11:ZY15,15,FALSE),"")</f>
        <v>14</v>
      </c>
      <c r="AAW13" s="255">
        <f ca="1">SUMPRODUCT((AEE3:AEE42=AAJ13)*(AEH3:AEH42=AAJ14)*AEK3:AEK42)+SUMPRODUCT((AEE3:AEE42=AAJ13)*(AEH3:AEH42=AAJ15)*AEK3:AEK42)+SUMPRODUCT((AEE3:AEE42=AAJ13)*(AEH3:AEH42=AAJ11)*AEK3:AEK42)+SUMPRODUCT((AEE3:AEE42=AAJ13)*(AEH3:AEH42=AAJ12)*AEK3:AEK42)+SUMPRODUCT((AEE3:AEE42=AAJ14)*(AEH3:AEH42=AAJ13)*AEL3:AEL42)+SUMPRODUCT((AEE3:AEE42=AAJ15)*(AEH3:AEH42=AAJ13)*AEL3:AEL42)+SUMPRODUCT((AEE3:AEE42=AAJ11)*(AEH3:AEH42=AAJ13)*AEL3:AEL42)+SUMPRODUCT((AEE3:AEE42=AAJ12)*(AEH3:AEH42=AAJ13)*AEL3:AEL42)</f>
        <v>0</v>
      </c>
      <c r="AAX13" s="255">
        <f ca="1">SUMPRODUCT((AEE3:AEE42=AAJ13)*(AEH3:AEH42=AAJ14)*AEM3:AEM42)+SUMPRODUCT((AEE3:AEE42=AAJ13)*(AEH3:AEH42=AAJ15)*AEM3:AEM42)+SUMPRODUCT((AEE3:AEE42=AAJ13)*(AEH3:AEH42=AAJ11)*AEM3:AEM42)+SUMPRODUCT((AEE3:AEE42=AAJ13)*(AEH3:AEH42=AAJ12)*AEM3:AEM42)+SUMPRODUCT((AEE3:AEE42=AAJ14)*(AEH3:AEH42=AAJ13)*AEN3:AEN42)+SUMPRODUCT((AEE3:AEE42=AAJ15)*(AEH3:AEH42=AAJ13)*AEN3:AEN42)+SUMPRODUCT((AEE3:AEE42=AAJ11)*(AEH3:AEH42=AAJ13)*AEN3:AEN42)+SUMPRODUCT((AEE3:AEE42=AAJ12)*(AEH3:AEH42=AAJ13)*AEN3:AEN42)</f>
        <v>0</v>
      </c>
      <c r="AAY13" s="255">
        <f ca="1">IF(AAJ13&lt;&gt;"",AAK13*4+AAL13*2+AAW13+AAX13,"")</f>
        <v>0</v>
      </c>
      <c r="AAZ13" s="255">
        <f ca="1">IF(AAJ13&lt;&gt;"",RANK(AAY13,AAY11:AAY15),"")</f>
        <v>1</v>
      </c>
      <c r="ABA13" s="255">
        <f ca="1">SUMPRODUCT((AAY11:AAY15=AAY13)*(AAP11:AAP15&gt;AAP13))</f>
        <v>0</v>
      </c>
      <c r="ABB13" s="255">
        <f ca="1">SUMPRODUCT((AAY11:AAY15=AAY13)*(AAP11:AAP15=AAP13)*(AAS11:AAS15&gt;AAS13))</f>
        <v>0</v>
      </c>
      <c r="ABC13" s="255">
        <f ca="1">SUMPRODUCT((AAY11:AAY15=AAY13)*(AAP11:AAP15=AAP13)*(AAS11:AAS15=AAS13)*(AAT11:AAT15&gt;AAT13))</f>
        <v>0</v>
      </c>
      <c r="ABD13" s="255">
        <f ca="1">SUMPRODUCT((AAY11:AAY15=AAY13)*(AAP11:AAP15=AAP13)*(AAS11:AAS15=AAS13)*(AAT11:AAT15=AAT13)*(AAU11:AAU15&gt;AAU13))</f>
        <v>0</v>
      </c>
      <c r="ABE13" s="255">
        <f ca="1">SUMPRODUCT((AAY11:AAY15=AAY13)*(AAP11:AAP15=AAP13)*(AAS11:AAS15=AAS13)*(AAT11:AAT15=AAT13)*(AAU11:AAU15=AAU13)*(AAV11:AAV15&gt;AAV13))</f>
        <v>1</v>
      </c>
      <c r="ABF13" s="255">
        <f t="shared" ca="1" si="636"/>
        <v>2</v>
      </c>
      <c r="ABG13" s="255" t="str">
        <f ca="1">IF(AAJ13&lt;&gt;"",INDEX(AAJ11:AAJ15,MATCH(3,ABF11:ABF15,0),0),"")</f>
        <v>Scotland</v>
      </c>
      <c r="ABH13" s="255" t="str">
        <f ca="1">IF(AAF12&lt;&gt;"",AAF12,"")</f>
        <v/>
      </c>
      <c r="ABI13" s="255">
        <f ca="1">SUMPRODUCT((AEE3:AEE42=ABH13)*(AEH3:AEH42=ABH14)*(AEO3:AEO42="W"))+SUMPRODUCT((AEE3:AEE42=ABH13)*(AEH3:AEH42=ABH15)*(AEO3:AEO42="W"))+SUMPRODUCT((AEE3:AEE42=ABH13)*(AEH3:AEH42=ABH12)*(AEO3:AEO42="W"))+SUMPRODUCT((AEE3:AEE42=ABH14)*(AEH3:AEH42=ABH13)*(AEP3:AEP42="W"))+SUMPRODUCT((AEE3:AEE42=ABH15)*(AEH3:AEH42=ABH13)*(AEP3:AEP42="W"))+SUMPRODUCT((AEE3:AEE42=ABH12)*(AEH3:AEH42=ABH13)*(AEP3:AEP42="W"))</f>
        <v>0</v>
      </c>
      <c r="ABJ13" s="255">
        <f ca="1">SUMPRODUCT((AEE3:AEE42=ABH13)*(AEH3:AEH42=ABH14)*(AEO3:AEO42="D"))+SUMPRODUCT((AEE3:AEE42=ABH13)*(AEH3:AEH42=ABH15)*(AEO3:AEO42="D"))+SUMPRODUCT((AEE3:AEE42=ABH13)*(AEH3:AEH42=ABH12)*(AEO3:AEO42="D"))+SUMPRODUCT((AEE3:AEE42=ABH14)*(AEH3:AEH42=ABH13)*(AEO3:AEO42="D"))+SUMPRODUCT((AEE3:AEE42=ABH15)*(AEH3:AEH42=ABH13)*(AEO3:AEO42="D"))+SUMPRODUCT((AEE3:AEE42=ABH12)*(AEH3:AEH42=ABH13)*(AEO3:AEO42="D"))</f>
        <v>0</v>
      </c>
      <c r="ABK13" s="255">
        <f ca="1">SUMPRODUCT((AEE3:AEE42=ABH13)*(AEH3:AEH42=ABH14)*(AEO3:AEO42="L"))+SUMPRODUCT((AEE3:AEE42=ABH13)*(AEH3:AEH42=ABH15)*(AEO3:AEO42="L"))+SUMPRODUCT((AEE3:AEE42=ABH13)*(AEH3:AEH42=ABH12)*(AEO3:AEO42="L"))+SUMPRODUCT((AEE3:AEE42=ABH14)*(AEH3:AEH42=ABH13)*(AEP3:AEP42="L"))+SUMPRODUCT((AEE3:AEE42=ABH15)*(AEH3:AEH42=ABH13)*(AEP3:AEP42="L"))+SUMPRODUCT((AEE3:AEE42=ABH12)*(AEH3:AEH42=ABH13)*(AEP3:AEP42="L"))</f>
        <v>0</v>
      </c>
      <c r="ABL13" s="255">
        <f ca="1">IF(ABH13&lt;&gt;"",VLOOKUP(ABH13,ZK4:ZO29,5,FALSE),0)</f>
        <v>0</v>
      </c>
      <c r="ABM13" s="255">
        <f ca="1">IF(ABH13&lt;&gt;"",VLOOKUP(ABH13,ZK4:ZP29,6,FALSE),0)</f>
        <v>0</v>
      </c>
      <c r="ABN13" s="255">
        <f ca="1">ABL13-ABM13+1000</f>
        <v>1000</v>
      </c>
      <c r="ABO13" s="255">
        <f ca="1">IF(ABH13&lt;&gt;"",VLOOKUP(ABH13,ZK4:ZR29,8,FALSE),0)</f>
        <v>0</v>
      </c>
      <c r="ABP13" s="255">
        <f ca="1">IF(ABH13&lt;&gt;"",VLOOKUP(ABH13,ZK4:ZS29,9,FALSE),0)</f>
        <v>0</v>
      </c>
      <c r="ABQ13" s="255">
        <f t="shared" ref="ABQ13" ca="1" si="748">ABO13-ABP13+1000</f>
        <v>1000</v>
      </c>
      <c r="ABR13" s="255" t="str">
        <f ca="1">IF(ABH13&lt;&gt;"",VLOOKUP(ABH13,ZK11:ZO15,5,FALSE),"")</f>
        <v/>
      </c>
      <c r="ABS13" s="255" t="str">
        <f ca="1">IF(ABH13&lt;&gt;"",VLOOKUP(ABH13,ZK11:ZR15,8,FALSE),"")</f>
        <v/>
      </c>
      <c r="ABT13" s="255" t="str">
        <f ca="1">IF(ABH13&lt;&gt;"",VLOOKUP(ABH13,ZK11:ZY15,15,FALSE),"")</f>
        <v/>
      </c>
      <c r="ABU13" s="255">
        <f ca="1">SUMPRODUCT((AEE3:AEE42=ABH13)*(AEH3:AEH42=ABH14)*AEK3:AEK42)+SUMPRODUCT((AEE3:AEE42=ABH13)*(AEH3:AEH42=ABH15)*AEK3:AEK42)+SUMPRODUCT((AEE3:AEE42=ABH13)*(AEH3:AEH42=ABH12)*AEK3:AEK42)+SUMPRODUCT((AEE3:AEE42=ABH14)*(AEH3:AEH42=ABH13)*AEL3:AEL42)+SUMPRODUCT((AEE3:AEE42=ABH15)*(AEH3:AEH42=ABH13)*AEL3:AEL42)+SUMPRODUCT((AEE3:AEE42=ABH12)*(AEH3:AEH42=ABH13)*AEL3:AEL42)</f>
        <v>0</v>
      </c>
      <c r="ABV13" s="255">
        <f ca="1">SUMPRODUCT((AEE3:AEE42=ABH13)*(AEH3:AEH42=ABH14)*AEM3:AEM42)+SUMPRODUCT((AEE3:AEE42=ABH13)*(AEH3:AEH42=ABH15)*AEM3:AEM42)+SUMPRODUCT((AEE3:AEE42=ABH13)*(AEH3:AEH42=ABH12)*AEM3:AEM42)+SUMPRODUCT((AEE3:AEE42=ABH14)*(AEH3:AEH42=ABH13)*AEN3:AEN42)+SUMPRODUCT((AEE3:AEE42=ABH15)*(AEH3:AEH42=ABH13)*AEN3:AEN42)+SUMPRODUCT((AEE3:AEE42=ABH12)*(AEH3:AEH42=ABH13)*AEN3:AEN42)</f>
        <v>0</v>
      </c>
      <c r="ABW13" s="255">
        <f ca="1">ABI13*4+ABJ13*2+ABU13+ABV13</f>
        <v>0</v>
      </c>
      <c r="ABX13" s="255" t="str">
        <f ca="1">IF(ABH13&lt;&gt;"",RANK(ABW13,ABW12:ABW15),"")</f>
        <v/>
      </c>
      <c r="ABY13" s="255">
        <f ca="1">SUMPRODUCT((ABW12:ABW15=ABW13)*(ABN12:ABN15&gt;ABN13))</f>
        <v>0</v>
      </c>
      <c r="ABZ13" s="255">
        <f ca="1">SUMPRODUCT((ABW12:ABW15=ABW13)*(ABN12:ABN15=ABN13)*(ABQ12:ABQ15&gt;ABQ13))</f>
        <v>0</v>
      </c>
      <c r="ACA13" s="255">
        <f ca="1">SUMPRODUCT((ABW11:ABW15=ABW13)*(ABN11:ABN15=ABN13)*(ABQ11:ABQ15=ABQ13)*(ABR11:ABR15&gt;ABR13))</f>
        <v>0</v>
      </c>
      <c r="ACB13" s="255">
        <f ca="1">SUMPRODUCT((ABW11:ABW15=ABW13)*(ABN11:ABN15=ABN13)*(ABQ11:ABQ15=ABQ13)*(ABR11:ABR15=ABR13)*(ABS11:ABS15&gt;ABS13))</f>
        <v>0</v>
      </c>
      <c r="ACC13" s="255">
        <f ca="1">SUMPRODUCT((ABW11:ABW15=ABW13)*(ABN11:ABN15=ABN13)*(ABQ11:ABQ15=ABQ13)*(ABR11:ABR15=ABR13)*(ABS11:ABS15=ABS13)*(ABT11:ABT15&gt;ABT13))</f>
        <v>0</v>
      </c>
      <c r="ACD13" s="255" t="str">
        <f t="shared" ca="1" si="637"/>
        <v/>
      </c>
      <c r="ACE13" s="255" t="str">
        <f ca="1">IF(ABH13&lt;&gt;"",INDEX(ABH12:ABH15,MATCH(3,ACD12:ACD15,0),0),"")</f>
        <v/>
      </c>
      <c r="ACF13" s="255" t="str">
        <f ca="1">IF(AAG11&lt;&gt;"",AAG11,"")</f>
        <v/>
      </c>
      <c r="ACG13" s="255">
        <f ca="1">SUMPRODUCT((AEE3:AEE42=ACF13)*(AEH3:AEH42=ACF14)*(AEO3:AEO42="W"))+SUMPRODUCT((AEE3:AEE42=ACF13)*(AEH3:AEH42=ACF15)*(AEO3:AEO42="W"))+SUMPRODUCT((AEE3:AEE42=ACF13)*(AEH3:AEH42=ACF16)*(AEO3:AEO42="W"))+SUMPRODUCT((AEE3:AEE42=ACF14)*(AEH3:AEH42=ACF13)*(AEP3:AEP42="W"))+SUMPRODUCT((AEE3:AEE42=ACF15)*(AEH3:AEH42=ACF13)*(AEP3:AEP42="W"))+SUMPRODUCT((AEE3:AEE42=ACF16)*(AEH3:AEH42=ACF13)*(AEP3:AEP42="W"))</f>
        <v>0</v>
      </c>
      <c r="ACH13" s="255">
        <f ca="1">SUMPRODUCT((AEE3:AEE42=ACF13)*(AEH3:AEH42=ACF14)*(AEO3:AEO42="D"))+SUMPRODUCT((AEE3:AEE42=ACF13)*(AEH3:AEH42=ACF15)*(AEO3:AEO42="D"))+SUMPRODUCT((AEE3:AEE42=ACF13)*(AEH3:AEH42=ACF16)*(AEO3:AEO42="D"))+SUMPRODUCT((AEE3:AEE42=ACF14)*(AEH3:AEH42=ACF13)*(AEO3:AEO42="D"))+SUMPRODUCT((AEE3:AEE42=ACF15)*(AEH3:AEH42=ACF13)*(AEO3:AEO42="D"))+SUMPRODUCT((AEE3:AEE42=ACF16)*(AEH3:AEH42=ACF13)*(AEO3:AEO42="D"))</f>
        <v>0</v>
      </c>
      <c r="ACI13" s="255">
        <f ca="1">SUMPRODUCT((AEE3:AEE42=ACF13)*(AEH3:AEH42=ACF14)*(AEO3:AEO42="L"))+SUMPRODUCT((AEE3:AEE42=ACF13)*(AEH3:AEH42=ACF15)*(AEO3:AEO42="L"))+SUMPRODUCT((AEE3:AEE42=ACF13)*(AEH3:AEH42=ACF16)*(AEO3:AEO42="L"))+SUMPRODUCT((AEE3:AEE42=ACF14)*(AEH3:AEH42=ACF13)*(AEP3:AEP42="L"))+SUMPRODUCT((AEE3:AEE42=ACF15)*(AEH3:AEH42=ACF13)*(AEP3:AEP42="L"))+SUMPRODUCT((AEE3:AEE42=ACF16)*(AEH3:AEH42=ACF13)*(AEP3:AEP42="L"))</f>
        <v>0</v>
      </c>
      <c r="ACJ13" s="255">
        <f ca="1">IF(ACF13&lt;&gt;"",VLOOKUP(ACF13,ZK4:ZO29,5,FALSE),0)</f>
        <v>0</v>
      </c>
      <c r="ACK13" s="255">
        <f ca="1">IF(ACF13&lt;&gt;"",VLOOKUP(ACF13,ZK4:ZP29,6,FALSE),0)</f>
        <v>0</v>
      </c>
      <c r="ACL13" s="255">
        <f ca="1">ACJ13-ACK13+1000</f>
        <v>1000</v>
      </c>
      <c r="ACM13" s="255">
        <f ca="1">IF(ACF13&lt;&gt;"",VLOOKUP(ACF13,ZK4:ZR29,8,FALSE),0)</f>
        <v>0</v>
      </c>
      <c r="ACN13" s="255">
        <f ca="1">IF(ACF13&lt;&gt;"",VLOOKUP(ACF13,ZK4:ZS29,9,FALSE),0)</f>
        <v>0</v>
      </c>
      <c r="ACO13" s="255">
        <f ca="1">ACM13-ACN13+1000</f>
        <v>1000</v>
      </c>
      <c r="ACP13" s="255" t="str">
        <f ca="1">IF(ACF13&lt;&gt;"",VLOOKUP(ACF13,ZK11:ZO15,5,FALSE),"")</f>
        <v/>
      </c>
      <c r="ACQ13" s="255" t="str">
        <f ca="1">IF(ACF13&lt;&gt;"",VLOOKUP(ACF13,ZK11:ZR15,8,FALSE),"")</f>
        <v/>
      </c>
      <c r="ACR13" s="255" t="str">
        <f ca="1">IF(ACF13&lt;&gt;"",VLOOKUP(ACF13,ZK11:ZY15,15,FALSE),"")</f>
        <v/>
      </c>
      <c r="ACS13" s="255">
        <f ca="1">SUMPRODUCT((AEE3:AEE42=ACF13)*(AEH3:AEH42=ACF14)*AEK3:AEK42)+SUMPRODUCT((AEE3:AEE42=ACF13)*(AEH3:AEH42=ACF15)*AEK3:AEK42)+SUMPRODUCT((AEE3:AEE42=ACF13)*(AEH3:AEH42=ACF16)*AEK3:AEK42)+SUMPRODUCT((AEE3:AEE42=ACF14)*(AEH3:AEH42=ACF13)*AEL3:AEL42)+SUMPRODUCT((AEE3:AEE42=ACF15)*(AEH3:AEH42=ACF13)*AEL3:AEL42)+SUMPRODUCT((AEE3:AEE42=ACF16)*(AEH3:AEH42=ACF13)*AEL3:AEL42)</f>
        <v>0</v>
      </c>
      <c r="ACT13" s="255">
        <f ca="1">SUMPRODUCT((AEE3:AEE42=ACF13)*(AEH3:AEH42=ACF14)*AEM3:AEM42)+SUMPRODUCT((AEE3:AEE42=ACF13)*(AEH3:AEH42=ACF15)*AEM3:AEM42)+SUMPRODUCT((AEE3:AEE42=ACF13)*(AEH3:AEH42=ACF16)*AEM3:AEM42)+SUMPRODUCT((AEE3:AEE42=ACF14)*(AEH3:AEH42=ACF13)*AEN3:AEN42)+SUMPRODUCT((AEE3:AEE42=ACF15)*(AEH3:AEH42=ACF13)*AEN3:AEN42)+SUMPRODUCT((AEE3:AEE42=ACF16)*(AEH3:AEH42=ACF13)*AEN3:AEN42)</f>
        <v>0</v>
      </c>
      <c r="ACU13" s="255">
        <f ca="1">ACG13*4+ACH13*2+ACS13+ACT13</f>
        <v>0</v>
      </c>
      <c r="ACV13" s="255" t="str">
        <f ca="1">IF(ACF13&lt;&gt;"",RANK(ACU13,ACU13:ACU16),"")</f>
        <v/>
      </c>
      <c r="ACW13" s="255">
        <f ca="1">SUMPRODUCT((ACU13:ACU16=ACU13)*(ACL13:ACL16&gt;ACL13))</f>
        <v>0</v>
      </c>
      <c r="ACX13" s="255">
        <f ca="1">SUMPRODUCT((ACU13:ACU16=ACU13)*(ACL13:ACL16=ACL13)*(ACO13:ACO16&gt;ACO13))</f>
        <v>0</v>
      </c>
      <c r="ACY13" s="255">
        <f ca="1">SUMPRODUCT((ACU11:ACU15=ACU13)*(ACL11:ACL15=ACL13)*(ACO11:ACO15=ACO13)*(ACP11:ACP15&gt;ACP13))</f>
        <v>0</v>
      </c>
      <c r="ACZ13" s="255">
        <f ca="1">SUMPRODUCT((ACU11:ACU15=ACU13)*(ACL11:ACL15=ACL13)*(ACO11:ACO15=ACO13)*(ACP11:ACP15=ACP13)*(ACQ11:ACQ15&gt;ACQ13))</f>
        <v>0</v>
      </c>
      <c r="ADA13" s="255">
        <f ca="1">SUMPRODUCT((ACU11:ACU15=ACU13)*(ACL11:ACL15=ACL13)*(ACO11:ACO15=ACO13)*(ACP11:ACP15=ACP13)*(ACQ11:ACQ15=ACQ13)*(ACR11:ACR15&gt;ACR13))</f>
        <v>0</v>
      </c>
      <c r="ADB13" s="255" t="str">
        <f t="shared" ref="ADB13:ADB15" ca="1" si="749">IF(ACF13&lt;&gt;"",SUM(ACV13:ADA13)+2,"")</f>
        <v/>
      </c>
      <c r="ADC13" s="255" t="str">
        <f ca="1">IF(ACF13&lt;&gt;"",INDEX(ACF13:ACF15,MATCH(3,ADB13:ADB15,0),0),"")</f>
        <v/>
      </c>
      <c r="AEB13" s="255" t="str">
        <f ca="1">IF(ADC13&lt;&gt;"",ADC13,IF(ACE13&lt;&gt;"",ACE13,IF(ABG13&lt;&gt;"",ABG13,AAC13)))</f>
        <v>Scotland</v>
      </c>
      <c r="AEC13" s="255">
        <v>3</v>
      </c>
      <c r="AED13" s="255">
        <v>11</v>
      </c>
      <c r="AEE13" s="255" t="str">
        <f t="shared" si="50"/>
        <v>France</v>
      </c>
      <c r="AEF13" s="255" t="str">
        <f ca="1">IF(OFFSET('All Players'!$W20,0,AEF$1)&lt;&gt;"",OFFSET('All Players'!$W20,0,AEF$1),"")</f>
        <v/>
      </c>
      <c r="AEG13" s="255" t="str">
        <f ca="1">IF(OFFSET('All Players'!$Y20,0,AEF$1)&lt;&gt;"",OFFSET('All Players'!$Y20,0,AEF$1),"")</f>
        <v/>
      </c>
      <c r="AEH13" s="255" t="str">
        <f t="shared" si="51"/>
        <v>Romania</v>
      </c>
      <c r="AEI13" s="255" t="str">
        <f ca="1">IF(OFFSET('All Players'!$AA20,0,AEH$1)&lt;&gt;"",OFFSET('All Players'!$AA20,0,AEH$1),"")</f>
        <v/>
      </c>
      <c r="AEJ13" s="255" t="str">
        <f ca="1">IF(OFFSET('All Players'!$AC20,0,AEI$1)&lt;&gt;"",OFFSET('All Players'!$AC20,0,AEI$1),"")</f>
        <v/>
      </c>
      <c r="AEK13" s="255">
        <f t="shared" ca="1" si="52"/>
        <v>0</v>
      </c>
      <c r="AEL13" s="255">
        <f t="shared" ca="1" si="53"/>
        <v>0</v>
      </c>
      <c r="AEM13" s="255">
        <f t="shared" ca="1" si="54"/>
        <v>0</v>
      </c>
      <c r="AEN13" s="255">
        <f t="shared" ca="1" si="55"/>
        <v>0</v>
      </c>
      <c r="AEO13" s="255" t="str">
        <f t="shared" ca="1" si="56"/>
        <v/>
      </c>
      <c r="AEP13" s="255" t="str">
        <f t="shared" ca="1" si="57"/>
        <v/>
      </c>
      <c r="AEQ13" s="255">
        <f ca="1">VLOOKUP(AER13,AJI11:AJJ15,2,FALSE)</f>
        <v>2</v>
      </c>
      <c r="AER13" s="255" t="s">
        <v>7</v>
      </c>
      <c r="AES13" s="255">
        <f t="shared" ca="1" si="501"/>
        <v>0</v>
      </c>
      <c r="AET13" s="255">
        <f t="shared" ca="1" si="502"/>
        <v>0</v>
      </c>
      <c r="AEU13" s="255">
        <f t="shared" ca="1" si="503"/>
        <v>0</v>
      </c>
      <c r="AEV13" s="255">
        <f t="shared" ca="1" si="504"/>
        <v>0</v>
      </c>
      <c r="AEW13" s="255">
        <f t="shared" ca="1" si="638"/>
        <v>0</v>
      </c>
      <c r="AEX13" s="255">
        <f t="shared" ca="1" si="505"/>
        <v>1000</v>
      </c>
      <c r="AEY13" s="255">
        <f t="shared" ca="1" si="639"/>
        <v>0</v>
      </c>
      <c r="AEZ13" s="255">
        <f t="shared" ca="1" si="640"/>
        <v>0</v>
      </c>
      <c r="AFA13" s="255">
        <f t="shared" ca="1" si="506"/>
        <v>1000</v>
      </c>
      <c r="AFB13" s="255">
        <f t="shared" ca="1" si="507"/>
        <v>0</v>
      </c>
      <c r="AFC13" s="255">
        <f ca="1">SUMIF(AJL:AJL,AER13,AJR:AJR)+SUMIF(AJO:AJO,AER13,AJS:AJS)</f>
        <v>0</v>
      </c>
      <c r="AFD13" s="255">
        <f ca="1">SUMIF(AJL:AJL,AER13,AJT:AJT)+SUMIF(AJO:AJO,AER13,AJU:AJU)</f>
        <v>0</v>
      </c>
      <c r="AFE13" s="255">
        <f t="shared" ca="1" si="508"/>
        <v>0</v>
      </c>
      <c r="AFF13" s="255">
        <v>14</v>
      </c>
      <c r="AFG13" s="255">
        <f t="shared" ca="1" si="641"/>
        <v>1</v>
      </c>
      <c r="AFI13" s="255">
        <f ca="1">RANK(AFE13,AFE$11:AFE$15)+COUNTIF(AFE$11:AFE13,AFE13)-1</f>
        <v>3</v>
      </c>
      <c r="AFJ13" s="255" t="str">
        <f ca="1">INDEX(AER$11:AER$15,MATCH(3,AFI$11:AFI$15,0),0)</f>
        <v>Japan</v>
      </c>
      <c r="AFK13" s="255">
        <f t="shared" ca="1" si="642"/>
        <v>1</v>
      </c>
      <c r="AFL13" s="255" t="str">
        <f ca="1">IF(AND(AFL12&lt;&gt;"",AFK13=1),AFJ13,"")</f>
        <v>Japan</v>
      </c>
      <c r="AFM13" s="255" t="str">
        <f ca="1">IF(AND(AFM12&lt;&gt;"",AFK14=2),AFJ14,"")</f>
        <v/>
      </c>
      <c r="AFN13" s="255" t="str">
        <f ca="1">IF(AND(AFN12&lt;&gt;"",AFK15=3),AFJ15,"")</f>
        <v/>
      </c>
      <c r="AFQ13" s="255" t="str">
        <f t="shared" ca="1" si="643"/>
        <v>Japan</v>
      </c>
      <c r="AFR13" s="255">
        <f ca="1">SUMPRODUCT((AJL3:AJL42=AFQ13)*(AJO3:AJO42=AFQ14)*(AJV3:AJV42="W"))+SUMPRODUCT((AJL3:AJL42=AFQ13)*(AJO3:AJO42=AFQ15)*(AJV3:AJV42="W"))+SUMPRODUCT((AJL3:AJL42=AFQ13)*(AJO3:AJO42=AFQ11)*(AJV3:AJV42="W"))+SUMPRODUCT((AJL3:AJL42=AFQ13)*(AJO3:AJO42=AFQ12)*(AJV3:AJV42="W"))+SUMPRODUCT((AJL3:AJL42=AFQ14)*(AJO3:AJO42=AFQ13)*(AJW3:AJW42="W"))+SUMPRODUCT((AJL3:AJL42=AFQ15)*(AJO3:AJO42=AFQ13)*(AJW3:AJW42="W"))+SUMPRODUCT((AJL3:AJL42=AFQ11)*(AJO3:AJO42=AFQ13)*(AJW3:AJW42="W"))+SUMPRODUCT((AJL3:AJL42=AFQ12)*(AJO3:AJO42=AFQ13)*(AJW3:AJW42="W"))</f>
        <v>0</v>
      </c>
      <c r="AFS13" s="255">
        <f ca="1">SUMPRODUCT((AJL3:AJL42=AFQ13)*(AJO3:AJO42=AFQ14)*(AJV3:AJV42="D"))+SUMPRODUCT((AJL3:AJL42=AFQ13)*(AJO3:AJO42=AFQ15)*(AJV3:AJV42="D"))+SUMPRODUCT((AJL3:AJL42=AFQ13)*(AJO3:AJO42=AFQ11)*(AJV3:AJV42="D"))+SUMPRODUCT((AJL3:AJL42=AFQ13)*(AJO3:AJO42=AFQ12)*(AJV3:AJV42="D"))+SUMPRODUCT((AJL3:AJL42=AFQ14)*(AJO3:AJO42=AFQ13)*(AJV3:AJV42="D"))+SUMPRODUCT((AJL3:AJL42=AFQ15)*(AJO3:AJO42=AFQ13)*(AJV3:AJV42="D"))+SUMPRODUCT((AJL3:AJL42=AFQ11)*(AJO3:AJO42=AFQ13)*(AJV3:AJV42="D"))+SUMPRODUCT((AJL3:AJL42=AFQ12)*(AJO3:AJO42=AFQ13)*(AJV3:AJV42="D"))</f>
        <v>0</v>
      </c>
      <c r="AFT13" s="255">
        <f ca="1">SUMPRODUCT((AJL3:AJL42=AFQ13)*(AJO3:AJO42=AFQ14)*(AJV3:AJV42="L"))+SUMPRODUCT((AJL3:AJL42=AFQ13)*(AJO3:AJO42=AFQ15)*(AJV3:AJV42="L"))+SUMPRODUCT((AJL3:AJL42=AFQ13)*(AJO3:AJO42=AFQ11)*(AJV3:AJV42="L"))+SUMPRODUCT((AJL3:AJL42=AFQ13)*(AJO3:AJO42=AFQ12)*(AJV3:AJV42="L"))+SUMPRODUCT((AJL3:AJL42=AFQ14)*(AJO3:AJO42=AFQ13)*(AJW3:AJW42="L"))+SUMPRODUCT((AJL3:AJL42=AFQ15)*(AJO3:AJO42=AFQ13)*(AJW3:AJW42="L"))+SUMPRODUCT((AJL3:AJL42=AFQ11)*(AJO3:AJO42=AFQ13)*(AJW3:AJW42="L"))+SUMPRODUCT((AJL3:AJL42=AFQ12)*(AJO3:AJO42=AFQ13)*(AJW3:AJW42="L"))</f>
        <v>0</v>
      </c>
      <c r="AFU13" s="255">
        <f ca="1">IF(AFQ13&lt;&gt;"",VLOOKUP(AFQ13,AER4:AEV29,5,FALSE),0)</f>
        <v>0</v>
      </c>
      <c r="AFV13" s="255">
        <f ca="1">IF(AFQ13&lt;&gt;"",VLOOKUP(AFQ13,AER4:AEW29,6,FALSE),0)</f>
        <v>0</v>
      </c>
      <c r="AFW13" s="255">
        <f ca="1">AFU13-AFV13+1000</f>
        <v>1000</v>
      </c>
      <c r="AFX13" s="255">
        <f ca="1">IF(AFQ13&lt;&gt;"",VLOOKUP(AFQ13,AER4:AEY29,8,FALSE),0)</f>
        <v>0</v>
      </c>
      <c r="AFY13" s="255">
        <f ca="1">IF(AFQ13&lt;&gt;"",VLOOKUP(AFQ13,AER4:AEZ29,9,FALSE),0)</f>
        <v>0</v>
      </c>
      <c r="AFZ13" s="255">
        <f ca="1">IF(AFQ13&lt;&gt;"",AFX13-AFY13+1000,"")</f>
        <v>1000</v>
      </c>
      <c r="AGA13" s="255">
        <f ca="1">IF(AFQ13&lt;&gt;"",VLOOKUP(AFQ13,AER11:AEV15,5,FALSE),"")</f>
        <v>0</v>
      </c>
      <c r="AGB13" s="255">
        <f ca="1">IF(AFQ13&lt;&gt;"",VLOOKUP(AFQ13,AER11:AEY15,8,FALSE),"")</f>
        <v>0</v>
      </c>
      <c r="AGC13" s="255">
        <f ca="1">IF(AFQ13&lt;&gt;"",VLOOKUP(AFQ13,AER11:AFF15,15,FALSE),"")</f>
        <v>14</v>
      </c>
      <c r="AGD13" s="255">
        <f ca="1">SUMPRODUCT((AJL3:AJL42=AFQ13)*(AJO3:AJO42=AFQ14)*AJR3:AJR42)+SUMPRODUCT((AJL3:AJL42=AFQ13)*(AJO3:AJO42=AFQ15)*AJR3:AJR42)+SUMPRODUCT((AJL3:AJL42=AFQ13)*(AJO3:AJO42=AFQ11)*AJR3:AJR42)+SUMPRODUCT((AJL3:AJL42=AFQ13)*(AJO3:AJO42=AFQ12)*AJR3:AJR42)+SUMPRODUCT((AJL3:AJL42=AFQ14)*(AJO3:AJO42=AFQ13)*AJS3:AJS42)+SUMPRODUCT((AJL3:AJL42=AFQ15)*(AJO3:AJO42=AFQ13)*AJS3:AJS42)+SUMPRODUCT((AJL3:AJL42=AFQ11)*(AJO3:AJO42=AFQ13)*AJS3:AJS42)+SUMPRODUCT((AJL3:AJL42=AFQ12)*(AJO3:AJO42=AFQ13)*AJS3:AJS42)</f>
        <v>0</v>
      </c>
      <c r="AGE13" s="255">
        <f ca="1">SUMPRODUCT((AJL3:AJL42=AFQ13)*(AJO3:AJO42=AFQ14)*AJT3:AJT42)+SUMPRODUCT((AJL3:AJL42=AFQ13)*(AJO3:AJO42=AFQ15)*AJT3:AJT42)+SUMPRODUCT((AJL3:AJL42=AFQ13)*(AJO3:AJO42=AFQ11)*AJT3:AJT42)+SUMPRODUCT((AJL3:AJL42=AFQ13)*(AJO3:AJO42=AFQ12)*AJT3:AJT42)+SUMPRODUCT((AJL3:AJL42=AFQ14)*(AJO3:AJO42=AFQ13)*AJU3:AJU42)+SUMPRODUCT((AJL3:AJL42=AFQ15)*(AJO3:AJO42=AFQ13)*AJU3:AJU42)+SUMPRODUCT((AJL3:AJL42=AFQ11)*(AJO3:AJO42=AFQ13)*AJU3:AJU42)+SUMPRODUCT((AJL3:AJL42=AFQ12)*(AJO3:AJO42=AFQ13)*AJU3:AJU42)</f>
        <v>0</v>
      </c>
      <c r="AGF13" s="255">
        <f ca="1">IF(AFQ13&lt;&gt;"",AFR13*4+AFS13*2+AGD13+AGE13,"")</f>
        <v>0</v>
      </c>
      <c r="AGG13" s="255">
        <f ca="1">IF(AFQ13&lt;&gt;"",RANK(AGF13,AGF11:AGF15),"")</f>
        <v>1</v>
      </c>
      <c r="AGH13" s="255">
        <f ca="1">SUMPRODUCT((AGF11:AGF15=AGF13)*(AFW11:AFW15&gt;AFW13))</f>
        <v>0</v>
      </c>
      <c r="AGI13" s="255">
        <f ca="1">SUMPRODUCT((AGF11:AGF15=AGF13)*(AFW11:AFW15=AFW13)*(AFZ11:AFZ15&gt;AFZ13))</f>
        <v>0</v>
      </c>
      <c r="AGJ13" s="255">
        <f ca="1">SUMPRODUCT((AGF11:AGF15=AGF13)*(AFW11:AFW15=AFW13)*(AFZ11:AFZ15=AFZ13)*(AGA11:AGA15&gt;AGA13))</f>
        <v>0</v>
      </c>
      <c r="AGK13" s="255">
        <f ca="1">SUMPRODUCT((AGF11:AGF15=AGF13)*(AFW11:AFW15=AFW13)*(AFZ11:AFZ15=AFZ13)*(AGA11:AGA15=AGA13)*(AGB11:AGB15&gt;AGB13))</f>
        <v>0</v>
      </c>
      <c r="AGL13" s="255">
        <f ca="1">SUMPRODUCT((AGF11:AGF15=AGF13)*(AFW11:AFW15=AFW13)*(AFZ11:AFZ15=AFZ13)*(AGA11:AGA15=AGA13)*(AGB11:AGB15=AGB13)*(AGC11:AGC15&gt;AGC13))</f>
        <v>1</v>
      </c>
      <c r="AGM13" s="255">
        <f t="shared" ca="1" si="646"/>
        <v>2</v>
      </c>
      <c r="AGN13" s="255" t="str">
        <f ca="1">IF(AFQ13&lt;&gt;"",INDEX(AFQ11:AFQ15,MATCH(3,AGM11:AGM15,0),0),"")</f>
        <v>Scotland</v>
      </c>
      <c r="AGO13" s="255" t="str">
        <f ca="1">IF(AFM12&lt;&gt;"",AFM12,"")</f>
        <v/>
      </c>
      <c r="AGP13" s="255">
        <f ca="1">SUMPRODUCT((AJL3:AJL42=AGO13)*(AJO3:AJO42=AGO14)*(AJV3:AJV42="W"))+SUMPRODUCT((AJL3:AJL42=AGO13)*(AJO3:AJO42=AGO15)*(AJV3:AJV42="W"))+SUMPRODUCT((AJL3:AJL42=AGO13)*(AJO3:AJO42=AGO12)*(AJV3:AJV42="W"))+SUMPRODUCT((AJL3:AJL42=AGO14)*(AJO3:AJO42=AGO13)*(AJW3:AJW42="W"))+SUMPRODUCT((AJL3:AJL42=AGO15)*(AJO3:AJO42=AGO13)*(AJW3:AJW42="W"))+SUMPRODUCT((AJL3:AJL42=AGO12)*(AJO3:AJO42=AGO13)*(AJW3:AJW42="W"))</f>
        <v>0</v>
      </c>
      <c r="AGQ13" s="255">
        <f ca="1">SUMPRODUCT((AJL3:AJL42=AGO13)*(AJO3:AJO42=AGO14)*(AJV3:AJV42="D"))+SUMPRODUCT((AJL3:AJL42=AGO13)*(AJO3:AJO42=AGO15)*(AJV3:AJV42="D"))+SUMPRODUCT((AJL3:AJL42=AGO13)*(AJO3:AJO42=AGO12)*(AJV3:AJV42="D"))+SUMPRODUCT((AJL3:AJL42=AGO14)*(AJO3:AJO42=AGO13)*(AJV3:AJV42="D"))+SUMPRODUCT((AJL3:AJL42=AGO15)*(AJO3:AJO42=AGO13)*(AJV3:AJV42="D"))+SUMPRODUCT((AJL3:AJL42=AGO12)*(AJO3:AJO42=AGO13)*(AJV3:AJV42="D"))</f>
        <v>0</v>
      </c>
      <c r="AGR13" s="255">
        <f ca="1">SUMPRODUCT((AJL3:AJL42=AGO13)*(AJO3:AJO42=AGO14)*(AJV3:AJV42="L"))+SUMPRODUCT((AJL3:AJL42=AGO13)*(AJO3:AJO42=AGO15)*(AJV3:AJV42="L"))+SUMPRODUCT((AJL3:AJL42=AGO13)*(AJO3:AJO42=AGO12)*(AJV3:AJV42="L"))+SUMPRODUCT((AJL3:AJL42=AGO14)*(AJO3:AJO42=AGO13)*(AJW3:AJW42="L"))+SUMPRODUCT((AJL3:AJL42=AGO15)*(AJO3:AJO42=AGO13)*(AJW3:AJW42="L"))+SUMPRODUCT((AJL3:AJL42=AGO12)*(AJO3:AJO42=AGO13)*(AJW3:AJW42="L"))</f>
        <v>0</v>
      </c>
      <c r="AGS13" s="255">
        <f ca="1">IF(AGO13&lt;&gt;"",VLOOKUP(AGO13,AER4:AEV29,5,FALSE),0)</f>
        <v>0</v>
      </c>
      <c r="AGT13" s="255">
        <f ca="1">IF(AGO13&lt;&gt;"",VLOOKUP(AGO13,AER4:AEW29,6,FALSE),0)</f>
        <v>0</v>
      </c>
      <c r="AGU13" s="255">
        <f ca="1">AGS13-AGT13+1000</f>
        <v>1000</v>
      </c>
      <c r="AGV13" s="255">
        <f ca="1">IF(AGO13&lt;&gt;"",VLOOKUP(AGO13,AER4:AEY29,8,FALSE),0)</f>
        <v>0</v>
      </c>
      <c r="AGW13" s="255">
        <f ca="1">IF(AGO13&lt;&gt;"",VLOOKUP(AGO13,AER4:AEZ29,9,FALSE),0)</f>
        <v>0</v>
      </c>
      <c r="AGX13" s="255">
        <f t="shared" ref="AGX13" ca="1" si="750">AGV13-AGW13+1000</f>
        <v>1000</v>
      </c>
      <c r="AGY13" s="255" t="str">
        <f ca="1">IF(AGO13&lt;&gt;"",VLOOKUP(AGO13,AER11:AEV15,5,FALSE),"")</f>
        <v/>
      </c>
      <c r="AGZ13" s="255" t="str">
        <f ca="1">IF(AGO13&lt;&gt;"",VLOOKUP(AGO13,AER11:AEY15,8,FALSE),"")</f>
        <v/>
      </c>
      <c r="AHA13" s="255" t="str">
        <f ca="1">IF(AGO13&lt;&gt;"",VLOOKUP(AGO13,AER11:AFF15,15,FALSE),"")</f>
        <v/>
      </c>
      <c r="AHB13" s="255">
        <f ca="1">SUMPRODUCT((AJL3:AJL42=AGO13)*(AJO3:AJO42=AGO14)*AJR3:AJR42)+SUMPRODUCT((AJL3:AJL42=AGO13)*(AJO3:AJO42=AGO15)*AJR3:AJR42)+SUMPRODUCT((AJL3:AJL42=AGO13)*(AJO3:AJO42=AGO12)*AJR3:AJR42)+SUMPRODUCT((AJL3:AJL42=AGO14)*(AJO3:AJO42=AGO13)*AJS3:AJS42)+SUMPRODUCT((AJL3:AJL42=AGO15)*(AJO3:AJO42=AGO13)*AJS3:AJS42)+SUMPRODUCT((AJL3:AJL42=AGO12)*(AJO3:AJO42=AGO13)*AJS3:AJS42)</f>
        <v>0</v>
      </c>
      <c r="AHC13" s="255">
        <f ca="1">SUMPRODUCT((AJL3:AJL42=AGO13)*(AJO3:AJO42=AGO14)*AJT3:AJT42)+SUMPRODUCT((AJL3:AJL42=AGO13)*(AJO3:AJO42=AGO15)*AJT3:AJT42)+SUMPRODUCT((AJL3:AJL42=AGO13)*(AJO3:AJO42=AGO12)*AJT3:AJT42)+SUMPRODUCT((AJL3:AJL42=AGO14)*(AJO3:AJO42=AGO13)*AJU3:AJU42)+SUMPRODUCT((AJL3:AJL42=AGO15)*(AJO3:AJO42=AGO13)*AJU3:AJU42)+SUMPRODUCT((AJL3:AJL42=AGO12)*(AJO3:AJO42=AGO13)*AJU3:AJU42)</f>
        <v>0</v>
      </c>
      <c r="AHD13" s="255">
        <f ca="1">AGP13*4+AGQ13*2+AHB13+AHC13</f>
        <v>0</v>
      </c>
      <c r="AHE13" s="255" t="str">
        <f ca="1">IF(AGO13&lt;&gt;"",RANK(AHD13,AHD12:AHD15),"")</f>
        <v/>
      </c>
      <c r="AHF13" s="255">
        <f ca="1">SUMPRODUCT((AHD12:AHD15=AHD13)*(AGU12:AGU15&gt;AGU13))</f>
        <v>0</v>
      </c>
      <c r="AHG13" s="255">
        <f ca="1">SUMPRODUCT((AHD12:AHD15=AHD13)*(AGU12:AGU15=AGU13)*(AGX12:AGX15&gt;AGX13))</f>
        <v>0</v>
      </c>
      <c r="AHH13" s="255">
        <f ca="1">SUMPRODUCT((AHD11:AHD15=AHD13)*(AGU11:AGU15=AGU13)*(AGX11:AGX15=AGX13)*(AGY11:AGY15&gt;AGY13))</f>
        <v>0</v>
      </c>
      <c r="AHI13" s="255">
        <f ca="1">SUMPRODUCT((AHD11:AHD15=AHD13)*(AGU11:AGU15=AGU13)*(AGX11:AGX15=AGX13)*(AGY11:AGY15=AGY13)*(AGZ11:AGZ15&gt;AGZ13))</f>
        <v>0</v>
      </c>
      <c r="AHJ13" s="255">
        <f ca="1">SUMPRODUCT((AHD11:AHD15=AHD13)*(AGU11:AGU15=AGU13)*(AGX11:AGX15=AGX13)*(AGY11:AGY15=AGY13)*(AGZ11:AGZ15=AGZ13)*(AHA11:AHA15&gt;AHA13))</f>
        <v>0</v>
      </c>
      <c r="AHK13" s="255" t="str">
        <f t="shared" ca="1" si="647"/>
        <v/>
      </c>
      <c r="AHL13" s="255" t="str">
        <f ca="1">IF(AGO13&lt;&gt;"",INDEX(AGO12:AGO15,MATCH(3,AHK12:AHK15,0),0),"")</f>
        <v/>
      </c>
      <c r="AHM13" s="255" t="str">
        <f ca="1">IF(AFN11&lt;&gt;"",AFN11,"")</f>
        <v/>
      </c>
      <c r="AHN13" s="255">
        <f ca="1">SUMPRODUCT((AJL3:AJL42=AHM13)*(AJO3:AJO42=AHM14)*(AJV3:AJV42="W"))+SUMPRODUCT((AJL3:AJL42=AHM13)*(AJO3:AJO42=AHM15)*(AJV3:AJV42="W"))+SUMPRODUCT((AJL3:AJL42=AHM13)*(AJO3:AJO42=AHM16)*(AJV3:AJV42="W"))+SUMPRODUCT((AJL3:AJL42=AHM14)*(AJO3:AJO42=AHM13)*(AJW3:AJW42="W"))+SUMPRODUCT((AJL3:AJL42=AHM15)*(AJO3:AJO42=AHM13)*(AJW3:AJW42="W"))+SUMPRODUCT((AJL3:AJL42=AHM16)*(AJO3:AJO42=AHM13)*(AJW3:AJW42="W"))</f>
        <v>0</v>
      </c>
      <c r="AHO13" s="255">
        <f ca="1">SUMPRODUCT((AJL3:AJL42=AHM13)*(AJO3:AJO42=AHM14)*(AJV3:AJV42="D"))+SUMPRODUCT((AJL3:AJL42=AHM13)*(AJO3:AJO42=AHM15)*(AJV3:AJV42="D"))+SUMPRODUCT((AJL3:AJL42=AHM13)*(AJO3:AJO42=AHM16)*(AJV3:AJV42="D"))+SUMPRODUCT((AJL3:AJL42=AHM14)*(AJO3:AJO42=AHM13)*(AJV3:AJV42="D"))+SUMPRODUCT((AJL3:AJL42=AHM15)*(AJO3:AJO42=AHM13)*(AJV3:AJV42="D"))+SUMPRODUCT((AJL3:AJL42=AHM16)*(AJO3:AJO42=AHM13)*(AJV3:AJV42="D"))</f>
        <v>0</v>
      </c>
      <c r="AHP13" s="255">
        <f ca="1">SUMPRODUCT((AJL3:AJL42=AHM13)*(AJO3:AJO42=AHM14)*(AJV3:AJV42="L"))+SUMPRODUCT((AJL3:AJL42=AHM13)*(AJO3:AJO42=AHM15)*(AJV3:AJV42="L"))+SUMPRODUCT((AJL3:AJL42=AHM13)*(AJO3:AJO42=AHM16)*(AJV3:AJV42="L"))+SUMPRODUCT((AJL3:AJL42=AHM14)*(AJO3:AJO42=AHM13)*(AJW3:AJW42="L"))+SUMPRODUCT((AJL3:AJL42=AHM15)*(AJO3:AJO42=AHM13)*(AJW3:AJW42="L"))+SUMPRODUCT((AJL3:AJL42=AHM16)*(AJO3:AJO42=AHM13)*(AJW3:AJW42="L"))</f>
        <v>0</v>
      </c>
      <c r="AHQ13" s="255">
        <f ca="1">IF(AHM13&lt;&gt;"",VLOOKUP(AHM13,AER4:AEV29,5,FALSE),0)</f>
        <v>0</v>
      </c>
      <c r="AHR13" s="255">
        <f ca="1">IF(AHM13&lt;&gt;"",VLOOKUP(AHM13,AER4:AEW29,6,FALSE),0)</f>
        <v>0</v>
      </c>
      <c r="AHS13" s="255">
        <f ca="1">AHQ13-AHR13+1000</f>
        <v>1000</v>
      </c>
      <c r="AHT13" s="255">
        <f ca="1">IF(AHM13&lt;&gt;"",VLOOKUP(AHM13,AER4:AEY29,8,FALSE),0)</f>
        <v>0</v>
      </c>
      <c r="AHU13" s="255">
        <f ca="1">IF(AHM13&lt;&gt;"",VLOOKUP(AHM13,AER4:AEZ29,9,FALSE),0)</f>
        <v>0</v>
      </c>
      <c r="AHV13" s="255">
        <f ca="1">AHT13-AHU13+1000</f>
        <v>1000</v>
      </c>
      <c r="AHW13" s="255" t="str">
        <f ca="1">IF(AHM13&lt;&gt;"",VLOOKUP(AHM13,AER11:AEV15,5,FALSE),"")</f>
        <v/>
      </c>
      <c r="AHX13" s="255" t="str">
        <f ca="1">IF(AHM13&lt;&gt;"",VLOOKUP(AHM13,AER11:AEY15,8,FALSE),"")</f>
        <v/>
      </c>
      <c r="AHY13" s="255" t="str">
        <f ca="1">IF(AHM13&lt;&gt;"",VLOOKUP(AHM13,AER11:AFF15,15,FALSE),"")</f>
        <v/>
      </c>
      <c r="AHZ13" s="255">
        <f ca="1">SUMPRODUCT((AJL3:AJL42=AHM13)*(AJO3:AJO42=AHM14)*AJR3:AJR42)+SUMPRODUCT((AJL3:AJL42=AHM13)*(AJO3:AJO42=AHM15)*AJR3:AJR42)+SUMPRODUCT((AJL3:AJL42=AHM13)*(AJO3:AJO42=AHM16)*AJR3:AJR42)+SUMPRODUCT((AJL3:AJL42=AHM14)*(AJO3:AJO42=AHM13)*AJS3:AJS42)+SUMPRODUCT((AJL3:AJL42=AHM15)*(AJO3:AJO42=AHM13)*AJS3:AJS42)+SUMPRODUCT((AJL3:AJL42=AHM16)*(AJO3:AJO42=AHM13)*AJS3:AJS42)</f>
        <v>0</v>
      </c>
      <c r="AIA13" s="255">
        <f ca="1">SUMPRODUCT((AJL3:AJL42=AHM13)*(AJO3:AJO42=AHM14)*AJT3:AJT42)+SUMPRODUCT((AJL3:AJL42=AHM13)*(AJO3:AJO42=AHM15)*AJT3:AJT42)+SUMPRODUCT((AJL3:AJL42=AHM13)*(AJO3:AJO42=AHM16)*AJT3:AJT42)+SUMPRODUCT((AJL3:AJL42=AHM14)*(AJO3:AJO42=AHM13)*AJU3:AJU42)+SUMPRODUCT((AJL3:AJL42=AHM15)*(AJO3:AJO42=AHM13)*AJU3:AJU42)+SUMPRODUCT((AJL3:AJL42=AHM16)*(AJO3:AJO42=AHM13)*AJU3:AJU42)</f>
        <v>0</v>
      </c>
      <c r="AIB13" s="255">
        <f ca="1">AHN13*4+AHO13*2+AHZ13+AIA13</f>
        <v>0</v>
      </c>
      <c r="AIC13" s="255" t="str">
        <f ca="1">IF(AHM13&lt;&gt;"",RANK(AIB13,AIB13:AIB16),"")</f>
        <v/>
      </c>
      <c r="AID13" s="255">
        <f ca="1">SUMPRODUCT((AIB13:AIB16=AIB13)*(AHS13:AHS16&gt;AHS13))</f>
        <v>0</v>
      </c>
      <c r="AIE13" s="255">
        <f ca="1">SUMPRODUCT((AIB13:AIB16=AIB13)*(AHS13:AHS16=AHS13)*(AHV13:AHV16&gt;AHV13))</f>
        <v>0</v>
      </c>
      <c r="AIF13" s="255">
        <f ca="1">SUMPRODUCT((AIB11:AIB15=AIB13)*(AHS11:AHS15=AHS13)*(AHV11:AHV15=AHV13)*(AHW11:AHW15&gt;AHW13))</f>
        <v>0</v>
      </c>
      <c r="AIG13" s="255">
        <f ca="1">SUMPRODUCT((AIB11:AIB15=AIB13)*(AHS11:AHS15=AHS13)*(AHV11:AHV15=AHV13)*(AHW11:AHW15=AHW13)*(AHX11:AHX15&gt;AHX13))</f>
        <v>0</v>
      </c>
      <c r="AIH13" s="255">
        <f ca="1">SUMPRODUCT((AIB11:AIB15=AIB13)*(AHS11:AHS15=AHS13)*(AHV11:AHV15=AHV13)*(AHW11:AHW15=AHW13)*(AHX11:AHX15=AHX13)*(AHY11:AHY15&gt;AHY13))</f>
        <v>0</v>
      </c>
      <c r="AII13" s="255" t="str">
        <f t="shared" ref="AII13:AII15" ca="1" si="751">IF(AHM13&lt;&gt;"",SUM(AIC13:AIH13)+2,"")</f>
        <v/>
      </c>
      <c r="AIJ13" s="255" t="str">
        <f ca="1">IF(AHM13&lt;&gt;"",INDEX(AHM13:AHM15,MATCH(3,AII13:AII15,0),0),"")</f>
        <v/>
      </c>
      <c r="AJI13" s="255" t="str">
        <f ca="1">IF(AIJ13&lt;&gt;"",AIJ13,IF(AHL13&lt;&gt;"",AHL13,IF(AGN13&lt;&gt;"",AGN13,AFJ13)))</f>
        <v>Scotland</v>
      </c>
      <c r="AJJ13" s="255">
        <v>3</v>
      </c>
      <c r="AJK13" s="255">
        <v>11</v>
      </c>
      <c r="AJL13" s="255" t="str">
        <f t="shared" si="58"/>
        <v>France</v>
      </c>
      <c r="AJM13" s="255" t="str">
        <f ca="1">IF(OFFSET('All Players'!$W20,0,AJM$1)&lt;&gt;"",OFFSET('All Players'!$W20,0,AJM$1),"")</f>
        <v/>
      </c>
      <c r="AJN13" s="255" t="str">
        <f ca="1">IF(OFFSET('All Players'!$Y20,0,AJM$1)&lt;&gt;"",OFFSET('All Players'!$Y20,0,AJM$1),"")</f>
        <v/>
      </c>
      <c r="AJO13" s="255" t="str">
        <f t="shared" si="59"/>
        <v>Romania</v>
      </c>
      <c r="AJP13" s="255" t="str">
        <f ca="1">IF(OFFSET('All Players'!$AA20,0,AJO$1)&lt;&gt;"",OFFSET('All Players'!$AA20,0,AJO$1),"")</f>
        <v/>
      </c>
      <c r="AJQ13" s="255" t="str">
        <f ca="1">IF(OFFSET('All Players'!$AC20,0,AJP$1)&lt;&gt;"",OFFSET('All Players'!$AC20,0,AJP$1),"")</f>
        <v/>
      </c>
      <c r="AJR13" s="255">
        <f t="shared" ca="1" si="60"/>
        <v>0</v>
      </c>
      <c r="AJS13" s="255">
        <f t="shared" ca="1" si="61"/>
        <v>0</v>
      </c>
      <c r="AJT13" s="255">
        <f t="shared" ca="1" si="62"/>
        <v>0</v>
      </c>
      <c r="AJU13" s="255">
        <f t="shared" ca="1" si="63"/>
        <v>0</v>
      </c>
      <c r="AJV13" s="255" t="str">
        <f t="shared" ca="1" si="64"/>
        <v/>
      </c>
      <c r="AJW13" s="255" t="str">
        <f t="shared" ca="1" si="65"/>
        <v/>
      </c>
      <c r="AJX13" s="255">
        <f ca="1">VLOOKUP(AJY13,AOP11:AOQ15,2,FALSE)</f>
        <v>2</v>
      </c>
      <c r="AJY13" s="255" t="s">
        <v>7</v>
      </c>
      <c r="AJZ13" s="255">
        <f t="shared" ca="1" si="509"/>
        <v>0</v>
      </c>
      <c r="AKA13" s="255">
        <f t="shared" ca="1" si="510"/>
        <v>0</v>
      </c>
      <c r="AKB13" s="255">
        <f t="shared" ca="1" si="511"/>
        <v>0</v>
      </c>
      <c r="AKC13" s="255">
        <f t="shared" ca="1" si="512"/>
        <v>0</v>
      </c>
      <c r="AKD13" s="255">
        <f t="shared" ca="1" si="648"/>
        <v>0</v>
      </c>
      <c r="AKE13" s="255">
        <f t="shared" ca="1" si="513"/>
        <v>1000</v>
      </c>
      <c r="AKF13" s="255">
        <f t="shared" ca="1" si="649"/>
        <v>0</v>
      </c>
      <c r="AKG13" s="255">
        <f t="shared" ca="1" si="650"/>
        <v>0</v>
      </c>
      <c r="AKH13" s="255">
        <f t="shared" ca="1" si="514"/>
        <v>1000</v>
      </c>
      <c r="AKI13" s="255">
        <f t="shared" ca="1" si="515"/>
        <v>0</v>
      </c>
      <c r="AKJ13" s="255">
        <f ca="1">SUMIF(AOS:AOS,AJY13,AOY:AOY)+SUMIF(AOV:AOV,AJY13,AOZ:AOZ)</f>
        <v>0</v>
      </c>
      <c r="AKK13" s="255">
        <f ca="1">SUMIF(AOS:AOS,AJY13,APA:APA)+SUMIF(AOV:AOV,AJY13,APB:APB)</f>
        <v>0</v>
      </c>
      <c r="AKL13" s="255">
        <f t="shared" ca="1" si="516"/>
        <v>0</v>
      </c>
      <c r="AKM13" s="255">
        <v>14</v>
      </c>
      <c r="AKN13" s="255">
        <f t="shared" ca="1" si="651"/>
        <v>1</v>
      </c>
      <c r="AKP13" s="255">
        <f ca="1">RANK(AKL13,AKL$11:AKL$15)+COUNTIF(AKL$11:AKL13,AKL13)-1</f>
        <v>3</v>
      </c>
      <c r="AKQ13" s="255" t="str">
        <f ca="1">INDEX(AJY$11:AJY$15,MATCH(3,AKP$11:AKP$15,0),0)</f>
        <v>Japan</v>
      </c>
      <c r="AKR13" s="255">
        <f t="shared" ca="1" si="652"/>
        <v>1</v>
      </c>
      <c r="AKS13" s="255" t="str">
        <f ca="1">IF(AND(AKS12&lt;&gt;"",AKR13=1),AKQ13,"")</f>
        <v>Japan</v>
      </c>
      <c r="AKT13" s="255" t="str">
        <f ca="1">IF(AND(AKT12&lt;&gt;"",AKR14=2),AKQ14,"")</f>
        <v/>
      </c>
      <c r="AKU13" s="255" t="str">
        <f ca="1">IF(AND(AKU12&lt;&gt;"",AKR15=3),AKQ15,"")</f>
        <v/>
      </c>
      <c r="AKX13" s="255" t="str">
        <f t="shared" ca="1" si="653"/>
        <v>Japan</v>
      </c>
      <c r="AKY13" s="255">
        <f ca="1">SUMPRODUCT((AOS3:AOS42=AKX13)*(AOV3:AOV42=AKX14)*(APC3:APC42="W"))+SUMPRODUCT((AOS3:AOS42=AKX13)*(AOV3:AOV42=AKX15)*(APC3:APC42="W"))+SUMPRODUCT((AOS3:AOS42=AKX13)*(AOV3:AOV42=AKX11)*(APC3:APC42="W"))+SUMPRODUCT((AOS3:AOS42=AKX13)*(AOV3:AOV42=AKX12)*(APC3:APC42="W"))+SUMPRODUCT((AOS3:AOS42=AKX14)*(AOV3:AOV42=AKX13)*(APD3:APD42="W"))+SUMPRODUCT((AOS3:AOS42=AKX15)*(AOV3:AOV42=AKX13)*(APD3:APD42="W"))+SUMPRODUCT((AOS3:AOS42=AKX11)*(AOV3:AOV42=AKX13)*(APD3:APD42="W"))+SUMPRODUCT((AOS3:AOS42=AKX12)*(AOV3:AOV42=AKX13)*(APD3:APD42="W"))</f>
        <v>0</v>
      </c>
      <c r="AKZ13" s="255">
        <f ca="1">SUMPRODUCT((AOS3:AOS42=AKX13)*(AOV3:AOV42=AKX14)*(APC3:APC42="D"))+SUMPRODUCT((AOS3:AOS42=AKX13)*(AOV3:AOV42=AKX15)*(APC3:APC42="D"))+SUMPRODUCT((AOS3:AOS42=AKX13)*(AOV3:AOV42=AKX11)*(APC3:APC42="D"))+SUMPRODUCT((AOS3:AOS42=AKX13)*(AOV3:AOV42=AKX12)*(APC3:APC42="D"))+SUMPRODUCT((AOS3:AOS42=AKX14)*(AOV3:AOV42=AKX13)*(APC3:APC42="D"))+SUMPRODUCT((AOS3:AOS42=AKX15)*(AOV3:AOV42=AKX13)*(APC3:APC42="D"))+SUMPRODUCT((AOS3:AOS42=AKX11)*(AOV3:AOV42=AKX13)*(APC3:APC42="D"))+SUMPRODUCT((AOS3:AOS42=AKX12)*(AOV3:AOV42=AKX13)*(APC3:APC42="D"))</f>
        <v>0</v>
      </c>
      <c r="ALA13" s="255">
        <f ca="1">SUMPRODUCT((AOS3:AOS42=AKX13)*(AOV3:AOV42=AKX14)*(APC3:APC42="L"))+SUMPRODUCT((AOS3:AOS42=AKX13)*(AOV3:AOV42=AKX15)*(APC3:APC42="L"))+SUMPRODUCT((AOS3:AOS42=AKX13)*(AOV3:AOV42=AKX11)*(APC3:APC42="L"))+SUMPRODUCT((AOS3:AOS42=AKX13)*(AOV3:AOV42=AKX12)*(APC3:APC42="L"))+SUMPRODUCT((AOS3:AOS42=AKX14)*(AOV3:AOV42=AKX13)*(APD3:APD42="L"))+SUMPRODUCT((AOS3:AOS42=AKX15)*(AOV3:AOV42=AKX13)*(APD3:APD42="L"))+SUMPRODUCT((AOS3:AOS42=AKX11)*(AOV3:AOV42=AKX13)*(APD3:APD42="L"))+SUMPRODUCT((AOS3:AOS42=AKX12)*(AOV3:AOV42=AKX13)*(APD3:APD42="L"))</f>
        <v>0</v>
      </c>
      <c r="ALB13" s="255">
        <f ca="1">IF(AKX13&lt;&gt;"",VLOOKUP(AKX13,AJY4:AKC29,5,FALSE),0)</f>
        <v>0</v>
      </c>
      <c r="ALC13" s="255">
        <f ca="1">IF(AKX13&lt;&gt;"",VLOOKUP(AKX13,AJY4:AKD29,6,FALSE),0)</f>
        <v>0</v>
      </c>
      <c r="ALD13" s="255">
        <f ca="1">ALB13-ALC13+1000</f>
        <v>1000</v>
      </c>
      <c r="ALE13" s="255">
        <f ca="1">IF(AKX13&lt;&gt;"",VLOOKUP(AKX13,AJY4:AKF29,8,FALSE),0)</f>
        <v>0</v>
      </c>
      <c r="ALF13" s="255">
        <f ca="1">IF(AKX13&lt;&gt;"",VLOOKUP(AKX13,AJY4:AKG29,9,FALSE),0)</f>
        <v>0</v>
      </c>
      <c r="ALG13" s="255">
        <f ca="1">IF(AKX13&lt;&gt;"",ALE13-ALF13+1000,"")</f>
        <v>1000</v>
      </c>
      <c r="ALH13" s="255">
        <f ca="1">IF(AKX13&lt;&gt;"",VLOOKUP(AKX13,AJY11:AKC15,5,FALSE),"")</f>
        <v>0</v>
      </c>
      <c r="ALI13" s="255">
        <f ca="1">IF(AKX13&lt;&gt;"",VLOOKUP(AKX13,AJY11:AKF15,8,FALSE),"")</f>
        <v>0</v>
      </c>
      <c r="ALJ13" s="255">
        <f ca="1">IF(AKX13&lt;&gt;"",VLOOKUP(AKX13,AJY11:AKM15,15,FALSE),"")</f>
        <v>14</v>
      </c>
      <c r="ALK13" s="255">
        <f ca="1">SUMPRODUCT((AOS3:AOS42=AKX13)*(AOV3:AOV42=AKX14)*AOY3:AOY42)+SUMPRODUCT((AOS3:AOS42=AKX13)*(AOV3:AOV42=AKX15)*AOY3:AOY42)+SUMPRODUCT((AOS3:AOS42=AKX13)*(AOV3:AOV42=AKX11)*AOY3:AOY42)+SUMPRODUCT((AOS3:AOS42=AKX13)*(AOV3:AOV42=AKX12)*AOY3:AOY42)+SUMPRODUCT((AOS3:AOS42=AKX14)*(AOV3:AOV42=AKX13)*AOZ3:AOZ42)+SUMPRODUCT((AOS3:AOS42=AKX15)*(AOV3:AOV42=AKX13)*AOZ3:AOZ42)+SUMPRODUCT((AOS3:AOS42=AKX11)*(AOV3:AOV42=AKX13)*AOZ3:AOZ42)+SUMPRODUCT((AOS3:AOS42=AKX12)*(AOV3:AOV42=AKX13)*AOZ3:AOZ42)</f>
        <v>0</v>
      </c>
      <c r="ALL13" s="255">
        <f ca="1">SUMPRODUCT((AOS3:AOS42=AKX13)*(AOV3:AOV42=AKX14)*APA3:APA42)+SUMPRODUCT((AOS3:AOS42=AKX13)*(AOV3:AOV42=AKX15)*APA3:APA42)+SUMPRODUCT((AOS3:AOS42=AKX13)*(AOV3:AOV42=AKX11)*APA3:APA42)+SUMPRODUCT((AOS3:AOS42=AKX13)*(AOV3:AOV42=AKX12)*APA3:APA42)+SUMPRODUCT((AOS3:AOS42=AKX14)*(AOV3:AOV42=AKX13)*APB3:APB42)+SUMPRODUCT((AOS3:AOS42=AKX15)*(AOV3:AOV42=AKX13)*APB3:APB42)+SUMPRODUCT((AOS3:AOS42=AKX11)*(AOV3:AOV42=AKX13)*APB3:APB42)+SUMPRODUCT((AOS3:AOS42=AKX12)*(AOV3:AOV42=AKX13)*APB3:APB42)</f>
        <v>0</v>
      </c>
      <c r="ALM13" s="255">
        <f ca="1">IF(AKX13&lt;&gt;"",AKY13*4+AKZ13*2+ALK13+ALL13,"")</f>
        <v>0</v>
      </c>
      <c r="ALN13" s="255">
        <f ca="1">IF(AKX13&lt;&gt;"",RANK(ALM13,ALM11:ALM15),"")</f>
        <v>1</v>
      </c>
      <c r="ALO13" s="255">
        <f ca="1">SUMPRODUCT((ALM11:ALM15=ALM13)*(ALD11:ALD15&gt;ALD13))</f>
        <v>0</v>
      </c>
      <c r="ALP13" s="255">
        <f ca="1">SUMPRODUCT((ALM11:ALM15=ALM13)*(ALD11:ALD15=ALD13)*(ALG11:ALG15&gt;ALG13))</f>
        <v>0</v>
      </c>
      <c r="ALQ13" s="255">
        <f ca="1">SUMPRODUCT((ALM11:ALM15=ALM13)*(ALD11:ALD15=ALD13)*(ALG11:ALG15=ALG13)*(ALH11:ALH15&gt;ALH13))</f>
        <v>0</v>
      </c>
      <c r="ALR13" s="255">
        <f ca="1">SUMPRODUCT((ALM11:ALM15=ALM13)*(ALD11:ALD15=ALD13)*(ALG11:ALG15=ALG13)*(ALH11:ALH15=ALH13)*(ALI11:ALI15&gt;ALI13))</f>
        <v>0</v>
      </c>
      <c r="ALS13" s="255">
        <f ca="1">SUMPRODUCT((ALM11:ALM15=ALM13)*(ALD11:ALD15=ALD13)*(ALG11:ALG15=ALG13)*(ALH11:ALH15=ALH13)*(ALI11:ALI15=ALI13)*(ALJ11:ALJ15&gt;ALJ13))</f>
        <v>1</v>
      </c>
      <c r="ALT13" s="255">
        <f t="shared" ca="1" si="656"/>
        <v>2</v>
      </c>
      <c r="ALU13" s="255" t="str">
        <f ca="1">IF(AKX13&lt;&gt;"",INDEX(AKX11:AKX15,MATCH(3,ALT11:ALT15,0),0),"")</f>
        <v>Scotland</v>
      </c>
      <c r="ALV13" s="255" t="str">
        <f ca="1">IF(AKT12&lt;&gt;"",AKT12,"")</f>
        <v/>
      </c>
      <c r="ALW13" s="255">
        <f ca="1">SUMPRODUCT((AOS3:AOS42=ALV13)*(AOV3:AOV42=ALV14)*(APC3:APC42="W"))+SUMPRODUCT((AOS3:AOS42=ALV13)*(AOV3:AOV42=ALV15)*(APC3:APC42="W"))+SUMPRODUCT((AOS3:AOS42=ALV13)*(AOV3:AOV42=ALV12)*(APC3:APC42="W"))+SUMPRODUCT((AOS3:AOS42=ALV14)*(AOV3:AOV42=ALV13)*(APD3:APD42="W"))+SUMPRODUCT((AOS3:AOS42=ALV15)*(AOV3:AOV42=ALV13)*(APD3:APD42="W"))+SUMPRODUCT((AOS3:AOS42=ALV12)*(AOV3:AOV42=ALV13)*(APD3:APD42="W"))</f>
        <v>0</v>
      </c>
      <c r="ALX13" s="255">
        <f ca="1">SUMPRODUCT((AOS3:AOS42=ALV13)*(AOV3:AOV42=ALV14)*(APC3:APC42="D"))+SUMPRODUCT((AOS3:AOS42=ALV13)*(AOV3:AOV42=ALV15)*(APC3:APC42="D"))+SUMPRODUCT((AOS3:AOS42=ALV13)*(AOV3:AOV42=ALV12)*(APC3:APC42="D"))+SUMPRODUCT((AOS3:AOS42=ALV14)*(AOV3:AOV42=ALV13)*(APC3:APC42="D"))+SUMPRODUCT((AOS3:AOS42=ALV15)*(AOV3:AOV42=ALV13)*(APC3:APC42="D"))+SUMPRODUCT((AOS3:AOS42=ALV12)*(AOV3:AOV42=ALV13)*(APC3:APC42="D"))</f>
        <v>0</v>
      </c>
      <c r="ALY13" s="255">
        <f ca="1">SUMPRODUCT((AOS3:AOS42=ALV13)*(AOV3:AOV42=ALV14)*(APC3:APC42="L"))+SUMPRODUCT((AOS3:AOS42=ALV13)*(AOV3:AOV42=ALV15)*(APC3:APC42="L"))+SUMPRODUCT((AOS3:AOS42=ALV13)*(AOV3:AOV42=ALV12)*(APC3:APC42="L"))+SUMPRODUCT((AOS3:AOS42=ALV14)*(AOV3:AOV42=ALV13)*(APD3:APD42="L"))+SUMPRODUCT((AOS3:AOS42=ALV15)*(AOV3:AOV42=ALV13)*(APD3:APD42="L"))+SUMPRODUCT((AOS3:AOS42=ALV12)*(AOV3:AOV42=ALV13)*(APD3:APD42="L"))</f>
        <v>0</v>
      </c>
      <c r="ALZ13" s="255">
        <f ca="1">IF(ALV13&lt;&gt;"",VLOOKUP(ALV13,AJY4:AKC29,5,FALSE),0)</f>
        <v>0</v>
      </c>
      <c r="AMA13" s="255">
        <f ca="1">IF(ALV13&lt;&gt;"",VLOOKUP(ALV13,AJY4:AKD29,6,FALSE),0)</f>
        <v>0</v>
      </c>
      <c r="AMB13" s="255">
        <f ca="1">ALZ13-AMA13+1000</f>
        <v>1000</v>
      </c>
      <c r="AMC13" s="255">
        <f ca="1">IF(ALV13&lt;&gt;"",VLOOKUP(ALV13,AJY4:AKF29,8,FALSE),0)</f>
        <v>0</v>
      </c>
      <c r="AMD13" s="255">
        <f ca="1">IF(ALV13&lt;&gt;"",VLOOKUP(ALV13,AJY4:AKG29,9,FALSE),0)</f>
        <v>0</v>
      </c>
      <c r="AME13" s="255">
        <f t="shared" ref="AME13" ca="1" si="752">AMC13-AMD13+1000</f>
        <v>1000</v>
      </c>
      <c r="AMF13" s="255" t="str">
        <f ca="1">IF(ALV13&lt;&gt;"",VLOOKUP(ALV13,AJY11:AKC15,5,FALSE),"")</f>
        <v/>
      </c>
      <c r="AMG13" s="255" t="str">
        <f ca="1">IF(ALV13&lt;&gt;"",VLOOKUP(ALV13,AJY11:AKF15,8,FALSE),"")</f>
        <v/>
      </c>
      <c r="AMH13" s="255" t="str">
        <f ca="1">IF(ALV13&lt;&gt;"",VLOOKUP(ALV13,AJY11:AKM15,15,FALSE),"")</f>
        <v/>
      </c>
      <c r="AMI13" s="255">
        <f ca="1">SUMPRODUCT((AOS3:AOS42=ALV13)*(AOV3:AOV42=ALV14)*AOY3:AOY42)+SUMPRODUCT((AOS3:AOS42=ALV13)*(AOV3:AOV42=ALV15)*AOY3:AOY42)+SUMPRODUCT((AOS3:AOS42=ALV13)*(AOV3:AOV42=ALV12)*AOY3:AOY42)+SUMPRODUCT((AOS3:AOS42=ALV14)*(AOV3:AOV42=ALV13)*AOZ3:AOZ42)+SUMPRODUCT((AOS3:AOS42=ALV15)*(AOV3:AOV42=ALV13)*AOZ3:AOZ42)+SUMPRODUCT((AOS3:AOS42=ALV12)*(AOV3:AOV42=ALV13)*AOZ3:AOZ42)</f>
        <v>0</v>
      </c>
      <c r="AMJ13" s="255">
        <f ca="1">SUMPRODUCT((AOS3:AOS42=ALV13)*(AOV3:AOV42=ALV14)*APA3:APA42)+SUMPRODUCT((AOS3:AOS42=ALV13)*(AOV3:AOV42=ALV15)*APA3:APA42)+SUMPRODUCT((AOS3:AOS42=ALV13)*(AOV3:AOV42=ALV12)*APA3:APA42)+SUMPRODUCT((AOS3:AOS42=ALV14)*(AOV3:AOV42=ALV13)*APB3:APB42)+SUMPRODUCT((AOS3:AOS42=ALV15)*(AOV3:AOV42=ALV13)*APB3:APB42)+SUMPRODUCT((AOS3:AOS42=ALV12)*(AOV3:AOV42=ALV13)*APB3:APB42)</f>
        <v>0</v>
      </c>
      <c r="AMK13" s="255">
        <f ca="1">ALW13*4+ALX13*2+AMI13+AMJ13</f>
        <v>0</v>
      </c>
      <c r="AML13" s="255" t="str">
        <f ca="1">IF(ALV13&lt;&gt;"",RANK(AMK13,AMK12:AMK15),"")</f>
        <v/>
      </c>
      <c r="AMM13" s="255">
        <f ca="1">SUMPRODUCT((AMK12:AMK15=AMK13)*(AMB12:AMB15&gt;AMB13))</f>
        <v>0</v>
      </c>
      <c r="AMN13" s="255">
        <f ca="1">SUMPRODUCT((AMK12:AMK15=AMK13)*(AMB12:AMB15=AMB13)*(AME12:AME15&gt;AME13))</f>
        <v>0</v>
      </c>
      <c r="AMO13" s="255">
        <f ca="1">SUMPRODUCT((AMK11:AMK15=AMK13)*(AMB11:AMB15=AMB13)*(AME11:AME15=AME13)*(AMF11:AMF15&gt;AMF13))</f>
        <v>0</v>
      </c>
      <c r="AMP13" s="255">
        <f ca="1">SUMPRODUCT((AMK11:AMK15=AMK13)*(AMB11:AMB15=AMB13)*(AME11:AME15=AME13)*(AMF11:AMF15=AMF13)*(AMG11:AMG15&gt;AMG13))</f>
        <v>0</v>
      </c>
      <c r="AMQ13" s="255">
        <f ca="1">SUMPRODUCT((AMK11:AMK15=AMK13)*(AMB11:AMB15=AMB13)*(AME11:AME15=AME13)*(AMF11:AMF15=AMF13)*(AMG11:AMG15=AMG13)*(AMH11:AMH15&gt;AMH13))</f>
        <v>0</v>
      </c>
      <c r="AMR13" s="255" t="str">
        <f t="shared" ca="1" si="657"/>
        <v/>
      </c>
      <c r="AMS13" s="255" t="str">
        <f ca="1">IF(ALV13&lt;&gt;"",INDEX(ALV12:ALV15,MATCH(3,AMR12:AMR15,0),0),"")</f>
        <v/>
      </c>
      <c r="AMT13" s="255" t="str">
        <f ca="1">IF(AKU11&lt;&gt;"",AKU11,"")</f>
        <v/>
      </c>
      <c r="AMU13" s="255">
        <f ca="1">SUMPRODUCT((AOS3:AOS42=AMT13)*(AOV3:AOV42=AMT14)*(APC3:APC42="W"))+SUMPRODUCT((AOS3:AOS42=AMT13)*(AOV3:AOV42=AMT15)*(APC3:APC42="W"))+SUMPRODUCT((AOS3:AOS42=AMT13)*(AOV3:AOV42=AMT16)*(APC3:APC42="W"))+SUMPRODUCT((AOS3:AOS42=AMT14)*(AOV3:AOV42=AMT13)*(APD3:APD42="W"))+SUMPRODUCT((AOS3:AOS42=AMT15)*(AOV3:AOV42=AMT13)*(APD3:APD42="W"))+SUMPRODUCT((AOS3:AOS42=AMT16)*(AOV3:AOV42=AMT13)*(APD3:APD42="W"))</f>
        <v>0</v>
      </c>
      <c r="AMV13" s="255">
        <f ca="1">SUMPRODUCT((AOS3:AOS42=AMT13)*(AOV3:AOV42=AMT14)*(APC3:APC42="D"))+SUMPRODUCT((AOS3:AOS42=AMT13)*(AOV3:AOV42=AMT15)*(APC3:APC42="D"))+SUMPRODUCT((AOS3:AOS42=AMT13)*(AOV3:AOV42=AMT16)*(APC3:APC42="D"))+SUMPRODUCT((AOS3:AOS42=AMT14)*(AOV3:AOV42=AMT13)*(APC3:APC42="D"))+SUMPRODUCT((AOS3:AOS42=AMT15)*(AOV3:AOV42=AMT13)*(APC3:APC42="D"))+SUMPRODUCT((AOS3:AOS42=AMT16)*(AOV3:AOV42=AMT13)*(APC3:APC42="D"))</f>
        <v>0</v>
      </c>
      <c r="AMW13" s="255">
        <f ca="1">SUMPRODUCT((AOS3:AOS42=AMT13)*(AOV3:AOV42=AMT14)*(APC3:APC42="L"))+SUMPRODUCT((AOS3:AOS42=AMT13)*(AOV3:AOV42=AMT15)*(APC3:APC42="L"))+SUMPRODUCT((AOS3:AOS42=AMT13)*(AOV3:AOV42=AMT16)*(APC3:APC42="L"))+SUMPRODUCT((AOS3:AOS42=AMT14)*(AOV3:AOV42=AMT13)*(APD3:APD42="L"))+SUMPRODUCT((AOS3:AOS42=AMT15)*(AOV3:AOV42=AMT13)*(APD3:APD42="L"))+SUMPRODUCT((AOS3:AOS42=AMT16)*(AOV3:AOV42=AMT13)*(APD3:APD42="L"))</f>
        <v>0</v>
      </c>
      <c r="AMX13" s="255">
        <f ca="1">IF(AMT13&lt;&gt;"",VLOOKUP(AMT13,AJY4:AKC29,5,FALSE),0)</f>
        <v>0</v>
      </c>
      <c r="AMY13" s="255">
        <f ca="1">IF(AMT13&lt;&gt;"",VLOOKUP(AMT13,AJY4:AKD29,6,FALSE),0)</f>
        <v>0</v>
      </c>
      <c r="AMZ13" s="255">
        <f ca="1">AMX13-AMY13+1000</f>
        <v>1000</v>
      </c>
      <c r="ANA13" s="255">
        <f ca="1">IF(AMT13&lt;&gt;"",VLOOKUP(AMT13,AJY4:AKF29,8,FALSE),0)</f>
        <v>0</v>
      </c>
      <c r="ANB13" s="255">
        <f ca="1">IF(AMT13&lt;&gt;"",VLOOKUP(AMT13,AJY4:AKG29,9,FALSE),0)</f>
        <v>0</v>
      </c>
      <c r="ANC13" s="255">
        <f ca="1">ANA13-ANB13+1000</f>
        <v>1000</v>
      </c>
      <c r="AND13" s="255" t="str">
        <f ca="1">IF(AMT13&lt;&gt;"",VLOOKUP(AMT13,AJY11:AKC15,5,FALSE),"")</f>
        <v/>
      </c>
      <c r="ANE13" s="255" t="str">
        <f ca="1">IF(AMT13&lt;&gt;"",VLOOKUP(AMT13,AJY11:AKF15,8,FALSE),"")</f>
        <v/>
      </c>
      <c r="ANF13" s="255" t="str">
        <f ca="1">IF(AMT13&lt;&gt;"",VLOOKUP(AMT13,AJY11:AKM15,15,FALSE),"")</f>
        <v/>
      </c>
      <c r="ANG13" s="255">
        <f ca="1">SUMPRODUCT((AOS3:AOS42=AMT13)*(AOV3:AOV42=AMT14)*AOY3:AOY42)+SUMPRODUCT((AOS3:AOS42=AMT13)*(AOV3:AOV42=AMT15)*AOY3:AOY42)+SUMPRODUCT((AOS3:AOS42=AMT13)*(AOV3:AOV42=AMT16)*AOY3:AOY42)+SUMPRODUCT((AOS3:AOS42=AMT14)*(AOV3:AOV42=AMT13)*AOZ3:AOZ42)+SUMPRODUCT((AOS3:AOS42=AMT15)*(AOV3:AOV42=AMT13)*AOZ3:AOZ42)+SUMPRODUCT((AOS3:AOS42=AMT16)*(AOV3:AOV42=AMT13)*AOZ3:AOZ42)</f>
        <v>0</v>
      </c>
      <c r="ANH13" s="255">
        <f ca="1">SUMPRODUCT((AOS3:AOS42=AMT13)*(AOV3:AOV42=AMT14)*APA3:APA42)+SUMPRODUCT((AOS3:AOS42=AMT13)*(AOV3:AOV42=AMT15)*APA3:APA42)+SUMPRODUCT((AOS3:AOS42=AMT13)*(AOV3:AOV42=AMT16)*APA3:APA42)+SUMPRODUCT((AOS3:AOS42=AMT14)*(AOV3:AOV42=AMT13)*APB3:APB42)+SUMPRODUCT((AOS3:AOS42=AMT15)*(AOV3:AOV42=AMT13)*APB3:APB42)+SUMPRODUCT((AOS3:AOS42=AMT16)*(AOV3:AOV42=AMT13)*APB3:APB42)</f>
        <v>0</v>
      </c>
      <c r="ANI13" s="255">
        <f ca="1">AMU13*4+AMV13*2+ANG13+ANH13</f>
        <v>0</v>
      </c>
      <c r="ANJ13" s="255" t="str">
        <f ca="1">IF(AMT13&lt;&gt;"",RANK(ANI13,ANI13:ANI16),"")</f>
        <v/>
      </c>
      <c r="ANK13" s="255">
        <f ca="1">SUMPRODUCT((ANI13:ANI16=ANI13)*(AMZ13:AMZ16&gt;AMZ13))</f>
        <v>0</v>
      </c>
      <c r="ANL13" s="255">
        <f ca="1">SUMPRODUCT((ANI13:ANI16=ANI13)*(AMZ13:AMZ16=AMZ13)*(ANC13:ANC16&gt;ANC13))</f>
        <v>0</v>
      </c>
      <c r="ANM13" s="255">
        <f ca="1">SUMPRODUCT((ANI11:ANI15=ANI13)*(AMZ11:AMZ15=AMZ13)*(ANC11:ANC15=ANC13)*(AND11:AND15&gt;AND13))</f>
        <v>0</v>
      </c>
      <c r="ANN13" s="255">
        <f ca="1">SUMPRODUCT((ANI11:ANI15=ANI13)*(AMZ11:AMZ15=AMZ13)*(ANC11:ANC15=ANC13)*(AND11:AND15=AND13)*(ANE11:ANE15&gt;ANE13))</f>
        <v>0</v>
      </c>
      <c r="ANO13" s="255">
        <f ca="1">SUMPRODUCT((ANI11:ANI15=ANI13)*(AMZ11:AMZ15=AMZ13)*(ANC11:ANC15=ANC13)*(AND11:AND15=AND13)*(ANE11:ANE15=ANE13)*(ANF11:ANF15&gt;ANF13))</f>
        <v>0</v>
      </c>
      <c r="ANP13" s="255" t="str">
        <f t="shared" ref="ANP13:ANP15" ca="1" si="753">IF(AMT13&lt;&gt;"",SUM(ANJ13:ANO13)+2,"")</f>
        <v/>
      </c>
      <c r="ANQ13" s="255" t="str">
        <f ca="1">IF(AMT13&lt;&gt;"",INDEX(AMT13:AMT15,MATCH(3,ANP13:ANP15,0),0),"")</f>
        <v/>
      </c>
      <c r="AOP13" s="255" t="str">
        <f ca="1">IF(ANQ13&lt;&gt;"",ANQ13,IF(AMS13&lt;&gt;"",AMS13,IF(ALU13&lt;&gt;"",ALU13,AKQ13)))</f>
        <v>Scotland</v>
      </c>
      <c r="AOQ13" s="255">
        <v>3</v>
      </c>
      <c r="AOR13" s="255">
        <v>11</v>
      </c>
      <c r="AOS13" s="255" t="str">
        <f t="shared" si="66"/>
        <v>France</v>
      </c>
      <c r="AOT13" s="255" t="str">
        <f ca="1">IF(OFFSET('All Players'!$W20,0,AOT$1)&lt;&gt;"",OFFSET('All Players'!$W20,0,AOT$1),"")</f>
        <v/>
      </c>
      <c r="AOU13" s="255" t="str">
        <f ca="1">IF(OFFSET('All Players'!$Y20,0,AOT$1)&lt;&gt;"",OFFSET('All Players'!$Y20,0,AOT$1),"")</f>
        <v/>
      </c>
      <c r="AOV13" s="255" t="str">
        <f t="shared" si="67"/>
        <v>Romania</v>
      </c>
      <c r="AOW13" s="255" t="str">
        <f ca="1">IF(OFFSET('All Players'!$AA20,0,AOV$1)&lt;&gt;"",OFFSET('All Players'!$AA20,0,AOV$1),"")</f>
        <v/>
      </c>
      <c r="AOX13" s="255" t="str">
        <f ca="1">IF(OFFSET('All Players'!$AC20,0,AOW$1)&lt;&gt;"",OFFSET('All Players'!$AC20,0,AOW$1),"")</f>
        <v/>
      </c>
      <c r="AOY13" s="255">
        <f t="shared" ca="1" si="68"/>
        <v>0</v>
      </c>
      <c r="AOZ13" s="255">
        <f t="shared" ca="1" si="69"/>
        <v>0</v>
      </c>
      <c r="APA13" s="255">
        <f t="shared" ca="1" si="70"/>
        <v>0</v>
      </c>
      <c r="APB13" s="255">
        <f t="shared" ca="1" si="71"/>
        <v>0</v>
      </c>
      <c r="APC13" s="255" t="str">
        <f t="shared" ca="1" si="72"/>
        <v/>
      </c>
      <c r="APD13" s="255" t="str">
        <f t="shared" ca="1" si="73"/>
        <v/>
      </c>
      <c r="APE13" s="255">
        <f ca="1">VLOOKUP(APF13,ATW11:ATX15,2,FALSE)</f>
        <v>2</v>
      </c>
      <c r="APF13" s="255" t="s">
        <v>7</v>
      </c>
      <c r="APG13" s="255">
        <f t="shared" ca="1" si="517"/>
        <v>0</v>
      </c>
      <c r="APH13" s="255">
        <f t="shared" ca="1" si="518"/>
        <v>0</v>
      </c>
      <c r="API13" s="255">
        <f t="shared" ca="1" si="519"/>
        <v>0</v>
      </c>
      <c r="APJ13" s="255">
        <f t="shared" ca="1" si="520"/>
        <v>0</v>
      </c>
      <c r="APK13" s="255">
        <f t="shared" ca="1" si="658"/>
        <v>0</v>
      </c>
      <c r="APL13" s="255">
        <f t="shared" ca="1" si="521"/>
        <v>1000</v>
      </c>
      <c r="APM13" s="255">
        <f t="shared" ca="1" si="659"/>
        <v>0</v>
      </c>
      <c r="APN13" s="255">
        <f t="shared" ca="1" si="660"/>
        <v>0</v>
      </c>
      <c r="APO13" s="255">
        <f t="shared" ca="1" si="522"/>
        <v>1000</v>
      </c>
      <c r="APP13" s="255">
        <f t="shared" ca="1" si="523"/>
        <v>0</v>
      </c>
      <c r="APQ13" s="255">
        <f ca="1">SUMIF(ATZ:ATZ,APF13,AUF:AUF)+SUMIF(AUC:AUC,APF13,AUG:AUG)</f>
        <v>0</v>
      </c>
      <c r="APR13" s="255">
        <f ca="1">SUMIF(ATZ:ATZ,APF13,AUH:AUH)+SUMIF(AUC:AUC,APF13,AUI:AUI)</f>
        <v>0</v>
      </c>
      <c r="APS13" s="255">
        <f t="shared" ca="1" si="524"/>
        <v>0</v>
      </c>
      <c r="APT13" s="255">
        <v>14</v>
      </c>
      <c r="APU13" s="255">
        <f t="shared" ca="1" si="661"/>
        <v>1</v>
      </c>
      <c r="APW13" s="255">
        <f ca="1">RANK(APS13,APS$11:APS$15)+COUNTIF(APS$11:APS13,APS13)-1</f>
        <v>3</v>
      </c>
      <c r="APX13" s="255" t="str">
        <f ca="1">INDEX(APF$11:APF$15,MATCH(3,APW$11:APW$15,0),0)</f>
        <v>Japan</v>
      </c>
      <c r="APY13" s="255">
        <f t="shared" ca="1" si="662"/>
        <v>1</v>
      </c>
      <c r="APZ13" s="255" t="str">
        <f ca="1">IF(AND(APZ12&lt;&gt;"",APY13=1),APX13,"")</f>
        <v>Japan</v>
      </c>
      <c r="AQA13" s="255" t="str">
        <f ca="1">IF(AND(AQA12&lt;&gt;"",APY14=2),APX14,"")</f>
        <v/>
      </c>
      <c r="AQB13" s="255" t="str">
        <f ca="1">IF(AND(AQB12&lt;&gt;"",APY15=3),APX15,"")</f>
        <v/>
      </c>
      <c r="AQE13" s="255" t="str">
        <f t="shared" ca="1" si="663"/>
        <v>Japan</v>
      </c>
      <c r="AQF13" s="255">
        <f ca="1">SUMPRODUCT((ATZ3:ATZ42=AQE13)*(AUC3:AUC42=AQE14)*(AUJ3:AUJ42="W"))+SUMPRODUCT((ATZ3:ATZ42=AQE13)*(AUC3:AUC42=AQE15)*(AUJ3:AUJ42="W"))+SUMPRODUCT((ATZ3:ATZ42=AQE13)*(AUC3:AUC42=AQE11)*(AUJ3:AUJ42="W"))+SUMPRODUCT((ATZ3:ATZ42=AQE13)*(AUC3:AUC42=AQE12)*(AUJ3:AUJ42="W"))+SUMPRODUCT((ATZ3:ATZ42=AQE14)*(AUC3:AUC42=AQE13)*(AUK3:AUK42="W"))+SUMPRODUCT((ATZ3:ATZ42=AQE15)*(AUC3:AUC42=AQE13)*(AUK3:AUK42="W"))+SUMPRODUCT((ATZ3:ATZ42=AQE11)*(AUC3:AUC42=AQE13)*(AUK3:AUK42="W"))+SUMPRODUCT((ATZ3:ATZ42=AQE12)*(AUC3:AUC42=AQE13)*(AUK3:AUK42="W"))</f>
        <v>0</v>
      </c>
      <c r="AQG13" s="255">
        <f ca="1">SUMPRODUCT((ATZ3:ATZ42=AQE13)*(AUC3:AUC42=AQE14)*(AUJ3:AUJ42="D"))+SUMPRODUCT((ATZ3:ATZ42=AQE13)*(AUC3:AUC42=AQE15)*(AUJ3:AUJ42="D"))+SUMPRODUCT((ATZ3:ATZ42=AQE13)*(AUC3:AUC42=AQE11)*(AUJ3:AUJ42="D"))+SUMPRODUCT((ATZ3:ATZ42=AQE13)*(AUC3:AUC42=AQE12)*(AUJ3:AUJ42="D"))+SUMPRODUCT((ATZ3:ATZ42=AQE14)*(AUC3:AUC42=AQE13)*(AUJ3:AUJ42="D"))+SUMPRODUCT((ATZ3:ATZ42=AQE15)*(AUC3:AUC42=AQE13)*(AUJ3:AUJ42="D"))+SUMPRODUCT((ATZ3:ATZ42=AQE11)*(AUC3:AUC42=AQE13)*(AUJ3:AUJ42="D"))+SUMPRODUCT((ATZ3:ATZ42=AQE12)*(AUC3:AUC42=AQE13)*(AUJ3:AUJ42="D"))</f>
        <v>0</v>
      </c>
      <c r="AQH13" s="255">
        <f ca="1">SUMPRODUCT((ATZ3:ATZ42=AQE13)*(AUC3:AUC42=AQE14)*(AUJ3:AUJ42="L"))+SUMPRODUCT((ATZ3:ATZ42=AQE13)*(AUC3:AUC42=AQE15)*(AUJ3:AUJ42="L"))+SUMPRODUCT((ATZ3:ATZ42=AQE13)*(AUC3:AUC42=AQE11)*(AUJ3:AUJ42="L"))+SUMPRODUCT((ATZ3:ATZ42=AQE13)*(AUC3:AUC42=AQE12)*(AUJ3:AUJ42="L"))+SUMPRODUCT((ATZ3:ATZ42=AQE14)*(AUC3:AUC42=AQE13)*(AUK3:AUK42="L"))+SUMPRODUCT((ATZ3:ATZ42=AQE15)*(AUC3:AUC42=AQE13)*(AUK3:AUK42="L"))+SUMPRODUCT((ATZ3:ATZ42=AQE11)*(AUC3:AUC42=AQE13)*(AUK3:AUK42="L"))+SUMPRODUCT((ATZ3:ATZ42=AQE12)*(AUC3:AUC42=AQE13)*(AUK3:AUK42="L"))</f>
        <v>0</v>
      </c>
      <c r="AQI13" s="255">
        <f ca="1">IF(AQE13&lt;&gt;"",VLOOKUP(AQE13,APF4:APJ29,5,FALSE),0)</f>
        <v>0</v>
      </c>
      <c r="AQJ13" s="255">
        <f ca="1">IF(AQE13&lt;&gt;"",VLOOKUP(AQE13,APF4:APK29,6,FALSE),0)</f>
        <v>0</v>
      </c>
      <c r="AQK13" s="255">
        <f ca="1">AQI13-AQJ13+1000</f>
        <v>1000</v>
      </c>
      <c r="AQL13" s="255">
        <f ca="1">IF(AQE13&lt;&gt;"",VLOOKUP(AQE13,APF4:APM29,8,FALSE),0)</f>
        <v>0</v>
      </c>
      <c r="AQM13" s="255">
        <f ca="1">IF(AQE13&lt;&gt;"",VLOOKUP(AQE13,APF4:APN29,9,FALSE),0)</f>
        <v>0</v>
      </c>
      <c r="AQN13" s="255">
        <f ca="1">IF(AQE13&lt;&gt;"",AQL13-AQM13+1000,"")</f>
        <v>1000</v>
      </c>
      <c r="AQO13" s="255">
        <f ca="1">IF(AQE13&lt;&gt;"",VLOOKUP(AQE13,APF11:APJ15,5,FALSE),"")</f>
        <v>0</v>
      </c>
      <c r="AQP13" s="255">
        <f ca="1">IF(AQE13&lt;&gt;"",VLOOKUP(AQE13,APF11:APM15,8,FALSE),"")</f>
        <v>0</v>
      </c>
      <c r="AQQ13" s="255">
        <f ca="1">IF(AQE13&lt;&gt;"",VLOOKUP(AQE13,APF11:APT15,15,FALSE),"")</f>
        <v>14</v>
      </c>
      <c r="AQR13" s="255">
        <f ca="1">SUMPRODUCT((ATZ3:ATZ42=AQE13)*(AUC3:AUC42=AQE14)*AUF3:AUF42)+SUMPRODUCT((ATZ3:ATZ42=AQE13)*(AUC3:AUC42=AQE15)*AUF3:AUF42)+SUMPRODUCT((ATZ3:ATZ42=AQE13)*(AUC3:AUC42=AQE11)*AUF3:AUF42)+SUMPRODUCT((ATZ3:ATZ42=AQE13)*(AUC3:AUC42=AQE12)*AUF3:AUF42)+SUMPRODUCT((ATZ3:ATZ42=AQE14)*(AUC3:AUC42=AQE13)*AUG3:AUG42)+SUMPRODUCT((ATZ3:ATZ42=AQE15)*(AUC3:AUC42=AQE13)*AUG3:AUG42)+SUMPRODUCT((ATZ3:ATZ42=AQE11)*(AUC3:AUC42=AQE13)*AUG3:AUG42)+SUMPRODUCT((ATZ3:ATZ42=AQE12)*(AUC3:AUC42=AQE13)*AUG3:AUG42)</f>
        <v>0</v>
      </c>
      <c r="AQS13" s="255">
        <f ca="1">SUMPRODUCT((ATZ3:ATZ42=AQE13)*(AUC3:AUC42=AQE14)*AUH3:AUH42)+SUMPRODUCT((ATZ3:ATZ42=AQE13)*(AUC3:AUC42=AQE15)*AUH3:AUH42)+SUMPRODUCT((ATZ3:ATZ42=AQE13)*(AUC3:AUC42=AQE11)*AUH3:AUH42)+SUMPRODUCT((ATZ3:ATZ42=AQE13)*(AUC3:AUC42=AQE12)*AUH3:AUH42)+SUMPRODUCT((ATZ3:ATZ42=AQE14)*(AUC3:AUC42=AQE13)*AUI3:AUI42)+SUMPRODUCT((ATZ3:ATZ42=AQE15)*(AUC3:AUC42=AQE13)*AUI3:AUI42)+SUMPRODUCT((ATZ3:ATZ42=AQE11)*(AUC3:AUC42=AQE13)*AUI3:AUI42)+SUMPRODUCT((ATZ3:ATZ42=AQE12)*(AUC3:AUC42=AQE13)*AUI3:AUI42)</f>
        <v>0</v>
      </c>
      <c r="AQT13" s="255">
        <f ca="1">IF(AQE13&lt;&gt;"",AQF13*4+AQG13*2+AQR13+AQS13,"")</f>
        <v>0</v>
      </c>
      <c r="AQU13" s="255">
        <f ca="1">IF(AQE13&lt;&gt;"",RANK(AQT13,AQT11:AQT15),"")</f>
        <v>1</v>
      </c>
      <c r="AQV13" s="255">
        <f ca="1">SUMPRODUCT((AQT11:AQT15=AQT13)*(AQK11:AQK15&gt;AQK13))</f>
        <v>0</v>
      </c>
      <c r="AQW13" s="255">
        <f ca="1">SUMPRODUCT((AQT11:AQT15=AQT13)*(AQK11:AQK15=AQK13)*(AQN11:AQN15&gt;AQN13))</f>
        <v>0</v>
      </c>
      <c r="AQX13" s="255">
        <f ca="1">SUMPRODUCT((AQT11:AQT15=AQT13)*(AQK11:AQK15=AQK13)*(AQN11:AQN15=AQN13)*(AQO11:AQO15&gt;AQO13))</f>
        <v>0</v>
      </c>
      <c r="AQY13" s="255">
        <f ca="1">SUMPRODUCT((AQT11:AQT15=AQT13)*(AQK11:AQK15=AQK13)*(AQN11:AQN15=AQN13)*(AQO11:AQO15=AQO13)*(AQP11:AQP15&gt;AQP13))</f>
        <v>0</v>
      </c>
      <c r="AQZ13" s="255">
        <f ca="1">SUMPRODUCT((AQT11:AQT15=AQT13)*(AQK11:AQK15=AQK13)*(AQN11:AQN15=AQN13)*(AQO11:AQO15=AQO13)*(AQP11:AQP15=AQP13)*(AQQ11:AQQ15&gt;AQQ13))</f>
        <v>1</v>
      </c>
      <c r="ARA13" s="255">
        <f t="shared" ca="1" si="666"/>
        <v>2</v>
      </c>
      <c r="ARB13" s="255" t="str">
        <f ca="1">IF(AQE13&lt;&gt;"",INDEX(AQE11:AQE15,MATCH(3,ARA11:ARA15,0),0),"")</f>
        <v>Scotland</v>
      </c>
      <c r="ARC13" s="255" t="str">
        <f ca="1">IF(AQA12&lt;&gt;"",AQA12,"")</f>
        <v/>
      </c>
      <c r="ARD13" s="255">
        <f ca="1">SUMPRODUCT((ATZ3:ATZ42=ARC13)*(AUC3:AUC42=ARC14)*(AUJ3:AUJ42="W"))+SUMPRODUCT((ATZ3:ATZ42=ARC13)*(AUC3:AUC42=ARC15)*(AUJ3:AUJ42="W"))+SUMPRODUCT((ATZ3:ATZ42=ARC13)*(AUC3:AUC42=ARC12)*(AUJ3:AUJ42="W"))+SUMPRODUCT((ATZ3:ATZ42=ARC14)*(AUC3:AUC42=ARC13)*(AUK3:AUK42="W"))+SUMPRODUCT((ATZ3:ATZ42=ARC15)*(AUC3:AUC42=ARC13)*(AUK3:AUK42="W"))+SUMPRODUCT((ATZ3:ATZ42=ARC12)*(AUC3:AUC42=ARC13)*(AUK3:AUK42="W"))</f>
        <v>0</v>
      </c>
      <c r="ARE13" s="255">
        <f ca="1">SUMPRODUCT((ATZ3:ATZ42=ARC13)*(AUC3:AUC42=ARC14)*(AUJ3:AUJ42="D"))+SUMPRODUCT((ATZ3:ATZ42=ARC13)*(AUC3:AUC42=ARC15)*(AUJ3:AUJ42="D"))+SUMPRODUCT((ATZ3:ATZ42=ARC13)*(AUC3:AUC42=ARC12)*(AUJ3:AUJ42="D"))+SUMPRODUCT((ATZ3:ATZ42=ARC14)*(AUC3:AUC42=ARC13)*(AUJ3:AUJ42="D"))+SUMPRODUCT((ATZ3:ATZ42=ARC15)*(AUC3:AUC42=ARC13)*(AUJ3:AUJ42="D"))+SUMPRODUCT((ATZ3:ATZ42=ARC12)*(AUC3:AUC42=ARC13)*(AUJ3:AUJ42="D"))</f>
        <v>0</v>
      </c>
      <c r="ARF13" s="255">
        <f ca="1">SUMPRODUCT((ATZ3:ATZ42=ARC13)*(AUC3:AUC42=ARC14)*(AUJ3:AUJ42="L"))+SUMPRODUCT((ATZ3:ATZ42=ARC13)*(AUC3:AUC42=ARC15)*(AUJ3:AUJ42="L"))+SUMPRODUCT((ATZ3:ATZ42=ARC13)*(AUC3:AUC42=ARC12)*(AUJ3:AUJ42="L"))+SUMPRODUCT((ATZ3:ATZ42=ARC14)*(AUC3:AUC42=ARC13)*(AUK3:AUK42="L"))+SUMPRODUCT((ATZ3:ATZ42=ARC15)*(AUC3:AUC42=ARC13)*(AUK3:AUK42="L"))+SUMPRODUCT((ATZ3:ATZ42=ARC12)*(AUC3:AUC42=ARC13)*(AUK3:AUK42="L"))</f>
        <v>0</v>
      </c>
      <c r="ARG13" s="255">
        <f ca="1">IF(ARC13&lt;&gt;"",VLOOKUP(ARC13,APF4:APJ29,5,FALSE),0)</f>
        <v>0</v>
      </c>
      <c r="ARH13" s="255">
        <f ca="1">IF(ARC13&lt;&gt;"",VLOOKUP(ARC13,APF4:APK29,6,FALSE),0)</f>
        <v>0</v>
      </c>
      <c r="ARI13" s="255">
        <f ca="1">ARG13-ARH13+1000</f>
        <v>1000</v>
      </c>
      <c r="ARJ13" s="255">
        <f ca="1">IF(ARC13&lt;&gt;"",VLOOKUP(ARC13,APF4:APM29,8,FALSE),0)</f>
        <v>0</v>
      </c>
      <c r="ARK13" s="255">
        <f ca="1">IF(ARC13&lt;&gt;"",VLOOKUP(ARC13,APF4:APN29,9,FALSE),0)</f>
        <v>0</v>
      </c>
      <c r="ARL13" s="255">
        <f t="shared" ref="ARL13" ca="1" si="754">ARJ13-ARK13+1000</f>
        <v>1000</v>
      </c>
      <c r="ARM13" s="255" t="str">
        <f ca="1">IF(ARC13&lt;&gt;"",VLOOKUP(ARC13,APF11:APJ15,5,FALSE),"")</f>
        <v/>
      </c>
      <c r="ARN13" s="255" t="str">
        <f ca="1">IF(ARC13&lt;&gt;"",VLOOKUP(ARC13,APF11:APM15,8,FALSE),"")</f>
        <v/>
      </c>
      <c r="ARO13" s="255" t="str">
        <f ca="1">IF(ARC13&lt;&gt;"",VLOOKUP(ARC13,APF11:APT15,15,FALSE),"")</f>
        <v/>
      </c>
      <c r="ARP13" s="255">
        <f ca="1">SUMPRODUCT((ATZ3:ATZ42=ARC13)*(AUC3:AUC42=ARC14)*AUF3:AUF42)+SUMPRODUCT((ATZ3:ATZ42=ARC13)*(AUC3:AUC42=ARC15)*AUF3:AUF42)+SUMPRODUCT((ATZ3:ATZ42=ARC13)*(AUC3:AUC42=ARC12)*AUF3:AUF42)+SUMPRODUCT((ATZ3:ATZ42=ARC14)*(AUC3:AUC42=ARC13)*AUG3:AUG42)+SUMPRODUCT((ATZ3:ATZ42=ARC15)*(AUC3:AUC42=ARC13)*AUG3:AUG42)+SUMPRODUCT((ATZ3:ATZ42=ARC12)*(AUC3:AUC42=ARC13)*AUG3:AUG42)</f>
        <v>0</v>
      </c>
      <c r="ARQ13" s="255">
        <f ca="1">SUMPRODUCT((ATZ3:ATZ42=ARC13)*(AUC3:AUC42=ARC14)*AUH3:AUH42)+SUMPRODUCT((ATZ3:ATZ42=ARC13)*(AUC3:AUC42=ARC15)*AUH3:AUH42)+SUMPRODUCT((ATZ3:ATZ42=ARC13)*(AUC3:AUC42=ARC12)*AUH3:AUH42)+SUMPRODUCT((ATZ3:ATZ42=ARC14)*(AUC3:AUC42=ARC13)*AUI3:AUI42)+SUMPRODUCT((ATZ3:ATZ42=ARC15)*(AUC3:AUC42=ARC13)*AUI3:AUI42)+SUMPRODUCT((ATZ3:ATZ42=ARC12)*(AUC3:AUC42=ARC13)*AUI3:AUI42)</f>
        <v>0</v>
      </c>
      <c r="ARR13" s="255">
        <f ca="1">ARD13*4+ARE13*2+ARP13+ARQ13</f>
        <v>0</v>
      </c>
      <c r="ARS13" s="255" t="str">
        <f ca="1">IF(ARC13&lt;&gt;"",RANK(ARR13,ARR12:ARR15),"")</f>
        <v/>
      </c>
      <c r="ART13" s="255">
        <f ca="1">SUMPRODUCT((ARR12:ARR15=ARR13)*(ARI12:ARI15&gt;ARI13))</f>
        <v>0</v>
      </c>
      <c r="ARU13" s="255">
        <f ca="1">SUMPRODUCT((ARR12:ARR15=ARR13)*(ARI12:ARI15=ARI13)*(ARL12:ARL15&gt;ARL13))</f>
        <v>0</v>
      </c>
      <c r="ARV13" s="255">
        <f ca="1">SUMPRODUCT((ARR11:ARR15=ARR13)*(ARI11:ARI15=ARI13)*(ARL11:ARL15=ARL13)*(ARM11:ARM15&gt;ARM13))</f>
        <v>0</v>
      </c>
      <c r="ARW13" s="255">
        <f ca="1">SUMPRODUCT((ARR11:ARR15=ARR13)*(ARI11:ARI15=ARI13)*(ARL11:ARL15=ARL13)*(ARM11:ARM15=ARM13)*(ARN11:ARN15&gt;ARN13))</f>
        <v>0</v>
      </c>
      <c r="ARX13" s="255">
        <f ca="1">SUMPRODUCT((ARR11:ARR15=ARR13)*(ARI11:ARI15=ARI13)*(ARL11:ARL15=ARL13)*(ARM11:ARM15=ARM13)*(ARN11:ARN15=ARN13)*(ARO11:ARO15&gt;ARO13))</f>
        <v>0</v>
      </c>
      <c r="ARY13" s="255" t="str">
        <f t="shared" ca="1" si="667"/>
        <v/>
      </c>
      <c r="ARZ13" s="255" t="str">
        <f ca="1">IF(ARC13&lt;&gt;"",INDEX(ARC12:ARC15,MATCH(3,ARY12:ARY15,0),0),"")</f>
        <v/>
      </c>
      <c r="ASA13" s="255" t="str">
        <f ca="1">IF(AQB11&lt;&gt;"",AQB11,"")</f>
        <v/>
      </c>
      <c r="ASB13" s="255">
        <f ca="1">SUMPRODUCT((ATZ3:ATZ42=ASA13)*(AUC3:AUC42=ASA14)*(AUJ3:AUJ42="W"))+SUMPRODUCT((ATZ3:ATZ42=ASA13)*(AUC3:AUC42=ASA15)*(AUJ3:AUJ42="W"))+SUMPRODUCT((ATZ3:ATZ42=ASA13)*(AUC3:AUC42=ASA16)*(AUJ3:AUJ42="W"))+SUMPRODUCT((ATZ3:ATZ42=ASA14)*(AUC3:AUC42=ASA13)*(AUK3:AUK42="W"))+SUMPRODUCT((ATZ3:ATZ42=ASA15)*(AUC3:AUC42=ASA13)*(AUK3:AUK42="W"))+SUMPRODUCT((ATZ3:ATZ42=ASA16)*(AUC3:AUC42=ASA13)*(AUK3:AUK42="W"))</f>
        <v>0</v>
      </c>
      <c r="ASC13" s="255">
        <f ca="1">SUMPRODUCT((ATZ3:ATZ42=ASA13)*(AUC3:AUC42=ASA14)*(AUJ3:AUJ42="D"))+SUMPRODUCT((ATZ3:ATZ42=ASA13)*(AUC3:AUC42=ASA15)*(AUJ3:AUJ42="D"))+SUMPRODUCT((ATZ3:ATZ42=ASA13)*(AUC3:AUC42=ASA16)*(AUJ3:AUJ42="D"))+SUMPRODUCT((ATZ3:ATZ42=ASA14)*(AUC3:AUC42=ASA13)*(AUJ3:AUJ42="D"))+SUMPRODUCT((ATZ3:ATZ42=ASA15)*(AUC3:AUC42=ASA13)*(AUJ3:AUJ42="D"))+SUMPRODUCT((ATZ3:ATZ42=ASA16)*(AUC3:AUC42=ASA13)*(AUJ3:AUJ42="D"))</f>
        <v>0</v>
      </c>
      <c r="ASD13" s="255">
        <f ca="1">SUMPRODUCT((ATZ3:ATZ42=ASA13)*(AUC3:AUC42=ASA14)*(AUJ3:AUJ42="L"))+SUMPRODUCT((ATZ3:ATZ42=ASA13)*(AUC3:AUC42=ASA15)*(AUJ3:AUJ42="L"))+SUMPRODUCT((ATZ3:ATZ42=ASA13)*(AUC3:AUC42=ASA16)*(AUJ3:AUJ42="L"))+SUMPRODUCT((ATZ3:ATZ42=ASA14)*(AUC3:AUC42=ASA13)*(AUK3:AUK42="L"))+SUMPRODUCT((ATZ3:ATZ42=ASA15)*(AUC3:AUC42=ASA13)*(AUK3:AUK42="L"))+SUMPRODUCT((ATZ3:ATZ42=ASA16)*(AUC3:AUC42=ASA13)*(AUK3:AUK42="L"))</f>
        <v>0</v>
      </c>
      <c r="ASE13" s="255">
        <f ca="1">IF(ASA13&lt;&gt;"",VLOOKUP(ASA13,APF4:APJ29,5,FALSE),0)</f>
        <v>0</v>
      </c>
      <c r="ASF13" s="255">
        <f ca="1">IF(ASA13&lt;&gt;"",VLOOKUP(ASA13,APF4:APK29,6,FALSE),0)</f>
        <v>0</v>
      </c>
      <c r="ASG13" s="255">
        <f ca="1">ASE13-ASF13+1000</f>
        <v>1000</v>
      </c>
      <c r="ASH13" s="255">
        <f ca="1">IF(ASA13&lt;&gt;"",VLOOKUP(ASA13,APF4:APM29,8,FALSE),0)</f>
        <v>0</v>
      </c>
      <c r="ASI13" s="255">
        <f ca="1">IF(ASA13&lt;&gt;"",VLOOKUP(ASA13,APF4:APN29,9,FALSE),0)</f>
        <v>0</v>
      </c>
      <c r="ASJ13" s="255">
        <f ca="1">ASH13-ASI13+1000</f>
        <v>1000</v>
      </c>
      <c r="ASK13" s="255" t="str">
        <f ca="1">IF(ASA13&lt;&gt;"",VLOOKUP(ASA13,APF11:APJ15,5,FALSE),"")</f>
        <v/>
      </c>
      <c r="ASL13" s="255" t="str">
        <f ca="1">IF(ASA13&lt;&gt;"",VLOOKUP(ASA13,APF11:APM15,8,FALSE),"")</f>
        <v/>
      </c>
      <c r="ASM13" s="255" t="str">
        <f ca="1">IF(ASA13&lt;&gt;"",VLOOKUP(ASA13,APF11:APT15,15,FALSE),"")</f>
        <v/>
      </c>
      <c r="ASN13" s="255">
        <f ca="1">SUMPRODUCT((ATZ3:ATZ42=ASA13)*(AUC3:AUC42=ASA14)*AUF3:AUF42)+SUMPRODUCT((ATZ3:ATZ42=ASA13)*(AUC3:AUC42=ASA15)*AUF3:AUF42)+SUMPRODUCT((ATZ3:ATZ42=ASA13)*(AUC3:AUC42=ASA16)*AUF3:AUF42)+SUMPRODUCT((ATZ3:ATZ42=ASA14)*(AUC3:AUC42=ASA13)*AUG3:AUG42)+SUMPRODUCT((ATZ3:ATZ42=ASA15)*(AUC3:AUC42=ASA13)*AUG3:AUG42)+SUMPRODUCT((ATZ3:ATZ42=ASA16)*(AUC3:AUC42=ASA13)*AUG3:AUG42)</f>
        <v>0</v>
      </c>
      <c r="ASO13" s="255">
        <f ca="1">SUMPRODUCT((ATZ3:ATZ42=ASA13)*(AUC3:AUC42=ASA14)*AUH3:AUH42)+SUMPRODUCT((ATZ3:ATZ42=ASA13)*(AUC3:AUC42=ASA15)*AUH3:AUH42)+SUMPRODUCT((ATZ3:ATZ42=ASA13)*(AUC3:AUC42=ASA16)*AUH3:AUH42)+SUMPRODUCT((ATZ3:ATZ42=ASA14)*(AUC3:AUC42=ASA13)*AUI3:AUI42)+SUMPRODUCT((ATZ3:ATZ42=ASA15)*(AUC3:AUC42=ASA13)*AUI3:AUI42)+SUMPRODUCT((ATZ3:ATZ42=ASA16)*(AUC3:AUC42=ASA13)*AUI3:AUI42)</f>
        <v>0</v>
      </c>
      <c r="ASP13" s="255">
        <f ca="1">ASB13*4+ASC13*2+ASN13+ASO13</f>
        <v>0</v>
      </c>
      <c r="ASQ13" s="255" t="str">
        <f ca="1">IF(ASA13&lt;&gt;"",RANK(ASP13,ASP13:ASP16),"")</f>
        <v/>
      </c>
      <c r="ASR13" s="255">
        <f ca="1">SUMPRODUCT((ASP13:ASP16=ASP13)*(ASG13:ASG16&gt;ASG13))</f>
        <v>0</v>
      </c>
      <c r="ASS13" s="255">
        <f ca="1">SUMPRODUCT((ASP13:ASP16=ASP13)*(ASG13:ASG16=ASG13)*(ASJ13:ASJ16&gt;ASJ13))</f>
        <v>0</v>
      </c>
      <c r="AST13" s="255">
        <f ca="1">SUMPRODUCT((ASP11:ASP15=ASP13)*(ASG11:ASG15=ASG13)*(ASJ11:ASJ15=ASJ13)*(ASK11:ASK15&gt;ASK13))</f>
        <v>0</v>
      </c>
      <c r="ASU13" s="255">
        <f ca="1">SUMPRODUCT((ASP11:ASP15=ASP13)*(ASG11:ASG15=ASG13)*(ASJ11:ASJ15=ASJ13)*(ASK11:ASK15=ASK13)*(ASL11:ASL15&gt;ASL13))</f>
        <v>0</v>
      </c>
      <c r="ASV13" s="255">
        <f ca="1">SUMPRODUCT((ASP11:ASP15=ASP13)*(ASG11:ASG15=ASG13)*(ASJ11:ASJ15=ASJ13)*(ASK11:ASK15=ASK13)*(ASL11:ASL15=ASL13)*(ASM11:ASM15&gt;ASM13))</f>
        <v>0</v>
      </c>
      <c r="ASW13" s="255" t="str">
        <f t="shared" ref="ASW13:ASW15" ca="1" si="755">IF(ASA13&lt;&gt;"",SUM(ASQ13:ASV13)+2,"")</f>
        <v/>
      </c>
      <c r="ASX13" s="255" t="str">
        <f ca="1">IF(ASA13&lt;&gt;"",INDEX(ASA13:ASA15,MATCH(3,ASW13:ASW15,0),0),"")</f>
        <v/>
      </c>
      <c r="ATW13" s="255" t="str">
        <f ca="1">IF(ASX13&lt;&gt;"",ASX13,IF(ARZ13&lt;&gt;"",ARZ13,IF(ARB13&lt;&gt;"",ARB13,APX13)))</f>
        <v>Scotland</v>
      </c>
      <c r="ATX13" s="255">
        <v>3</v>
      </c>
      <c r="ATY13" s="255">
        <v>11</v>
      </c>
      <c r="ATZ13" s="255" t="str">
        <f t="shared" si="74"/>
        <v>France</v>
      </c>
      <c r="AUA13" s="255" t="str">
        <f ca="1">IF(OFFSET('All Players'!$W20,0,AUA$1)&lt;&gt;"",OFFSET('All Players'!$W20,0,AUA$1),"")</f>
        <v/>
      </c>
      <c r="AUB13" s="255" t="str">
        <f ca="1">IF(OFFSET('All Players'!$Y20,0,AUA$1)&lt;&gt;"",OFFSET('All Players'!$Y20,0,AUA$1),"")</f>
        <v/>
      </c>
      <c r="AUC13" s="255" t="str">
        <f t="shared" si="75"/>
        <v>Romania</v>
      </c>
      <c r="AUD13" s="255" t="str">
        <f ca="1">IF(OFFSET('All Players'!$AA20,0,AUC$1)&lt;&gt;"",OFFSET('All Players'!$AA20,0,AUC$1),"")</f>
        <v/>
      </c>
      <c r="AUE13" s="255" t="str">
        <f ca="1">IF(OFFSET('All Players'!$AC20,0,AUD$1)&lt;&gt;"",OFFSET('All Players'!$AC20,0,AUD$1),"")</f>
        <v/>
      </c>
      <c r="AUF13" s="255">
        <f t="shared" ca="1" si="76"/>
        <v>0</v>
      </c>
      <c r="AUG13" s="255">
        <f t="shared" ca="1" si="77"/>
        <v>0</v>
      </c>
      <c r="AUH13" s="255">
        <f t="shared" ca="1" si="78"/>
        <v>0</v>
      </c>
      <c r="AUI13" s="255">
        <f t="shared" ca="1" si="79"/>
        <v>0</v>
      </c>
      <c r="AUJ13" s="255" t="str">
        <f t="shared" ca="1" si="80"/>
        <v/>
      </c>
      <c r="AUK13" s="255" t="str">
        <f t="shared" ca="1" si="81"/>
        <v/>
      </c>
      <c r="AUL13" s="255">
        <f ca="1">VLOOKUP(AUM13,AZD11:AZE15,2,FALSE)</f>
        <v>2</v>
      </c>
      <c r="AUM13" s="255" t="s">
        <v>7</v>
      </c>
      <c r="AUN13" s="255">
        <f t="shared" ca="1" si="525"/>
        <v>0</v>
      </c>
      <c r="AUO13" s="255">
        <f t="shared" ca="1" si="526"/>
        <v>0</v>
      </c>
      <c r="AUP13" s="255">
        <f t="shared" ca="1" si="527"/>
        <v>0</v>
      </c>
      <c r="AUQ13" s="255">
        <f t="shared" ca="1" si="528"/>
        <v>0</v>
      </c>
      <c r="AUR13" s="255">
        <f t="shared" ca="1" si="668"/>
        <v>0</v>
      </c>
      <c r="AUS13" s="255">
        <f t="shared" ca="1" si="529"/>
        <v>1000</v>
      </c>
      <c r="AUT13" s="255">
        <f t="shared" ca="1" si="669"/>
        <v>0</v>
      </c>
      <c r="AUU13" s="255">
        <f t="shared" ca="1" si="670"/>
        <v>0</v>
      </c>
      <c r="AUV13" s="255">
        <f t="shared" ca="1" si="530"/>
        <v>1000</v>
      </c>
      <c r="AUW13" s="255">
        <f t="shared" ca="1" si="531"/>
        <v>0</v>
      </c>
      <c r="AUX13" s="255">
        <f ca="1">SUMIF(AZG:AZG,AUM13,AZM:AZM)+SUMIF(AZJ:AZJ,AUM13,AZN:AZN)</f>
        <v>0</v>
      </c>
      <c r="AUY13" s="255">
        <f ca="1">SUMIF(AZG:AZG,AUM13,AZO:AZO)+SUMIF(AZJ:AZJ,AUM13,AZP:AZP)</f>
        <v>0</v>
      </c>
      <c r="AUZ13" s="255">
        <f t="shared" ca="1" si="532"/>
        <v>0</v>
      </c>
      <c r="AVA13" s="255">
        <v>14</v>
      </c>
      <c r="AVB13" s="255">
        <f t="shared" ca="1" si="671"/>
        <v>1</v>
      </c>
      <c r="AVD13" s="255">
        <f ca="1">RANK(AUZ13,AUZ$11:AUZ$15)+COUNTIF(AUZ$11:AUZ13,AUZ13)-1</f>
        <v>3</v>
      </c>
      <c r="AVE13" s="255" t="str">
        <f ca="1">INDEX(AUM$11:AUM$15,MATCH(3,AVD$11:AVD$15,0),0)</f>
        <v>Japan</v>
      </c>
      <c r="AVF13" s="255">
        <f t="shared" ca="1" si="672"/>
        <v>1</v>
      </c>
      <c r="AVG13" s="255" t="str">
        <f ca="1">IF(AND(AVG12&lt;&gt;"",AVF13=1),AVE13,"")</f>
        <v>Japan</v>
      </c>
      <c r="AVH13" s="255" t="str">
        <f ca="1">IF(AND(AVH12&lt;&gt;"",AVF14=2),AVE14,"")</f>
        <v/>
      </c>
      <c r="AVI13" s="255" t="str">
        <f ca="1">IF(AND(AVI12&lt;&gt;"",AVF15=3),AVE15,"")</f>
        <v/>
      </c>
      <c r="AVL13" s="255" t="str">
        <f t="shared" ca="1" si="673"/>
        <v>Japan</v>
      </c>
      <c r="AVM13" s="255">
        <f ca="1">SUMPRODUCT((AZG3:AZG42=AVL13)*(AZJ3:AZJ42=AVL14)*(AZQ3:AZQ42="W"))+SUMPRODUCT((AZG3:AZG42=AVL13)*(AZJ3:AZJ42=AVL15)*(AZQ3:AZQ42="W"))+SUMPRODUCT((AZG3:AZG42=AVL13)*(AZJ3:AZJ42=AVL11)*(AZQ3:AZQ42="W"))+SUMPRODUCT((AZG3:AZG42=AVL13)*(AZJ3:AZJ42=AVL12)*(AZQ3:AZQ42="W"))+SUMPRODUCT((AZG3:AZG42=AVL14)*(AZJ3:AZJ42=AVL13)*(AZR3:AZR42="W"))+SUMPRODUCT((AZG3:AZG42=AVL15)*(AZJ3:AZJ42=AVL13)*(AZR3:AZR42="W"))+SUMPRODUCT((AZG3:AZG42=AVL11)*(AZJ3:AZJ42=AVL13)*(AZR3:AZR42="W"))+SUMPRODUCT((AZG3:AZG42=AVL12)*(AZJ3:AZJ42=AVL13)*(AZR3:AZR42="W"))</f>
        <v>0</v>
      </c>
      <c r="AVN13" s="255">
        <f ca="1">SUMPRODUCT((AZG3:AZG42=AVL13)*(AZJ3:AZJ42=AVL14)*(AZQ3:AZQ42="D"))+SUMPRODUCT((AZG3:AZG42=AVL13)*(AZJ3:AZJ42=AVL15)*(AZQ3:AZQ42="D"))+SUMPRODUCT((AZG3:AZG42=AVL13)*(AZJ3:AZJ42=AVL11)*(AZQ3:AZQ42="D"))+SUMPRODUCT((AZG3:AZG42=AVL13)*(AZJ3:AZJ42=AVL12)*(AZQ3:AZQ42="D"))+SUMPRODUCT((AZG3:AZG42=AVL14)*(AZJ3:AZJ42=AVL13)*(AZQ3:AZQ42="D"))+SUMPRODUCT((AZG3:AZG42=AVL15)*(AZJ3:AZJ42=AVL13)*(AZQ3:AZQ42="D"))+SUMPRODUCT((AZG3:AZG42=AVL11)*(AZJ3:AZJ42=AVL13)*(AZQ3:AZQ42="D"))+SUMPRODUCT((AZG3:AZG42=AVL12)*(AZJ3:AZJ42=AVL13)*(AZQ3:AZQ42="D"))</f>
        <v>0</v>
      </c>
      <c r="AVO13" s="255">
        <f ca="1">SUMPRODUCT((AZG3:AZG42=AVL13)*(AZJ3:AZJ42=AVL14)*(AZQ3:AZQ42="L"))+SUMPRODUCT((AZG3:AZG42=AVL13)*(AZJ3:AZJ42=AVL15)*(AZQ3:AZQ42="L"))+SUMPRODUCT((AZG3:AZG42=AVL13)*(AZJ3:AZJ42=AVL11)*(AZQ3:AZQ42="L"))+SUMPRODUCT((AZG3:AZG42=AVL13)*(AZJ3:AZJ42=AVL12)*(AZQ3:AZQ42="L"))+SUMPRODUCT((AZG3:AZG42=AVL14)*(AZJ3:AZJ42=AVL13)*(AZR3:AZR42="L"))+SUMPRODUCT((AZG3:AZG42=AVL15)*(AZJ3:AZJ42=AVL13)*(AZR3:AZR42="L"))+SUMPRODUCT((AZG3:AZG42=AVL11)*(AZJ3:AZJ42=AVL13)*(AZR3:AZR42="L"))+SUMPRODUCT((AZG3:AZG42=AVL12)*(AZJ3:AZJ42=AVL13)*(AZR3:AZR42="L"))</f>
        <v>0</v>
      </c>
      <c r="AVP13" s="255">
        <f ca="1">IF(AVL13&lt;&gt;"",VLOOKUP(AVL13,AUM4:AUQ29,5,FALSE),0)</f>
        <v>0</v>
      </c>
      <c r="AVQ13" s="255">
        <f ca="1">IF(AVL13&lt;&gt;"",VLOOKUP(AVL13,AUM4:AUR29,6,FALSE),0)</f>
        <v>0</v>
      </c>
      <c r="AVR13" s="255">
        <f ca="1">AVP13-AVQ13+1000</f>
        <v>1000</v>
      </c>
      <c r="AVS13" s="255">
        <f ca="1">IF(AVL13&lt;&gt;"",VLOOKUP(AVL13,AUM4:AUT29,8,FALSE),0)</f>
        <v>0</v>
      </c>
      <c r="AVT13" s="255">
        <f ca="1">IF(AVL13&lt;&gt;"",VLOOKUP(AVL13,AUM4:AUU29,9,FALSE),0)</f>
        <v>0</v>
      </c>
      <c r="AVU13" s="255">
        <f ca="1">IF(AVL13&lt;&gt;"",AVS13-AVT13+1000,"")</f>
        <v>1000</v>
      </c>
      <c r="AVV13" s="255">
        <f ca="1">IF(AVL13&lt;&gt;"",VLOOKUP(AVL13,AUM11:AUQ15,5,FALSE),"")</f>
        <v>0</v>
      </c>
      <c r="AVW13" s="255">
        <f ca="1">IF(AVL13&lt;&gt;"",VLOOKUP(AVL13,AUM11:AUT15,8,FALSE),"")</f>
        <v>0</v>
      </c>
      <c r="AVX13" s="255">
        <f ca="1">IF(AVL13&lt;&gt;"",VLOOKUP(AVL13,AUM11:AVA15,15,FALSE),"")</f>
        <v>14</v>
      </c>
      <c r="AVY13" s="255">
        <f ca="1">SUMPRODUCT((AZG3:AZG42=AVL13)*(AZJ3:AZJ42=AVL14)*AZM3:AZM42)+SUMPRODUCT((AZG3:AZG42=AVL13)*(AZJ3:AZJ42=AVL15)*AZM3:AZM42)+SUMPRODUCT((AZG3:AZG42=AVL13)*(AZJ3:AZJ42=AVL11)*AZM3:AZM42)+SUMPRODUCT((AZG3:AZG42=AVL13)*(AZJ3:AZJ42=AVL12)*AZM3:AZM42)+SUMPRODUCT((AZG3:AZG42=AVL14)*(AZJ3:AZJ42=AVL13)*AZN3:AZN42)+SUMPRODUCT((AZG3:AZG42=AVL15)*(AZJ3:AZJ42=AVL13)*AZN3:AZN42)+SUMPRODUCT((AZG3:AZG42=AVL11)*(AZJ3:AZJ42=AVL13)*AZN3:AZN42)+SUMPRODUCT((AZG3:AZG42=AVL12)*(AZJ3:AZJ42=AVL13)*AZN3:AZN42)</f>
        <v>0</v>
      </c>
      <c r="AVZ13" s="255">
        <f ca="1">SUMPRODUCT((AZG3:AZG42=AVL13)*(AZJ3:AZJ42=AVL14)*AZO3:AZO42)+SUMPRODUCT((AZG3:AZG42=AVL13)*(AZJ3:AZJ42=AVL15)*AZO3:AZO42)+SUMPRODUCT((AZG3:AZG42=AVL13)*(AZJ3:AZJ42=AVL11)*AZO3:AZO42)+SUMPRODUCT((AZG3:AZG42=AVL13)*(AZJ3:AZJ42=AVL12)*AZO3:AZO42)+SUMPRODUCT((AZG3:AZG42=AVL14)*(AZJ3:AZJ42=AVL13)*AZP3:AZP42)+SUMPRODUCT((AZG3:AZG42=AVL15)*(AZJ3:AZJ42=AVL13)*AZP3:AZP42)+SUMPRODUCT((AZG3:AZG42=AVL11)*(AZJ3:AZJ42=AVL13)*AZP3:AZP42)+SUMPRODUCT((AZG3:AZG42=AVL12)*(AZJ3:AZJ42=AVL13)*AZP3:AZP42)</f>
        <v>0</v>
      </c>
      <c r="AWA13" s="255">
        <f ca="1">IF(AVL13&lt;&gt;"",AVM13*4+AVN13*2+AVY13+AVZ13,"")</f>
        <v>0</v>
      </c>
      <c r="AWB13" s="255">
        <f ca="1">IF(AVL13&lt;&gt;"",RANK(AWA13,AWA11:AWA15),"")</f>
        <v>1</v>
      </c>
      <c r="AWC13" s="255">
        <f ca="1">SUMPRODUCT((AWA11:AWA15=AWA13)*(AVR11:AVR15&gt;AVR13))</f>
        <v>0</v>
      </c>
      <c r="AWD13" s="255">
        <f ca="1">SUMPRODUCT((AWA11:AWA15=AWA13)*(AVR11:AVR15=AVR13)*(AVU11:AVU15&gt;AVU13))</f>
        <v>0</v>
      </c>
      <c r="AWE13" s="255">
        <f ca="1">SUMPRODUCT((AWA11:AWA15=AWA13)*(AVR11:AVR15=AVR13)*(AVU11:AVU15=AVU13)*(AVV11:AVV15&gt;AVV13))</f>
        <v>0</v>
      </c>
      <c r="AWF13" s="255">
        <f ca="1">SUMPRODUCT((AWA11:AWA15=AWA13)*(AVR11:AVR15=AVR13)*(AVU11:AVU15=AVU13)*(AVV11:AVV15=AVV13)*(AVW11:AVW15&gt;AVW13))</f>
        <v>0</v>
      </c>
      <c r="AWG13" s="255">
        <f ca="1">SUMPRODUCT((AWA11:AWA15=AWA13)*(AVR11:AVR15=AVR13)*(AVU11:AVU15=AVU13)*(AVV11:AVV15=AVV13)*(AVW11:AVW15=AVW13)*(AVX11:AVX15&gt;AVX13))</f>
        <v>1</v>
      </c>
      <c r="AWH13" s="255">
        <f t="shared" ca="1" si="676"/>
        <v>2</v>
      </c>
      <c r="AWI13" s="255" t="str">
        <f ca="1">IF(AVL13&lt;&gt;"",INDEX(AVL11:AVL15,MATCH(3,AWH11:AWH15,0),0),"")</f>
        <v>Scotland</v>
      </c>
      <c r="AWJ13" s="255" t="str">
        <f ca="1">IF(AVH12&lt;&gt;"",AVH12,"")</f>
        <v/>
      </c>
      <c r="AWK13" s="255">
        <f ca="1">SUMPRODUCT((AZG3:AZG42=AWJ13)*(AZJ3:AZJ42=AWJ14)*(AZQ3:AZQ42="W"))+SUMPRODUCT((AZG3:AZG42=AWJ13)*(AZJ3:AZJ42=AWJ15)*(AZQ3:AZQ42="W"))+SUMPRODUCT((AZG3:AZG42=AWJ13)*(AZJ3:AZJ42=AWJ12)*(AZQ3:AZQ42="W"))+SUMPRODUCT((AZG3:AZG42=AWJ14)*(AZJ3:AZJ42=AWJ13)*(AZR3:AZR42="W"))+SUMPRODUCT((AZG3:AZG42=AWJ15)*(AZJ3:AZJ42=AWJ13)*(AZR3:AZR42="W"))+SUMPRODUCT((AZG3:AZG42=AWJ12)*(AZJ3:AZJ42=AWJ13)*(AZR3:AZR42="W"))</f>
        <v>0</v>
      </c>
      <c r="AWL13" s="255">
        <f ca="1">SUMPRODUCT((AZG3:AZG42=AWJ13)*(AZJ3:AZJ42=AWJ14)*(AZQ3:AZQ42="D"))+SUMPRODUCT((AZG3:AZG42=AWJ13)*(AZJ3:AZJ42=AWJ15)*(AZQ3:AZQ42="D"))+SUMPRODUCT((AZG3:AZG42=AWJ13)*(AZJ3:AZJ42=AWJ12)*(AZQ3:AZQ42="D"))+SUMPRODUCT((AZG3:AZG42=AWJ14)*(AZJ3:AZJ42=AWJ13)*(AZQ3:AZQ42="D"))+SUMPRODUCT((AZG3:AZG42=AWJ15)*(AZJ3:AZJ42=AWJ13)*(AZQ3:AZQ42="D"))+SUMPRODUCT((AZG3:AZG42=AWJ12)*(AZJ3:AZJ42=AWJ13)*(AZQ3:AZQ42="D"))</f>
        <v>0</v>
      </c>
      <c r="AWM13" s="255">
        <f ca="1">SUMPRODUCT((AZG3:AZG42=AWJ13)*(AZJ3:AZJ42=AWJ14)*(AZQ3:AZQ42="L"))+SUMPRODUCT((AZG3:AZG42=AWJ13)*(AZJ3:AZJ42=AWJ15)*(AZQ3:AZQ42="L"))+SUMPRODUCT((AZG3:AZG42=AWJ13)*(AZJ3:AZJ42=AWJ12)*(AZQ3:AZQ42="L"))+SUMPRODUCT((AZG3:AZG42=AWJ14)*(AZJ3:AZJ42=AWJ13)*(AZR3:AZR42="L"))+SUMPRODUCT((AZG3:AZG42=AWJ15)*(AZJ3:AZJ42=AWJ13)*(AZR3:AZR42="L"))+SUMPRODUCT((AZG3:AZG42=AWJ12)*(AZJ3:AZJ42=AWJ13)*(AZR3:AZR42="L"))</f>
        <v>0</v>
      </c>
      <c r="AWN13" s="255">
        <f ca="1">IF(AWJ13&lt;&gt;"",VLOOKUP(AWJ13,AUM4:AUQ29,5,FALSE),0)</f>
        <v>0</v>
      </c>
      <c r="AWO13" s="255">
        <f ca="1">IF(AWJ13&lt;&gt;"",VLOOKUP(AWJ13,AUM4:AUR29,6,FALSE),0)</f>
        <v>0</v>
      </c>
      <c r="AWP13" s="255">
        <f ca="1">AWN13-AWO13+1000</f>
        <v>1000</v>
      </c>
      <c r="AWQ13" s="255">
        <f ca="1">IF(AWJ13&lt;&gt;"",VLOOKUP(AWJ13,AUM4:AUT29,8,FALSE),0)</f>
        <v>0</v>
      </c>
      <c r="AWR13" s="255">
        <f ca="1">IF(AWJ13&lt;&gt;"",VLOOKUP(AWJ13,AUM4:AUU29,9,FALSE),0)</f>
        <v>0</v>
      </c>
      <c r="AWS13" s="255">
        <f t="shared" ref="AWS13" ca="1" si="756">AWQ13-AWR13+1000</f>
        <v>1000</v>
      </c>
      <c r="AWT13" s="255" t="str">
        <f ca="1">IF(AWJ13&lt;&gt;"",VLOOKUP(AWJ13,AUM11:AUQ15,5,FALSE),"")</f>
        <v/>
      </c>
      <c r="AWU13" s="255" t="str">
        <f ca="1">IF(AWJ13&lt;&gt;"",VLOOKUP(AWJ13,AUM11:AUT15,8,FALSE),"")</f>
        <v/>
      </c>
      <c r="AWV13" s="255" t="str">
        <f ca="1">IF(AWJ13&lt;&gt;"",VLOOKUP(AWJ13,AUM11:AVA15,15,FALSE),"")</f>
        <v/>
      </c>
      <c r="AWW13" s="255">
        <f ca="1">SUMPRODUCT((AZG3:AZG42=AWJ13)*(AZJ3:AZJ42=AWJ14)*AZM3:AZM42)+SUMPRODUCT((AZG3:AZG42=AWJ13)*(AZJ3:AZJ42=AWJ15)*AZM3:AZM42)+SUMPRODUCT((AZG3:AZG42=AWJ13)*(AZJ3:AZJ42=AWJ12)*AZM3:AZM42)+SUMPRODUCT((AZG3:AZG42=AWJ14)*(AZJ3:AZJ42=AWJ13)*AZN3:AZN42)+SUMPRODUCT((AZG3:AZG42=AWJ15)*(AZJ3:AZJ42=AWJ13)*AZN3:AZN42)+SUMPRODUCT((AZG3:AZG42=AWJ12)*(AZJ3:AZJ42=AWJ13)*AZN3:AZN42)</f>
        <v>0</v>
      </c>
      <c r="AWX13" s="255">
        <f ca="1">SUMPRODUCT((AZG3:AZG42=AWJ13)*(AZJ3:AZJ42=AWJ14)*AZO3:AZO42)+SUMPRODUCT((AZG3:AZG42=AWJ13)*(AZJ3:AZJ42=AWJ15)*AZO3:AZO42)+SUMPRODUCT((AZG3:AZG42=AWJ13)*(AZJ3:AZJ42=AWJ12)*AZO3:AZO42)+SUMPRODUCT((AZG3:AZG42=AWJ14)*(AZJ3:AZJ42=AWJ13)*AZP3:AZP42)+SUMPRODUCT((AZG3:AZG42=AWJ15)*(AZJ3:AZJ42=AWJ13)*AZP3:AZP42)+SUMPRODUCT((AZG3:AZG42=AWJ12)*(AZJ3:AZJ42=AWJ13)*AZP3:AZP42)</f>
        <v>0</v>
      </c>
      <c r="AWY13" s="255">
        <f ca="1">AWK13*4+AWL13*2+AWW13+AWX13</f>
        <v>0</v>
      </c>
      <c r="AWZ13" s="255" t="str">
        <f ca="1">IF(AWJ13&lt;&gt;"",RANK(AWY13,AWY12:AWY15),"")</f>
        <v/>
      </c>
      <c r="AXA13" s="255">
        <f ca="1">SUMPRODUCT((AWY12:AWY15=AWY13)*(AWP12:AWP15&gt;AWP13))</f>
        <v>0</v>
      </c>
      <c r="AXB13" s="255">
        <f ca="1">SUMPRODUCT((AWY12:AWY15=AWY13)*(AWP12:AWP15=AWP13)*(AWS12:AWS15&gt;AWS13))</f>
        <v>0</v>
      </c>
      <c r="AXC13" s="255">
        <f ca="1">SUMPRODUCT((AWY11:AWY15=AWY13)*(AWP11:AWP15=AWP13)*(AWS11:AWS15=AWS13)*(AWT11:AWT15&gt;AWT13))</f>
        <v>0</v>
      </c>
      <c r="AXD13" s="255">
        <f ca="1">SUMPRODUCT((AWY11:AWY15=AWY13)*(AWP11:AWP15=AWP13)*(AWS11:AWS15=AWS13)*(AWT11:AWT15=AWT13)*(AWU11:AWU15&gt;AWU13))</f>
        <v>0</v>
      </c>
      <c r="AXE13" s="255">
        <f ca="1">SUMPRODUCT((AWY11:AWY15=AWY13)*(AWP11:AWP15=AWP13)*(AWS11:AWS15=AWS13)*(AWT11:AWT15=AWT13)*(AWU11:AWU15=AWU13)*(AWV11:AWV15&gt;AWV13))</f>
        <v>0</v>
      </c>
      <c r="AXF13" s="255" t="str">
        <f t="shared" ca="1" si="677"/>
        <v/>
      </c>
      <c r="AXG13" s="255" t="str">
        <f ca="1">IF(AWJ13&lt;&gt;"",INDEX(AWJ12:AWJ15,MATCH(3,AXF12:AXF15,0),0),"")</f>
        <v/>
      </c>
      <c r="AXH13" s="255" t="str">
        <f ca="1">IF(AVI11&lt;&gt;"",AVI11,"")</f>
        <v/>
      </c>
      <c r="AXI13" s="255">
        <f ca="1">SUMPRODUCT((AZG3:AZG42=AXH13)*(AZJ3:AZJ42=AXH14)*(AZQ3:AZQ42="W"))+SUMPRODUCT((AZG3:AZG42=AXH13)*(AZJ3:AZJ42=AXH15)*(AZQ3:AZQ42="W"))+SUMPRODUCT((AZG3:AZG42=AXH13)*(AZJ3:AZJ42=AXH16)*(AZQ3:AZQ42="W"))+SUMPRODUCT((AZG3:AZG42=AXH14)*(AZJ3:AZJ42=AXH13)*(AZR3:AZR42="W"))+SUMPRODUCT((AZG3:AZG42=AXH15)*(AZJ3:AZJ42=AXH13)*(AZR3:AZR42="W"))+SUMPRODUCT((AZG3:AZG42=AXH16)*(AZJ3:AZJ42=AXH13)*(AZR3:AZR42="W"))</f>
        <v>0</v>
      </c>
      <c r="AXJ13" s="255">
        <f ca="1">SUMPRODUCT((AZG3:AZG42=AXH13)*(AZJ3:AZJ42=AXH14)*(AZQ3:AZQ42="D"))+SUMPRODUCT((AZG3:AZG42=AXH13)*(AZJ3:AZJ42=AXH15)*(AZQ3:AZQ42="D"))+SUMPRODUCT((AZG3:AZG42=AXH13)*(AZJ3:AZJ42=AXH16)*(AZQ3:AZQ42="D"))+SUMPRODUCT((AZG3:AZG42=AXH14)*(AZJ3:AZJ42=AXH13)*(AZQ3:AZQ42="D"))+SUMPRODUCT((AZG3:AZG42=AXH15)*(AZJ3:AZJ42=AXH13)*(AZQ3:AZQ42="D"))+SUMPRODUCT((AZG3:AZG42=AXH16)*(AZJ3:AZJ42=AXH13)*(AZQ3:AZQ42="D"))</f>
        <v>0</v>
      </c>
      <c r="AXK13" s="255">
        <f ca="1">SUMPRODUCT((AZG3:AZG42=AXH13)*(AZJ3:AZJ42=AXH14)*(AZQ3:AZQ42="L"))+SUMPRODUCT((AZG3:AZG42=AXH13)*(AZJ3:AZJ42=AXH15)*(AZQ3:AZQ42="L"))+SUMPRODUCT((AZG3:AZG42=AXH13)*(AZJ3:AZJ42=AXH16)*(AZQ3:AZQ42="L"))+SUMPRODUCT((AZG3:AZG42=AXH14)*(AZJ3:AZJ42=AXH13)*(AZR3:AZR42="L"))+SUMPRODUCT((AZG3:AZG42=AXH15)*(AZJ3:AZJ42=AXH13)*(AZR3:AZR42="L"))+SUMPRODUCT((AZG3:AZG42=AXH16)*(AZJ3:AZJ42=AXH13)*(AZR3:AZR42="L"))</f>
        <v>0</v>
      </c>
      <c r="AXL13" s="255">
        <f ca="1">IF(AXH13&lt;&gt;"",VLOOKUP(AXH13,AUM4:AUQ29,5,FALSE),0)</f>
        <v>0</v>
      </c>
      <c r="AXM13" s="255">
        <f ca="1">IF(AXH13&lt;&gt;"",VLOOKUP(AXH13,AUM4:AUR29,6,FALSE),0)</f>
        <v>0</v>
      </c>
      <c r="AXN13" s="255">
        <f ca="1">AXL13-AXM13+1000</f>
        <v>1000</v>
      </c>
      <c r="AXO13" s="255">
        <f ca="1">IF(AXH13&lt;&gt;"",VLOOKUP(AXH13,AUM4:AUT29,8,FALSE),0)</f>
        <v>0</v>
      </c>
      <c r="AXP13" s="255">
        <f ca="1">IF(AXH13&lt;&gt;"",VLOOKUP(AXH13,AUM4:AUU29,9,FALSE),0)</f>
        <v>0</v>
      </c>
      <c r="AXQ13" s="255">
        <f ca="1">AXO13-AXP13+1000</f>
        <v>1000</v>
      </c>
      <c r="AXR13" s="255" t="str">
        <f ca="1">IF(AXH13&lt;&gt;"",VLOOKUP(AXH13,AUM11:AUQ15,5,FALSE),"")</f>
        <v/>
      </c>
      <c r="AXS13" s="255" t="str">
        <f ca="1">IF(AXH13&lt;&gt;"",VLOOKUP(AXH13,AUM11:AUT15,8,FALSE),"")</f>
        <v/>
      </c>
      <c r="AXT13" s="255" t="str">
        <f ca="1">IF(AXH13&lt;&gt;"",VLOOKUP(AXH13,AUM11:AVA15,15,FALSE),"")</f>
        <v/>
      </c>
      <c r="AXU13" s="255">
        <f ca="1">SUMPRODUCT((AZG3:AZG42=AXH13)*(AZJ3:AZJ42=AXH14)*AZM3:AZM42)+SUMPRODUCT((AZG3:AZG42=AXH13)*(AZJ3:AZJ42=AXH15)*AZM3:AZM42)+SUMPRODUCT((AZG3:AZG42=AXH13)*(AZJ3:AZJ42=AXH16)*AZM3:AZM42)+SUMPRODUCT((AZG3:AZG42=AXH14)*(AZJ3:AZJ42=AXH13)*AZN3:AZN42)+SUMPRODUCT((AZG3:AZG42=AXH15)*(AZJ3:AZJ42=AXH13)*AZN3:AZN42)+SUMPRODUCT((AZG3:AZG42=AXH16)*(AZJ3:AZJ42=AXH13)*AZN3:AZN42)</f>
        <v>0</v>
      </c>
      <c r="AXV13" s="255">
        <f ca="1">SUMPRODUCT((AZG3:AZG42=AXH13)*(AZJ3:AZJ42=AXH14)*AZO3:AZO42)+SUMPRODUCT((AZG3:AZG42=AXH13)*(AZJ3:AZJ42=AXH15)*AZO3:AZO42)+SUMPRODUCT((AZG3:AZG42=AXH13)*(AZJ3:AZJ42=AXH16)*AZO3:AZO42)+SUMPRODUCT((AZG3:AZG42=AXH14)*(AZJ3:AZJ42=AXH13)*AZP3:AZP42)+SUMPRODUCT((AZG3:AZG42=AXH15)*(AZJ3:AZJ42=AXH13)*AZP3:AZP42)+SUMPRODUCT((AZG3:AZG42=AXH16)*(AZJ3:AZJ42=AXH13)*AZP3:AZP42)</f>
        <v>0</v>
      </c>
      <c r="AXW13" s="255">
        <f ca="1">AXI13*4+AXJ13*2+AXU13+AXV13</f>
        <v>0</v>
      </c>
      <c r="AXX13" s="255" t="str">
        <f ca="1">IF(AXH13&lt;&gt;"",RANK(AXW13,AXW13:AXW16),"")</f>
        <v/>
      </c>
      <c r="AXY13" s="255">
        <f ca="1">SUMPRODUCT((AXW13:AXW16=AXW13)*(AXN13:AXN16&gt;AXN13))</f>
        <v>0</v>
      </c>
      <c r="AXZ13" s="255">
        <f ca="1">SUMPRODUCT((AXW13:AXW16=AXW13)*(AXN13:AXN16=AXN13)*(AXQ13:AXQ16&gt;AXQ13))</f>
        <v>0</v>
      </c>
      <c r="AYA13" s="255">
        <f ca="1">SUMPRODUCT((AXW11:AXW15=AXW13)*(AXN11:AXN15=AXN13)*(AXQ11:AXQ15=AXQ13)*(AXR11:AXR15&gt;AXR13))</f>
        <v>0</v>
      </c>
      <c r="AYB13" s="255">
        <f ca="1">SUMPRODUCT((AXW11:AXW15=AXW13)*(AXN11:AXN15=AXN13)*(AXQ11:AXQ15=AXQ13)*(AXR11:AXR15=AXR13)*(AXS11:AXS15&gt;AXS13))</f>
        <v>0</v>
      </c>
      <c r="AYC13" s="255">
        <f ca="1">SUMPRODUCT((AXW11:AXW15=AXW13)*(AXN11:AXN15=AXN13)*(AXQ11:AXQ15=AXQ13)*(AXR11:AXR15=AXR13)*(AXS11:AXS15=AXS13)*(AXT11:AXT15&gt;AXT13))</f>
        <v>0</v>
      </c>
      <c r="AYD13" s="255" t="str">
        <f t="shared" ref="AYD13:AYD15" ca="1" si="757">IF(AXH13&lt;&gt;"",SUM(AXX13:AYC13)+2,"")</f>
        <v/>
      </c>
      <c r="AYE13" s="255" t="str">
        <f ca="1">IF(AXH13&lt;&gt;"",INDEX(AXH13:AXH15,MATCH(3,AYD13:AYD15,0),0),"")</f>
        <v/>
      </c>
      <c r="AZD13" s="255" t="str">
        <f ca="1">IF(AYE13&lt;&gt;"",AYE13,IF(AXG13&lt;&gt;"",AXG13,IF(AWI13&lt;&gt;"",AWI13,AVE13)))</f>
        <v>Scotland</v>
      </c>
      <c r="AZE13" s="255">
        <v>3</v>
      </c>
      <c r="AZF13" s="255">
        <v>11</v>
      </c>
      <c r="AZG13" s="255" t="str">
        <f t="shared" si="82"/>
        <v>France</v>
      </c>
      <c r="AZH13" s="255" t="str">
        <f ca="1">IF(OFFSET('All Players'!$W20,0,AZH$1)&lt;&gt;"",OFFSET('All Players'!$W20,0,AZH$1),"")</f>
        <v/>
      </c>
      <c r="AZI13" s="255" t="str">
        <f ca="1">IF(OFFSET('All Players'!$Y20,0,AZH$1)&lt;&gt;"",OFFSET('All Players'!$Y20,0,AZH$1),"")</f>
        <v/>
      </c>
      <c r="AZJ13" s="255" t="str">
        <f t="shared" si="83"/>
        <v>Romania</v>
      </c>
      <c r="AZK13" s="255" t="str">
        <f ca="1">IF(OFFSET('All Players'!$AA20,0,AZJ$1)&lt;&gt;"",OFFSET('All Players'!$AA20,0,AZJ$1),"")</f>
        <v/>
      </c>
      <c r="AZL13" s="255" t="str">
        <f ca="1">IF(OFFSET('All Players'!$AC20,0,AZK$1)&lt;&gt;"",OFFSET('All Players'!$AC20,0,AZK$1),"")</f>
        <v/>
      </c>
      <c r="AZM13" s="255">
        <f t="shared" ca="1" si="84"/>
        <v>0</v>
      </c>
      <c r="AZN13" s="255">
        <f t="shared" ca="1" si="85"/>
        <v>0</v>
      </c>
      <c r="AZO13" s="255">
        <f t="shared" ca="1" si="86"/>
        <v>0</v>
      </c>
      <c r="AZP13" s="255">
        <f t="shared" ca="1" si="87"/>
        <v>0</v>
      </c>
      <c r="AZQ13" s="255" t="str">
        <f t="shared" ca="1" si="88"/>
        <v/>
      </c>
      <c r="AZR13" s="255" t="str">
        <f t="shared" ca="1" si="89"/>
        <v/>
      </c>
      <c r="AZS13" s="255">
        <f ca="1">VLOOKUP(AZT13,BEK11:BEL15,2,FALSE)</f>
        <v>2</v>
      </c>
      <c r="AZT13" s="255" t="s">
        <v>7</v>
      </c>
      <c r="AZU13" s="255">
        <f t="shared" ca="1" si="533"/>
        <v>0</v>
      </c>
      <c r="AZV13" s="255">
        <f t="shared" ca="1" si="534"/>
        <v>0</v>
      </c>
      <c r="AZW13" s="255">
        <f t="shared" ca="1" si="535"/>
        <v>0</v>
      </c>
      <c r="AZX13" s="255">
        <f t="shared" ca="1" si="536"/>
        <v>0</v>
      </c>
      <c r="AZY13" s="255">
        <f t="shared" ca="1" si="678"/>
        <v>0</v>
      </c>
      <c r="AZZ13" s="255">
        <f t="shared" ca="1" si="537"/>
        <v>1000</v>
      </c>
      <c r="BAA13" s="255">
        <f t="shared" ca="1" si="679"/>
        <v>0</v>
      </c>
      <c r="BAB13" s="255">
        <f t="shared" ca="1" si="680"/>
        <v>0</v>
      </c>
      <c r="BAC13" s="255">
        <f t="shared" ca="1" si="538"/>
        <v>1000</v>
      </c>
      <c r="BAD13" s="255">
        <f t="shared" ca="1" si="539"/>
        <v>0</v>
      </c>
      <c r="BAE13" s="255">
        <f ca="1">SUMIF(BEN:BEN,AZT13,BET:BET)+SUMIF(BEQ:BEQ,AZT13,BEU:BEU)</f>
        <v>0</v>
      </c>
      <c r="BAF13" s="255">
        <f ca="1">SUMIF(BEN:BEN,AZT13,BEV:BEV)+SUMIF(BEQ:BEQ,AZT13,BEW:BEW)</f>
        <v>0</v>
      </c>
      <c r="BAG13" s="255">
        <f t="shared" ca="1" si="540"/>
        <v>0</v>
      </c>
      <c r="BAH13" s="255">
        <v>14</v>
      </c>
      <c r="BAI13" s="255">
        <f t="shared" ca="1" si="681"/>
        <v>1</v>
      </c>
      <c r="BAK13" s="255">
        <f ca="1">RANK(BAG13,BAG$11:BAG$15)+COUNTIF(BAG$11:BAG13,BAG13)-1</f>
        <v>3</v>
      </c>
      <c r="BAL13" s="255" t="str">
        <f ca="1">INDEX(AZT$11:AZT$15,MATCH(3,BAK$11:BAK$15,0),0)</f>
        <v>Japan</v>
      </c>
      <c r="BAM13" s="255">
        <f t="shared" ca="1" si="682"/>
        <v>1</v>
      </c>
      <c r="BAN13" s="255" t="str">
        <f ca="1">IF(AND(BAN12&lt;&gt;"",BAM13=1),BAL13,"")</f>
        <v>Japan</v>
      </c>
      <c r="BAO13" s="255" t="str">
        <f ca="1">IF(AND(BAO12&lt;&gt;"",BAM14=2),BAL14,"")</f>
        <v/>
      </c>
      <c r="BAP13" s="255" t="str">
        <f ca="1">IF(AND(BAP12&lt;&gt;"",BAM15=3),BAL15,"")</f>
        <v/>
      </c>
      <c r="BAS13" s="255" t="str">
        <f t="shared" ca="1" si="683"/>
        <v>Japan</v>
      </c>
      <c r="BAT13" s="255">
        <f ca="1">SUMPRODUCT((BEN3:BEN42=BAS13)*(BEQ3:BEQ42=BAS14)*(BEX3:BEX42="W"))+SUMPRODUCT((BEN3:BEN42=BAS13)*(BEQ3:BEQ42=BAS15)*(BEX3:BEX42="W"))+SUMPRODUCT((BEN3:BEN42=BAS13)*(BEQ3:BEQ42=BAS11)*(BEX3:BEX42="W"))+SUMPRODUCT((BEN3:BEN42=BAS13)*(BEQ3:BEQ42=BAS12)*(BEX3:BEX42="W"))+SUMPRODUCT((BEN3:BEN42=BAS14)*(BEQ3:BEQ42=BAS13)*(BEY3:BEY42="W"))+SUMPRODUCT((BEN3:BEN42=BAS15)*(BEQ3:BEQ42=BAS13)*(BEY3:BEY42="W"))+SUMPRODUCT((BEN3:BEN42=BAS11)*(BEQ3:BEQ42=BAS13)*(BEY3:BEY42="W"))+SUMPRODUCT((BEN3:BEN42=BAS12)*(BEQ3:BEQ42=BAS13)*(BEY3:BEY42="W"))</f>
        <v>0</v>
      </c>
      <c r="BAU13" s="255">
        <f ca="1">SUMPRODUCT((BEN3:BEN42=BAS13)*(BEQ3:BEQ42=BAS14)*(BEX3:BEX42="D"))+SUMPRODUCT((BEN3:BEN42=BAS13)*(BEQ3:BEQ42=BAS15)*(BEX3:BEX42="D"))+SUMPRODUCT((BEN3:BEN42=BAS13)*(BEQ3:BEQ42=BAS11)*(BEX3:BEX42="D"))+SUMPRODUCT((BEN3:BEN42=BAS13)*(BEQ3:BEQ42=BAS12)*(BEX3:BEX42="D"))+SUMPRODUCT((BEN3:BEN42=BAS14)*(BEQ3:BEQ42=BAS13)*(BEX3:BEX42="D"))+SUMPRODUCT((BEN3:BEN42=BAS15)*(BEQ3:BEQ42=BAS13)*(BEX3:BEX42="D"))+SUMPRODUCT((BEN3:BEN42=BAS11)*(BEQ3:BEQ42=BAS13)*(BEX3:BEX42="D"))+SUMPRODUCT((BEN3:BEN42=BAS12)*(BEQ3:BEQ42=BAS13)*(BEX3:BEX42="D"))</f>
        <v>0</v>
      </c>
      <c r="BAV13" s="255">
        <f ca="1">SUMPRODUCT((BEN3:BEN42=BAS13)*(BEQ3:BEQ42=BAS14)*(BEX3:BEX42="L"))+SUMPRODUCT((BEN3:BEN42=BAS13)*(BEQ3:BEQ42=BAS15)*(BEX3:BEX42="L"))+SUMPRODUCT((BEN3:BEN42=BAS13)*(BEQ3:BEQ42=BAS11)*(BEX3:BEX42="L"))+SUMPRODUCT((BEN3:BEN42=BAS13)*(BEQ3:BEQ42=BAS12)*(BEX3:BEX42="L"))+SUMPRODUCT((BEN3:BEN42=BAS14)*(BEQ3:BEQ42=BAS13)*(BEY3:BEY42="L"))+SUMPRODUCT((BEN3:BEN42=BAS15)*(BEQ3:BEQ42=BAS13)*(BEY3:BEY42="L"))+SUMPRODUCT((BEN3:BEN42=BAS11)*(BEQ3:BEQ42=BAS13)*(BEY3:BEY42="L"))+SUMPRODUCT((BEN3:BEN42=BAS12)*(BEQ3:BEQ42=BAS13)*(BEY3:BEY42="L"))</f>
        <v>0</v>
      </c>
      <c r="BAW13" s="255">
        <f ca="1">IF(BAS13&lt;&gt;"",VLOOKUP(BAS13,AZT4:AZX29,5,FALSE),0)</f>
        <v>0</v>
      </c>
      <c r="BAX13" s="255">
        <f ca="1">IF(BAS13&lt;&gt;"",VLOOKUP(BAS13,AZT4:AZY29,6,FALSE),0)</f>
        <v>0</v>
      </c>
      <c r="BAY13" s="255">
        <f ca="1">BAW13-BAX13+1000</f>
        <v>1000</v>
      </c>
      <c r="BAZ13" s="255">
        <f ca="1">IF(BAS13&lt;&gt;"",VLOOKUP(BAS13,AZT4:BAA29,8,FALSE),0)</f>
        <v>0</v>
      </c>
      <c r="BBA13" s="255">
        <f ca="1">IF(BAS13&lt;&gt;"",VLOOKUP(BAS13,AZT4:BAB29,9,FALSE),0)</f>
        <v>0</v>
      </c>
      <c r="BBB13" s="255">
        <f ca="1">IF(BAS13&lt;&gt;"",BAZ13-BBA13+1000,"")</f>
        <v>1000</v>
      </c>
      <c r="BBC13" s="255">
        <f ca="1">IF(BAS13&lt;&gt;"",VLOOKUP(BAS13,AZT11:AZX15,5,FALSE),"")</f>
        <v>0</v>
      </c>
      <c r="BBD13" s="255">
        <f ca="1">IF(BAS13&lt;&gt;"",VLOOKUP(BAS13,AZT11:BAA15,8,FALSE),"")</f>
        <v>0</v>
      </c>
      <c r="BBE13" s="255">
        <f ca="1">IF(BAS13&lt;&gt;"",VLOOKUP(BAS13,AZT11:BAH15,15,FALSE),"")</f>
        <v>14</v>
      </c>
      <c r="BBF13" s="255">
        <f ca="1">SUMPRODUCT((BEN3:BEN42=BAS13)*(BEQ3:BEQ42=BAS14)*BET3:BET42)+SUMPRODUCT((BEN3:BEN42=BAS13)*(BEQ3:BEQ42=BAS15)*BET3:BET42)+SUMPRODUCT((BEN3:BEN42=BAS13)*(BEQ3:BEQ42=BAS11)*BET3:BET42)+SUMPRODUCT((BEN3:BEN42=BAS13)*(BEQ3:BEQ42=BAS12)*BET3:BET42)+SUMPRODUCT((BEN3:BEN42=BAS14)*(BEQ3:BEQ42=BAS13)*BEU3:BEU42)+SUMPRODUCT((BEN3:BEN42=BAS15)*(BEQ3:BEQ42=BAS13)*BEU3:BEU42)+SUMPRODUCT((BEN3:BEN42=BAS11)*(BEQ3:BEQ42=BAS13)*BEU3:BEU42)+SUMPRODUCT((BEN3:BEN42=BAS12)*(BEQ3:BEQ42=BAS13)*BEU3:BEU42)</f>
        <v>0</v>
      </c>
      <c r="BBG13" s="255">
        <f ca="1">SUMPRODUCT((BEN3:BEN42=BAS13)*(BEQ3:BEQ42=BAS14)*BEV3:BEV42)+SUMPRODUCT((BEN3:BEN42=BAS13)*(BEQ3:BEQ42=BAS15)*BEV3:BEV42)+SUMPRODUCT((BEN3:BEN42=BAS13)*(BEQ3:BEQ42=BAS11)*BEV3:BEV42)+SUMPRODUCT((BEN3:BEN42=BAS13)*(BEQ3:BEQ42=BAS12)*BEV3:BEV42)+SUMPRODUCT((BEN3:BEN42=BAS14)*(BEQ3:BEQ42=BAS13)*BEW3:BEW42)+SUMPRODUCT((BEN3:BEN42=BAS15)*(BEQ3:BEQ42=BAS13)*BEW3:BEW42)+SUMPRODUCT((BEN3:BEN42=BAS11)*(BEQ3:BEQ42=BAS13)*BEW3:BEW42)+SUMPRODUCT((BEN3:BEN42=BAS12)*(BEQ3:BEQ42=BAS13)*BEW3:BEW42)</f>
        <v>0</v>
      </c>
      <c r="BBH13" s="255">
        <f ca="1">IF(BAS13&lt;&gt;"",BAT13*4+BAU13*2+BBF13+BBG13,"")</f>
        <v>0</v>
      </c>
      <c r="BBI13" s="255">
        <f ca="1">IF(BAS13&lt;&gt;"",RANK(BBH13,BBH11:BBH15),"")</f>
        <v>1</v>
      </c>
      <c r="BBJ13" s="255">
        <f ca="1">SUMPRODUCT((BBH11:BBH15=BBH13)*(BAY11:BAY15&gt;BAY13))</f>
        <v>0</v>
      </c>
      <c r="BBK13" s="255">
        <f ca="1">SUMPRODUCT((BBH11:BBH15=BBH13)*(BAY11:BAY15=BAY13)*(BBB11:BBB15&gt;BBB13))</f>
        <v>0</v>
      </c>
      <c r="BBL13" s="255">
        <f ca="1">SUMPRODUCT((BBH11:BBH15=BBH13)*(BAY11:BAY15=BAY13)*(BBB11:BBB15=BBB13)*(BBC11:BBC15&gt;BBC13))</f>
        <v>0</v>
      </c>
      <c r="BBM13" s="255">
        <f ca="1">SUMPRODUCT((BBH11:BBH15=BBH13)*(BAY11:BAY15=BAY13)*(BBB11:BBB15=BBB13)*(BBC11:BBC15=BBC13)*(BBD11:BBD15&gt;BBD13))</f>
        <v>0</v>
      </c>
      <c r="BBN13" s="255">
        <f ca="1">SUMPRODUCT((BBH11:BBH15=BBH13)*(BAY11:BAY15=BAY13)*(BBB11:BBB15=BBB13)*(BBC11:BBC15=BBC13)*(BBD11:BBD15=BBD13)*(BBE11:BBE15&gt;BBE13))</f>
        <v>1</v>
      </c>
      <c r="BBO13" s="255">
        <f t="shared" ca="1" si="686"/>
        <v>2</v>
      </c>
      <c r="BBP13" s="255" t="str">
        <f ca="1">IF(BAS13&lt;&gt;"",INDEX(BAS11:BAS15,MATCH(3,BBO11:BBO15,0),0),"")</f>
        <v>Scotland</v>
      </c>
      <c r="BBQ13" s="255" t="str">
        <f ca="1">IF(BAO12&lt;&gt;"",BAO12,"")</f>
        <v/>
      </c>
      <c r="BBR13" s="255">
        <f ca="1">SUMPRODUCT((BEN3:BEN42=BBQ13)*(BEQ3:BEQ42=BBQ14)*(BEX3:BEX42="W"))+SUMPRODUCT((BEN3:BEN42=BBQ13)*(BEQ3:BEQ42=BBQ15)*(BEX3:BEX42="W"))+SUMPRODUCT((BEN3:BEN42=BBQ13)*(BEQ3:BEQ42=BBQ12)*(BEX3:BEX42="W"))+SUMPRODUCT((BEN3:BEN42=BBQ14)*(BEQ3:BEQ42=BBQ13)*(BEY3:BEY42="W"))+SUMPRODUCT((BEN3:BEN42=BBQ15)*(BEQ3:BEQ42=BBQ13)*(BEY3:BEY42="W"))+SUMPRODUCT((BEN3:BEN42=BBQ12)*(BEQ3:BEQ42=BBQ13)*(BEY3:BEY42="W"))</f>
        <v>0</v>
      </c>
      <c r="BBS13" s="255">
        <f ca="1">SUMPRODUCT((BEN3:BEN42=BBQ13)*(BEQ3:BEQ42=BBQ14)*(BEX3:BEX42="D"))+SUMPRODUCT((BEN3:BEN42=BBQ13)*(BEQ3:BEQ42=BBQ15)*(BEX3:BEX42="D"))+SUMPRODUCT((BEN3:BEN42=BBQ13)*(BEQ3:BEQ42=BBQ12)*(BEX3:BEX42="D"))+SUMPRODUCT((BEN3:BEN42=BBQ14)*(BEQ3:BEQ42=BBQ13)*(BEX3:BEX42="D"))+SUMPRODUCT((BEN3:BEN42=BBQ15)*(BEQ3:BEQ42=BBQ13)*(BEX3:BEX42="D"))+SUMPRODUCT((BEN3:BEN42=BBQ12)*(BEQ3:BEQ42=BBQ13)*(BEX3:BEX42="D"))</f>
        <v>0</v>
      </c>
      <c r="BBT13" s="255">
        <f ca="1">SUMPRODUCT((BEN3:BEN42=BBQ13)*(BEQ3:BEQ42=BBQ14)*(BEX3:BEX42="L"))+SUMPRODUCT((BEN3:BEN42=BBQ13)*(BEQ3:BEQ42=BBQ15)*(BEX3:BEX42="L"))+SUMPRODUCT((BEN3:BEN42=BBQ13)*(BEQ3:BEQ42=BBQ12)*(BEX3:BEX42="L"))+SUMPRODUCT((BEN3:BEN42=BBQ14)*(BEQ3:BEQ42=BBQ13)*(BEY3:BEY42="L"))+SUMPRODUCT((BEN3:BEN42=BBQ15)*(BEQ3:BEQ42=BBQ13)*(BEY3:BEY42="L"))+SUMPRODUCT((BEN3:BEN42=BBQ12)*(BEQ3:BEQ42=BBQ13)*(BEY3:BEY42="L"))</f>
        <v>0</v>
      </c>
      <c r="BBU13" s="255">
        <f ca="1">IF(BBQ13&lt;&gt;"",VLOOKUP(BBQ13,AZT4:AZX29,5,FALSE),0)</f>
        <v>0</v>
      </c>
      <c r="BBV13" s="255">
        <f ca="1">IF(BBQ13&lt;&gt;"",VLOOKUP(BBQ13,AZT4:AZY29,6,FALSE),0)</f>
        <v>0</v>
      </c>
      <c r="BBW13" s="255">
        <f ca="1">BBU13-BBV13+1000</f>
        <v>1000</v>
      </c>
      <c r="BBX13" s="255">
        <f ca="1">IF(BBQ13&lt;&gt;"",VLOOKUP(BBQ13,AZT4:BAA29,8,FALSE),0)</f>
        <v>0</v>
      </c>
      <c r="BBY13" s="255">
        <f ca="1">IF(BBQ13&lt;&gt;"",VLOOKUP(BBQ13,AZT4:BAB29,9,FALSE),0)</f>
        <v>0</v>
      </c>
      <c r="BBZ13" s="255">
        <f t="shared" ref="BBZ13" ca="1" si="758">BBX13-BBY13+1000</f>
        <v>1000</v>
      </c>
      <c r="BCA13" s="255" t="str">
        <f ca="1">IF(BBQ13&lt;&gt;"",VLOOKUP(BBQ13,AZT11:AZX15,5,FALSE),"")</f>
        <v/>
      </c>
      <c r="BCB13" s="255" t="str">
        <f ca="1">IF(BBQ13&lt;&gt;"",VLOOKUP(BBQ13,AZT11:BAA15,8,FALSE),"")</f>
        <v/>
      </c>
      <c r="BCC13" s="255" t="str">
        <f ca="1">IF(BBQ13&lt;&gt;"",VLOOKUP(BBQ13,AZT11:BAH15,15,FALSE),"")</f>
        <v/>
      </c>
      <c r="BCD13" s="255">
        <f ca="1">SUMPRODUCT((BEN3:BEN42=BBQ13)*(BEQ3:BEQ42=BBQ14)*BET3:BET42)+SUMPRODUCT((BEN3:BEN42=BBQ13)*(BEQ3:BEQ42=BBQ15)*BET3:BET42)+SUMPRODUCT((BEN3:BEN42=BBQ13)*(BEQ3:BEQ42=BBQ12)*BET3:BET42)+SUMPRODUCT((BEN3:BEN42=BBQ14)*(BEQ3:BEQ42=BBQ13)*BEU3:BEU42)+SUMPRODUCT((BEN3:BEN42=BBQ15)*(BEQ3:BEQ42=BBQ13)*BEU3:BEU42)+SUMPRODUCT((BEN3:BEN42=BBQ12)*(BEQ3:BEQ42=BBQ13)*BEU3:BEU42)</f>
        <v>0</v>
      </c>
      <c r="BCE13" s="255">
        <f ca="1">SUMPRODUCT((BEN3:BEN42=BBQ13)*(BEQ3:BEQ42=BBQ14)*BEV3:BEV42)+SUMPRODUCT((BEN3:BEN42=BBQ13)*(BEQ3:BEQ42=BBQ15)*BEV3:BEV42)+SUMPRODUCT((BEN3:BEN42=BBQ13)*(BEQ3:BEQ42=BBQ12)*BEV3:BEV42)+SUMPRODUCT((BEN3:BEN42=BBQ14)*(BEQ3:BEQ42=BBQ13)*BEW3:BEW42)+SUMPRODUCT((BEN3:BEN42=BBQ15)*(BEQ3:BEQ42=BBQ13)*BEW3:BEW42)+SUMPRODUCT((BEN3:BEN42=BBQ12)*(BEQ3:BEQ42=BBQ13)*BEW3:BEW42)</f>
        <v>0</v>
      </c>
      <c r="BCF13" s="255">
        <f ca="1">BBR13*4+BBS13*2+BCD13+BCE13</f>
        <v>0</v>
      </c>
      <c r="BCG13" s="255" t="str">
        <f ca="1">IF(BBQ13&lt;&gt;"",RANK(BCF13,BCF12:BCF15),"")</f>
        <v/>
      </c>
      <c r="BCH13" s="255">
        <f ca="1">SUMPRODUCT((BCF12:BCF15=BCF13)*(BBW12:BBW15&gt;BBW13))</f>
        <v>0</v>
      </c>
      <c r="BCI13" s="255">
        <f ca="1">SUMPRODUCT((BCF12:BCF15=BCF13)*(BBW12:BBW15=BBW13)*(BBZ12:BBZ15&gt;BBZ13))</f>
        <v>0</v>
      </c>
      <c r="BCJ13" s="255">
        <f ca="1">SUMPRODUCT((BCF11:BCF15=BCF13)*(BBW11:BBW15=BBW13)*(BBZ11:BBZ15=BBZ13)*(BCA11:BCA15&gt;BCA13))</f>
        <v>0</v>
      </c>
      <c r="BCK13" s="255">
        <f ca="1">SUMPRODUCT((BCF11:BCF15=BCF13)*(BBW11:BBW15=BBW13)*(BBZ11:BBZ15=BBZ13)*(BCA11:BCA15=BCA13)*(BCB11:BCB15&gt;BCB13))</f>
        <v>0</v>
      </c>
      <c r="BCL13" s="255">
        <f ca="1">SUMPRODUCT((BCF11:BCF15=BCF13)*(BBW11:BBW15=BBW13)*(BBZ11:BBZ15=BBZ13)*(BCA11:BCA15=BCA13)*(BCB11:BCB15=BCB13)*(BCC11:BCC15&gt;BCC13))</f>
        <v>0</v>
      </c>
      <c r="BCM13" s="255" t="str">
        <f t="shared" ca="1" si="687"/>
        <v/>
      </c>
      <c r="BCN13" s="255" t="str">
        <f ca="1">IF(BBQ13&lt;&gt;"",INDEX(BBQ12:BBQ15,MATCH(3,BCM12:BCM15,0),0),"")</f>
        <v/>
      </c>
      <c r="BCO13" s="255" t="str">
        <f ca="1">IF(BAP11&lt;&gt;"",BAP11,"")</f>
        <v/>
      </c>
      <c r="BCP13" s="255">
        <f ca="1">SUMPRODUCT((BEN3:BEN42=BCO13)*(BEQ3:BEQ42=BCO14)*(BEX3:BEX42="W"))+SUMPRODUCT((BEN3:BEN42=BCO13)*(BEQ3:BEQ42=BCO15)*(BEX3:BEX42="W"))+SUMPRODUCT((BEN3:BEN42=BCO13)*(BEQ3:BEQ42=BCO16)*(BEX3:BEX42="W"))+SUMPRODUCT((BEN3:BEN42=BCO14)*(BEQ3:BEQ42=BCO13)*(BEY3:BEY42="W"))+SUMPRODUCT((BEN3:BEN42=BCO15)*(BEQ3:BEQ42=BCO13)*(BEY3:BEY42="W"))+SUMPRODUCT((BEN3:BEN42=BCO16)*(BEQ3:BEQ42=BCO13)*(BEY3:BEY42="W"))</f>
        <v>0</v>
      </c>
      <c r="BCQ13" s="255">
        <f ca="1">SUMPRODUCT((BEN3:BEN42=BCO13)*(BEQ3:BEQ42=BCO14)*(BEX3:BEX42="D"))+SUMPRODUCT((BEN3:BEN42=BCO13)*(BEQ3:BEQ42=BCO15)*(BEX3:BEX42="D"))+SUMPRODUCT((BEN3:BEN42=BCO13)*(BEQ3:BEQ42=BCO16)*(BEX3:BEX42="D"))+SUMPRODUCT((BEN3:BEN42=BCO14)*(BEQ3:BEQ42=BCO13)*(BEX3:BEX42="D"))+SUMPRODUCT((BEN3:BEN42=BCO15)*(BEQ3:BEQ42=BCO13)*(BEX3:BEX42="D"))+SUMPRODUCT((BEN3:BEN42=BCO16)*(BEQ3:BEQ42=BCO13)*(BEX3:BEX42="D"))</f>
        <v>0</v>
      </c>
      <c r="BCR13" s="255">
        <f ca="1">SUMPRODUCT((BEN3:BEN42=BCO13)*(BEQ3:BEQ42=BCO14)*(BEX3:BEX42="L"))+SUMPRODUCT((BEN3:BEN42=BCO13)*(BEQ3:BEQ42=BCO15)*(BEX3:BEX42="L"))+SUMPRODUCT((BEN3:BEN42=BCO13)*(BEQ3:BEQ42=BCO16)*(BEX3:BEX42="L"))+SUMPRODUCT((BEN3:BEN42=BCO14)*(BEQ3:BEQ42=BCO13)*(BEY3:BEY42="L"))+SUMPRODUCT((BEN3:BEN42=BCO15)*(BEQ3:BEQ42=BCO13)*(BEY3:BEY42="L"))+SUMPRODUCT((BEN3:BEN42=BCO16)*(BEQ3:BEQ42=BCO13)*(BEY3:BEY42="L"))</f>
        <v>0</v>
      </c>
      <c r="BCS13" s="255">
        <f ca="1">IF(BCO13&lt;&gt;"",VLOOKUP(BCO13,AZT4:AZX29,5,FALSE),0)</f>
        <v>0</v>
      </c>
      <c r="BCT13" s="255">
        <f ca="1">IF(BCO13&lt;&gt;"",VLOOKUP(BCO13,AZT4:AZY29,6,FALSE),0)</f>
        <v>0</v>
      </c>
      <c r="BCU13" s="255">
        <f ca="1">BCS13-BCT13+1000</f>
        <v>1000</v>
      </c>
      <c r="BCV13" s="255">
        <f ca="1">IF(BCO13&lt;&gt;"",VLOOKUP(BCO13,AZT4:BAA29,8,FALSE),0)</f>
        <v>0</v>
      </c>
      <c r="BCW13" s="255">
        <f ca="1">IF(BCO13&lt;&gt;"",VLOOKUP(BCO13,AZT4:BAB29,9,FALSE),0)</f>
        <v>0</v>
      </c>
      <c r="BCX13" s="255">
        <f ca="1">BCV13-BCW13+1000</f>
        <v>1000</v>
      </c>
      <c r="BCY13" s="255" t="str">
        <f ca="1">IF(BCO13&lt;&gt;"",VLOOKUP(BCO13,AZT11:AZX15,5,FALSE),"")</f>
        <v/>
      </c>
      <c r="BCZ13" s="255" t="str">
        <f ca="1">IF(BCO13&lt;&gt;"",VLOOKUP(BCO13,AZT11:BAA15,8,FALSE),"")</f>
        <v/>
      </c>
      <c r="BDA13" s="255" t="str">
        <f ca="1">IF(BCO13&lt;&gt;"",VLOOKUP(BCO13,AZT11:BAH15,15,FALSE),"")</f>
        <v/>
      </c>
      <c r="BDB13" s="255">
        <f ca="1">SUMPRODUCT((BEN3:BEN42=BCO13)*(BEQ3:BEQ42=BCO14)*BET3:BET42)+SUMPRODUCT((BEN3:BEN42=BCO13)*(BEQ3:BEQ42=BCO15)*BET3:BET42)+SUMPRODUCT((BEN3:BEN42=BCO13)*(BEQ3:BEQ42=BCO16)*BET3:BET42)+SUMPRODUCT((BEN3:BEN42=BCO14)*(BEQ3:BEQ42=BCO13)*BEU3:BEU42)+SUMPRODUCT((BEN3:BEN42=BCO15)*(BEQ3:BEQ42=BCO13)*BEU3:BEU42)+SUMPRODUCT((BEN3:BEN42=BCO16)*(BEQ3:BEQ42=BCO13)*BEU3:BEU42)</f>
        <v>0</v>
      </c>
      <c r="BDC13" s="255">
        <f ca="1">SUMPRODUCT((BEN3:BEN42=BCO13)*(BEQ3:BEQ42=BCO14)*BEV3:BEV42)+SUMPRODUCT((BEN3:BEN42=BCO13)*(BEQ3:BEQ42=BCO15)*BEV3:BEV42)+SUMPRODUCT((BEN3:BEN42=BCO13)*(BEQ3:BEQ42=BCO16)*BEV3:BEV42)+SUMPRODUCT((BEN3:BEN42=BCO14)*(BEQ3:BEQ42=BCO13)*BEW3:BEW42)+SUMPRODUCT((BEN3:BEN42=BCO15)*(BEQ3:BEQ42=BCO13)*BEW3:BEW42)+SUMPRODUCT((BEN3:BEN42=BCO16)*(BEQ3:BEQ42=BCO13)*BEW3:BEW42)</f>
        <v>0</v>
      </c>
      <c r="BDD13" s="255">
        <f ca="1">BCP13*4+BCQ13*2+BDB13+BDC13</f>
        <v>0</v>
      </c>
      <c r="BDE13" s="255" t="str">
        <f ca="1">IF(BCO13&lt;&gt;"",RANK(BDD13,BDD13:BDD16),"")</f>
        <v/>
      </c>
      <c r="BDF13" s="255">
        <f ca="1">SUMPRODUCT((BDD13:BDD16=BDD13)*(BCU13:BCU16&gt;BCU13))</f>
        <v>0</v>
      </c>
      <c r="BDG13" s="255">
        <f ca="1">SUMPRODUCT((BDD13:BDD16=BDD13)*(BCU13:BCU16=BCU13)*(BCX13:BCX16&gt;BCX13))</f>
        <v>0</v>
      </c>
      <c r="BDH13" s="255">
        <f ca="1">SUMPRODUCT((BDD11:BDD15=BDD13)*(BCU11:BCU15=BCU13)*(BCX11:BCX15=BCX13)*(BCY11:BCY15&gt;BCY13))</f>
        <v>0</v>
      </c>
      <c r="BDI13" s="255">
        <f ca="1">SUMPRODUCT((BDD11:BDD15=BDD13)*(BCU11:BCU15=BCU13)*(BCX11:BCX15=BCX13)*(BCY11:BCY15=BCY13)*(BCZ11:BCZ15&gt;BCZ13))</f>
        <v>0</v>
      </c>
      <c r="BDJ13" s="255">
        <f ca="1">SUMPRODUCT((BDD11:BDD15=BDD13)*(BCU11:BCU15=BCU13)*(BCX11:BCX15=BCX13)*(BCY11:BCY15=BCY13)*(BCZ11:BCZ15=BCZ13)*(BDA11:BDA15&gt;BDA13))</f>
        <v>0</v>
      </c>
      <c r="BDK13" s="255" t="str">
        <f t="shared" ref="BDK13:BDK15" ca="1" si="759">IF(BCO13&lt;&gt;"",SUM(BDE13:BDJ13)+2,"")</f>
        <v/>
      </c>
      <c r="BDL13" s="255" t="str">
        <f ca="1">IF(BCO13&lt;&gt;"",INDEX(BCO13:BCO15,MATCH(3,BDK13:BDK15,0),0),"")</f>
        <v/>
      </c>
      <c r="BEK13" s="255" t="str">
        <f ca="1">IF(BDL13&lt;&gt;"",BDL13,IF(BCN13&lt;&gt;"",BCN13,IF(BBP13&lt;&gt;"",BBP13,BAL13)))</f>
        <v>Scotland</v>
      </c>
      <c r="BEL13" s="255">
        <v>3</v>
      </c>
      <c r="BEM13" s="255">
        <v>11</v>
      </c>
      <c r="BEN13" s="255" t="str">
        <f t="shared" si="90"/>
        <v>France</v>
      </c>
      <c r="BEO13" s="255" t="str">
        <f ca="1">IF(OFFSET('All Players'!$W20,0,BEO$1)&lt;&gt;"",OFFSET('All Players'!$W20,0,BEO$1),"")</f>
        <v/>
      </c>
      <c r="BEP13" s="255" t="str">
        <f ca="1">IF(OFFSET('All Players'!$Y20,0,BEO$1)&lt;&gt;"",OFFSET('All Players'!$Y20,0,BEO$1),"")</f>
        <v/>
      </c>
      <c r="BEQ13" s="255" t="str">
        <f t="shared" si="91"/>
        <v>Romania</v>
      </c>
      <c r="BER13" s="255" t="str">
        <f ca="1">IF(OFFSET('All Players'!$AA20,0,BEQ$1)&lt;&gt;"",OFFSET('All Players'!$AA20,0,BEQ$1),"")</f>
        <v/>
      </c>
      <c r="BES13" s="255" t="str">
        <f ca="1">IF(OFFSET('All Players'!$AC20,0,BER$1)&lt;&gt;"",OFFSET('All Players'!$AC20,0,BER$1),"")</f>
        <v/>
      </c>
      <c r="BET13" s="255">
        <f t="shared" ca="1" si="92"/>
        <v>0</v>
      </c>
      <c r="BEU13" s="255">
        <f t="shared" ca="1" si="93"/>
        <v>0</v>
      </c>
      <c r="BEV13" s="255">
        <f t="shared" ca="1" si="94"/>
        <v>0</v>
      </c>
      <c r="BEW13" s="255">
        <f t="shared" ca="1" si="95"/>
        <v>0</v>
      </c>
      <c r="BEX13" s="255" t="str">
        <f t="shared" ca="1" si="96"/>
        <v/>
      </c>
      <c r="BEY13" s="255" t="str">
        <f t="shared" ca="1" si="97"/>
        <v/>
      </c>
      <c r="BEZ13" s="255">
        <f ca="1">VLOOKUP(BFA13,BJR11:BJS15,2,FALSE)</f>
        <v>2</v>
      </c>
      <c r="BFA13" s="255" t="s">
        <v>7</v>
      </c>
      <c r="BFB13" s="255">
        <f t="shared" ca="1" si="541"/>
        <v>0</v>
      </c>
      <c r="BFC13" s="255">
        <f t="shared" ca="1" si="542"/>
        <v>0</v>
      </c>
      <c r="BFD13" s="255">
        <f t="shared" ca="1" si="543"/>
        <v>0</v>
      </c>
      <c r="BFE13" s="255">
        <f t="shared" ca="1" si="544"/>
        <v>0</v>
      </c>
      <c r="BFF13" s="255">
        <f t="shared" ca="1" si="688"/>
        <v>0</v>
      </c>
      <c r="BFG13" s="255">
        <f t="shared" ca="1" si="545"/>
        <v>1000</v>
      </c>
      <c r="BFH13" s="255">
        <f t="shared" ca="1" si="689"/>
        <v>0</v>
      </c>
      <c r="BFI13" s="255">
        <f t="shared" ca="1" si="690"/>
        <v>0</v>
      </c>
      <c r="BFJ13" s="255">
        <f t="shared" ca="1" si="546"/>
        <v>1000</v>
      </c>
      <c r="BFK13" s="255">
        <f t="shared" ca="1" si="547"/>
        <v>0</v>
      </c>
      <c r="BFL13" s="255">
        <f ca="1">SUMIF(BJU:BJU,BFA13,BKA:BKA)+SUMIF(BJX:BJX,BFA13,BKB:BKB)</f>
        <v>0</v>
      </c>
      <c r="BFM13" s="255">
        <f ca="1">SUMIF(BJU:BJU,BFA13,BKC:BKC)+SUMIF(BJX:BJX,BFA13,BKD:BKD)</f>
        <v>0</v>
      </c>
      <c r="BFN13" s="255">
        <f t="shared" ca="1" si="548"/>
        <v>0</v>
      </c>
      <c r="BFO13" s="255">
        <v>14</v>
      </c>
      <c r="BFP13" s="255">
        <f t="shared" ca="1" si="691"/>
        <v>1</v>
      </c>
      <c r="BFR13" s="255">
        <f ca="1">RANK(BFN13,BFN$11:BFN$15)+COUNTIF(BFN$11:BFN13,BFN13)-1</f>
        <v>3</v>
      </c>
      <c r="BFS13" s="255" t="str">
        <f ca="1">INDEX(BFA$11:BFA$15,MATCH(3,BFR$11:BFR$15,0),0)</f>
        <v>Japan</v>
      </c>
      <c r="BFT13" s="255">
        <f t="shared" ca="1" si="692"/>
        <v>1</v>
      </c>
      <c r="BFU13" s="255" t="str">
        <f ca="1">IF(AND(BFU12&lt;&gt;"",BFT13=1),BFS13,"")</f>
        <v>Japan</v>
      </c>
      <c r="BFV13" s="255" t="str">
        <f ca="1">IF(AND(BFV12&lt;&gt;"",BFT14=2),BFS14,"")</f>
        <v/>
      </c>
      <c r="BFW13" s="255" t="str">
        <f ca="1">IF(AND(BFW12&lt;&gt;"",BFT15=3),BFS15,"")</f>
        <v/>
      </c>
      <c r="BFZ13" s="255" t="str">
        <f t="shared" ca="1" si="693"/>
        <v>Japan</v>
      </c>
      <c r="BGA13" s="255">
        <f ca="1">SUMPRODUCT((BJU3:BJU42=BFZ13)*(BJX3:BJX42=BFZ14)*(BKE3:BKE42="W"))+SUMPRODUCT((BJU3:BJU42=BFZ13)*(BJX3:BJX42=BFZ15)*(BKE3:BKE42="W"))+SUMPRODUCT((BJU3:BJU42=BFZ13)*(BJX3:BJX42=BFZ11)*(BKE3:BKE42="W"))+SUMPRODUCT((BJU3:BJU42=BFZ13)*(BJX3:BJX42=BFZ12)*(BKE3:BKE42="W"))+SUMPRODUCT((BJU3:BJU42=BFZ14)*(BJX3:BJX42=BFZ13)*(BKF3:BKF42="W"))+SUMPRODUCT((BJU3:BJU42=BFZ15)*(BJX3:BJX42=BFZ13)*(BKF3:BKF42="W"))+SUMPRODUCT((BJU3:BJU42=BFZ11)*(BJX3:BJX42=BFZ13)*(BKF3:BKF42="W"))+SUMPRODUCT((BJU3:BJU42=BFZ12)*(BJX3:BJX42=BFZ13)*(BKF3:BKF42="W"))</f>
        <v>0</v>
      </c>
      <c r="BGB13" s="255">
        <f ca="1">SUMPRODUCT((BJU3:BJU42=BFZ13)*(BJX3:BJX42=BFZ14)*(BKE3:BKE42="D"))+SUMPRODUCT((BJU3:BJU42=BFZ13)*(BJX3:BJX42=BFZ15)*(BKE3:BKE42="D"))+SUMPRODUCT((BJU3:BJU42=BFZ13)*(BJX3:BJX42=BFZ11)*(BKE3:BKE42="D"))+SUMPRODUCT((BJU3:BJU42=BFZ13)*(BJX3:BJX42=BFZ12)*(BKE3:BKE42="D"))+SUMPRODUCT((BJU3:BJU42=BFZ14)*(BJX3:BJX42=BFZ13)*(BKE3:BKE42="D"))+SUMPRODUCT((BJU3:BJU42=BFZ15)*(BJX3:BJX42=BFZ13)*(BKE3:BKE42="D"))+SUMPRODUCT((BJU3:BJU42=BFZ11)*(BJX3:BJX42=BFZ13)*(BKE3:BKE42="D"))+SUMPRODUCT((BJU3:BJU42=BFZ12)*(BJX3:BJX42=BFZ13)*(BKE3:BKE42="D"))</f>
        <v>0</v>
      </c>
      <c r="BGC13" s="255">
        <f ca="1">SUMPRODUCT((BJU3:BJU42=BFZ13)*(BJX3:BJX42=BFZ14)*(BKE3:BKE42="L"))+SUMPRODUCT((BJU3:BJU42=BFZ13)*(BJX3:BJX42=BFZ15)*(BKE3:BKE42="L"))+SUMPRODUCT((BJU3:BJU42=BFZ13)*(BJX3:BJX42=BFZ11)*(BKE3:BKE42="L"))+SUMPRODUCT((BJU3:BJU42=BFZ13)*(BJX3:BJX42=BFZ12)*(BKE3:BKE42="L"))+SUMPRODUCT((BJU3:BJU42=BFZ14)*(BJX3:BJX42=BFZ13)*(BKF3:BKF42="L"))+SUMPRODUCT((BJU3:BJU42=BFZ15)*(BJX3:BJX42=BFZ13)*(BKF3:BKF42="L"))+SUMPRODUCT((BJU3:BJU42=BFZ11)*(BJX3:BJX42=BFZ13)*(BKF3:BKF42="L"))+SUMPRODUCT((BJU3:BJU42=BFZ12)*(BJX3:BJX42=BFZ13)*(BKF3:BKF42="L"))</f>
        <v>0</v>
      </c>
      <c r="BGD13" s="255">
        <f ca="1">IF(BFZ13&lt;&gt;"",VLOOKUP(BFZ13,BFA4:BFE29,5,FALSE),0)</f>
        <v>0</v>
      </c>
      <c r="BGE13" s="255">
        <f ca="1">IF(BFZ13&lt;&gt;"",VLOOKUP(BFZ13,BFA4:BFF29,6,FALSE),0)</f>
        <v>0</v>
      </c>
      <c r="BGF13" s="255">
        <f ca="1">BGD13-BGE13+1000</f>
        <v>1000</v>
      </c>
      <c r="BGG13" s="255">
        <f ca="1">IF(BFZ13&lt;&gt;"",VLOOKUP(BFZ13,BFA4:BFH29,8,FALSE),0)</f>
        <v>0</v>
      </c>
      <c r="BGH13" s="255">
        <f ca="1">IF(BFZ13&lt;&gt;"",VLOOKUP(BFZ13,BFA4:BFI29,9,FALSE),0)</f>
        <v>0</v>
      </c>
      <c r="BGI13" s="255">
        <f ca="1">IF(BFZ13&lt;&gt;"",BGG13-BGH13+1000,"")</f>
        <v>1000</v>
      </c>
      <c r="BGJ13" s="255">
        <f ca="1">IF(BFZ13&lt;&gt;"",VLOOKUP(BFZ13,BFA11:BFE15,5,FALSE),"")</f>
        <v>0</v>
      </c>
      <c r="BGK13" s="255">
        <f ca="1">IF(BFZ13&lt;&gt;"",VLOOKUP(BFZ13,BFA11:BFH15,8,FALSE),"")</f>
        <v>0</v>
      </c>
      <c r="BGL13" s="255">
        <f ca="1">IF(BFZ13&lt;&gt;"",VLOOKUP(BFZ13,BFA11:BFO15,15,FALSE),"")</f>
        <v>14</v>
      </c>
      <c r="BGM13" s="255">
        <f ca="1">SUMPRODUCT((BJU3:BJU42=BFZ13)*(BJX3:BJX42=BFZ14)*BKA3:BKA42)+SUMPRODUCT((BJU3:BJU42=BFZ13)*(BJX3:BJX42=BFZ15)*BKA3:BKA42)+SUMPRODUCT((BJU3:BJU42=BFZ13)*(BJX3:BJX42=BFZ11)*BKA3:BKA42)+SUMPRODUCT((BJU3:BJU42=BFZ13)*(BJX3:BJX42=BFZ12)*BKA3:BKA42)+SUMPRODUCT((BJU3:BJU42=BFZ14)*(BJX3:BJX42=BFZ13)*BKB3:BKB42)+SUMPRODUCT((BJU3:BJU42=BFZ15)*(BJX3:BJX42=BFZ13)*BKB3:BKB42)+SUMPRODUCT((BJU3:BJU42=BFZ11)*(BJX3:BJX42=BFZ13)*BKB3:BKB42)+SUMPRODUCT((BJU3:BJU42=BFZ12)*(BJX3:BJX42=BFZ13)*BKB3:BKB42)</f>
        <v>0</v>
      </c>
      <c r="BGN13" s="255">
        <f ca="1">SUMPRODUCT((BJU3:BJU42=BFZ13)*(BJX3:BJX42=BFZ14)*BKC3:BKC42)+SUMPRODUCT((BJU3:BJU42=BFZ13)*(BJX3:BJX42=BFZ15)*BKC3:BKC42)+SUMPRODUCT((BJU3:BJU42=BFZ13)*(BJX3:BJX42=BFZ11)*BKC3:BKC42)+SUMPRODUCT((BJU3:BJU42=BFZ13)*(BJX3:BJX42=BFZ12)*BKC3:BKC42)+SUMPRODUCT((BJU3:BJU42=BFZ14)*(BJX3:BJX42=BFZ13)*BKD3:BKD42)+SUMPRODUCT((BJU3:BJU42=BFZ15)*(BJX3:BJX42=BFZ13)*BKD3:BKD42)+SUMPRODUCT((BJU3:BJU42=BFZ11)*(BJX3:BJX42=BFZ13)*BKD3:BKD42)+SUMPRODUCT((BJU3:BJU42=BFZ12)*(BJX3:BJX42=BFZ13)*BKD3:BKD42)</f>
        <v>0</v>
      </c>
      <c r="BGO13" s="255">
        <f ca="1">IF(BFZ13&lt;&gt;"",BGA13*4+BGB13*2+BGM13+BGN13,"")</f>
        <v>0</v>
      </c>
      <c r="BGP13" s="255">
        <f ca="1">IF(BFZ13&lt;&gt;"",RANK(BGO13,BGO11:BGO15),"")</f>
        <v>1</v>
      </c>
      <c r="BGQ13" s="255">
        <f ca="1">SUMPRODUCT((BGO11:BGO15=BGO13)*(BGF11:BGF15&gt;BGF13))</f>
        <v>0</v>
      </c>
      <c r="BGR13" s="255">
        <f ca="1">SUMPRODUCT((BGO11:BGO15=BGO13)*(BGF11:BGF15=BGF13)*(BGI11:BGI15&gt;BGI13))</f>
        <v>0</v>
      </c>
      <c r="BGS13" s="255">
        <f ca="1">SUMPRODUCT((BGO11:BGO15=BGO13)*(BGF11:BGF15=BGF13)*(BGI11:BGI15=BGI13)*(BGJ11:BGJ15&gt;BGJ13))</f>
        <v>0</v>
      </c>
      <c r="BGT13" s="255">
        <f ca="1">SUMPRODUCT((BGO11:BGO15=BGO13)*(BGF11:BGF15=BGF13)*(BGI11:BGI15=BGI13)*(BGJ11:BGJ15=BGJ13)*(BGK11:BGK15&gt;BGK13))</f>
        <v>0</v>
      </c>
      <c r="BGU13" s="255">
        <f ca="1">SUMPRODUCT((BGO11:BGO15=BGO13)*(BGF11:BGF15=BGF13)*(BGI11:BGI15=BGI13)*(BGJ11:BGJ15=BGJ13)*(BGK11:BGK15=BGK13)*(BGL11:BGL15&gt;BGL13))</f>
        <v>1</v>
      </c>
      <c r="BGV13" s="255">
        <f t="shared" ca="1" si="696"/>
        <v>2</v>
      </c>
      <c r="BGW13" s="255" t="str">
        <f ca="1">IF(BFZ13&lt;&gt;"",INDEX(BFZ11:BFZ15,MATCH(3,BGV11:BGV15,0),0),"")</f>
        <v>Scotland</v>
      </c>
      <c r="BGX13" s="255" t="str">
        <f ca="1">IF(BFV12&lt;&gt;"",BFV12,"")</f>
        <v/>
      </c>
      <c r="BGY13" s="255">
        <f ca="1">SUMPRODUCT((BJU3:BJU42=BGX13)*(BJX3:BJX42=BGX14)*(BKE3:BKE42="W"))+SUMPRODUCT((BJU3:BJU42=BGX13)*(BJX3:BJX42=BGX15)*(BKE3:BKE42="W"))+SUMPRODUCT((BJU3:BJU42=BGX13)*(BJX3:BJX42=BGX12)*(BKE3:BKE42="W"))+SUMPRODUCT((BJU3:BJU42=BGX14)*(BJX3:BJX42=BGX13)*(BKF3:BKF42="W"))+SUMPRODUCT((BJU3:BJU42=BGX15)*(BJX3:BJX42=BGX13)*(BKF3:BKF42="W"))+SUMPRODUCT((BJU3:BJU42=BGX12)*(BJX3:BJX42=BGX13)*(BKF3:BKF42="W"))</f>
        <v>0</v>
      </c>
      <c r="BGZ13" s="255">
        <f ca="1">SUMPRODUCT((BJU3:BJU42=BGX13)*(BJX3:BJX42=BGX14)*(BKE3:BKE42="D"))+SUMPRODUCT((BJU3:BJU42=BGX13)*(BJX3:BJX42=BGX15)*(BKE3:BKE42="D"))+SUMPRODUCT((BJU3:BJU42=BGX13)*(BJX3:BJX42=BGX12)*(BKE3:BKE42="D"))+SUMPRODUCT((BJU3:BJU42=BGX14)*(BJX3:BJX42=BGX13)*(BKE3:BKE42="D"))+SUMPRODUCT((BJU3:BJU42=BGX15)*(BJX3:BJX42=BGX13)*(BKE3:BKE42="D"))+SUMPRODUCT((BJU3:BJU42=BGX12)*(BJX3:BJX42=BGX13)*(BKE3:BKE42="D"))</f>
        <v>0</v>
      </c>
      <c r="BHA13" s="255">
        <f ca="1">SUMPRODUCT((BJU3:BJU42=BGX13)*(BJX3:BJX42=BGX14)*(BKE3:BKE42="L"))+SUMPRODUCT((BJU3:BJU42=BGX13)*(BJX3:BJX42=BGX15)*(BKE3:BKE42="L"))+SUMPRODUCT((BJU3:BJU42=BGX13)*(BJX3:BJX42=BGX12)*(BKE3:BKE42="L"))+SUMPRODUCT((BJU3:BJU42=BGX14)*(BJX3:BJX42=BGX13)*(BKF3:BKF42="L"))+SUMPRODUCT((BJU3:BJU42=BGX15)*(BJX3:BJX42=BGX13)*(BKF3:BKF42="L"))+SUMPRODUCT((BJU3:BJU42=BGX12)*(BJX3:BJX42=BGX13)*(BKF3:BKF42="L"))</f>
        <v>0</v>
      </c>
      <c r="BHB13" s="255">
        <f ca="1">IF(BGX13&lt;&gt;"",VLOOKUP(BGX13,BFA4:BFE29,5,FALSE),0)</f>
        <v>0</v>
      </c>
      <c r="BHC13" s="255">
        <f ca="1">IF(BGX13&lt;&gt;"",VLOOKUP(BGX13,BFA4:BFF29,6,FALSE),0)</f>
        <v>0</v>
      </c>
      <c r="BHD13" s="255">
        <f ca="1">BHB13-BHC13+1000</f>
        <v>1000</v>
      </c>
      <c r="BHE13" s="255">
        <f ca="1">IF(BGX13&lt;&gt;"",VLOOKUP(BGX13,BFA4:BFH29,8,FALSE),0)</f>
        <v>0</v>
      </c>
      <c r="BHF13" s="255">
        <f ca="1">IF(BGX13&lt;&gt;"",VLOOKUP(BGX13,BFA4:BFI29,9,FALSE),0)</f>
        <v>0</v>
      </c>
      <c r="BHG13" s="255">
        <f t="shared" ref="BHG13" ca="1" si="760">BHE13-BHF13+1000</f>
        <v>1000</v>
      </c>
      <c r="BHH13" s="255" t="str">
        <f ca="1">IF(BGX13&lt;&gt;"",VLOOKUP(BGX13,BFA11:BFE15,5,FALSE),"")</f>
        <v/>
      </c>
      <c r="BHI13" s="255" t="str">
        <f ca="1">IF(BGX13&lt;&gt;"",VLOOKUP(BGX13,BFA11:BFH15,8,FALSE),"")</f>
        <v/>
      </c>
      <c r="BHJ13" s="255" t="str">
        <f ca="1">IF(BGX13&lt;&gt;"",VLOOKUP(BGX13,BFA11:BFO15,15,FALSE),"")</f>
        <v/>
      </c>
      <c r="BHK13" s="255">
        <f ca="1">SUMPRODUCT((BJU3:BJU42=BGX13)*(BJX3:BJX42=BGX14)*BKA3:BKA42)+SUMPRODUCT((BJU3:BJU42=BGX13)*(BJX3:BJX42=BGX15)*BKA3:BKA42)+SUMPRODUCT((BJU3:BJU42=BGX13)*(BJX3:BJX42=BGX12)*BKA3:BKA42)+SUMPRODUCT((BJU3:BJU42=BGX14)*(BJX3:BJX42=BGX13)*BKB3:BKB42)+SUMPRODUCT((BJU3:BJU42=BGX15)*(BJX3:BJX42=BGX13)*BKB3:BKB42)+SUMPRODUCT((BJU3:BJU42=BGX12)*(BJX3:BJX42=BGX13)*BKB3:BKB42)</f>
        <v>0</v>
      </c>
      <c r="BHL13" s="255">
        <f ca="1">SUMPRODUCT((BJU3:BJU42=BGX13)*(BJX3:BJX42=BGX14)*BKC3:BKC42)+SUMPRODUCT((BJU3:BJU42=BGX13)*(BJX3:BJX42=BGX15)*BKC3:BKC42)+SUMPRODUCT((BJU3:BJU42=BGX13)*(BJX3:BJX42=BGX12)*BKC3:BKC42)+SUMPRODUCT((BJU3:BJU42=BGX14)*(BJX3:BJX42=BGX13)*BKD3:BKD42)+SUMPRODUCT((BJU3:BJU42=BGX15)*(BJX3:BJX42=BGX13)*BKD3:BKD42)+SUMPRODUCT((BJU3:BJU42=BGX12)*(BJX3:BJX42=BGX13)*BKD3:BKD42)</f>
        <v>0</v>
      </c>
      <c r="BHM13" s="255">
        <f ca="1">BGY13*4+BGZ13*2+BHK13+BHL13</f>
        <v>0</v>
      </c>
      <c r="BHN13" s="255" t="str">
        <f ca="1">IF(BGX13&lt;&gt;"",RANK(BHM13,BHM12:BHM15),"")</f>
        <v/>
      </c>
      <c r="BHO13" s="255">
        <f ca="1">SUMPRODUCT((BHM12:BHM15=BHM13)*(BHD12:BHD15&gt;BHD13))</f>
        <v>0</v>
      </c>
      <c r="BHP13" s="255">
        <f ca="1">SUMPRODUCT((BHM12:BHM15=BHM13)*(BHD12:BHD15=BHD13)*(BHG12:BHG15&gt;BHG13))</f>
        <v>0</v>
      </c>
      <c r="BHQ13" s="255">
        <f ca="1">SUMPRODUCT((BHM11:BHM15=BHM13)*(BHD11:BHD15=BHD13)*(BHG11:BHG15=BHG13)*(BHH11:BHH15&gt;BHH13))</f>
        <v>0</v>
      </c>
      <c r="BHR13" s="255">
        <f ca="1">SUMPRODUCT((BHM11:BHM15=BHM13)*(BHD11:BHD15=BHD13)*(BHG11:BHG15=BHG13)*(BHH11:BHH15=BHH13)*(BHI11:BHI15&gt;BHI13))</f>
        <v>0</v>
      </c>
      <c r="BHS13" s="255">
        <f ca="1">SUMPRODUCT((BHM11:BHM15=BHM13)*(BHD11:BHD15=BHD13)*(BHG11:BHG15=BHG13)*(BHH11:BHH15=BHH13)*(BHI11:BHI15=BHI13)*(BHJ11:BHJ15&gt;BHJ13))</f>
        <v>0</v>
      </c>
      <c r="BHT13" s="255" t="str">
        <f t="shared" ca="1" si="697"/>
        <v/>
      </c>
      <c r="BHU13" s="255" t="str">
        <f ca="1">IF(BGX13&lt;&gt;"",INDEX(BGX12:BGX15,MATCH(3,BHT12:BHT15,0),0),"")</f>
        <v/>
      </c>
      <c r="BHV13" s="255" t="str">
        <f ca="1">IF(BFW11&lt;&gt;"",BFW11,"")</f>
        <v/>
      </c>
      <c r="BHW13" s="255">
        <f ca="1">SUMPRODUCT((BJU3:BJU42=BHV13)*(BJX3:BJX42=BHV14)*(BKE3:BKE42="W"))+SUMPRODUCT((BJU3:BJU42=BHV13)*(BJX3:BJX42=BHV15)*(BKE3:BKE42="W"))+SUMPRODUCT((BJU3:BJU42=BHV13)*(BJX3:BJX42=BHV16)*(BKE3:BKE42="W"))+SUMPRODUCT((BJU3:BJU42=BHV14)*(BJX3:BJX42=BHV13)*(BKF3:BKF42="W"))+SUMPRODUCT((BJU3:BJU42=BHV15)*(BJX3:BJX42=BHV13)*(BKF3:BKF42="W"))+SUMPRODUCT((BJU3:BJU42=BHV16)*(BJX3:BJX42=BHV13)*(BKF3:BKF42="W"))</f>
        <v>0</v>
      </c>
      <c r="BHX13" s="255">
        <f ca="1">SUMPRODUCT((BJU3:BJU42=BHV13)*(BJX3:BJX42=BHV14)*(BKE3:BKE42="D"))+SUMPRODUCT((BJU3:BJU42=BHV13)*(BJX3:BJX42=BHV15)*(BKE3:BKE42="D"))+SUMPRODUCT((BJU3:BJU42=BHV13)*(BJX3:BJX42=BHV16)*(BKE3:BKE42="D"))+SUMPRODUCT((BJU3:BJU42=BHV14)*(BJX3:BJX42=BHV13)*(BKE3:BKE42="D"))+SUMPRODUCT((BJU3:BJU42=BHV15)*(BJX3:BJX42=BHV13)*(BKE3:BKE42="D"))+SUMPRODUCT((BJU3:BJU42=BHV16)*(BJX3:BJX42=BHV13)*(BKE3:BKE42="D"))</f>
        <v>0</v>
      </c>
      <c r="BHY13" s="255">
        <f ca="1">SUMPRODUCT((BJU3:BJU42=BHV13)*(BJX3:BJX42=BHV14)*(BKE3:BKE42="L"))+SUMPRODUCT((BJU3:BJU42=BHV13)*(BJX3:BJX42=BHV15)*(BKE3:BKE42="L"))+SUMPRODUCT((BJU3:BJU42=BHV13)*(BJX3:BJX42=BHV16)*(BKE3:BKE42="L"))+SUMPRODUCT((BJU3:BJU42=BHV14)*(BJX3:BJX42=BHV13)*(BKF3:BKF42="L"))+SUMPRODUCT((BJU3:BJU42=BHV15)*(BJX3:BJX42=BHV13)*(BKF3:BKF42="L"))+SUMPRODUCT((BJU3:BJU42=BHV16)*(BJX3:BJX42=BHV13)*(BKF3:BKF42="L"))</f>
        <v>0</v>
      </c>
      <c r="BHZ13" s="255">
        <f ca="1">IF(BHV13&lt;&gt;"",VLOOKUP(BHV13,BFA4:BFE29,5,FALSE),0)</f>
        <v>0</v>
      </c>
      <c r="BIA13" s="255">
        <f ca="1">IF(BHV13&lt;&gt;"",VLOOKUP(BHV13,BFA4:BFF29,6,FALSE),0)</f>
        <v>0</v>
      </c>
      <c r="BIB13" s="255">
        <f ca="1">BHZ13-BIA13+1000</f>
        <v>1000</v>
      </c>
      <c r="BIC13" s="255">
        <f ca="1">IF(BHV13&lt;&gt;"",VLOOKUP(BHV13,BFA4:BFH29,8,FALSE),0)</f>
        <v>0</v>
      </c>
      <c r="BID13" s="255">
        <f ca="1">IF(BHV13&lt;&gt;"",VLOOKUP(BHV13,BFA4:BFI29,9,FALSE),0)</f>
        <v>0</v>
      </c>
      <c r="BIE13" s="255">
        <f ca="1">BIC13-BID13+1000</f>
        <v>1000</v>
      </c>
      <c r="BIF13" s="255" t="str">
        <f ca="1">IF(BHV13&lt;&gt;"",VLOOKUP(BHV13,BFA11:BFE15,5,FALSE),"")</f>
        <v/>
      </c>
      <c r="BIG13" s="255" t="str">
        <f ca="1">IF(BHV13&lt;&gt;"",VLOOKUP(BHV13,BFA11:BFH15,8,FALSE),"")</f>
        <v/>
      </c>
      <c r="BIH13" s="255" t="str">
        <f ca="1">IF(BHV13&lt;&gt;"",VLOOKUP(BHV13,BFA11:BFO15,15,FALSE),"")</f>
        <v/>
      </c>
      <c r="BII13" s="255">
        <f ca="1">SUMPRODUCT((BJU3:BJU42=BHV13)*(BJX3:BJX42=BHV14)*BKA3:BKA42)+SUMPRODUCT((BJU3:BJU42=BHV13)*(BJX3:BJX42=BHV15)*BKA3:BKA42)+SUMPRODUCT((BJU3:BJU42=BHV13)*(BJX3:BJX42=BHV16)*BKA3:BKA42)+SUMPRODUCT((BJU3:BJU42=BHV14)*(BJX3:BJX42=BHV13)*BKB3:BKB42)+SUMPRODUCT((BJU3:BJU42=BHV15)*(BJX3:BJX42=BHV13)*BKB3:BKB42)+SUMPRODUCT((BJU3:BJU42=BHV16)*(BJX3:BJX42=BHV13)*BKB3:BKB42)</f>
        <v>0</v>
      </c>
      <c r="BIJ13" s="255">
        <f ca="1">SUMPRODUCT((BJU3:BJU42=BHV13)*(BJX3:BJX42=BHV14)*BKC3:BKC42)+SUMPRODUCT((BJU3:BJU42=BHV13)*(BJX3:BJX42=BHV15)*BKC3:BKC42)+SUMPRODUCT((BJU3:BJU42=BHV13)*(BJX3:BJX42=BHV16)*BKC3:BKC42)+SUMPRODUCT((BJU3:BJU42=BHV14)*(BJX3:BJX42=BHV13)*BKD3:BKD42)+SUMPRODUCT((BJU3:BJU42=BHV15)*(BJX3:BJX42=BHV13)*BKD3:BKD42)+SUMPRODUCT((BJU3:BJU42=BHV16)*(BJX3:BJX42=BHV13)*BKD3:BKD42)</f>
        <v>0</v>
      </c>
      <c r="BIK13" s="255">
        <f ca="1">BHW13*4+BHX13*2+BII13+BIJ13</f>
        <v>0</v>
      </c>
      <c r="BIL13" s="255" t="str">
        <f ca="1">IF(BHV13&lt;&gt;"",RANK(BIK13,BIK13:BIK16),"")</f>
        <v/>
      </c>
      <c r="BIM13" s="255">
        <f ca="1">SUMPRODUCT((BIK13:BIK16=BIK13)*(BIB13:BIB16&gt;BIB13))</f>
        <v>0</v>
      </c>
      <c r="BIN13" s="255">
        <f ca="1">SUMPRODUCT((BIK13:BIK16=BIK13)*(BIB13:BIB16=BIB13)*(BIE13:BIE16&gt;BIE13))</f>
        <v>0</v>
      </c>
      <c r="BIO13" s="255">
        <f ca="1">SUMPRODUCT((BIK11:BIK15=BIK13)*(BIB11:BIB15=BIB13)*(BIE11:BIE15=BIE13)*(BIF11:BIF15&gt;BIF13))</f>
        <v>0</v>
      </c>
      <c r="BIP13" s="255">
        <f ca="1">SUMPRODUCT((BIK11:BIK15=BIK13)*(BIB11:BIB15=BIB13)*(BIE11:BIE15=BIE13)*(BIF11:BIF15=BIF13)*(BIG11:BIG15&gt;BIG13))</f>
        <v>0</v>
      </c>
      <c r="BIQ13" s="255">
        <f ca="1">SUMPRODUCT((BIK11:BIK15=BIK13)*(BIB11:BIB15=BIB13)*(BIE11:BIE15=BIE13)*(BIF11:BIF15=BIF13)*(BIG11:BIG15=BIG13)*(BIH11:BIH15&gt;BIH13))</f>
        <v>0</v>
      </c>
      <c r="BIR13" s="255" t="str">
        <f t="shared" ref="BIR13:BIR15" ca="1" si="761">IF(BHV13&lt;&gt;"",SUM(BIL13:BIQ13)+2,"")</f>
        <v/>
      </c>
      <c r="BIS13" s="255" t="str">
        <f ca="1">IF(BHV13&lt;&gt;"",INDEX(BHV13:BHV15,MATCH(3,BIR13:BIR15,0),0),"")</f>
        <v/>
      </c>
      <c r="BJR13" s="255" t="str">
        <f ca="1">IF(BIS13&lt;&gt;"",BIS13,IF(BHU13&lt;&gt;"",BHU13,IF(BGW13&lt;&gt;"",BGW13,BFS13)))</f>
        <v>Scotland</v>
      </c>
      <c r="BJS13" s="255">
        <v>3</v>
      </c>
      <c r="BJT13" s="255">
        <v>11</v>
      </c>
      <c r="BJU13" s="255" t="str">
        <f t="shared" si="98"/>
        <v>France</v>
      </c>
      <c r="BJV13" s="255" t="str">
        <f ca="1">IF(OFFSET('All Players'!$W20,0,BJV$1)&lt;&gt;"",OFFSET('All Players'!$W20,0,BJV$1),"")</f>
        <v/>
      </c>
      <c r="BJW13" s="255" t="str">
        <f ca="1">IF(OFFSET('All Players'!$Y20,0,BJV$1)&lt;&gt;"",OFFSET('All Players'!$Y20,0,BJV$1),"")</f>
        <v/>
      </c>
      <c r="BJX13" s="255" t="str">
        <f t="shared" si="99"/>
        <v>Romania</v>
      </c>
      <c r="BJY13" s="255" t="str">
        <f ca="1">IF(OFFSET('All Players'!$AA20,0,BJX$1)&lt;&gt;"",OFFSET('All Players'!$AA20,0,BJX$1),"")</f>
        <v/>
      </c>
      <c r="BJZ13" s="255" t="str">
        <f ca="1">IF(OFFSET('All Players'!$AC20,0,BJY$1)&lt;&gt;"",OFFSET('All Players'!$AC20,0,BJY$1),"")</f>
        <v/>
      </c>
      <c r="BKA13" s="255">
        <f t="shared" ca="1" si="100"/>
        <v>0</v>
      </c>
      <c r="BKB13" s="255">
        <f t="shared" ca="1" si="101"/>
        <v>0</v>
      </c>
      <c r="BKC13" s="255">
        <f t="shared" ca="1" si="102"/>
        <v>0</v>
      </c>
      <c r="BKD13" s="255">
        <f t="shared" ca="1" si="103"/>
        <v>0</v>
      </c>
      <c r="BKE13" s="255" t="str">
        <f t="shared" ca="1" si="104"/>
        <v/>
      </c>
      <c r="BKF13" s="255" t="str">
        <f t="shared" ca="1" si="105"/>
        <v/>
      </c>
      <c r="BKG13" s="255">
        <f ca="1">VLOOKUP(BKH13,BOY11:BOZ15,2,FALSE)</f>
        <v>2</v>
      </c>
      <c r="BKH13" s="255" t="s">
        <v>7</v>
      </c>
      <c r="BKI13" s="255">
        <f t="shared" ca="1" si="549"/>
        <v>0</v>
      </c>
      <c r="BKJ13" s="255">
        <f t="shared" ca="1" si="550"/>
        <v>0</v>
      </c>
      <c r="BKK13" s="255">
        <f t="shared" ca="1" si="551"/>
        <v>0</v>
      </c>
      <c r="BKL13" s="255">
        <f t="shared" ca="1" si="552"/>
        <v>0</v>
      </c>
      <c r="BKM13" s="255">
        <f t="shared" ca="1" si="698"/>
        <v>0</v>
      </c>
      <c r="BKN13" s="255">
        <f t="shared" ca="1" si="553"/>
        <v>1000</v>
      </c>
      <c r="BKO13" s="255">
        <f t="shared" ca="1" si="699"/>
        <v>0</v>
      </c>
      <c r="BKP13" s="255">
        <f t="shared" ca="1" si="700"/>
        <v>0</v>
      </c>
      <c r="BKQ13" s="255">
        <f t="shared" ca="1" si="554"/>
        <v>1000</v>
      </c>
      <c r="BKR13" s="255">
        <f t="shared" ca="1" si="555"/>
        <v>0</v>
      </c>
      <c r="BKS13" s="255">
        <f ca="1">SUMIF(BPB:BPB,BKH13,BPH:BPH)+SUMIF(BPE:BPE,BKH13,BPI:BPI)</f>
        <v>0</v>
      </c>
      <c r="BKT13" s="255">
        <f ca="1">SUMIF(BPB:BPB,BKH13,BPJ:BPJ)+SUMIF(BPE:BPE,BKH13,BPK:BPK)</f>
        <v>0</v>
      </c>
      <c r="BKU13" s="255">
        <f t="shared" ca="1" si="556"/>
        <v>0</v>
      </c>
      <c r="BKV13" s="255">
        <v>14</v>
      </c>
      <c r="BKW13" s="255">
        <f t="shared" ca="1" si="701"/>
        <v>1</v>
      </c>
      <c r="BKY13" s="255">
        <f ca="1">RANK(BKU13,BKU$11:BKU$15)+COUNTIF(BKU$11:BKU13,BKU13)-1</f>
        <v>3</v>
      </c>
      <c r="BKZ13" s="255" t="str">
        <f ca="1">INDEX(BKH$11:BKH$15,MATCH(3,BKY$11:BKY$15,0),0)</f>
        <v>Japan</v>
      </c>
      <c r="BLA13" s="255">
        <f t="shared" ca="1" si="702"/>
        <v>1</v>
      </c>
      <c r="BLB13" s="255" t="str">
        <f ca="1">IF(AND(BLB12&lt;&gt;"",BLA13=1),BKZ13,"")</f>
        <v>Japan</v>
      </c>
      <c r="BLC13" s="255" t="str">
        <f ca="1">IF(AND(BLC12&lt;&gt;"",BLA14=2),BKZ14,"")</f>
        <v/>
      </c>
      <c r="BLD13" s="255" t="str">
        <f ca="1">IF(AND(BLD12&lt;&gt;"",BLA15=3),BKZ15,"")</f>
        <v/>
      </c>
      <c r="BLG13" s="255" t="str">
        <f t="shared" ca="1" si="703"/>
        <v>Japan</v>
      </c>
      <c r="BLH13" s="255">
        <f ca="1">SUMPRODUCT((BPB3:BPB42=BLG13)*(BPE3:BPE42=BLG14)*(BPL3:BPL42="W"))+SUMPRODUCT((BPB3:BPB42=BLG13)*(BPE3:BPE42=BLG15)*(BPL3:BPL42="W"))+SUMPRODUCT((BPB3:BPB42=BLG13)*(BPE3:BPE42=BLG11)*(BPL3:BPL42="W"))+SUMPRODUCT((BPB3:BPB42=BLG13)*(BPE3:BPE42=BLG12)*(BPL3:BPL42="W"))+SUMPRODUCT((BPB3:BPB42=BLG14)*(BPE3:BPE42=BLG13)*(BPM3:BPM42="W"))+SUMPRODUCT((BPB3:BPB42=BLG15)*(BPE3:BPE42=BLG13)*(BPM3:BPM42="W"))+SUMPRODUCT((BPB3:BPB42=BLG11)*(BPE3:BPE42=BLG13)*(BPM3:BPM42="W"))+SUMPRODUCT((BPB3:BPB42=BLG12)*(BPE3:BPE42=BLG13)*(BPM3:BPM42="W"))</f>
        <v>0</v>
      </c>
      <c r="BLI13" s="255">
        <f ca="1">SUMPRODUCT((BPB3:BPB42=BLG13)*(BPE3:BPE42=BLG14)*(BPL3:BPL42="D"))+SUMPRODUCT((BPB3:BPB42=BLG13)*(BPE3:BPE42=BLG15)*(BPL3:BPL42="D"))+SUMPRODUCT((BPB3:BPB42=BLG13)*(BPE3:BPE42=BLG11)*(BPL3:BPL42="D"))+SUMPRODUCT((BPB3:BPB42=BLG13)*(BPE3:BPE42=BLG12)*(BPL3:BPL42="D"))+SUMPRODUCT((BPB3:BPB42=BLG14)*(BPE3:BPE42=BLG13)*(BPL3:BPL42="D"))+SUMPRODUCT((BPB3:BPB42=BLG15)*(BPE3:BPE42=BLG13)*(BPL3:BPL42="D"))+SUMPRODUCT((BPB3:BPB42=BLG11)*(BPE3:BPE42=BLG13)*(BPL3:BPL42="D"))+SUMPRODUCT((BPB3:BPB42=BLG12)*(BPE3:BPE42=BLG13)*(BPL3:BPL42="D"))</f>
        <v>0</v>
      </c>
      <c r="BLJ13" s="255">
        <f ca="1">SUMPRODUCT((BPB3:BPB42=BLG13)*(BPE3:BPE42=BLG14)*(BPL3:BPL42="L"))+SUMPRODUCT((BPB3:BPB42=BLG13)*(BPE3:BPE42=BLG15)*(BPL3:BPL42="L"))+SUMPRODUCT((BPB3:BPB42=BLG13)*(BPE3:BPE42=BLG11)*(BPL3:BPL42="L"))+SUMPRODUCT((BPB3:BPB42=BLG13)*(BPE3:BPE42=BLG12)*(BPL3:BPL42="L"))+SUMPRODUCT((BPB3:BPB42=BLG14)*(BPE3:BPE42=BLG13)*(BPM3:BPM42="L"))+SUMPRODUCT((BPB3:BPB42=BLG15)*(BPE3:BPE42=BLG13)*(BPM3:BPM42="L"))+SUMPRODUCT((BPB3:BPB42=BLG11)*(BPE3:BPE42=BLG13)*(BPM3:BPM42="L"))+SUMPRODUCT((BPB3:BPB42=BLG12)*(BPE3:BPE42=BLG13)*(BPM3:BPM42="L"))</f>
        <v>0</v>
      </c>
      <c r="BLK13" s="255">
        <f ca="1">IF(BLG13&lt;&gt;"",VLOOKUP(BLG13,BKH4:BKL29,5,FALSE),0)</f>
        <v>0</v>
      </c>
      <c r="BLL13" s="255">
        <f ca="1">IF(BLG13&lt;&gt;"",VLOOKUP(BLG13,BKH4:BKM29,6,FALSE),0)</f>
        <v>0</v>
      </c>
      <c r="BLM13" s="255">
        <f ca="1">BLK13-BLL13+1000</f>
        <v>1000</v>
      </c>
      <c r="BLN13" s="255">
        <f ca="1">IF(BLG13&lt;&gt;"",VLOOKUP(BLG13,BKH4:BKO29,8,FALSE),0)</f>
        <v>0</v>
      </c>
      <c r="BLO13" s="255">
        <f ca="1">IF(BLG13&lt;&gt;"",VLOOKUP(BLG13,BKH4:BKP29,9,FALSE),0)</f>
        <v>0</v>
      </c>
      <c r="BLP13" s="255">
        <f ca="1">IF(BLG13&lt;&gt;"",BLN13-BLO13+1000,"")</f>
        <v>1000</v>
      </c>
      <c r="BLQ13" s="255">
        <f ca="1">IF(BLG13&lt;&gt;"",VLOOKUP(BLG13,BKH11:BKL15,5,FALSE),"")</f>
        <v>0</v>
      </c>
      <c r="BLR13" s="255">
        <f ca="1">IF(BLG13&lt;&gt;"",VLOOKUP(BLG13,BKH11:BKO15,8,FALSE),"")</f>
        <v>0</v>
      </c>
      <c r="BLS13" s="255">
        <f ca="1">IF(BLG13&lt;&gt;"",VLOOKUP(BLG13,BKH11:BKV15,15,FALSE),"")</f>
        <v>14</v>
      </c>
      <c r="BLT13" s="255">
        <f ca="1">SUMPRODUCT((BPB3:BPB42=BLG13)*(BPE3:BPE42=BLG14)*BPH3:BPH42)+SUMPRODUCT((BPB3:BPB42=BLG13)*(BPE3:BPE42=BLG15)*BPH3:BPH42)+SUMPRODUCT((BPB3:BPB42=BLG13)*(BPE3:BPE42=BLG11)*BPH3:BPH42)+SUMPRODUCT((BPB3:BPB42=BLG13)*(BPE3:BPE42=BLG12)*BPH3:BPH42)+SUMPRODUCT((BPB3:BPB42=BLG14)*(BPE3:BPE42=BLG13)*BPI3:BPI42)+SUMPRODUCT((BPB3:BPB42=BLG15)*(BPE3:BPE42=BLG13)*BPI3:BPI42)+SUMPRODUCT((BPB3:BPB42=BLG11)*(BPE3:BPE42=BLG13)*BPI3:BPI42)+SUMPRODUCT((BPB3:BPB42=BLG12)*(BPE3:BPE42=BLG13)*BPI3:BPI42)</f>
        <v>0</v>
      </c>
      <c r="BLU13" s="255">
        <f ca="1">SUMPRODUCT((BPB3:BPB42=BLG13)*(BPE3:BPE42=BLG14)*BPJ3:BPJ42)+SUMPRODUCT((BPB3:BPB42=BLG13)*(BPE3:BPE42=BLG15)*BPJ3:BPJ42)+SUMPRODUCT((BPB3:BPB42=BLG13)*(BPE3:BPE42=BLG11)*BPJ3:BPJ42)+SUMPRODUCT((BPB3:BPB42=BLG13)*(BPE3:BPE42=BLG12)*BPJ3:BPJ42)+SUMPRODUCT((BPB3:BPB42=BLG14)*(BPE3:BPE42=BLG13)*BPK3:BPK42)+SUMPRODUCT((BPB3:BPB42=BLG15)*(BPE3:BPE42=BLG13)*BPK3:BPK42)+SUMPRODUCT((BPB3:BPB42=BLG11)*(BPE3:BPE42=BLG13)*BPK3:BPK42)+SUMPRODUCT((BPB3:BPB42=BLG12)*(BPE3:BPE42=BLG13)*BPK3:BPK42)</f>
        <v>0</v>
      </c>
      <c r="BLV13" s="255">
        <f ca="1">IF(BLG13&lt;&gt;"",BLH13*4+BLI13*2+BLT13+BLU13,"")</f>
        <v>0</v>
      </c>
      <c r="BLW13" s="255">
        <f ca="1">IF(BLG13&lt;&gt;"",RANK(BLV13,BLV11:BLV15),"")</f>
        <v>1</v>
      </c>
      <c r="BLX13" s="255">
        <f ca="1">SUMPRODUCT((BLV11:BLV15=BLV13)*(BLM11:BLM15&gt;BLM13))</f>
        <v>0</v>
      </c>
      <c r="BLY13" s="255">
        <f ca="1">SUMPRODUCT((BLV11:BLV15=BLV13)*(BLM11:BLM15=BLM13)*(BLP11:BLP15&gt;BLP13))</f>
        <v>0</v>
      </c>
      <c r="BLZ13" s="255">
        <f ca="1">SUMPRODUCT((BLV11:BLV15=BLV13)*(BLM11:BLM15=BLM13)*(BLP11:BLP15=BLP13)*(BLQ11:BLQ15&gt;BLQ13))</f>
        <v>0</v>
      </c>
      <c r="BMA13" s="255">
        <f ca="1">SUMPRODUCT((BLV11:BLV15=BLV13)*(BLM11:BLM15=BLM13)*(BLP11:BLP15=BLP13)*(BLQ11:BLQ15=BLQ13)*(BLR11:BLR15&gt;BLR13))</f>
        <v>0</v>
      </c>
      <c r="BMB13" s="255">
        <f ca="1">SUMPRODUCT((BLV11:BLV15=BLV13)*(BLM11:BLM15=BLM13)*(BLP11:BLP15=BLP13)*(BLQ11:BLQ15=BLQ13)*(BLR11:BLR15=BLR13)*(BLS11:BLS15&gt;BLS13))</f>
        <v>1</v>
      </c>
      <c r="BMC13" s="255">
        <f t="shared" ca="1" si="706"/>
        <v>2</v>
      </c>
      <c r="BMD13" s="255" t="str">
        <f ca="1">IF(BLG13&lt;&gt;"",INDEX(BLG11:BLG15,MATCH(3,BMC11:BMC15,0),0),"")</f>
        <v>Scotland</v>
      </c>
      <c r="BME13" s="255" t="str">
        <f ca="1">IF(BLC12&lt;&gt;"",BLC12,"")</f>
        <v/>
      </c>
      <c r="BMF13" s="255">
        <f ca="1">SUMPRODUCT((BPB3:BPB42=BME13)*(BPE3:BPE42=BME14)*(BPL3:BPL42="W"))+SUMPRODUCT((BPB3:BPB42=BME13)*(BPE3:BPE42=BME15)*(BPL3:BPL42="W"))+SUMPRODUCT((BPB3:BPB42=BME13)*(BPE3:BPE42=BME12)*(BPL3:BPL42="W"))+SUMPRODUCT((BPB3:BPB42=BME14)*(BPE3:BPE42=BME13)*(BPM3:BPM42="W"))+SUMPRODUCT((BPB3:BPB42=BME15)*(BPE3:BPE42=BME13)*(BPM3:BPM42="W"))+SUMPRODUCT((BPB3:BPB42=BME12)*(BPE3:BPE42=BME13)*(BPM3:BPM42="W"))</f>
        <v>0</v>
      </c>
      <c r="BMG13" s="255">
        <f ca="1">SUMPRODUCT((BPB3:BPB42=BME13)*(BPE3:BPE42=BME14)*(BPL3:BPL42="D"))+SUMPRODUCT((BPB3:BPB42=BME13)*(BPE3:BPE42=BME15)*(BPL3:BPL42="D"))+SUMPRODUCT((BPB3:BPB42=BME13)*(BPE3:BPE42=BME12)*(BPL3:BPL42="D"))+SUMPRODUCT((BPB3:BPB42=BME14)*(BPE3:BPE42=BME13)*(BPL3:BPL42="D"))+SUMPRODUCT((BPB3:BPB42=BME15)*(BPE3:BPE42=BME13)*(BPL3:BPL42="D"))+SUMPRODUCT((BPB3:BPB42=BME12)*(BPE3:BPE42=BME13)*(BPL3:BPL42="D"))</f>
        <v>0</v>
      </c>
      <c r="BMH13" s="255">
        <f ca="1">SUMPRODUCT((BPB3:BPB42=BME13)*(BPE3:BPE42=BME14)*(BPL3:BPL42="L"))+SUMPRODUCT((BPB3:BPB42=BME13)*(BPE3:BPE42=BME15)*(BPL3:BPL42="L"))+SUMPRODUCT((BPB3:BPB42=BME13)*(BPE3:BPE42=BME12)*(BPL3:BPL42="L"))+SUMPRODUCT((BPB3:BPB42=BME14)*(BPE3:BPE42=BME13)*(BPM3:BPM42="L"))+SUMPRODUCT((BPB3:BPB42=BME15)*(BPE3:BPE42=BME13)*(BPM3:BPM42="L"))+SUMPRODUCT((BPB3:BPB42=BME12)*(BPE3:BPE42=BME13)*(BPM3:BPM42="L"))</f>
        <v>0</v>
      </c>
      <c r="BMI13" s="255">
        <f ca="1">IF(BME13&lt;&gt;"",VLOOKUP(BME13,BKH4:BKL29,5,FALSE),0)</f>
        <v>0</v>
      </c>
      <c r="BMJ13" s="255">
        <f ca="1">IF(BME13&lt;&gt;"",VLOOKUP(BME13,BKH4:BKM29,6,FALSE),0)</f>
        <v>0</v>
      </c>
      <c r="BMK13" s="255">
        <f ca="1">BMI13-BMJ13+1000</f>
        <v>1000</v>
      </c>
      <c r="BML13" s="255">
        <f ca="1">IF(BME13&lt;&gt;"",VLOOKUP(BME13,BKH4:BKO29,8,FALSE),0)</f>
        <v>0</v>
      </c>
      <c r="BMM13" s="255">
        <f ca="1">IF(BME13&lt;&gt;"",VLOOKUP(BME13,BKH4:BKP29,9,FALSE),0)</f>
        <v>0</v>
      </c>
      <c r="BMN13" s="255">
        <f t="shared" ref="BMN13" ca="1" si="762">BML13-BMM13+1000</f>
        <v>1000</v>
      </c>
      <c r="BMO13" s="255" t="str">
        <f ca="1">IF(BME13&lt;&gt;"",VLOOKUP(BME13,BKH11:BKL15,5,FALSE),"")</f>
        <v/>
      </c>
      <c r="BMP13" s="255" t="str">
        <f ca="1">IF(BME13&lt;&gt;"",VLOOKUP(BME13,BKH11:BKO15,8,FALSE),"")</f>
        <v/>
      </c>
      <c r="BMQ13" s="255" t="str">
        <f ca="1">IF(BME13&lt;&gt;"",VLOOKUP(BME13,BKH11:BKV15,15,FALSE),"")</f>
        <v/>
      </c>
      <c r="BMR13" s="255">
        <f ca="1">SUMPRODUCT((BPB3:BPB42=BME13)*(BPE3:BPE42=BME14)*BPH3:BPH42)+SUMPRODUCT((BPB3:BPB42=BME13)*(BPE3:BPE42=BME15)*BPH3:BPH42)+SUMPRODUCT((BPB3:BPB42=BME13)*(BPE3:BPE42=BME12)*BPH3:BPH42)+SUMPRODUCT((BPB3:BPB42=BME14)*(BPE3:BPE42=BME13)*BPI3:BPI42)+SUMPRODUCT((BPB3:BPB42=BME15)*(BPE3:BPE42=BME13)*BPI3:BPI42)+SUMPRODUCT((BPB3:BPB42=BME12)*(BPE3:BPE42=BME13)*BPI3:BPI42)</f>
        <v>0</v>
      </c>
      <c r="BMS13" s="255">
        <f ca="1">SUMPRODUCT((BPB3:BPB42=BME13)*(BPE3:BPE42=BME14)*BPJ3:BPJ42)+SUMPRODUCT((BPB3:BPB42=BME13)*(BPE3:BPE42=BME15)*BPJ3:BPJ42)+SUMPRODUCT((BPB3:BPB42=BME13)*(BPE3:BPE42=BME12)*BPJ3:BPJ42)+SUMPRODUCT((BPB3:BPB42=BME14)*(BPE3:BPE42=BME13)*BPK3:BPK42)+SUMPRODUCT((BPB3:BPB42=BME15)*(BPE3:BPE42=BME13)*BPK3:BPK42)+SUMPRODUCT((BPB3:BPB42=BME12)*(BPE3:BPE42=BME13)*BPK3:BPK42)</f>
        <v>0</v>
      </c>
      <c r="BMT13" s="255">
        <f ca="1">BMF13*4+BMG13*2+BMR13+BMS13</f>
        <v>0</v>
      </c>
      <c r="BMU13" s="255" t="str">
        <f ca="1">IF(BME13&lt;&gt;"",RANK(BMT13,BMT12:BMT15),"")</f>
        <v/>
      </c>
      <c r="BMV13" s="255">
        <f ca="1">SUMPRODUCT((BMT12:BMT15=BMT13)*(BMK12:BMK15&gt;BMK13))</f>
        <v>0</v>
      </c>
      <c r="BMW13" s="255">
        <f ca="1">SUMPRODUCT((BMT12:BMT15=BMT13)*(BMK12:BMK15=BMK13)*(BMN12:BMN15&gt;BMN13))</f>
        <v>0</v>
      </c>
      <c r="BMX13" s="255">
        <f ca="1">SUMPRODUCT((BMT11:BMT15=BMT13)*(BMK11:BMK15=BMK13)*(BMN11:BMN15=BMN13)*(BMO11:BMO15&gt;BMO13))</f>
        <v>0</v>
      </c>
      <c r="BMY13" s="255">
        <f ca="1">SUMPRODUCT((BMT11:BMT15=BMT13)*(BMK11:BMK15=BMK13)*(BMN11:BMN15=BMN13)*(BMO11:BMO15=BMO13)*(BMP11:BMP15&gt;BMP13))</f>
        <v>0</v>
      </c>
      <c r="BMZ13" s="255">
        <f ca="1">SUMPRODUCT((BMT11:BMT15=BMT13)*(BMK11:BMK15=BMK13)*(BMN11:BMN15=BMN13)*(BMO11:BMO15=BMO13)*(BMP11:BMP15=BMP13)*(BMQ11:BMQ15&gt;BMQ13))</f>
        <v>0</v>
      </c>
      <c r="BNA13" s="255" t="str">
        <f t="shared" ca="1" si="707"/>
        <v/>
      </c>
      <c r="BNB13" s="255" t="str">
        <f ca="1">IF(BME13&lt;&gt;"",INDEX(BME12:BME15,MATCH(3,BNA12:BNA15,0),0),"")</f>
        <v/>
      </c>
      <c r="BNC13" s="255" t="str">
        <f ca="1">IF(BLD11&lt;&gt;"",BLD11,"")</f>
        <v/>
      </c>
      <c r="BND13" s="255">
        <f ca="1">SUMPRODUCT((BPB3:BPB42=BNC13)*(BPE3:BPE42=BNC14)*(BPL3:BPL42="W"))+SUMPRODUCT((BPB3:BPB42=BNC13)*(BPE3:BPE42=BNC15)*(BPL3:BPL42="W"))+SUMPRODUCT((BPB3:BPB42=BNC13)*(BPE3:BPE42=BNC16)*(BPL3:BPL42="W"))+SUMPRODUCT((BPB3:BPB42=BNC14)*(BPE3:BPE42=BNC13)*(BPM3:BPM42="W"))+SUMPRODUCT((BPB3:BPB42=BNC15)*(BPE3:BPE42=BNC13)*(BPM3:BPM42="W"))+SUMPRODUCT((BPB3:BPB42=BNC16)*(BPE3:BPE42=BNC13)*(BPM3:BPM42="W"))</f>
        <v>0</v>
      </c>
      <c r="BNE13" s="255">
        <f ca="1">SUMPRODUCT((BPB3:BPB42=BNC13)*(BPE3:BPE42=BNC14)*(BPL3:BPL42="D"))+SUMPRODUCT((BPB3:BPB42=BNC13)*(BPE3:BPE42=BNC15)*(BPL3:BPL42="D"))+SUMPRODUCT((BPB3:BPB42=BNC13)*(BPE3:BPE42=BNC16)*(BPL3:BPL42="D"))+SUMPRODUCT((BPB3:BPB42=BNC14)*(BPE3:BPE42=BNC13)*(BPL3:BPL42="D"))+SUMPRODUCT((BPB3:BPB42=BNC15)*(BPE3:BPE42=BNC13)*(BPL3:BPL42="D"))+SUMPRODUCT((BPB3:BPB42=BNC16)*(BPE3:BPE42=BNC13)*(BPL3:BPL42="D"))</f>
        <v>0</v>
      </c>
      <c r="BNF13" s="255">
        <f ca="1">SUMPRODUCT((BPB3:BPB42=BNC13)*(BPE3:BPE42=BNC14)*(BPL3:BPL42="L"))+SUMPRODUCT((BPB3:BPB42=BNC13)*(BPE3:BPE42=BNC15)*(BPL3:BPL42="L"))+SUMPRODUCT((BPB3:BPB42=BNC13)*(BPE3:BPE42=BNC16)*(BPL3:BPL42="L"))+SUMPRODUCT((BPB3:BPB42=BNC14)*(BPE3:BPE42=BNC13)*(BPM3:BPM42="L"))+SUMPRODUCT((BPB3:BPB42=BNC15)*(BPE3:BPE42=BNC13)*(BPM3:BPM42="L"))+SUMPRODUCT((BPB3:BPB42=BNC16)*(BPE3:BPE42=BNC13)*(BPM3:BPM42="L"))</f>
        <v>0</v>
      </c>
      <c r="BNG13" s="255">
        <f ca="1">IF(BNC13&lt;&gt;"",VLOOKUP(BNC13,BKH4:BKL29,5,FALSE),0)</f>
        <v>0</v>
      </c>
      <c r="BNH13" s="255">
        <f ca="1">IF(BNC13&lt;&gt;"",VLOOKUP(BNC13,BKH4:BKM29,6,FALSE),0)</f>
        <v>0</v>
      </c>
      <c r="BNI13" s="255">
        <f ca="1">BNG13-BNH13+1000</f>
        <v>1000</v>
      </c>
      <c r="BNJ13" s="255">
        <f ca="1">IF(BNC13&lt;&gt;"",VLOOKUP(BNC13,BKH4:BKO29,8,FALSE),0)</f>
        <v>0</v>
      </c>
      <c r="BNK13" s="255">
        <f ca="1">IF(BNC13&lt;&gt;"",VLOOKUP(BNC13,BKH4:BKP29,9,FALSE),0)</f>
        <v>0</v>
      </c>
      <c r="BNL13" s="255">
        <f ca="1">BNJ13-BNK13+1000</f>
        <v>1000</v>
      </c>
      <c r="BNM13" s="255" t="str">
        <f ca="1">IF(BNC13&lt;&gt;"",VLOOKUP(BNC13,BKH11:BKL15,5,FALSE),"")</f>
        <v/>
      </c>
      <c r="BNN13" s="255" t="str">
        <f ca="1">IF(BNC13&lt;&gt;"",VLOOKUP(BNC13,BKH11:BKO15,8,FALSE),"")</f>
        <v/>
      </c>
      <c r="BNO13" s="255" t="str">
        <f ca="1">IF(BNC13&lt;&gt;"",VLOOKUP(BNC13,BKH11:BKV15,15,FALSE),"")</f>
        <v/>
      </c>
      <c r="BNP13" s="255">
        <f ca="1">SUMPRODUCT((BPB3:BPB42=BNC13)*(BPE3:BPE42=BNC14)*BPH3:BPH42)+SUMPRODUCT((BPB3:BPB42=BNC13)*(BPE3:BPE42=BNC15)*BPH3:BPH42)+SUMPRODUCT((BPB3:BPB42=BNC13)*(BPE3:BPE42=BNC16)*BPH3:BPH42)+SUMPRODUCT((BPB3:BPB42=BNC14)*(BPE3:BPE42=BNC13)*BPI3:BPI42)+SUMPRODUCT((BPB3:BPB42=BNC15)*(BPE3:BPE42=BNC13)*BPI3:BPI42)+SUMPRODUCT((BPB3:BPB42=BNC16)*(BPE3:BPE42=BNC13)*BPI3:BPI42)</f>
        <v>0</v>
      </c>
      <c r="BNQ13" s="255">
        <f ca="1">SUMPRODUCT((BPB3:BPB42=BNC13)*(BPE3:BPE42=BNC14)*BPJ3:BPJ42)+SUMPRODUCT((BPB3:BPB42=BNC13)*(BPE3:BPE42=BNC15)*BPJ3:BPJ42)+SUMPRODUCT((BPB3:BPB42=BNC13)*(BPE3:BPE42=BNC16)*BPJ3:BPJ42)+SUMPRODUCT((BPB3:BPB42=BNC14)*(BPE3:BPE42=BNC13)*BPK3:BPK42)+SUMPRODUCT((BPB3:BPB42=BNC15)*(BPE3:BPE42=BNC13)*BPK3:BPK42)+SUMPRODUCT((BPB3:BPB42=BNC16)*(BPE3:BPE42=BNC13)*BPK3:BPK42)</f>
        <v>0</v>
      </c>
      <c r="BNR13" s="255">
        <f ca="1">BND13*4+BNE13*2+BNP13+BNQ13</f>
        <v>0</v>
      </c>
      <c r="BNS13" s="255" t="str">
        <f ca="1">IF(BNC13&lt;&gt;"",RANK(BNR13,BNR13:BNR16),"")</f>
        <v/>
      </c>
      <c r="BNT13" s="255">
        <f ca="1">SUMPRODUCT((BNR13:BNR16=BNR13)*(BNI13:BNI16&gt;BNI13))</f>
        <v>0</v>
      </c>
      <c r="BNU13" s="255">
        <f ca="1">SUMPRODUCT((BNR13:BNR16=BNR13)*(BNI13:BNI16=BNI13)*(BNL13:BNL16&gt;BNL13))</f>
        <v>0</v>
      </c>
      <c r="BNV13" s="255">
        <f ca="1">SUMPRODUCT((BNR11:BNR15=BNR13)*(BNI11:BNI15=BNI13)*(BNL11:BNL15=BNL13)*(BNM11:BNM15&gt;BNM13))</f>
        <v>0</v>
      </c>
      <c r="BNW13" s="255">
        <f ca="1">SUMPRODUCT((BNR11:BNR15=BNR13)*(BNI11:BNI15=BNI13)*(BNL11:BNL15=BNL13)*(BNM11:BNM15=BNM13)*(BNN11:BNN15&gt;BNN13))</f>
        <v>0</v>
      </c>
      <c r="BNX13" s="255">
        <f ca="1">SUMPRODUCT((BNR11:BNR15=BNR13)*(BNI11:BNI15=BNI13)*(BNL11:BNL15=BNL13)*(BNM11:BNM15=BNM13)*(BNN11:BNN15=BNN13)*(BNO11:BNO15&gt;BNO13))</f>
        <v>0</v>
      </c>
      <c r="BNY13" s="255" t="str">
        <f t="shared" ref="BNY13:BNY15" ca="1" si="763">IF(BNC13&lt;&gt;"",SUM(BNS13:BNX13)+2,"")</f>
        <v/>
      </c>
      <c r="BNZ13" s="255" t="str">
        <f ca="1">IF(BNC13&lt;&gt;"",INDEX(BNC13:BNC15,MATCH(3,BNY13:BNY15,0),0),"")</f>
        <v/>
      </c>
      <c r="BOY13" s="255" t="str">
        <f ca="1">IF(BNZ13&lt;&gt;"",BNZ13,IF(BNB13&lt;&gt;"",BNB13,IF(BMD13&lt;&gt;"",BMD13,BKZ13)))</f>
        <v>Scotland</v>
      </c>
      <c r="BOZ13" s="255">
        <v>3</v>
      </c>
      <c r="BPA13" s="255">
        <v>11</v>
      </c>
      <c r="BPB13" s="255" t="str">
        <f t="shared" si="106"/>
        <v>France</v>
      </c>
      <c r="BPC13" s="255" t="str">
        <f ca="1">IF(OFFSET('All Players'!$W20,0,BPC$1)&lt;&gt;"",OFFSET('All Players'!$W20,0,BPC$1),"")</f>
        <v/>
      </c>
      <c r="BPD13" s="255" t="str">
        <f ca="1">IF(OFFSET('All Players'!$Y20,0,BPC$1)&lt;&gt;"",OFFSET('All Players'!$Y20,0,BPC$1),"")</f>
        <v/>
      </c>
      <c r="BPE13" s="255" t="str">
        <f t="shared" si="107"/>
        <v>Romania</v>
      </c>
      <c r="BPF13" s="255" t="str">
        <f ca="1">IF(OFFSET('All Players'!$AA20,0,BPE$1)&lt;&gt;"",OFFSET('All Players'!$AA20,0,BPE$1),"")</f>
        <v/>
      </c>
      <c r="BPG13" s="255" t="str">
        <f ca="1">IF(OFFSET('All Players'!$AC20,0,BPF$1)&lt;&gt;"",OFFSET('All Players'!$AC20,0,BPF$1),"")</f>
        <v/>
      </c>
      <c r="BPH13" s="255">
        <f t="shared" ca="1" si="108"/>
        <v>0</v>
      </c>
      <c r="BPI13" s="255">
        <f t="shared" ca="1" si="109"/>
        <v>0</v>
      </c>
      <c r="BPJ13" s="255">
        <f t="shared" ca="1" si="110"/>
        <v>0</v>
      </c>
      <c r="BPK13" s="255">
        <f t="shared" ca="1" si="111"/>
        <v>0</v>
      </c>
      <c r="BPL13" s="255" t="str">
        <f t="shared" ca="1" si="112"/>
        <v/>
      </c>
      <c r="BPM13" s="255" t="str">
        <f t="shared" ca="1" si="113"/>
        <v/>
      </c>
      <c r="BPN13" s="255">
        <f ca="1">VLOOKUP(BPO13,BUF11:BUG15,2,FALSE)</f>
        <v>2</v>
      </c>
      <c r="BPO13" s="255" t="s">
        <v>7</v>
      </c>
      <c r="BPP13" s="255">
        <f t="shared" ca="1" si="557"/>
        <v>0</v>
      </c>
      <c r="BPQ13" s="255">
        <f t="shared" ca="1" si="558"/>
        <v>0</v>
      </c>
      <c r="BPR13" s="255">
        <f t="shared" ca="1" si="559"/>
        <v>0</v>
      </c>
      <c r="BPS13" s="255">
        <f t="shared" ca="1" si="560"/>
        <v>0</v>
      </c>
      <c r="BPT13" s="255">
        <f t="shared" ca="1" si="708"/>
        <v>0</v>
      </c>
      <c r="BPU13" s="255">
        <f t="shared" ca="1" si="561"/>
        <v>1000</v>
      </c>
      <c r="BPV13" s="255">
        <f t="shared" ca="1" si="709"/>
        <v>0</v>
      </c>
      <c r="BPW13" s="255">
        <f t="shared" ca="1" si="710"/>
        <v>0</v>
      </c>
      <c r="BPX13" s="255">
        <f t="shared" ca="1" si="562"/>
        <v>1000</v>
      </c>
      <c r="BPY13" s="255">
        <f t="shared" ca="1" si="563"/>
        <v>0</v>
      </c>
      <c r="BPZ13" s="255">
        <f ca="1">SUMIF(BUI:BUI,BPO13,BUO:BUO)+SUMIF(BUL:BUL,BPO13,BUP:BUP)</f>
        <v>0</v>
      </c>
      <c r="BQA13" s="255">
        <f ca="1">SUMIF(BUI:BUI,BPO13,BUQ:BUQ)+SUMIF(BUL:BUL,BPO13,BUR:BUR)</f>
        <v>0</v>
      </c>
      <c r="BQB13" s="255">
        <f t="shared" ca="1" si="564"/>
        <v>0</v>
      </c>
      <c r="BQC13" s="255">
        <v>14</v>
      </c>
      <c r="BQD13" s="255">
        <f t="shared" ca="1" si="711"/>
        <v>1</v>
      </c>
      <c r="BQF13" s="255">
        <f ca="1">RANK(BQB13,BQB$11:BQB$15)+COUNTIF(BQB$11:BQB13,BQB13)-1</f>
        <v>3</v>
      </c>
      <c r="BQG13" s="255" t="str">
        <f ca="1">INDEX(BPO$11:BPO$15,MATCH(3,BQF$11:BQF$15,0),0)</f>
        <v>Japan</v>
      </c>
      <c r="BQH13" s="255">
        <f t="shared" ca="1" si="712"/>
        <v>1</v>
      </c>
      <c r="BQI13" s="255" t="str">
        <f ca="1">IF(AND(BQI12&lt;&gt;"",BQH13=1),BQG13,"")</f>
        <v>Japan</v>
      </c>
      <c r="BQJ13" s="255" t="str">
        <f ca="1">IF(AND(BQJ12&lt;&gt;"",BQH14=2),BQG14,"")</f>
        <v/>
      </c>
      <c r="BQK13" s="255" t="str">
        <f ca="1">IF(AND(BQK12&lt;&gt;"",BQH15=3),BQG15,"")</f>
        <v/>
      </c>
      <c r="BQN13" s="255" t="str">
        <f t="shared" ca="1" si="713"/>
        <v>Japan</v>
      </c>
      <c r="BQO13" s="255">
        <f ca="1">SUMPRODUCT((BUI3:BUI42=BQN13)*(BUL3:BUL42=BQN14)*(BUS3:BUS42="W"))+SUMPRODUCT((BUI3:BUI42=BQN13)*(BUL3:BUL42=BQN15)*(BUS3:BUS42="W"))+SUMPRODUCT((BUI3:BUI42=BQN13)*(BUL3:BUL42=BQN11)*(BUS3:BUS42="W"))+SUMPRODUCT((BUI3:BUI42=BQN13)*(BUL3:BUL42=BQN12)*(BUS3:BUS42="W"))+SUMPRODUCT((BUI3:BUI42=BQN14)*(BUL3:BUL42=BQN13)*(BUT3:BUT42="W"))+SUMPRODUCT((BUI3:BUI42=BQN15)*(BUL3:BUL42=BQN13)*(BUT3:BUT42="W"))+SUMPRODUCT((BUI3:BUI42=BQN11)*(BUL3:BUL42=BQN13)*(BUT3:BUT42="W"))+SUMPRODUCT((BUI3:BUI42=BQN12)*(BUL3:BUL42=BQN13)*(BUT3:BUT42="W"))</f>
        <v>0</v>
      </c>
      <c r="BQP13" s="255">
        <f ca="1">SUMPRODUCT((BUI3:BUI42=BQN13)*(BUL3:BUL42=BQN14)*(BUS3:BUS42="D"))+SUMPRODUCT((BUI3:BUI42=BQN13)*(BUL3:BUL42=BQN15)*(BUS3:BUS42="D"))+SUMPRODUCT((BUI3:BUI42=BQN13)*(BUL3:BUL42=BQN11)*(BUS3:BUS42="D"))+SUMPRODUCT((BUI3:BUI42=BQN13)*(BUL3:BUL42=BQN12)*(BUS3:BUS42="D"))+SUMPRODUCT((BUI3:BUI42=BQN14)*(BUL3:BUL42=BQN13)*(BUS3:BUS42="D"))+SUMPRODUCT((BUI3:BUI42=BQN15)*(BUL3:BUL42=BQN13)*(BUS3:BUS42="D"))+SUMPRODUCT((BUI3:BUI42=BQN11)*(BUL3:BUL42=BQN13)*(BUS3:BUS42="D"))+SUMPRODUCT((BUI3:BUI42=BQN12)*(BUL3:BUL42=BQN13)*(BUS3:BUS42="D"))</f>
        <v>0</v>
      </c>
      <c r="BQQ13" s="255">
        <f ca="1">SUMPRODUCT((BUI3:BUI42=BQN13)*(BUL3:BUL42=BQN14)*(BUS3:BUS42="L"))+SUMPRODUCT((BUI3:BUI42=BQN13)*(BUL3:BUL42=BQN15)*(BUS3:BUS42="L"))+SUMPRODUCT((BUI3:BUI42=BQN13)*(BUL3:BUL42=BQN11)*(BUS3:BUS42="L"))+SUMPRODUCT((BUI3:BUI42=BQN13)*(BUL3:BUL42=BQN12)*(BUS3:BUS42="L"))+SUMPRODUCT((BUI3:BUI42=BQN14)*(BUL3:BUL42=BQN13)*(BUT3:BUT42="L"))+SUMPRODUCT((BUI3:BUI42=BQN15)*(BUL3:BUL42=BQN13)*(BUT3:BUT42="L"))+SUMPRODUCT((BUI3:BUI42=BQN11)*(BUL3:BUL42=BQN13)*(BUT3:BUT42="L"))+SUMPRODUCT((BUI3:BUI42=BQN12)*(BUL3:BUL42=BQN13)*(BUT3:BUT42="L"))</f>
        <v>0</v>
      </c>
      <c r="BQR13" s="255">
        <f ca="1">IF(BQN13&lt;&gt;"",VLOOKUP(BQN13,BPO4:BPS29,5,FALSE),0)</f>
        <v>0</v>
      </c>
      <c r="BQS13" s="255">
        <f ca="1">IF(BQN13&lt;&gt;"",VLOOKUP(BQN13,BPO4:BPT29,6,FALSE),0)</f>
        <v>0</v>
      </c>
      <c r="BQT13" s="255">
        <f ca="1">BQR13-BQS13+1000</f>
        <v>1000</v>
      </c>
      <c r="BQU13" s="255">
        <f ca="1">IF(BQN13&lt;&gt;"",VLOOKUP(BQN13,BPO4:BPV29,8,FALSE),0)</f>
        <v>0</v>
      </c>
      <c r="BQV13" s="255">
        <f ca="1">IF(BQN13&lt;&gt;"",VLOOKUP(BQN13,BPO4:BPW29,9,FALSE),0)</f>
        <v>0</v>
      </c>
      <c r="BQW13" s="255">
        <f ca="1">IF(BQN13&lt;&gt;"",BQU13-BQV13+1000,"")</f>
        <v>1000</v>
      </c>
      <c r="BQX13" s="255">
        <f ca="1">IF(BQN13&lt;&gt;"",VLOOKUP(BQN13,BPO11:BPS15,5,FALSE),"")</f>
        <v>0</v>
      </c>
      <c r="BQY13" s="255">
        <f ca="1">IF(BQN13&lt;&gt;"",VLOOKUP(BQN13,BPO11:BPV15,8,FALSE),"")</f>
        <v>0</v>
      </c>
      <c r="BQZ13" s="255">
        <f ca="1">IF(BQN13&lt;&gt;"",VLOOKUP(BQN13,BPO11:BQC15,15,FALSE),"")</f>
        <v>14</v>
      </c>
      <c r="BRA13" s="255">
        <f ca="1">SUMPRODUCT((BUI3:BUI42=BQN13)*(BUL3:BUL42=BQN14)*BUO3:BUO42)+SUMPRODUCT((BUI3:BUI42=BQN13)*(BUL3:BUL42=BQN15)*BUO3:BUO42)+SUMPRODUCT((BUI3:BUI42=BQN13)*(BUL3:BUL42=BQN11)*BUO3:BUO42)+SUMPRODUCT((BUI3:BUI42=BQN13)*(BUL3:BUL42=BQN12)*BUO3:BUO42)+SUMPRODUCT((BUI3:BUI42=BQN14)*(BUL3:BUL42=BQN13)*BUP3:BUP42)+SUMPRODUCT((BUI3:BUI42=BQN15)*(BUL3:BUL42=BQN13)*BUP3:BUP42)+SUMPRODUCT((BUI3:BUI42=BQN11)*(BUL3:BUL42=BQN13)*BUP3:BUP42)+SUMPRODUCT((BUI3:BUI42=BQN12)*(BUL3:BUL42=BQN13)*BUP3:BUP42)</f>
        <v>0</v>
      </c>
      <c r="BRB13" s="255">
        <f ca="1">SUMPRODUCT((BUI3:BUI42=BQN13)*(BUL3:BUL42=BQN14)*BUQ3:BUQ42)+SUMPRODUCT((BUI3:BUI42=BQN13)*(BUL3:BUL42=BQN15)*BUQ3:BUQ42)+SUMPRODUCT((BUI3:BUI42=BQN13)*(BUL3:BUL42=BQN11)*BUQ3:BUQ42)+SUMPRODUCT((BUI3:BUI42=BQN13)*(BUL3:BUL42=BQN12)*BUQ3:BUQ42)+SUMPRODUCT((BUI3:BUI42=BQN14)*(BUL3:BUL42=BQN13)*BUR3:BUR42)+SUMPRODUCT((BUI3:BUI42=BQN15)*(BUL3:BUL42=BQN13)*BUR3:BUR42)+SUMPRODUCT((BUI3:BUI42=BQN11)*(BUL3:BUL42=BQN13)*BUR3:BUR42)+SUMPRODUCT((BUI3:BUI42=BQN12)*(BUL3:BUL42=BQN13)*BUR3:BUR42)</f>
        <v>0</v>
      </c>
      <c r="BRC13" s="255">
        <f ca="1">IF(BQN13&lt;&gt;"",BQO13*4+BQP13*2+BRA13+BRB13,"")</f>
        <v>0</v>
      </c>
      <c r="BRD13" s="255">
        <f ca="1">IF(BQN13&lt;&gt;"",RANK(BRC13,BRC11:BRC15),"")</f>
        <v>1</v>
      </c>
      <c r="BRE13" s="255">
        <f ca="1">SUMPRODUCT((BRC11:BRC15=BRC13)*(BQT11:BQT15&gt;BQT13))</f>
        <v>0</v>
      </c>
      <c r="BRF13" s="255">
        <f ca="1">SUMPRODUCT((BRC11:BRC15=BRC13)*(BQT11:BQT15=BQT13)*(BQW11:BQW15&gt;BQW13))</f>
        <v>0</v>
      </c>
      <c r="BRG13" s="255">
        <f ca="1">SUMPRODUCT((BRC11:BRC15=BRC13)*(BQT11:BQT15=BQT13)*(BQW11:BQW15=BQW13)*(BQX11:BQX15&gt;BQX13))</f>
        <v>0</v>
      </c>
      <c r="BRH13" s="255">
        <f ca="1">SUMPRODUCT((BRC11:BRC15=BRC13)*(BQT11:BQT15=BQT13)*(BQW11:BQW15=BQW13)*(BQX11:BQX15=BQX13)*(BQY11:BQY15&gt;BQY13))</f>
        <v>0</v>
      </c>
      <c r="BRI13" s="255">
        <f ca="1">SUMPRODUCT((BRC11:BRC15=BRC13)*(BQT11:BQT15=BQT13)*(BQW11:BQW15=BQW13)*(BQX11:BQX15=BQX13)*(BQY11:BQY15=BQY13)*(BQZ11:BQZ15&gt;BQZ13))</f>
        <v>1</v>
      </c>
      <c r="BRJ13" s="255">
        <f t="shared" ca="1" si="716"/>
        <v>2</v>
      </c>
      <c r="BRK13" s="255" t="str">
        <f ca="1">IF(BQN13&lt;&gt;"",INDEX(BQN11:BQN15,MATCH(3,BRJ11:BRJ15,0),0),"")</f>
        <v>Scotland</v>
      </c>
      <c r="BRL13" s="255" t="str">
        <f ca="1">IF(BQJ12&lt;&gt;"",BQJ12,"")</f>
        <v/>
      </c>
      <c r="BRM13" s="255">
        <f ca="1">SUMPRODUCT((BUI3:BUI42=BRL13)*(BUL3:BUL42=BRL14)*(BUS3:BUS42="W"))+SUMPRODUCT((BUI3:BUI42=BRL13)*(BUL3:BUL42=BRL15)*(BUS3:BUS42="W"))+SUMPRODUCT((BUI3:BUI42=BRL13)*(BUL3:BUL42=BRL12)*(BUS3:BUS42="W"))+SUMPRODUCT((BUI3:BUI42=BRL14)*(BUL3:BUL42=BRL13)*(BUT3:BUT42="W"))+SUMPRODUCT((BUI3:BUI42=BRL15)*(BUL3:BUL42=BRL13)*(BUT3:BUT42="W"))+SUMPRODUCT((BUI3:BUI42=BRL12)*(BUL3:BUL42=BRL13)*(BUT3:BUT42="W"))</f>
        <v>0</v>
      </c>
      <c r="BRN13" s="255">
        <f ca="1">SUMPRODUCT((BUI3:BUI42=BRL13)*(BUL3:BUL42=BRL14)*(BUS3:BUS42="D"))+SUMPRODUCT((BUI3:BUI42=BRL13)*(BUL3:BUL42=BRL15)*(BUS3:BUS42="D"))+SUMPRODUCT((BUI3:BUI42=BRL13)*(BUL3:BUL42=BRL12)*(BUS3:BUS42="D"))+SUMPRODUCT((BUI3:BUI42=BRL14)*(BUL3:BUL42=BRL13)*(BUS3:BUS42="D"))+SUMPRODUCT((BUI3:BUI42=BRL15)*(BUL3:BUL42=BRL13)*(BUS3:BUS42="D"))+SUMPRODUCT((BUI3:BUI42=BRL12)*(BUL3:BUL42=BRL13)*(BUS3:BUS42="D"))</f>
        <v>0</v>
      </c>
      <c r="BRO13" s="255">
        <f ca="1">SUMPRODUCT((BUI3:BUI42=BRL13)*(BUL3:BUL42=BRL14)*(BUS3:BUS42="L"))+SUMPRODUCT((BUI3:BUI42=BRL13)*(BUL3:BUL42=BRL15)*(BUS3:BUS42="L"))+SUMPRODUCT((BUI3:BUI42=BRL13)*(BUL3:BUL42=BRL12)*(BUS3:BUS42="L"))+SUMPRODUCT((BUI3:BUI42=BRL14)*(BUL3:BUL42=BRL13)*(BUT3:BUT42="L"))+SUMPRODUCT((BUI3:BUI42=BRL15)*(BUL3:BUL42=BRL13)*(BUT3:BUT42="L"))+SUMPRODUCT((BUI3:BUI42=BRL12)*(BUL3:BUL42=BRL13)*(BUT3:BUT42="L"))</f>
        <v>0</v>
      </c>
      <c r="BRP13" s="255">
        <f ca="1">IF(BRL13&lt;&gt;"",VLOOKUP(BRL13,BPO4:BPS29,5,FALSE),0)</f>
        <v>0</v>
      </c>
      <c r="BRQ13" s="255">
        <f ca="1">IF(BRL13&lt;&gt;"",VLOOKUP(BRL13,BPO4:BPT29,6,FALSE),0)</f>
        <v>0</v>
      </c>
      <c r="BRR13" s="255">
        <f ca="1">BRP13-BRQ13+1000</f>
        <v>1000</v>
      </c>
      <c r="BRS13" s="255">
        <f ca="1">IF(BRL13&lt;&gt;"",VLOOKUP(BRL13,BPO4:BPV29,8,FALSE),0)</f>
        <v>0</v>
      </c>
      <c r="BRT13" s="255">
        <f ca="1">IF(BRL13&lt;&gt;"",VLOOKUP(BRL13,BPO4:BPW29,9,FALSE),0)</f>
        <v>0</v>
      </c>
      <c r="BRU13" s="255">
        <f t="shared" ref="BRU13" ca="1" si="764">BRS13-BRT13+1000</f>
        <v>1000</v>
      </c>
      <c r="BRV13" s="255" t="str">
        <f ca="1">IF(BRL13&lt;&gt;"",VLOOKUP(BRL13,BPO11:BPS15,5,FALSE),"")</f>
        <v/>
      </c>
      <c r="BRW13" s="255" t="str">
        <f ca="1">IF(BRL13&lt;&gt;"",VLOOKUP(BRL13,BPO11:BPV15,8,FALSE),"")</f>
        <v/>
      </c>
      <c r="BRX13" s="255" t="str">
        <f ca="1">IF(BRL13&lt;&gt;"",VLOOKUP(BRL13,BPO11:BQC15,15,FALSE),"")</f>
        <v/>
      </c>
      <c r="BRY13" s="255">
        <f ca="1">SUMPRODUCT((BUI3:BUI42=BRL13)*(BUL3:BUL42=BRL14)*BUO3:BUO42)+SUMPRODUCT((BUI3:BUI42=BRL13)*(BUL3:BUL42=BRL15)*BUO3:BUO42)+SUMPRODUCT((BUI3:BUI42=BRL13)*(BUL3:BUL42=BRL12)*BUO3:BUO42)+SUMPRODUCT((BUI3:BUI42=BRL14)*(BUL3:BUL42=BRL13)*BUP3:BUP42)+SUMPRODUCT((BUI3:BUI42=BRL15)*(BUL3:BUL42=BRL13)*BUP3:BUP42)+SUMPRODUCT((BUI3:BUI42=BRL12)*(BUL3:BUL42=BRL13)*BUP3:BUP42)</f>
        <v>0</v>
      </c>
      <c r="BRZ13" s="255">
        <f ca="1">SUMPRODUCT((BUI3:BUI42=BRL13)*(BUL3:BUL42=BRL14)*BUQ3:BUQ42)+SUMPRODUCT((BUI3:BUI42=BRL13)*(BUL3:BUL42=BRL15)*BUQ3:BUQ42)+SUMPRODUCT((BUI3:BUI42=BRL13)*(BUL3:BUL42=BRL12)*BUQ3:BUQ42)+SUMPRODUCT((BUI3:BUI42=BRL14)*(BUL3:BUL42=BRL13)*BUR3:BUR42)+SUMPRODUCT((BUI3:BUI42=BRL15)*(BUL3:BUL42=BRL13)*BUR3:BUR42)+SUMPRODUCT((BUI3:BUI42=BRL12)*(BUL3:BUL42=BRL13)*BUR3:BUR42)</f>
        <v>0</v>
      </c>
      <c r="BSA13" s="255">
        <f ca="1">BRM13*4+BRN13*2+BRY13+BRZ13</f>
        <v>0</v>
      </c>
      <c r="BSB13" s="255" t="str">
        <f ca="1">IF(BRL13&lt;&gt;"",RANK(BSA13,BSA12:BSA15),"")</f>
        <v/>
      </c>
      <c r="BSC13" s="255">
        <f ca="1">SUMPRODUCT((BSA12:BSA15=BSA13)*(BRR12:BRR15&gt;BRR13))</f>
        <v>0</v>
      </c>
      <c r="BSD13" s="255">
        <f ca="1">SUMPRODUCT((BSA12:BSA15=BSA13)*(BRR12:BRR15=BRR13)*(BRU12:BRU15&gt;BRU13))</f>
        <v>0</v>
      </c>
      <c r="BSE13" s="255">
        <f ca="1">SUMPRODUCT((BSA11:BSA15=BSA13)*(BRR11:BRR15=BRR13)*(BRU11:BRU15=BRU13)*(BRV11:BRV15&gt;BRV13))</f>
        <v>0</v>
      </c>
      <c r="BSF13" s="255">
        <f ca="1">SUMPRODUCT((BSA11:BSA15=BSA13)*(BRR11:BRR15=BRR13)*(BRU11:BRU15=BRU13)*(BRV11:BRV15=BRV13)*(BRW11:BRW15&gt;BRW13))</f>
        <v>0</v>
      </c>
      <c r="BSG13" s="255">
        <f ca="1">SUMPRODUCT((BSA11:BSA15=BSA13)*(BRR11:BRR15=BRR13)*(BRU11:BRU15=BRU13)*(BRV11:BRV15=BRV13)*(BRW11:BRW15=BRW13)*(BRX11:BRX15&gt;BRX13))</f>
        <v>0</v>
      </c>
      <c r="BSH13" s="255" t="str">
        <f t="shared" ca="1" si="717"/>
        <v/>
      </c>
      <c r="BSI13" s="255" t="str">
        <f ca="1">IF(BRL13&lt;&gt;"",INDEX(BRL12:BRL15,MATCH(3,BSH12:BSH15,0),0),"")</f>
        <v/>
      </c>
      <c r="BSJ13" s="255" t="str">
        <f ca="1">IF(BQK11&lt;&gt;"",BQK11,"")</f>
        <v/>
      </c>
      <c r="BSK13" s="255">
        <f ca="1">SUMPRODUCT((BUI3:BUI42=BSJ13)*(BUL3:BUL42=BSJ14)*(BUS3:BUS42="W"))+SUMPRODUCT((BUI3:BUI42=BSJ13)*(BUL3:BUL42=BSJ15)*(BUS3:BUS42="W"))+SUMPRODUCT((BUI3:BUI42=BSJ13)*(BUL3:BUL42=BSJ16)*(BUS3:BUS42="W"))+SUMPRODUCT((BUI3:BUI42=BSJ14)*(BUL3:BUL42=BSJ13)*(BUT3:BUT42="W"))+SUMPRODUCT((BUI3:BUI42=BSJ15)*(BUL3:BUL42=BSJ13)*(BUT3:BUT42="W"))+SUMPRODUCT((BUI3:BUI42=BSJ16)*(BUL3:BUL42=BSJ13)*(BUT3:BUT42="W"))</f>
        <v>0</v>
      </c>
      <c r="BSL13" s="255">
        <f ca="1">SUMPRODUCT((BUI3:BUI42=BSJ13)*(BUL3:BUL42=BSJ14)*(BUS3:BUS42="D"))+SUMPRODUCT((BUI3:BUI42=BSJ13)*(BUL3:BUL42=BSJ15)*(BUS3:BUS42="D"))+SUMPRODUCT((BUI3:BUI42=BSJ13)*(BUL3:BUL42=BSJ16)*(BUS3:BUS42="D"))+SUMPRODUCT((BUI3:BUI42=BSJ14)*(BUL3:BUL42=BSJ13)*(BUS3:BUS42="D"))+SUMPRODUCT((BUI3:BUI42=BSJ15)*(BUL3:BUL42=BSJ13)*(BUS3:BUS42="D"))+SUMPRODUCT((BUI3:BUI42=BSJ16)*(BUL3:BUL42=BSJ13)*(BUS3:BUS42="D"))</f>
        <v>0</v>
      </c>
      <c r="BSM13" s="255">
        <f ca="1">SUMPRODUCT((BUI3:BUI42=BSJ13)*(BUL3:BUL42=BSJ14)*(BUS3:BUS42="L"))+SUMPRODUCT((BUI3:BUI42=BSJ13)*(BUL3:BUL42=BSJ15)*(BUS3:BUS42="L"))+SUMPRODUCT((BUI3:BUI42=BSJ13)*(BUL3:BUL42=BSJ16)*(BUS3:BUS42="L"))+SUMPRODUCT((BUI3:BUI42=BSJ14)*(BUL3:BUL42=BSJ13)*(BUT3:BUT42="L"))+SUMPRODUCT((BUI3:BUI42=BSJ15)*(BUL3:BUL42=BSJ13)*(BUT3:BUT42="L"))+SUMPRODUCT((BUI3:BUI42=BSJ16)*(BUL3:BUL42=BSJ13)*(BUT3:BUT42="L"))</f>
        <v>0</v>
      </c>
      <c r="BSN13" s="255">
        <f ca="1">IF(BSJ13&lt;&gt;"",VLOOKUP(BSJ13,BPO4:BPS29,5,FALSE),0)</f>
        <v>0</v>
      </c>
      <c r="BSO13" s="255">
        <f ca="1">IF(BSJ13&lt;&gt;"",VLOOKUP(BSJ13,BPO4:BPT29,6,FALSE),0)</f>
        <v>0</v>
      </c>
      <c r="BSP13" s="255">
        <f ca="1">BSN13-BSO13+1000</f>
        <v>1000</v>
      </c>
      <c r="BSQ13" s="255">
        <f ca="1">IF(BSJ13&lt;&gt;"",VLOOKUP(BSJ13,BPO4:BPV29,8,FALSE),0)</f>
        <v>0</v>
      </c>
      <c r="BSR13" s="255">
        <f ca="1">IF(BSJ13&lt;&gt;"",VLOOKUP(BSJ13,BPO4:BPW29,9,FALSE),0)</f>
        <v>0</v>
      </c>
      <c r="BSS13" s="255">
        <f ca="1">BSQ13-BSR13+1000</f>
        <v>1000</v>
      </c>
      <c r="BST13" s="255" t="str">
        <f ca="1">IF(BSJ13&lt;&gt;"",VLOOKUP(BSJ13,BPO11:BPS15,5,FALSE),"")</f>
        <v/>
      </c>
      <c r="BSU13" s="255" t="str">
        <f ca="1">IF(BSJ13&lt;&gt;"",VLOOKUP(BSJ13,BPO11:BPV15,8,FALSE),"")</f>
        <v/>
      </c>
      <c r="BSV13" s="255" t="str">
        <f ca="1">IF(BSJ13&lt;&gt;"",VLOOKUP(BSJ13,BPO11:BQC15,15,FALSE),"")</f>
        <v/>
      </c>
      <c r="BSW13" s="255">
        <f ca="1">SUMPRODUCT((BUI3:BUI42=BSJ13)*(BUL3:BUL42=BSJ14)*BUO3:BUO42)+SUMPRODUCT((BUI3:BUI42=BSJ13)*(BUL3:BUL42=BSJ15)*BUO3:BUO42)+SUMPRODUCT((BUI3:BUI42=BSJ13)*(BUL3:BUL42=BSJ16)*BUO3:BUO42)+SUMPRODUCT((BUI3:BUI42=BSJ14)*(BUL3:BUL42=BSJ13)*BUP3:BUP42)+SUMPRODUCT((BUI3:BUI42=BSJ15)*(BUL3:BUL42=BSJ13)*BUP3:BUP42)+SUMPRODUCT((BUI3:BUI42=BSJ16)*(BUL3:BUL42=BSJ13)*BUP3:BUP42)</f>
        <v>0</v>
      </c>
      <c r="BSX13" s="255">
        <f ca="1">SUMPRODUCT((BUI3:BUI42=BSJ13)*(BUL3:BUL42=BSJ14)*BUQ3:BUQ42)+SUMPRODUCT((BUI3:BUI42=BSJ13)*(BUL3:BUL42=BSJ15)*BUQ3:BUQ42)+SUMPRODUCT((BUI3:BUI42=BSJ13)*(BUL3:BUL42=BSJ16)*BUQ3:BUQ42)+SUMPRODUCT((BUI3:BUI42=BSJ14)*(BUL3:BUL42=BSJ13)*BUR3:BUR42)+SUMPRODUCT((BUI3:BUI42=BSJ15)*(BUL3:BUL42=BSJ13)*BUR3:BUR42)+SUMPRODUCT((BUI3:BUI42=BSJ16)*(BUL3:BUL42=BSJ13)*BUR3:BUR42)</f>
        <v>0</v>
      </c>
      <c r="BSY13" s="255">
        <f ca="1">BSK13*4+BSL13*2+BSW13+BSX13</f>
        <v>0</v>
      </c>
      <c r="BSZ13" s="255" t="str">
        <f ca="1">IF(BSJ13&lt;&gt;"",RANK(BSY13,BSY13:BSY16),"")</f>
        <v/>
      </c>
      <c r="BTA13" s="255">
        <f ca="1">SUMPRODUCT((BSY13:BSY16=BSY13)*(BSP13:BSP16&gt;BSP13))</f>
        <v>0</v>
      </c>
      <c r="BTB13" s="255">
        <f ca="1">SUMPRODUCT((BSY13:BSY16=BSY13)*(BSP13:BSP16=BSP13)*(BSS13:BSS16&gt;BSS13))</f>
        <v>0</v>
      </c>
      <c r="BTC13" s="255">
        <f ca="1">SUMPRODUCT((BSY11:BSY15=BSY13)*(BSP11:BSP15=BSP13)*(BSS11:BSS15=BSS13)*(BST11:BST15&gt;BST13))</f>
        <v>0</v>
      </c>
      <c r="BTD13" s="255">
        <f ca="1">SUMPRODUCT((BSY11:BSY15=BSY13)*(BSP11:BSP15=BSP13)*(BSS11:BSS15=BSS13)*(BST11:BST15=BST13)*(BSU11:BSU15&gt;BSU13))</f>
        <v>0</v>
      </c>
      <c r="BTE13" s="255">
        <f ca="1">SUMPRODUCT((BSY11:BSY15=BSY13)*(BSP11:BSP15=BSP13)*(BSS11:BSS15=BSS13)*(BST11:BST15=BST13)*(BSU11:BSU15=BSU13)*(BSV11:BSV15&gt;BSV13))</f>
        <v>0</v>
      </c>
      <c r="BTF13" s="255" t="str">
        <f t="shared" ref="BTF13:BTF15" ca="1" si="765">IF(BSJ13&lt;&gt;"",SUM(BSZ13:BTE13)+2,"")</f>
        <v/>
      </c>
      <c r="BTG13" s="255" t="str">
        <f ca="1">IF(BSJ13&lt;&gt;"",INDEX(BSJ13:BSJ15,MATCH(3,BTF13:BTF15,0),0),"")</f>
        <v/>
      </c>
      <c r="BUF13" s="255" t="str">
        <f ca="1">IF(BTG13&lt;&gt;"",BTG13,IF(BSI13&lt;&gt;"",BSI13,IF(BRK13&lt;&gt;"",BRK13,BQG13)))</f>
        <v>Scotland</v>
      </c>
      <c r="BUG13" s="255">
        <v>3</v>
      </c>
      <c r="BUH13" s="255">
        <v>11</v>
      </c>
      <c r="BUI13" s="255" t="str">
        <f t="shared" si="114"/>
        <v>France</v>
      </c>
      <c r="BUJ13" s="255" t="str">
        <f ca="1">IF(OFFSET('All Players'!$W20,0,BUJ$1)&lt;&gt;"",OFFSET('All Players'!$W20,0,BUJ$1),"")</f>
        <v/>
      </c>
      <c r="BUK13" s="255" t="str">
        <f ca="1">IF(OFFSET('All Players'!$Y20,0,BUJ$1)&lt;&gt;"",OFFSET('All Players'!$Y20,0,BUJ$1),"")</f>
        <v/>
      </c>
      <c r="BUL13" s="255" t="str">
        <f t="shared" si="115"/>
        <v>Romania</v>
      </c>
      <c r="BUM13" s="255" t="str">
        <f ca="1">IF(OFFSET('All Players'!$AA20,0,BUL$1)&lt;&gt;"",OFFSET('All Players'!$AA20,0,BUL$1),"")</f>
        <v/>
      </c>
      <c r="BUN13" s="255" t="str">
        <f ca="1">IF(OFFSET('All Players'!$AC20,0,BUM$1)&lt;&gt;"",OFFSET('All Players'!$AC20,0,BUM$1),"")</f>
        <v/>
      </c>
      <c r="BUO13" s="255">
        <f t="shared" ca="1" si="116"/>
        <v>0</v>
      </c>
      <c r="BUP13" s="255">
        <f t="shared" ca="1" si="117"/>
        <v>0</v>
      </c>
      <c r="BUQ13" s="255">
        <f t="shared" ca="1" si="118"/>
        <v>0</v>
      </c>
      <c r="BUR13" s="255">
        <f t="shared" ca="1" si="119"/>
        <v>0</v>
      </c>
      <c r="BUS13" s="255" t="str">
        <f t="shared" ca="1" si="120"/>
        <v/>
      </c>
      <c r="BUT13" s="255" t="str">
        <f t="shared" ca="1" si="121"/>
        <v/>
      </c>
      <c r="BUU13" s="255">
        <f ca="1">VLOOKUP(BUV13,BZM11:BZN15,2,FALSE)</f>
        <v>2</v>
      </c>
      <c r="BUV13" s="255" t="s">
        <v>7</v>
      </c>
      <c r="BUW13" s="255">
        <f t="shared" ca="1" si="565"/>
        <v>0</v>
      </c>
      <c r="BUX13" s="255">
        <f t="shared" ca="1" si="566"/>
        <v>0</v>
      </c>
      <c r="BUY13" s="255">
        <f t="shared" ca="1" si="567"/>
        <v>0</v>
      </c>
      <c r="BUZ13" s="255">
        <f t="shared" ca="1" si="568"/>
        <v>0</v>
      </c>
      <c r="BVA13" s="255">
        <f t="shared" ca="1" si="718"/>
        <v>0</v>
      </c>
      <c r="BVB13" s="255">
        <f t="shared" ca="1" si="569"/>
        <v>1000</v>
      </c>
      <c r="BVC13" s="255">
        <f t="shared" ca="1" si="719"/>
        <v>0</v>
      </c>
      <c r="BVD13" s="255">
        <f t="shared" ca="1" si="720"/>
        <v>0</v>
      </c>
      <c r="BVE13" s="255">
        <f t="shared" ca="1" si="570"/>
        <v>1000</v>
      </c>
      <c r="BVF13" s="255">
        <f t="shared" ca="1" si="571"/>
        <v>0</v>
      </c>
      <c r="BVG13" s="255">
        <f ca="1">SUMIF(BZP:BZP,BUV13,BZV:BZV)+SUMIF(BZS:BZS,BUV13,BZW:BZW)</f>
        <v>0</v>
      </c>
      <c r="BVH13" s="255">
        <f ca="1">SUMIF(BZP:BZP,BUV13,BZX:BZX)+SUMIF(BZS:BZS,BUV13,BZY:BZY)</f>
        <v>0</v>
      </c>
      <c r="BVI13" s="255">
        <f t="shared" ca="1" si="572"/>
        <v>0</v>
      </c>
      <c r="BVJ13" s="255">
        <v>14</v>
      </c>
      <c r="BVK13" s="255">
        <f t="shared" ca="1" si="721"/>
        <v>1</v>
      </c>
      <c r="BVM13" s="255">
        <f ca="1">RANK(BVI13,BVI$11:BVI$15)+COUNTIF(BVI$11:BVI13,BVI13)-1</f>
        <v>3</v>
      </c>
      <c r="BVN13" s="255" t="str">
        <f ca="1">INDEX(BUV$11:BUV$15,MATCH(3,BVM$11:BVM$15,0),0)</f>
        <v>Japan</v>
      </c>
      <c r="BVO13" s="255">
        <f t="shared" ca="1" si="722"/>
        <v>1</v>
      </c>
      <c r="BVP13" s="255" t="str">
        <f ca="1">IF(AND(BVP12&lt;&gt;"",BVO13=1),BVN13,"")</f>
        <v>Japan</v>
      </c>
      <c r="BVQ13" s="255" t="str">
        <f ca="1">IF(AND(BVQ12&lt;&gt;"",BVO14=2),BVN14,"")</f>
        <v/>
      </c>
      <c r="BVR13" s="255" t="str">
        <f ca="1">IF(AND(BVR12&lt;&gt;"",BVO15=3),BVN15,"")</f>
        <v/>
      </c>
      <c r="BVU13" s="255" t="str">
        <f t="shared" ca="1" si="723"/>
        <v>Japan</v>
      </c>
      <c r="BVV13" s="255">
        <f ca="1">SUMPRODUCT((BZP3:BZP42=BVU13)*(BZS3:BZS42=BVU14)*(BZZ3:BZZ42="W"))+SUMPRODUCT((BZP3:BZP42=BVU13)*(BZS3:BZS42=BVU15)*(BZZ3:BZZ42="W"))+SUMPRODUCT((BZP3:BZP42=BVU13)*(BZS3:BZS42=BVU11)*(BZZ3:BZZ42="W"))+SUMPRODUCT((BZP3:BZP42=BVU13)*(BZS3:BZS42=BVU12)*(BZZ3:BZZ42="W"))+SUMPRODUCT((BZP3:BZP42=BVU14)*(BZS3:BZS42=BVU13)*(CAA3:CAA42="W"))+SUMPRODUCT((BZP3:BZP42=BVU15)*(BZS3:BZS42=BVU13)*(CAA3:CAA42="W"))+SUMPRODUCT((BZP3:BZP42=BVU11)*(BZS3:BZS42=BVU13)*(CAA3:CAA42="W"))+SUMPRODUCT((BZP3:BZP42=BVU12)*(BZS3:BZS42=BVU13)*(CAA3:CAA42="W"))</f>
        <v>0</v>
      </c>
      <c r="BVW13" s="255">
        <f ca="1">SUMPRODUCT((BZP3:BZP42=BVU13)*(BZS3:BZS42=BVU14)*(BZZ3:BZZ42="D"))+SUMPRODUCT((BZP3:BZP42=BVU13)*(BZS3:BZS42=BVU15)*(BZZ3:BZZ42="D"))+SUMPRODUCT((BZP3:BZP42=BVU13)*(BZS3:BZS42=BVU11)*(BZZ3:BZZ42="D"))+SUMPRODUCT((BZP3:BZP42=BVU13)*(BZS3:BZS42=BVU12)*(BZZ3:BZZ42="D"))+SUMPRODUCT((BZP3:BZP42=BVU14)*(BZS3:BZS42=BVU13)*(BZZ3:BZZ42="D"))+SUMPRODUCT((BZP3:BZP42=BVU15)*(BZS3:BZS42=BVU13)*(BZZ3:BZZ42="D"))+SUMPRODUCT((BZP3:BZP42=BVU11)*(BZS3:BZS42=BVU13)*(BZZ3:BZZ42="D"))+SUMPRODUCT((BZP3:BZP42=BVU12)*(BZS3:BZS42=BVU13)*(BZZ3:BZZ42="D"))</f>
        <v>0</v>
      </c>
      <c r="BVX13" s="255">
        <f ca="1">SUMPRODUCT((BZP3:BZP42=BVU13)*(BZS3:BZS42=BVU14)*(BZZ3:BZZ42="L"))+SUMPRODUCT((BZP3:BZP42=BVU13)*(BZS3:BZS42=BVU15)*(BZZ3:BZZ42="L"))+SUMPRODUCT((BZP3:BZP42=BVU13)*(BZS3:BZS42=BVU11)*(BZZ3:BZZ42="L"))+SUMPRODUCT((BZP3:BZP42=BVU13)*(BZS3:BZS42=BVU12)*(BZZ3:BZZ42="L"))+SUMPRODUCT((BZP3:BZP42=BVU14)*(BZS3:BZS42=BVU13)*(CAA3:CAA42="L"))+SUMPRODUCT((BZP3:BZP42=BVU15)*(BZS3:BZS42=BVU13)*(CAA3:CAA42="L"))+SUMPRODUCT((BZP3:BZP42=BVU11)*(BZS3:BZS42=BVU13)*(CAA3:CAA42="L"))+SUMPRODUCT((BZP3:BZP42=BVU12)*(BZS3:BZS42=BVU13)*(CAA3:CAA42="L"))</f>
        <v>0</v>
      </c>
      <c r="BVY13" s="255">
        <f ca="1">IF(BVU13&lt;&gt;"",VLOOKUP(BVU13,BUV4:BUZ29,5,FALSE),0)</f>
        <v>0</v>
      </c>
      <c r="BVZ13" s="255">
        <f ca="1">IF(BVU13&lt;&gt;"",VLOOKUP(BVU13,BUV4:BVA29,6,FALSE),0)</f>
        <v>0</v>
      </c>
      <c r="BWA13" s="255">
        <f ca="1">BVY13-BVZ13+1000</f>
        <v>1000</v>
      </c>
      <c r="BWB13" s="255">
        <f ca="1">IF(BVU13&lt;&gt;"",VLOOKUP(BVU13,BUV4:BVC29,8,FALSE),0)</f>
        <v>0</v>
      </c>
      <c r="BWC13" s="255">
        <f ca="1">IF(BVU13&lt;&gt;"",VLOOKUP(BVU13,BUV4:BVD29,9,FALSE),0)</f>
        <v>0</v>
      </c>
      <c r="BWD13" s="255">
        <f ca="1">IF(BVU13&lt;&gt;"",BWB13-BWC13+1000,"")</f>
        <v>1000</v>
      </c>
      <c r="BWE13" s="255">
        <f ca="1">IF(BVU13&lt;&gt;"",VLOOKUP(BVU13,BUV11:BUZ15,5,FALSE),"")</f>
        <v>0</v>
      </c>
      <c r="BWF13" s="255">
        <f ca="1">IF(BVU13&lt;&gt;"",VLOOKUP(BVU13,BUV11:BVC15,8,FALSE),"")</f>
        <v>0</v>
      </c>
      <c r="BWG13" s="255">
        <f ca="1">IF(BVU13&lt;&gt;"",VLOOKUP(BVU13,BUV11:BVJ15,15,FALSE),"")</f>
        <v>14</v>
      </c>
      <c r="BWH13" s="255">
        <f ca="1">SUMPRODUCT((BZP3:BZP42=BVU13)*(BZS3:BZS42=BVU14)*BZV3:BZV42)+SUMPRODUCT((BZP3:BZP42=BVU13)*(BZS3:BZS42=BVU15)*BZV3:BZV42)+SUMPRODUCT((BZP3:BZP42=BVU13)*(BZS3:BZS42=BVU11)*BZV3:BZV42)+SUMPRODUCT((BZP3:BZP42=BVU13)*(BZS3:BZS42=BVU12)*BZV3:BZV42)+SUMPRODUCT((BZP3:BZP42=BVU14)*(BZS3:BZS42=BVU13)*BZW3:BZW42)+SUMPRODUCT((BZP3:BZP42=BVU15)*(BZS3:BZS42=BVU13)*BZW3:BZW42)+SUMPRODUCT((BZP3:BZP42=BVU11)*(BZS3:BZS42=BVU13)*BZW3:BZW42)+SUMPRODUCT((BZP3:BZP42=BVU12)*(BZS3:BZS42=BVU13)*BZW3:BZW42)</f>
        <v>0</v>
      </c>
      <c r="BWI13" s="255">
        <f ca="1">SUMPRODUCT((BZP3:BZP42=BVU13)*(BZS3:BZS42=BVU14)*BZX3:BZX42)+SUMPRODUCT((BZP3:BZP42=BVU13)*(BZS3:BZS42=BVU15)*BZX3:BZX42)+SUMPRODUCT((BZP3:BZP42=BVU13)*(BZS3:BZS42=BVU11)*BZX3:BZX42)+SUMPRODUCT((BZP3:BZP42=BVU13)*(BZS3:BZS42=BVU12)*BZX3:BZX42)+SUMPRODUCT((BZP3:BZP42=BVU14)*(BZS3:BZS42=BVU13)*BZY3:BZY42)+SUMPRODUCT((BZP3:BZP42=BVU15)*(BZS3:BZS42=BVU13)*BZY3:BZY42)+SUMPRODUCT((BZP3:BZP42=BVU11)*(BZS3:BZS42=BVU13)*BZY3:BZY42)+SUMPRODUCT((BZP3:BZP42=BVU12)*(BZS3:BZS42=BVU13)*BZY3:BZY42)</f>
        <v>0</v>
      </c>
      <c r="BWJ13" s="255">
        <f ca="1">IF(BVU13&lt;&gt;"",BVV13*4+BVW13*2+BWH13+BWI13,"")</f>
        <v>0</v>
      </c>
      <c r="BWK13" s="255">
        <f ca="1">IF(BVU13&lt;&gt;"",RANK(BWJ13,BWJ11:BWJ15),"")</f>
        <v>1</v>
      </c>
      <c r="BWL13" s="255">
        <f ca="1">SUMPRODUCT((BWJ11:BWJ15=BWJ13)*(BWA11:BWA15&gt;BWA13))</f>
        <v>0</v>
      </c>
      <c r="BWM13" s="255">
        <f ca="1">SUMPRODUCT((BWJ11:BWJ15=BWJ13)*(BWA11:BWA15=BWA13)*(BWD11:BWD15&gt;BWD13))</f>
        <v>0</v>
      </c>
      <c r="BWN13" s="255">
        <f ca="1">SUMPRODUCT((BWJ11:BWJ15=BWJ13)*(BWA11:BWA15=BWA13)*(BWD11:BWD15=BWD13)*(BWE11:BWE15&gt;BWE13))</f>
        <v>0</v>
      </c>
      <c r="BWO13" s="255">
        <f ca="1">SUMPRODUCT((BWJ11:BWJ15=BWJ13)*(BWA11:BWA15=BWA13)*(BWD11:BWD15=BWD13)*(BWE11:BWE15=BWE13)*(BWF11:BWF15&gt;BWF13))</f>
        <v>0</v>
      </c>
      <c r="BWP13" s="255">
        <f ca="1">SUMPRODUCT((BWJ11:BWJ15=BWJ13)*(BWA11:BWA15=BWA13)*(BWD11:BWD15=BWD13)*(BWE11:BWE15=BWE13)*(BWF11:BWF15=BWF13)*(BWG11:BWG15&gt;BWG13))</f>
        <v>1</v>
      </c>
      <c r="BWQ13" s="255">
        <f t="shared" ca="1" si="726"/>
        <v>2</v>
      </c>
      <c r="BWR13" s="255" t="str">
        <f ca="1">IF(BVU13&lt;&gt;"",INDEX(BVU11:BVU15,MATCH(3,BWQ11:BWQ15,0),0),"")</f>
        <v>Scotland</v>
      </c>
      <c r="BWS13" s="255" t="str">
        <f ca="1">IF(BVQ12&lt;&gt;"",BVQ12,"")</f>
        <v/>
      </c>
      <c r="BWT13" s="255">
        <f ca="1">SUMPRODUCT((BZP3:BZP42=BWS13)*(BZS3:BZS42=BWS14)*(BZZ3:BZZ42="W"))+SUMPRODUCT((BZP3:BZP42=BWS13)*(BZS3:BZS42=BWS15)*(BZZ3:BZZ42="W"))+SUMPRODUCT((BZP3:BZP42=BWS13)*(BZS3:BZS42=BWS12)*(BZZ3:BZZ42="W"))+SUMPRODUCT((BZP3:BZP42=BWS14)*(BZS3:BZS42=BWS13)*(CAA3:CAA42="W"))+SUMPRODUCT((BZP3:BZP42=BWS15)*(BZS3:BZS42=BWS13)*(CAA3:CAA42="W"))+SUMPRODUCT((BZP3:BZP42=BWS12)*(BZS3:BZS42=BWS13)*(CAA3:CAA42="W"))</f>
        <v>0</v>
      </c>
      <c r="BWU13" s="255">
        <f ca="1">SUMPRODUCT((BZP3:BZP42=BWS13)*(BZS3:BZS42=BWS14)*(BZZ3:BZZ42="D"))+SUMPRODUCT((BZP3:BZP42=BWS13)*(BZS3:BZS42=BWS15)*(BZZ3:BZZ42="D"))+SUMPRODUCT((BZP3:BZP42=BWS13)*(BZS3:BZS42=BWS12)*(BZZ3:BZZ42="D"))+SUMPRODUCT((BZP3:BZP42=BWS14)*(BZS3:BZS42=BWS13)*(BZZ3:BZZ42="D"))+SUMPRODUCT((BZP3:BZP42=BWS15)*(BZS3:BZS42=BWS13)*(BZZ3:BZZ42="D"))+SUMPRODUCT((BZP3:BZP42=BWS12)*(BZS3:BZS42=BWS13)*(BZZ3:BZZ42="D"))</f>
        <v>0</v>
      </c>
      <c r="BWV13" s="255">
        <f ca="1">SUMPRODUCT((BZP3:BZP42=BWS13)*(BZS3:BZS42=BWS14)*(BZZ3:BZZ42="L"))+SUMPRODUCT((BZP3:BZP42=BWS13)*(BZS3:BZS42=BWS15)*(BZZ3:BZZ42="L"))+SUMPRODUCT((BZP3:BZP42=BWS13)*(BZS3:BZS42=BWS12)*(BZZ3:BZZ42="L"))+SUMPRODUCT((BZP3:BZP42=BWS14)*(BZS3:BZS42=BWS13)*(CAA3:CAA42="L"))+SUMPRODUCT((BZP3:BZP42=BWS15)*(BZS3:BZS42=BWS13)*(CAA3:CAA42="L"))+SUMPRODUCT((BZP3:BZP42=BWS12)*(BZS3:BZS42=BWS13)*(CAA3:CAA42="L"))</f>
        <v>0</v>
      </c>
      <c r="BWW13" s="255">
        <f ca="1">IF(BWS13&lt;&gt;"",VLOOKUP(BWS13,BUV4:BUZ29,5,FALSE),0)</f>
        <v>0</v>
      </c>
      <c r="BWX13" s="255">
        <f ca="1">IF(BWS13&lt;&gt;"",VLOOKUP(BWS13,BUV4:BVA29,6,FALSE),0)</f>
        <v>0</v>
      </c>
      <c r="BWY13" s="255">
        <f ca="1">BWW13-BWX13+1000</f>
        <v>1000</v>
      </c>
      <c r="BWZ13" s="255">
        <f ca="1">IF(BWS13&lt;&gt;"",VLOOKUP(BWS13,BUV4:BVC29,8,FALSE),0)</f>
        <v>0</v>
      </c>
      <c r="BXA13" s="255">
        <f ca="1">IF(BWS13&lt;&gt;"",VLOOKUP(BWS13,BUV4:BVD29,9,FALSE),0)</f>
        <v>0</v>
      </c>
      <c r="BXB13" s="255">
        <f t="shared" ref="BXB13" ca="1" si="766">BWZ13-BXA13+1000</f>
        <v>1000</v>
      </c>
      <c r="BXC13" s="255" t="str">
        <f ca="1">IF(BWS13&lt;&gt;"",VLOOKUP(BWS13,BUV11:BUZ15,5,FALSE),"")</f>
        <v/>
      </c>
      <c r="BXD13" s="255" t="str">
        <f ca="1">IF(BWS13&lt;&gt;"",VLOOKUP(BWS13,BUV11:BVC15,8,FALSE),"")</f>
        <v/>
      </c>
      <c r="BXE13" s="255" t="str">
        <f ca="1">IF(BWS13&lt;&gt;"",VLOOKUP(BWS13,BUV11:BVJ15,15,FALSE),"")</f>
        <v/>
      </c>
      <c r="BXF13" s="255">
        <f ca="1">SUMPRODUCT((BZP3:BZP42=BWS13)*(BZS3:BZS42=BWS14)*BZV3:BZV42)+SUMPRODUCT((BZP3:BZP42=BWS13)*(BZS3:BZS42=BWS15)*BZV3:BZV42)+SUMPRODUCT((BZP3:BZP42=BWS13)*(BZS3:BZS42=BWS12)*BZV3:BZV42)+SUMPRODUCT((BZP3:BZP42=BWS14)*(BZS3:BZS42=BWS13)*BZW3:BZW42)+SUMPRODUCT((BZP3:BZP42=BWS15)*(BZS3:BZS42=BWS13)*BZW3:BZW42)+SUMPRODUCT((BZP3:BZP42=BWS12)*(BZS3:BZS42=BWS13)*BZW3:BZW42)</f>
        <v>0</v>
      </c>
      <c r="BXG13" s="255">
        <f ca="1">SUMPRODUCT((BZP3:BZP42=BWS13)*(BZS3:BZS42=BWS14)*BZX3:BZX42)+SUMPRODUCT((BZP3:BZP42=BWS13)*(BZS3:BZS42=BWS15)*BZX3:BZX42)+SUMPRODUCT((BZP3:BZP42=BWS13)*(BZS3:BZS42=BWS12)*BZX3:BZX42)+SUMPRODUCT((BZP3:BZP42=BWS14)*(BZS3:BZS42=BWS13)*BZY3:BZY42)+SUMPRODUCT((BZP3:BZP42=BWS15)*(BZS3:BZS42=BWS13)*BZY3:BZY42)+SUMPRODUCT((BZP3:BZP42=BWS12)*(BZS3:BZS42=BWS13)*BZY3:BZY42)</f>
        <v>0</v>
      </c>
      <c r="BXH13" s="255">
        <f ca="1">BWT13*4+BWU13*2+BXF13+BXG13</f>
        <v>0</v>
      </c>
      <c r="BXI13" s="255" t="str">
        <f ca="1">IF(BWS13&lt;&gt;"",RANK(BXH13,BXH12:BXH15),"")</f>
        <v/>
      </c>
      <c r="BXJ13" s="255">
        <f ca="1">SUMPRODUCT((BXH12:BXH15=BXH13)*(BWY12:BWY15&gt;BWY13))</f>
        <v>0</v>
      </c>
      <c r="BXK13" s="255">
        <f ca="1">SUMPRODUCT((BXH12:BXH15=BXH13)*(BWY12:BWY15=BWY13)*(BXB12:BXB15&gt;BXB13))</f>
        <v>0</v>
      </c>
      <c r="BXL13" s="255">
        <f ca="1">SUMPRODUCT((BXH11:BXH15=BXH13)*(BWY11:BWY15=BWY13)*(BXB11:BXB15=BXB13)*(BXC11:BXC15&gt;BXC13))</f>
        <v>0</v>
      </c>
      <c r="BXM13" s="255">
        <f ca="1">SUMPRODUCT((BXH11:BXH15=BXH13)*(BWY11:BWY15=BWY13)*(BXB11:BXB15=BXB13)*(BXC11:BXC15=BXC13)*(BXD11:BXD15&gt;BXD13))</f>
        <v>0</v>
      </c>
      <c r="BXN13" s="255">
        <f ca="1">SUMPRODUCT((BXH11:BXH15=BXH13)*(BWY11:BWY15=BWY13)*(BXB11:BXB15=BXB13)*(BXC11:BXC15=BXC13)*(BXD11:BXD15=BXD13)*(BXE11:BXE15&gt;BXE13))</f>
        <v>0</v>
      </c>
      <c r="BXO13" s="255" t="str">
        <f t="shared" ca="1" si="727"/>
        <v/>
      </c>
      <c r="BXP13" s="255" t="str">
        <f ca="1">IF(BWS13&lt;&gt;"",INDEX(BWS12:BWS15,MATCH(3,BXO12:BXO15,0),0),"")</f>
        <v/>
      </c>
      <c r="BXQ13" s="255" t="str">
        <f ca="1">IF(BVR11&lt;&gt;"",BVR11,"")</f>
        <v/>
      </c>
      <c r="BXR13" s="255">
        <f ca="1">SUMPRODUCT((BZP3:BZP42=BXQ13)*(BZS3:BZS42=BXQ14)*(BZZ3:BZZ42="W"))+SUMPRODUCT((BZP3:BZP42=BXQ13)*(BZS3:BZS42=BXQ15)*(BZZ3:BZZ42="W"))+SUMPRODUCT((BZP3:BZP42=BXQ13)*(BZS3:BZS42=BXQ16)*(BZZ3:BZZ42="W"))+SUMPRODUCT((BZP3:BZP42=BXQ14)*(BZS3:BZS42=BXQ13)*(CAA3:CAA42="W"))+SUMPRODUCT((BZP3:BZP42=BXQ15)*(BZS3:BZS42=BXQ13)*(CAA3:CAA42="W"))+SUMPRODUCT((BZP3:BZP42=BXQ16)*(BZS3:BZS42=BXQ13)*(CAA3:CAA42="W"))</f>
        <v>0</v>
      </c>
      <c r="BXS13" s="255">
        <f ca="1">SUMPRODUCT((BZP3:BZP42=BXQ13)*(BZS3:BZS42=BXQ14)*(BZZ3:BZZ42="D"))+SUMPRODUCT((BZP3:BZP42=BXQ13)*(BZS3:BZS42=BXQ15)*(BZZ3:BZZ42="D"))+SUMPRODUCT((BZP3:BZP42=BXQ13)*(BZS3:BZS42=BXQ16)*(BZZ3:BZZ42="D"))+SUMPRODUCT((BZP3:BZP42=BXQ14)*(BZS3:BZS42=BXQ13)*(BZZ3:BZZ42="D"))+SUMPRODUCT((BZP3:BZP42=BXQ15)*(BZS3:BZS42=BXQ13)*(BZZ3:BZZ42="D"))+SUMPRODUCT((BZP3:BZP42=BXQ16)*(BZS3:BZS42=BXQ13)*(BZZ3:BZZ42="D"))</f>
        <v>0</v>
      </c>
      <c r="BXT13" s="255">
        <f ca="1">SUMPRODUCT((BZP3:BZP42=BXQ13)*(BZS3:BZS42=BXQ14)*(BZZ3:BZZ42="L"))+SUMPRODUCT((BZP3:BZP42=BXQ13)*(BZS3:BZS42=BXQ15)*(BZZ3:BZZ42="L"))+SUMPRODUCT((BZP3:BZP42=BXQ13)*(BZS3:BZS42=BXQ16)*(BZZ3:BZZ42="L"))+SUMPRODUCT((BZP3:BZP42=BXQ14)*(BZS3:BZS42=BXQ13)*(CAA3:CAA42="L"))+SUMPRODUCT((BZP3:BZP42=BXQ15)*(BZS3:BZS42=BXQ13)*(CAA3:CAA42="L"))+SUMPRODUCT((BZP3:BZP42=BXQ16)*(BZS3:BZS42=BXQ13)*(CAA3:CAA42="L"))</f>
        <v>0</v>
      </c>
      <c r="BXU13" s="255">
        <f ca="1">IF(BXQ13&lt;&gt;"",VLOOKUP(BXQ13,BUV4:BUZ29,5,FALSE),0)</f>
        <v>0</v>
      </c>
      <c r="BXV13" s="255">
        <f ca="1">IF(BXQ13&lt;&gt;"",VLOOKUP(BXQ13,BUV4:BVA29,6,FALSE),0)</f>
        <v>0</v>
      </c>
      <c r="BXW13" s="255">
        <f ca="1">BXU13-BXV13+1000</f>
        <v>1000</v>
      </c>
      <c r="BXX13" s="255">
        <f ca="1">IF(BXQ13&lt;&gt;"",VLOOKUP(BXQ13,BUV4:BVC29,8,FALSE),0)</f>
        <v>0</v>
      </c>
      <c r="BXY13" s="255">
        <f ca="1">IF(BXQ13&lt;&gt;"",VLOOKUP(BXQ13,BUV4:BVD29,9,FALSE),0)</f>
        <v>0</v>
      </c>
      <c r="BXZ13" s="255">
        <f ca="1">BXX13-BXY13+1000</f>
        <v>1000</v>
      </c>
      <c r="BYA13" s="255" t="str">
        <f ca="1">IF(BXQ13&lt;&gt;"",VLOOKUP(BXQ13,BUV11:BUZ15,5,FALSE),"")</f>
        <v/>
      </c>
      <c r="BYB13" s="255" t="str">
        <f ca="1">IF(BXQ13&lt;&gt;"",VLOOKUP(BXQ13,BUV11:BVC15,8,FALSE),"")</f>
        <v/>
      </c>
      <c r="BYC13" s="255" t="str">
        <f ca="1">IF(BXQ13&lt;&gt;"",VLOOKUP(BXQ13,BUV11:BVJ15,15,FALSE),"")</f>
        <v/>
      </c>
      <c r="BYD13" s="255">
        <f ca="1">SUMPRODUCT((BZP3:BZP42=BXQ13)*(BZS3:BZS42=BXQ14)*BZV3:BZV42)+SUMPRODUCT((BZP3:BZP42=BXQ13)*(BZS3:BZS42=BXQ15)*BZV3:BZV42)+SUMPRODUCT((BZP3:BZP42=BXQ13)*(BZS3:BZS42=BXQ16)*BZV3:BZV42)+SUMPRODUCT((BZP3:BZP42=BXQ14)*(BZS3:BZS42=BXQ13)*BZW3:BZW42)+SUMPRODUCT((BZP3:BZP42=BXQ15)*(BZS3:BZS42=BXQ13)*BZW3:BZW42)+SUMPRODUCT((BZP3:BZP42=BXQ16)*(BZS3:BZS42=BXQ13)*BZW3:BZW42)</f>
        <v>0</v>
      </c>
      <c r="BYE13" s="255">
        <f ca="1">SUMPRODUCT((BZP3:BZP42=BXQ13)*(BZS3:BZS42=BXQ14)*BZX3:BZX42)+SUMPRODUCT((BZP3:BZP42=BXQ13)*(BZS3:BZS42=BXQ15)*BZX3:BZX42)+SUMPRODUCT((BZP3:BZP42=BXQ13)*(BZS3:BZS42=BXQ16)*BZX3:BZX42)+SUMPRODUCT((BZP3:BZP42=BXQ14)*(BZS3:BZS42=BXQ13)*BZY3:BZY42)+SUMPRODUCT((BZP3:BZP42=BXQ15)*(BZS3:BZS42=BXQ13)*BZY3:BZY42)+SUMPRODUCT((BZP3:BZP42=BXQ16)*(BZS3:BZS42=BXQ13)*BZY3:BZY42)</f>
        <v>0</v>
      </c>
      <c r="BYF13" s="255">
        <f ca="1">BXR13*4+BXS13*2+BYD13+BYE13</f>
        <v>0</v>
      </c>
      <c r="BYG13" s="255" t="str">
        <f ca="1">IF(BXQ13&lt;&gt;"",RANK(BYF13,BYF13:BYF16),"")</f>
        <v/>
      </c>
      <c r="BYH13" s="255">
        <f ca="1">SUMPRODUCT((BYF13:BYF16=BYF13)*(BXW13:BXW16&gt;BXW13))</f>
        <v>0</v>
      </c>
      <c r="BYI13" s="255">
        <f ca="1">SUMPRODUCT((BYF13:BYF16=BYF13)*(BXW13:BXW16=BXW13)*(BXZ13:BXZ16&gt;BXZ13))</f>
        <v>0</v>
      </c>
      <c r="BYJ13" s="255">
        <f ca="1">SUMPRODUCT((BYF11:BYF15=BYF13)*(BXW11:BXW15=BXW13)*(BXZ11:BXZ15=BXZ13)*(BYA11:BYA15&gt;BYA13))</f>
        <v>0</v>
      </c>
      <c r="BYK13" s="255">
        <f ca="1">SUMPRODUCT((BYF11:BYF15=BYF13)*(BXW11:BXW15=BXW13)*(BXZ11:BXZ15=BXZ13)*(BYA11:BYA15=BYA13)*(BYB11:BYB15&gt;BYB13))</f>
        <v>0</v>
      </c>
      <c r="BYL13" s="255">
        <f ca="1">SUMPRODUCT((BYF11:BYF15=BYF13)*(BXW11:BXW15=BXW13)*(BXZ11:BXZ15=BXZ13)*(BYA11:BYA15=BYA13)*(BYB11:BYB15=BYB13)*(BYC11:BYC15&gt;BYC13))</f>
        <v>0</v>
      </c>
      <c r="BYM13" s="255" t="str">
        <f t="shared" ref="BYM13:BYM15" ca="1" si="767">IF(BXQ13&lt;&gt;"",SUM(BYG13:BYL13)+2,"")</f>
        <v/>
      </c>
      <c r="BYN13" s="255" t="str">
        <f ca="1">IF(BXQ13&lt;&gt;"",INDEX(BXQ13:BXQ15,MATCH(3,BYM13:BYM15,0),0),"")</f>
        <v/>
      </c>
      <c r="BZM13" s="255" t="str">
        <f ca="1">IF(BYN13&lt;&gt;"",BYN13,IF(BXP13&lt;&gt;"",BXP13,IF(BWR13&lt;&gt;"",BWR13,BVN13)))</f>
        <v>Scotland</v>
      </c>
      <c r="BZN13" s="255">
        <v>3</v>
      </c>
      <c r="BZO13" s="255">
        <v>11</v>
      </c>
      <c r="BZP13" s="255" t="str">
        <f t="shared" si="122"/>
        <v>France</v>
      </c>
      <c r="BZQ13" s="255" t="str">
        <f ca="1">IF(OFFSET('All Players'!$W20,0,BZQ$1)&lt;&gt;"",OFFSET('All Players'!$W20,0,BZQ$1),"")</f>
        <v/>
      </c>
      <c r="BZR13" s="255" t="str">
        <f ca="1">IF(OFFSET('All Players'!$Y20,0,BZQ$1)&lt;&gt;"",OFFSET('All Players'!$Y20,0,BZQ$1),"")</f>
        <v/>
      </c>
      <c r="BZS13" s="255" t="str">
        <f t="shared" si="123"/>
        <v>Romania</v>
      </c>
      <c r="BZT13" s="255" t="str">
        <f ca="1">IF(OFFSET('All Players'!$AA20,0,BZS$1)&lt;&gt;"",OFFSET('All Players'!$AA20,0,BZS$1),"")</f>
        <v/>
      </c>
      <c r="BZU13" s="255" t="str">
        <f ca="1">IF(OFFSET('All Players'!$AC20,0,BZT$1)&lt;&gt;"",OFFSET('All Players'!$AC20,0,BZT$1),"")</f>
        <v/>
      </c>
      <c r="BZV13" s="255">
        <f t="shared" ca="1" si="124"/>
        <v>0</v>
      </c>
      <c r="BZW13" s="255">
        <f t="shared" ca="1" si="125"/>
        <v>0</v>
      </c>
      <c r="BZX13" s="255">
        <f t="shared" ca="1" si="126"/>
        <v>0</v>
      </c>
      <c r="BZY13" s="255">
        <f t="shared" ca="1" si="127"/>
        <v>0</v>
      </c>
      <c r="BZZ13" s="255" t="str">
        <f t="shared" ca="1" si="128"/>
        <v/>
      </c>
      <c r="CAA13" s="255" t="str">
        <f t="shared" ca="1" si="129"/>
        <v/>
      </c>
      <c r="CAB13" s="255">
        <f ca="1">VLOOKUP(CAC13,CET11:CEU15,2,FALSE)</f>
        <v>2</v>
      </c>
      <c r="CAC13" s="255" t="s">
        <v>7</v>
      </c>
      <c r="CAD13" s="255">
        <f t="shared" ca="1" si="573"/>
        <v>0</v>
      </c>
      <c r="CAE13" s="255">
        <f t="shared" ca="1" si="574"/>
        <v>0</v>
      </c>
      <c r="CAF13" s="255">
        <f t="shared" ca="1" si="575"/>
        <v>0</v>
      </c>
      <c r="CAG13" s="255">
        <f t="shared" ca="1" si="576"/>
        <v>0</v>
      </c>
      <c r="CAH13" s="255">
        <f t="shared" ca="1" si="728"/>
        <v>0</v>
      </c>
      <c r="CAI13" s="255">
        <f t="shared" ca="1" si="577"/>
        <v>1000</v>
      </c>
      <c r="CAJ13" s="255">
        <f t="shared" ca="1" si="729"/>
        <v>0</v>
      </c>
      <c r="CAK13" s="255">
        <f t="shared" ca="1" si="730"/>
        <v>0</v>
      </c>
      <c r="CAL13" s="255">
        <f t="shared" ca="1" si="578"/>
        <v>1000</v>
      </c>
      <c r="CAM13" s="255">
        <f t="shared" ca="1" si="579"/>
        <v>0</v>
      </c>
      <c r="CAN13" s="255">
        <f ca="1">SUMIF(CEW:CEW,CAC13,CFC:CFC)+SUMIF(CEZ:CEZ,CAC13,CFD:CFD)</f>
        <v>0</v>
      </c>
      <c r="CAO13" s="255">
        <f ca="1">SUMIF(CEW:CEW,CAC13,CFE:CFE)+SUMIF(CEZ:CEZ,CAC13,CFF:CFF)</f>
        <v>0</v>
      </c>
      <c r="CAP13" s="255">
        <f t="shared" ca="1" si="580"/>
        <v>0</v>
      </c>
      <c r="CAQ13" s="255">
        <v>14</v>
      </c>
      <c r="CAR13" s="255">
        <f t="shared" ca="1" si="731"/>
        <v>1</v>
      </c>
      <c r="CAT13" s="255">
        <f ca="1">RANK(CAP13,CAP$11:CAP$15)+COUNTIF(CAP$11:CAP13,CAP13)-1</f>
        <v>3</v>
      </c>
      <c r="CAU13" s="255" t="str">
        <f ca="1">INDEX(CAC$11:CAC$15,MATCH(3,CAT$11:CAT$15,0),0)</f>
        <v>Japan</v>
      </c>
      <c r="CAV13" s="255">
        <f t="shared" ca="1" si="732"/>
        <v>1</v>
      </c>
      <c r="CAW13" s="255" t="str">
        <f ca="1">IF(AND(CAW12&lt;&gt;"",CAV13=1),CAU13,"")</f>
        <v>Japan</v>
      </c>
      <c r="CAX13" s="255" t="str">
        <f ca="1">IF(AND(CAX12&lt;&gt;"",CAV14=2),CAU14,"")</f>
        <v/>
      </c>
      <c r="CAY13" s="255" t="str">
        <f ca="1">IF(AND(CAY12&lt;&gt;"",CAV15=3),CAU15,"")</f>
        <v/>
      </c>
      <c r="CBB13" s="255" t="str">
        <f t="shared" ca="1" si="733"/>
        <v>Japan</v>
      </c>
      <c r="CBC13" s="255">
        <f ca="1">SUMPRODUCT((CEW3:CEW42=CBB13)*(CEZ3:CEZ42=CBB14)*(CFG3:CFG42="W"))+SUMPRODUCT((CEW3:CEW42=CBB13)*(CEZ3:CEZ42=CBB15)*(CFG3:CFG42="W"))+SUMPRODUCT((CEW3:CEW42=CBB13)*(CEZ3:CEZ42=CBB11)*(CFG3:CFG42="W"))+SUMPRODUCT((CEW3:CEW42=CBB13)*(CEZ3:CEZ42=CBB12)*(CFG3:CFG42="W"))+SUMPRODUCT((CEW3:CEW42=CBB14)*(CEZ3:CEZ42=CBB13)*(CFH3:CFH42="W"))+SUMPRODUCT((CEW3:CEW42=CBB15)*(CEZ3:CEZ42=CBB13)*(CFH3:CFH42="W"))+SUMPRODUCT((CEW3:CEW42=CBB11)*(CEZ3:CEZ42=CBB13)*(CFH3:CFH42="W"))+SUMPRODUCT((CEW3:CEW42=CBB12)*(CEZ3:CEZ42=CBB13)*(CFH3:CFH42="W"))</f>
        <v>0</v>
      </c>
      <c r="CBD13" s="255">
        <f ca="1">SUMPRODUCT((CEW3:CEW42=CBB13)*(CEZ3:CEZ42=CBB14)*(CFG3:CFG42="D"))+SUMPRODUCT((CEW3:CEW42=CBB13)*(CEZ3:CEZ42=CBB15)*(CFG3:CFG42="D"))+SUMPRODUCT((CEW3:CEW42=CBB13)*(CEZ3:CEZ42=CBB11)*(CFG3:CFG42="D"))+SUMPRODUCT((CEW3:CEW42=CBB13)*(CEZ3:CEZ42=CBB12)*(CFG3:CFG42="D"))+SUMPRODUCT((CEW3:CEW42=CBB14)*(CEZ3:CEZ42=CBB13)*(CFG3:CFG42="D"))+SUMPRODUCT((CEW3:CEW42=CBB15)*(CEZ3:CEZ42=CBB13)*(CFG3:CFG42="D"))+SUMPRODUCT((CEW3:CEW42=CBB11)*(CEZ3:CEZ42=CBB13)*(CFG3:CFG42="D"))+SUMPRODUCT((CEW3:CEW42=CBB12)*(CEZ3:CEZ42=CBB13)*(CFG3:CFG42="D"))</f>
        <v>0</v>
      </c>
      <c r="CBE13" s="255">
        <f ca="1">SUMPRODUCT((CEW3:CEW42=CBB13)*(CEZ3:CEZ42=CBB14)*(CFG3:CFG42="L"))+SUMPRODUCT((CEW3:CEW42=CBB13)*(CEZ3:CEZ42=CBB15)*(CFG3:CFG42="L"))+SUMPRODUCT((CEW3:CEW42=CBB13)*(CEZ3:CEZ42=CBB11)*(CFG3:CFG42="L"))+SUMPRODUCT((CEW3:CEW42=CBB13)*(CEZ3:CEZ42=CBB12)*(CFG3:CFG42="L"))+SUMPRODUCT((CEW3:CEW42=CBB14)*(CEZ3:CEZ42=CBB13)*(CFH3:CFH42="L"))+SUMPRODUCT((CEW3:CEW42=CBB15)*(CEZ3:CEZ42=CBB13)*(CFH3:CFH42="L"))+SUMPRODUCT((CEW3:CEW42=CBB11)*(CEZ3:CEZ42=CBB13)*(CFH3:CFH42="L"))+SUMPRODUCT((CEW3:CEW42=CBB12)*(CEZ3:CEZ42=CBB13)*(CFH3:CFH42="L"))</f>
        <v>0</v>
      </c>
      <c r="CBF13" s="255">
        <f ca="1">IF(CBB13&lt;&gt;"",VLOOKUP(CBB13,CAC4:CAG29,5,FALSE),0)</f>
        <v>0</v>
      </c>
      <c r="CBG13" s="255">
        <f ca="1">IF(CBB13&lt;&gt;"",VLOOKUP(CBB13,CAC4:CAH29,6,FALSE),0)</f>
        <v>0</v>
      </c>
      <c r="CBH13" s="255">
        <f ca="1">CBF13-CBG13+1000</f>
        <v>1000</v>
      </c>
      <c r="CBI13" s="255">
        <f ca="1">IF(CBB13&lt;&gt;"",VLOOKUP(CBB13,CAC4:CAJ29,8,FALSE),0)</f>
        <v>0</v>
      </c>
      <c r="CBJ13" s="255">
        <f ca="1">IF(CBB13&lt;&gt;"",VLOOKUP(CBB13,CAC4:CAK29,9,FALSE),0)</f>
        <v>0</v>
      </c>
      <c r="CBK13" s="255">
        <f ca="1">IF(CBB13&lt;&gt;"",CBI13-CBJ13+1000,"")</f>
        <v>1000</v>
      </c>
      <c r="CBL13" s="255">
        <f ca="1">IF(CBB13&lt;&gt;"",VLOOKUP(CBB13,CAC11:CAG15,5,FALSE),"")</f>
        <v>0</v>
      </c>
      <c r="CBM13" s="255">
        <f ca="1">IF(CBB13&lt;&gt;"",VLOOKUP(CBB13,CAC11:CAJ15,8,FALSE),"")</f>
        <v>0</v>
      </c>
      <c r="CBN13" s="255">
        <f ca="1">IF(CBB13&lt;&gt;"",VLOOKUP(CBB13,CAC11:CAQ15,15,FALSE),"")</f>
        <v>14</v>
      </c>
      <c r="CBO13" s="255">
        <f ca="1">SUMPRODUCT((CEW3:CEW42=CBB13)*(CEZ3:CEZ42=CBB14)*CFC3:CFC42)+SUMPRODUCT((CEW3:CEW42=CBB13)*(CEZ3:CEZ42=CBB15)*CFC3:CFC42)+SUMPRODUCT((CEW3:CEW42=CBB13)*(CEZ3:CEZ42=CBB11)*CFC3:CFC42)+SUMPRODUCT((CEW3:CEW42=CBB13)*(CEZ3:CEZ42=CBB12)*CFC3:CFC42)+SUMPRODUCT((CEW3:CEW42=CBB14)*(CEZ3:CEZ42=CBB13)*CFD3:CFD42)+SUMPRODUCT((CEW3:CEW42=CBB15)*(CEZ3:CEZ42=CBB13)*CFD3:CFD42)+SUMPRODUCT((CEW3:CEW42=CBB11)*(CEZ3:CEZ42=CBB13)*CFD3:CFD42)+SUMPRODUCT((CEW3:CEW42=CBB12)*(CEZ3:CEZ42=CBB13)*CFD3:CFD42)</f>
        <v>0</v>
      </c>
      <c r="CBP13" s="255">
        <f ca="1">SUMPRODUCT((CEW3:CEW42=CBB13)*(CEZ3:CEZ42=CBB14)*CFE3:CFE42)+SUMPRODUCT((CEW3:CEW42=CBB13)*(CEZ3:CEZ42=CBB15)*CFE3:CFE42)+SUMPRODUCT((CEW3:CEW42=CBB13)*(CEZ3:CEZ42=CBB11)*CFE3:CFE42)+SUMPRODUCT((CEW3:CEW42=CBB13)*(CEZ3:CEZ42=CBB12)*CFE3:CFE42)+SUMPRODUCT((CEW3:CEW42=CBB14)*(CEZ3:CEZ42=CBB13)*CFF3:CFF42)+SUMPRODUCT((CEW3:CEW42=CBB15)*(CEZ3:CEZ42=CBB13)*CFF3:CFF42)+SUMPRODUCT((CEW3:CEW42=CBB11)*(CEZ3:CEZ42=CBB13)*CFF3:CFF42)+SUMPRODUCT((CEW3:CEW42=CBB12)*(CEZ3:CEZ42=CBB13)*CFF3:CFF42)</f>
        <v>0</v>
      </c>
      <c r="CBQ13" s="255">
        <f ca="1">IF(CBB13&lt;&gt;"",CBC13*4+CBD13*2+CBO13+CBP13,"")</f>
        <v>0</v>
      </c>
      <c r="CBR13" s="255">
        <f ca="1">IF(CBB13&lt;&gt;"",RANK(CBQ13,CBQ11:CBQ15),"")</f>
        <v>1</v>
      </c>
      <c r="CBS13" s="255">
        <f ca="1">SUMPRODUCT((CBQ11:CBQ15=CBQ13)*(CBH11:CBH15&gt;CBH13))</f>
        <v>0</v>
      </c>
      <c r="CBT13" s="255">
        <f ca="1">SUMPRODUCT((CBQ11:CBQ15=CBQ13)*(CBH11:CBH15=CBH13)*(CBK11:CBK15&gt;CBK13))</f>
        <v>0</v>
      </c>
      <c r="CBU13" s="255">
        <f ca="1">SUMPRODUCT((CBQ11:CBQ15=CBQ13)*(CBH11:CBH15=CBH13)*(CBK11:CBK15=CBK13)*(CBL11:CBL15&gt;CBL13))</f>
        <v>0</v>
      </c>
      <c r="CBV13" s="255">
        <f ca="1">SUMPRODUCT((CBQ11:CBQ15=CBQ13)*(CBH11:CBH15=CBH13)*(CBK11:CBK15=CBK13)*(CBL11:CBL15=CBL13)*(CBM11:CBM15&gt;CBM13))</f>
        <v>0</v>
      </c>
      <c r="CBW13" s="255">
        <f ca="1">SUMPRODUCT((CBQ11:CBQ15=CBQ13)*(CBH11:CBH15=CBH13)*(CBK11:CBK15=CBK13)*(CBL11:CBL15=CBL13)*(CBM11:CBM15=CBM13)*(CBN11:CBN15&gt;CBN13))</f>
        <v>1</v>
      </c>
      <c r="CBX13" s="255">
        <f t="shared" ca="1" si="736"/>
        <v>2</v>
      </c>
      <c r="CBY13" s="255" t="str">
        <f ca="1">IF(CBB13&lt;&gt;"",INDEX(CBB11:CBB15,MATCH(3,CBX11:CBX15,0),0),"")</f>
        <v>Scotland</v>
      </c>
      <c r="CBZ13" s="255" t="str">
        <f ca="1">IF(CAX12&lt;&gt;"",CAX12,"")</f>
        <v/>
      </c>
      <c r="CCA13" s="255">
        <f ca="1">SUMPRODUCT((CEW3:CEW42=CBZ13)*(CEZ3:CEZ42=CBZ14)*(CFG3:CFG42="W"))+SUMPRODUCT((CEW3:CEW42=CBZ13)*(CEZ3:CEZ42=CBZ15)*(CFG3:CFG42="W"))+SUMPRODUCT((CEW3:CEW42=CBZ13)*(CEZ3:CEZ42=CBZ12)*(CFG3:CFG42="W"))+SUMPRODUCT((CEW3:CEW42=CBZ14)*(CEZ3:CEZ42=CBZ13)*(CFH3:CFH42="W"))+SUMPRODUCT((CEW3:CEW42=CBZ15)*(CEZ3:CEZ42=CBZ13)*(CFH3:CFH42="W"))+SUMPRODUCT((CEW3:CEW42=CBZ12)*(CEZ3:CEZ42=CBZ13)*(CFH3:CFH42="W"))</f>
        <v>0</v>
      </c>
      <c r="CCB13" s="255">
        <f ca="1">SUMPRODUCT((CEW3:CEW42=CBZ13)*(CEZ3:CEZ42=CBZ14)*(CFG3:CFG42="D"))+SUMPRODUCT((CEW3:CEW42=CBZ13)*(CEZ3:CEZ42=CBZ15)*(CFG3:CFG42="D"))+SUMPRODUCT((CEW3:CEW42=CBZ13)*(CEZ3:CEZ42=CBZ12)*(CFG3:CFG42="D"))+SUMPRODUCT((CEW3:CEW42=CBZ14)*(CEZ3:CEZ42=CBZ13)*(CFG3:CFG42="D"))+SUMPRODUCT((CEW3:CEW42=CBZ15)*(CEZ3:CEZ42=CBZ13)*(CFG3:CFG42="D"))+SUMPRODUCT((CEW3:CEW42=CBZ12)*(CEZ3:CEZ42=CBZ13)*(CFG3:CFG42="D"))</f>
        <v>0</v>
      </c>
      <c r="CCC13" s="255">
        <f ca="1">SUMPRODUCT((CEW3:CEW42=CBZ13)*(CEZ3:CEZ42=CBZ14)*(CFG3:CFG42="L"))+SUMPRODUCT((CEW3:CEW42=CBZ13)*(CEZ3:CEZ42=CBZ15)*(CFG3:CFG42="L"))+SUMPRODUCT((CEW3:CEW42=CBZ13)*(CEZ3:CEZ42=CBZ12)*(CFG3:CFG42="L"))+SUMPRODUCT((CEW3:CEW42=CBZ14)*(CEZ3:CEZ42=CBZ13)*(CFH3:CFH42="L"))+SUMPRODUCT((CEW3:CEW42=CBZ15)*(CEZ3:CEZ42=CBZ13)*(CFH3:CFH42="L"))+SUMPRODUCT((CEW3:CEW42=CBZ12)*(CEZ3:CEZ42=CBZ13)*(CFH3:CFH42="L"))</f>
        <v>0</v>
      </c>
      <c r="CCD13" s="255">
        <f ca="1">IF(CBZ13&lt;&gt;"",VLOOKUP(CBZ13,CAC4:CAG29,5,FALSE),0)</f>
        <v>0</v>
      </c>
      <c r="CCE13" s="255">
        <f ca="1">IF(CBZ13&lt;&gt;"",VLOOKUP(CBZ13,CAC4:CAH29,6,FALSE),0)</f>
        <v>0</v>
      </c>
      <c r="CCF13" s="255">
        <f ca="1">CCD13-CCE13+1000</f>
        <v>1000</v>
      </c>
      <c r="CCG13" s="255">
        <f ca="1">IF(CBZ13&lt;&gt;"",VLOOKUP(CBZ13,CAC4:CAJ29,8,FALSE),0)</f>
        <v>0</v>
      </c>
      <c r="CCH13" s="255">
        <f ca="1">IF(CBZ13&lt;&gt;"",VLOOKUP(CBZ13,CAC4:CAK29,9,FALSE),0)</f>
        <v>0</v>
      </c>
      <c r="CCI13" s="255">
        <f t="shared" ref="CCI13" ca="1" si="768">CCG13-CCH13+1000</f>
        <v>1000</v>
      </c>
      <c r="CCJ13" s="255" t="str">
        <f ca="1">IF(CBZ13&lt;&gt;"",VLOOKUP(CBZ13,CAC11:CAG15,5,FALSE),"")</f>
        <v/>
      </c>
      <c r="CCK13" s="255" t="str">
        <f ca="1">IF(CBZ13&lt;&gt;"",VLOOKUP(CBZ13,CAC11:CAJ15,8,FALSE),"")</f>
        <v/>
      </c>
      <c r="CCL13" s="255" t="str">
        <f ca="1">IF(CBZ13&lt;&gt;"",VLOOKUP(CBZ13,CAC11:CAQ15,15,FALSE),"")</f>
        <v/>
      </c>
      <c r="CCM13" s="255">
        <f ca="1">SUMPRODUCT((CEW3:CEW42=CBZ13)*(CEZ3:CEZ42=CBZ14)*CFC3:CFC42)+SUMPRODUCT((CEW3:CEW42=CBZ13)*(CEZ3:CEZ42=CBZ15)*CFC3:CFC42)+SUMPRODUCT((CEW3:CEW42=CBZ13)*(CEZ3:CEZ42=CBZ12)*CFC3:CFC42)+SUMPRODUCT((CEW3:CEW42=CBZ14)*(CEZ3:CEZ42=CBZ13)*CFD3:CFD42)+SUMPRODUCT((CEW3:CEW42=CBZ15)*(CEZ3:CEZ42=CBZ13)*CFD3:CFD42)+SUMPRODUCT((CEW3:CEW42=CBZ12)*(CEZ3:CEZ42=CBZ13)*CFD3:CFD42)</f>
        <v>0</v>
      </c>
      <c r="CCN13" s="255">
        <f ca="1">SUMPRODUCT((CEW3:CEW42=CBZ13)*(CEZ3:CEZ42=CBZ14)*CFE3:CFE42)+SUMPRODUCT((CEW3:CEW42=CBZ13)*(CEZ3:CEZ42=CBZ15)*CFE3:CFE42)+SUMPRODUCT((CEW3:CEW42=CBZ13)*(CEZ3:CEZ42=CBZ12)*CFE3:CFE42)+SUMPRODUCT((CEW3:CEW42=CBZ14)*(CEZ3:CEZ42=CBZ13)*CFF3:CFF42)+SUMPRODUCT((CEW3:CEW42=CBZ15)*(CEZ3:CEZ42=CBZ13)*CFF3:CFF42)+SUMPRODUCT((CEW3:CEW42=CBZ12)*(CEZ3:CEZ42=CBZ13)*CFF3:CFF42)</f>
        <v>0</v>
      </c>
      <c r="CCO13" s="255">
        <f ca="1">CCA13*4+CCB13*2+CCM13+CCN13</f>
        <v>0</v>
      </c>
      <c r="CCP13" s="255" t="str">
        <f ca="1">IF(CBZ13&lt;&gt;"",RANK(CCO13,CCO12:CCO15),"")</f>
        <v/>
      </c>
      <c r="CCQ13" s="255">
        <f ca="1">SUMPRODUCT((CCO12:CCO15=CCO13)*(CCF12:CCF15&gt;CCF13))</f>
        <v>0</v>
      </c>
      <c r="CCR13" s="255">
        <f ca="1">SUMPRODUCT((CCO12:CCO15=CCO13)*(CCF12:CCF15=CCF13)*(CCI12:CCI15&gt;CCI13))</f>
        <v>0</v>
      </c>
      <c r="CCS13" s="255">
        <f ca="1">SUMPRODUCT((CCO11:CCO15=CCO13)*(CCF11:CCF15=CCF13)*(CCI11:CCI15=CCI13)*(CCJ11:CCJ15&gt;CCJ13))</f>
        <v>0</v>
      </c>
      <c r="CCT13" s="255">
        <f ca="1">SUMPRODUCT((CCO11:CCO15=CCO13)*(CCF11:CCF15=CCF13)*(CCI11:CCI15=CCI13)*(CCJ11:CCJ15=CCJ13)*(CCK11:CCK15&gt;CCK13))</f>
        <v>0</v>
      </c>
      <c r="CCU13" s="255">
        <f ca="1">SUMPRODUCT((CCO11:CCO15=CCO13)*(CCF11:CCF15=CCF13)*(CCI11:CCI15=CCI13)*(CCJ11:CCJ15=CCJ13)*(CCK11:CCK15=CCK13)*(CCL11:CCL15&gt;CCL13))</f>
        <v>0</v>
      </c>
      <c r="CCV13" s="255" t="str">
        <f t="shared" ca="1" si="737"/>
        <v/>
      </c>
      <c r="CCW13" s="255" t="str">
        <f ca="1">IF(CBZ13&lt;&gt;"",INDEX(CBZ12:CBZ15,MATCH(3,CCV12:CCV15,0),0),"")</f>
        <v/>
      </c>
      <c r="CCX13" s="255" t="str">
        <f ca="1">IF(CAY11&lt;&gt;"",CAY11,"")</f>
        <v/>
      </c>
      <c r="CCY13" s="255">
        <f ca="1">SUMPRODUCT((CEW3:CEW42=CCX13)*(CEZ3:CEZ42=CCX14)*(CFG3:CFG42="W"))+SUMPRODUCT((CEW3:CEW42=CCX13)*(CEZ3:CEZ42=CCX15)*(CFG3:CFG42="W"))+SUMPRODUCT((CEW3:CEW42=CCX13)*(CEZ3:CEZ42=CCX16)*(CFG3:CFG42="W"))+SUMPRODUCT((CEW3:CEW42=CCX14)*(CEZ3:CEZ42=CCX13)*(CFH3:CFH42="W"))+SUMPRODUCT((CEW3:CEW42=CCX15)*(CEZ3:CEZ42=CCX13)*(CFH3:CFH42="W"))+SUMPRODUCT((CEW3:CEW42=CCX16)*(CEZ3:CEZ42=CCX13)*(CFH3:CFH42="W"))</f>
        <v>0</v>
      </c>
      <c r="CCZ13" s="255">
        <f ca="1">SUMPRODUCT((CEW3:CEW42=CCX13)*(CEZ3:CEZ42=CCX14)*(CFG3:CFG42="D"))+SUMPRODUCT((CEW3:CEW42=CCX13)*(CEZ3:CEZ42=CCX15)*(CFG3:CFG42="D"))+SUMPRODUCT((CEW3:CEW42=CCX13)*(CEZ3:CEZ42=CCX16)*(CFG3:CFG42="D"))+SUMPRODUCT((CEW3:CEW42=CCX14)*(CEZ3:CEZ42=CCX13)*(CFG3:CFG42="D"))+SUMPRODUCT((CEW3:CEW42=CCX15)*(CEZ3:CEZ42=CCX13)*(CFG3:CFG42="D"))+SUMPRODUCT((CEW3:CEW42=CCX16)*(CEZ3:CEZ42=CCX13)*(CFG3:CFG42="D"))</f>
        <v>0</v>
      </c>
      <c r="CDA13" s="255">
        <f ca="1">SUMPRODUCT((CEW3:CEW42=CCX13)*(CEZ3:CEZ42=CCX14)*(CFG3:CFG42="L"))+SUMPRODUCT((CEW3:CEW42=CCX13)*(CEZ3:CEZ42=CCX15)*(CFG3:CFG42="L"))+SUMPRODUCT((CEW3:CEW42=CCX13)*(CEZ3:CEZ42=CCX16)*(CFG3:CFG42="L"))+SUMPRODUCT((CEW3:CEW42=CCX14)*(CEZ3:CEZ42=CCX13)*(CFH3:CFH42="L"))+SUMPRODUCT((CEW3:CEW42=CCX15)*(CEZ3:CEZ42=CCX13)*(CFH3:CFH42="L"))+SUMPRODUCT((CEW3:CEW42=CCX16)*(CEZ3:CEZ42=CCX13)*(CFH3:CFH42="L"))</f>
        <v>0</v>
      </c>
      <c r="CDB13" s="255">
        <f ca="1">IF(CCX13&lt;&gt;"",VLOOKUP(CCX13,CAC4:CAG29,5,FALSE),0)</f>
        <v>0</v>
      </c>
      <c r="CDC13" s="255">
        <f ca="1">IF(CCX13&lt;&gt;"",VLOOKUP(CCX13,CAC4:CAH29,6,FALSE),0)</f>
        <v>0</v>
      </c>
      <c r="CDD13" s="255">
        <f ca="1">CDB13-CDC13+1000</f>
        <v>1000</v>
      </c>
      <c r="CDE13" s="255">
        <f ca="1">IF(CCX13&lt;&gt;"",VLOOKUP(CCX13,CAC4:CAJ29,8,FALSE),0)</f>
        <v>0</v>
      </c>
      <c r="CDF13" s="255">
        <f ca="1">IF(CCX13&lt;&gt;"",VLOOKUP(CCX13,CAC4:CAK29,9,FALSE),0)</f>
        <v>0</v>
      </c>
      <c r="CDG13" s="255">
        <f ca="1">CDE13-CDF13+1000</f>
        <v>1000</v>
      </c>
      <c r="CDH13" s="255" t="str">
        <f ca="1">IF(CCX13&lt;&gt;"",VLOOKUP(CCX13,CAC11:CAG15,5,FALSE),"")</f>
        <v/>
      </c>
      <c r="CDI13" s="255" t="str">
        <f ca="1">IF(CCX13&lt;&gt;"",VLOOKUP(CCX13,CAC11:CAJ15,8,FALSE),"")</f>
        <v/>
      </c>
      <c r="CDJ13" s="255" t="str">
        <f ca="1">IF(CCX13&lt;&gt;"",VLOOKUP(CCX13,CAC11:CAQ15,15,FALSE),"")</f>
        <v/>
      </c>
      <c r="CDK13" s="255">
        <f ca="1">SUMPRODUCT((CEW3:CEW42=CCX13)*(CEZ3:CEZ42=CCX14)*CFC3:CFC42)+SUMPRODUCT((CEW3:CEW42=CCX13)*(CEZ3:CEZ42=CCX15)*CFC3:CFC42)+SUMPRODUCT((CEW3:CEW42=CCX13)*(CEZ3:CEZ42=CCX16)*CFC3:CFC42)+SUMPRODUCT((CEW3:CEW42=CCX14)*(CEZ3:CEZ42=CCX13)*CFD3:CFD42)+SUMPRODUCT((CEW3:CEW42=CCX15)*(CEZ3:CEZ42=CCX13)*CFD3:CFD42)+SUMPRODUCT((CEW3:CEW42=CCX16)*(CEZ3:CEZ42=CCX13)*CFD3:CFD42)</f>
        <v>0</v>
      </c>
      <c r="CDL13" s="255">
        <f ca="1">SUMPRODUCT((CEW3:CEW42=CCX13)*(CEZ3:CEZ42=CCX14)*CFE3:CFE42)+SUMPRODUCT((CEW3:CEW42=CCX13)*(CEZ3:CEZ42=CCX15)*CFE3:CFE42)+SUMPRODUCT((CEW3:CEW42=CCX13)*(CEZ3:CEZ42=CCX16)*CFE3:CFE42)+SUMPRODUCT((CEW3:CEW42=CCX14)*(CEZ3:CEZ42=CCX13)*CFF3:CFF42)+SUMPRODUCT((CEW3:CEW42=CCX15)*(CEZ3:CEZ42=CCX13)*CFF3:CFF42)+SUMPRODUCT((CEW3:CEW42=CCX16)*(CEZ3:CEZ42=CCX13)*CFF3:CFF42)</f>
        <v>0</v>
      </c>
      <c r="CDM13" s="255">
        <f ca="1">CCY13*4+CCZ13*2+CDK13+CDL13</f>
        <v>0</v>
      </c>
      <c r="CDN13" s="255" t="str">
        <f ca="1">IF(CCX13&lt;&gt;"",RANK(CDM13,CDM13:CDM16),"")</f>
        <v/>
      </c>
      <c r="CDO13" s="255">
        <f ca="1">SUMPRODUCT((CDM13:CDM16=CDM13)*(CDD13:CDD16&gt;CDD13))</f>
        <v>0</v>
      </c>
      <c r="CDP13" s="255">
        <f ca="1">SUMPRODUCT((CDM13:CDM16=CDM13)*(CDD13:CDD16=CDD13)*(CDG13:CDG16&gt;CDG13))</f>
        <v>0</v>
      </c>
      <c r="CDQ13" s="255">
        <f ca="1">SUMPRODUCT((CDM11:CDM15=CDM13)*(CDD11:CDD15=CDD13)*(CDG11:CDG15=CDG13)*(CDH11:CDH15&gt;CDH13))</f>
        <v>0</v>
      </c>
      <c r="CDR13" s="255">
        <f ca="1">SUMPRODUCT((CDM11:CDM15=CDM13)*(CDD11:CDD15=CDD13)*(CDG11:CDG15=CDG13)*(CDH11:CDH15=CDH13)*(CDI11:CDI15&gt;CDI13))</f>
        <v>0</v>
      </c>
      <c r="CDS13" s="255">
        <f ca="1">SUMPRODUCT((CDM11:CDM15=CDM13)*(CDD11:CDD15=CDD13)*(CDG11:CDG15=CDG13)*(CDH11:CDH15=CDH13)*(CDI11:CDI15=CDI13)*(CDJ11:CDJ15&gt;CDJ13))</f>
        <v>0</v>
      </c>
      <c r="CDT13" s="255" t="str">
        <f t="shared" ref="CDT13:CDT15" ca="1" si="769">IF(CCX13&lt;&gt;"",SUM(CDN13:CDS13)+2,"")</f>
        <v/>
      </c>
      <c r="CDU13" s="255" t="str">
        <f ca="1">IF(CCX13&lt;&gt;"",INDEX(CCX13:CCX15,MATCH(3,CDT13:CDT15,0),0),"")</f>
        <v/>
      </c>
      <c r="CET13" s="255" t="str">
        <f ca="1">IF(CDU13&lt;&gt;"",CDU13,IF(CCW13&lt;&gt;"",CCW13,IF(CBY13&lt;&gt;"",CBY13,CAU13)))</f>
        <v>Scotland</v>
      </c>
      <c r="CEU13" s="255">
        <v>3</v>
      </c>
      <c r="CEV13" s="255">
        <v>11</v>
      </c>
      <c r="CEW13" s="255" t="str">
        <f t="shared" si="130"/>
        <v>France</v>
      </c>
      <c r="CEX13" s="255" t="str">
        <f ca="1">IF(OFFSET('All Players'!$W20,0,CEX$1)&lt;&gt;"",OFFSET('All Players'!$W20,0,CEX$1),"")</f>
        <v/>
      </c>
      <c r="CEY13" s="255" t="str">
        <f ca="1">IF(OFFSET('All Players'!$Y20,0,CEX$1)&lt;&gt;"",OFFSET('All Players'!$Y20,0,CEX$1),"")</f>
        <v/>
      </c>
      <c r="CEZ13" s="255" t="str">
        <f t="shared" si="131"/>
        <v>Romania</v>
      </c>
      <c r="CFA13" s="255" t="str">
        <f ca="1">IF(OFFSET('All Players'!$AA20,0,CEZ$1)&lt;&gt;"",OFFSET('All Players'!$AA20,0,CEZ$1),"")</f>
        <v/>
      </c>
      <c r="CFB13" s="255" t="str">
        <f ca="1">IF(OFFSET('All Players'!$AC20,0,CFA$1)&lt;&gt;"",OFFSET('All Players'!$AC20,0,CFA$1),"")</f>
        <v/>
      </c>
      <c r="CFC13" s="255">
        <f t="shared" ca="1" si="132"/>
        <v>0</v>
      </c>
      <c r="CFD13" s="255">
        <f t="shared" ca="1" si="133"/>
        <v>0</v>
      </c>
      <c r="CFE13" s="255">
        <f t="shared" ca="1" si="134"/>
        <v>0</v>
      </c>
      <c r="CFF13" s="255">
        <f t="shared" ca="1" si="135"/>
        <v>0</v>
      </c>
      <c r="CFG13" s="255" t="str">
        <f t="shared" ca="1" si="136"/>
        <v/>
      </c>
      <c r="CFH13" s="255" t="str">
        <f t="shared" ca="1" si="137"/>
        <v/>
      </c>
    </row>
    <row r="14" spans="1:2192" x14ac:dyDescent="0.2">
      <c r="A14" s="255">
        <f>VLOOKUP(B14,DS11:DT15,2,FALSE)</f>
        <v>2</v>
      </c>
      <c r="B14" s="255" t="s">
        <v>46</v>
      </c>
      <c r="C14" s="255">
        <f t="shared" si="454"/>
        <v>3</v>
      </c>
      <c r="D14" s="255">
        <f t="shared" si="455"/>
        <v>0</v>
      </c>
      <c r="E14" s="255">
        <f t="shared" si="456"/>
        <v>1</v>
      </c>
      <c r="F14" s="255">
        <f>SUMIF($DV$3:$DV$60,B14,$DW$3:$DW$60)+SUMIF($DY$3:$DY$60,B14,$DX$3:$DX$60)</f>
        <v>136</v>
      </c>
      <c r="G14" s="255">
        <f>SUMIF($DY$3:$DY$60,B14,$DW$3:$DW$60)+SUMIF($DV$3:$DV$60,B14,$DX$3:$DX$60)</f>
        <v>93</v>
      </c>
      <c r="H14" s="255">
        <f t="shared" si="457"/>
        <v>1043</v>
      </c>
      <c r="I14" s="255">
        <f>SUMIF(Tournament!$H$13:$H$52,B14,Tournament!$O$13:$O$52)+SUMIF(Tournament!$N$13:$N$52,B14,Tournament!$Q$13:$Q$52)</f>
        <v>14</v>
      </c>
      <c r="J14" s="255">
        <f>SUMIF(Tournament!$N$13:$N$52,B14,Tournament!$O$13:$O$52)+SUMIF(Tournament!$H$13:$H$52,B14,Tournament!$Q$13:$Q$52)</f>
        <v>9</v>
      </c>
      <c r="K14" s="255">
        <f t="shared" si="458"/>
        <v>1005</v>
      </c>
      <c r="L14" s="255">
        <f t="shared" si="459"/>
        <v>12</v>
      </c>
      <c r="M14" s="255">
        <f>SUMIF(DV:DV,B14,EB:EB)+SUMIF(DY:DY,B14,EC:EC)</f>
        <v>2</v>
      </c>
      <c r="N14" s="255">
        <f>SUMIF(DV:DV,B14,ED:ED)+SUMIF(DY:DY,B14,EE:EE)</f>
        <v>0</v>
      </c>
      <c r="O14" s="255">
        <f t="shared" si="460"/>
        <v>14</v>
      </c>
      <c r="P14" s="255">
        <v>11</v>
      </c>
      <c r="Q14" s="255">
        <f t="shared" si="581"/>
        <v>2</v>
      </c>
      <c r="S14" s="255">
        <f>RANK(O14,$O$11:$O$15)+COUNTIF($O$11:O14,O14)-1</f>
        <v>2</v>
      </c>
      <c r="T14" s="255" t="str">
        <f>INDEX($B$11:$B$15,MATCH(4,$S$11:$S$15,0),0)</f>
        <v>Samoa</v>
      </c>
      <c r="U14" s="255">
        <f t="shared" si="582"/>
        <v>4</v>
      </c>
      <c r="V14" s="255" t="str">
        <f>IF(AND(V13&lt;&gt;"",U14=1),T14,"")</f>
        <v/>
      </c>
      <c r="W14" s="255" t="str">
        <f>IF(AND(W13&lt;&gt;"",U15=2),T15,"")</f>
        <v/>
      </c>
      <c r="AA14" s="255" t="str">
        <f t="shared" si="583"/>
        <v/>
      </c>
      <c r="AB14" s="255">
        <f>SUMPRODUCT((DV3:DV42=AA14)*(DY3:DY42=AA15)*(EF3:EF42="W"))+SUMPRODUCT((DV3:DV42=AA14)*(DY3:DY42=AA11)*(EF3:EF42="W"))+SUMPRODUCT((DV3:DV42=AA14)*(DY3:DY42=AA12)*(EF3:EF42="W"))+SUMPRODUCT((DV3:DV42=AA14)*(DY3:DY42=AA13)*(EF3:EF42="W"))+SUMPRODUCT((DV3:DV42=AA15)*(DY3:DY42=AA14)*(EG3:EG42="W"))+SUMPRODUCT((DV3:DV42=AA11)*(DY3:DY42=AA14)*(EG3:EG42="W"))+SUMPRODUCT((DV3:DV42=AA12)*(DY3:DY42=AA14)*(EG3:EG42="W"))+SUMPRODUCT((DV3:DV42=AA13)*(DY3:DY42=AA14)*(EG3:EG42="W"))</f>
        <v>0</v>
      </c>
      <c r="AC14" s="255">
        <f>SUMPRODUCT((DV3:DV42=AA14)*(DY3:DY42=AA15)*(EF3:EF42="D"))+SUMPRODUCT((DV3:DV42=AA14)*(DY3:DY42=AA11)*(EF3:EF42="D"))+SUMPRODUCT((DV3:DV42=AA14)*(DY3:DY42=AA12)*(EF3:EF42="D"))+SUMPRODUCT((DV3:DV42=AA14)*(DY3:DY42=AA13)*(EF3:EF42="D"))+SUMPRODUCT((DV3:DV42=AA15)*(DY3:DY42=AA14)*(EF3:EF42="D"))+SUMPRODUCT((DV3:DV42=AA11)*(DY3:DY42=AA14)*(EF3:EF42="D"))+SUMPRODUCT((DV3:DV42=AA12)*(DY3:DY42=AA14)*(EF3:EF42="D"))+SUMPRODUCT((DV3:DV42=AA13)*(DY3:DY42=AA14)*(EF3:EF42="D"))</f>
        <v>0</v>
      </c>
      <c r="AD14" s="255">
        <f>SUMPRODUCT((DV3:DV42=AA14)*(DY3:DY42=AA15)*(EF3:EF42="L"))+SUMPRODUCT((DV3:DV42=AA14)*(DY3:DY42=AA11)*(EF3:EF42="L"))+SUMPRODUCT((DV3:DV42=AA14)*(DY3:DY42=AA12)*(EF3:EF42="L"))+SUMPRODUCT((DV3:DV42=AA14)*(DY3:DY42=AA13)*(EF3:EF42="L"))+SUMPRODUCT((DV3:DV42=AA15)*(DY3:DY42=AA14)*(EG3:EG42="L"))+SUMPRODUCT((DV3:DV42=AA11)*(DY3:DY42=AA14)*(EG3:EG42="L"))+SUMPRODUCT((DV3:DV42=AA12)*(DY3:DY42=AA14)*(EG3:EG42="L"))+SUMPRODUCT((DV3:DV42=AA13)*(DY3:DY42=AA14)*(EG3:EG42="L"))</f>
        <v>0</v>
      </c>
      <c r="AE14" s="255">
        <f>IF(AA14&lt;&gt;"",VLOOKUP(AA14,B4:F29,5,FALSE),0)</f>
        <v>0</v>
      </c>
      <c r="AF14" s="255">
        <f>IF(AA14&lt;&gt;"",VLOOKUP(AA14,B4:G29,6,FALSE),0)</f>
        <v>0</v>
      </c>
      <c r="AG14" s="255">
        <f>AE14-AF14+1000</f>
        <v>1000</v>
      </c>
      <c r="AH14" s="255">
        <f>IF(AA14&lt;&gt;"",VLOOKUP(AA14,B4:I29,8,FALSE),0)</f>
        <v>0</v>
      </c>
      <c r="AI14" s="255">
        <f>IF(AA14&lt;&gt;"",VLOOKUP(AA14,B4:J29,9,FALSE),0)</f>
        <v>0</v>
      </c>
      <c r="AJ14" s="255" t="str">
        <f>IF(AA14&lt;&gt;"",AH14-AI14+1000,"")</f>
        <v/>
      </c>
      <c r="AK14" s="255" t="str">
        <f>IF(AA14&lt;&gt;"",VLOOKUP(AA14,B11:F15,5,FALSE),"")</f>
        <v/>
      </c>
      <c r="AL14" s="255" t="str">
        <f>IF(AA14&lt;&gt;"",VLOOKUP(AA14,B11:I15,8,FALSE),"")</f>
        <v/>
      </c>
      <c r="AM14" s="255" t="str">
        <f>IF(AA14&lt;&gt;"",VLOOKUP(AA14,B11:P15,15,FALSE),"")</f>
        <v/>
      </c>
      <c r="AN14" s="255">
        <f>SUMPRODUCT((DV3:DV42=AA14)*(DY3:DY42=AA15)*EB3:EB42)+SUMPRODUCT((DV3:DV42=AA14)*(DY3:DY42=AA11)*EB3:EB42)+SUMPRODUCT((DV3:DV42=AA14)*(DY3:DY42=AA12)*EB3:EB42)+SUMPRODUCT((DV3:DV42=AA14)*(DY3:DY42=AA13)*EB3:EB42)+SUMPRODUCT((DV3:DV42=AA15)*(DY3:DY42=AA14)*EC3:EC42)+SUMPRODUCT((DV3:DV42=AA11)*(DY3:DY42=AA14)*EC3:EC42)+SUMPRODUCT((DV3:DV42=AA12)*(DY3:DY42=AA14)*EC3:EC42)+SUMPRODUCT((DV3:DV42=AA13)*(DY3:DY42=AA14)*EC3:EC42)</f>
        <v>0</v>
      </c>
      <c r="AO14" s="255">
        <f>SUMPRODUCT((DV3:DV42=AA14)*(DY3:DY42=AA15)*ED3:ED42)+SUMPRODUCT((DV3:DV42=AA14)*(DY3:DY42=AA11)*ED3:ED42)+SUMPRODUCT((DV3:DV42=AA14)*(DY3:DY42=AA12)*ED3:ED42)+SUMPRODUCT((DV3:DV42=AA14)*(DY3:DY42=AA13)*ED3:ED42)+SUMPRODUCT((DV3:DV42=AA15)*(DY3:DY42=AA14)*EE3:EE42)+SUMPRODUCT((DV3:DV42=AA11)*(DY3:DY42=AA14)*EE3:EE42)+SUMPRODUCT((DV3:DV42=AA12)*(DY3:DY42=AA14)*EE3:EE42)+SUMPRODUCT((DV3:DV42=AA13)*(DY3:DY42=AA14)*EE3:EE42)</f>
        <v>0</v>
      </c>
      <c r="AP14" s="255" t="str">
        <f>IF(AA14&lt;&gt;"",AB14*4+AC14*2+AN14+AO14,"")</f>
        <v/>
      </c>
      <c r="AQ14" s="255" t="str">
        <f>IF(AA14&lt;&gt;"",RANK(AP14,AP11:AP15),"")</f>
        <v/>
      </c>
      <c r="AR14" s="255">
        <f>SUMPRODUCT((AP11:AP15=AP14)*(AG11:AG15&gt;AG14))</f>
        <v>0</v>
      </c>
      <c r="AS14" s="255">
        <f>SUMPRODUCT((AP11:AP15=AP14)*(AG11:AG15=AG14)*(AJ11:AJ15&gt;AJ14))</f>
        <v>0</v>
      </c>
      <c r="AT14" s="255">
        <f>SUMPRODUCT((AP11:AP15=AP14)*(AG11:AG15=AG14)*(AJ11:AJ15=AJ14)*(AK11:AK15&gt;AK14))</f>
        <v>0</v>
      </c>
      <c r="AU14" s="255">
        <f>SUMPRODUCT((AP11:AP15=AP14)*(AG11:AG15=AG14)*(AJ11:AJ15=AJ14)*(AK11:AK15=AK14)*(AL11:AL15&gt;AL14))</f>
        <v>0</v>
      </c>
      <c r="AV14" s="255">
        <f>SUMPRODUCT((AP11:AP15=AP14)*(AG11:AG15=AG14)*(AJ11:AJ15=AJ14)*(AK11:AK15=AK14)*(AL11:AL15=AL14)*(AM11:AM15&gt;AM14))</f>
        <v>0</v>
      </c>
      <c r="AW14" s="255" t="str">
        <f t="shared" si="586"/>
        <v/>
      </c>
      <c r="AX14" s="255" t="str">
        <f>IF(AA14&lt;&gt;"",INDEX(AA11:AA15,MATCH(4,AW11:AW15,0),0),"")</f>
        <v/>
      </c>
      <c r="AY14" s="255" t="str">
        <f>IF(W13&lt;&gt;"",W13,"")</f>
        <v/>
      </c>
      <c r="AZ14" s="255" t="str">
        <f>IF(AY14&lt;&gt;"",SUMPRODUCT((DV3:DV42=AY14)*(DY3:DY42=AY15)*(EF3:EF42="W"))+SUMPRODUCT((DV3:DV42=AY14)*(DY3:DY42=AY12)*(EF3:EF42="W"))+SUMPRODUCT((DV3:DV42=AY14)*(DY3:DY42=AY13)*(EF3:EF42="W"))+SUMPRODUCT((DV3:DV42=AY15)*(DY3:DY42=AY14)*(EG3:EG42="W"))+SUMPRODUCT((DV3:DV42=AY12)*(DY3:DY42=AY14)*(EG3:EG42="W"))+SUMPRODUCT((DV3:DV42=AY13)*(DY3:DY42=AY14)*(EG3:EG42="W")),"")</f>
        <v/>
      </c>
      <c r="BA14" s="255" t="str">
        <f>IF(AY14&lt;&gt;"",SUMPRODUCT((DV3:DV42=AY14)*(DY3:DY42=AY15)*(EF3:EF42="D"))+SUMPRODUCT((DV3:DV42=AY14)*(DY3:DY42=AY12)*(EF3:EF42="D"))+SUMPRODUCT((DV3:DV42=AY14)*(DY3:DY42=AY13)*(EF3:EF42="D"))+SUMPRODUCT((DV3:DV42=AY15)*(DY3:DY42=AY14)*(EF3:EF42="D"))+SUMPRODUCT((DV3:DV42=AY12)*(DY3:DY42=AY14)*(EF3:EF42="D"))+SUMPRODUCT((DV3:DV42=AY13)*(DY3:DY42=AY14)*(EF3:EF42="D")),"")</f>
        <v/>
      </c>
      <c r="BB14" s="255" t="str">
        <f>IF(AY14&lt;&gt;"",SUMPRODUCT((DV3:DV42=AY14)*(DY3:DY42=AY15)*(EF3:EF42="L"))+SUMPRODUCT((DV3:DV42=AY14)*(DY3:DY42=AY12)*(EF3:EF42="L"))+SUMPRODUCT((DV3:DV42=AY14)*(DY3:DY42=AY13)*(EF3:EF42="L"))+SUMPRODUCT((DV3:DV42=AY15)*(DY3:DY42=AY14)*(EG3:EG42="L"))+SUMPRODUCT((DV3:DV42=AY12)*(DY3:DY42=AY14)*(EG3:EG42="L"))+SUMPRODUCT((DV3:DV42=AY13)*(DY3:DY42=AY14)*(EG3:EG42="L")),"")</f>
        <v/>
      </c>
      <c r="BC14" s="255">
        <f>IF(AY14&lt;&gt;"",VLOOKUP(AY14,B4:F29,5,FALSE),0)</f>
        <v>0</v>
      </c>
      <c r="BD14" s="255">
        <f>IF(AY14&lt;&gt;"",VLOOKUP(AY14,B4:G29,6,FALSE),0)</f>
        <v>0</v>
      </c>
      <c r="BE14" s="255">
        <f>BC14-BD14+1000</f>
        <v>1000</v>
      </c>
      <c r="BF14" s="255">
        <f>IF(AY14&lt;&gt;"",VLOOKUP(AY14,B4:I29,8,FALSE),0)</f>
        <v>0</v>
      </c>
      <c r="BG14" s="255">
        <f>IF(AY14&lt;&gt;"",VLOOKUP(AY14,B4:J29,9,FALSE),0)</f>
        <v>0</v>
      </c>
      <c r="BH14" s="255" t="str">
        <f>IF(AY14&lt;&gt;"",BF14-BG14+1000,"")</f>
        <v/>
      </c>
      <c r="BI14" s="255" t="str">
        <f>IF(AY14&lt;&gt;"",VLOOKUP(AY14,B11:F15,5,FALSE),"")</f>
        <v/>
      </c>
      <c r="BJ14" s="255" t="str">
        <f>IF(AY14&lt;&gt;"",VLOOKUP(AY14,B11:I15,8,FALSE),"")</f>
        <v/>
      </c>
      <c r="BK14" s="255" t="str">
        <f>IF(AY14&lt;&gt;"",VLOOKUP(AY14,B11:P15,15,FALSE),"")</f>
        <v/>
      </c>
      <c r="BL14" s="255" t="str">
        <f>IF(AY14&lt;&gt;"",SUMPRODUCT((DV3:DV42=AY14)*(DY3:DY42=AY15)*EB3:EB42)+SUMPRODUCT((DV3:DV42=AY14)*(DY3:DY42=AY12)*EB3:EB42)+SUMPRODUCT((DV3:DV42=AY14)*(DY3:DY42=AY13)*EB3:EB42)+SUMPRODUCT((DV3:DV42=AY15)*(DY3:DY42=AY14)*EC3:EC42)+SUMPRODUCT((DV3:DV42=AY12)*(DY3:DY42=AY14)*EC3:EC42)+SUMPRODUCT((DV3:DV42=AY13)*(DY3:DY42=AY14)*EC3:EC42),"")</f>
        <v/>
      </c>
      <c r="BM14" s="255" t="str">
        <f>IF(AY14&lt;&gt;"",SUMPRODUCT((DV3:DV42=AY14)*(DY3:DY42=AY15)*ED3:ED42)+SUMPRODUCT((DV3:DV42=AY14)*(DY3:DY42=AY12)*ED3:ED42)+SUMPRODUCT((DV3:DV42=AY14)*(DY3:DY42=AY13)*ED3:ED42)+SUMPRODUCT((DV3:DV42=AY15)*(DY3:DY42=AY14)*EE3:EE42)+SUMPRODUCT((DV3:DV42=AY12)*(DY3:DY42=AY14)*EE3:EE42)+SUMPRODUCT((DV3:DV42=AY13)*(DY3:DY42=AY14)*EE3:EE42),"")</f>
        <v/>
      </c>
      <c r="BN14" s="255" t="str">
        <f>IF(AY14&lt;&gt;"",AZ14*4+BA14*2+BL14+BM14,"")</f>
        <v/>
      </c>
      <c r="BO14" s="255" t="str">
        <f>IF(AY14&lt;&gt;"",RANK(BN14,BN12:BN15),"")</f>
        <v/>
      </c>
      <c r="BP14" s="255">
        <f>SUMPRODUCT((BN12:BN15=BN14)*(BE12:BE15&gt;BE14))</f>
        <v>0</v>
      </c>
      <c r="BQ14" s="255">
        <f>SUMPRODUCT((BN12:BN15=BN14)*(BE12:BE15=BE14)*(BH12:BH15&gt;BH14))</f>
        <v>0</v>
      </c>
      <c r="BR14" s="255">
        <f>SUMPRODUCT((BN11:BN15=BN14)*(BE11:BE15=BE14)*(BH11:BH15=BH14)*(BI11:BI15&gt;BI14))</f>
        <v>0</v>
      </c>
      <c r="BS14" s="255">
        <f>SUMPRODUCT((BN11:BN15=BN14)*(BE11:BE15=BE14)*(BH11:BH15=BH14)*(BI11:BI15=BI14)*(BJ11:BJ15&gt;BJ14))</f>
        <v>0</v>
      </c>
      <c r="BT14" s="255">
        <f>SUMPRODUCT((BN11:BN15=BN14)*(BE11:BE15=BE14)*(BH11:BH15=BH14)*(BI11:BI15=BI14)*(BJ11:BJ15=BJ14)*(BK11:BK15&gt;BK14))</f>
        <v>0</v>
      </c>
      <c r="BU14" s="255" t="str">
        <f t="shared" si="587"/>
        <v/>
      </c>
      <c r="BV14" s="255" t="str">
        <f>IF(AY14&lt;&gt;"",INDEX(AY12:AY15,MATCH(4,BU12:BU15,0),0),"")</f>
        <v/>
      </c>
      <c r="BW14" s="255" t="str">
        <f>IF(X12&lt;&gt;"",X12,"")</f>
        <v/>
      </c>
      <c r="BX14" s="255">
        <f>SUMPRODUCT((DV3:DV42=BW14)*(DY3:DY42=BW15)*(EF3:EF42="W"))+SUMPRODUCT((DV3:DV42=BW14)*(DY3:DY42=BW16)*(EF3:EF42="W"))+SUMPRODUCT((DV3:DV42=BW14)*(DY3:DY42=BW13)*(EF3:EF42="W"))+SUMPRODUCT((DV3:DV42=BW15)*(DY3:DY42=BW14)*(EG3:EG42="W"))+SUMPRODUCT((DV3:DV42=BW16)*(DY3:DY42=BW14)*(EG3:EG42="W"))+SUMPRODUCT((DV3:DV42=BW13)*(DY3:DY42=BW14)*(EG3:EG42="W"))</f>
        <v>0</v>
      </c>
      <c r="BY14" s="255">
        <f>SUMPRODUCT((DV3:DV42=BW14)*(DY3:DY42=BW15)*(EF3:EF42="D"))+SUMPRODUCT((DV3:DV42=BW14)*(DY3:DY42=BW16)*(EF3:EF42="D"))+SUMPRODUCT((DV3:DV42=BW14)*(DY3:DY42=BW13)*(EF3:EF42="D"))+SUMPRODUCT((DV3:DV42=BW15)*(DY3:DY42=BW14)*(EF3:EF42="D"))+SUMPRODUCT((DV3:DV42=BW16)*(DY3:DY42=BW14)*(EF3:EF42="D"))+SUMPRODUCT((DV3:DV42=BW13)*(DY3:DY42=BW14)*(EF3:EF42="D"))</f>
        <v>0</v>
      </c>
      <c r="BZ14" s="255">
        <f>SUMPRODUCT((DV3:DV42=BW14)*(DY3:DY42=BW15)*(EF3:EF42="L"))+SUMPRODUCT((DV3:DV42=BW14)*(DY3:DY42=BW16)*(EF3:EF42="L"))+SUMPRODUCT((DV3:DV42=BW14)*(DY3:DY42=BW13)*(EF3:EF42="L"))+SUMPRODUCT((DV3:DV42=BW15)*(DY3:DY42=BW14)*(EG3:EG42="L"))+SUMPRODUCT((DV3:DV42=BW16)*(DY3:DY42=BW14)*(EG3:EG42="L"))+SUMPRODUCT((DV3:DV42=BW13)*(DY3:DY42=BW14)*(EG3:EG42="L"))</f>
        <v>0</v>
      </c>
      <c r="CA14" s="255">
        <f>IF(BW14&lt;&gt;"",VLOOKUP(BW14,B4:F29,5,FALSE),0)</f>
        <v>0</v>
      </c>
      <c r="CB14" s="255">
        <f>IF(BW14&lt;&gt;"",VLOOKUP(BW14,B4:G29,6,FALSE),0)</f>
        <v>0</v>
      </c>
      <c r="CC14" s="255">
        <f>CA14-CB14+1000</f>
        <v>1000</v>
      </c>
      <c r="CD14" s="255">
        <f>IF(BW14&lt;&gt;"",VLOOKUP(BW14,B4:I29,8,FALSE),0)</f>
        <v>0</v>
      </c>
      <c r="CE14" s="255">
        <f>IF(BW14&lt;&gt;"",VLOOKUP(BW14,B4:J29,9,FALSE),0)</f>
        <v>0</v>
      </c>
      <c r="CF14" s="255">
        <f t="shared" ref="CF14" si="770">CD14-CE14+1000</f>
        <v>1000</v>
      </c>
      <c r="CG14" s="255" t="str">
        <f>IF(BW14&lt;&gt;"",VLOOKUP(BW14,B11:F15,5,FALSE),"")</f>
        <v/>
      </c>
      <c r="CH14" s="255" t="str">
        <f>IF(BW14&lt;&gt;"",VLOOKUP(BW14,B11:I15,8,FALSE),"")</f>
        <v/>
      </c>
      <c r="CI14" s="255" t="str">
        <f>IF(BW14&lt;&gt;"",VLOOKUP(BW14,B11:P15,15,FALSE),"")</f>
        <v/>
      </c>
      <c r="CJ14" s="255">
        <f>SUMPRODUCT((DV3:DV42=BW14)*(DY3:DY42=BW15)*EB3:EB42)+SUMPRODUCT((DV3:DV42=BW14)*(DY3:DY42=BW16)*EB3:EB42)+SUMPRODUCT((DV3:DV42=BW14)*(DY3:DY42=BW13)*EB3:EB42)+SUMPRODUCT((DV3:DV42=BW15)*(DY3:DY42=BW14)*EC3:EC42)+SUMPRODUCT((DV3:DV42=BW16)*(DY3:DY42=BW14)*EC3:EC42)+SUMPRODUCT((DV3:DV42=BW13)*(DY3:DY42=BW14)*EC3:EC42)</f>
        <v>0</v>
      </c>
      <c r="CK14" s="255">
        <f>SUMPRODUCT((DV3:DV42=BW14)*(DY3:DY42=BW15)*ED3:ED42)+SUMPRODUCT((DV3:DV42=BW14)*(DY3:DY42=BW16)*ED3:ED42)+SUMPRODUCT((DV3:DV42=BW14)*(DY3:DY42=BW13)*ED3:ED42)+SUMPRODUCT((DV3:DV42=BW15)*(DY3:DY42=BW14)*EE3:EE42)+SUMPRODUCT((DV3:DV42=BW16)*(DY3:DY42=BW14)*EE3:EE42)+SUMPRODUCT((DV3:DV42=BW13)*(DY3:DY42=BW14)*EE3:EE42)</f>
        <v>0</v>
      </c>
      <c r="CL14" s="255">
        <f t="shared" ref="CL14" si="771">BX14*4+BY14*2+CJ14+CK14</f>
        <v>0</v>
      </c>
      <c r="CM14" s="255" t="str">
        <f>IF(BW14&lt;&gt;"",RANK(CL14,CL13:CL16),"")</f>
        <v/>
      </c>
      <c r="CN14" s="255">
        <f>SUMPRODUCT((CL13:CL16=CL14)*(CC13:CC16&gt;CC14))</f>
        <v>0</v>
      </c>
      <c r="CO14" s="255">
        <f>SUMPRODUCT((CL13:CL16=CL14)*(CC13:CC16=CC14)*(CF13:CF16&gt;CF14))</f>
        <v>0</v>
      </c>
      <c r="CP14" s="255">
        <f>SUMPRODUCT((CL11:CL15=CL14)*(CC11:CC15=CC14)*(CF11:CF15=CF14)*(CG11:CG15&gt;CG14))</f>
        <v>0</v>
      </c>
      <c r="CQ14" s="255">
        <f>SUMPRODUCT((CL11:CL15=CL14)*(CC11:CC15=CC14)*(CF11:CF15=CF14)*(CG11:CG15=CG14)*(CH11:CH15&gt;CH14))</f>
        <v>0</v>
      </c>
      <c r="CR14" s="255">
        <f>SUMPRODUCT((CL11:CL15=CL14)*(CC11:CC15=CC14)*(CF11:CF15=CF14)*(CG11:CG15=CG14)*(CH11:CH15=CH14)*(CI11:CI15&gt;CI14))</f>
        <v>0</v>
      </c>
      <c r="CS14" s="255" t="str">
        <f t="shared" si="739"/>
        <v/>
      </c>
      <c r="CT14" s="255" t="str">
        <f>IF(BW14&lt;&gt;"",INDEX(BW13:BW15,MATCH(4,CS13:CS15,0),0),"")</f>
        <v/>
      </c>
      <c r="CU14" s="255" t="str">
        <f>IF(Y11&lt;&gt;"",Y11,"")</f>
        <v/>
      </c>
      <c r="CV14" s="255">
        <f>SUMPRODUCT((DV3:DV42=CU14)*(DY3:DY42=CU15)*(EF3:EF42="W"))+SUMPRODUCT((DV3:DV42=CU14)*(DY3:DY42=CU16)*(EF3:EF42="W"))+SUMPRODUCT((DV3:DV42=CU14)*(DY3:DY42=CU17)*(EF3:EF42="W"))+SUMPRODUCT((DV3:DV42=CU15)*(DY3:DY42=CU14)*(EG3:EG42="W"))+SUMPRODUCT((DV3:DV42=CU16)*(DY3:DY42=CU14)*(EG3:EG42="W"))+SUMPRODUCT((DV3:DV42=CU17)*(DY3:DY42=CU14)*(EG3:EG42="W"))</f>
        <v>0</v>
      </c>
      <c r="CW14" s="255">
        <f>SUMPRODUCT((DV3:DV42=CU14)*(DY3:DY42=CU15)*(EF3:EF42="D"))+SUMPRODUCT((DV3:DV42=CU14)*(DY3:DY42=CU16)*(EF3:EF42="D"))+SUMPRODUCT((DV3:DV42=CU14)*(DY3:DY42=CU17)*(EF3:EF42="D"))+SUMPRODUCT((DV3:DV42=CU15)*(DY3:DY42=CU14)*(EF3:EF42="D"))+SUMPRODUCT((DV3:DV42=CU16)*(DY3:DY42=CU14)*(EF3:EF42="D"))+SUMPRODUCT((DV3:DV42=CU17)*(DY3:DY42=CU14)*(EF3:EF42="D"))</f>
        <v>0</v>
      </c>
      <c r="CX14" s="255">
        <f>SUMPRODUCT((DV3:DV42=CU14)*(DY3:DY42=CU15)*(EF3:EF42="L"))+SUMPRODUCT((DV3:DV42=CU14)*(DY3:DY42=CU16)*(EF3:EF42="L"))+SUMPRODUCT((DV3:DV42=CU14)*(DY3:DY42=CU17)*(EF3:EF42="L"))+SUMPRODUCT((DV3:DV42=CU15)*(DY3:DY42=CU14)*(EG3:EG42="L"))+SUMPRODUCT((DV3:DV42=CU16)*(DY3:DY42=CU14)*(EG3:EG42="L"))+SUMPRODUCT((DV3:DV42=CU17)*(DY3:DY42=CU14)*(EG3:EG42="L"))</f>
        <v>0</v>
      </c>
      <c r="CY14" s="255">
        <f>IF(CU14&lt;&gt;"",VLOOKUP(CU14,B4:F29,5,FALSE),0)</f>
        <v>0</v>
      </c>
      <c r="CZ14" s="255">
        <f>IF(CU14&lt;&gt;"",VLOOKUP(CU14,B4:G29,6,FALSE),0)</f>
        <v>0</v>
      </c>
      <c r="DA14" s="255">
        <f>CY14-CZ14+1000</f>
        <v>1000</v>
      </c>
      <c r="DB14" s="255">
        <f>IF(CU14&lt;&gt;"",VLOOKUP(CU14,B4:I29,8,FALSE),0)</f>
        <v>0</v>
      </c>
      <c r="DC14" s="255">
        <f>IF(CU14&lt;&gt;"",VLOOKUP(CU14,B4:J29,9,FALSE),0)</f>
        <v>0</v>
      </c>
      <c r="DD14" s="255">
        <f>DB14-DC14+1000</f>
        <v>1000</v>
      </c>
      <c r="DE14" s="255" t="str">
        <f>IF(CU14&lt;&gt;"",VLOOKUP(CU14,B11:F15,5,FALSE),"")</f>
        <v/>
      </c>
      <c r="DF14" s="255" t="str">
        <f>IF(CU14&lt;&gt;"",VLOOKUP(CU14,B11:I15,8,FALSE),"")</f>
        <v/>
      </c>
      <c r="DG14" s="255" t="str">
        <f>IF(CU14&lt;&gt;"",VLOOKUP(CU14,B11:P15,15,FALSE),"")</f>
        <v/>
      </c>
      <c r="DH14" s="255">
        <f>SUMPRODUCT((DV3:DV42=CU14)*(DY3:DY42=CU15)*EB3:EB42)+SUMPRODUCT((DV3:DV42=CU14)*(DY3:DY42=CU16)*EB3:EB42)+SUMPRODUCT((DV3:DV42=CU14)*(DY3:DY42=CU17)*EB3:EB42)+SUMPRODUCT((DV3:DV42=CU15)*(DY3:DY42=CU14)*EC3:EC42)+SUMPRODUCT((DV3:DV42=CU16)*(DY3:DY42=CU14)*EC3:EC42)+SUMPRODUCT((DV3:DV42=CU17)*(DY3:DY42=CU14)*EC3:EC42)</f>
        <v>0</v>
      </c>
      <c r="DI14" s="255">
        <f>SUMPRODUCT((DV3:DV42=CU14)*(DY3:DY42=CU15)*ED3:ED42)+SUMPRODUCT((DV3:DV42=CU14)*(DY3:DY42=CU16)*ED3:ED42)+SUMPRODUCT((DV3:DV42=CU14)*(DY3:DY42=CU17)*ED3:ED42)+SUMPRODUCT((DV3:DV42=CU15)*(DY3:DY42=CU14)*EE3:EE42)+SUMPRODUCT((DV3:DV42=CU16)*(DY3:DY42=CU14)*EE3:EE42)+SUMPRODUCT((DV3:DV42=CU17)*(DY3:DY42=CU14)*EE3:EE42)</f>
        <v>0</v>
      </c>
      <c r="DJ14" s="255">
        <f>CV14*4+CW14*2+DH14+DI14</f>
        <v>0</v>
      </c>
      <c r="DK14" s="255" t="str">
        <f>IF(CU14&lt;&gt;"",RANK(DJ14,DJ14:DJ17),"")</f>
        <v/>
      </c>
      <c r="DL14" s="255">
        <f>SUMPRODUCT((DJ14:DJ17=DJ14)*(DA14:DA17&gt;DA14))</f>
        <v>0</v>
      </c>
      <c r="DM14" s="255">
        <f>SUMPRODUCT((DJ14:DJ17=DJ14)*(DA14:DA17=DA14)*(DD14:DD17&gt;DD14))</f>
        <v>0</v>
      </c>
      <c r="DN14" s="255">
        <f>SUMPRODUCT((DJ11:DJ15=DJ14)*(DA11:DA15=DA14)*(DD11:DD15=DD14)*(DE11:DE15&gt;DE14))</f>
        <v>0</v>
      </c>
      <c r="DO14" s="255">
        <f>SUMPRODUCT((DJ11:DJ15=DJ14)*(DA11:DA15=DA14)*(DD11:DD15=DD14)*(DE11:DE15=DE14)*(DF11:DF15&gt;DF14))</f>
        <v>0</v>
      </c>
      <c r="DP14" s="255">
        <f>SUMPRODUCT((DJ11:DJ15=DJ14)*(DA11:DA15=DA14)*(DD11:DD15=DD14)*(DE11:DE15=DE14)*(DF11:DF15=DF14)*(DG11:DG15&gt;DG14))</f>
        <v>0</v>
      </c>
      <c r="DQ14" s="255" t="str">
        <f t="shared" ref="DQ14:DQ15" si="772">IF(CU14&lt;&gt;"",SUM(DK14:DP14)+3,"")</f>
        <v/>
      </c>
      <c r="DR14" s="255" t="str">
        <f>IF(CU14&lt;&gt;"",IF(DQ14=4,CU14,CU15),"")</f>
        <v/>
      </c>
      <c r="DS14" s="255" t="str">
        <f>IF(DR14&lt;&gt;"",DR14,IF(CT14&lt;&gt;"",CT14,IF(BV14&lt;&gt;"",BV14,IF(AX14&lt;&gt;"",AX14,T14))))</f>
        <v>Samoa</v>
      </c>
      <c r="DT14" s="255">
        <v>4</v>
      </c>
      <c r="DU14" s="255">
        <v>12</v>
      </c>
      <c r="DV14" s="255" t="str">
        <f>Tournament!H24</f>
        <v>New Zealand</v>
      </c>
      <c r="DW14" s="255">
        <f>IF(AND(Tournament!J24&lt;&gt;"",Tournament!L24&lt;&gt;""),Tournament!J24,0)</f>
        <v>58</v>
      </c>
      <c r="DX14" s="255">
        <f>IF(AND(Tournament!L24&lt;&gt;"",Tournament!J24&lt;&gt;""),Tournament!L24,0)</f>
        <v>14</v>
      </c>
      <c r="DY14" s="255" t="str">
        <f>Tournament!N24</f>
        <v>Namibia</v>
      </c>
      <c r="DZ14" s="255">
        <f>IF(Tournament!O24&lt;&gt;"",Tournament!O24,0)</f>
        <v>9</v>
      </c>
      <c r="EA14" s="255">
        <f>IF(Tournament!Q24&lt;&gt;"",Tournament!Q24,0)</f>
        <v>1</v>
      </c>
      <c r="EB14" s="255">
        <f>IF(DW14&lt;&gt;"",IF(Tournament!O24&gt;3,1,0),0)</f>
        <v>1</v>
      </c>
      <c r="EC14" s="255">
        <f>IF(DX14&lt;&gt;"",IF(Tournament!Q24&gt;3,1,0),0)</f>
        <v>0</v>
      </c>
      <c r="ED14" s="255">
        <f t="shared" si="15"/>
        <v>0</v>
      </c>
      <c r="EE14" s="255">
        <f t="shared" si="16"/>
        <v>0</v>
      </c>
      <c r="EF14" s="255" t="str">
        <f>IF(AND(Tournament!J24&lt;&gt;"",Tournament!L24&lt;&gt;""),IF(DW14&gt;DX14,"W",IF(DW14=DX14,"D","L")),"")</f>
        <v>W</v>
      </c>
      <c r="EG14" s="255" t="str">
        <f t="shared" si="17"/>
        <v>L</v>
      </c>
      <c r="EH14" s="255">
        <f ca="1">VLOOKUP(EI14,IZ11:JA15,2,FALSE)</f>
        <v>3</v>
      </c>
      <c r="EI14" s="255" t="s">
        <v>46</v>
      </c>
      <c r="EJ14" s="255">
        <f t="shared" ca="1" si="461"/>
        <v>0</v>
      </c>
      <c r="EK14" s="255">
        <f t="shared" ca="1" si="462"/>
        <v>0</v>
      </c>
      <c r="EL14" s="255">
        <f t="shared" ca="1" si="463"/>
        <v>0</v>
      </c>
      <c r="EM14" s="255">
        <f t="shared" ca="1" si="464"/>
        <v>0</v>
      </c>
      <c r="EN14" s="255">
        <f t="shared" ca="1" si="588"/>
        <v>0</v>
      </c>
      <c r="EO14" s="255">
        <f t="shared" ca="1" si="465"/>
        <v>1000</v>
      </c>
      <c r="EP14" s="255">
        <f t="shared" ca="1" si="589"/>
        <v>0</v>
      </c>
      <c r="EQ14" s="255">
        <f t="shared" ca="1" si="590"/>
        <v>0</v>
      </c>
      <c r="ER14" s="255">
        <f t="shared" ca="1" si="466"/>
        <v>1000</v>
      </c>
      <c r="ES14" s="255">
        <f t="shared" ca="1" si="467"/>
        <v>0</v>
      </c>
      <c r="ET14" s="255">
        <f ca="1">SUMIF(JC:JC,EI14,JI:JI)+SUMIF(JF:JF,EI14,JJ:JJ)</f>
        <v>0</v>
      </c>
      <c r="EU14" s="255">
        <f ca="1">SUMIF(JC:JC,EI14,JK:JK)+SUMIF(JF:JF,EI14,JL:JL)</f>
        <v>0</v>
      </c>
      <c r="EV14" s="255">
        <f t="shared" ca="1" si="468"/>
        <v>0</v>
      </c>
      <c r="EW14" s="255">
        <v>11</v>
      </c>
      <c r="EX14" s="255">
        <f t="shared" ca="1" si="591"/>
        <v>1</v>
      </c>
      <c r="EZ14" s="255">
        <f ca="1">RANK(EV14,EV$11:EV$15)+COUNTIF(EV$11:EV14,EV14)-1</f>
        <v>4</v>
      </c>
      <c r="FA14" s="255" t="str">
        <f ca="1">INDEX(EI$11:EI$15,MATCH(4,EZ$11:EZ$15,0),0)</f>
        <v>Scotland</v>
      </c>
      <c r="FB14" s="255">
        <f t="shared" ca="1" si="592"/>
        <v>1</v>
      </c>
      <c r="FC14" s="255" t="str">
        <f ca="1">IF(AND(FC13&lt;&gt;"",FB14=1),FA14,"")</f>
        <v>Scotland</v>
      </c>
      <c r="FD14" s="255" t="str">
        <f ca="1">IF(AND(FD13&lt;&gt;"",FB15=2),FA15,"")</f>
        <v/>
      </c>
      <c r="FH14" s="255" t="str">
        <f t="shared" ca="1" si="593"/>
        <v>Scotland</v>
      </c>
      <c r="FI14" s="255">
        <f ca="1">SUMPRODUCT((JC3:JC42=FH14)*(JF3:JF42=FH15)*(JM3:JM42="W"))+SUMPRODUCT((JC3:JC42=FH14)*(JF3:JF42=FH11)*(JM3:JM42="W"))+SUMPRODUCT((JC3:JC42=FH14)*(JF3:JF42=FH12)*(JM3:JM42="W"))+SUMPRODUCT((JC3:JC42=FH14)*(JF3:JF42=FH13)*(JM3:JM42="W"))+SUMPRODUCT((JC3:JC42=FH15)*(JF3:JF42=FH14)*(JN3:JN42="W"))+SUMPRODUCT((JC3:JC42=FH11)*(JF3:JF42=FH14)*(JN3:JN42="W"))+SUMPRODUCT((JC3:JC42=FH12)*(JF3:JF42=FH14)*(JN3:JN42="W"))+SUMPRODUCT((JC3:JC42=FH13)*(JF3:JF42=FH14)*(JN3:JN42="W"))</f>
        <v>0</v>
      </c>
      <c r="FJ14" s="255">
        <f ca="1">SUMPRODUCT((JC3:JC42=FH14)*(JF3:JF42=FH15)*(JM3:JM42="D"))+SUMPRODUCT((JC3:JC42=FH14)*(JF3:JF42=FH11)*(JM3:JM42="D"))+SUMPRODUCT((JC3:JC42=FH14)*(JF3:JF42=FH12)*(JM3:JM42="D"))+SUMPRODUCT((JC3:JC42=FH14)*(JF3:JF42=FH13)*(JM3:JM42="D"))+SUMPRODUCT((JC3:JC42=FH15)*(JF3:JF42=FH14)*(JM3:JM42="D"))+SUMPRODUCT((JC3:JC42=FH11)*(JF3:JF42=FH14)*(JM3:JM42="D"))+SUMPRODUCT((JC3:JC42=FH12)*(JF3:JF42=FH14)*(JM3:JM42="D"))+SUMPRODUCT((JC3:JC42=FH13)*(JF3:JF42=FH14)*(JM3:JM42="D"))</f>
        <v>0</v>
      </c>
      <c r="FK14" s="255">
        <f ca="1">SUMPRODUCT((JC3:JC42=FH14)*(JF3:JF42=FH15)*(JM3:JM42="L"))+SUMPRODUCT((JC3:JC42=FH14)*(JF3:JF42=FH11)*(JM3:JM42="L"))+SUMPRODUCT((JC3:JC42=FH14)*(JF3:JF42=FH12)*(JM3:JM42="L"))+SUMPRODUCT((JC3:JC42=FH14)*(JF3:JF42=FH13)*(JM3:JM42="L"))+SUMPRODUCT((JC3:JC42=FH15)*(JF3:JF42=FH14)*(JN3:JN42="L"))+SUMPRODUCT((JC3:JC42=FH11)*(JF3:JF42=FH14)*(JN3:JN42="L"))+SUMPRODUCT((JC3:JC42=FH12)*(JF3:JF42=FH14)*(JN3:JN42="L"))+SUMPRODUCT((JC3:JC42=FH13)*(JF3:JF42=FH14)*(JN3:JN42="L"))</f>
        <v>0</v>
      </c>
      <c r="FL14" s="255">
        <f ca="1">IF(FH14&lt;&gt;"",VLOOKUP(FH14,EI4:EM29,5,FALSE),0)</f>
        <v>0</v>
      </c>
      <c r="FM14" s="255">
        <f ca="1">IF(FH14&lt;&gt;"",VLOOKUP(FH14,EI4:EN29,6,FALSE),0)</f>
        <v>0</v>
      </c>
      <c r="FN14" s="255">
        <f ca="1">FL14-FM14+1000</f>
        <v>1000</v>
      </c>
      <c r="FO14" s="255">
        <f ca="1">IF(FH14&lt;&gt;"",VLOOKUP(FH14,EI4:EP29,8,FALSE),0)</f>
        <v>0</v>
      </c>
      <c r="FP14" s="255">
        <f ca="1">IF(FH14&lt;&gt;"",VLOOKUP(FH14,EI4:EQ29,9,FALSE),0)</f>
        <v>0</v>
      </c>
      <c r="FQ14" s="255">
        <f ca="1">IF(FH14&lt;&gt;"",FO14-FP14+1000,"")</f>
        <v>1000</v>
      </c>
      <c r="FR14" s="255">
        <f ca="1">IF(FH14&lt;&gt;"",VLOOKUP(FH14,EI11:EM15,5,FALSE),"")</f>
        <v>0</v>
      </c>
      <c r="FS14" s="255">
        <f ca="1">IF(FH14&lt;&gt;"",VLOOKUP(FH14,EI11:EP15,8,FALSE),"")</f>
        <v>0</v>
      </c>
      <c r="FT14" s="255">
        <f ca="1">IF(FH14&lt;&gt;"",VLOOKUP(FH14,EI11:EW15,15,FALSE),"")</f>
        <v>11</v>
      </c>
      <c r="FU14" s="255">
        <f ca="1">SUMPRODUCT((JC3:JC42=FH14)*(JF3:JF42=FH15)*JI3:JI42)+SUMPRODUCT((JC3:JC42=FH14)*(JF3:JF42=FH11)*JI3:JI42)+SUMPRODUCT((JC3:JC42=FH14)*(JF3:JF42=FH12)*JI3:JI42)+SUMPRODUCT((JC3:JC42=FH14)*(JF3:JF42=FH13)*JI3:JI42)+SUMPRODUCT((JC3:JC42=FH15)*(JF3:JF42=FH14)*JJ3:JJ42)+SUMPRODUCT((JC3:JC42=FH11)*(JF3:JF42=FH14)*JJ3:JJ42)+SUMPRODUCT((JC3:JC42=FH12)*(JF3:JF42=FH14)*JJ3:JJ42)+SUMPRODUCT((JC3:JC42=FH13)*(JF3:JF42=FH14)*JJ3:JJ42)</f>
        <v>0</v>
      </c>
      <c r="FV14" s="255">
        <f ca="1">SUMPRODUCT((JC3:JC42=FH14)*(JF3:JF42=FH15)*JK3:JK42)+SUMPRODUCT((JC3:JC42=FH14)*(JF3:JF42=FH11)*JK3:JK42)+SUMPRODUCT((JC3:JC42=FH14)*(JF3:JF42=FH12)*JK3:JK42)+SUMPRODUCT((JC3:JC42=FH14)*(JF3:JF42=FH13)*JK3:JK42)+SUMPRODUCT((JC3:JC42=FH15)*(JF3:JF42=FH14)*JL3:JL42)+SUMPRODUCT((JC3:JC42=FH11)*(JF3:JF42=FH14)*JL3:JL42)+SUMPRODUCT((JC3:JC42=FH12)*(JF3:JF42=FH14)*JL3:JL42)+SUMPRODUCT((JC3:JC42=FH13)*(JF3:JF42=FH14)*JL3:JL42)</f>
        <v>0</v>
      </c>
      <c r="FW14" s="255">
        <f ca="1">IF(FH14&lt;&gt;"",FI14*4+FJ14*2+FU14+FV14,"")</f>
        <v>0</v>
      </c>
      <c r="FX14" s="255">
        <f ca="1">IF(FH14&lt;&gt;"",RANK(FW14,FW11:FW15),"")</f>
        <v>1</v>
      </c>
      <c r="FY14" s="255">
        <f ca="1">SUMPRODUCT((FW11:FW15=FW14)*(FN11:FN15&gt;FN14))</f>
        <v>0</v>
      </c>
      <c r="FZ14" s="255">
        <f ca="1">SUMPRODUCT((FW11:FW15=FW14)*(FN11:FN15=FN14)*(FQ11:FQ15&gt;FQ14))</f>
        <v>0</v>
      </c>
      <c r="GA14" s="255">
        <f ca="1">SUMPRODUCT((FW11:FW15=FW14)*(FN11:FN15=FN14)*(FQ11:FQ15=FQ14)*(FR11:FR15&gt;FR14))</f>
        <v>0</v>
      </c>
      <c r="GB14" s="255">
        <f ca="1">SUMPRODUCT((FW11:FW15=FW14)*(FN11:FN15=FN14)*(FQ11:FQ15=FQ14)*(FR11:FR15=FR14)*(FS11:FS15&gt;FS14))</f>
        <v>0</v>
      </c>
      <c r="GC14" s="255">
        <f ca="1">SUMPRODUCT((FW11:FW15=FW14)*(FN11:FN15=FN14)*(FQ11:FQ15=FQ14)*(FR11:FR15=FR14)*(FS11:FS15=FS14)*(FT11:FT15&gt;FT14))</f>
        <v>2</v>
      </c>
      <c r="GD14" s="255">
        <f t="shared" ca="1" si="596"/>
        <v>3</v>
      </c>
      <c r="GE14" s="255" t="str">
        <f ca="1">IF(FH14&lt;&gt;"",INDEX(FH11:FH15,MATCH(4,GD11:GD15,0),0),"")</f>
        <v>Samoa</v>
      </c>
      <c r="GF14" s="255" t="str">
        <f ca="1">IF(FD13&lt;&gt;"",FD13,"")</f>
        <v/>
      </c>
      <c r="GG14" s="255" t="str">
        <f ca="1">IF(GF14&lt;&gt;"",SUMPRODUCT((JC3:JC42=GF14)*(JF3:JF42=GF15)*(JM3:JM42="W"))+SUMPRODUCT((JC3:JC42=GF14)*(JF3:JF42=GF12)*(JM3:JM42="W"))+SUMPRODUCT((JC3:JC42=GF14)*(JF3:JF42=GF13)*(JM3:JM42="W"))+SUMPRODUCT((JC3:JC42=GF15)*(JF3:JF42=GF14)*(JN3:JN42="W"))+SUMPRODUCT((JC3:JC42=GF12)*(JF3:JF42=GF14)*(JN3:JN42="W"))+SUMPRODUCT((JC3:JC42=GF13)*(JF3:JF42=GF14)*(JN3:JN42="W")),"")</f>
        <v/>
      </c>
      <c r="GH14" s="255" t="str">
        <f ca="1">IF(GF14&lt;&gt;"",SUMPRODUCT((JC3:JC42=GF14)*(JF3:JF42=GF15)*(JM3:JM42="D"))+SUMPRODUCT((JC3:JC42=GF14)*(JF3:JF42=GF12)*(JM3:JM42="D"))+SUMPRODUCT((JC3:JC42=GF14)*(JF3:JF42=GF13)*(JM3:JM42="D"))+SUMPRODUCT((JC3:JC42=GF15)*(JF3:JF42=GF14)*(JM3:JM42="D"))+SUMPRODUCT((JC3:JC42=GF12)*(JF3:JF42=GF14)*(JM3:JM42="D"))+SUMPRODUCT((JC3:JC42=GF13)*(JF3:JF42=GF14)*(JM3:JM42="D")),"")</f>
        <v/>
      </c>
      <c r="GI14" s="255" t="str">
        <f ca="1">IF(GF14&lt;&gt;"",SUMPRODUCT((JC3:JC42=GF14)*(JF3:JF42=GF15)*(JM3:JM42="L"))+SUMPRODUCT((JC3:JC42=GF14)*(JF3:JF42=GF12)*(JM3:JM42="L"))+SUMPRODUCT((JC3:JC42=GF14)*(JF3:JF42=GF13)*(JM3:JM42="L"))+SUMPRODUCT((JC3:JC42=GF15)*(JF3:JF42=GF14)*(JN3:JN42="L"))+SUMPRODUCT((JC3:JC42=GF12)*(JF3:JF42=GF14)*(JN3:JN42="L"))+SUMPRODUCT((JC3:JC42=GF13)*(JF3:JF42=GF14)*(JN3:JN42="L")),"")</f>
        <v/>
      </c>
      <c r="GJ14" s="255">
        <f ca="1">IF(GF14&lt;&gt;"",VLOOKUP(GF14,EI4:EM29,5,FALSE),0)</f>
        <v>0</v>
      </c>
      <c r="GK14" s="255">
        <f ca="1">IF(GF14&lt;&gt;"",VLOOKUP(GF14,EI4:EN29,6,FALSE),0)</f>
        <v>0</v>
      </c>
      <c r="GL14" s="255">
        <f ca="1">GJ14-GK14+1000</f>
        <v>1000</v>
      </c>
      <c r="GM14" s="255">
        <f ca="1">IF(GF14&lt;&gt;"",VLOOKUP(GF14,EI4:EP29,8,FALSE),0)</f>
        <v>0</v>
      </c>
      <c r="GN14" s="255">
        <f ca="1">IF(GF14&lt;&gt;"",VLOOKUP(GF14,EI4:EQ29,9,FALSE),0)</f>
        <v>0</v>
      </c>
      <c r="GO14" s="255" t="str">
        <f ca="1">IF(GF14&lt;&gt;"",GM14-GN14+1000,"")</f>
        <v/>
      </c>
      <c r="GP14" s="255" t="str">
        <f ca="1">IF(GF14&lt;&gt;"",VLOOKUP(GF14,EI11:EM15,5,FALSE),"")</f>
        <v/>
      </c>
      <c r="GQ14" s="255" t="str">
        <f ca="1">IF(GF14&lt;&gt;"",VLOOKUP(GF14,EI11:EP15,8,FALSE),"")</f>
        <v/>
      </c>
      <c r="GR14" s="255" t="str">
        <f ca="1">IF(GF14&lt;&gt;"",VLOOKUP(GF14,EI11:EW15,15,FALSE),"")</f>
        <v/>
      </c>
      <c r="GS14" s="255" t="str">
        <f ca="1">IF(GF14&lt;&gt;"",SUMPRODUCT((JC3:JC42=GF14)*(JF3:JF42=GF15)*JI3:JI42)+SUMPRODUCT((JC3:JC42=GF14)*(JF3:JF42=GF12)*JI3:JI42)+SUMPRODUCT((JC3:JC42=GF14)*(JF3:JF42=GF13)*JI3:JI42)+SUMPRODUCT((JC3:JC42=GF15)*(JF3:JF42=GF14)*JJ3:JJ42)+SUMPRODUCT((JC3:JC42=GF12)*(JF3:JF42=GF14)*JJ3:JJ42)+SUMPRODUCT((JC3:JC42=GF13)*(JF3:JF42=GF14)*JJ3:JJ42),"")</f>
        <v/>
      </c>
      <c r="GT14" s="255" t="str">
        <f ca="1">IF(GF14&lt;&gt;"",SUMPRODUCT((JC3:JC42=GF14)*(JF3:JF42=GF15)*JK3:JK42)+SUMPRODUCT((JC3:JC42=GF14)*(JF3:JF42=GF12)*JK3:JK42)+SUMPRODUCT((JC3:JC42=GF14)*(JF3:JF42=GF13)*JK3:JK42)+SUMPRODUCT((JC3:JC42=GF15)*(JF3:JF42=GF14)*JL3:JL42)+SUMPRODUCT((JC3:JC42=GF12)*(JF3:JF42=GF14)*JL3:JL42)+SUMPRODUCT((JC3:JC42=GF13)*(JF3:JF42=GF14)*JL3:JL42),"")</f>
        <v/>
      </c>
      <c r="GU14" s="255" t="str">
        <f ca="1">IF(GF14&lt;&gt;"",GG14*4+GH14*2+GS14+GT14,"")</f>
        <v/>
      </c>
      <c r="GV14" s="255" t="str">
        <f ca="1">IF(GF14&lt;&gt;"",RANK(GU14,GU12:GU15),"")</f>
        <v/>
      </c>
      <c r="GW14" s="255">
        <f ca="1">SUMPRODUCT((GU12:GU15=GU14)*(GL12:GL15&gt;GL14))</f>
        <v>0</v>
      </c>
      <c r="GX14" s="255">
        <f ca="1">SUMPRODUCT((GU12:GU15=GU14)*(GL12:GL15=GL14)*(GO12:GO15&gt;GO14))</f>
        <v>0</v>
      </c>
      <c r="GY14" s="255">
        <f ca="1">SUMPRODUCT((GU11:GU15=GU14)*(GL11:GL15=GL14)*(GO11:GO15=GO14)*(GP11:GP15&gt;GP14))</f>
        <v>0</v>
      </c>
      <c r="GZ14" s="255">
        <f ca="1">SUMPRODUCT((GU11:GU15=GU14)*(GL11:GL15=GL14)*(GO11:GO15=GO14)*(GP11:GP15=GP14)*(GQ11:GQ15&gt;GQ14))</f>
        <v>0</v>
      </c>
      <c r="HA14" s="255">
        <f ca="1">SUMPRODUCT((GU11:GU15=GU14)*(GL11:GL15=GL14)*(GO11:GO15=GO14)*(GP11:GP15=GP14)*(GQ11:GQ15=GQ14)*(GR11:GR15&gt;GR14))</f>
        <v>0</v>
      </c>
      <c r="HB14" s="255" t="str">
        <f t="shared" ca="1" si="597"/>
        <v/>
      </c>
      <c r="HC14" s="255" t="str">
        <f ca="1">IF(GF14&lt;&gt;"",INDEX(GF12:GF15,MATCH(4,HB12:HB15,0),0),"")</f>
        <v/>
      </c>
      <c r="HD14" s="255" t="str">
        <f ca="1">IF(FE12&lt;&gt;"",FE12,"")</f>
        <v/>
      </c>
      <c r="HE14" s="255">
        <f ca="1">SUMPRODUCT((JC3:JC42=HD14)*(JF3:JF42=HD15)*(JM3:JM42="W"))+SUMPRODUCT((JC3:JC42=HD14)*(JF3:JF42=HD16)*(JM3:JM42="W"))+SUMPRODUCT((JC3:JC42=HD14)*(JF3:JF42=HD13)*(JM3:JM42="W"))+SUMPRODUCT((JC3:JC42=HD15)*(JF3:JF42=HD14)*(JN3:JN42="W"))+SUMPRODUCT((JC3:JC42=HD16)*(JF3:JF42=HD14)*(JN3:JN42="W"))+SUMPRODUCT((JC3:JC42=HD13)*(JF3:JF42=HD14)*(JN3:JN42="W"))</f>
        <v>0</v>
      </c>
      <c r="HF14" s="255">
        <f ca="1">SUMPRODUCT((JC3:JC42=HD14)*(JF3:JF42=HD15)*(JM3:JM42="D"))+SUMPRODUCT((JC3:JC42=HD14)*(JF3:JF42=HD16)*(JM3:JM42="D"))+SUMPRODUCT((JC3:JC42=HD14)*(JF3:JF42=HD13)*(JM3:JM42="D"))+SUMPRODUCT((JC3:JC42=HD15)*(JF3:JF42=HD14)*(JM3:JM42="D"))+SUMPRODUCT((JC3:JC42=HD16)*(JF3:JF42=HD14)*(JM3:JM42="D"))+SUMPRODUCT((JC3:JC42=HD13)*(JF3:JF42=HD14)*(JM3:JM42="D"))</f>
        <v>0</v>
      </c>
      <c r="HG14" s="255">
        <f ca="1">SUMPRODUCT((JC3:JC42=HD14)*(JF3:JF42=HD15)*(JM3:JM42="L"))+SUMPRODUCT((JC3:JC42=HD14)*(JF3:JF42=HD16)*(JM3:JM42="L"))+SUMPRODUCT((JC3:JC42=HD14)*(JF3:JF42=HD13)*(JM3:JM42="L"))+SUMPRODUCT((JC3:JC42=HD15)*(JF3:JF42=HD14)*(JN3:JN42="L"))+SUMPRODUCT((JC3:JC42=HD16)*(JF3:JF42=HD14)*(JN3:JN42="L"))+SUMPRODUCT((JC3:JC42=HD13)*(JF3:JF42=HD14)*(JN3:JN42="L"))</f>
        <v>0</v>
      </c>
      <c r="HH14" s="255">
        <f ca="1">IF(HD14&lt;&gt;"",VLOOKUP(HD14,EI4:EM29,5,FALSE),0)</f>
        <v>0</v>
      </c>
      <c r="HI14" s="255">
        <f ca="1">IF(HD14&lt;&gt;"",VLOOKUP(HD14,EI4:EN29,6,FALSE),0)</f>
        <v>0</v>
      </c>
      <c r="HJ14" s="255">
        <f ca="1">HH14-HI14+1000</f>
        <v>1000</v>
      </c>
      <c r="HK14" s="255">
        <f ca="1">IF(HD14&lt;&gt;"",VLOOKUP(HD14,EI4:EP29,8,FALSE),0)</f>
        <v>0</v>
      </c>
      <c r="HL14" s="255">
        <f ca="1">IF(HD14&lt;&gt;"",VLOOKUP(HD14,EI4:EQ29,9,FALSE),0)</f>
        <v>0</v>
      </c>
      <c r="HM14" s="255">
        <f t="shared" ref="HM14" ca="1" si="773">HK14-HL14+1000</f>
        <v>1000</v>
      </c>
      <c r="HN14" s="255" t="str">
        <f ca="1">IF(HD14&lt;&gt;"",VLOOKUP(HD14,EI11:EM15,5,FALSE),"")</f>
        <v/>
      </c>
      <c r="HO14" s="255" t="str">
        <f ca="1">IF(HD14&lt;&gt;"",VLOOKUP(HD14,EI11:EP15,8,FALSE),"")</f>
        <v/>
      </c>
      <c r="HP14" s="255" t="str">
        <f ca="1">IF(HD14&lt;&gt;"",VLOOKUP(HD14,EI11:EW15,15,FALSE),"")</f>
        <v/>
      </c>
      <c r="HQ14" s="255">
        <f ca="1">SUMPRODUCT((JC3:JC42=HD14)*(JF3:JF42=HD15)*JI3:JI42)+SUMPRODUCT((JC3:JC42=HD14)*(JF3:JF42=HD16)*JI3:JI42)+SUMPRODUCT((JC3:JC42=HD14)*(JF3:JF42=HD13)*JI3:JI42)+SUMPRODUCT((JC3:JC42=HD15)*(JF3:JF42=HD14)*JJ3:JJ42)+SUMPRODUCT((JC3:JC42=HD16)*(JF3:JF42=HD14)*JJ3:JJ42)+SUMPRODUCT((JC3:JC42=HD13)*(JF3:JF42=HD14)*JJ3:JJ42)</f>
        <v>0</v>
      </c>
      <c r="HR14" s="255">
        <f ca="1">SUMPRODUCT((JC3:JC42=HD14)*(JF3:JF42=HD15)*JK3:JK42)+SUMPRODUCT((JC3:JC42=HD14)*(JF3:JF42=HD16)*JK3:JK42)+SUMPRODUCT((JC3:JC42=HD14)*(JF3:JF42=HD13)*JK3:JK42)+SUMPRODUCT((JC3:JC42=HD15)*(JF3:JF42=HD14)*JL3:JL42)+SUMPRODUCT((JC3:JC42=HD16)*(JF3:JF42=HD14)*JL3:JL42)+SUMPRODUCT((JC3:JC42=HD13)*(JF3:JF42=HD14)*JL3:JL42)</f>
        <v>0</v>
      </c>
      <c r="HS14" s="255">
        <f t="shared" ref="HS14" ca="1" si="774">HE14*4+HF14*2+HQ14+HR14</f>
        <v>0</v>
      </c>
      <c r="HT14" s="255" t="str">
        <f ca="1">IF(HD14&lt;&gt;"",RANK(HS14,HS13:HS16),"")</f>
        <v/>
      </c>
      <c r="HU14" s="255">
        <f ca="1">SUMPRODUCT((HS13:HS16=HS14)*(HJ13:HJ16&gt;HJ14))</f>
        <v>0</v>
      </c>
      <c r="HV14" s="255">
        <f ca="1">SUMPRODUCT((HS13:HS16=HS14)*(HJ13:HJ16=HJ14)*(HM13:HM16&gt;HM14))</f>
        <v>0</v>
      </c>
      <c r="HW14" s="255">
        <f ca="1">SUMPRODUCT((HS11:HS15=HS14)*(HJ11:HJ15=HJ14)*(HM11:HM15=HM14)*(HN11:HN15&gt;HN14))</f>
        <v>0</v>
      </c>
      <c r="HX14" s="255">
        <f ca="1">SUMPRODUCT((HS11:HS15=HS14)*(HJ11:HJ15=HJ14)*(HM11:HM15=HM14)*(HN11:HN15=HN14)*(HO11:HO15&gt;HO14))</f>
        <v>0</v>
      </c>
      <c r="HY14" s="255">
        <f ca="1">SUMPRODUCT((HS11:HS15=HS14)*(HJ11:HJ15=HJ14)*(HM11:HM15=HM14)*(HN11:HN15=HN14)*(HO11:HO15=HO14)*(HP11:HP15&gt;HP14))</f>
        <v>0</v>
      </c>
      <c r="HZ14" s="255" t="str">
        <f t="shared" ca="1" si="741"/>
        <v/>
      </c>
      <c r="IA14" s="255" t="str">
        <f ca="1">IF(HD14&lt;&gt;"",INDEX(HD13:HD15,MATCH(4,HZ13:HZ15,0),0),"")</f>
        <v/>
      </c>
      <c r="IB14" s="255" t="str">
        <f ca="1">IF(FF11&lt;&gt;"",FF11,"")</f>
        <v/>
      </c>
      <c r="IC14" s="255">
        <f ca="1">SUMPRODUCT((JC3:JC42=IB14)*(JF3:JF42=IB15)*(JM3:JM42="W"))+SUMPRODUCT((JC3:JC42=IB14)*(JF3:JF42=IB16)*(JM3:JM42="W"))+SUMPRODUCT((JC3:JC42=IB14)*(JF3:JF42=IB17)*(JM3:JM42="W"))+SUMPRODUCT((JC3:JC42=IB15)*(JF3:JF42=IB14)*(JN3:JN42="W"))+SUMPRODUCT((JC3:JC42=IB16)*(JF3:JF42=IB14)*(JN3:JN42="W"))+SUMPRODUCT((JC3:JC42=IB17)*(JF3:JF42=IB14)*(JN3:JN42="W"))</f>
        <v>0</v>
      </c>
      <c r="ID14" s="255">
        <f ca="1">SUMPRODUCT((JC3:JC42=IB14)*(JF3:JF42=IB15)*(JM3:JM42="D"))+SUMPRODUCT((JC3:JC42=IB14)*(JF3:JF42=IB16)*(JM3:JM42="D"))+SUMPRODUCT((JC3:JC42=IB14)*(JF3:JF42=IB17)*(JM3:JM42="D"))+SUMPRODUCT((JC3:JC42=IB15)*(JF3:JF42=IB14)*(JM3:JM42="D"))+SUMPRODUCT((JC3:JC42=IB16)*(JF3:JF42=IB14)*(JM3:JM42="D"))+SUMPRODUCT((JC3:JC42=IB17)*(JF3:JF42=IB14)*(JM3:JM42="D"))</f>
        <v>0</v>
      </c>
      <c r="IE14" s="255">
        <f ca="1">SUMPRODUCT((JC3:JC42=IB14)*(JF3:JF42=IB15)*(JM3:JM42="L"))+SUMPRODUCT((JC3:JC42=IB14)*(JF3:JF42=IB16)*(JM3:JM42="L"))+SUMPRODUCT((JC3:JC42=IB14)*(JF3:JF42=IB17)*(JM3:JM42="L"))+SUMPRODUCT((JC3:JC42=IB15)*(JF3:JF42=IB14)*(JN3:JN42="L"))+SUMPRODUCT((JC3:JC42=IB16)*(JF3:JF42=IB14)*(JN3:JN42="L"))+SUMPRODUCT((JC3:JC42=IB17)*(JF3:JF42=IB14)*(JN3:JN42="L"))</f>
        <v>0</v>
      </c>
      <c r="IF14" s="255">
        <f ca="1">IF(IB14&lt;&gt;"",VLOOKUP(IB14,EI4:EM29,5,FALSE),0)</f>
        <v>0</v>
      </c>
      <c r="IG14" s="255">
        <f ca="1">IF(IB14&lt;&gt;"",VLOOKUP(IB14,EI4:EN29,6,FALSE),0)</f>
        <v>0</v>
      </c>
      <c r="IH14" s="255">
        <f ca="1">IF14-IG14+1000</f>
        <v>1000</v>
      </c>
      <c r="II14" s="255">
        <f ca="1">IF(IB14&lt;&gt;"",VLOOKUP(IB14,EI4:EP29,8,FALSE),0)</f>
        <v>0</v>
      </c>
      <c r="IJ14" s="255">
        <f ca="1">IF(IB14&lt;&gt;"",VLOOKUP(IB14,EI4:EQ29,9,FALSE),0)</f>
        <v>0</v>
      </c>
      <c r="IK14" s="255">
        <f ca="1">II14-IJ14+1000</f>
        <v>1000</v>
      </c>
      <c r="IL14" s="255" t="str">
        <f ca="1">IF(IB14&lt;&gt;"",VLOOKUP(IB14,EI11:EM15,5,FALSE),"")</f>
        <v/>
      </c>
      <c r="IM14" s="255" t="str">
        <f ca="1">IF(IB14&lt;&gt;"",VLOOKUP(IB14,EI11:EP15,8,FALSE),"")</f>
        <v/>
      </c>
      <c r="IN14" s="255" t="str">
        <f ca="1">IF(IB14&lt;&gt;"",VLOOKUP(IB14,EI11:EW15,15,FALSE),"")</f>
        <v/>
      </c>
      <c r="IO14" s="255">
        <f ca="1">SUMPRODUCT((JC3:JC42=IB14)*(JF3:JF42=IB15)*JI3:JI42)+SUMPRODUCT((JC3:JC42=IB14)*(JF3:JF42=IB16)*JI3:JI42)+SUMPRODUCT((JC3:JC42=IB14)*(JF3:JF42=IB17)*JI3:JI42)+SUMPRODUCT((JC3:JC42=IB15)*(JF3:JF42=IB14)*JJ3:JJ42)+SUMPRODUCT((JC3:JC42=IB16)*(JF3:JF42=IB14)*JJ3:JJ42)+SUMPRODUCT((JC3:JC42=IB17)*(JF3:JF42=IB14)*JJ3:JJ42)</f>
        <v>0</v>
      </c>
      <c r="IP14" s="255">
        <f ca="1">SUMPRODUCT((JC3:JC42=IB14)*(JF3:JF42=IB15)*JK3:JK42)+SUMPRODUCT((JC3:JC42=IB14)*(JF3:JF42=IB16)*JK3:JK42)+SUMPRODUCT((JC3:JC42=IB14)*(JF3:JF42=IB17)*JK3:JK42)+SUMPRODUCT((JC3:JC42=IB15)*(JF3:JF42=IB14)*JL3:JL42)+SUMPRODUCT((JC3:JC42=IB16)*(JF3:JF42=IB14)*JL3:JL42)+SUMPRODUCT((JC3:JC42=IB17)*(JF3:JF42=IB14)*JL3:JL42)</f>
        <v>0</v>
      </c>
      <c r="IQ14" s="255">
        <f ca="1">IC14*4+ID14*2+IO14+IP14</f>
        <v>0</v>
      </c>
      <c r="IR14" s="255" t="str">
        <f ca="1">IF(IB14&lt;&gt;"",RANK(IQ14,IQ14:IQ17),"")</f>
        <v/>
      </c>
      <c r="IS14" s="255">
        <f ca="1">SUMPRODUCT((IQ14:IQ17=IQ14)*(IH14:IH17&gt;IH14))</f>
        <v>0</v>
      </c>
      <c r="IT14" s="255">
        <f ca="1">SUMPRODUCT((IQ14:IQ17=IQ14)*(IH14:IH17=IH14)*(IK14:IK17&gt;IK14))</f>
        <v>0</v>
      </c>
      <c r="IU14" s="255">
        <f ca="1">SUMPRODUCT((IQ11:IQ15=IQ14)*(IH11:IH15=IH14)*(IK11:IK15=IK14)*(IL11:IL15&gt;IL14))</f>
        <v>0</v>
      </c>
      <c r="IV14" s="255">
        <f ca="1">SUMPRODUCT((IQ11:IQ15=IQ14)*(IH11:IH15=IH14)*(IK11:IK15=IK14)*(IL11:IL15=IL14)*(IM11:IM15&gt;IM14))</f>
        <v>0</v>
      </c>
      <c r="IW14" s="255">
        <f ca="1">SUMPRODUCT((IQ11:IQ15=IQ14)*(IH11:IH15=IH14)*(IK11:IK15=IK14)*(IL11:IL15=IL14)*(IM11:IM15=IM14)*(IN11:IN15&gt;IN14))</f>
        <v>0</v>
      </c>
      <c r="IX14" s="255" t="str">
        <f t="shared" ref="IX14:IX15" ca="1" si="775">IF(IB14&lt;&gt;"",SUM(IR14:IW14)+3,"")</f>
        <v/>
      </c>
      <c r="IY14" s="255" t="str">
        <f ca="1">IF(IB14&lt;&gt;"",IF(IX14=4,IB14,IB15),"")</f>
        <v/>
      </c>
      <c r="IZ14" s="255" t="str">
        <f ca="1">IF(IY14&lt;&gt;"",IY14,IF(IA14&lt;&gt;"",IA14,IF(HC14&lt;&gt;"",HC14,IF(GE14&lt;&gt;"",GE14,FA14))))</f>
        <v>Samoa</v>
      </c>
      <c r="JA14" s="255">
        <v>4</v>
      </c>
      <c r="JB14" s="255">
        <v>12</v>
      </c>
      <c r="JC14" s="255" t="str">
        <f t="shared" si="18"/>
        <v>New Zealand</v>
      </c>
      <c r="JD14" s="255" t="str">
        <f ca="1">IF(OFFSET('All Players'!$W21,0,JD$1)&lt;&gt;"",OFFSET('All Players'!$W21,0,JD$1),"")</f>
        <v/>
      </c>
      <c r="JE14" s="255" t="str">
        <f ca="1">IF(OFFSET('All Players'!$Y21,0,JD$1)&lt;&gt;"",OFFSET('All Players'!$Y21,0,JD$1),"")</f>
        <v/>
      </c>
      <c r="JF14" s="255" t="str">
        <f t="shared" si="19"/>
        <v>Namibia</v>
      </c>
      <c r="JG14" s="255" t="str">
        <f ca="1">IF(OFFSET('All Players'!$AA21,0,JF$1)&lt;&gt;"",OFFSET('All Players'!$AA21,0,JF$1),"")</f>
        <v/>
      </c>
      <c r="JH14" s="255" t="str">
        <f ca="1">IF(OFFSET('All Players'!$AC21,0,JG$1)&lt;&gt;"",OFFSET('All Players'!$AC21,0,JG$1),"")</f>
        <v/>
      </c>
      <c r="JI14" s="255">
        <f t="shared" ca="1" si="20"/>
        <v>0</v>
      </c>
      <c r="JJ14" s="255">
        <f t="shared" ca="1" si="21"/>
        <v>0</v>
      </c>
      <c r="JK14" s="255">
        <f t="shared" ca="1" si="22"/>
        <v>0</v>
      </c>
      <c r="JL14" s="255">
        <f t="shared" ca="1" si="23"/>
        <v>0</v>
      </c>
      <c r="JM14" s="255" t="str">
        <f t="shared" ca="1" si="24"/>
        <v/>
      </c>
      <c r="JN14" s="255" t="str">
        <f t="shared" ca="1" si="25"/>
        <v/>
      </c>
      <c r="JO14" s="255">
        <f ca="1">VLOOKUP(JP14,OG11:OH15,2,FALSE)</f>
        <v>3</v>
      </c>
      <c r="JP14" s="255" t="s">
        <v>46</v>
      </c>
      <c r="JQ14" s="255">
        <f t="shared" ca="1" si="469"/>
        <v>0</v>
      </c>
      <c r="JR14" s="255">
        <f t="shared" ca="1" si="470"/>
        <v>0</v>
      </c>
      <c r="JS14" s="255">
        <f t="shared" ca="1" si="471"/>
        <v>0</v>
      </c>
      <c r="JT14" s="255">
        <f t="shared" ca="1" si="472"/>
        <v>0</v>
      </c>
      <c r="JU14" s="255">
        <f t="shared" ca="1" si="598"/>
        <v>0</v>
      </c>
      <c r="JV14" s="255">
        <f t="shared" ca="1" si="473"/>
        <v>1000</v>
      </c>
      <c r="JW14" s="255">
        <f t="shared" ca="1" si="599"/>
        <v>0</v>
      </c>
      <c r="JX14" s="255">
        <f t="shared" ca="1" si="600"/>
        <v>0</v>
      </c>
      <c r="JY14" s="255">
        <f t="shared" ca="1" si="474"/>
        <v>1000</v>
      </c>
      <c r="JZ14" s="255">
        <f t="shared" ca="1" si="475"/>
        <v>0</v>
      </c>
      <c r="KA14" s="255">
        <f ca="1">SUMIF(OJ:OJ,JP14,OP:OP)+SUMIF(OM:OM,JP14,OQ:OQ)</f>
        <v>0</v>
      </c>
      <c r="KB14" s="255">
        <f ca="1">SUMIF(OJ:OJ,JP14,OR:OR)+SUMIF(OM:OM,JP14,OS:OS)</f>
        <v>0</v>
      </c>
      <c r="KC14" s="255">
        <f t="shared" ca="1" si="476"/>
        <v>0</v>
      </c>
      <c r="KD14" s="255">
        <v>11</v>
      </c>
      <c r="KE14" s="255">
        <f t="shared" ca="1" si="601"/>
        <v>1</v>
      </c>
      <c r="KG14" s="255">
        <f ca="1">RANK(KC14,KC$11:KC$15)+COUNTIF(KC$11:KC14,KC14)-1</f>
        <v>4</v>
      </c>
      <c r="KH14" s="255" t="str">
        <f ca="1">INDEX(JP$11:JP$15,MATCH(4,KG$11:KG$15,0),0)</f>
        <v>Scotland</v>
      </c>
      <c r="KI14" s="255">
        <f t="shared" ca="1" si="602"/>
        <v>1</v>
      </c>
      <c r="KJ14" s="255" t="str">
        <f ca="1">IF(AND(KJ13&lt;&gt;"",KI14=1),KH14,"")</f>
        <v>Scotland</v>
      </c>
      <c r="KK14" s="255" t="str">
        <f ca="1">IF(AND(KK13&lt;&gt;"",KI15=2),KH15,"")</f>
        <v/>
      </c>
      <c r="KO14" s="255" t="str">
        <f t="shared" ca="1" si="603"/>
        <v>Scotland</v>
      </c>
      <c r="KP14" s="255">
        <f ca="1">SUMPRODUCT((OJ3:OJ42=KO14)*(OM3:OM42=KO15)*(OT3:OT42="W"))+SUMPRODUCT((OJ3:OJ42=KO14)*(OM3:OM42=KO11)*(OT3:OT42="W"))+SUMPRODUCT((OJ3:OJ42=KO14)*(OM3:OM42=KO12)*(OT3:OT42="W"))+SUMPRODUCT((OJ3:OJ42=KO14)*(OM3:OM42=KO13)*(OT3:OT42="W"))+SUMPRODUCT((OJ3:OJ42=KO15)*(OM3:OM42=KO14)*(OU3:OU42="W"))+SUMPRODUCT((OJ3:OJ42=KO11)*(OM3:OM42=KO14)*(OU3:OU42="W"))+SUMPRODUCT((OJ3:OJ42=KO12)*(OM3:OM42=KO14)*(OU3:OU42="W"))+SUMPRODUCT((OJ3:OJ42=KO13)*(OM3:OM42=KO14)*(OU3:OU42="W"))</f>
        <v>0</v>
      </c>
      <c r="KQ14" s="255">
        <f ca="1">SUMPRODUCT((OJ3:OJ42=KO14)*(OM3:OM42=KO15)*(OT3:OT42="D"))+SUMPRODUCT((OJ3:OJ42=KO14)*(OM3:OM42=KO11)*(OT3:OT42="D"))+SUMPRODUCT((OJ3:OJ42=KO14)*(OM3:OM42=KO12)*(OT3:OT42="D"))+SUMPRODUCT((OJ3:OJ42=KO14)*(OM3:OM42=KO13)*(OT3:OT42="D"))+SUMPRODUCT((OJ3:OJ42=KO15)*(OM3:OM42=KO14)*(OT3:OT42="D"))+SUMPRODUCT((OJ3:OJ42=KO11)*(OM3:OM42=KO14)*(OT3:OT42="D"))+SUMPRODUCT((OJ3:OJ42=KO12)*(OM3:OM42=KO14)*(OT3:OT42="D"))+SUMPRODUCT((OJ3:OJ42=KO13)*(OM3:OM42=KO14)*(OT3:OT42="D"))</f>
        <v>0</v>
      </c>
      <c r="KR14" s="255">
        <f ca="1">SUMPRODUCT((OJ3:OJ42=KO14)*(OM3:OM42=KO15)*(OT3:OT42="L"))+SUMPRODUCT((OJ3:OJ42=KO14)*(OM3:OM42=KO11)*(OT3:OT42="L"))+SUMPRODUCT((OJ3:OJ42=KO14)*(OM3:OM42=KO12)*(OT3:OT42="L"))+SUMPRODUCT((OJ3:OJ42=KO14)*(OM3:OM42=KO13)*(OT3:OT42="L"))+SUMPRODUCT((OJ3:OJ42=KO15)*(OM3:OM42=KO14)*(OU3:OU42="L"))+SUMPRODUCT((OJ3:OJ42=KO11)*(OM3:OM42=KO14)*(OU3:OU42="L"))+SUMPRODUCT((OJ3:OJ42=KO12)*(OM3:OM42=KO14)*(OU3:OU42="L"))+SUMPRODUCT((OJ3:OJ42=KO13)*(OM3:OM42=KO14)*(OU3:OU42="L"))</f>
        <v>0</v>
      </c>
      <c r="KS14" s="255">
        <f ca="1">IF(KO14&lt;&gt;"",VLOOKUP(KO14,JP4:JT29,5,FALSE),0)</f>
        <v>0</v>
      </c>
      <c r="KT14" s="255">
        <f ca="1">IF(KO14&lt;&gt;"",VLOOKUP(KO14,JP4:JU29,6,FALSE),0)</f>
        <v>0</v>
      </c>
      <c r="KU14" s="255">
        <f ca="1">KS14-KT14+1000</f>
        <v>1000</v>
      </c>
      <c r="KV14" s="255">
        <f ca="1">IF(KO14&lt;&gt;"",VLOOKUP(KO14,JP4:JW29,8,FALSE),0)</f>
        <v>0</v>
      </c>
      <c r="KW14" s="255">
        <f ca="1">IF(KO14&lt;&gt;"",VLOOKUP(KO14,JP4:JX29,9,FALSE),0)</f>
        <v>0</v>
      </c>
      <c r="KX14" s="255">
        <f ca="1">IF(KO14&lt;&gt;"",KV14-KW14+1000,"")</f>
        <v>1000</v>
      </c>
      <c r="KY14" s="255">
        <f ca="1">IF(KO14&lt;&gt;"",VLOOKUP(KO14,JP11:JT15,5,FALSE),"")</f>
        <v>0</v>
      </c>
      <c r="KZ14" s="255">
        <f ca="1">IF(KO14&lt;&gt;"",VLOOKUP(KO14,JP11:JW15,8,FALSE),"")</f>
        <v>0</v>
      </c>
      <c r="LA14" s="255">
        <f ca="1">IF(KO14&lt;&gt;"",VLOOKUP(KO14,JP11:KD15,15,FALSE),"")</f>
        <v>11</v>
      </c>
      <c r="LB14" s="255">
        <f ca="1">SUMPRODUCT((OJ3:OJ42=KO14)*(OM3:OM42=KO15)*OP3:OP42)+SUMPRODUCT((OJ3:OJ42=KO14)*(OM3:OM42=KO11)*OP3:OP42)+SUMPRODUCT((OJ3:OJ42=KO14)*(OM3:OM42=KO12)*OP3:OP42)+SUMPRODUCT((OJ3:OJ42=KO14)*(OM3:OM42=KO13)*OP3:OP42)+SUMPRODUCT((OJ3:OJ42=KO15)*(OM3:OM42=KO14)*OQ3:OQ42)+SUMPRODUCT((OJ3:OJ42=KO11)*(OM3:OM42=KO14)*OQ3:OQ42)+SUMPRODUCT((OJ3:OJ42=KO12)*(OM3:OM42=KO14)*OQ3:OQ42)+SUMPRODUCT((OJ3:OJ42=KO13)*(OM3:OM42=KO14)*OQ3:OQ42)</f>
        <v>0</v>
      </c>
      <c r="LC14" s="255">
        <f ca="1">SUMPRODUCT((OJ3:OJ42=KO14)*(OM3:OM42=KO15)*OR3:OR42)+SUMPRODUCT((OJ3:OJ42=KO14)*(OM3:OM42=KO11)*OR3:OR42)+SUMPRODUCT((OJ3:OJ42=KO14)*(OM3:OM42=KO12)*OR3:OR42)+SUMPRODUCT((OJ3:OJ42=KO14)*(OM3:OM42=KO13)*OR3:OR42)+SUMPRODUCT((OJ3:OJ42=KO15)*(OM3:OM42=KO14)*OS3:OS42)+SUMPRODUCT((OJ3:OJ42=KO11)*(OM3:OM42=KO14)*OS3:OS42)+SUMPRODUCT((OJ3:OJ42=KO12)*(OM3:OM42=KO14)*OS3:OS42)+SUMPRODUCT((OJ3:OJ42=KO13)*(OM3:OM42=KO14)*OS3:OS42)</f>
        <v>0</v>
      </c>
      <c r="LD14" s="255">
        <f ca="1">IF(KO14&lt;&gt;"",KP14*4+KQ14*2+LB14+LC14,"")</f>
        <v>0</v>
      </c>
      <c r="LE14" s="255">
        <f ca="1">IF(KO14&lt;&gt;"",RANK(LD14,LD11:LD15),"")</f>
        <v>1</v>
      </c>
      <c r="LF14" s="255">
        <f ca="1">SUMPRODUCT((LD11:LD15=LD14)*(KU11:KU15&gt;KU14))</f>
        <v>0</v>
      </c>
      <c r="LG14" s="255">
        <f ca="1">SUMPRODUCT((LD11:LD15=LD14)*(KU11:KU15=KU14)*(KX11:KX15&gt;KX14))</f>
        <v>0</v>
      </c>
      <c r="LH14" s="255">
        <f ca="1">SUMPRODUCT((LD11:LD15=LD14)*(KU11:KU15=KU14)*(KX11:KX15=KX14)*(KY11:KY15&gt;KY14))</f>
        <v>0</v>
      </c>
      <c r="LI14" s="255">
        <f ca="1">SUMPRODUCT((LD11:LD15=LD14)*(KU11:KU15=KU14)*(KX11:KX15=KX14)*(KY11:KY15=KY14)*(KZ11:KZ15&gt;KZ14))</f>
        <v>0</v>
      </c>
      <c r="LJ14" s="255">
        <f ca="1">SUMPRODUCT((LD11:LD15=LD14)*(KU11:KU15=KU14)*(KX11:KX15=KX14)*(KY11:KY15=KY14)*(KZ11:KZ15=KZ14)*(LA11:LA15&gt;LA14))</f>
        <v>2</v>
      </c>
      <c r="LK14" s="255">
        <f t="shared" ca="1" si="606"/>
        <v>3</v>
      </c>
      <c r="LL14" s="255" t="str">
        <f ca="1">IF(KO14&lt;&gt;"",INDEX(KO11:KO15,MATCH(4,LK11:LK15,0),0),"")</f>
        <v>Samoa</v>
      </c>
      <c r="LM14" s="255" t="str">
        <f ca="1">IF(KK13&lt;&gt;"",KK13,"")</f>
        <v/>
      </c>
      <c r="LN14" s="255" t="str">
        <f ca="1">IF(LM14&lt;&gt;"",SUMPRODUCT((OJ3:OJ42=LM14)*(OM3:OM42=LM15)*(OT3:OT42="W"))+SUMPRODUCT((OJ3:OJ42=LM14)*(OM3:OM42=LM12)*(OT3:OT42="W"))+SUMPRODUCT((OJ3:OJ42=LM14)*(OM3:OM42=LM13)*(OT3:OT42="W"))+SUMPRODUCT((OJ3:OJ42=LM15)*(OM3:OM42=LM14)*(OU3:OU42="W"))+SUMPRODUCT((OJ3:OJ42=LM12)*(OM3:OM42=LM14)*(OU3:OU42="W"))+SUMPRODUCT((OJ3:OJ42=LM13)*(OM3:OM42=LM14)*(OU3:OU42="W")),"")</f>
        <v/>
      </c>
      <c r="LO14" s="255" t="str">
        <f ca="1">IF(LM14&lt;&gt;"",SUMPRODUCT((OJ3:OJ42=LM14)*(OM3:OM42=LM15)*(OT3:OT42="D"))+SUMPRODUCT((OJ3:OJ42=LM14)*(OM3:OM42=LM12)*(OT3:OT42="D"))+SUMPRODUCT((OJ3:OJ42=LM14)*(OM3:OM42=LM13)*(OT3:OT42="D"))+SUMPRODUCT((OJ3:OJ42=LM15)*(OM3:OM42=LM14)*(OT3:OT42="D"))+SUMPRODUCT((OJ3:OJ42=LM12)*(OM3:OM42=LM14)*(OT3:OT42="D"))+SUMPRODUCT((OJ3:OJ42=LM13)*(OM3:OM42=LM14)*(OT3:OT42="D")),"")</f>
        <v/>
      </c>
      <c r="LP14" s="255" t="str">
        <f ca="1">IF(LM14&lt;&gt;"",SUMPRODUCT((OJ3:OJ42=LM14)*(OM3:OM42=LM15)*(OT3:OT42="L"))+SUMPRODUCT((OJ3:OJ42=LM14)*(OM3:OM42=LM12)*(OT3:OT42="L"))+SUMPRODUCT((OJ3:OJ42=LM14)*(OM3:OM42=LM13)*(OT3:OT42="L"))+SUMPRODUCT((OJ3:OJ42=LM15)*(OM3:OM42=LM14)*(OU3:OU42="L"))+SUMPRODUCT((OJ3:OJ42=LM12)*(OM3:OM42=LM14)*(OU3:OU42="L"))+SUMPRODUCT((OJ3:OJ42=LM13)*(OM3:OM42=LM14)*(OU3:OU42="L")),"")</f>
        <v/>
      </c>
      <c r="LQ14" s="255">
        <f ca="1">IF(LM14&lt;&gt;"",VLOOKUP(LM14,JP4:JT29,5,FALSE),0)</f>
        <v>0</v>
      </c>
      <c r="LR14" s="255">
        <f ca="1">IF(LM14&lt;&gt;"",VLOOKUP(LM14,JP4:JU29,6,FALSE),0)</f>
        <v>0</v>
      </c>
      <c r="LS14" s="255">
        <f ca="1">LQ14-LR14+1000</f>
        <v>1000</v>
      </c>
      <c r="LT14" s="255">
        <f ca="1">IF(LM14&lt;&gt;"",VLOOKUP(LM14,JP4:JW29,8,FALSE),0)</f>
        <v>0</v>
      </c>
      <c r="LU14" s="255">
        <f ca="1">IF(LM14&lt;&gt;"",VLOOKUP(LM14,JP4:JX29,9,FALSE),0)</f>
        <v>0</v>
      </c>
      <c r="LV14" s="255" t="str">
        <f ca="1">IF(LM14&lt;&gt;"",LT14-LU14+1000,"")</f>
        <v/>
      </c>
      <c r="LW14" s="255" t="str">
        <f ca="1">IF(LM14&lt;&gt;"",VLOOKUP(LM14,JP11:JT15,5,FALSE),"")</f>
        <v/>
      </c>
      <c r="LX14" s="255" t="str">
        <f ca="1">IF(LM14&lt;&gt;"",VLOOKUP(LM14,JP11:JW15,8,FALSE),"")</f>
        <v/>
      </c>
      <c r="LY14" s="255" t="str">
        <f ca="1">IF(LM14&lt;&gt;"",VLOOKUP(LM14,JP11:KD15,15,FALSE),"")</f>
        <v/>
      </c>
      <c r="LZ14" s="255" t="str">
        <f ca="1">IF(LM14&lt;&gt;"",SUMPRODUCT((OJ3:OJ42=LM14)*(OM3:OM42=LM15)*OP3:OP42)+SUMPRODUCT((OJ3:OJ42=LM14)*(OM3:OM42=LM12)*OP3:OP42)+SUMPRODUCT((OJ3:OJ42=LM14)*(OM3:OM42=LM13)*OP3:OP42)+SUMPRODUCT((OJ3:OJ42=LM15)*(OM3:OM42=LM14)*OQ3:OQ42)+SUMPRODUCT((OJ3:OJ42=LM12)*(OM3:OM42=LM14)*OQ3:OQ42)+SUMPRODUCT((OJ3:OJ42=LM13)*(OM3:OM42=LM14)*OQ3:OQ42),"")</f>
        <v/>
      </c>
      <c r="MA14" s="255" t="str">
        <f ca="1">IF(LM14&lt;&gt;"",SUMPRODUCT((OJ3:OJ42=LM14)*(OM3:OM42=LM15)*OR3:OR42)+SUMPRODUCT((OJ3:OJ42=LM14)*(OM3:OM42=LM12)*OR3:OR42)+SUMPRODUCT((OJ3:OJ42=LM14)*(OM3:OM42=LM13)*OR3:OR42)+SUMPRODUCT((OJ3:OJ42=LM15)*(OM3:OM42=LM14)*OS3:OS42)+SUMPRODUCT((OJ3:OJ42=LM12)*(OM3:OM42=LM14)*OS3:OS42)+SUMPRODUCT((OJ3:OJ42=LM13)*(OM3:OM42=LM14)*OS3:OS42),"")</f>
        <v/>
      </c>
      <c r="MB14" s="255" t="str">
        <f ca="1">IF(LM14&lt;&gt;"",LN14*4+LO14*2+LZ14+MA14,"")</f>
        <v/>
      </c>
      <c r="MC14" s="255" t="str">
        <f ca="1">IF(LM14&lt;&gt;"",RANK(MB14,MB12:MB15),"")</f>
        <v/>
      </c>
      <c r="MD14" s="255">
        <f ca="1">SUMPRODUCT((MB12:MB15=MB14)*(LS12:LS15&gt;LS14))</f>
        <v>0</v>
      </c>
      <c r="ME14" s="255">
        <f ca="1">SUMPRODUCT((MB12:MB15=MB14)*(LS12:LS15=LS14)*(LV12:LV15&gt;LV14))</f>
        <v>0</v>
      </c>
      <c r="MF14" s="255">
        <f ca="1">SUMPRODUCT((MB11:MB15=MB14)*(LS11:LS15=LS14)*(LV11:LV15=LV14)*(LW11:LW15&gt;LW14))</f>
        <v>0</v>
      </c>
      <c r="MG14" s="255">
        <f ca="1">SUMPRODUCT((MB11:MB15=MB14)*(LS11:LS15=LS14)*(LV11:LV15=LV14)*(LW11:LW15=LW14)*(LX11:LX15&gt;LX14))</f>
        <v>0</v>
      </c>
      <c r="MH14" s="255">
        <f ca="1">SUMPRODUCT((MB11:MB15=MB14)*(LS11:LS15=LS14)*(LV11:LV15=LV14)*(LW11:LW15=LW14)*(LX11:LX15=LX14)*(LY11:LY15&gt;LY14))</f>
        <v>0</v>
      </c>
      <c r="MI14" s="255" t="str">
        <f t="shared" ca="1" si="607"/>
        <v/>
      </c>
      <c r="MJ14" s="255" t="str">
        <f ca="1">IF(LM14&lt;&gt;"",INDEX(LM12:LM15,MATCH(4,MI12:MI15,0),0),"")</f>
        <v/>
      </c>
      <c r="MK14" s="255" t="str">
        <f ca="1">IF(KL12&lt;&gt;"",KL12,"")</f>
        <v/>
      </c>
      <c r="ML14" s="255">
        <f ca="1">SUMPRODUCT((OJ3:OJ42=MK14)*(OM3:OM42=MK15)*(OT3:OT42="W"))+SUMPRODUCT((OJ3:OJ42=MK14)*(OM3:OM42=MK16)*(OT3:OT42="W"))+SUMPRODUCT((OJ3:OJ42=MK14)*(OM3:OM42=MK13)*(OT3:OT42="W"))+SUMPRODUCT((OJ3:OJ42=MK15)*(OM3:OM42=MK14)*(OU3:OU42="W"))+SUMPRODUCT((OJ3:OJ42=MK16)*(OM3:OM42=MK14)*(OU3:OU42="W"))+SUMPRODUCT((OJ3:OJ42=MK13)*(OM3:OM42=MK14)*(OU3:OU42="W"))</f>
        <v>0</v>
      </c>
      <c r="MM14" s="255">
        <f ca="1">SUMPRODUCT((OJ3:OJ42=MK14)*(OM3:OM42=MK15)*(OT3:OT42="D"))+SUMPRODUCT((OJ3:OJ42=MK14)*(OM3:OM42=MK16)*(OT3:OT42="D"))+SUMPRODUCT((OJ3:OJ42=MK14)*(OM3:OM42=MK13)*(OT3:OT42="D"))+SUMPRODUCT((OJ3:OJ42=MK15)*(OM3:OM42=MK14)*(OT3:OT42="D"))+SUMPRODUCT((OJ3:OJ42=MK16)*(OM3:OM42=MK14)*(OT3:OT42="D"))+SUMPRODUCT((OJ3:OJ42=MK13)*(OM3:OM42=MK14)*(OT3:OT42="D"))</f>
        <v>0</v>
      </c>
      <c r="MN14" s="255">
        <f ca="1">SUMPRODUCT((OJ3:OJ42=MK14)*(OM3:OM42=MK15)*(OT3:OT42="L"))+SUMPRODUCT((OJ3:OJ42=MK14)*(OM3:OM42=MK16)*(OT3:OT42="L"))+SUMPRODUCT((OJ3:OJ42=MK14)*(OM3:OM42=MK13)*(OT3:OT42="L"))+SUMPRODUCT((OJ3:OJ42=MK15)*(OM3:OM42=MK14)*(OU3:OU42="L"))+SUMPRODUCT((OJ3:OJ42=MK16)*(OM3:OM42=MK14)*(OU3:OU42="L"))+SUMPRODUCT((OJ3:OJ42=MK13)*(OM3:OM42=MK14)*(OU3:OU42="L"))</f>
        <v>0</v>
      </c>
      <c r="MO14" s="255">
        <f ca="1">IF(MK14&lt;&gt;"",VLOOKUP(MK14,JP4:JT29,5,FALSE),0)</f>
        <v>0</v>
      </c>
      <c r="MP14" s="255">
        <f ca="1">IF(MK14&lt;&gt;"",VLOOKUP(MK14,JP4:JU29,6,FALSE),0)</f>
        <v>0</v>
      </c>
      <c r="MQ14" s="255">
        <f ca="1">MO14-MP14+1000</f>
        <v>1000</v>
      </c>
      <c r="MR14" s="255">
        <f ca="1">IF(MK14&lt;&gt;"",VLOOKUP(MK14,JP4:JW29,8,FALSE),0)</f>
        <v>0</v>
      </c>
      <c r="MS14" s="255">
        <f ca="1">IF(MK14&lt;&gt;"",VLOOKUP(MK14,JP4:JX29,9,FALSE),0)</f>
        <v>0</v>
      </c>
      <c r="MT14" s="255">
        <f t="shared" ref="MT14" ca="1" si="776">MR14-MS14+1000</f>
        <v>1000</v>
      </c>
      <c r="MU14" s="255" t="str">
        <f ca="1">IF(MK14&lt;&gt;"",VLOOKUP(MK14,JP11:JT15,5,FALSE),"")</f>
        <v/>
      </c>
      <c r="MV14" s="255" t="str">
        <f ca="1">IF(MK14&lt;&gt;"",VLOOKUP(MK14,JP11:JW15,8,FALSE),"")</f>
        <v/>
      </c>
      <c r="MW14" s="255" t="str">
        <f ca="1">IF(MK14&lt;&gt;"",VLOOKUP(MK14,JP11:KD15,15,FALSE),"")</f>
        <v/>
      </c>
      <c r="MX14" s="255">
        <f ca="1">SUMPRODUCT((OJ3:OJ42=MK14)*(OM3:OM42=MK15)*OP3:OP42)+SUMPRODUCT((OJ3:OJ42=MK14)*(OM3:OM42=MK16)*OP3:OP42)+SUMPRODUCT((OJ3:OJ42=MK14)*(OM3:OM42=MK13)*OP3:OP42)+SUMPRODUCT((OJ3:OJ42=MK15)*(OM3:OM42=MK14)*OQ3:OQ42)+SUMPRODUCT((OJ3:OJ42=MK16)*(OM3:OM42=MK14)*OQ3:OQ42)+SUMPRODUCT((OJ3:OJ42=MK13)*(OM3:OM42=MK14)*OQ3:OQ42)</f>
        <v>0</v>
      </c>
      <c r="MY14" s="255">
        <f ca="1">SUMPRODUCT((OJ3:OJ42=MK14)*(OM3:OM42=MK15)*OR3:OR42)+SUMPRODUCT((OJ3:OJ42=MK14)*(OM3:OM42=MK16)*OR3:OR42)+SUMPRODUCT((OJ3:OJ42=MK14)*(OM3:OM42=MK13)*OR3:OR42)+SUMPRODUCT((OJ3:OJ42=MK15)*(OM3:OM42=MK14)*OS3:OS42)+SUMPRODUCT((OJ3:OJ42=MK16)*(OM3:OM42=MK14)*OS3:OS42)+SUMPRODUCT((OJ3:OJ42=MK13)*(OM3:OM42=MK14)*OS3:OS42)</f>
        <v>0</v>
      </c>
      <c r="MZ14" s="255">
        <f t="shared" ref="MZ14" ca="1" si="777">ML14*4+MM14*2+MX14+MY14</f>
        <v>0</v>
      </c>
      <c r="NA14" s="255" t="str">
        <f ca="1">IF(MK14&lt;&gt;"",RANK(MZ14,MZ13:MZ16),"")</f>
        <v/>
      </c>
      <c r="NB14" s="255">
        <f ca="1">SUMPRODUCT((MZ13:MZ16=MZ14)*(MQ13:MQ16&gt;MQ14))</f>
        <v>0</v>
      </c>
      <c r="NC14" s="255">
        <f ca="1">SUMPRODUCT((MZ13:MZ16=MZ14)*(MQ13:MQ16=MQ14)*(MT13:MT16&gt;MT14))</f>
        <v>0</v>
      </c>
      <c r="ND14" s="255">
        <f ca="1">SUMPRODUCT((MZ11:MZ15=MZ14)*(MQ11:MQ15=MQ14)*(MT11:MT15=MT14)*(MU11:MU15&gt;MU14))</f>
        <v>0</v>
      </c>
      <c r="NE14" s="255">
        <f ca="1">SUMPRODUCT((MZ11:MZ15=MZ14)*(MQ11:MQ15=MQ14)*(MT11:MT15=MT14)*(MU11:MU15=MU14)*(MV11:MV15&gt;MV14))</f>
        <v>0</v>
      </c>
      <c r="NF14" s="255">
        <f ca="1">SUMPRODUCT((MZ11:MZ15=MZ14)*(MQ11:MQ15=MQ14)*(MT11:MT15=MT14)*(MU11:MU15=MU14)*(MV11:MV15=MV14)*(MW11:MW15&gt;MW14))</f>
        <v>0</v>
      </c>
      <c r="NG14" s="255" t="str">
        <f t="shared" ca="1" si="743"/>
        <v/>
      </c>
      <c r="NH14" s="255" t="str">
        <f ca="1">IF(MK14&lt;&gt;"",INDEX(MK13:MK15,MATCH(4,NG13:NG15,0),0),"")</f>
        <v/>
      </c>
      <c r="NI14" s="255" t="str">
        <f ca="1">IF(KM11&lt;&gt;"",KM11,"")</f>
        <v/>
      </c>
      <c r="NJ14" s="255">
        <f ca="1">SUMPRODUCT((OJ3:OJ42=NI14)*(OM3:OM42=NI15)*(OT3:OT42="W"))+SUMPRODUCT((OJ3:OJ42=NI14)*(OM3:OM42=NI16)*(OT3:OT42="W"))+SUMPRODUCT((OJ3:OJ42=NI14)*(OM3:OM42=NI17)*(OT3:OT42="W"))+SUMPRODUCT((OJ3:OJ42=NI15)*(OM3:OM42=NI14)*(OU3:OU42="W"))+SUMPRODUCT((OJ3:OJ42=NI16)*(OM3:OM42=NI14)*(OU3:OU42="W"))+SUMPRODUCT((OJ3:OJ42=NI17)*(OM3:OM42=NI14)*(OU3:OU42="W"))</f>
        <v>0</v>
      </c>
      <c r="NK14" s="255">
        <f ca="1">SUMPRODUCT((OJ3:OJ42=NI14)*(OM3:OM42=NI15)*(OT3:OT42="D"))+SUMPRODUCT((OJ3:OJ42=NI14)*(OM3:OM42=NI16)*(OT3:OT42="D"))+SUMPRODUCT((OJ3:OJ42=NI14)*(OM3:OM42=NI17)*(OT3:OT42="D"))+SUMPRODUCT((OJ3:OJ42=NI15)*(OM3:OM42=NI14)*(OT3:OT42="D"))+SUMPRODUCT((OJ3:OJ42=NI16)*(OM3:OM42=NI14)*(OT3:OT42="D"))+SUMPRODUCT((OJ3:OJ42=NI17)*(OM3:OM42=NI14)*(OT3:OT42="D"))</f>
        <v>0</v>
      </c>
      <c r="NL14" s="255">
        <f ca="1">SUMPRODUCT((OJ3:OJ42=NI14)*(OM3:OM42=NI15)*(OT3:OT42="L"))+SUMPRODUCT((OJ3:OJ42=NI14)*(OM3:OM42=NI16)*(OT3:OT42="L"))+SUMPRODUCT((OJ3:OJ42=NI14)*(OM3:OM42=NI17)*(OT3:OT42="L"))+SUMPRODUCT((OJ3:OJ42=NI15)*(OM3:OM42=NI14)*(OU3:OU42="L"))+SUMPRODUCT((OJ3:OJ42=NI16)*(OM3:OM42=NI14)*(OU3:OU42="L"))+SUMPRODUCT((OJ3:OJ42=NI17)*(OM3:OM42=NI14)*(OU3:OU42="L"))</f>
        <v>0</v>
      </c>
      <c r="NM14" s="255">
        <f ca="1">IF(NI14&lt;&gt;"",VLOOKUP(NI14,JP4:JT29,5,FALSE),0)</f>
        <v>0</v>
      </c>
      <c r="NN14" s="255">
        <f ca="1">IF(NI14&lt;&gt;"",VLOOKUP(NI14,JP4:JU29,6,FALSE),0)</f>
        <v>0</v>
      </c>
      <c r="NO14" s="255">
        <f ca="1">NM14-NN14+1000</f>
        <v>1000</v>
      </c>
      <c r="NP14" s="255">
        <f ca="1">IF(NI14&lt;&gt;"",VLOOKUP(NI14,JP4:JW29,8,FALSE),0)</f>
        <v>0</v>
      </c>
      <c r="NQ14" s="255">
        <f ca="1">IF(NI14&lt;&gt;"",VLOOKUP(NI14,JP4:JX29,9,FALSE),0)</f>
        <v>0</v>
      </c>
      <c r="NR14" s="255">
        <f ca="1">NP14-NQ14+1000</f>
        <v>1000</v>
      </c>
      <c r="NS14" s="255" t="str">
        <f ca="1">IF(NI14&lt;&gt;"",VLOOKUP(NI14,JP11:JT15,5,FALSE),"")</f>
        <v/>
      </c>
      <c r="NT14" s="255" t="str">
        <f ca="1">IF(NI14&lt;&gt;"",VLOOKUP(NI14,JP11:JW15,8,FALSE),"")</f>
        <v/>
      </c>
      <c r="NU14" s="255" t="str">
        <f ca="1">IF(NI14&lt;&gt;"",VLOOKUP(NI14,JP11:KD15,15,FALSE),"")</f>
        <v/>
      </c>
      <c r="NV14" s="255">
        <f ca="1">SUMPRODUCT((OJ3:OJ42=NI14)*(OM3:OM42=NI15)*OP3:OP42)+SUMPRODUCT((OJ3:OJ42=NI14)*(OM3:OM42=NI16)*OP3:OP42)+SUMPRODUCT((OJ3:OJ42=NI14)*(OM3:OM42=NI17)*OP3:OP42)+SUMPRODUCT((OJ3:OJ42=NI15)*(OM3:OM42=NI14)*OQ3:OQ42)+SUMPRODUCT((OJ3:OJ42=NI16)*(OM3:OM42=NI14)*OQ3:OQ42)+SUMPRODUCT((OJ3:OJ42=NI17)*(OM3:OM42=NI14)*OQ3:OQ42)</f>
        <v>0</v>
      </c>
      <c r="NW14" s="255">
        <f ca="1">SUMPRODUCT((OJ3:OJ42=NI14)*(OM3:OM42=NI15)*OR3:OR42)+SUMPRODUCT((OJ3:OJ42=NI14)*(OM3:OM42=NI16)*OR3:OR42)+SUMPRODUCT((OJ3:OJ42=NI14)*(OM3:OM42=NI17)*OR3:OR42)+SUMPRODUCT((OJ3:OJ42=NI15)*(OM3:OM42=NI14)*OS3:OS42)+SUMPRODUCT((OJ3:OJ42=NI16)*(OM3:OM42=NI14)*OS3:OS42)+SUMPRODUCT((OJ3:OJ42=NI17)*(OM3:OM42=NI14)*OS3:OS42)</f>
        <v>0</v>
      </c>
      <c r="NX14" s="255">
        <f ca="1">NJ14*4+NK14*2+NV14+NW14</f>
        <v>0</v>
      </c>
      <c r="NY14" s="255" t="str">
        <f ca="1">IF(NI14&lt;&gt;"",RANK(NX14,NX14:NX17),"")</f>
        <v/>
      </c>
      <c r="NZ14" s="255">
        <f ca="1">SUMPRODUCT((NX14:NX17=NX14)*(NO14:NO17&gt;NO14))</f>
        <v>0</v>
      </c>
      <c r="OA14" s="255">
        <f ca="1">SUMPRODUCT((NX14:NX17=NX14)*(NO14:NO17=NO14)*(NR14:NR17&gt;NR14))</f>
        <v>0</v>
      </c>
      <c r="OB14" s="255">
        <f ca="1">SUMPRODUCT((NX11:NX15=NX14)*(NO11:NO15=NO14)*(NR11:NR15=NR14)*(NS11:NS15&gt;NS14))</f>
        <v>0</v>
      </c>
      <c r="OC14" s="255">
        <f ca="1">SUMPRODUCT((NX11:NX15=NX14)*(NO11:NO15=NO14)*(NR11:NR15=NR14)*(NS11:NS15=NS14)*(NT11:NT15&gt;NT14))</f>
        <v>0</v>
      </c>
      <c r="OD14" s="255">
        <f ca="1">SUMPRODUCT((NX11:NX15=NX14)*(NO11:NO15=NO14)*(NR11:NR15=NR14)*(NS11:NS15=NS14)*(NT11:NT15=NT14)*(NU11:NU15&gt;NU14))</f>
        <v>0</v>
      </c>
      <c r="OE14" s="255" t="str">
        <f t="shared" ref="OE14:OE15" ca="1" si="778">IF(NI14&lt;&gt;"",SUM(NY14:OD14)+3,"")</f>
        <v/>
      </c>
      <c r="OF14" s="255" t="str">
        <f ca="1">IF(NI14&lt;&gt;"",IF(OE14=4,NI14,NI15),"")</f>
        <v/>
      </c>
      <c r="OG14" s="255" t="str">
        <f ca="1">IF(OF14&lt;&gt;"",OF14,IF(NH14&lt;&gt;"",NH14,IF(MJ14&lt;&gt;"",MJ14,IF(LL14&lt;&gt;"",LL14,KH14))))</f>
        <v>Samoa</v>
      </c>
      <c r="OH14" s="255">
        <v>4</v>
      </c>
      <c r="OI14" s="255">
        <v>12</v>
      </c>
      <c r="OJ14" s="255" t="str">
        <f t="shared" si="26"/>
        <v>New Zealand</v>
      </c>
      <c r="OK14" s="255" t="str">
        <f ca="1">IF(OFFSET('All Players'!$W21,0,OK$1)&lt;&gt;"",OFFSET('All Players'!$W21,0,OK$1),"")</f>
        <v/>
      </c>
      <c r="OL14" s="255" t="str">
        <f ca="1">IF(OFFSET('All Players'!$Y21,0,OK$1)&lt;&gt;"",OFFSET('All Players'!$Y21,0,OK$1),"")</f>
        <v/>
      </c>
      <c r="OM14" s="255" t="str">
        <f t="shared" si="27"/>
        <v>Namibia</v>
      </c>
      <c r="ON14" s="255" t="str">
        <f ca="1">IF(OFFSET('All Players'!$AA21,0,OM$1)&lt;&gt;"",OFFSET('All Players'!$AA21,0,OM$1),"")</f>
        <v/>
      </c>
      <c r="OO14" s="255" t="str">
        <f ca="1">IF(OFFSET('All Players'!$AC21,0,ON$1)&lt;&gt;"",OFFSET('All Players'!$AC21,0,ON$1),"")</f>
        <v/>
      </c>
      <c r="OP14" s="255">
        <f t="shared" ca="1" si="28"/>
        <v>0</v>
      </c>
      <c r="OQ14" s="255">
        <f t="shared" ca="1" si="29"/>
        <v>0</v>
      </c>
      <c r="OR14" s="255">
        <f t="shared" ca="1" si="30"/>
        <v>0</v>
      </c>
      <c r="OS14" s="255">
        <f t="shared" ca="1" si="31"/>
        <v>0</v>
      </c>
      <c r="OT14" s="255" t="str">
        <f t="shared" ca="1" si="32"/>
        <v/>
      </c>
      <c r="OU14" s="255" t="str">
        <f t="shared" ca="1" si="33"/>
        <v/>
      </c>
      <c r="OV14" s="255">
        <f ca="1">VLOOKUP(OW14,TN11:TO15,2,FALSE)</f>
        <v>3</v>
      </c>
      <c r="OW14" s="255" t="s">
        <v>46</v>
      </c>
      <c r="OX14" s="255">
        <f t="shared" ca="1" si="477"/>
        <v>0</v>
      </c>
      <c r="OY14" s="255">
        <f t="shared" ca="1" si="478"/>
        <v>0</v>
      </c>
      <c r="OZ14" s="255">
        <f t="shared" ca="1" si="479"/>
        <v>0</v>
      </c>
      <c r="PA14" s="255">
        <f t="shared" ca="1" si="480"/>
        <v>0</v>
      </c>
      <c r="PB14" s="255">
        <f t="shared" ca="1" si="608"/>
        <v>0</v>
      </c>
      <c r="PC14" s="255">
        <f t="shared" ca="1" si="481"/>
        <v>1000</v>
      </c>
      <c r="PD14" s="255">
        <f t="shared" ca="1" si="609"/>
        <v>0</v>
      </c>
      <c r="PE14" s="255">
        <f t="shared" ca="1" si="610"/>
        <v>0</v>
      </c>
      <c r="PF14" s="255">
        <f t="shared" ca="1" si="482"/>
        <v>1000</v>
      </c>
      <c r="PG14" s="255">
        <f t="shared" ca="1" si="483"/>
        <v>0</v>
      </c>
      <c r="PH14" s="255">
        <f ca="1">SUMIF(TQ:TQ,OW14,TW:TW)+SUMIF(TT:TT,OW14,TX:TX)</f>
        <v>0</v>
      </c>
      <c r="PI14" s="255">
        <f ca="1">SUMIF(TQ:TQ,OW14,TY:TY)+SUMIF(TT:TT,OW14,TZ:TZ)</f>
        <v>0</v>
      </c>
      <c r="PJ14" s="255">
        <f t="shared" ca="1" si="484"/>
        <v>0</v>
      </c>
      <c r="PK14" s="255">
        <v>11</v>
      </c>
      <c r="PL14" s="255">
        <f t="shared" ca="1" si="611"/>
        <v>1</v>
      </c>
      <c r="PN14" s="255">
        <f ca="1">RANK(PJ14,PJ$11:PJ$15)+COUNTIF(PJ$11:PJ14,PJ14)-1</f>
        <v>4</v>
      </c>
      <c r="PO14" s="255" t="str">
        <f ca="1">INDEX(OW$11:OW$15,MATCH(4,PN$11:PN$15,0),0)</f>
        <v>Scotland</v>
      </c>
      <c r="PP14" s="255">
        <f t="shared" ca="1" si="612"/>
        <v>1</v>
      </c>
      <c r="PQ14" s="255" t="str">
        <f ca="1">IF(AND(PQ13&lt;&gt;"",PP14=1),PO14,"")</f>
        <v>Scotland</v>
      </c>
      <c r="PR14" s="255" t="str">
        <f ca="1">IF(AND(PR13&lt;&gt;"",PP15=2),PO15,"")</f>
        <v/>
      </c>
      <c r="PV14" s="255" t="str">
        <f t="shared" ca="1" si="613"/>
        <v>Scotland</v>
      </c>
      <c r="PW14" s="255">
        <f ca="1">SUMPRODUCT((TQ3:TQ42=PV14)*(TT3:TT42=PV15)*(UA3:UA42="W"))+SUMPRODUCT((TQ3:TQ42=PV14)*(TT3:TT42=PV11)*(UA3:UA42="W"))+SUMPRODUCT((TQ3:TQ42=PV14)*(TT3:TT42=PV12)*(UA3:UA42="W"))+SUMPRODUCT((TQ3:TQ42=PV14)*(TT3:TT42=PV13)*(UA3:UA42="W"))+SUMPRODUCT((TQ3:TQ42=PV15)*(TT3:TT42=PV14)*(UB3:UB42="W"))+SUMPRODUCT((TQ3:TQ42=PV11)*(TT3:TT42=PV14)*(UB3:UB42="W"))+SUMPRODUCT((TQ3:TQ42=PV12)*(TT3:TT42=PV14)*(UB3:UB42="W"))+SUMPRODUCT((TQ3:TQ42=PV13)*(TT3:TT42=PV14)*(UB3:UB42="W"))</f>
        <v>0</v>
      </c>
      <c r="PX14" s="255">
        <f ca="1">SUMPRODUCT((TQ3:TQ42=PV14)*(TT3:TT42=PV15)*(UA3:UA42="D"))+SUMPRODUCT((TQ3:TQ42=PV14)*(TT3:TT42=PV11)*(UA3:UA42="D"))+SUMPRODUCT((TQ3:TQ42=PV14)*(TT3:TT42=PV12)*(UA3:UA42="D"))+SUMPRODUCT((TQ3:TQ42=PV14)*(TT3:TT42=PV13)*(UA3:UA42="D"))+SUMPRODUCT((TQ3:TQ42=PV15)*(TT3:TT42=PV14)*(UA3:UA42="D"))+SUMPRODUCT((TQ3:TQ42=PV11)*(TT3:TT42=PV14)*(UA3:UA42="D"))+SUMPRODUCT((TQ3:TQ42=PV12)*(TT3:TT42=PV14)*(UA3:UA42="D"))+SUMPRODUCT((TQ3:TQ42=PV13)*(TT3:TT42=PV14)*(UA3:UA42="D"))</f>
        <v>0</v>
      </c>
      <c r="PY14" s="255">
        <f ca="1">SUMPRODUCT((TQ3:TQ42=PV14)*(TT3:TT42=PV15)*(UA3:UA42="L"))+SUMPRODUCT((TQ3:TQ42=PV14)*(TT3:TT42=PV11)*(UA3:UA42="L"))+SUMPRODUCT((TQ3:TQ42=PV14)*(TT3:TT42=PV12)*(UA3:UA42="L"))+SUMPRODUCT((TQ3:TQ42=PV14)*(TT3:TT42=PV13)*(UA3:UA42="L"))+SUMPRODUCT((TQ3:TQ42=PV15)*(TT3:TT42=PV14)*(UB3:UB42="L"))+SUMPRODUCT((TQ3:TQ42=PV11)*(TT3:TT42=PV14)*(UB3:UB42="L"))+SUMPRODUCT((TQ3:TQ42=PV12)*(TT3:TT42=PV14)*(UB3:UB42="L"))+SUMPRODUCT((TQ3:TQ42=PV13)*(TT3:TT42=PV14)*(UB3:UB42="L"))</f>
        <v>0</v>
      </c>
      <c r="PZ14" s="255">
        <f ca="1">IF(PV14&lt;&gt;"",VLOOKUP(PV14,OW4:PA29,5,FALSE),0)</f>
        <v>0</v>
      </c>
      <c r="QA14" s="255">
        <f ca="1">IF(PV14&lt;&gt;"",VLOOKUP(PV14,OW4:PB29,6,FALSE),0)</f>
        <v>0</v>
      </c>
      <c r="QB14" s="255">
        <f ca="1">PZ14-QA14+1000</f>
        <v>1000</v>
      </c>
      <c r="QC14" s="255">
        <f ca="1">IF(PV14&lt;&gt;"",VLOOKUP(PV14,OW4:PD29,8,FALSE),0)</f>
        <v>0</v>
      </c>
      <c r="QD14" s="255">
        <f ca="1">IF(PV14&lt;&gt;"",VLOOKUP(PV14,OW4:PE29,9,FALSE),0)</f>
        <v>0</v>
      </c>
      <c r="QE14" s="255">
        <f ca="1">IF(PV14&lt;&gt;"",QC14-QD14+1000,"")</f>
        <v>1000</v>
      </c>
      <c r="QF14" s="255">
        <f ca="1">IF(PV14&lt;&gt;"",VLOOKUP(PV14,OW11:PA15,5,FALSE),"")</f>
        <v>0</v>
      </c>
      <c r="QG14" s="255">
        <f ca="1">IF(PV14&lt;&gt;"",VLOOKUP(PV14,OW11:PD15,8,FALSE),"")</f>
        <v>0</v>
      </c>
      <c r="QH14" s="255">
        <f ca="1">IF(PV14&lt;&gt;"",VLOOKUP(PV14,OW11:PK15,15,FALSE),"")</f>
        <v>11</v>
      </c>
      <c r="QI14" s="255">
        <f ca="1">SUMPRODUCT((TQ3:TQ42=PV14)*(TT3:TT42=PV15)*TW3:TW42)+SUMPRODUCT((TQ3:TQ42=PV14)*(TT3:TT42=PV11)*TW3:TW42)+SUMPRODUCT((TQ3:TQ42=PV14)*(TT3:TT42=PV12)*TW3:TW42)+SUMPRODUCT((TQ3:TQ42=PV14)*(TT3:TT42=PV13)*TW3:TW42)+SUMPRODUCT((TQ3:TQ42=PV15)*(TT3:TT42=PV14)*TX3:TX42)+SUMPRODUCT((TQ3:TQ42=PV11)*(TT3:TT42=PV14)*TX3:TX42)+SUMPRODUCT((TQ3:TQ42=PV12)*(TT3:TT42=PV14)*TX3:TX42)+SUMPRODUCT((TQ3:TQ42=PV13)*(TT3:TT42=PV14)*TX3:TX42)</f>
        <v>0</v>
      </c>
      <c r="QJ14" s="255">
        <f ca="1">SUMPRODUCT((TQ3:TQ42=PV14)*(TT3:TT42=PV15)*TY3:TY42)+SUMPRODUCT((TQ3:TQ42=PV14)*(TT3:TT42=PV11)*TY3:TY42)+SUMPRODUCT((TQ3:TQ42=PV14)*(TT3:TT42=PV12)*TY3:TY42)+SUMPRODUCT((TQ3:TQ42=PV14)*(TT3:TT42=PV13)*TY3:TY42)+SUMPRODUCT((TQ3:TQ42=PV15)*(TT3:TT42=PV14)*TZ3:TZ42)+SUMPRODUCT((TQ3:TQ42=PV11)*(TT3:TT42=PV14)*TZ3:TZ42)+SUMPRODUCT((TQ3:TQ42=PV12)*(TT3:TT42=PV14)*TZ3:TZ42)+SUMPRODUCT((TQ3:TQ42=PV13)*(TT3:TT42=PV14)*TZ3:TZ42)</f>
        <v>0</v>
      </c>
      <c r="QK14" s="255">
        <f ca="1">IF(PV14&lt;&gt;"",PW14*4+PX14*2+QI14+QJ14,"")</f>
        <v>0</v>
      </c>
      <c r="QL14" s="255">
        <f ca="1">IF(PV14&lt;&gt;"",RANK(QK14,QK11:QK15),"")</f>
        <v>1</v>
      </c>
      <c r="QM14" s="255">
        <f ca="1">SUMPRODUCT((QK11:QK15=QK14)*(QB11:QB15&gt;QB14))</f>
        <v>0</v>
      </c>
      <c r="QN14" s="255">
        <f ca="1">SUMPRODUCT((QK11:QK15=QK14)*(QB11:QB15=QB14)*(QE11:QE15&gt;QE14))</f>
        <v>0</v>
      </c>
      <c r="QO14" s="255">
        <f ca="1">SUMPRODUCT((QK11:QK15=QK14)*(QB11:QB15=QB14)*(QE11:QE15=QE14)*(QF11:QF15&gt;QF14))</f>
        <v>0</v>
      </c>
      <c r="QP14" s="255">
        <f ca="1">SUMPRODUCT((QK11:QK15=QK14)*(QB11:QB15=QB14)*(QE11:QE15=QE14)*(QF11:QF15=QF14)*(QG11:QG15&gt;QG14))</f>
        <v>0</v>
      </c>
      <c r="QQ14" s="255">
        <f ca="1">SUMPRODUCT((QK11:QK15=QK14)*(QB11:QB15=QB14)*(QE11:QE15=QE14)*(QF11:QF15=QF14)*(QG11:QG15=QG14)*(QH11:QH15&gt;QH14))</f>
        <v>2</v>
      </c>
      <c r="QR14" s="255">
        <f t="shared" ca="1" si="616"/>
        <v>3</v>
      </c>
      <c r="QS14" s="255" t="str">
        <f ca="1">IF(PV14&lt;&gt;"",INDEX(PV11:PV15,MATCH(4,QR11:QR15,0),0),"")</f>
        <v>Samoa</v>
      </c>
      <c r="QT14" s="255" t="str">
        <f ca="1">IF(PR13&lt;&gt;"",PR13,"")</f>
        <v/>
      </c>
      <c r="QU14" s="255" t="str">
        <f ca="1">IF(QT14&lt;&gt;"",SUMPRODUCT((TQ3:TQ42=QT14)*(TT3:TT42=QT15)*(UA3:UA42="W"))+SUMPRODUCT((TQ3:TQ42=QT14)*(TT3:TT42=QT12)*(UA3:UA42="W"))+SUMPRODUCT((TQ3:TQ42=QT14)*(TT3:TT42=QT13)*(UA3:UA42="W"))+SUMPRODUCT((TQ3:TQ42=QT15)*(TT3:TT42=QT14)*(UB3:UB42="W"))+SUMPRODUCT((TQ3:TQ42=QT12)*(TT3:TT42=QT14)*(UB3:UB42="W"))+SUMPRODUCT((TQ3:TQ42=QT13)*(TT3:TT42=QT14)*(UB3:UB42="W")),"")</f>
        <v/>
      </c>
      <c r="QV14" s="255" t="str">
        <f ca="1">IF(QT14&lt;&gt;"",SUMPRODUCT((TQ3:TQ42=QT14)*(TT3:TT42=QT15)*(UA3:UA42="D"))+SUMPRODUCT((TQ3:TQ42=QT14)*(TT3:TT42=QT12)*(UA3:UA42="D"))+SUMPRODUCT((TQ3:TQ42=QT14)*(TT3:TT42=QT13)*(UA3:UA42="D"))+SUMPRODUCT((TQ3:TQ42=QT15)*(TT3:TT42=QT14)*(UA3:UA42="D"))+SUMPRODUCT((TQ3:TQ42=QT12)*(TT3:TT42=QT14)*(UA3:UA42="D"))+SUMPRODUCT((TQ3:TQ42=QT13)*(TT3:TT42=QT14)*(UA3:UA42="D")),"")</f>
        <v/>
      </c>
      <c r="QW14" s="255" t="str">
        <f ca="1">IF(QT14&lt;&gt;"",SUMPRODUCT((TQ3:TQ42=QT14)*(TT3:TT42=QT15)*(UA3:UA42="L"))+SUMPRODUCT((TQ3:TQ42=QT14)*(TT3:TT42=QT12)*(UA3:UA42="L"))+SUMPRODUCT((TQ3:TQ42=QT14)*(TT3:TT42=QT13)*(UA3:UA42="L"))+SUMPRODUCT((TQ3:TQ42=QT15)*(TT3:TT42=QT14)*(UB3:UB42="L"))+SUMPRODUCT((TQ3:TQ42=QT12)*(TT3:TT42=QT14)*(UB3:UB42="L"))+SUMPRODUCT((TQ3:TQ42=QT13)*(TT3:TT42=QT14)*(UB3:UB42="L")),"")</f>
        <v/>
      </c>
      <c r="QX14" s="255">
        <f ca="1">IF(QT14&lt;&gt;"",VLOOKUP(QT14,OW4:PA29,5,FALSE),0)</f>
        <v>0</v>
      </c>
      <c r="QY14" s="255">
        <f ca="1">IF(QT14&lt;&gt;"",VLOOKUP(QT14,OW4:PB29,6,FALSE),0)</f>
        <v>0</v>
      </c>
      <c r="QZ14" s="255">
        <f ca="1">QX14-QY14+1000</f>
        <v>1000</v>
      </c>
      <c r="RA14" s="255">
        <f ca="1">IF(QT14&lt;&gt;"",VLOOKUP(QT14,OW4:PD29,8,FALSE),0)</f>
        <v>0</v>
      </c>
      <c r="RB14" s="255">
        <f ca="1">IF(QT14&lt;&gt;"",VLOOKUP(QT14,OW4:PE29,9,FALSE),0)</f>
        <v>0</v>
      </c>
      <c r="RC14" s="255" t="str">
        <f ca="1">IF(QT14&lt;&gt;"",RA14-RB14+1000,"")</f>
        <v/>
      </c>
      <c r="RD14" s="255" t="str">
        <f ca="1">IF(QT14&lt;&gt;"",VLOOKUP(QT14,OW11:PA15,5,FALSE),"")</f>
        <v/>
      </c>
      <c r="RE14" s="255" t="str">
        <f ca="1">IF(QT14&lt;&gt;"",VLOOKUP(QT14,OW11:PD15,8,FALSE),"")</f>
        <v/>
      </c>
      <c r="RF14" s="255" t="str">
        <f ca="1">IF(QT14&lt;&gt;"",VLOOKUP(QT14,OW11:PK15,15,FALSE),"")</f>
        <v/>
      </c>
      <c r="RG14" s="255" t="str">
        <f ca="1">IF(QT14&lt;&gt;"",SUMPRODUCT((TQ3:TQ42=QT14)*(TT3:TT42=QT15)*TW3:TW42)+SUMPRODUCT((TQ3:TQ42=QT14)*(TT3:TT42=QT12)*TW3:TW42)+SUMPRODUCT((TQ3:TQ42=QT14)*(TT3:TT42=QT13)*TW3:TW42)+SUMPRODUCT((TQ3:TQ42=QT15)*(TT3:TT42=QT14)*TX3:TX42)+SUMPRODUCT((TQ3:TQ42=QT12)*(TT3:TT42=QT14)*TX3:TX42)+SUMPRODUCT((TQ3:TQ42=QT13)*(TT3:TT42=QT14)*TX3:TX42),"")</f>
        <v/>
      </c>
      <c r="RH14" s="255" t="str">
        <f ca="1">IF(QT14&lt;&gt;"",SUMPRODUCT((TQ3:TQ42=QT14)*(TT3:TT42=QT15)*TY3:TY42)+SUMPRODUCT((TQ3:TQ42=QT14)*(TT3:TT42=QT12)*TY3:TY42)+SUMPRODUCT((TQ3:TQ42=QT14)*(TT3:TT42=QT13)*TY3:TY42)+SUMPRODUCT((TQ3:TQ42=QT15)*(TT3:TT42=QT14)*TZ3:TZ42)+SUMPRODUCT((TQ3:TQ42=QT12)*(TT3:TT42=QT14)*TZ3:TZ42)+SUMPRODUCT((TQ3:TQ42=QT13)*(TT3:TT42=QT14)*TZ3:TZ42),"")</f>
        <v/>
      </c>
      <c r="RI14" s="255" t="str">
        <f ca="1">IF(QT14&lt;&gt;"",QU14*4+QV14*2+RG14+RH14,"")</f>
        <v/>
      </c>
      <c r="RJ14" s="255" t="str">
        <f ca="1">IF(QT14&lt;&gt;"",RANK(RI14,RI12:RI15),"")</f>
        <v/>
      </c>
      <c r="RK14" s="255">
        <f ca="1">SUMPRODUCT((RI12:RI15=RI14)*(QZ12:QZ15&gt;QZ14))</f>
        <v>0</v>
      </c>
      <c r="RL14" s="255">
        <f ca="1">SUMPRODUCT((RI12:RI15=RI14)*(QZ12:QZ15=QZ14)*(RC12:RC15&gt;RC14))</f>
        <v>0</v>
      </c>
      <c r="RM14" s="255">
        <f ca="1">SUMPRODUCT((RI11:RI15=RI14)*(QZ11:QZ15=QZ14)*(RC11:RC15=RC14)*(RD11:RD15&gt;RD14))</f>
        <v>0</v>
      </c>
      <c r="RN14" s="255">
        <f ca="1">SUMPRODUCT((RI11:RI15=RI14)*(QZ11:QZ15=QZ14)*(RC11:RC15=RC14)*(RD11:RD15=RD14)*(RE11:RE15&gt;RE14))</f>
        <v>0</v>
      </c>
      <c r="RO14" s="255">
        <f ca="1">SUMPRODUCT((RI11:RI15=RI14)*(QZ11:QZ15=QZ14)*(RC11:RC15=RC14)*(RD11:RD15=RD14)*(RE11:RE15=RE14)*(RF11:RF15&gt;RF14))</f>
        <v>0</v>
      </c>
      <c r="RP14" s="255" t="str">
        <f t="shared" ca="1" si="617"/>
        <v/>
      </c>
      <c r="RQ14" s="255" t="str">
        <f ca="1">IF(QT14&lt;&gt;"",INDEX(QT12:QT15,MATCH(4,RP12:RP15,0),0),"")</f>
        <v/>
      </c>
      <c r="RR14" s="255" t="str">
        <f ca="1">IF(PS12&lt;&gt;"",PS12,"")</f>
        <v/>
      </c>
      <c r="RS14" s="255">
        <f ca="1">SUMPRODUCT((TQ3:TQ42=RR14)*(TT3:TT42=RR15)*(UA3:UA42="W"))+SUMPRODUCT((TQ3:TQ42=RR14)*(TT3:TT42=RR16)*(UA3:UA42="W"))+SUMPRODUCT((TQ3:TQ42=RR14)*(TT3:TT42=RR13)*(UA3:UA42="W"))+SUMPRODUCT((TQ3:TQ42=RR15)*(TT3:TT42=RR14)*(UB3:UB42="W"))+SUMPRODUCT((TQ3:TQ42=RR16)*(TT3:TT42=RR14)*(UB3:UB42="W"))+SUMPRODUCT((TQ3:TQ42=RR13)*(TT3:TT42=RR14)*(UB3:UB42="W"))</f>
        <v>0</v>
      </c>
      <c r="RT14" s="255">
        <f ca="1">SUMPRODUCT((TQ3:TQ42=RR14)*(TT3:TT42=RR15)*(UA3:UA42="D"))+SUMPRODUCT((TQ3:TQ42=RR14)*(TT3:TT42=RR16)*(UA3:UA42="D"))+SUMPRODUCT((TQ3:TQ42=RR14)*(TT3:TT42=RR13)*(UA3:UA42="D"))+SUMPRODUCT((TQ3:TQ42=RR15)*(TT3:TT42=RR14)*(UA3:UA42="D"))+SUMPRODUCT((TQ3:TQ42=RR16)*(TT3:TT42=RR14)*(UA3:UA42="D"))+SUMPRODUCT((TQ3:TQ42=RR13)*(TT3:TT42=RR14)*(UA3:UA42="D"))</f>
        <v>0</v>
      </c>
      <c r="RU14" s="255">
        <f ca="1">SUMPRODUCT((TQ3:TQ42=RR14)*(TT3:TT42=RR15)*(UA3:UA42="L"))+SUMPRODUCT((TQ3:TQ42=RR14)*(TT3:TT42=RR16)*(UA3:UA42="L"))+SUMPRODUCT((TQ3:TQ42=RR14)*(TT3:TT42=RR13)*(UA3:UA42="L"))+SUMPRODUCT((TQ3:TQ42=RR15)*(TT3:TT42=RR14)*(UB3:UB42="L"))+SUMPRODUCT((TQ3:TQ42=RR16)*(TT3:TT42=RR14)*(UB3:UB42="L"))+SUMPRODUCT((TQ3:TQ42=RR13)*(TT3:TT42=RR14)*(UB3:UB42="L"))</f>
        <v>0</v>
      </c>
      <c r="RV14" s="255">
        <f ca="1">IF(RR14&lt;&gt;"",VLOOKUP(RR14,OW4:PA29,5,FALSE),0)</f>
        <v>0</v>
      </c>
      <c r="RW14" s="255">
        <f ca="1">IF(RR14&lt;&gt;"",VLOOKUP(RR14,OW4:PB29,6,FALSE),0)</f>
        <v>0</v>
      </c>
      <c r="RX14" s="255">
        <f ca="1">RV14-RW14+1000</f>
        <v>1000</v>
      </c>
      <c r="RY14" s="255">
        <f ca="1">IF(RR14&lt;&gt;"",VLOOKUP(RR14,OW4:PD29,8,FALSE),0)</f>
        <v>0</v>
      </c>
      <c r="RZ14" s="255">
        <f ca="1">IF(RR14&lt;&gt;"",VLOOKUP(RR14,OW4:PE29,9,FALSE),0)</f>
        <v>0</v>
      </c>
      <c r="SA14" s="255">
        <f t="shared" ref="SA14" ca="1" si="779">RY14-RZ14+1000</f>
        <v>1000</v>
      </c>
      <c r="SB14" s="255" t="str">
        <f ca="1">IF(RR14&lt;&gt;"",VLOOKUP(RR14,OW11:PA15,5,FALSE),"")</f>
        <v/>
      </c>
      <c r="SC14" s="255" t="str">
        <f ca="1">IF(RR14&lt;&gt;"",VLOOKUP(RR14,OW11:PD15,8,FALSE),"")</f>
        <v/>
      </c>
      <c r="SD14" s="255" t="str">
        <f ca="1">IF(RR14&lt;&gt;"",VLOOKUP(RR14,OW11:PK15,15,FALSE),"")</f>
        <v/>
      </c>
      <c r="SE14" s="255">
        <f ca="1">SUMPRODUCT((TQ3:TQ42=RR14)*(TT3:TT42=RR15)*TW3:TW42)+SUMPRODUCT((TQ3:TQ42=RR14)*(TT3:TT42=RR16)*TW3:TW42)+SUMPRODUCT((TQ3:TQ42=RR14)*(TT3:TT42=RR13)*TW3:TW42)+SUMPRODUCT((TQ3:TQ42=RR15)*(TT3:TT42=RR14)*TX3:TX42)+SUMPRODUCT((TQ3:TQ42=RR16)*(TT3:TT42=RR14)*TX3:TX42)+SUMPRODUCT((TQ3:TQ42=RR13)*(TT3:TT42=RR14)*TX3:TX42)</f>
        <v>0</v>
      </c>
      <c r="SF14" s="255">
        <f ca="1">SUMPRODUCT((TQ3:TQ42=RR14)*(TT3:TT42=RR15)*TY3:TY42)+SUMPRODUCT((TQ3:TQ42=RR14)*(TT3:TT42=RR16)*TY3:TY42)+SUMPRODUCT((TQ3:TQ42=RR14)*(TT3:TT42=RR13)*TY3:TY42)+SUMPRODUCT((TQ3:TQ42=RR15)*(TT3:TT42=RR14)*TZ3:TZ42)+SUMPRODUCT((TQ3:TQ42=RR16)*(TT3:TT42=RR14)*TZ3:TZ42)+SUMPRODUCT((TQ3:TQ42=RR13)*(TT3:TT42=RR14)*TZ3:TZ42)</f>
        <v>0</v>
      </c>
      <c r="SG14" s="255">
        <f t="shared" ref="SG14" ca="1" si="780">RS14*4+RT14*2+SE14+SF14</f>
        <v>0</v>
      </c>
      <c r="SH14" s="255" t="str">
        <f ca="1">IF(RR14&lt;&gt;"",RANK(SG14,SG13:SG16),"")</f>
        <v/>
      </c>
      <c r="SI14" s="255">
        <f ca="1">SUMPRODUCT((SG13:SG16=SG14)*(RX13:RX16&gt;RX14))</f>
        <v>0</v>
      </c>
      <c r="SJ14" s="255">
        <f ca="1">SUMPRODUCT((SG13:SG16=SG14)*(RX13:RX16=RX14)*(SA13:SA16&gt;SA14))</f>
        <v>0</v>
      </c>
      <c r="SK14" s="255">
        <f ca="1">SUMPRODUCT((SG11:SG15=SG14)*(RX11:RX15=RX14)*(SA11:SA15=SA14)*(SB11:SB15&gt;SB14))</f>
        <v>0</v>
      </c>
      <c r="SL14" s="255">
        <f ca="1">SUMPRODUCT((SG11:SG15=SG14)*(RX11:RX15=RX14)*(SA11:SA15=SA14)*(SB11:SB15=SB14)*(SC11:SC15&gt;SC14))</f>
        <v>0</v>
      </c>
      <c r="SM14" s="255">
        <f ca="1">SUMPRODUCT((SG11:SG15=SG14)*(RX11:RX15=RX14)*(SA11:SA15=SA14)*(SB11:SB15=SB14)*(SC11:SC15=SC14)*(SD11:SD15&gt;SD14))</f>
        <v>0</v>
      </c>
      <c r="SN14" s="255" t="str">
        <f t="shared" ca="1" si="745"/>
        <v/>
      </c>
      <c r="SO14" s="255" t="str">
        <f ca="1">IF(RR14&lt;&gt;"",INDEX(RR13:RR15,MATCH(4,SN13:SN15,0),0),"")</f>
        <v/>
      </c>
      <c r="SP14" s="255" t="str">
        <f ca="1">IF(PT11&lt;&gt;"",PT11,"")</f>
        <v/>
      </c>
      <c r="SQ14" s="255">
        <f ca="1">SUMPRODUCT((TQ3:TQ42=SP14)*(TT3:TT42=SP15)*(UA3:UA42="W"))+SUMPRODUCT((TQ3:TQ42=SP14)*(TT3:TT42=SP16)*(UA3:UA42="W"))+SUMPRODUCT((TQ3:TQ42=SP14)*(TT3:TT42=SP17)*(UA3:UA42="W"))+SUMPRODUCT((TQ3:TQ42=SP15)*(TT3:TT42=SP14)*(UB3:UB42="W"))+SUMPRODUCT((TQ3:TQ42=SP16)*(TT3:TT42=SP14)*(UB3:UB42="W"))+SUMPRODUCT((TQ3:TQ42=SP17)*(TT3:TT42=SP14)*(UB3:UB42="W"))</f>
        <v>0</v>
      </c>
      <c r="SR14" s="255">
        <f ca="1">SUMPRODUCT((TQ3:TQ42=SP14)*(TT3:TT42=SP15)*(UA3:UA42="D"))+SUMPRODUCT((TQ3:TQ42=SP14)*(TT3:TT42=SP16)*(UA3:UA42="D"))+SUMPRODUCT((TQ3:TQ42=SP14)*(TT3:TT42=SP17)*(UA3:UA42="D"))+SUMPRODUCT((TQ3:TQ42=SP15)*(TT3:TT42=SP14)*(UA3:UA42="D"))+SUMPRODUCT((TQ3:TQ42=SP16)*(TT3:TT42=SP14)*(UA3:UA42="D"))+SUMPRODUCT((TQ3:TQ42=SP17)*(TT3:TT42=SP14)*(UA3:UA42="D"))</f>
        <v>0</v>
      </c>
      <c r="SS14" s="255">
        <f ca="1">SUMPRODUCT((TQ3:TQ42=SP14)*(TT3:TT42=SP15)*(UA3:UA42="L"))+SUMPRODUCT((TQ3:TQ42=SP14)*(TT3:TT42=SP16)*(UA3:UA42="L"))+SUMPRODUCT((TQ3:TQ42=SP14)*(TT3:TT42=SP17)*(UA3:UA42="L"))+SUMPRODUCT((TQ3:TQ42=SP15)*(TT3:TT42=SP14)*(UB3:UB42="L"))+SUMPRODUCT((TQ3:TQ42=SP16)*(TT3:TT42=SP14)*(UB3:UB42="L"))+SUMPRODUCT((TQ3:TQ42=SP17)*(TT3:TT42=SP14)*(UB3:UB42="L"))</f>
        <v>0</v>
      </c>
      <c r="ST14" s="255">
        <f ca="1">IF(SP14&lt;&gt;"",VLOOKUP(SP14,OW4:PA29,5,FALSE),0)</f>
        <v>0</v>
      </c>
      <c r="SU14" s="255">
        <f ca="1">IF(SP14&lt;&gt;"",VLOOKUP(SP14,OW4:PB29,6,FALSE),0)</f>
        <v>0</v>
      </c>
      <c r="SV14" s="255">
        <f ca="1">ST14-SU14+1000</f>
        <v>1000</v>
      </c>
      <c r="SW14" s="255">
        <f ca="1">IF(SP14&lt;&gt;"",VLOOKUP(SP14,OW4:PD29,8,FALSE),0)</f>
        <v>0</v>
      </c>
      <c r="SX14" s="255">
        <f ca="1">IF(SP14&lt;&gt;"",VLOOKUP(SP14,OW4:PE29,9,FALSE),0)</f>
        <v>0</v>
      </c>
      <c r="SY14" s="255">
        <f ca="1">SW14-SX14+1000</f>
        <v>1000</v>
      </c>
      <c r="SZ14" s="255" t="str">
        <f ca="1">IF(SP14&lt;&gt;"",VLOOKUP(SP14,OW11:PA15,5,FALSE),"")</f>
        <v/>
      </c>
      <c r="TA14" s="255" t="str">
        <f ca="1">IF(SP14&lt;&gt;"",VLOOKUP(SP14,OW11:PD15,8,FALSE),"")</f>
        <v/>
      </c>
      <c r="TB14" s="255" t="str">
        <f ca="1">IF(SP14&lt;&gt;"",VLOOKUP(SP14,OW11:PK15,15,FALSE),"")</f>
        <v/>
      </c>
      <c r="TC14" s="255">
        <f ca="1">SUMPRODUCT((TQ3:TQ42=SP14)*(TT3:TT42=SP15)*TW3:TW42)+SUMPRODUCT((TQ3:TQ42=SP14)*(TT3:TT42=SP16)*TW3:TW42)+SUMPRODUCT((TQ3:TQ42=SP14)*(TT3:TT42=SP17)*TW3:TW42)+SUMPRODUCT((TQ3:TQ42=SP15)*(TT3:TT42=SP14)*TX3:TX42)+SUMPRODUCT((TQ3:TQ42=SP16)*(TT3:TT42=SP14)*TX3:TX42)+SUMPRODUCT((TQ3:TQ42=SP17)*(TT3:TT42=SP14)*TX3:TX42)</f>
        <v>0</v>
      </c>
      <c r="TD14" s="255">
        <f ca="1">SUMPRODUCT((TQ3:TQ42=SP14)*(TT3:TT42=SP15)*TY3:TY42)+SUMPRODUCT((TQ3:TQ42=SP14)*(TT3:TT42=SP16)*TY3:TY42)+SUMPRODUCT((TQ3:TQ42=SP14)*(TT3:TT42=SP17)*TY3:TY42)+SUMPRODUCT((TQ3:TQ42=SP15)*(TT3:TT42=SP14)*TZ3:TZ42)+SUMPRODUCT((TQ3:TQ42=SP16)*(TT3:TT42=SP14)*TZ3:TZ42)+SUMPRODUCT((TQ3:TQ42=SP17)*(TT3:TT42=SP14)*TZ3:TZ42)</f>
        <v>0</v>
      </c>
      <c r="TE14" s="255">
        <f ca="1">SQ14*4+SR14*2+TC14+TD14</f>
        <v>0</v>
      </c>
      <c r="TF14" s="255" t="str">
        <f ca="1">IF(SP14&lt;&gt;"",RANK(TE14,TE14:TE17),"")</f>
        <v/>
      </c>
      <c r="TG14" s="255">
        <f ca="1">SUMPRODUCT((TE14:TE17=TE14)*(SV14:SV17&gt;SV14))</f>
        <v>0</v>
      </c>
      <c r="TH14" s="255">
        <f ca="1">SUMPRODUCT((TE14:TE17=TE14)*(SV14:SV17=SV14)*(SY14:SY17&gt;SY14))</f>
        <v>0</v>
      </c>
      <c r="TI14" s="255">
        <f ca="1">SUMPRODUCT((TE11:TE15=TE14)*(SV11:SV15=SV14)*(SY11:SY15=SY14)*(SZ11:SZ15&gt;SZ14))</f>
        <v>0</v>
      </c>
      <c r="TJ14" s="255">
        <f ca="1">SUMPRODUCT((TE11:TE15=TE14)*(SV11:SV15=SV14)*(SY11:SY15=SY14)*(SZ11:SZ15=SZ14)*(TA11:TA15&gt;TA14))</f>
        <v>0</v>
      </c>
      <c r="TK14" s="255">
        <f ca="1">SUMPRODUCT((TE11:TE15=TE14)*(SV11:SV15=SV14)*(SY11:SY15=SY14)*(SZ11:SZ15=SZ14)*(TA11:TA15=TA14)*(TB11:TB15&gt;TB14))</f>
        <v>0</v>
      </c>
      <c r="TL14" s="255" t="str">
        <f t="shared" ref="TL14:TL15" ca="1" si="781">IF(SP14&lt;&gt;"",SUM(TF14:TK14)+3,"")</f>
        <v/>
      </c>
      <c r="TM14" s="255" t="str">
        <f ca="1">IF(SP14&lt;&gt;"",IF(TL14=4,SP14,SP15),"")</f>
        <v/>
      </c>
      <c r="TN14" s="255" t="str">
        <f ca="1">IF(TM14&lt;&gt;"",TM14,IF(SO14&lt;&gt;"",SO14,IF(RQ14&lt;&gt;"",RQ14,IF(QS14&lt;&gt;"",QS14,PO14))))</f>
        <v>Samoa</v>
      </c>
      <c r="TO14" s="255">
        <v>4</v>
      </c>
      <c r="TP14" s="255">
        <v>12</v>
      </c>
      <c r="TQ14" s="255" t="str">
        <f t="shared" si="34"/>
        <v>New Zealand</v>
      </c>
      <c r="TR14" s="255" t="str">
        <f ca="1">IF(OFFSET('All Players'!$W21,0,TR$1)&lt;&gt;"",OFFSET('All Players'!$W21,0,TR$1),"")</f>
        <v/>
      </c>
      <c r="TS14" s="255" t="str">
        <f ca="1">IF(OFFSET('All Players'!$Y21,0,TR$1)&lt;&gt;"",OFFSET('All Players'!$Y21,0,TR$1),"")</f>
        <v/>
      </c>
      <c r="TT14" s="255" t="str">
        <f t="shared" si="35"/>
        <v>Namibia</v>
      </c>
      <c r="TU14" s="255" t="str">
        <f ca="1">IF(OFFSET('All Players'!$AA21,0,TT$1)&lt;&gt;"",OFFSET('All Players'!$AA21,0,TT$1),"")</f>
        <v/>
      </c>
      <c r="TV14" s="255" t="str">
        <f ca="1">IF(OFFSET('All Players'!$AC21,0,TU$1)&lt;&gt;"",OFFSET('All Players'!$AC21,0,TU$1),"")</f>
        <v/>
      </c>
      <c r="TW14" s="255">
        <f t="shared" ca="1" si="36"/>
        <v>0</v>
      </c>
      <c r="TX14" s="255">
        <f t="shared" ca="1" si="37"/>
        <v>0</v>
      </c>
      <c r="TY14" s="255">
        <f t="shared" ca="1" si="38"/>
        <v>0</v>
      </c>
      <c r="TZ14" s="255">
        <f t="shared" ca="1" si="39"/>
        <v>0</v>
      </c>
      <c r="UA14" s="255" t="str">
        <f t="shared" ca="1" si="40"/>
        <v/>
      </c>
      <c r="UB14" s="255" t="str">
        <f t="shared" ca="1" si="41"/>
        <v/>
      </c>
      <c r="UC14" s="255">
        <f ca="1">VLOOKUP(UD14,YU11:YV15,2,FALSE)</f>
        <v>3</v>
      </c>
      <c r="UD14" s="255" t="s">
        <v>46</v>
      </c>
      <c r="UE14" s="255">
        <f t="shared" ca="1" si="485"/>
        <v>0</v>
      </c>
      <c r="UF14" s="255">
        <f t="shared" ca="1" si="486"/>
        <v>0</v>
      </c>
      <c r="UG14" s="255">
        <f t="shared" ca="1" si="487"/>
        <v>0</v>
      </c>
      <c r="UH14" s="255">
        <f t="shared" ca="1" si="488"/>
        <v>0</v>
      </c>
      <c r="UI14" s="255">
        <f t="shared" ca="1" si="618"/>
        <v>0</v>
      </c>
      <c r="UJ14" s="255">
        <f t="shared" ca="1" si="489"/>
        <v>1000</v>
      </c>
      <c r="UK14" s="255">
        <f t="shared" ca="1" si="619"/>
        <v>0</v>
      </c>
      <c r="UL14" s="255">
        <f t="shared" ca="1" si="620"/>
        <v>0</v>
      </c>
      <c r="UM14" s="255">
        <f t="shared" ca="1" si="490"/>
        <v>1000</v>
      </c>
      <c r="UN14" s="255">
        <f t="shared" ca="1" si="491"/>
        <v>0</v>
      </c>
      <c r="UO14" s="255">
        <f ca="1">SUMIF(YX:YX,UD14,ZD:ZD)+SUMIF(ZA:ZA,UD14,ZE:ZE)</f>
        <v>0</v>
      </c>
      <c r="UP14" s="255">
        <f ca="1">SUMIF(YX:YX,UD14,ZF:ZF)+SUMIF(ZA:ZA,UD14,ZG:ZG)</f>
        <v>0</v>
      </c>
      <c r="UQ14" s="255">
        <f t="shared" ca="1" si="492"/>
        <v>0</v>
      </c>
      <c r="UR14" s="255">
        <v>11</v>
      </c>
      <c r="US14" s="255">
        <f t="shared" ca="1" si="621"/>
        <v>1</v>
      </c>
      <c r="UU14" s="255">
        <f ca="1">RANK(UQ14,UQ$11:UQ$15)+COUNTIF(UQ$11:UQ14,UQ14)-1</f>
        <v>4</v>
      </c>
      <c r="UV14" s="255" t="str">
        <f ca="1">INDEX(UD$11:UD$15,MATCH(4,UU$11:UU$15,0),0)</f>
        <v>Scotland</v>
      </c>
      <c r="UW14" s="255">
        <f t="shared" ca="1" si="622"/>
        <v>1</v>
      </c>
      <c r="UX14" s="255" t="str">
        <f ca="1">IF(AND(UX13&lt;&gt;"",UW14=1),UV14,"")</f>
        <v>Scotland</v>
      </c>
      <c r="UY14" s="255" t="str">
        <f ca="1">IF(AND(UY13&lt;&gt;"",UW15=2),UV15,"")</f>
        <v/>
      </c>
      <c r="VC14" s="255" t="str">
        <f t="shared" ca="1" si="623"/>
        <v>Scotland</v>
      </c>
      <c r="VD14" s="255">
        <f ca="1">SUMPRODUCT((YX3:YX42=VC14)*(ZA3:ZA42=VC15)*(ZH3:ZH42="W"))+SUMPRODUCT((YX3:YX42=VC14)*(ZA3:ZA42=VC11)*(ZH3:ZH42="W"))+SUMPRODUCT((YX3:YX42=VC14)*(ZA3:ZA42=VC12)*(ZH3:ZH42="W"))+SUMPRODUCT((YX3:YX42=VC14)*(ZA3:ZA42=VC13)*(ZH3:ZH42="W"))+SUMPRODUCT((YX3:YX42=VC15)*(ZA3:ZA42=VC14)*(ZI3:ZI42="W"))+SUMPRODUCT((YX3:YX42=VC11)*(ZA3:ZA42=VC14)*(ZI3:ZI42="W"))+SUMPRODUCT((YX3:YX42=VC12)*(ZA3:ZA42=VC14)*(ZI3:ZI42="W"))+SUMPRODUCT((YX3:YX42=VC13)*(ZA3:ZA42=VC14)*(ZI3:ZI42="W"))</f>
        <v>0</v>
      </c>
      <c r="VE14" s="255">
        <f ca="1">SUMPRODUCT((YX3:YX42=VC14)*(ZA3:ZA42=VC15)*(ZH3:ZH42="D"))+SUMPRODUCT((YX3:YX42=VC14)*(ZA3:ZA42=VC11)*(ZH3:ZH42="D"))+SUMPRODUCT((YX3:YX42=VC14)*(ZA3:ZA42=VC12)*(ZH3:ZH42="D"))+SUMPRODUCT((YX3:YX42=VC14)*(ZA3:ZA42=VC13)*(ZH3:ZH42="D"))+SUMPRODUCT((YX3:YX42=VC15)*(ZA3:ZA42=VC14)*(ZH3:ZH42="D"))+SUMPRODUCT((YX3:YX42=VC11)*(ZA3:ZA42=VC14)*(ZH3:ZH42="D"))+SUMPRODUCT((YX3:YX42=VC12)*(ZA3:ZA42=VC14)*(ZH3:ZH42="D"))+SUMPRODUCT((YX3:YX42=VC13)*(ZA3:ZA42=VC14)*(ZH3:ZH42="D"))</f>
        <v>0</v>
      </c>
      <c r="VF14" s="255">
        <f ca="1">SUMPRODUCT((YX3:YX42=VC14)*(ZA3:ZA42=VC15)*(ZH3:ZH42="L"))+SUMPRODUCT((YX3:YX42=VC14)*(ZA3:ZA42=VC11)*(ZH3:ZH42="L"))+SUMPRODUCT((YX3:YX42=VC14)*(ZA3:ZA42=VC12)*(ZH3:ZH42="L"))+SUMPRODUCT((YX3:YX42=VC14)*(ZA3:ZA42=VC13)*(ZH3:ZH42="L"))+SUMPRODUCT((YX3:YX42=VC15)*(ZA3:ZA42=VC14)*(ZI3:ZI42="L"))+SUMPRODUCT((YX3:YX42=VC11)*(ZA3:ZA42=VC14)*(ZI3:ZI42="L"))+SUMPRODUCT((YX3:YX42=VC12)*(ZA3:ZA42=VC14)*(ZI3:ZI42="L"))+SUMPRODUCT((YX3:YX42=VC13)*(ZA3:ZA42=VC14)*(ZI3:ZI42="L"))</f>
        <v>0</v>
      </c>
      <c r="VG14" s="255">
        <f ca="1">IF(VC14&lt;&gt;"",VLOOKUP(VC14,UD4:UH29,5,FALSE),0)</f>
        <v>0</v>
      </c>
      <c r="VH14" s="255">
        <f ca="1">IF(VC14&lt;&gt;"",VLOOKUP(VC14,UD4:UI29,6,FALSE),0)</f>
        <v>0</v>
      </c>
      <c r="VI14" s="255">
        <f ca="1">VG14-VH14+1000</f>
        <v>1000</v>
      </c>
      <c r="VJ14" s="255">
        <f ca="1">IF(VC14&lt;&gt;"",VLOOKUP(VC14,UD4:UK29,8,FALSE),0)</f>
        <v>0</v>
      </c>
      <c r="VK14" s="255">
        <f ca="1">IF(VC14&lt;&gt;"",VLOOKUP(VC14,UD4:UL29,9,FALSE),0)</f>
        <v>0</v>
      </c>
      <c r="VL14" s="255">
        <f ca="1">IF(VC14&lt;&gt;"",VJ14-VK14+1000,"")</f>
        <v>1000</v>
      </c>
      <c r="VM14" s="255">
        <f ca="1">IF(VC14&lt;&gt;"",VLOOKUP(VC14,UD11:UH15,5,FALSE),"")</f>
        <v>0</v>
      </c>
      <c r="VN14" s="255">
        <f ca="1">IF(VC14&lt;&gt;"",VLOOKUP(VC14,UD11:UK15,8,FALSE),"")</f>
        <v>0</v>
      </c>
      <c r="VO14" s="255">
        <f ca="1">IF(VC14&lt;&gt;"",VLOOKUP(VC14,UD11:UR15,15,FALSE),"")</f>
        <v>11</v>
      </c>
      <c r="VP14" s="255">
        <f ca="1">SUMPRODUCT((YX3:YX42=VC14)*(ZA3:ZA42=VC15)*ZD3:ZD42)+SUMPRODUCT((YX3:YX42=VC14)*(ZA3:ZA42=VC11)*ZD3:ZD42)+SUMPRODUCT((YX3:YX42=VC14)*(ZA3:ZA42=VC12)*ZD3:ZD42)+SUMPRODUCT((YX3:YX42=VC14)*(ZA3:ZA42=VC13)*ZD3:ZD42)+SUMPRODUCT((YX3:YX42=VC15)*(ZA3:ZA42=VC14)*ZE3:ZE42)+SUMPRODUCT((YX3:YX42=VC11)*(ZA3:ZA42=VC14)*ZE3:ZE42)+SUMPRODUCT((YX3:YX42=VC12)*(ZA3:ZA42=VC14)*ZE3:ZE42)+SUMPRODUCT((YX3:YX42=VC13)*(ZA3:ZA42=VC14)*ZE3:ZE42)</f>
        <v>0</v>
      </c>
      <c r="VQ14" s="255">
        <f ca="1">SUMPRODUCT((YX3:YX42=VC14)*(ZA3:ZA42=VC15)*ZF3:ZF42)+SUMPRODUCT((YX3:YX42=VC14)*(ZA3:ZA42=VC11)*ZF3:ZF42)+SUMPRODUCT((YX3:YX42=VC14)*(ZA3:ZA42=VC12)*ZF3:ZF42)+SUMPRODUCT((YX3:YX42=VC14)*(ZA3:ZA42=VC13)*ZF3:ZF42)+SUMPRODUCT((YX3:YX42=VC15)*(ZA3:ZA42=VC14)*ZG3:ZG42)+SUMPRODUCT((YX3:YX42=VC11)*(ZA3:ZA42=VC14)*ZG3:ZG42)+SUMPRODUCT((YX3:YX42=VC12)*(ZA3:ZA42=VC14)*ZG3:ZG42)+SUMPRODUCT((YX3:YX42=VC13)*(ZA3:ZA42=VC14)*ZG3:ZG42)</f>
        <v>0</v>
      </c>
      <c r="VR14" s="255">
        <f ca="1">IF(VC14&lt;&gt;"",VD14*4+VE14*2+VP14+VQ14,"")</f>
        <v>0</v>
      </c>
      <c r="VS14" s="255">
        <f ca="1">IF(VC14&lt;&gt;"",RANK(VR14,VR11:VR15),"")</f>
        <v>1</v>
      </c>
      <c r="VT14" s="255">
        <f ca="1">SUMPRODUCT((VR11:VR15=VR14)*(VI11:VI15&gt;VI14))</f>
        <v>0</v>
      </c>
      <c r="VU14" s="255">
        <f ca="1">SUMPRODUCT((VR11:VR15=VR14)*(VI11:VI15=VI14)*(VL11:VL15&gt;VL14))</f>
        <v>0</v>
      </c>
      <c r="VV14" s="255">
        <f ca="1">SUMPRODUCT((VR11:VR15=VR14)*(VI11:VI15=VI14)*(VL11:VL15=VL14)*(VM11:VM15&gt;VM14))</f>
        <v>0</v>
      </c>
      <c r="VW14" s="255">
        <f ca="1">SUMPRODUCT((VR11:VR15=VR14)*(VI11:VI15=VI14)*(VL11:VL15=VL14)*(VM11:VM15=VM14)*(VN11:VN15&gt;VN14))</f>
        <v>0</v>
      </c>
      <c r="VX14" s="255">
        <f ca="1">SUMPRODUCT((VR11:VR15=VR14)*(VI11:VI15=VI14)*(VL11:VL15=VL14)*(VM11:VM15=VM14)*(VN11:VN15=VN14)*(VO11:VO15&gt;VO14))</f>
        <v>2</v>
      </c>
      <c r="VY14" s="255">
        <f t="shared" ca="1" si="626"/>
        <v>3</v>
      </c>
      <c r="VZ14" s="255" t="str">
        <f ca="1">IF(VC14&lt;&gt;"",INDEX(VC11:VC15,MATCH(4,VY11:VY15,0),0),"")</f>
        <v>Samoa</v>
      </c>
      <c r="WA14" s="255" t="str">
        <f ca="1">IF(UY13&lt;&gt;"",UY13,"")</f>
        <v/>
      </c>
      <c r="WB14" s="255" t="str">
        <f ca="1">IF(WA14&lt;&gt;"",SUMPRODUCT((YX3:YX42=WA14)*(ZA3:ZA42=WA15)*(ZH3:ZH42="W"))+SUMPRODUCT((YX3:YX42=WA14)*(ZA3:ZA42=WA12)*(ZH3:ZH42="W"))+SUMPRODUCT((YX3:YX42=WA14)*(ZA3:ZA42=WA13)*(ZH3:ZH42="W"))+SUMPRODUCT((YX3:YX42=WA15)*(ZA3:ZA42=WA14)*(ZI3:ZI42="W"))+SUMPRODUCT((YX3:YX42=WA12)*(ZA3:ZA42=WA14)*(ZI3:ZI42="W"))+SUMPRODUCT((YX3:YX42=WA13)*(ZA3:ZA42=WA14)*(ZI3:ZI42="W")),"")</f>
        <v/>
      </c>
      <c r="WC14" s="255" t="str">
        <f ca="1">IF(WA14&lt;&gt;"",SUMPRODUCT((YX3:YX42=WA14)*(ZA3:ZA42=WA15)*(ZH3:ZH42="D"))+SUMPRODUCT((YX3:YX42=WA14)*(ZA3:ZA42=WA12)*(ZH3:ZH42="D"))+SUMPRODUCT((YX3:YX42=WA14)*(ZA3:ZA42=WA13)*(ZH3:ZH42="D"))+SUMPRODUCT((YX3:YX42=WA15)*(ZA3:ZA42=WA14)*(ZH3:ZH42="D"))+SUMPRODUCT((YX3:YX42=WA12)*(ZA3:ZA42=WA14)*(ZH3:ZH42="D"))+SUMPRODUCT((YX3:YX42=WA13)*(ZA3:ZA42=WA14)*(ZH3:ZH42="D")),"")</f>
        <v/>
      </c>
      <c r="WD14" s="255" t="str">
        <f ca="1">IF(WA14&lt;&gt;"",SUMPRODUCT((YX3:YX42=WA14)*(ZA3:ZA42=WA15)*(ZH3:ZH42="L"))+SUMPRODUCT((YX3:YX42=WA14)*(ZA3:ZA42=WA12)*(ZH3:ZH42="L"))+SUMPRODUCT((YX3:YX42=WA14)*(ZA3:ZA42=WA13)*(ZH3:ZH42="L"))+SUMPRODUCT((YX3:YX42=WA15)*(ZA3:ZA42=WA14)*(ZI3:ZI42="L"))+SUMPRODUCT((YX3:YX42=WA12)*(ZA3:ZA42=WA14)*(ZI3:ZI42="L"))+SUMPRODUCT((YX3:YX42=WA13)*(ZA3:ZA42=WA14)*(ZI3:ZI42="L")),"")</f>
        <v/>
      </c>
      <c r="WE14" s="255">
        <f ca="1">IF(WA14&lt;&gt;"",VLOOKUP(WA14,UD4:UH29,5,FALSE),0)</f>
        <v>0</v>
      </c>
      <c r="WF14" s="255">
        <f ca="1">IF(WA14&lt;&gt;"",VLOOKUP(WA14,UD4:UI29,6,FALSE),0)</f>
        <v>0</v>
      </c>
      <c r="WG14" s="255">
        <f ca="1">WE14-WF14+1000</f>
        <v>1000</v>
      </c>
      <c r="WH14" s="255">
        <f ca="1">IF(WA14&lt;&gt;"",VLOOKUP(WA14,UD4:UK29,8,FALSE),0)</f>
        <v>0</v>
      </c>
      <c r="WI14" s="255">
        <f ca="1">IF(WA14&lt;&gt;"",VLOOKUP(WA14,UD4:UL29,9,FALSE),0)</f>
        <v>0</v>
      </c>
      <c r="WJ14" s="255" t="str">
        <f ca="1">IF(WA14&lt;&gt;"",WH14-WI14+1000,"")</f>
        <v/>
      </c>
      <c r="WK14" s="255" t="str">
        <f ca="1">IF(WA14&lt;&gt;"",VLOOKUP(WA14,UD11:UH15,5,FALSE),"")</f>
        <v/>
      </c>
      <c r="WL14" s="255" t="str">
        <f ca="1">IF(WA14&lt;&gt;"",VLOOKUP(WA14,UD11:UK15,8,FALSE),"")</f>
        <v/>
      </c>
      <c r="WM14" s="255" t="str">
        <f ca="1">IF(WA14&lt;&gt;"",VLOOKUP(WA14,UD11:UR15,15,FALSE),"")</f>
        <v/>
      </c>
      <c r="WN14" s="255" t="str">
        <f ca="1">IF(WA14&lt;&gt;"",SUMPRODUCT((YX3:YX42=WA14)*(ZA3:ZA42=WA15)*ZD3:ZD42)+SUMPRODUCT((YX3:YX42=WA14)*(ZA3:ZA42=WA12)*ZD3:ZD42)+SUMPRODUCT((YX3:YX42=WA14)*(ZA3:ZA42=WA13)*ZD3:ZD42)+SUMPRODUCT((YX3:YX42=WA15)*(ZA3:ZA42=WA14)*ZE3:ZE42)+SUMPRODUCT((YX3:YX42=WA12)*(ZA3:ZA42=WA14)*ZE3:ZE42)+SUMPRODUCT((YX3:YX42=WA13)*(ZA3:ZA42=WA14)*ZE3:ZE42),"")</f>
        <v/>
      </c>
      <c r="WO14" s="255" t="str">
        <f ca="1">IF(WA14&lt;&gt;"",SUMPRODUCT((YX3:YX42=WA14)*(ZA3:ZA42=WA15)*ZF3:ZF42)+SUMPRODUCT((YX3:YX42=WA14)*(ZA3:ZA42=WA12)*ZF3:ZF42)+SUMPRODUCT((YX3:YX42=WA14)*(ZA3:ZA42=WA13)*ZF3:ZF42)+SUMPRODUCT((YX3:YX42=WA15)*(ZA3:ZA42=WA14)*ZG3:ZG42)+SUMPRODUCT((YX3:YX42=WA12)*(ZA3:ZA42=WA14)*ZG3:ZG42)+SUMPRODUCT((YX3:YX42=WA13)*(ZA3:ZA42=WA14)*ZG3:ZG42),"")</f>
        <v/>
      </c>
      <c r="WP14" s="255" t="str">
        <f ca="1">IF(WA14&lt;&gt;"",WB14*4+WC14*2+WN14+WO14,"")</f>
        <v/>
      </c>
      <c r="WQ14" s="255" t="str">
        <f ca="1">IF(WA14&lt;&gt;"",RANK(WP14,WP12:WP15),"")</f>
        <v/>
      </c>
      <c r="WR14" s="255">
        <f ca="1">SUMPRODUCT((WP12:WP15=WP14)*(WG12:WG15&gt;WG14))</f>
        <v>0</v>
      </c>
      <c r="WS14" s="255">
        <f ca="1">SUMPRODUCT((WP12:WP15=WP14)*(WG12:WG15=WG14)*(WJ12:WJ15&gt;WJ14))</f>
        <v>0</v>
      </c>
      <c r="WT14" s="255">
        <f ca="1">SUMPRODUCT((WP11:WP15=WP14)*(WG11:WG15=WG14)*(WJ11:WJ15=WJ14)*(WK11:WK15&gt;WK14))</f>
        <v>0</v>
      </c>
      <c r="WU14" s="255">
        <f ca="1">SUMPRODUCT((WP11:WP15=WP14)*(WG11:WG15=WG14)*(WJ11:WJ15=WJ14)*(WK11:WK15=WK14)*(WL11:WL15&gt;WL14))</f>
        <v>0</v>
      </c>
      <c r="WV14" s="255">
        <f ca="1">SUMPRODUCT((WP11:WP15=WP14)*(WG11:WG15=WG14)*(WJ11:WJ15=WJ14)*(WK11:WK15=WK14)*(WL11:WL15=WL14)*(WM11:WM15&gt;WM14))</f>
        <v>0</v>
      </c>
      <c r="WW14" s="255" t="str">
        <f t="shared" ca="1" si="627"/>
        <v/>
      </c>
      <c r="WX14" s="255" t="str">
        <f ca="1">IF(WA14&lt;&gt;"",INDEX(WA12:WA15,MATCH(4,WW12:WW15,0),0),"")</f>
        <v/>
      </c>
      <c r="WY14" s="255" t="str">
        <f ca="1">IF(UZ12&lt;&gt;"",UZ12,"")</f>
        <v/>
      </c>
      <c r="WZ14" s="255">
        <f ca="1">SUMPRODUCT((YX3:YX42=WY14)*(ZA3:ZA42=WY15)*(ZH3:ZH42="W"))+SUMPRODUCT((YX3:YX42=WY14)*(ZA3:ZA42=WY16)*(ZH3:ZH42="W"))+SUMPRODUCT((YX3:YX42=WY14)*(ZA3:ZA42=WY13)*(ZH3:ZH42="W"))+SUMPRODUCT((YX3:YX42=WY15)*(ZA3:ZA42=WY14)*(ZI3:ZI42="W"))+SUMPRODUCT((YX3:YX42=WY16)*(ZA3:ZA42=WY14)*(ZI3:ZI42="W"))+SUMPRODUCT((YX3:YX42=WY13)*(ZA3:ZA42=WY14)*(ZI3:ZI42="W"))</f>
        <v>0</v>
      </c>
      <c r="XA14" s="255">
        <f ca="1">SUMPRODUCT((YX3:YX42=WY14)*(ZA3:ZA42=WY15)*(ZH3:ZH42="D"))+SUMPRODUCT((YX3:YX42=WY14)*(ZA3:ZA42=WY16)*(ZH3:ZH42="D"))+SUMPRODUCT((YX3:YX42=WY14)*(ZA3:ZA42=WY13)*(ZH3:ZH42="D"))+SUMPRODUCT((YX3:YX42=WY15)*(ZA3:ZA42=WY14)*(ZH3:ZH42="D"))+SUMPRODUCT((YX3:YX42=WY16)*(ZA3:ZA42=WY14)*(ZH3:ZH42="D"))+SUMPRODUCT((YX3:YX42=WY13)*(ZA3:ZA42=WY14)*(ZH3:ZH42="D"))</f>
        <v>0</v>
      </c>
      <c r="XB14" s="255">
        <f ca="1">SUMPRODUCT((YX3:YX42=WY14)*(ZA3:ZA42=WY15)*(ZH3:ZH42="L"))+SUMPRODUCT((YX3:YX42=WY14)*(ZA3:ZA42=WY16)*(ZH3:ZH42="L"))+SUMPRODUCT((YX3:YX42=WY14)*(ZA3:ZA42=WY13)*(ZH3:ZH42="L"))+SUMPRODUCT((YX3:YX42=WY15)*(ZA3:ZA42=WY14)*(ZI3:ZI42="L"))+SUMPRODUCT((YX3:YX42=WY16)*(ZA3:ZA42=WY14)*(ZI3:ZI42="L"))+SUMPRODUCT((YX3:YX42=WY13)*(ZA3:ZA42=WY14)*(ZI3:ZI42="L"))</f>
        <v>0</v>
      </c>
      <c r="XC14" s="255">
        <f ca="1">IF(WY14&lt;&gt;"",VLOOKUP(WY14,UD4:UH29,5,FALSE),0)</f>
        <v>0</v>
      </c>
      <c r="XD14" s="255">
        <f ca="1">IF(WY14&lt;&gt;"",VLOOKUP(WY14,UD4:UI29,6,FALSE),0)</f>
        <v>0</v>
      </c>
      <c r="XE14" s="255">
        <f ca="1">XC14-XD14+1000</f>
        <v>1000</v>
      </c>
      <c r="XF14" s="255">
        <f ca="1">IF(WY14&lt;&gt;"",VLOOKUP(WY14,UD4:UK29,8,FALSE),0)</f>
        <v>0</v>
      </c>
      <c r="XG14" s="255">
        <f ca="1">IF(WY14&lt;&gt;"",VLOOKUP(WY14,UD4:UL29,9,FALSE),0)</f>
        <v>0</v>
      </c>
      <c r="XH14" s="255">
        <f t="shared" ref="XH14" ca="1" si="782">XF14-XG14+1000</f>
        <v>1000</v>
      </c>
      <c r="XI14" s="255" t="str">
        <f ca="1">IF(WY14&lt;&gt;"",VLOOKUP(WY14,UD11:UH15,5,FALSE),"")</f>
        <v/>
      </c>
      <c r="XJ14" s="255" t="str">
        <f ca="1">IF(WY14&lt;&gt;"",VLOOKUP(WY14,UD11:UK15,8,FALSE),"")</f>
        <v/>
      </c>
      <c r="XK14" s="255" t="str">
        <f ca="1">IF(WY14&lt;&gt;"",VLOOKUP(WY14,UD11:UR15,15,FALSE),"")</f>
        <v/>
      </c>
      <c r="XL14" s="255">
        <f ca="1">SUMPRODUCT((YX3:YX42=WY14)*(ZA3:ZA42=WY15)*ZD3:ZD42)+SUMPRODUCT((YX3:YX42=WY14)*(ZA3:ZA42=WY16)*ZD3:ZD42)+SUMPRODUCT((YX3:YX42=WY14)*(ZA3:ZA42=WY13)*ZD3:ZD42)+SUMPRODUCT((YX3:YX42=WY15)*(ZA3:ZA42=WY14)*ZE3:ZE42)+SUMPRODUCT((YX3:YX42=WY16)*(ZA3:ZA42=WY14)*ZE3:ZE42)+SUMPRODUCT((YX3:YX42=WY13)*(ZA3:ZA42=WY14)*ZE3:ZE42)</f>
        <v>0</v>
      </c>
      <c r="XM14" s="255">
        <f ca="1">SUMPRODUCT((YX3:YX42=WY14)*(ZA3:ZA42=WY15)*ZF3:ZF42)+SUMPRODUCT((YX3:YX42=WY14)*(ZA3:ZA42=WY16)*ZF3:ZF42)+SUMPRODUCT((YX3:YX42=WY14)*(ZA3:ZA42=WY13)*ZF3:ZF42)+SUMPRODUCT((YX3:YX42=WY15)*(ZA3:ZA42=WY14)*ZG3:ZG42)+SUMPRODUCT((YX3:YX42=WY16)*(ZA3:ZA42=WY14)*ZG3:ZG42)+SUMPRODUCT((YX3:YX42=WY13)*(ZA3:ZA42=WY14)*ZG3:ZG42)</f>
        <v>0</v>
      </c>
      <c r="XN14" s="255">
        <f t="shared" ref="XN14" ca="1" si="783">WZ14*4+XA14*2+XL14+XM14</f>
        <v>0</v>
      </c>
      <c r="XO14" s="255" t="str">
        <f ca="1">IF(WY14&lt;&gt;"",RANK(XN14,XN13:XN16),"")</f>
        <v/>
      </c>
      <c r="XP14" s="255">
        <f ca="1">SUMPRODUCT((XN13:XN16=XN14)*(XE13:XE16&gt;XE14))</f>
        <v>0</v>
      </c>
      <c r="XQ14" s="255">
        <f ca="1">SUMPRODUCT((XN13:XN16=XN14)*(XE13:XE16=XE14)*(XH13:XH16&gt;XH14))</f>
        <v>0</v>
      </c>
      <c r="XR14" s="255">
        <f ca="1">SUMPRODUCT((XN11:XN15=XN14)*(XE11:XE15=XE14)*(XH11:XH15=XH14)*(XI11:XI15&gt;XI14))</f>
        <v>0</v>
      </c>
      <c r="XS14" s="255">
        <f ca="1">SUMPRODUCT((XN11:XN15=XN14)*(XE11:XE15=XE14)*(XH11:XH15=XH14)*(XI11:XI15=XI14)*(XJ11:XJ15&gt;XJ14))</f>
        <v>0</v>
      </c>
      <c r="XT14" s="255">
        <f ca="1">SUMPRODUCT((XN11:XN15=XN14)*(XE11:XE15=XE14)*(XH11:XH15=XH14)*(XI11:XI15=XI14)*(XJ11:XJ15=XJ14)*(XK11:XK15&gt;XK14))</f>
        <v>0</v>
      </c>
      <c r="XU14" s="255" t="str">
        <f t="shared" ca="1" si="747"/>
        <v/>
      </c>
      <c r="XV14" s="255" t="str">
        <f ca="1">IF(WY14&lt;&gt;"",INDEX(WY13:WY15,MATCH(4,XU13:XU15,0),0),"")</f>
        <v/>
      </c>
      <c r="XW14" s="255" t="str">
        <f ca="1">IF(VA11&lt;&gt;"",VA11,"")</f>
        <v/>
      </c>
      <c r="XX14" s="255">
        <f ca="1">SUMPRODUCT((YX3:YX42=XW14)*(ZA3:ZA42=XW15)*(ZH3:ZH42="W"))+SUMPRODUCT((YX3:YX42=XW14)*(ZA3:ZA42=XW16)*(ZH3:ZH42="W"))+SUMPRODUCT((YX3:YX42=XW14)*(ZA3:ZA42=XW17)*(ZH3:ZH42="W"))+SUMPRODUCT((YX3:YX42=XW15)*(ZA3:ZA42=XW14)*(ZI3:ZI42="W"))+SUMPRODUCT((YX3:YX42=XW16)*(ZA3:ZA42=XW14)*(ZI3:ZI42="W"))+SUMPRODUCT((YX3:YX42=XW17)*(ZA3:ZA42=XW14)*(ZI3:ZI42="W"))</f>
        <v>0</v>
      </c>
      <c r="XY14" s="255">
        <f ca="1">SUMPRODUCT((YX3:YX42=XW14)*(ZA3:ZA42=XW15)*(ZH3:ZH42="D"))+SUMPRODUCT((YX3:YX42=XW14)*(ZA3:ZA42=XW16)*(ZH3:ZH42="D"))+SUMPRODUCT((YX3:YX42=XW14)*(ZA3:ZA42=XW17)*(ZH3:ZH42="D"))+SUMPRODUCT((YX3:YX42=XW15)*(ZA3:ZA42=XW14)*(ZH3:ZH42="D"))+SUMPRODUCT((YX3:YX42=XW16)*(ZA3:ZA42=XW14)*(ZH3:ZH42="D"))+SUMPRODUCT((YX3:YX42=XW17)*(ZA3:ZA42=XW14)*(ZH3:ZH42="D"))</f>
        <v>0</v>
      </c>
      <c r="XZ14" s="255">
        <f ca="1">SUMPRODUCT((YX3:YX42=XW14)*(ZA3:ZA42=XW15)*(ZH3:ZH42="L"))+SUMPRODUCT((YX3:YX42=XW14)*(ZA3:ZA42=XW16)*(ZH3:ZH42="L"))+SUMPRODUCT((YX3:YX42=XW14)*(ZA3:ZA42=XW17)*(ZH3:ZH42="L"))+SUMPRODUCT((YX3:YX42=XW15)*(ZA3:ZA42=XW14)*(ZI3:ZI42="L"))+SUMPRODUCT((YX3:YX42=XW16)*(ZA3:ZA42=XW14)*(ZI3:ZI42="L"))+SUMPRODUCT((YX3:YX42=XW17)*(ZA3:ZA42=XW14)*(ZI3:ZI42="L"))</f>
        <v>0</v>
      </c>
      <c r="YA14" s="255">
        <f ca="1">IF(XW14&lt;&gt;"",VLOOKUP(XW14,UD4:UH29,5,FALSE),0)</f>
        <v>0</v>
      </c>
      <c r="YB14" s="255">
        <f ca="1">IF(XW14&lt;&gt;"",VLOOKUP(XW14,UD4:UI29,6,FALSE),0)</f>
        <v>0</v>
      </c>
      <c r="YC14" s="255">
        <f ca="1">YA14-YB14+1000</f>
        <v>1000</v>
      </c>
      <c r="YD14" s="255">
        <f ca="1">IF(XW14&lt;&gt;"",VLOOKUP(XW14,UD4:UK29,8,FALSE),0)</f>
        <v>0</v>
      </c>
      <c r="YE14" s="255">
        <f ca="1">IF(XW14&lt;&gt;"",VLOOKUP(XW14,UD4:UL29,9,FALSE),0)</f>
        <v>0</v>
      </c>
      <c r="YF14" s="255">
        <f ca="1">YD14-YE14+1000</f>
        <v>1000</v>
      </c>
      <c r="YG14" s="255" t="str">
        <f ca="1">IF(XW14&lt;&gt;"",VLOOKUP(XW14,UD11:UH15,5,FALSE),"")</f>
        <v/>
      </c>
      <c r="YH14" s="255" t="str">
        <f ca="1">IF(XW14&lt;&gt;"",VLOOKUP(XW14,UD11:UK15,8,FALSE),"")</f>
        <v/>
      </c>
      <c r="YI14" s="255" t="str">
        <f ca="1">IF(XW14&lt;&gt;"",VLOOKUP(XW14,UD11:UR15,15,FALSE),"")</f>
        <v/>
      </c>
      <c r="YJ14" s="255">
        <f ca="1">SUMPRODUCT((YX3:YX42=XW14)*(ZA3:ZA42=XW15)*ZD3:ZD42)+SUMPRODUCT((YX3:YX42=XW14)*(ZA3:ZA42=XW16)*ZD3:ZD42)+SUMPRODUCT((YX3:YX42=XW14)*(ZA3:ZA42=XW17)*ZD3:ZD42)+SUMPRODUCT((YX3:YX42=XW15)*(ZA3:ZA42=XW14)*ZE3:ZE42)+SUMPRODUCT((YX3:YX42=XW16)*(ZA3:ZA42=XW14)*ZE3:ZE42)+SUMPRODUCT((YX3:YX42=XW17)*(ZA3:ZA42=XW14)*ZE3:ZE42)</f>
        <v>0</v>
      </c>
      <c r="YK14" s="255">
        <f ca="1">SUMPRODUCT((YX3:YX42=XW14)*(ZA3:ZA42=XW15)*ZF3:ZF42)+SUMPRODUCT((YX3:YX42=XW14)*(ZA3:ZA42=XW16)*ZF3:ZF42)+SUMPRODUCT((YX3:YX42=XW14)*(ZA3:ZA42=XW17)*ZF3:ZF42)+SUMPRODUCT((YX3:YX42=XW15)*(ZA3:ZA42=XW14)*ZG3:ZG42)+SUMPRODUCT((YX3:YX42=XW16)*(ZA3:ZA42=XW14)*ZG3:ZG42)+SUMPRODUCT((YX3:YX42=XW17)*(ZA3:ZA42=XW14)*ZG3:ZG42)</f>
        <v>0</v>
      </c>
      <c r="YL14" s="255">
        <f ca="1">XX14*4+XY14*2+YJ14+YK14</f>
        <v>0</v>
      </c>
      <c r="YM14" s="255" t="str">
        <f ca="1">IF(XW14&lt;&gt;"",RANK(YL14,YL14:YL17),"")</f>
        <v/>
      </c>
      <c r="YN14" s="255">
        <f ca="1">SUMPRODUCT((YL14:YL17=YL14)*(YC14:YC17&gt;YC14))</f>
        <v>0</v>
      </c>
      <c r="YO14" s="255">
        <f ca="1">SUMPRODUCT((YL14:YL17=YL14)*(YC14:YC17=YC14)*(YF14:YF17&gt;YF14))</f>
        <v>0</v>
      </c>
      <c r="YP14" s="255">
        <f ca="1">SUMPRODUCT((YL11:YL15=YL14)*(YC11:YC15=YC14)*(YF11:YF15=YF14)*(YG11:YG15&gt;YG14))</f>
        <v>0</v>
      </c>
      <c r="YQ14" s="255">
        <f ca="1">SUMPRODUCT((YL11:YL15=YL14)*(YC11:YC15=YC14)*(YF11:YF15=YF14)*(YG11:YG15=YG14)*(YH11:YH15&gt;YH14))</f>
        <v>0</v>
      </c>
      <c r="YR14" s="255">
        <f ca="1">SUMPRODUCT((YL11:YL15=YL14)*(YC11:YC15=YC14)*(YF11:YF15=YF14)*(YG11:YG15=YG14)*(YH11:YH15=YH14)*(YI11:YI15&gt;YI14))</f>
        <v>0</v>
      </c>
      <c r="YS14" s="255" t="str">
        <f t="shared" ref="YS14:YS15" ca="1" si="784">IF(XW14&lt;&gt;"",SUM(YM14:YR14)+3,"")</f>
        <v/>
      </c>
      <c r="YT14" s="255" t="str">
        <f ca="1">IF(XW14&lt;&gt;"",IF(YS14=4,XW14,XW15),"")</f>
        <v/>
      </c>
      <c r="YU14" s="255" t="str">
        <f ca="1">IF(YT14&lt;&gt;"",YT14,IF(XV14&lt;&gt;"",XV14,IF(WX14&lt;&gt;"",WX14,IF(VZ14&lt;&gt;"",VZ14,UV14))))</f>
        <v>Samoa</v>
      </c>
      <c r="YV14" s="255">
        <v>4</v>
      </c>
      <c r="YW14" s="255">
        <v>12</v>
      </c>
      <c r="YX14" s="255" t="str">
        <f t="shared" si="42"/>
        <v>New Zealand</v>
      </c>
      <c r="YY14" s="255" t="str">
        <f ca="1">IF(OFFSET('All Players'!$W21,0,YY$1)&lt;&gt;"",OFFSET('All Players'!$W21,0,YY$1),"")</f>
        <v/>
      </c>
      <c r="YZ14" s="255" t="str">
        <f ca="1">IF(OFFSET('All Players'!$Y21,0,YY$1)&lt;&gt;"",OFFSET('All Players'!$Y21,0,YY$1),"")</f>
        <v/>
      </c>
      <c r="ZA14" s="255" t="str">
        <f t="shared" si="43"/>
        <v>Namibia</v>
      </c>
      <c r="ZB14" s="255" t="str">
        <f ca="1">IF(OFFSET('All Players'!$AA21,0,ZA$1)&lt;&gt;"",OFFSET('All Players'!$AA21,0,ZA$1),"")</f>
        <v/>
      </c>
      <c r="ZC14" s="255" t="str">
        <f ca="1">IF(OFFSET('All Players'!$AC21,0,ZB$1)&lt;&gt;"",OFFSET('All Players'!$AC21,0,ZB$1),"")</f>
        <v/>
      </c>
      <c r="ZD14" s="255">
        <f t="shared" ca="1" si="44"/>
        <v>0</v>
      </c>
      <c r="ZE14" s="255">
        <f t="shared" ca="1" si="45"/>
        <v>0</v>
      </c>
      <c r="ZF14" s="255">
        <f t="shared" ca="1" si="46"/>
        <v>0</v>
      </c>
      <c r="ZG14" s="255">
        <f t="shared" ca="1" si="47"/>
        <v>0</v>
      </c>
      <c r="ZH14" s="255" t="str">
        <f t="shared" ca="1" si="48"/>
        <v/>
      </c>
      <c r="ZI14" s="255" t="str">
        <f t="shared" ca="1" si="49"/>
        <v/>
      </c>
      <c r="ZJ14" s="255">
        <f ca="1">VLOOKUP(ZK14,AEB11:AEC15,2,FALSE)</f>
        <v>3</v>
      </c>
      <c r="ZK14" s="255" t="s">
        <v>46</v>
      </c>
      <c r="ZL14" s="255">
        <f t="shared" ca="1" si="493"/>
        <v>0</v>
      </c>
      <c r="ZM14" s="255">
        <f t="shared" ca="1" si="494"/>
        <v>0</v>
      </c>
      <c r="ZN14" s="255">
        <f t="shared" ca="1" si="495"/>
        <v>0</v>
      </c>
      <c r="ZO14" s="255">
        <f t="shared" ca="1" si="496"/>
        <v>0</v>
      </c>
      <c r="ZP14" s="255">
        <f t="shared" ca="1" si="628"/>
        <v>0</v>
      </c>
      <c r="ZQ14" s="255">
        <f t="shared" ca="1" si="497"/>
        <v>1000</v>
      </c>
      <c r="ZR14" s="255">
        <f t="shared" ca="1" si="629"/>
        <v>0</v>
      </c>
      <c r="ZS14" s="255">
        <f t="shared" ca="1" si="630"/>
        <v>0</v>
      </c>
      <c r="ZT14" s="255">
        <f t="shared" ca="1" si="498"/>
        <v>1000</v>
      </c>
      <c r="ZU14" s="255">
        <f t="shared" ca="1" si="499"/>
        <v>0</v>
      </c>
      <c r="ZV14" s="255">
        <f ca="1">SUMIF(AEE:AEE,ZK14,AEK:AEK)+SUMIF(AEH:AEH,ZK14,AEL:AEL)</f>
        <v>0</v>
      </c>
      <c r="ZW14" s="255">
        <f ca="1">SUMIF(AEE:AEE,ZK14,AEM:AEM)+SUMIF(AEH:AEH,ZK14,AEN:AEN)</f>
        <v>0</v>
      </c>
      <c r="ZX14" s="255">
        <f t="shared" ca="1" si="500"/>
        <v>0</v>
      </c>
      <c r="ZY14" s="255">
        <v>11</v>
      </c>
      <c r="ZZ14" s="255">
        <f t="shared" ca="1" si="631"/>
        <v>1</v>
      </c>
      <c r="AAB14" s="255">
        <f ca="1">RANK(ZX14,ZX$11:ZX$15)+COUNTIF(ZX$11:ZX14,ZX14)-1</f>
        <v>4</v>
      </c>
      <c r="AAC14" s="255" t="str">
        <f ca="1">INDEX(ZK$11:ZK$15,MATCH(4,AAB$11:AAB$15,0),0)</f>
        <v>Scotland</v>
      </c>
      <c r="AAD14" s="255">
        <f t="shared" ca="1" si="632"/>
        <v>1</v>
      </c>
      <c r="AAE14" s="255" t="str">
        <f ca="1">IF(AND(AAE13&lt;&gt;"",AAD14=1),AAC14,"")</f>
        <v>Scotland</v>
      </c>
      <c r="AAF14" s="255" t="str">
        <f ca="1">IF(AND(AAF13&lt;&gt;"",AAD15=2),AAC15,"")</f>
        <v/>
      </c>
      <c r="AAJ14" s="255" t="str">
        <f t="shared" ca="1" si="633"/>
        <v>Scotland</v>
      </c>
      <c r="AAK14" s="255">
        <f ca="1">SUMPRODUCT((AEE3:AEE42=AAJ14)*(AEH3:AEH42=AAJ15)*(AEO3:AEO42="W"))+SUMPRODUCT((AEE3:AEE42=AAJ14)*(AEH3:AEH42=AAJ11)*(AEO3:AEO42="W"))+SUMPRODUCT((AEE3:AEE42=AAJ14)*(AEH3:AEH42=AAJ12)*(AEO3:AEO42="W"))+SUMPRODUCT((AEE3:AEE42=AAJ14)*(AEH3:AEH42=AAJ13)*(AEO3:AEO42="W"))+SUMPRODUCT((AEE3:AEE42=AAJ15)*(AEH3:AEH42=AAJ14)*(AEP3:AEP42="W"))+SUMPRODUCT((AEE3:AEE42=AAJ11)*(AEH3:AEH42=AAJ14)*(AEP3:AEP42="W"))+SUMPRODUCT((AEE3:AEE42=AAJ12)*(AEH3:AEH42=AAJ14)*(AEP3:AEP42="W"))+SUMPRODUCT((AEE3:AEE42=AAJ13)*(AEH3:AEH42=AAJ14)*(AEP3:AEP42="W"))</f>
        <v>0</v>
      </c>
      <c r="AAL14" s="255">
        <f ca="1">SUMPRODUCT((AEE3:AEE42=AAJ14)*(AEH3:AEH42=AAJ15)*(AEO3:AEO42="D"))+SUMPRODUCT((AEE3:AEE42=AAJ14)*(AEH3:AEH42=AAJ11)*(AEO3:AEO42="D"))+SUMPRODUCT((AEE3:AEE42=AAJ14)*(AEH3:AEH42=AAJ12)*(AEO3:AEO42="D"))+SUMPRODUCT((AEE3:AEE42=AAJ14)*(AEH3:AEH42=AAJ13)*(AEO3:AEO42="D"))+SUMPRODUCT((AEE3:AEE42=AAJ15)*(AEH3:AEH42=AAJ14)*(AEO3:AEO42="D"))+SUMPRODUCT((AEE3:AEE42=AAJ11)*(AEH3:AEH42=AAJ14)*(AEO3:AEO42="D"))+SUMPRODUCT((AEE3:AEE42=AAJ12)*(AEH3:AEH42=AAJ14)*(AEO3:AEO42="D"))+SUMPRODUCT((AEE3:AEE42=AAJ13)*(AEH3:AEH42=AAJ14)*(AEO3:AEO42="D"))</f>
        <v>0</v>
      </c>
      <c r="AAM14" s="255">
        <f ca="1">SUMPRODUCT((AEE3:AEE42=AAJ14)*(AEH3:AEH42=AAJ15)*(AEO3:AEO42="L"))+SUMPRODUCT((AEE3:AEE42=AAJ14)*(AEH3:AEH42=AAJ11)*(AEO3:AEO42="L"))+SUMPRODUCT((AEE3:AEE42=AAJ14)*(AEH3:AEH42=AAJ12)*(AEO3:AEO42="L"))+SUMPRODUCT((AEE3:AEE42=AAJ14)*(AEH3:AEH42=AAJ13)*(AEO3:AEO42="L"))+SUMPRODUCT((AEE3:AEE42=AAJ15)*(AEH3:AEH42=AAJ14)*(AEP3:AEP42="L"))+SUMPRODUCT((AEE3:AEE42=AAJ11)*(AEH3:AEH42=AAJ14)*(AEP3:AEP42="L"))+SUMPRODUCT((AEE3:AEE42=AAJ12)*(AEH3:AEH42=AAJ14)*(AEP3:AEP42="L"))+SUMPRODUCT((AEE3:AEE42=AAJ13)*(AEH3:AEH42=AAJ14)*(AEP3:AEP42="L"))</f>
        <v>0</v>
      </c>
      <c r="AAN14" s="255">
        <f ca="1">IF(AAJ14&lt;&gt;"",VLOOKUP(AAJ14,ZK4:ZO29,5,FALSE),0)</f>
        <v>0</v>
      </c>
      <c r="AAO14" s="255">
        <f ca="1">IF(AAJ14&lt;&gt;"",VLOOKUP(AAJ14,ZK4:ZP29,6,FALSE),0)</f>
        <v>0</v>
      </c>
      <c r="AAP14" s="255">
        <f ca="1">AAN14-AAO14+1000</f>
        <v>1000</v>
      </c>
      <c r="AAQ14" s="255">
        <f ca="1">IF(AAJ14&lt;&gt;"",VLOOKUP(AAJ14,ZK4:ZR29,8,FALSE),0)</f>
        <v>0</v>
      </c>
      <c r="AAR14" s="255">
        <f ca="1">IF(AAJ14&lt;&gt;"",VLOOKUP(AAJ14,ZK4:ZS29,9,FALSE),0)</f>
        <v>0</v>
      </c>
      <c r="AAS14" s="255">
        <f ca="1">IF(AAJ14&lt;&gt;"",AAQ14-AAR14+1000,"")</f>
        <v>1000</v>
      </c>
      <c r="AAT14" s="255">
        <f ca="1">IF(AAJ14&lt;&gt;"",VLOOKUP(AAJ14,ZK11:ZO15,5,FALSE),"")</f>
        <v>0</v>
      </c>
      <c r="AAU14" s="255">
        <f ca="1">IF(AAJ14&lt;&gt;"",VLOOKUP(AAJ14,ZK11:ZR15,8,FALSE),"")</f>
        <v>0</v>
      </c>
      <c r="AAV14" s="255">
        <f ca="1">IF(AAJ14&lt;&gt;"",VLOOKUP(AAJ14,ZK11:ZY15,15,FALSE),"")</f>
        <v>11</v>
      </c>
      <c r="AAW14" s="255">
        <f ca="1">SUMPRODUCT((AEE3:AEE42=AAJ14)*(AEH3:AEH42=AAJ15)*AEK3:AEK42)+SUMPRODUCT((AEE3:AEE42=AAJ14)*(AEH3:AEH42=AAJ11)*AEK3:AEK42)+SUMPRODUCT((AEE3:AEE42=AAJ14)*(AEH3:AEH42=AAJ12)*AEK3:AEK42)+SUMPRODUCT((AEE3:AEE42=AAJ14)*(AEH3:AEH42=AAJ13)*AEK3:AEK42)+SUMPRODUCT((AEE3:AEE42=AAJ15)*(AEH3:AEH42=AAJ14)*AEL3:AEL42)+SUMPRODUCT((AEE3:AEE42=AAJ11)*(AEH3:AEH42=AAJ14)*AEL3:AEL42)+SUMPRODUCT((AEE3:AEE42=AAJ12)*(AEH3:AEH42=AAJ14)*AEL3:AEL42)+SUMPRODUCT((AEE3:AEE42=AAJ13)*(AEH3:AEH42=AAJ14)*AEL3:AEL42)</f>
        <v>0</v>
      </c>
      <c r="AAX14" s="255">
        <f ca="1">SUMPRODUCT((AEE3:AEE42=AAJ14)*(AEH3:AEH42=AAJ15)*AEM3:AEM42)+SUMPRODUCT((AEE3:AEE42=AAJ14)*(AEH3:AEH42=AAJ11)*AEM3:AEM42)+SUMPRODUCT((AEE3:AEE42=AAJ14)*(AEH3:AEH42=AAJ12)*AEM3:AEM42)+SUMPRODUCT((AEE3:AEE42=AAJ14)*(AEH3:AEH42=AAJ13)*AEM3:AEM42)+SUMPRODUCT((AEE3:AEE42=AAJ15)*(AEH3:AEH42=AAJ14)*AEN3:AEN42)+SUMPRODUCT((AEE3:AEE42=AAJ11)*(AEH3:AEH42=AAJ14)*AEN3:AEN42)+SUMPRODUCT((AEE3:AEE42=AAJ12)*(AEH3:AEH42=AAJ14)*AEN3:AEN42)+SUMPRODUCT((AEE3:AEE42=AAJ13)*(AEH3:AEH42=AAJ14)*AEN3:AEN42)</f>
        <v>0</v>
      </c>
      <c r="AAY14" s="255">
        <f ca="1">IF(AAJ14&lt;&gt;"",AAK14*4+AAL14*2+AAW14+AAX14,"")</f>
        <v>0</v>
      </c>
      <c r="AAZ14" s="255">
        <f ca="1">IF(AAJ14&lt;&gt;"",RANK(AAY14,AAY11:AAY15),"")</f>
        <v>1</v>
      </c>
      <c r="ABA14" s="255">
        <f ca="1">SUMPRODUCT((AAY11:AAY15=AAY14)*(AAP11:AAP15&gt;AAP14))</f>
        <v>0</v>
      </c>
      <c r="ABB14" s="255">
        <f ca="1">SUMPRODUCT((AAY11:AAY15=AAY14)*(AAP11:AAP15=AAP14)*(AAS11:AAS15&gt;AAS14))</f>
        <v>0</v>
      </c>
      <c r="ABC14" s="255">
        <f ca="1">SUMPRODUCT((AAY11:AAY15=AAY14)*(AAP11:AAP15=AAP14)*(AAS11:AAS15=AAS14)*(AAT11:AAT15&gt;AAT14))</f>
        <v>0</v>
      </c>
      <c r="ABD14" s="255">
        <f ca="1">SUMPRODUCT((AAY11:AAY15=AAY14)*(AAP11:AAP15=AAP14)*(AAS11:AAS15=AAS14)*(AAT11:AAT15=AAT14)*(AAU11:AAU15&gt;AAU14))</f>
        <v>0</v>
      </c>
      <c r="ABE14" s="255">
        <f ca="1">SUMPRODUCT((AAY11:AAY15=AAY14)*(AAP11:AAP15=AAP14)*(AAS11:AAS15=AAS14)*(AAT11:AAT15=AAT14)*(AAU11:AAU15=AAU14)*(AAV11:AAV15&gt;AAV14))</f>
        <v>2</v>
      </c>
      <c r="ABF14" s="255">
        <f t="shared" ca="1" si="636"/>
        <v>3</v>
      </c>
      <c r="ABG14" s="255" t="str">
        <f ca="1">IF(AAJ14&lt;&gt;"",INDEX(AAJ11:AAJ15,MATCH(4,ABF11:ABF15,0),0),"")</f>
        <v>Samoa</v>
      </c>
      <c r="ABH14" s="255" t="str">
        <f ca="1">IF(AAF13&lt;&gt;"",AAF13,"")</f>
        <v/>
      </c>
      <c r="ABI14" s="255" t="str">
        <f ca="1">IF(ABH14&lt;&gt;"",SUMPRODUCT((AEE3:AEE42=ABH14)*(AEH3:AEH42=ABH15)*(AEO3:AEO42="W"))+SUMPRODUCT((AEE3:AEE42=ABH14)*(AEH3:AEH42=ABH12)*(AEO3:AEO42="W"))+SUMPRODUCT((AEE3:AEE42=ABH14)*(AEH3:AEH42=ABH13)*(AEO3:AEO42="W"))+SUMPRODUCT((AEE3:AEE42=ABH15)*(AEH3:AEH42=ABH14)*(AEP3:AEP42="W"))+SUMPRODUCT((AEE3:AEE42=ABH12)*(AEH3:AEH42=ABH14)*(AEP3:AEP42="W"))+SUMPRODUCT((AEE3:AEE42=ABH13)*(AEH3:AEH42=ABH14)*(AEP3:AEP42="W")),"")</f>
        <v/>
      </c>
      <c r="ABJ14" s="255" t="str">
        <f ca="1">IF(ABH14&lt;&gt;"",SUMPRODUCT((AEE3:AEE42=ABH14)*(AEH3:AEH42=ABH15)*(AEO3:AEO42="D"))+SUMPRODUCT((AEE3:AEE42=ABH14)*(AEH3:AEH42=ABH12)*(AEO3:AEO42="D"))+SUMPRODUCT((AEE3:AEE42=ABH14)*(AEH3:AEH42=ABH13)*(AEO3:AEO42="D"))+SUMPRODUCT((AEE3:AEE42=ABH15)*(AEH3:AEH42=ABH14)*(AEO3:AEO42="D"))+SUMPRODUCT((AEE3:AEE42=ABH12)*(AEH3:AEH42=ABH14)*(AEO3:AEO42="D"))+SUMPRODUCT((AEE3:AEE42=ABH13)*(AEH3:AEH42=ABH14)*(AEO3:AEO42="D")),"")</f>
        <v/>
      </c>
      <c r="ABK14" s="255" t="str">
        <f ca="1">IF(ABH14&lt;&gt;"",SUMPRODUCT((AEE3:AEE42=ABH14)*(AEH3:AEH42=ABH15)*(AEO3:AEO42="L"))+SUMPRODUCT((AEE3:AEE42=ABH14)*(AEH3:AEH42=ABH12)*(AEO3:AEO42="L"))+SUMPRODUCT((AEE3:AEE42=ABH14)*(AEH3:AEH42=ABH13)*(AEO3:AEO42="L"))+SUMPRODUCT((AEE3:AEE42=ABH15)*(AEH3:AEH42=ABH14)*(AEP3:AEP42="L"))+SUMPRODUCT((AEE3:AEE42=ABH12)*(AEH3:AEH42=ABH14)*(AEP3:AEP42="L"))+SUMPRODUCT((AEE3:AEE42=ABH13)*(AEH3:AEH42=ABH14)*(AEP3:AEP42="L")),"")</f>
        <v/>
      </c>
      <c r="ABL14" s="255">
        <f ca="1">IF(ABH14&lt;&gt;"",VLOOKUP(ABH14,ZK4:ZO29,5,FALSE),0)</f>
        <v>0</v>
      </c>
      <c r="ABM14" s="255">
        <f ca="1">IF(ABH14&lt;&gt;"",VLOOKUP(ABH14,ZK4:ZP29,6,FALSE),0)</f>
        <v>0</v>
      </c>
      <c r="ABN14" s="255">
        <f ca="1">ABL14-ABM14+1000</f>
        <v>1000</v>
      </c>
      <c r="ABO14" s="255">
        <f ca="1">IF(ABH14&lt;&gt;"",VLOOKUP(ABH14,ZK4:ZR29,8,FALSE),0)</f>
        <v>0</v>
      </c>
      <c r="ABP14" s="255">
        <f ca="1">IF(ABH14&lt;&gt;"",VLOOKUP(ABH14,ZK4:ZS29,9,FALSE),0)</f>
        <v>0</v>
      </c>
      <c r="ABQ14" s="255" t="str">
        <f ca="1">IF(ABH14&lt;&gt;"",ABO14-ABP14+1000,"")</f>
        <v/>
      </c>
      <c r="ABR14" s="255" t="str">
        <f ca="1">IF(ABH14&lt;&gt;"",VLOOKUP(ABH14,ZK11:ZO15,5,FALSE),"")</f>
        <v/>
      </c>
      <c r="ABS14" s="255" t="str">
        <f ca="1">IF(ABH14&lt;&gt;"",VLOOKUP(ABH14,ZK11:ZR15,8,FALSE),"")</f>
        <v/>
      </c>
      <c r="ABT14" s="255" t="str">
        <f ca="1">IF(ABH14&lt;&gt;"",VLOOKUP(ABH14,ZK11:ZY15,15,FALSE),"")</f>
        <v/>
      </c>
      <c r="ABU14" s="255" t="str">
        <f ca="1">IF(ABH14&lt;&gt;"",SUMPRODUCT((AEE3:AEE42=ABH14)*(AEH3:AEH42=ABH15)*AEK3:AEK42)+SUMPRODUCT((AEE3:AEE42=ABH14)*(AEH3:AEH42=ABH12)*AEK3:AEK42)+SUMPRODUCT((AEE3:AEE42=ABH14)*(AEH3:AEH42=ABH13)*AEK3:AEK42)+SUMPRODUCT((AEE3:AEE42=ABH15)*(AEH3:AEH42=ABH14)*AEL3:AEL42)+SUMPRODUCT((AEE3:AEE42=ABH12)*(AEH3:AEH42=ABH14)*AEL3:AEL42)+SUMPRODUCT((AEE3:AEE42=ABH13)*(AEH3:AEH42=ABH14)*AEL3:AEL42),"")</f>
        <v/>
      </c>
      <c r="ABV14" s="255" t="str">
        <f ca="1">IF(ABH14&lt;&gt;"",SUMPRODUCT((AEE3:AEE42=ABH14)*(AEH3:AEH42=ABH15)*AEM3:AEM42)+SUMPRODUCT((AEE3:AEE42=ABH14)*(AEH3:AEH42=ABH12)*AEM3:AEM42)+SUMPRODUCT((AEE3:AEE42=ABH14)*(AEH3:AEH42=ABH13)*AEM3:AEM42)+SUMPRODUCT((AEE3:AEE42=ABH15)*(AEH3:AEH42=ABH14)*AEN3:AEN42)+SUMPRODUCT((AEE3:AEE42=ABH12)*(AEH3:AEH42=ABH14)*AEN3:AEN42)+SUMPRODUCT((AEE3:AEE42=ABH13)*(AEH3:AEH42=ABH14)*AEN3:AEN42),"")</f>
        <v/>
      </c>
      <c r="ABW14" s="255" t="str">
        <f ca="1">IF(ABH14&lt;&gt;"",ABI14*4+ABJ14*2+ABU14+ABV14,"")</f>
        <v/>
      </c>
      <c r="ABX14" s="255" t="str">
        <f ca="1">IF(ABH14&lt;&gt;"",RANK(ABW14,ABW12:ABW15),"")</f>
        <v/>
      </c>
      <c r="ABY14" s="255">
        <f ca="1">SUMPRODUCT((ABW12:ABW15=ABW14)*(ABN12:ABN15&gt;ABN14))</f>
        <v>0</v>
      </c>
      <c r="ABZ14" s="255">
        <f ca="1">SUMPRODUCT((ABW12:ABW15=ABW14)*(ABN12:ABN15=ABN14)*(ABQ12:ABQ15&gt;ABQ14))</f>
        <v>0</v>
      </c>
      <c r="ACA14" s="255">
        <f ca="1">SUMPRODUCT((ABW11:ABW15=ABW14)*(ABN11:ABN15=ABN14)*(ABQ11:ABQ15=ABQ14)*(ABR11:ABR15&gt;ABR14))</f>
        <v>0</v>
      </c>
      <c r="ACB14" s="255">
        <f ca="1">SUMPRODUCT((ABW11:ABW15=ABW14)*(ABN11:ABN15=ABN14)*(ABQ11:ABQ15=ABQ14)*(ABR11:ABR15=ABR14)*(ABS11:ABS15&gt;ABS14))</f>
        <v>0</v>
      </c>
      <c r="ACC14" s="255">
        <f ca="1">SUMPRODUCT((ABW11:ABW15=ABW14)*(ABN11:ABN15=ABN14)*(ABQ11:ABQ15=ABQ14)*(ABR11:ABR15=ABR14)*(ABS11:ABS15=ABS14)*(ABT11:ABT15&gt;ABT14))</f>
        <v>0</v>
      </c>
      <c r="ACD14" s="255" t="str">
        <f t="shared" ca="1" si="637"/>
        <v/>
      </c>
      <c r="ACE14" s="255" t="str">
        <f ca="1">IF(ABH14&lt;&gt;"",INDEX(ABH12:ABH15,MATCH(4,ACD12:ACD15,0),0),"")</f>
        <v/>
      </c>
      <c r="ACF14" s="255" t="str">
        <f ca="1">IF(AAG12&lt;&gt;"",AAG12,"")</f>
        <v/>
      </c>
      <c r="ACG14" s="255">
        <f ca="1">SUMPRODUCT((AEE3:AEE42=ACF14)*(AEH3:AEH42=ACF15)*(AEO3:AEO42="W"))+SUMPRODUCT((AEE3:AEE42=ACF14)*(AEH3:AEH42=ACF16)*(AEO3:AEO42="W"))+SUMPRODUCT((AEE3:AEE42=ACF14)*(AEH3:AEH42=ACF13)*(AEO3:AEO42="W"))+SUMPRODUCT((AEE3:AEE42=ACF15)*(AEH3:AEH42=ACF14)*(AEP3:AEP42="W"))+SUMPRODUCT((AEE3:AEE42=ACF16)*(AEH3:AEH42=ACF14)*(AEP3:AEP42="W"))+SUMPRODUCT((AEE3:AEE42=ACF13)*(AEH3:AEH42=ACF14)*(AEP3:AEP42="W"))</f>
        <v>0</v>
      </c>
      <c r="ACH14" s="255">
        <f ca="1">SUMPRODUCT((AEE3:AEE42=ACF14)*(AEH3:AEH42=ACF15)*(AEO3:AEO42="D"))+SUMPRODUCT((AEE3:AEE42=ACF14)*(AEH3:AEH42=ACF16)*(AEO3:AEO42="D"))+SUMPRODUCT((AEE3:AEE42=ACF14)*(AEH3:AEH42=ACF13)*(AEO3:AEO42="D"))+SUMPRODUCT((AEE3:AEE42=ACF15)*(AEH3:AEH42=ACF14)*(AEO3:AEO42="D"))+SUMPRODUCT((AEE3:AEE42=ACF16)*(AEH3:AEH42=ACF14)*(AEO3:AEO42="D"))+SUMPRODUCT((AEE3:AEE42=ACF13)*(AEH3:AEH42=ACF14)*(AEO3:AEO42="D"))</f>
        <v>0</v>
      </c>
      <c r="ACI14" s="255">
        <f ca="1">SUMPRODUCT((AEE3:AEE42=ACF14)*(AEH3:AEH42=ACF15)*(AEO3:AEO42="L"))+SUMPRODUCT((AEE3:AEE42=ACF14)*(AEH3:AEH42=ACF16)*(AEO3:AEO42="L"))+SUMPRODUCT((AEE3:AEE42=ACF14)*(AEH3:AEH42=ACF13)*(AEO3:AEO42="L"))+SUMPRODUCT((AEE3:AEE42=ACF15)*(AEH3:AEH42=ACF14)*(AEP3:AEP42="L"))+SUMPRODUCT((AEE3:AEE42=ACF16)*(AEH3:AEH42=ACF14)*(AEP3:AEP42="L"))+SUMPRODUCT((AEE3:AEE42=ACF13)*(AEH3:AEH42=ACF14)*(AEP3:AEP42="L"))</f>
        <v>0</v>
      </c>
      <c r="ACJ14" s="255">
        <f ca="1">IF(ACF14&lt;&gt;"",VLOOKUP(ACF14,ZK4:ZO29,5,FALSE),0)</f>
        <v>0</v>
      </c>
      <c r="ACK14" s="255">
        <f ca="1">IF(ACF14&lt;&gt;"",VLOOKUP(ACF14,ZK4:ZP29,6,FALSE),0)</f>
        <v>0</v>
      </c>
      <c r="ACL14" s="255">
        <f ca="1">ACJ14-ACK14+1000</f>
        <v>1000</v>
      </c>
      <c r="ACM14" s="255">
        <f ca="1">IF(ACF14&lt;&gt;"",VLOOKUP(ACF14,ZK4:ZR29,8,FALSE),0)</f>
        <v>0</v>
      </c>
      <c r="ACN14" s="255">
        <f ca="1">IF(ACF14&lt;&gt;"",VLOOKUP(ACF14,ZK4:ZS29,9,FALSE),0)</f>
        <v>0</v>
      </c>
      <c r="ACO14" s="255">
        <f t="shared" ref="ACO14" ca="1" si="785">ACM14-ACN14+1000</f>
        <v>1000</v>
      </c>
      <c r="ACP14" s="255" t="str">
        <f ca="1">IF(ACF14&lt;&gt;"",VLOOKUP(ACF14,ZK11:ZO15,5,FALSE),"")</f>
        <v/>
      </c>
      <c r="ACQ14" s="255" t="str">
        <f ca="1">IF(ACF14&lt;&gt;"",VLOOKUP(ACF14,ZK11:ZR15,8,FALSE),"")</f>
        <v/>
      </c>
      <c r="ACR14" s="255" t="str">
        <f ca="1">IF(ACF14&lt;&gt;"",VLOOKUP(ACF14,ZK11:ZY15,15,FALSE),"")</f>
        <v/>
      </c>
      <c r="ACS14" s="255">
        <f ca="1">SUMPRODUCT((AEE3:AEE42=ACF14)*(AEH3:AEH42=ACF15)*AEK3:AEK42)+SUMPRODUCT((AEE3:AEE42=ACF14)*(AEH3:AEH42=ACF16)*AEK3:AEK42)+SUMPRODUCT((AEE3:AEE42=ACF14)*(AEH3:AEH42=ACF13)*AEK3:AEK42)+SUMPRODUCT((AEE3:AEE42=ACF15)*(AEH3:AEH42=ACF14)*AEL3:AEL42)+SUMPRODUCT((AEE3:AEE42=ACF16)*(AEH3:AEH42=ACF14)*AEL3:AEL42)+SUMPRODUCT((AEE3:AEE42=ACF13)*(AEH3:AEH42=ACF14)*AEL3:AEL42)</f>
        <v>0</v>
      </c>
      <c r="ACT14" s="255">
        <f ca="1">SUMPRODUCT((AEE3:AEE42=ACF14)*(AEH3:AEH42=ACF15)*AEM3:AEM42)+SUMPRODUCT((AEE3:AEE42=ACF14)*(AEH3:AEH42=ACF16)*AEM3:AEM42)+SUMPRODUCT((AEE3:AEE42=ACF14)*(AEH3:AEH42=ACF13)*AEM3:AEM42)+SUMPRODUCT((AEE3:AEE42=ACF15)*(AEH3:AEH42=ACF14)*AEN3:AEN42)+SUMPRODUCT((AEE3:AEE42=ACF16)*(AEH3:AEH42=ACF14)*AEN3:AEN42)+SUMPRODUCT((AEE3:AEE42=ACF13)*(AEH3:AEH42=ACF14)*AEN3:AEN42)</f>
        <v>0</v>
      </c>
      <c r="ACU14" s="255">
        <f t="shared" ref="ACU14" ca="1" si="786">ACG14*4+ACH14*2+ACS14+ACT14</f>
        <v>0</v>
      </c>
      <c r="ACV14" s="255" t="str">
        <f ca="1">IF(ACF14&lt;&gt;"",RANK(ACU14,ACU13:ACU16),"")</f>
        <v/>
      </c>
      <c r="ACW14" s="255">
        <f ca="1">SUMPRODUCT((ACU13:ACU16=ACU14)*(ACL13:ACL16&gt;ACL14))</f>
        <v>0</v>
      </c>
      <c r="ACX14" s="255">
        <f ca="1">SUMPRODUCT((ACU13:ACU16=ACU14)*(ACL13:ACL16=ACL14)*(ACO13:ACO16&gt;ACO14))</f>
        <v>0</v>
      </c>
      <c r="ACY14" s="255">
        <f ca="1">SUMPRODUCT((ACU11:ACU15=ACU14)*(ACL11:ACL15=ACL14)*(ACO11:ACO15=ACO14)*(ACP11:ACP15&gt;ACP14))</f>
        <v>0</v>
      </c>
      <c r="ACZ14" s="255">
        <f ca="1">SUMPRODUCT((ACU11:ACU15=ACU14)*(ACL11:ACL15=ACL14)*(ACO11:ACO15=ACO14)*(ACP11:ACP15=ACP14)*(ACQ11:ACQ15&gt;ACQ14))</f>
        <v>0</v>
      </c>
      <c r="ADA14" s="255">
        <f ca="1">SUMPRODUCT((ACU11:ACU15=ACU14)*(ACL11:ACL15=ACL14)*(ACO11:ACO15=ACO14)*(ACP11:ACP15=ACP14)*(ACQ11:ACQ15=ACQ14)*(ACR11:ACR15&gt;ACR14))</f>
        <v>0</v>
      </c>
      <c r="ADB14" s="255" t="str">
        <f t="shared" ca="1" si="749"/>
        <v/>
      </c>
      <c r="ADC14" s="255" t="str">
        <f ca="1">IF(ACF14&lt;&gt;"",INDEX(ACF13:ACF15,MATCH(4,ADB13:ADB15,0),0),"")</f>
        <v/>
      </c>
      <c r="ADD14" s="255" t="str">
        <f ca="1">IF(AAH11&lt;&gt;"",AAH11,"")</f>
        <v/>
      </c>
      <c r="ADE14" s="255">
        <f ca="1">SUMPRODUCT((AEE3:AEE42=ADD14)*(AEH3:AEH42=ADD15)*(AEO3:AEO42="W"))+SUMPRODUCT((AEE3:AEE42=ADD14)*(AEH3:AEH42=ADD16)*(AEO3:AEO42="W"))+SUMPRODUCT((AEE3:AEE42=ADD14)*(AEH3:AEH42=ADD17)*(AEO3:AEO42="W"))+SUMPRODUCT((AEE3:AEE42=ADD15)*(AEH3:AEH42=ADD14)*(AEP3:AEP42="W"))+SUMPRODUCT((AEE3:AEE42=ADD16)*(AEH3:AEH42=ADD14)*(AEP3:AEP42="W"))+SUMPRODUCT((AEE3:AEE42=ADD17)*(AEH3:AEH42=ADD14)*(AEP3:AEP42="W"))</f>
        <v>0</v>
      </c>
      <c r="ADF14" s="255">
        <f ca="1">SUMPRODUCT((AEE3:AEE42=ADD14)*(AEH3:AEH42=ADD15)*(AEO3:AEO42="D"))+SUMPRODUCT((AEE3:AEE42=ADD14)*(AEH3:AEH42=ADD16)*(AEO3:AEO42="D"))+SUMPRODUCT((AEE3:AEE42=ADD14)*(AEH3:AEH42=ADD17)*(AEO3:AEO42="D"))+SUMPRODUCT((AEE3:AEE42=ADD15)*(AEH3:AEH42=ADD14)*(AEO3:AEO42="D"))+SUMPRODUCT((AEE3:AEE42=ADD16)*(AEH3:AEH42=ADD14)*(AEO3:AEO42="D"))+SUMPRODUCT((AEE3:AEE42=ADD17)*(AEH3:AEH42=ADD14)*(AEO3:AEO42="D"))</f>
        <v>0</v>
      </c>
      <c r="ADG14" s="255">
        <f ca="1">SUMPRODUCT((AEE3:AEE42=ADD14)*(AEH3:AEH42=ADD15)*(AEO3:AEO42="L"))+SUMPRODUCT((AEE3:AEE42=ADD14)*(AEH3:AEH42=ADD16)*(AEO3:AEO42="L"))+SUMPRODUCT((AEE3:AEE42=ADD14)*(AEH3:AEH42=ADD17)*(AEO3:AEO42="L"))+SUMPRODUCT((AEE3:AEE42=ADD15)*(AEH3:AEH42=ADD14)*(AEP3:AEP42="L"))+SUMPRODUCT((AEE3:AEE42=ADD16)*(AEH3:AEH42=ADD14)*(AEP3:AEP42="L"))+SUMPRODUCT((AEE3:AEE42=ADD17)*(AEH3:AEH42=ADD14)*(AEP3:AEP42="L"))</f>
        <v>0</v>
      </c>
      <c r="ADH14" s="255">
        <f ca="1">IF(ADD14&lt;&gt;"",VLOOKUP(ADD14,ZK4:ZO29,5,FALSE),0)</f>
        <v>0</v>
      </c>
      <c r="ADI14" s="255">
        <f ca="1">IF(ADD14&lt;&gt;"",VLOOKUP(ADD14,ZK4:ZP29,6,FALSE),0)</f>
        <v>0</v>
      </c>
      <c r="ADJ14" s="255">
        <f ca="1">ADH14-ADI14+1000</f>
        <v>1000</v>
      </c>
      <c r="ADK14" s="255">
        <f ca="1">IF(ADD14&lt;&gt;"",VLOOKUP(ADD14,ZK4:ZR29,8,FALSE),0)</f>
        <v>0</v>
      </c>
      <c r="ADL14" s="255">
        <f ca="1">IF(ADD14&lt;&gt;"",VLOOKUP(ADD14,ZK4:ZS29,9,FALSE),0)</f>
        <v>0</v>
      </c>
      <c r="ADM14" s="255">
        <f ca="1">ADK14-ADL14+1000</f>
        <v>1000</v>
      </c>
      <c r="ADN14" s="255" t="str">
        <f ca="1">IF(ADD14&lt;&gt;"",VLOOKUP(ADD14,ZK11:ZO15,5,FALSE),"")</f>
        <v/>
      </c>
      <c r="ADO14" s="255" t="str">
        <f ca="1">IF(ADD14&lt;&gt;"",VLOOKUP(ADD14,ZK11:ZR15,8,FALSE),"")</f>
        <v/>
      </c>
      <c r="ADP14" s="255" t="str">
        <f ca="1">IF(ADD14&lt;&gt;"",VLOOKUP(ADD14,ZK11:ZY15,15,FALSE),"")</f>
        <v/>
      </c>
      <c r="ADQ14" s="255">
        <f ca="1">SUMPRODUCT((AEE3:AEE42=ADD14)*(AEH3:AEH42=ADD15)*AEK3:AEK42)+SUMPRODUCT((AEE3:AEE42=ADD14)*(AEH3:AEH42=ADD16)*AEK3:AEK42)+SUMPRODUCT((AEE3:AEE42=ADD14)*(AEH3:AEH42=ADD17)*AEK3:AEK42)+SUMPRODUCT((AEE3:AEE42=ADD15)*(AEH3:AEH42=ADD14)*AEL3:AEL42)+SUMPRODUCT((AEE3:AEE42=ADD16)*(AEH3:AEH42=ADD14)*AEL3:AEL42)+SUMPRODUCT((AEE3:AEE42=ADD17)*(AEH3:AEH42=ADD14)*AEL3:AEL42)</f>
        <v>0</v>
      </c>
      <c r="ADR14" s="255">
        <f ca="1">SUMPRODUCT((AEE3:AEE42=ADD14)*(AEH3:AEH42=ADD15)*AEM3:AEM42)+SUMPRODUCT((AEE3:AEE42=ADD14)*(AEH3:AEH42=ADD16)*AEM3:AEM42)+SUMPRODUCT((AEE3:AEE42=ADD14)*(AEH3:AEH42=ADD17)*AEM3:AEM42)+SUMPRODUCT((AEE3:AEE42=ADD15)*(AEH3:AEH42=ADD14)*AEN3:AEN42)+SUMPRODUCT((AEE3:AEE42=ADD16)*(AEH3:AEH42=ADD14)*AEN3:AEN42)+SUMPRODUCT((AEE3:AEE42=ADD17)*(AEH3:AEH42=ADD14)*AEN3:AEN42)</f>
        <v>0</v>
      </c>
      <c r="ADS14" s="255">
        <f ca="1">ADE14*4+ADF14*2+ADQ14+ADR14</f>
        <v>0</v>
      </c>
      <c r="ADT14" s="255" t="str">
        <f ca="1">IF(ADD14&lt;&gt;"",RANK(ADS14,ADS14:ADS17),"")</f>
        <v/>
      </c>
      <c r="ADU14" s="255">
        <f ca="1">SUMPRODUCT((ADS14:ADS17=ADS14)*(ADJ14:ADJ17&gt;ADJ14))</f>
        <v>0</v>
      </c>
      <c r="ADV14" s="255">
        <f ca="1">SUMPRODUCT((ADS14:ADS17=ADS14)*(ADJ14:ADJ17=ADJ14)*(ADM14:ADM17&gt;ADM14))</f>
        <v>0</v>
      </c>
      <c r="ADW14" s="255">
        <f ca="1">SUMPRODUCT((ADS11:ADS15=ADS14)*(ADJ11:ADJ15=ADJ14)*(ADM11:ADM15=ADM14)*(ADN11:ADN15&gt;ADN14))</f>
        <v>0</v>
      </c>
      <c r="ADX14" s="255">
        <f ca="1">SUMPRODUCT((ADS11:ADS15=ADS14)*(ADJ11:ADJ15=ADJ14)*(ADM11:ADM15=ADM14)*(ADN11:ADN15=ADN14)*(ADO11:ADO15&gt;ADO14))</f>
        <v>0</v>
      </c>
      <c r="ADY14" s="255">
        <f ca="1">SUMPRODUCT((ADS11:ADS15=ADS14)*(ADJ11:ADJ15=ADJ14)*(ADM11:ADM15=ADM14)*(ADN11:ADN15=ADN14)*(ADO11:ADO15=ADO14)*(ADP11:ADP15&gt;ADP14))</f>
        <v>0</v>
      </c>
      <c r="ADZ14" s="255" t="str">
        <f t="shared" ref="ADZ14:ADZ15" ca="1" si="787">IF(ADD14&lt;&gt;"",SUM(ADT14:ADY14)+3,"")</f>
        <v/>
      </c>
      <c r="AEA14" s="255" t="str">
        <f ca="1">IF(ADD14&lt;&gt;"",IF(ADZ14=4,ADD14,ADD15),"")</f>
        <v/>
      </c>
      <c r="AEB14" s="255" t="str">
        <f ca="1">IF(AEA14&lt;&gt;"",AEA14,IF(ADC14&lt;&gt;"",ADC14,IF(ACE14&lt;&gt;"",ACE14,IF(ABG14&lt;&gt;"",ABG14,AAC14))))</f>
        <v>Samoa</v>
      </c>
      <c r="AEC14" s="255">
        <v>4</v>
      </c>
      <c r="AED14" s="255">
        <v>12</v>
      </c>
      <c r="AEE14" s="255" t="str">
        <f t="shared" si="50"/>
        <v>New Zealand</v>
      </c>
      <c r="AEF14" s="255" t="str">
        <f ca="1">IF(OFFSET('All Players'!$W21,0,AEF$1)&lt;&gt;"",OFFSET('All Players'!$W21,0,AEF$1),"")</f>
        <v/>
      </c>
      <c r="AEG14" s="255" t="str">
        <f ca="1">IF(OFFSET('All Players'!$Y21,0,AEF$1)&lt;&gt;"",OFFSET('All Players'!$Y21,0,AEF$1),"")</f>
        <v/>
      </c>
      <c r="AEH14" s="255" t="str">
        <f t="shared" si="51"/>
        <v>Namibia</v>
      </c>
      <c r="AEI14" s="255" t="str">
        <f ca="1">IF(OFFSET('All Players'!$AA21,0,AEH$1)&lt;&gt;"",OFFSET('All Players'!$AA21,0,AEH$1),"")</f>
        <v/>
      </c>
      <c r="AEJ14" s="255" t="str">
        <f ca="1">IF(OFFSET('All Players'!$AC21,0,AEI$1)&lt;&gt;"",OFFSET('All Players'!$AC21,0,AEI$1),"")</f>
        <v/>
      </c>
      <c r="AEK14" s="255">
        <f t="shared" ca="1" si="52"/>
        <v>0</v>
      </c>
      <c r="AEL14" s="255">
        <f t="shared" ca="1" si="53"/>
        <v>0</v>
      </c>
      <c r="AEM14" s="255">
        <f t="shared" ca="1" si="54"/>
        <v>0</v>
      </c>
      <c r="AEN14" s="255">
        <f t="shared" ca="1" si="55"/>
        <v>0</v>
      </c>
      <c r="AEO14" s="255" t="str">
        <f t="shared" ca="1" si="56"/>
        <v/>
      </c>
      <c r="AEP14" s="255" t="str">
        <f t="shared" ca="1" si="57"/>
        <v/>
      </c>
      <c r="AEQ14" s="255">
        <f ca="1">VLOOKUP(AER14,AJI11:AJJ15,2,FALSE)</f>
        <v>3</v>
      </c>
      <c r="AER14" s="255" t="s">
        <v>46</v>
      </c>
      <c r="AES14" s="255">
        <f t="shared" ca="1" si="501"/>
        <v>0</v>
      </c>
      <c r="AET14" s="255">
        <f t="shared" ca="1" si="502"/>
        <v>0</v>
      </c>
      <c r="AEU14" s="255">
        <f t="shared" ca="1" si="503"/>
        <v>0</v>
      </c>
      <c r="AEV14" s="255">
        <f t="shared" ca="1" si="504"/>
        <v>0</v>
      </c>
      <c r="AEW14" s="255">
        <f t="shared" ca="1" si="638"/>
        <v>0</v>
      </c>
      <c r="AEX14" s="255">
        <f t="shared" ca="1" si="505"/>
        <v>1000</v>
      </c>
      <c r="AEY14" s="255">
        <f t="shared" ca="1" si="639"/>
        <v>0</v>
      </c>
      <c r="AEZ14" s="255">
        <f t="shared" ca="1" si="640"/>
        <v>0</v>
      </c>
      <c r="AFA14" s="255">
        <f t="shared" ca="1" si="506"/>
        <v>1000</v>
      </c>
      <c r="AFB14" s="255">
        <f t="shared" ca="1" si="507"/>
        <v>0</v>
      </c>
      <c r="AFC14" s="255">
        <f ca="1">SUMIF(AJL:AJL,AER14,AJR:AJR)+SUMIF(AJO:AJO,AER14,AJS:AJS)</f>
        <v>0</v>
      </c>
      <c r="AFD14" s="255">
        <f ca="1">SUMIF(AJL:AJL,AER14,AJT:AJT)+SUMIF(AJO:AJO,AER14,AJU:AJU)</f>
        <v>0</v>
      </c>
      <c r="AFE14" s="255">
        <f t="shared" ca="1" si="508"/>
        <v>0</v>
      </c>
      <c r="AFF14" s="255">
        <v>11</v>
      </c>
      <c r="AFG14" s="255">
        <f t="shared" ca="1" si="641"/>
        <v>1</v>
      </c>
      <c r="AFI14" s="255">
        <f ca="1">RANK(AFE14,AFE$11:AFE$15)+COUNTIF(AFE$11:AFE14,AFE14)-1</f>
        <v>4</v>
      </c>
      <c r="AFJ14" s="255" t="str">
        <f ca="1">INDEX(AER$11:AER$15,MATCH(4,AFI$11:AFI$15,0),0)</f>
        <v>Scotland</v>
      </c>
      <c r="AFK14" s="255">
        <f t="shared" ca="1" si="642"/>
        <v>1</v>
      </c>
      <c r="AFL14" s="255" t="str">
        <f ca="1">IF(AND(AFL13&lt;&gt;"",AFK14=1),AFJ14,"")</f>
        <v>Scotland</v>
      </c>
      <c r="AFM14" s="255" t="str">
        <f ca="1">IF(AND(AFM13&lt;&gt;"",AFK15=2),AFJ15,"")</f>
        <v/>
      </c>
      <c r="AFQ14" s="255" t="str">
        <f t="shared" ca="1" si="643"/>
        <v>Scotland</v>
      </c>
      <c r="AFR14" s="255">
        <f ca="1">SUMPRODUCT((AJL3:AJL42=AFQ14)*(AJO3:AJO42=AFQ15)*(AJV3:AJV42="W"))+SUMPRODUCT((AJL3:AJL42=AFQ14)*(AJO3:AJO42=AFQ11)*(AJV3:AJV42="W"))+SUMPRODUCT((AJL3:AJL42=AFQ14)*(AJO3:AJO42=AFQ12)*(AJV3:AJV42="W"))+SUMPRODUCT((AJL3:AJL42=AFQ14)*(AJO3:AJO42=AFQ13)*(AJV3:AJV42="W"))+SUMPRODUCT((AJL3:AJL42=AFQ15)*(AJO3:AJO42=AFQ14)*(AJW3:AJW42="W"))+SUMPRODUCT((AJL3:AJL42=AFQ11)*(AJO3:AJO42=AFQ14)*(AJW3:AJW42="W"))+SUMPRODUCT((AJL3:AJL42=AFQ12)*(AJO3:AJO42=AFQ14)*(AJW3:AJW42="W"))+SUMPRODUCT((AJL3:AJL42=AFQ13)*(AJO3:AJO42=AFQ14)*(AJW3:AJW42="W"))</f>
        <v>0</v>
      </c>
      <c r="AFS14" s="255">
        <f ca="1">SUMPRODUCT((AJL3:AJL42=AFQ14)*(AJO3:AJO42=AFQ15)*(AJV3:AJV42="D"))+SUMPRODUCT((AJL3:AJL42=AFQ14)*(AJO3:AJO42=AFQ11)*(AJV3:AJV42="D"))+SUMPRODUCT((AJL3:AJL42=AFQ14)*(AJO3:AJO42=AFQ12)*(AJV3:AJV42="D"))+SUMPRODUCT((AJL3:AJL42=AFQ14)*(AJO3:AJO42=AFQ13)*(AJV3:AJV42="D"))+SUMPRODUCT((AJL3:AJL42=AFQ15)*(AJO3:AJO42=AFQ14)*(AJV3:AJV42="D"))+SUMPRODUCT((AJL3:AJL42=AFQ11)*(AJO3:AJO42=AFQ14)*(AJV3:AJV42="D"))+SUMPRODUCT((AJL3:AJL42=AFQ12)*(AJO3:AJO42=AFQ14)*(AJV3:AJV42="D"))+SUMPRODUCT((AJL3:AJL42=AFQ13)*(AJO3:AJO42=AFQ14)*(AJV3:AJV42="D"))</f>
        <v>0</v>
      </c>
      <c r="AFT14" s="255">
        <f ca="1">SUMPRODUCT((AJL3:AJL42=AFQ14)*(AJO3:AJO42=AFQ15)*(AJV3:AJV42="L"))+SUMPRODUCT((AJL3:AJL42=AFQ14)*(AJO3:AJO42=AFQ11)*(AJV3:AJV42="L"))+SUMPRODUCT((AJL3:AJL42=AFQ14)*(AJO3:AJO42=AFQ12)*(AJV3:AJV42="L"))+SUMPRODUCT((AJL3:AJL42=AFQ14)*(AJO3:AJO42=AFQ13)*(AJV3:AJV42="L"))+SUMPRODUCT((AJL3:AJL42=AFQ15)*(AJO3:AJO42=AFQ14)*(AJW3:AJW42="L"))+SUMPRODUCT((AJL3:AJL42=AFQ11)*(AJO3:AJO42=AFQ14)*(AJW3:AJW42="L"))+SUMPRODUCT((AJL3:AJL42=AFQ12)*(AJO3:AJO42=AFQ14)*(AJW3:AJW42="L"))+SUMPRODUCT((AJL3:AJL42=AFQ13)*(AJO3:AJO42=AFQ14)*(AJW3:AJW42="L"))</f>
        <v>0</v>
      </c>
      <c r="AFU14" s="255">
        <f ca="1">IF(AFQ14&lt;&gt;"",VLOOKUP(AFQ14,AER4:AEV29,5,FALSE),0)</f>
        <v>0</v>
      </c>
      <c r="AFV14" s="255">
        <f ca="1">IF(AFQ14&lt;&gt;"",VLOOKUP(AFQ14,AER4:AEW29,6,FALSE),0)</f>
        <v>0</v>
      </c>
      <c r="AFW14" s="255">
        <f ca="1">AFU14-AFV14+1000</f>
        <v>1000</v>
      </c>
      <c r="AFX14" s="255">
        <f ca="1">IF(AFQ14&lt;&gt;"",VLOOKUP(AFQ14,AER4:AEY29,8,FALSE),0)</f>
        <v>0</v>
      </c>
      <c r="AFY14" s="255">
        <f ca="1">IF(AFQ14&lt;&gt;"",VLOOKUP(AFQ14,AER4:AEZ29,9,FALSE),0)</f>
        <v>0</v>
      </c>
      <c r="AFZ14" s="255">
        <f ca="1">IF(AFQ14&lt;&gt;"",AFX14-AFY14+1000,"")</f>
        <v>1000</v>
      </c>
      <c r="AGA14" s="255">
        <f ca="1">IF(AFQ14&lt;&gt;"",VLOOKUP(AFQ14,AER11:AEV15,5,FALSE),"")</f>
        <v>0</v>
      </c>
      <c r="AGB14" s="255">
        <f ca="1">IF(AFQ14&lt;&gt;"",VLOOKUP(AFQ14,AER11:AEY15,8,FALSE),"")</f>
        <v>0</v>
      </c>
      <c r="AGC14" s="255">
        <f ca="1">IF(AFQ14&lt;&gt;"",VLOOKUP(AFQ14,AER11:AFF15,15,FALSE),"")</f>
        <v>11</v>
      </c>
      <c r="AGD14" s="255">
        <f ca="1">SUMPRODUCT((AJL3:AJL42=AFQ14)*(AJO3:AJO42=AFQ15)*AJR3:AJR42)+SUMPRODUCT((AJL3:AJL42=AFQ14)*(AJO3:AJO42=AFQ11)*AJR3:AJR42)+SUMPRODUCT((AJL3:AJL42=AFQ14)*(AJO3:AJO42=AFQ12)*AJR3:AJR42)+SUMPRODUCT((AJL3:AJL42=AFQ14)*(AJO3:AJO42=AFQ13)*AJR3:AJR42)+SUMPRODUCT((AJL3:AJL42=AFQ15)*(AJO3:AJO42=AFQ14)*AJS3:AJS42)+SUMPRODUCT((AJL3:AJL42=AFQ11)*(AJO3:AJO42=AFQ14)*AJS3:AJS42)+SUMPRODUCT((AJL3:AJL42=AFQ12)*(AJO3:AJO42=AFQ14)*AJS3:AJS42)+SUMPRODUCT((AJL3:AJL42=AFQ13)*(AJO3:AJO42=AFQ14)*AJS3:AJS42)</f>
        <v>0</v>
      </c>
      <c r="AGE14" s="255">
        <f ca="1">SUMPRODUCT((AJL3:AJL42=AFQ14)*(AJO3:AJO42=AFQ15)*AJT3:AJT42)+SUMPRODUCT((AJL3:AJL42=AFQ14)*(AJO3:AJO42=AFQ11)*AJT3:AJT42)+SUMPRODUCT((AJL3:AJL42=AFQ14)*(AJO3:AJO42=AFQ12)*AJT3:AJT42)+SUMPRODUCT((AJL3:AJL42=AFQ14)*(AJO3:AJO42=AFQ13)*AJT3:AJT42)+SUMPRODUCT((AJL3:AJL42=AFQ15)*(AJO3:AJO42=AFQ14)*AJU3:AJU42)+SUMPRODUCT((AJL3:AJL42=AFQ11)*(AJO3:AJO42=AFQ14)*AJU3:AJU42)+SUMPRODUCT((AJL3:AJL42=AFQ12)*(AJO3:AJO42=AFQ14)*AJU3:AJU42)+SUMPRODUCT((AJL3:AJL42=AFQ13)*(AJO3:AJO42=AFQ14)*AJU3:AJU42)</f>
        <v>0</v>
      </c>
      <c r="AGF14" s="255">
        <f ca="1">IF(AFQ14&lt;&gt;"",AFR14*4+AFS14*2+AGD14+AGE14,"")</f>
        <v>0</v>
      </c>
      <c r="AGG14" s="255">
        <f ca="1">IF(AFQ14&lt;&gt;"",RANK(AGF14,AGF11:AGF15),"")</f>
        <v>1</v>
      </c>
      <c r="AGH14" s="255">
        <f ca="1">SUMPRODUCT((AGF11:AGF15=AGF14)*(AFW11:AFW15&gt;AFW14))</f>
        <v>0</v>
      </c>
      <c r="AGI14" s="255">
        <f ca="1">SUMPRODUCT((AGF11:AGF15=AGF14)*(AFW11:AFW15=AFW14)*(AFZ11:AFZ15&gt;AFZ14))</f>
        <v>0</v>
      </c>
      <c r="AGJ14" s="255">
        <f ca="1">SUMPRODUCT((AGF11:AGF15=AGF14)*(AFW11:AFW15=AFW14)*(AFZ11:AFZ15=AFZ14)*(AGA11:AGA15&gt;AGA14))</f>
        <v>0</v>
      </c>
      <c r="AGK14" s="255">
        <f ca="1">SUMPRODUCT((AGF11:AGF15=AGF14)*(AFW11:AFW15=AFW14)*(AFZ11:AFZ15=AFZ14)*(AGA11:AGA15=AGA14)*(AGB11:AGB15&gt;AGB14))</f>
        <v>0</v>
      </c>
      <c r="AGL14" s="255">
        <f ca="1">SUMPRODUCT((AGF11:AGF15=AGF14)*(AFW11:AFW15=AFW14)*(AFZ11:AFZ15=AFZ14)*(AGA11:AGA15=AGA14)*(AGB11:AGB15=AGB14)*(AGC11:AGC15&gt;AGC14))</f>
        <v>2</v>
      </c>
      <c r="AGM14" s="255">
        <f t="shared" ca="1" si="646"/>
        <v>3</v>
      </c>
      <c r="AGN14" s="255" t="str">
        <f ca="1">IF(AFQ14&lt;&gt;"",INDEX(AFQ11:AFQ15,MATCH(4,AGM11:AGM15,0),0),"")</f>
        <v>Samoa</v>
      </c>
      <c r="AGO14" s="255" t="str">
        <f ca="1">IF(AFM13&lt;&gt;"",AFM13,"")</f>
        <v/>
      </c>
      <c r="AGP14" s="255" t="str">
        <f ca="1">IF(AGO14&lt;&gt;"",SUMPRODUCT((AJL3:AJL42=AGO14)*(AJO3:AJO42=AGO15)*(AJV3:AJV42="W"))+SUMPRODUCT((AJL3:AJL42=AGO14)*(AJO3:AJO42=AGO12)*(AJV3:AJV42="W"))+SUMPRODUCT((AJL3:AJL42=AGO14)*(AJO3:AJO42=AGO13)*(AJV3:AJV42="W"))+SUMPRODUCT((AJL3:AJL42=AGO15)*(AJO3:AJO42=AGO14)*(AJW3:AJW42="W"))+SUMPRODUCT((AJL3:AJL42=AGO12)*(AJO3:AJO42=AGO14)*(AJW3:AJW42="W"))+SUMPRODUCT((AJL3:AJL42=AGO13)*(AJO3:AJO42=AGO14)*(AJW3:AJW42="W")),"")</f>
        <v/>
      </c>
      <c r="AGQ14" s="255" t="str">
        <f ca="1">IF(AGO14&lt;&gt;"",SUMPRODUCT((AJL3:AJL42=AGO14)*(AJO3:AJO42=AGO15)*(AJV3:AJV42="D"))+SUMPRODUCT((AJL3:AJL42=AGO14)*(AJO3:AJO42=AGO12)*(AJV3:AJV42="D"))+SUMPRODUCT((AJL3:AJL42=AGO14)*(AJO3:AJO42=AGO13)*(AJV3:AJV42="D"))+SUMPRODUCT((AJL3:AJL42=AGO15)*(AJO3:AJO42=AGO14)*(AJV3:AJV42="D"))+SUMPRODUCT((AJL3:AJL42=AGO12)*(AJO3:AJO42=AGO14)*(AJV3:AJV42="D"))+SUMPRODUCT((AJL3:AJL42=AGO13)*(AJO3:AJO42=AGO14)*(AJV3:AJV42="D")),"")</f>
        <v/>
      </c>
      <c r="AGR14" s="255" t="str">
        <f ca="1">IF(AGO14&lt;&gt;"",SUMPRODUCT((AJL3:AJL42=AGO14)*(AJO3:AJO42=AGO15)*(AJV3:AJV42="L"))+SUMPRODUCT((AJL3:AJL42=AGO14)*(AJO3:AJO42=AGO12)*(AJV3:AJV42="L"))+SUMPRODUCT((AJL3:AJL42=AGO14)*(AJO3:AJO42=AGO13)*(AJV3:AJV42="L"))+SUMPRODUCT((AJL3:AJL42=AGO15)*(AJO3:AJO42=AGO14)*(AJW3:AJW42="L"))+SUMPRODUCT((AJL3:AJL42=AGO12)*(AJO3:AJO42=AGO14)*(AJW3:AJW42="L"))+SUMPRODUCT((AJL3:AJL42=AGO13)*(AJO3:AJO42=AGO14)*(AJW3:AJW42="L")),"")</f>
        <v/>
      </c>
      <c r="AGS14" s="255">
        <f ca="1">IF(AGO14&lt;&gt;"",VLOOKUP(AGO14,AER4:AEV29,5,FALSE),0)</f>
        <v>0</v>
      </c>
      <c r="AGT14" s="255">
        <f ca="1">IF(AGO14&lt;&gt;"",VLOOKUP(AGO14,AER4:AEW29,6,FALSE),0)</f>
        <v>0</v>
      </c>
      <c r="AGU14" s="255">
        <f ca="1">AGS14-AGT14+1000</f>
        <v>1000</v>
      </c>
      <c r="AGV14" s="255">
        <f ca="1">IF(AGO14&lt;&gt;"",VLOOKUP(AGO14,AER4:AEY29,8,FALSE),0)</f>
        <v>0</v>
      </c>
      <c r="AGW14" s="255">
        <f ca="1">IF(AGO14&lt;&gt;"",VLOOKUP(AGO14,AER4:AEZ29,9,FALSE),0)</f>
        <v>0</v>
      </c>
      <c r="AGX14" s="255" t="str">
        <f ca="1">IF(AGO14&lt;&gt;"",AGV14-AGW14+1000,"")</f>
        <v/>
      </c>
      <c r="AGY14" s="255" t="str">
        <f ca="1">IF(AGO14&lt;&gt;"",VLOOKUP(AGO14,AER11:AEV15,5,FALSE),"")</f>
        <v/>
      </c>
      <c r="AGZ14" s="255" t="str">
        <f ca="1">IF(AGO14&lt;&gt;"",VLOOKUP(AGO14,AER11:AEY15,8,FALSE),"")</f>
        <v/>
      </c>
      <c r="AHA14" s="255" t="str">
        <f ca="1">IF(AGO14&lt;&gt;"",VLOOKUP(AGO14,AER11:AFF15,15,FALSE),"")</f>
        <v/>
      </c>
      <c r="AHB14" s="255" t="str">
        <f ca="1">IF(AGO14&lt;&gt;"",SUMPRODUCT((AJL3:AJL42=AGO14)*(AJO3:AJO42=AGO15)*AJR3:AJR42)+SUMPRODUCT((AJL3:AJL42=AGO14)*(AJO3:AJO42=AGO12)*AJR3:AJR42)+SUMPRODUCT((AJL3:AJL42=AGO14)*(AJO3:AJO42=AGO13)*AJR3:AJR42)+SUMPRODUCT((AJL3:AJL42=AGO15)*(AJO3:AJO42=AGO14)*AJS3:AJS42)+SUMPRODUCT((AJL3:AJL42=AGO12)*(AJO3:AJO42=AGO14)*AJS3:AJS42)+SUMPRODUCT((AJL3:AJL42=AGO13)*(AJO3:AJO42=AGO14)*AJS3:AJS42),"")</f>
        <v/>
      </c>
      <c r="AHC14" s="255" t="str">
        <f ca="1">IF(AGO14&lt;&gt;"",SUMPRODUCT((AJL3:AJL42=AGO14)*(AJO3:AJO42=AGO15)*AJT3:AJT42)+SUMPRODUCT((AJL3:AJL42=AGO14)*(AJO3:AJO42=AGO12)*AJT3:AJT42)+SUMPRODUCT((AJL3:AJL42=AGO14)*(AJO3:AJO42=AGO13)*AJT3:AJT42)+SUMPRODUCT((AJL3:AJL42=AGO15)*(AJO3:AJO42=AGO14)*AJU3:AJU42)+SUMPRODUCT((AJL3:AJL42=AGO12)*(AJO3:AJO42=AGO14)*AJU3:AJU42)+SUMPRODUCT((AJL3:AJL42=AGO13)*(AJO3:AJO42=AGO14)*AJU3:AJU42),"")</f>
        <v/>
      </c>
      <c r="AHD14" s="255" t="str">
        <f ca="1">IF(AGO14&lt;&gt;"",AGP14*4+AGQ14*2+AHB14+AHC14,"")</f>
        <v/>
      </c>
      <c r="AHE14" s="255" t="str">
        <f ca="1">IF(AGO14&lt;&gt;"",RANK(AHD14,AHD12:AHD15),"")</f>
        <v/>
      </c>
      <c r="AHF14" s="255">
        <f ca="1">SUMPRODUCT((AHD12:AHD15=AHD14)*(AGU12:AGU15&gt;AGU14))</f>
        <v>0</v>
      </c>
      <c r="AHG14" s="255">
        <f ca="1">SUMPRODUCT((AHD12:AHD15=AHD14)*(AGU12:AGU15=AGU14)*(AGX12:AGX15&gt;AGX14))</f>
        <v>0</v>
      </c>
      <c r="AHH14" s="255">
        <f ca="1">SUMPRODUCT((AHD11:AHD15=AHD14)*(AGU11:AGU15=AGU14)*(AGX11:AGX15=AGX14)*(AGY11:AGY15&gt;AGY14))</f>
        <v>0</v>
      </c>
      <c r="AHI14" s="255">
        <f ca="1">SUMPRODUCT((AHD11:AHD15=AHD14)*(AGU11:AGU15=AGU14)*(AGX11:AGX15=AGX14)*(AGY11:AGY15=AGY14)*(AGZ11:AGZ15&gt;AGZ14))</f>
        <v>0</v>
      </c>
      <c r="AHJ14" s="255">
        <f ca="1">SUMPRODUCT((AHD11:AHD15=AHD14)*(AGU11:AGU15=AGU14)*(AGX11:AGX15=AGX14)*(AGY11:AGY15=AGY14)*(AGZ11:AGZ15=AGZ14)*(AHA11:AHA15&gt;AHA14))</f>
        <v>0</v>
      </c>
      <c r="AHK14" s="255" t="str">
        <f t="shared" ca="1" si="647"/>
        <v/>
      </c>
      <c r="AHL14" s="255" t="str">
        <f ca="1">IF(AGO14&lt;&gt;"",INDEX(AGO12:AGO15,MATCH(4,AHK12:AHK15,0),0),"")</f>
        <v/>
      </c>
      <c r="AHM14" s="255" t="str">
        <f ca="1">IF(AFN12&lt;&gt;"",AFN12,"")</f>
        <v/>
      </c>
      <c r="AHN14" s="255">
        <f ca="1">SUMPRODUCT((AJL3:AJL42=AHM14)*(AJO3:AJO42=AHM15)*(AJV3:AJV42="W"))+SUMPRODUCT((AJL3:AJL42=AHM14)*(AJO3:AJO42=AHM16)*(AJV3:AJV42="W"))+SUMPRODUCT((AJL3:AJL42=AHM14)*(AJO3:AJO42=AHM13)*(AJV3:AJV42="W"))+SUMPRODUCT((AJL3:AJL42=AHM15)*(AJO3:AJO42=AHM14)*(AJW3:AJW42="W"))+SUMPRODUCT((AJL3:AJL42=AHM16)*(AJO3:AJO42=AHM14)*(AJW3:AJW42="W"))+SUMPRODUCT((AJL3:AJL42=AHM13)*(AJO3:AJO42=AHM14)*(AJW3:AJW42="W"))</f>
        <v>0</v>
      </c>
      <c r="AHO14" s="255">
        <f ca="1">SUMPRODUCT((AJL3:AJL42=AHM14)*(AJO3:AJO42=AHM15)*(AJV3:AJV42="D"))+SUMPRODUCT((AJL3:AJL42=AHM14)*(AJO3:AJO42=AHM16)*(AJV3:AJV42="D"))+SUMPRODUCT((AJL3:AJL42=AHM14)*(AJO3:AJO42=AHM13)*(AJV3:AJV42="D"))+SUMPRODUCT((AJL3:AJL42=AHM15)*(AJO3:AJO42=AHM14)*(AJV3:AJV42="D"))+SUMPRODUCT((AJL3:AJL42=AHM16)*(AJO3:AJO42=AHM14)*(AJV3:AJV42="D"))+SUMPRODUCT((AJL3:AJL42=AHM13)*(AJO3:AJO42=AHM14)*(AJV3:AJV42="D"))</f>
        <v>0</v>
      </c>
      <c r="AHP14" s="255">
        <f ca="1">SUMPRODUCT((AJL3:AJL42=AHM14)*(AJO3:AJO42=AHM15)*(AJV3:AJV42="L"))+SUMPRODUCT((AJL3:AJL42=AHM14)*(AJO3:AJO42=AHM16)*(AJV3:AJV42="L"))+SUMPRODUCT((AJL3:AJL42=AHM14)*(AJO3:AJO42=AHM13)*(AJV3:AJV42="L"))+SUMPRODUCT((AJL3:AJL42=AHM15)*(AJO3:AJO42=AHM14)*(AJW3:AJW42="L"))+SUMPRODUCT((AJL3:AJL42=AHM16)*(AJO3:AJO42=AHM14)*(AJW3:AJW42="L"))+SUMPRODUCT((AJL3:AJL42=AHM13)*(AJO3:AJO42=AHM14)*(AJW3:AJW42="L"))</f>
        <v>0</v>
      </c>
      <c r="AHQ14" s="255">
        <f ca="1">IF(AHM14&lt;&gt;"",VLOOKUP(AHM14,AER4:AEV29,5,FALSE),0)</f>
        <v>0</v>
      </c>
      <c r="AHR14" s="255">
        <f ca="1">IF(AHM14&lt;&gt;"",VLOOKUP(AHM14,AER4:AEW29,6,FALSE),0)</f>
        <v>0</v>
      </c>
      <c r="AHS14" s="255">
        <f ca="1">AHQ14-AHR14+1000</f>
        <v>1000</v>
      </c>
      <c r="AHT14" s="255">
        <f ca="1">IF(AHM14&lt;&gt;"",VLOOKUP(AHM14,AER4:AEY29,8,FALSE),0)</f>
        <v>0</v>
      </c>
      <c r="AHU14" s="255">
        <f ca="1">IF(AHM14&lt;&gt;"",VLOOKUP(AHM14,AER4:AEZ29,9,FALSE),0)</f>
        <v>0</v>
      </c>
      <c r="AHV14" s="255">
        <f t="shared" ref="AHV14" ca="1" si="788">AHT14-AHU14+1000</f>
        <v>1000</v>
      </c>
      <c r="AHW14" s="255" t="str">
        <f ca="1">IF(AHM14&lt;&gt;"",VLOOKUP(AHM14,AER11:AEV15,5,FALSE),"")</f>
        <v/>
      </c>
      <c r="AHX14" s="255" t="str">
        <f ca="1">IF(AHM14&lt;&gt;"",VLOOKUP(AHM14,AER11:AEY15,8,FALSE),"")</f>
        <v/>
      </c>
      <c r="AHY14" s="255" t="str">
        <f ca="1">IF(AHM14&lt;&gt;"",VLOOKUP(AHM14,AER11:AFF15,15,FALSE),"")</f>
        <v/>
      </c>
      <c r="AHZ14" s="255">
        <f ca="1">SUMPRODUCT((AJL3:AJL42=AHM14)*(AJO3:AJO42=AHM15)*AJR3:AJR42)+SUMPRODUCT((AJL3:AJL42=AHM14)*(AJO3:AJO42=AHM16)*AJR3:AJR42)+SUMPRODUCT((AJL3:AJL42=AHM14)*(AJO3:AJO42=AHM13)*AJR3:AJR42)+SUMPRODUCT((AJL3:AJL42=AHM15)*(AJO3:AJO42=AHM14)*AJS3:AJS42)+SUMPRODUCT((AJL3:AJL42=AHM16)*(AJO3:AJO42=AHM14)*AJS3:AJS42)+SUMPRODUCT((AJL3:AJL42=AHM13)*(AJO3:AJO42=AHM14)*AJS3:AJS42)</f>
        <v>0</v>
      </c>
      <c r="AIA14" s="255">
        <f ca="1">SUMPRODUCT((AJL3:AJL42=AHM14)*(AJO3:AJO42=AHM15)*AJT3:AJT42)+SUMPRODUCT((AJL3:AJL42=AHM14)*(AJO3:AJO42=AHM16)*AJT3:AJT42)+SUMPRODUCT((AJL3:AJL42=AHM14)*(AJO3:AJO42=AHM13)*AJT3:AJT42)+SUMPRODUCT((AJL3:AJL42=AHM15)*(AJO3:AJO42=AHM14)*AJU3:AJU42)+SUMPRODUCT((AJL3:AJL42=AHM16)*(AJO3:AJO42=AHM14)*AJU3:AJU42)+SUMPRODUCT((AJL3:AJL42=AHM13)*(AJO3:AJO42=AHM14)*AJU3:AJU42)</f>
        <v>0</v>
      </c>
      <c r="AIB14" s="255">
        <f t="shared" ref="AIB14" ca="1" si="789">AHN14*4+AHO14*2+AHZ14+AIA14</f>
        <v>0</v>
      </c>
      <c r="AIC14" s="255" t="str">
        <f ca="1">IF(AHM14&lt;&gt;"",RANK(AIB14,AIB13:AIB16),"")</f>
        <v/>
      </c>
      <c r="AID14" s="255">
        <f ca="1">SUMPRODUCT((AIB13:AIB16=AIB14)*(AHS13:AHS16&gt;AHS14))</f>
        <v>0</v>
      </c>
      <c r="AIE14" s="255">
        <f ca="1">SUMPRODUCT((AIB13:AIB16=AIB14)*(AHS13:AHS16=AHS14)*(AHV13:AHV16&gt;AHV14))</f>
        <v>0</v>
      </c>
      <c r="AIF14" s="255">
        <f ca="1">SUMPRODUCT((AIB11:AIB15=AIB14)*(AHS11:AHS15=AHS14)*(AHV11:AHV15=AHV14)*(AHW11:AHW15&gt;AHW14))</f>
        <v>0</v>
      </c>
      <c r="AIG14" s="255">
        <f ca="1">SUMPRODUCT((AIB11:AIB15=AIB14)*(AHS11:AHS15=AHS14)*(AHV11:AHV15=AHV14)*(AHW11:AHW15=AHW14)*(AHX11:AHX15&gt;AHX14))</f>
        <v>0</v>
      </c>
      <c r="AIH14" s="255">
        <f ca="1">SUMPRODUCT((AIB11:AIB15=AIB14)*(AHS11:AHS15=AHS14)*(AHV11:AHV15=AHV14)*(AHW11:AHW15=AHW14)*(AHX11:AHX15=AHX14)*(AHY11:AHY15&gt;AHY14))</f>
        <v>0</v>
      </c>
      <c r="AII14" s="255" t="str">
        <f t="shared" ca="1" si="751"/>
        <v/>
      </c>
      <c r="AIJ14" s="255" t="str">
        <f ca="1">IF(AHM14&lt;&gt;"",INDEX(AHM13:AHM15,MATCH(4,AII13:AII15,0),0),"")</f>
        <v/>
      </c>
      <c r="AIK14" s="255" t="str">
        <f ca="1">IF(AFO11&lt;&gt;"",AFO11,"")</f>
        <v/>
      </c>
      <c r="AIL14" s="255">
        <f ca="1">SUMPRODUCT((AJL3:AJL42=AIK14)*(AJO3:AJO42=AIK15)*(AJV3:AJV42="W"))+SUMPRODUCT((AJL3:AJL42=AIK14)*(AJO3:AJO42=AIK16)*(AJV3:AJV42="W"))+SUMPRODUCT((AJL3:AJL42=AIK14)*(AJO3:AJO42=AIK17)*(AJV3:AJV42="W"))+SUMPRODUCT((AJL3:AJL42=AIK15)*(AJO3:AJO42=AIK14)*(AJW3:AJW42="W"))+SUMPRODUCT((AJL3:AJL42=AIK16)*(AJO3:AJO42=AIK14)*(AJW3:AJW42="W"))+SUMPRODUCT((AJL3:AJL42=AIK17)*(AJO3:AJO42=AIK14)*(AJW3:AJW42="W"))</f>
        <v>0</v>
      </c>
      <c r="AIM14" s="255">
        <f ca="1">SUMPRODUCT((AJL3:AJL42=AIK14)*(AJO3:AJO42=AIK15)*(AJV3:AJV42="D"))+SUMPRODUCT((AJL3:AJL42=AIK14)*(AJO3:AJO42=AIK16)*(AJV3:AJV42="D"))+SUMPRODUCT((AJL3:AJL42=AIK14)*(AJO3:AJO42=AIK17)*(AJV3:AJV42="D"))+SUMPRODUCT((AJL3:AJL42=AIK15)*(AJO3:AJO42=AIK14)*(AJV3:AJV42="D"))+SUMPRODUCT((AJL3:AJL42=AIK16)*(AJO3:AJO42=AIK14)*(AJV3:AJV42="D"))+SUMPRODUCT((AJL3:AJL42=AIK17)*(AJO3:AJO42=AIK14)*(AJV3:AJV42="D"))</f>
        <v>0</v>
      </c>
      <c r="AIN14" s="255">
        <f ca="1">SUMPRODUCT((AJL3:AJL42=AIK14)*(AJO3:AJO42=AIK15)*(AJV3:AJV42="L"))+SUMPRODUCT((AJL3:AJL42=AIK14)*(AJO3:AJO42=AIK16)*(AJV3:AJV42="L"))+SUMPRODUCT((AJL3:AJL42=AIK14)*(AJO3:AJO42=AIK17)*(AJV3:AJV42="L"))+SUMPRODUCT((AJL3:AJL42=AIK15)*(AJO3:AJO42=AIK14)*(AJW3:AJW42="L"))+SUMPRODUCT((AJL3:AJL42=AIK16)*(AJO3:AJO42=AIK14)*(AJW3:AJW42="L"))+SUMPRODUCT((AJL3:AJL42=AIK17)*(AJO3:AJO42=AIK14)*(AJW3:AJW42="L"))</f>
        <v>0</v>
      </c>
      <c r="AIO14" s="255">
        <f ca="1">IF(AIK14&lt;&gt;"",VLOOKUP(AIK14,AER4:AEV29,5,FALSE),0)</f>
        <v>0</v>
      </c>
      <c r="AIP14" s="255">
        <f ca="1">IF(AIK14&lt;&gt;"",VLOOKUP(AIK14,AER4:AEW29,6,FALSE),0)</f>
        <v>0</v>
      </c>
      <c r="AIQ14" s="255">
        <f ca="1">AIO14-AIP14+1000</f>
        <v>1000</v>
      </c>
      <c r="AIR14" s="255">
        <f ca="1">IF(AIK14&lt;&gt;"",VLOOKUP(AIK14,AER4:AEY29,8,FALSE),0)</f>
        <v>0</v>
      </c>
      <c r="AIS14" s="255">
        <f ca="1">IF(AIK14&lt;&gt;"",VLOOKUP(AIK14,AER4:AEZ29,9,FALSE),0)</f>
        <v>0</v>
      </c>
      <c r="AIT14" s="255">
        <f ca="1">AIR14-AIS14+1000</f>
        <v>1000</v>
      </c>
      <c r="AIU14" s="255" t="str">
        <f ca="1">IF(AIK14&lt;&gt;"",VLOOKUP(AIK14,AER11:AEV15,5,FALSE),"")</f>
        <v/>
      </c>
      <c r="AIV14" s="255" t="str">
        <f ca="1">IF(AIK14&lt;&gt;"",VLOOKUP(AIK14,AER11:AEY15,8,FALSE),"")</f>
        <v/>
      </c>
      <c r="AIW14" s="255" t="str">
        <f ca="1">IF(AIK14&lt;&gt;"",VLOOKUP(AIK14,AER11:AFF15,15,FALSE),"")</f>
        <v/>
      </c>
      <c r="AIX14" s="255">
        <f ca="1">SUMPRODUCT((AJL3:AJL42=AIK14)*(AJO3:AJO42=AIK15)*AJR3:AJR42)+SUMPRODUCT((AJL3:AJL42=AIK14)*(AJO3:AJO42=AIK16)*AJR3:AJR42)+SUMPRODUCT((AJL3:AJL42=AIK14)*(AJO3:AJO42=AIK17)*AJR3:AJR42)+SUMPRODUCT((AJL3:AJL42=AIK15)*(AJO3:AJO42=AIK14)*AJS3:AJS42)+SUMPRODUCT((AJL3:AJL42=AIK16)*(AJO3:AJO42=AIK14)*AJS3:AJS42)+SUMPRODUCT((AJL3:AJL42=AIK17)*(AJO3:AJO42=AIK14)*AJS3:AJS42)</f>
        <v>0</v>
      </c>
      <c r="AIY14" s="255">
        <f ca="1">SUMPRODUCT((AJL3:AJL42=AIK14)*(AJO3:AJO42=AIK15)*AJT3:AJT42)+SUMPRODUCT((AJL3:AJL42=AIK14)*(AJO3:AJO42=AIK16)*AJT3:AJT42)+SUMPRODUCT((AJL3:AJL42=AIK14)*(AJO3:AJO42=AIK17)*AJT3:AJT42)+SUMPRODUCT((AJL3:AJL42=AIK15)*(AJO3:AJO42=AIK14)*AJU3:AJU42)+SUMPRODUCT((AJL3:AJL42=AIK16)*(AJO3:AJO42=AIK14)*AJU3:AJU42)+SUMPRODUCT((AJL3:AJL42=AIK17)*(AJO3:AJO42=AIK14)*AJU3:AJU42)</f>
        <v>0</v>
      </c>
      <c r="AIZ14" s="255">
        <f ca="1">AIL14*4+AIM14*2+AIX14+AIY14</f>
        <v>0</v>
      </c>
      <c r="AJA14" s="255" t="str">
        <f ca="1">IF(AIK14&lt;&gt;"",RANK(AIZ14,AIZ14:AIZ17),"")</f>
        <v/>
      </c>
      <c r="AJB14" s="255">
        <f ca="1">SUMPRODUCT((AIZ14:AIZ17=AIZ14)*(AIQ14:AIQ17&gt;AIQ14))</f>
        <v>0</v>
      </c>
      <c r="AJC14" s="255">
        <f ca="1">SUMPRODUCT((AIZ14:AIZ17=AIZ14)*(AIQ14:AIQ17=AIQ14)*(AIT14:AIT17&gt;AIT14))</f>
        <v>0</v>
      </c>
      <c r="AJD14" s="255">
        <f ca="1">SUMPRODUCT((AIZ11:AIZ15=AIZ14)*(AIQ11:AIQ15=AIQ14)*(AIT11:AIT15=AIT14)*(AIU11:AIU15&gt;AIU14))</f>
        <v>0</v>
      </c>
      <c r="AJE14" s="255">
        <f ca="1">SUMPRODUCT((AIZ11:AIZ15=AIZ14)*(AIQ11:AIQ15=AIQ14)*(AIT11:AIT15=AIT14)*(AIU11:AIU15=AIU14)*(AIV11:AIV15&gt;AIV14))</f>
        <v>0</v>
      </c>
      <c r="AJF14" s="255">
        <f ca="1">SUMPRODUCT((AIZ11:AIZ15=AIZ14)*(AIQ11:AIQ15=AIQ14)*(AIT11:AIT15=AIT14)*(AIU11:AIU15=AIU14)*(AIV11:AIV15=AIV14)*(AIW11:AIW15&gt;AIW14))</f>
        <v>0</v>
      </c>
      <c r="AJG14" s="255" t="str">
        <f t="shared" ref="AJG14:AJG15" ca="1" si="790">IF(AIK14&lt;&gt;"",SUM(AJA14:AJF14)+3,"")</f>
        <v/>
      </c>
      <c r="AJH14" s="255" t="str">
        <f ca="1">IF(AIK14&lt;&gt;"",IF(AJG14=4,AIK14,AIK15),"")</f>
        <v/>
      </c>
      <c r="AJI14" s="255" t="str">
        <f ca="1">IF(AJH14&lt;&gt;"",AJH14,IF(AIJ14&lt;&gt;"",AIJ14,IF(AHL14&lt;&gt;"",AHL14,IF(AGN14&lt;&gt;"",AGN14,AFJ14))))</f>
        <v>Samoa</v>
      </c>
      <c r="AJJ14" s="255">
        <v>4</v>
      </c>
      <c r="AJK14" s="255">
        <v>12</v>
      </c>
      <c r="AJL14" s="255" t="str">
        <f t="shared" si="58"/>
        <v>New Zealand</v>
      </c>
      <c r="AJM14" s="255" t="str">
        <f ca="1">IF(OFFSET('All Players'!$W21,0,AJM$1)&lt;&gt;"",OFFSET('All Players'!$W21,0,AJM$1),"")</f>
        <v/>
      </c>
      <c r="AJN14" s="255" t="str">
        <f ca="1">IF(OFFSET('All Players'!$Y21,0,AJM$1)&lt;&gt;"",OFFSET('All Players'!$Y21,0,AJM$1),"")</f>
        <v/>
      </c>
      <c r="AJO14" s="255" t="str">
        <f t="shared" si="59"/>
        <v>Namibia</v>
      </c>
      <c r="AJP14" s="255" t="str">
        <f ca="1">IF(OFFSET('All Players'!$AA21,0,AJO$1)&lt;&gt;"",OFFSET('All Players'!$AA21,0,AJO$1),"")</f>
        <v/>
      </c>
      <c r="AJQ14" s="255" t="str">
        <f ca="1">IF(OFFSET('All Players'!$AC21,0,AJP$1)&lt;&gt;"",OFFSET('All Players'!$AC21,0,AJP$1),"")</f>
        <v/>
      </c>
      <c r="AJR14" s="255">
        <f t="shared" ca="1" si="60"/>
        <v>0</v>
      </c>
      <c r="AJS14" s="255">
        <f t="shared" ca="1" si="61"/>
        <v>0</v>
      </c>
      <c r="AJT14" s="255">
        <f t="shared" ca="1" si="62"/>
        <v>0</v>
      </c>
      <c r="AJU14" s="255">
        <f t="shared" ca="1" si="63"/>
        <v>0</v>
      </c>
      <c r="AJV14" s="255" t="str">
        <f t="shared" ca="1" si="64"/>
        <v/>
      </c>
      <c r="AJW14" s="255" t="str">
        <f t="shared" ca="1" si="65"/>
        <v/>
      </c>
      <c r="AJX14" s="255">
        <f ca="1">VLOOKUP(AJY14,AOP11:AOQ15,2,FALSE)</f>
        <v>3</v>
      </c>
      <c r="AJY14" s="255" t="s">
        <v>46</v>
      </c>
      <c r="AJZ14" s="255">
        <f t="shared" ca="1" si="509"/>
        <v>0</v>
      </c>
      <c r="AKA14" s="255">
        <f t="shared" ca="1" si="510"/>
        <v>0</v>
      </c>
      <c r="AKB14" s="255">
        <f t="shared" ca="1" si="511"/>
        <v>0</v>
      </c>
      <c r="AKC14" s="255">
        <f t="shared" ca="1" si="512"/>
        <v>0</v>
      </c>
      <c r="AKD14" s="255">
        <f t="shared" ca="1" si="648"/>
        <v>0</v>
      </c>
      <c r="AKE14" s="255">
        <f t="shared" ca="1" si="513"/>
        <v>1000</v>
      </c>
      <c r="AKF14" s="255">
        <f t="shared" ca="1" si="649"/>
        <v>0</v>
      </c>
      <c r="AKG14" s="255">
        <f t="shared" ca="1" si="650"/>
        <v>0</v>
      </c>
      <c r="AKH14" s="255">
        <f t="shared" ca="1" si="514"/>
        <v>1000</v>
      </c>
      <c r="AKI14" s="255">
        <f t="shared" ca="1" si="515"/>
        <v>0</v>
      </c>
      <c r="AKJ14" s="255">
        <f ca="1">SUMIF(AOS:AOS,AJY14,AOY:AOY)+SUMIF(AOV:AOV,AJY14,AOZ:AOZ)</f>
        <v>0</v>
      </c>
      <c r="AKK14" s="255">
        <f ca="1">SUMIF(AOS:AOS,AJY14,APA:APA)+SUMIF(AOV:AOV,AJY14,APB:APB)</f>
        <v>0</v>
      </c>
      <c r="AKL14" s="255">
        <f t="shared" ca="1" si="516"/>
        <v>0</v>
      </c>
      <c r="AKM14" s="255">
        <v>11</v>
      </c>
      <c r="AKN14" s="255">
        <f t="shared" ca="1" si="651"/>
        <v>1</v>
      </c>
      <c r="AKP14" s="255">
        <f ca="1">RANK(AKL14,AKL$11:AKL$15)+COUNTIF(AKL$11:AKL14,AKL14)-1</f>
        <v>4</v>
      </c>
      <c r="AKQ14" s="255" t="str">
        <f ca="1">INDEX(AJY$11:AJY$15,MATCH(4,AKP$11:AKP$15,0),0)</f>
        <v>Scotland</v>
      </c>
      <c r="AKR14" s="255">
        <f t="shared" ca="1" si="652"/>
        <v>1</v>
      </c>
      <c r="AKS14" s="255" t="str">
        <f ca="1">IF(AND(AKS13&lt;&gt;"",AKR14=1),AKQ14,"")</f>
        <v>Scotland</v>
      </c>
      <c r="AKT14" s="255" t="str">
        <f ca="1">IF(AND(AKT13&lt;&gt;"",AKR15=2),AKQ15,"")</f>
        <v/>
      </c>
      <c r="AKX14" s="255" t="str">
        <f t="shared" ca="1" si="653"/>
        <v>Scotland</v>
      </c>
      <c r="AKY14" s="255">
        <f ca="1">SUMPRODUCT((AOS3:AOS42=AKX14)*(AOV3:AOV42=AKX15)*(APC3:APC42="W"))+SUMPRODUCT((AOS3:AOS42=AKX14)*(AOV3:AOV42=AKX11)*(APC3:APC42="W"))+SUMPRODUCT((AOS3:AOS42=AKX14)*(AOV3:AOV42=AKX12)*(APC3:APC42="W"))+SUMPRODUCT((AOS3:AOS42=AKX14)*(AOV3:AOV42=AKX13)*(APC3:APC42="W"))+SUMPRODUCT((AOS3:AOS42=AKX15)*(AOV3:AOV42=AKX14)*(APD3:APD42="W"))+SUMPRODUCT((AOS3:AOS42=AKX11)*(AOV3:AOV42=AKX14)*(APD3:APD42="W"))+SUMPRODUCT((AOS3:AOS42=AKX12)*(AOV3:AOV42=AKX14)*(APD3:APD42="W"))+SUMPRODUCT((AOS3:AOS42=AKX13)*(AOV3:AOV42=AKX14)*(APD3:APD42="W"))</f>
        <v>0</v>
      </c>
      <c r="AKZ14" s="255">
        <f ca="1">SUMPRODUCT((AOS3:AOS42=AKX14)*(AOV3:AOV42=AKX15)*(APC3:APC42="D"))+SUMPRODUCT((AOS3:AOS42=AKX14)*(AOV3:AOV42=AKX11)*(APC3:APC42="D"))+SUMPRODUCT((AOS3:AOS42=AKX14)*(AOV3:AOV42=AKX12)*(APC3:APC42="D"))+SUMPRODUCT((AOS3:AOS42=AKX14)*(AOV3:AOV42=AKX13)*(APC3:APC42="D"))+SUMPRODUCT((AOS3:AOS42=AKX15)*(AOV3:AOV42=AKX14)*(APC3:APC42="D"))+SUMPRODUCT((AOS3:AOS42=AKX11)*(AOV3:AOV42=AKX14)*(APC3:APC42="D"))+SUMPRODUCT((AOS3:AOS42=AKX12)*(AOV3:AOV42=AKX14)*(APC3:APC42="D"))+SUMPRODUCT((AOS3:AOS42=AKX13)*(AOV3:AOV42=AKX14)*(APC3:APC42="D"))</f>
        <v>0</v>
      </c>
      <c r="ALA14" s="255">
        <f ca="1">SUMPRODUCT((AOS3:AOS42=AKX14)*(AOV3:AOV42=AKX15)*(APC3:APC42="L"))+SUMPRODUCT((AOS3:AOS42=AKX14)*(AOV3:AOV42=AKX11)*(APC3:APC42="L"))+SUMPRODUCT((AOS3:AOS42=AKX14)*(AOV3:AOV42=AKX12)*(APC3:APC42="L"))+SUMPRODUCT((AOS3:AOS42=AKX14)*(AOV3:AOV42=AKX13)*(APC3:APC42="L"))+SUMPRODUCT((AOS3:AOS42=AKX15)*(AOV3:AOV42=AKX14)*(APD3:APD42="L"))+SUMPRODUCT((AOS3:AOS42=AKX11)*(AOV3:AOV42=AKX14)*(APD3:APD42="L"))+SUMPRODUCT((AOS3:AOS42=AKX12)*(AOV3:AOV42=AKX14)*(APD3:APD42="L"))+SUMPRODUCT((AOS3:AOS42=AKX13)*(AOV3:AOV42=AKX14)*(APD3:APD42="L"))</f>
        <v>0</v>
      </c>
      <c r="ALB14" s="255">
        <f ca="1">IF(AKX14&lt;&gt;"",VLOOKUP(AKX14,AJY4:AKC29,5,FALSE),0)</f>
        <v>0</v>
      </c>
      <c r="ALC14" s="255">
        <f ca="1">IF(AKX14&lt;&gt;"",VLOOKUP(AKX14,AJY4:AKD29,6,FALSE),0)</f>
        <v>0</v>
      </c>
      <c r="ALD14" s="255">
        <f ca="1">ALB14-ALC14+1000</f>
        <v>1000</v>
      </c>
      <c r="ALE14" s="255">
        <f ca="1">IF(AKX14&lt;&gt;"",VLOOKUP(AKX14,AJY4:AKF29,8,FALSE),0)</f>
        <v>0</v>
      </c>
      <c r="ALF14" s="255">
        <f ca="1">IF(AKX14&lt;&gt;"",VLOOKUP(AKX14,AJY4:AKG29,9,FALSE),0)</f>
        <v>0</v>
      </c>
      <c r="ALG14" s="255">
        <f ca="1">IF(AKX14&lt;&gt;"",ALE14-ALF14+1000,"")</f>
        <v>1000</v>
      </c>
      <c r="ALH14" s="255">
        <f ca="1">IF(AKX14&lt;&gt;"",VLOOKUP(AKX14,AJY11:AKC15,5,FALSE),"")</f>
        <v>0</v>
      </c>
      <c r="ALI14" s="255">
        <f ca="1">IF(AKX14&lt;&gt;"",VLOOKUP(AKX14,AJY11:AKF15,8,FALSE),"")</f>
        <v>0</v>
      </c>
      <c r="ALJ14" s="255">
        <f ca="1">IF(AKX14&lt;&gt;"",VLOOKUP(AKX14,AJY11:AKM15,15,FALSE),"")</f>
        <v>11</v>
      </c>
      <c r="ALK14" s="255">
        <f ca="1">SUMPRODUCT((AOS3:AOS42=AKX14)*(AOV3:AOV42=AKX15)*AOY3:AOY42)+SUMPRODUCT((AOS3:AOS42=AKX14)*(AOV3:AOV42=AKX11)*AOY3:AOY42)+SUMPRODUCT((AOS3:AOS42=AKX14)*(AOV3:AOV42=AKX12)*AOY3:AOY42)+SUMPRODUCT((AOS3:AOS42=AKX14)*(AOV3:AOV42=AKX13)*AOY3:AOY42)+SUMPRODUCT((AOS3:AOS42=AKX15)*(AOV3:AOV42=AKX14)*AOZ3:AOZ42)+SUMPRODUCT((AOS3:AOS42=AKX11)*(AOV3:AOV42=AKX14)*AOZ3:AOZ42)+SUMPRODUCT((AOS3:AOS42=AKX12)*(AOV3:AOV42=AKX14)*AOZ3:AOZ42)+SUMPRODUCT((AOS3:AOS42=AKX13)*(AOV3:AOV42=AKX14)*AOZ3:AOZ42)</f>
        <v>0</v>
      </c>
      <c r="ALL14" s="255">
        <f ca="1">SUMPRODUCT((AOS3:AOS42=AKX14)*(AOV3:AOV42=AKX15)*APA3:APA42)+SUMPRODUCT((AOS3:AOS42=AKX14)*(AOV3:AOV42=AKX11)*APA3:APA42)+SUMPRODUCT((AOS3:AOS42=AKX14)*(AOV3:AOV42=AKX12)*APA3:APA42)+SUMPRODUCT((AOS3:AOS42=AKX14)*(AOV3:AOV42=AKX13)*APA3:APA42)+SUMPRODUCT((AOS3:AOS42=AKX15)*(AOV3:AOV42=AKX14)*APB3:APB42)+SUMPRODUCT((AOS3:AOS42=AKX11)*(AOV3:AOV42=AKX14)*APB3:APB42)+SUMPRODUCT((AOS3:AOS42=AKX12)*(AOV3:AOV42=AKX14)*APB3:APB42)+SUMPRODUCT((AOS3:AOS42=AKX13)*(AOV3:AOV42=AKX14)*APB3:APB42)</f>
        <v>0</v>
      </c>
      <c r="ALM14" s="255">
        <f ca="1">IF(AKX14&lt;&gt;"",AKY14*4+AKZ14*2+ALK14+ALL14,"")</f>
        <v>0</v>
      </c>
      <c r="ALN14" s="255">
        <f ca="1">IF(AKX14&lt;&gt;"",RANK(ALM14,ALM11:ALM15),"")</f>
        <v>1</v>
      </c>
      <c r="ALO14" s="255">
        <f ca="1">SUMPRODUCT((ALM11:ALM15=ALM14)*(ALD11:ALD15&gt;ALD14))</f>
        <v>0</v>
      </c>
      <c r="ALP14" s="255">
        <f ca="1">SUMPRODUCT((ALM11:ALM15=ALM14)*(ALD11:ALD15=ALD14)*(ALG11:ALG15&gt;ALG14))</f>
        <v>0</v>
      </c>
      <c r="ALQ14" s="255">
        <f ca="1">SUMPRODUCT((ALM11:ALM15=ALM14)*(ALD11:ALD15=ALD14)*(ALG11:ALG15=ALG14)*(ALH11:ALH15&gt;ALH14))</f>
        <v>0</v>
      </c>
      <c r="ALR14" s="255">
        <f ca="1">SUMPRODUCT((ALM11:ALM15=ALM14)*(ALD11:ALD15=ALD14)*(ALG11:ALG15=ALG14)*(ALH11:ALH15=ALH14)*(ALI11:ALI15&gt;ALI14))</f>
        <v>0</v>
      </c>
      <c r="ALS14" s="255">
        <f ca="1">SUMPRODUCT((ALM11:ALM15=ALM14)*(ALD11:ALD15=ALD14)*(ALG11:ALG15=ALG14)*(ALH11:ALH15=ALH14)*(ALI11:ALI15=ALI14)*(ALJ11:ALJ15&gt;ALJ14))</f>
        <v>2</v>
      </c>
      <c r="ALT14" s="255">
        <f t="shared" ca="1" si="656"/>
        <v>3</v>
      </c>
      <c r="ALU14" s="255" t="str">
        <f ca="1">IF(AKX14&lt;&gt;"",INDEX(AKX11:AKX15,MATCH(4,ALT11:ALT15,0),0),"")</f>
        <v>Samoa</v>
      </c>
      <c r="ALV14" s="255" t="str">
        <f ca="1">IF(AKT13&lt;&gt;"",AKT13,"")</f>
        <v/>
      </c>
      <c r="ALW14" s="255" t="str">
        <f ca="1">IF(ALV14&lt;&gt;"",SUMPRODUCT((AOS3:AOS42=ALV14)*(AOV3:AOV42=ALV15)*(APC3:APC42="W"))+SUMPRODUCT((AOS3:AOS42=ALV14)*(AOV3:AOV42=ALV12)*(APC3:APC42="W"))+SUMPRODUCT((AOS3:AOS42=ALV14)*(AOV3:AOV42=ALV13)*(APC3:APC42="W"))+SUMPRODUCT((AOS3:AOS42=ALV15)*(AOV3:AOV42=ALV14)*(APD3:APD42="W"))+SUMPRODUCT((AOS3:AOS42=ALV12)*(AOV3:AOV42=ALV14)*(APD3:APD42="W"))+SUMPRODUCT((AOS3:AOS42=ALV13)*(AOV3:AOV42=ALV14)*(APD3:APD42="W")),"")</f>
        <v/>
      </c>
      <c r="ALX14" s="255" t="str">
        <f ca="1">IF(ALV14&lt;&gt;"",SUMPRODUCT((AOS3:AOS42=ALV14)*(AOV3:AOV42=ALV15)*(APC3:APC42="D"))+SUMPRODUCT((AOS3:AOS42=ALV14)*(AOV3:AOV42=ALV12)*(APC3:APC42="D"))+SUMPRODUCT((AOS3:AOS42=ALV14)*(AOV3:AOV42=ALV13)*(APC3:APC42="D"))+SUMPRODUCT((AOS3:AOS42=ALV15)*(AOV3:AOV42=ALV14)*(APC3:APC42="D"))+SUMPRODUCT((AOS3:AOS42=ALV12)*(AOV3:AOV42=ALV14)*(APC3:APC42="D"))+SUMPRODUCT((AOS3:AOS42=ALV13)*(AOV3:AOV42=ALV14)*(APC3:APC42="D")),"")</f>
        <v/>
      </c>
      <c r="ALY14" s="255" t="str">
        <f ca="1">IF(ALV14&lt;&gt;"",SUMPRODUCT((AOS3:AOS42=ALV14)*(AOV3:AOV42=ALV15)*(APC3:APC42="L"))+SUMPRODUCT((AOS3:AOS42=ALV14)*(AOV3:AOV42=ALV12)*(APC3:APC42="L"))+SUMPRODUCT((AOS3:AOS42=ALV14)*(AOV3:AOV42=ALV13)*(APC3:APC42="L"))+SUMPRODUCT((AOS3:AOS42=ALV15)*(AOV3:AOV42=ALV14)*(APD3:APD42="L"))+SUMPRODUCT((AOS3:AOS42=ALV12)*(AOV3:AOV42=ALV14)*(APD3:APD42="L"))+SUMPRODUCT((AOS3:AOS42=ALV13)*(AOV3:AOV42=ALV14)*(APD3:APD42="L")),"")</f>
        <v/>
      </c>
      <c r="ALZ14" s="255">
        <f ca="1">IF(ALV14&lt;&gt;"",VLOOKUP(ALV14,AJY4:AKC29,5,FALSE),0)</f>
        <v>0</v>
      </c>
      <c r="AMA14" s="255">
        <f ca="1">IF(ALV14&lt;&gt;"",VLOOKUP(ALV14,AJY4:AKD29,6,FALSE),0)</f>
        <v>0</v>
      </c>
      <c r="AMB14" s="255">
        <f ca="1">ALZ14-AMA14+1000</f>
        <v>1000</v>
      </c>
      <c r="AMC14" s="255">
        <f ca="1">IF(ALV14&lt;&gt;"",VLOOKUP(ALV14,AJY4:AKF29,8,FALSE),0)</f>
        <v>0</v>
      </c>
      <c r="AMD14" s="255">
        <f ca="1">IF(ALV14&lt;&gt;"",VLOOKUP(ALV14,AJY4:AKG29,9,FALSE),0)</f>
        <v>0</v>
      </c>
      <c r="AME14" s="255" t="str">
        <f ca="1">IF(ALV14&lt;&gt;"",AMC14-AMD14+1000,"")</f>
        <v/>
      </c>
      <c r="AMF14" s="255" t="str">
        <f ca="1">IF(ALV14&lt;&gt;"",VLOOKUP(ALV14,AJY11:AKC15,5,FALSE),"")</f>
        <v/>
      </c>
      <c r="AMG14" s="255" t="str">
        <f ca="1">IF(ALV14&lt;&gt;"",VLOOKUP(ALV14,AJY11:AKF15,8,FALSE),"")</f>
        <v/>
      </c>
      <c r="AMH14" s="255" t="str">
        <f ca="1">IF(ALV14&lt;&gt;"",VLOOKUP(ALV14,AJY11:AKM15,15,FALSE),"")</f>
        <v/>
      </c>
      <c r="AMI14" s="255" t="str">
        <f ca="1">IF(ALV14&lt;&gt;"",SUMPRODUCT((AOS3:AOS42=ALV14)*(AOV3:AOV42=ALV15)*AOY3:AOY42)+SUMPRODUCT((AOS3:AOS42=ALV14)*(AOV3:AOV42=ALV12)*AOY3:AOY42)+SUMPRODUCT((AOS3:AOS42=ALV14)*(AOV3:AOV42=ALV13)*AOY3:AOY42)+SUMPRODUCT((AOS3:AOS42=ALV15)*(AOV3:AOV42=ALV14)*AOZ3:AOZ42)+SUMPRODUCT((AOS3:AOS42=ALV12)*(AOV3:AOV42=ALV14)*AOZ3:AOZ42)+SUMPRODUCT((AOS3:AOS42=ALV13)*(AOV3:AOV42=ALV14)*AOZ3:AOZ42),"")</f>
        <v/>
      </c>
      <c r="AMJ14" s="255" t="str">
        <f ca="1">IF(ALV14&lt;&gt;"",SUMPRODUCT((AOS3:AOS42=ALV14)*(AOV3:AOV42=ALV15)*APA3:APA42)+SUMPRODUCT((AOS3:AOS42=ALV14)*(AOV3:AOV42=ALV12)*APA3:APA42)+SUMPRODUCT((AOS3:AOS42=ALV14)*(AOV3:AOV42=ALV13)*APA3:APA42)+SUMPRODUCT((AOS3:AOS42=ALV15)*(AOV3:AOV42=ALV14)*APB3:APB42)+SUMPRODUCT((AOS3:AOS42=ALV12)*(AOV3:AOV42=ALV14)*APB3:APB42)+SUMPRODUCT((AOS3:AOS42=ALV13)*(AOV3:AOV42=ALV14)*APB3:APB42),"")</f>
        <v/>
      </c>
      <c r="AMK14" s="255" t="str">
        <f ca="1">IF(ALV14&lt;&gt;"",ALW14*4+ALX14*2+AMI14+AMJ14,"")</f>
        <v/>
      </c>
      <c r="AML14" s="255" t="str">
        <f ca="1">IF(ALV14&lt;&gt;"",RANK(AMK14,AMK12:AMK15),"")</f>
        <v/>
      </c>
      <c r="AMM14" s="255">
        <f ca="1">SUMPRODUCT((AMK12:AMK15=AMK14)*(AMB12:AMB15&gt;AMB14))</f>
        <v>0</v>
      </c>
      <c r="AMN14" s="255">
        <f ca="1">SUMPRODUCT((AMK12:AMK15=AMK14)*(AMB12:AMB15=AMB14)*(AME12:AME15&gt;AME14))</f>
        <v>0</v>
      </c>
      <c r="AMO14" s="255">
        <f ca="1">SUMPRODUCT((AMK11:AMK15=AMK14)*(AMB11:AMB15=AMB14)*(AME11:AME15=AME14)*(AMF11:AMF15&gt;AMF14))</f>
        <v>0</v>
      </c>
      <c r="AMP14" s="255">
        <f ca="1">SUMPRODUCT((AMK11:AMK15=AMK14)*(AMB11:AMB15=AMB14)*(AME11:AME15=AME14)*(AMF11:AMF15=AMF14)*(AMG11:AMG15&gt;AMG14))</f>
        <v>0</v>
      </c>
      <c r="AMQ14" s="255">
        <f ca="1">SUMPRODUCT((AMK11:AMK15=AMK14)*(AMB11:AMB15=AMB14)*(AME11:AME15=AME14)*(AMF11:AMF15=AMF14)*(AMG11:AMG15=AMG14)*(AMH11:AMH15&gt;AMH14))</f>
        <v>0</v>
      </c>
      <c r="AMR14" s="255" t="str">
        <f t="shared" ca="1" si="657"/>
        <v/>
      </c>
      <c r="AMS14" s="255" t="str">
        <f ca="1">IF(ALV14&lt;&gt;"",INDEX(ALV12:ALV15,MATCH(4,AMR12:AMR15,0),0),"")</f>
        <v/>
      </c>
      <c r="AMT14" s="255" t="str">
        <f ca="1">IF(AKU12&lt;&gt;"",AKU12,"")</f>
        <v/>
      </c>
      <c r="AMU14" s="255">
        <f ca="1">SUMPRODUCT((AOS3:AOS42=AMT14)*(AOV3:AOV42=AMT15)*(APC3:APC42="W"))+SUMPRODUCT((AOS3:AOS42=AMT14)*(AOV3:AOV42=AMT16)*(APC3:APC42="W"))+SUMPRODUCT((AOS3:AOS42=AMT14)*(AOV3:AOV42=AMT13)*(APC3:APC42="W"))+SUMPRODUCT((AOS3:AOS42=AMT15)*(AOV3:AOV42=AMT14)*(APD3:APD42="W"))+SUMPRODUCT((AOS3:AOS42=AMT16)*(AOV3:AOV42=AMT14)*(APD3:APD42="W"))+SUMPRODUCT((AOS3:AOS42=AMT13)*(AOV3:AOV42=AMT14)*(APD3:APD42="W"))</f>
        <v>0</v>
      </c>
      <c r="AMV14" s="255">
        <f ca="1">SUMPRODUCT((AOS3:AOS42=AMT14)*(AOV3:AOV42=AMT15)*(APC3:APC42="D"))+SUMPRODUCT((AOS3:AOS42=AMT14)*(AOV3:AOV42=AMT16)*(APC3:APC42="D"))+SUMPRODUCT((AOS3:AOS42=AMT14)*(AOV3:AOV42=AMT13)*(APC3:APC42="D"))+SUMPRODUCT((AOS3:AOS42=AMT15)*(AOV3:AOV42=AMT14)*(APC3:APC42="D"))+SUMPRODUCT((AOS3:AOS42=AMT16)*(AOV3:AOV42=AMT14)*(APC3:APC42="D"))+SUMPRODUCT((AOS3:AOS42=AMT13)*(AOV3:AOV42=AMT14)*(APC3:APC42="D"))</f>
        <v>0</v>
      </c>
      <c r="AMW14" s="255">
        <f ca="1">SUMPRODUCT((AOS3:AOS42=AMT14)*(AOV3:AOV42=AMT15)*(APC3:APC42="L"))+SUMPRODUCT((AOS3:AOS42=AMT14)*(AOV3:AOV42=AMT16)*(APC3:APC42="L"))+SUMPRODUCT((AOS3:AOS42=AMT14)*(AOV3:AOV42=AMT13)*(APC3:APC42="L"))+SUMPRODUCT((AOS3:AOS42=AMT15)*(AOV3:AOV42=AMT14)*(APD3:APD42="L"))+SUMPRODUCT((AOS3:AOS42=AMT16)*(AOV3:AOV42=AMT14)*(APD3:APD42="L"))+SUMPRODUCT((AOS3:AOS42=AMT13)*(AOV3:AOV42=AMT14)*(APD3:APD42="L"))</f>
        <v>0</v>
      </c>
      <c r="AMX14" s="255">
        <f ca="1">IF(AMT14&lt;&gt;"",VLOOKUP(AMT14,AJY4:AKC29,5,FALSE),0)</f>
        <v>0</v>
      </c>
      <c r="AMY14" s="255">
        <f ca="1">IF(AMT14&lt;&gt;"",VLOOKUP(AMT14,AJY4:AKD29,6,FALSE),0)</f>
        <v>0</v>
      </c>
      <c r="AMZ14" s="255">
        <f ca="1">AMX14-AMY14+1000</f>
        <v>1000</v>
      </c>
      <c r="ANA14" s="255">
        <f ca="1">IF(AMT14&lt;&gt;"",VLOOKUP(AMT14,AJY4:AKF29,8,FALSE),0)</f>
        <v>0</v>
      </c>
      <c r="ANB14" s="255">
        <f ca="1">IF(AMT14&lt;&gt;"",VLOOKUP(AMT14,AJY4:AKG29,9,FALSE),0)</f>
        <v>0</v>
      </c>
      <c r="ANC14" s="255">
        <f t="shared" ref="ANC14" ca="1" si="791">ANA14-ANB14+1000</f>
        <v>1000</v>
      </c>
      <c r="AND14" s="255" t="str">
        <f ca="1">IF(AMT14&lt;&gt;"",VLOOKUP(AMT14,AJY11:AKC15,5,FALSE),"")</f>
        <v/>
      </c>
      <c r="ANE14" s="255" t="str">
        <f ca="1">IF(AMT14&lt;&gt;"",VLOOKUP(AMT14,AJY11:AKF15,8,FALSE),"")</f>
        <v/>
      </c>
      <c r="ANF14" s="255" t="str">
        <f ca="1">IF(AMT14&lt;&gt;"",VLOOKUP(AMT14,AJY11:AKM15,15,FALSE),"")</f>
        <v/>
      </c>
      <c r="ANG14" s="255">
        <f ca="1">SUMPRODUCT((AOS3:AOS42=AMT14)*(AOV3:AOV42=AMT15)*AOY3:AOY42)+SUMPRODUCT((AOS3:AOS42=AMT14)*(AOV3:AOV42=AMT16)*AOY3:AOY42)+SUMPRODUCT((AOS3:AOS42=AMT14)*(AOV3:AOV42=AMT13)*AOY3:AOY42)+SUMPRODUCT((AOS3:AOS42=AMT15)*(AOV3:AOV42=AMT14)*AOZ3:AOZ42)+SUMPRODUCT((AOS3:AOS42=AMT16)*(AOV3:AOV42=AMT14)*AOZ3:AOZ42)+SUMPRODUCT((AOS3:AOS42=AMT13)*(AOV3:AOV42=AMT14)*AOZ3:AOZ42)</f>
        <v>0</v>
      </c>
      <c r="ANH14" s="255">
        <f ca="1">SUMPRODUCT((AOS3:AOS42=AMT14)*(AOV3:AOV42=AMT15)*APA3:APA42)+SUMPRODUCT((AOS3:AOS42=AMT14)*(AOV3:AOV42=AMT16)*APA3:APA42)+SUMPRODUCT((AOS3:AOS42=AMT14)*(AOV3:AOV42=AMT13)*APA3:APA42)+SUMPRODUCT((AOS3:AOS42=AMT15)*(AOV3:AOV42=AMT14)*APB3:APB42)+SUMPRODUCT((AOS3:AOS42=AMT16)*(AOV3:AOV42=AMT14)*APB3:APB42)+SUMPRODUCT((AOS3:AOS42=AMT13)*(AOV3:AOV42=AMT14)*APB3:APB42)</f>
        <v>0</v>
      </c>
      <c r="ANI14" s="255">
        <f t="shared" ref="ANI14" ca="1" si="792">AMU14*4+AMV14*2+ANG14+ANH14</f>
        <v>0</v>
      </c>
      <c r="ANJ14" s="255" t="str">
        <f ca="1">IF(AMT14&lt;&gt;"",RANK(ANI14,ANI13:ANI16),"")</f>
        <v/>
      </c>
      <c r="ANK14" s="255">
        <f ca="1">SUMPRODUCT((ANI13:ANI16=ANI14)*(AMZ13:AMZ16&gt;AMZ14))</f>
        <v>0</v>
      </c>
      <c r="ANL14" s="255">
        <f ca="1">SUMPRODUCT((ANI13:ANI16=ANI14)*(AMZ13:AMZ16=AMZ14)*(ANC13:ANC16&gt;ANC14))</f>
        <v>0</v>
      </c>
      <c r="ANM14" s="255">
        <f ca="1">SUMPRODUCT((ANI11:ANI15=ANI14)*(AMZ11:AMZ15=AMZ14)*(ANC11:ANC15=ANC14)*(AND11:AND15&gt;AND14))</f>
        <v>0</v>
      </c>
      <c r="ANN14" s="255">
        <f ca="1">SUMPRODUCT((ANI11:ANI15=ANI14)*(AMZ11:AMZ15=AMZ14)*(ANC11:ANC15=ANC14)*(AND11:AND15=AND14)*(ANE11:ANE15&gt;ANE14))</f>
        <v>0</v>
      </c>
      <c r="ANO14" s="255">
        <f ca="1">SUMPRODUCT((ANI11:ANI15=ANI14)*(AMZ11:AMZ15=AMZ14)*(ANC11:ANC15=ANC14)*(AND11:AND15=AND14)*(ANE11:ANE15=ANE14)*(ANF11:ANF15&gt;ANF14))</f>
        <v>0</v>
      </c>
      <c r="ANP14" s="255" t="str">
        <f t="shared" ca="1" si="753"/>
        <v/>
      </c>
      <c r="ANQ14" s="255" t="str">
        <f ca="1">IF(AMT14&lt;&gt;"",INDEX(AMT13:AMT15,MATCH(4,ANP13:ANP15,0),0),"")</f>
        <v/>
      </c>
      <c r="ANR14" s="255" t="str">
        <f ca="1">IF(AKV11&lt;&gt;"",AKV11,"")</f>
        <v/>
      </c>
      <c r="ANS14" s="255">
        <f ca="1">SUMPRODUCT((AOS3:AOS42=ANR14)*(AOV3:AOV42=ANR15)*(APC3:APC42="W"))+SUMPRODUCT((AOS3:AOS42=ANR14)*(AOV3:AOV42=ANR16)*(APC3:APC42="W"))+SUMPRODUCT((AOS3:AOS42=ANR14)*(AOV3:AOV42=ANR17)*(APC3:APC42="W"))+SUMPRODUCT((AOS3:AOS42=ANR15)*(AOV3:AOV42=ANR14)*(APD3:APD42="W"))+SUMPRODUCT((AOS3:AOS42=ANR16)*(AOV3:AOV42=ANR14)*(APD3:APD42="W"))+SUMPRODUCT((AOS3:AOS42=ANR17)*(AOV3:AOV42=ANR14)*(APD3:APD42="W"))</f>
        <v>0</v>
      </c>
      <c r="ANT14" s="255">
        <f ca="1">SUMPRODUCT((AOS3:AOS42=ANR14)*(AOV3:AOV42=ANR15)*(APC3:APC42="D"))+SUMPRODUCT((AOS3:AOS42=ANR14)*(AOV3:AOV42=ANR16)*(APC3:APC42="D"))+SUMPRODUCT((AOS3:AOS42=ANR14)*(AOV3:AOV42=ANR17)*(APC3:APC42="D"))+SUMPRODUCT((AOS3:AOS42=ANR15)*(AOV3:AOV42=ANR14)*(APC3:APC42="D"))+SUMPRODUCT((AOS3:AOS42=ANR16)*(AOV3:AOV42=ANR14)*(APC3:APC42="D"))+SUMPRODUCT((AOS3:AOS42=ANR17)*(AOV3:AOV42=ANR14)*(APC3:APC42="D"))</f>
        <v>0</v>
      </c>
      <c r="ANU14" s="255">
        <f ca="1">SUMPRODUCT((AOS3:AOS42=ANR14)*(AOV3:AOV42=ANR15)*(APC3:APC42="L"))+SUMPRODUCT((AOS3:AOS42=ANR14)*(AOV3:AOV42=ANR16)*(APC3:APC42="L"))+SUMPRODUCT((AOS3:AOS42=ANR14)*(AOV3:AOV42=ANR17)*(APC3:APC42="L"))+SUMPRODUCT((AOS3:AOS42=ANR15)*(AOV3:AOV42=ANR14)*(APD3:APD42="L"))+SUMPRODUCT((AOS3:AOS42=ANR16)*(AOV3:AOV42=ANR14)*(APD3:APD42="L"))+SUMPRODUCT((AOS3:AOS42=ANR17)*(AOV3:AOV42=ANR14)*(APD3:APD42="L"))</f>
        <v>0</v>
      </c>
      <c r="ANV14" s="255">
        <f ca="1">IF(ANR14&lt;&gt;"",VLOOKUP(ANR14,AJY4:AKC29,5,FALSE),0)</f>
        <v>0</v>
      </c>
      <c r="ANW14" s="255">
        <f ca="1">IF(ANR14&lt;&gt;"",VLOOKUP(ANR14,AJY4:AKD29,6,FALSE),0)</f>
        <v>0</v>
      </c>
      <c r="ANX14" s="255">
        <f ca="1">ANV14-ANW14+1000</f>
        <v>1000</v>
      </c>
      <c r="ANY14" s="255">
        <f ca="1">IF(ANR14&lt;&gt;"",VLOOKUP(ANR14,AJY4:AKF29,8,FALSE),0)</f>
        <v>0</v>
      </c>
      <c r="ANZ14" s="255">
        <f ca="1">IF(ANR14&lt;&gt;"",VLOOKUP(ANR14,AJY4:AKG29,9,FALSE),0)</f>
        <v>0</v>
      </c>
      <c r="AOA14" s="255">
        <f ca="1">ANY14-ANZ14+1000</f>
        <v>1000</v>
      </c>
      <c r="AOB14" s="255" t="str">
        <f ca="1">IF(ANR14&lt;&gt;"",VLOOKUP(ANR14,AJY11:AKC15,5,FALSE),"")</f>
        <v/>
      </c>
      <c r="AOC14" s="255" t="str">
        <f ca="1">IF(ANR14&lt;&gt;"",VLOOKUP(ANR14,AJY11:AKF15,8,FALSE),"")</f>
        <v/>
      </c>
      <c r="AOD14" s="255" t="str">
        <f ca="1">IF(ANR14&lt;&gt;"",VLOOKUP(ANR14,AJY11:AKM15,15,FALSE),"")</f>
        <v/>
      </c>
      <c r="AOE14" s="255">
        <f ca="1">SUMPRODUCT((AOS3:AOS42=ANR14)*(AOV3:AOV42=ANR15)*AOY3:AOY42)+SUMPRODUCT((AOS3:AOS42=ANR14)*(AOV3:AOV42=ANR16)*AOY3:AOY42)+SUMPRODUCT((AOS3:AOS42=ANR14)*(AOV3:AOV42=ANR17)*AOY3:AOY42)+SUMPRODUCT((AOS3:AOS42=ANR15)*(AOV3:AOV42=ANR14)*AOZ3:AOZ42)+SUMPRODUCT((AOS3:AOS42=ANR16)*(AOV3:AOV42=ANR14)*AOZ3:AOZ42)+SUMPRODUCT((AOS3:AOS42=ANR17)*(AOV3:AOV42=ANR14)*AOZ3:AOZ42)</f>
        <v>0</v>
      </c>
      <c r="AOF14" s="255">
        <f ca="1">SUMPRODUCT((AOS3:AOS42=ANR14)*(AOV3:AOV42=ANR15)*APA3:APA42)+SUMPRODUCT((AOS3:AOS42=ANR14)*(AOV3:AOV42=ANR16)*APA3:APA42)+SUMPRODUCT((AOS3:AOS42=ANR14)*(AOV3:AOV42=ANR17)*APA3:APA42)+SUMPRODUCT((AOS3:AOS42=ANR15)*(AOV3:AOV42=ANR14)*APB3:APB42)+SUMPRODUCT((AOS3:AOS42=ANR16)*(AOV3:AOV42=ANR14)*APB3:APB42)+SUMPRODUCT((AOS3:AOS42=ANR17)*(AOV3:AOV42=ANR14)*APB3:APB42)</f>
        <v>0</v>
      </c>
      <c r="AOG14" s="255">
        <f ca="1">ANS14*4+ANT14*2+AOE14+AOF14</f>
        <v>0</v>
      </c>
      <c r="AOH14" s="255" t="str">
        <f ca="1">IF(ANR14&lt;&gt;"",RANK(AOG14,AOG14:AOG17),"")</f>
        <v/>
      </c>
      <c r="AOI14" s="255">
        <f ca="1">SUMPRODUCT((AOG14:AOG17=AOG14)*(ANX14:ANX17&gt;ANX14))</f>
        <v>0</v>
      </c>
      <c r="AOJ14" s="255">
        <f ca="1">SUMPRODUCT((AOG14:AOG17=AOG14)*(ANX14:ANX17=ANX14)*(AOA14:AOA17&gt;AOA14))</f>
        <v>0</v>
      </c>
      <c r="AOK14" s="255">
        <f ca="1">SUMPRODUCT((AOG11:AOG15=AOG14)*(ANX11:ANX15=ANX14)*(AOA11:AOA15=AOA14)*(AOB11:AOB15&gt;AOB14))</f>
        <v>0</v>
      </c>
      <c r="AOL14" s="255">
        <f ca="1">SUMPRODUCT((AOG11:AOG15=AOG14)*(ANX11:ANX15=ANX14)*(AOA11:AOA15=AOA14)*(AOB11:AOB15=AOB14)*(AOC11:AOC15&gt;AOC14))</f>
        <v>0</v>
      </c>
      <c r="AOM14" s="255">
        <f ca="1">SUMPRODUCT((AOG11:AOG15=AOG14)*(ANX11:ANX15=ANX14)*(AOA11:AOA15=AOA14)*(AOB11:AOB15=AOB14)*(AOC11:AOC15=AOC14)*(AOD11:AOD15&gt;AOD14))</f>
        <v>0</v>
      </c>
      <c r="AON14" s="255" t="str">
        <f t="shared" ref="AON14:AON15" ca="1" si="793">IF(ANR14&lt;&gt;"",SUM(AOH14:AOM14)+3,"")</f>
        <v/>
      </c>
      <c r="AOO14" s="255" t="str">
        <f ca="1">IF(ANR14&lt;&gt;"",IF(AON14=4,ANR14,ANR15),"")</f>
        <v/>
      </c>
      <c r="AOP14" s="255" t="str">
        <f ca="1">IF(AOO14&lt;&gt;"",AOO14,IF(ANQ14&lt;&gt;"",ANQ14,IF(AMS14&lt;&gt;"",AMS14,IF(ALU14&lt;&gt;"",ALU14,AKQ14))))</f>
        <v>Samoa</v>
      </c>
      <c r="AOQ14" s="255">
        <v>4</v>
      </c>
      <c r="AOR14" s="255">
        <v>12</v>
      </c>
      <c r="AOS14" s="255" t="str">
        <f t="shared" si="66"/>
        <v>New Zealand</v>
      </c>
      <c r="AOT14" s="255" t="str">
        <f ca="1">IF(OFFSET('All Players'!$W21,0,AOT$1)&lt;&gt;"",OFFSET('All Players'!$W21,0,AOT$1),"")</f>
        <v/>
      </c>
      <c r="AOU14" s="255" t="str">
        <f ca="1">IF(OFFSET('All Players'!$Y21,0,AOT$1)&lt;&gt;"",OFFSET('All Players'!$Y21,0,AOT$1),"")</f>
        <v/>
      </c>
      <c r="AOV14" s="255" t="str">
        <f t="shared" si="67"/>
        <v>Namibia</v>
      </c>
      <c r="AOW14" s="255" t="str">
        <f ca="1">IF(OFFSET('All Players'!$AA21,0,AOV$1)&lt;&gt;"",OFFSET('All Players'!$AA21,0,AOV$1),"")</f>
        <v/>
      </c>
      <c r="AOX14" s="255" t="str">
        <f ca="1">IF(OFFSET('All Players'!$AC21,0,AOW$1)&lt;&gt;"",OFFSET('All Players'!$AC21,0,AOW$1),"")</f>
        <v/>
      </c>
      <c r="AOY14" s="255">
        <f t="shared" ca="1" si="68"/>
        <v>0</v>
      </c>
      <c r="AOZ14" s="255">
        <f t="shared" ca="1" si="69"/>
        <v>0</v>
      </c>
      <c r="APA14" s="255">
        <f t="shared" ca="1" si="70"/>
        <v>0</v>
      </c>
      <c r="APB14" s="255">
        <f t="shared" ca="1" si="71"/>
        <v>0</v>
      </c>
      <c r="APC14" s="255" t="str">
        <f t="shared" ca="1" si="72"/>
        <v/>
      </c>
      <c r="APD14" s="255" t="str">
        <f t="shared" ca="1" si="73"/>
        <v/>
      </c>
      <c r="APE14" s="255">
        <f ca="1">VLOOKUP(APF14,ATW11:ATX15,2,FALSE)</f>
        <v>3</v>
      </c>
      <c r="APF14" s="255" t="s">
        <v>46</v>
      </c>
      <c r="APG14" s="255">
        <f t="shared" ca="1" si="517"/>
        <v>0</v>
      </c>
      <c r="APH14" s="255">
        <f t="shared" ca="1" si="518"/>
        <v>0</v>
      </c>
      <c r="API14" s="255">
        <f t="shared" ca="1" si="519"/>
        <v>0</v>
      </c>
      <c r="APJ14" s="255">
        <f t="shared" ca="1" si="520"/>
        <v>0</v>
      </c>
      <c r="APK14" s="255">
        <f t="shared" ca="1" si="658"/>
        <v>0</v>
      </c>
      <c r="APL14" s="255">
        <f t="shared" ca="1" si="521"/>
        <v>1000</v>
      </c>
      <c r="APM14" s="255">
        <f t="shared" ca="1" si="659"/>
        <v>0</v>
      </c>
      <c r="APN14" s="255">
        <f t="shared" ca="1" si="660"/>
        <v>0</v>
      </c>
      <c r="APO14" s="255">
        <f t="shared" ca="1" si="522"/>
        <v>1000</v>
      </c>
      <c r="APP14" s="255">
        <f t="shared" ca="1" si="523"/>
        <v>0</v>
      </c>
      <c r="APQ14" s="255">
        <f ca="1">SUMIF(ATZ:ATZ,APF14,AUF:AUF)+SUMIF(AUC:AUC,APF14,AUG:AUG)</f>
        <v>0</v>
      </c>
      <c r="APR14" s="255">
        <f ca="1">SUMIF(ATZ:ATZ,APF14,AUH:AUH)+SUMIF(AUC:AUC,APF14,AUI:AUI)</f>
        <v>0</v>
      </c>
      <c r="APS14" s="255">
        <f t="shared" ca="1" si="524"/>
        <v>0</v>
      </c>
      <c r="APT14" s="255">
        <v>11</v>
      </c>
      <c r="APU14" s="255">
        <f t="shared" ca="1" si="661"/>
        <v>1</v>
      </c>
      <c r="APW14" s="255">
        <f ca="1">RANK(APS14,APS$11:APS$15)+COUNTIF(APS$11:APS14,APS14)-1</f>
        <v>4</v>
      </c>
      <c r="APX14" s="255" t="str">
        <f ca="1">INDEX(APF$11:APF$15,MATCH(4,APW$11:APW$15,0),0)</f>
        <v>Scotland</v>
      </c>
      <c r="APY14" s="255">
        <f t="shared" ca="1" si="662"/>
        <v>1</v>
      </c>
      <c r="APZ14" s="255" t="str">
        <f ca="1">IF(AND(APZ13&lt;&gt;"",APY14=1),APX14,"")</f>
        <v>Scotland</v>
      </c>
      <c r="AQA14" s="255" t="str">
        <f ca="1">IF(AND(AQA13&lt;&gt;"",APY15=2),APX15,"")</f>
        <v/>
      </c>
      <c r="AQE14" s="255" t="str">
        <f t="shared" ca="1" si="663"/>
        <v>Scotland</v>
      </c>
      <c r="AQF14" s="255">
        <f ca="1">SUMPRODUCT((ATZ3:ATZ42=AQE14)*(AUC3:AUC42=AQE15)*(AUJ3:AUJ42="W"))+SUMPRODUCT((ATZ3:ATZ42=AQE14)*(AUC3:AUC42=AQE11)*(AUJ3:AUJ42="W"))+SUMPRODUCT((ATZ3:ATZ42=AQE14)*(AUC3:AUC42=AQE12)*(AUJ3:AUJ42="W"))+SUMPRODUCT((ATZ3:ATZ42=AQE14)*(AUC3:AUC42=AQE13)*(AUJ3:AUJ42="W"))+SUMPRODUCT((ATZ3:ATZ42=AQE15)*(AUC3:AUC42=AQE14)*(AUK3:AUK42="W"))+SUMPRODUCT((ATZ3:ATZ42=AQE11)*(AUC3:AUC42=AQE14)*(AUK3:AUK42="W"))+SUMPRODUCT((ATZ3:ATZ42=AQE12)*(AUC3:AUC42=AQE14)*(AUK3:AUK42="W"))+SUMPRODUCT((ATZ3:ATZ42=AQE13)*(AUC3:AUC42=AQE14)*(AUK3:AUK42="W"))</f>
        <v>0</v>
      </c>
      <c r="AQG14" s="255">
        <f ca="1">SUMPRODUCT((ATZ3:ATZ42=AQE14)*(AUC3:AUC42=AQE15)*(AUJ3:AUJ42="D"))+SUMPRODUCT((ATZ3:ATZ42=AQE14)*(AUC3:AUC42=AQE11)*(AUJ3:AUJ42="D"))+SUMPRODUCT((ATZ3:ATZ42=AQE14)*(AUC3:AUC42=AQE12)*(AUJ3:AUJ42="D"))+SUMPRODUCT((ATZ3:ATZ42=AQE14)*(AUC3:AUC42=AQE13)*(AUJ3:AUJ42="D"))+SUMPRODUCT((ATZ3:ATZ42=AQE15)*(AUC3:AUC42=AQE14)*(AUJ3:AUJ42="D"))+SUMPRODUCT((ATZ3:ATZ42=AQE11)*(AUC3:AUC42=AQE14)*(AUJ3:AUJ42="D"))+SUMPRODUCT((ATZ3:ATZ42=AQE12)*(AUC3:AUC42=AQE14)*(AUJ3:AUJ42="D"))+SUMPRODUCT((ATZ3:ATZ42=AQE13)*(AUC3:AUC42=AQE14)*(AUJ3:AUJ42="D"))</f>
        <v>0</v>
      </c>
      <c r="AQH14" s="255">
        <f ca="1">SUMPRODUCT((ATZ3:ATZ42=AQE14)*(AUC3:AUC42=AQE15)*(AUJ3:AUJ42="L"))+SUMPRODUCT((ATZ3:ATZ42=AQE14)*(AUC3:AUC42=AQE11)*(AUJ3:AUJ42="L"))+SUMPRODUCT((ATZ3:ATZ42=AQE14)*(AUC3:AUC42=AQE12)*(AUJ3:AUJ42="L"))+SUMPRODUCT((ATZ3:ATZ42=AQE14)*(AUC3:AUC42=AQE13)*(AUJ3:AUJ42="L"))+SUMPRODUCT((ATZ3:ATZ42=AQE15)*(AUC3:AUC42=AQE14)*(AUK3:AUK42="L"))+SUMPRODUCT((ATZ3:ATZ42=AQE11)*(AUC3:AUC42=AQE14)*(AUK3:AUK42="L"))+SUMPRODUCT((ATZ3:ATZ42=AQE12)*(AUC3:AUC42=AQE14)*(AUK3:AUK42="L"))+SUMPRODUCT((ATZ3:ATZ42=AQE13)*(AUC3:AUC42=AQE14)*(AUK3:AUK42="L"))</f>
        <v>0</v>
      </c>
      <c r="AQI14" s="255">
        <f ca="1">IF(AQE14&lt;&gt;"",VLOOKUP(AQE14,APF4:APJ29,5,FALSE),0)</f>
        <v>0</v>
      </c>
      <c r="AQJ14" s="255">
        <f ca="1">IF(AQE14&lt;&gt;"",VLOOKUP(AQE14,APF4:APK29,6,FALSE),0)</f>
        <v>0</v>
      </c>
      <c r="AQK14" s="255">
        <f ca="1">AQI14-AQJ14+1000</f>
        <v>1000</v>
      </c>
      <c r="AQL14" s="255">
        <f ca="1">IF(AQE14&lt;&gt;"",VLOOKUP(AQE14,APF4:APM29,8,FALSE),0)</f>
        <v>0</v>
      </c>
      <c r="AQM14" s="255">
        <f ca="1">IF(AQE14&lt;&gt;"",VLOOKUP(AQE14,APF4:APN29,9,FALSE),0)</f>
        <v>0</v>
      </c>
      <c r="AQN14" s="255">
        <f ca="1">IF(AQE14&lt;&gt;"",AQL14-AQM14+1000,"")</f>
        <v>1000</v>
      </c>
      <c r="AQO14" s="255">
        <f ca="1">IF(AQE14&lt;&gt;"",VLOOKUP(AQE14,APF11:APJ15,5,FALSE),"")</f>
        <v>0</v>
      </c>
      <c r="AQP14" s="255">
        <f ca="1">IF(AQE14&lt;&gt;"",VLOOKUP(AQE14,APF11:APM15,8,FALSE),"")</f>
        <v>0</v>
      </c>
      <c r="AQQ14" s="255">
        <f ca="1">IF(AQE14&lt;&gt;"",VLOOKUP(AQE14,APF11:APT15,15,FALSE),"")</f>
        <v>11</v>
      </c>
      <c r="AQR14" s="255">
        <f ca="1">SUMPRODUCT((ATZ3:ATZ42=AQE14)*(AUC3:AUC42=AQE15)*AUF3:AUF42)+SUMPRODUCT((ATZ3:ATZ42=AQE14)*(AUC3:AUC42=AQE11)*AUF3:AUF42)+SUMPRODUCT((ATZ3:ATZ42=AQE14)*(AUC3:AUC42=AQE12)*AUF3:AUF42)+SUMPRODUCT((ATZ3:ATZ42=AQE14)*(AUC3:AUC42=AQE13)*AUF3:AUF42)+SUMPRODUCT((ATZ3:ATZ42=AQE15)*(AUC3:AUC42=AQE14)*AUG3:AUG42)+SUMPRODUCT((ATZ3:ATZ42=AQE11)*(AUC3:AUC42=AQE14)*AUG3:AUG42)+SUMPRODUCT((ATZ3:ATZ42=AQE12)*(AUC3:AUC42=AQE14)*AUG3:AUG42)+SUMPRODUCT((ATZ3:ATZ42=AQE13)*(AUC3:AUC42=AQE14)*AUG3:AUG42)</f>
        <v>0</v>
      </c>
      <c r="AQS14" s="255">
        <f ca="1">SUMPRODUCT((ATZ3:ATZ42=AQE14)*(AUC3:AUC42=AQE15)*AUH3:AUH42)+SUMPRODUCT((ATZ3:ATZ42=AQE14)*(AUC3:AUC42=AQE11)*AUH3:AUH42)+SUMPRODUCT((ATZ3:ATZ42=AQE14)*(AUC3:AUC42=AQE12)*AUH3:AUH42)+SUMPRODUCT((ATZ3:ATZ42=AQE14)*(AUC3:AUC42=AQE13)*AUH3:AUH42)+SUMPRODUCT((ATZ3:ATZ42=AQE15)*(AUC3:AUC42=AQE14)*AUI3:AUI42)+SUMPRODUCT((ATZ3:ATZ42=AQE11)*(AUC3:AUC42=AQE14)*AUI3:AUI42)+SUMPRODUCT((ATZ3:ATZ42=AQE12)*(AUC3:AUC42=AQE14)*AUI3:AUI42)+SUMPRODUCT((ATZ3:ATZ42=AQE13)*(AUC3:AUC42=AQE14)*AUI3:AUI42)</f>
        <v>0</v>
      </c>
      <c r="AQT14" s="255">
        <f ca="1">IF(AQE14&lt;&gt;"",AQF14*4+AQG14*2+AQR14+AQS14,"")</f>
        <v>0</v>
      </c>
      <c r="AQU14" s="255">
        <f ca="1">IF(AQE14&lt;&gt;"",RANK(AQT14,AQT11:AQT15),"")</f>
        <v>1</v>
      </c>
      <c r="AQV14" s="255">
        <f ca="1">SUMPRODUCT((AQT11:AQT15=AQT14)*(AQK11:AQK15&gt;AQK14))</f>
        <v>0</v>
      </c>
      <c r="AQW14" s="255">
        <f ca="1">SUMPRODUCT((AQT11:AQT15=AQT14)*(AQK11:AQK15=AQK14)*(AQN11:AQN15&gt;AQN14))</f>
        <v>0</v>
      </c>
      <c r="AQX14" s="255">
        <f ca="1">SUMPRODUCT((AQT11:AQT15=AQT14)*(AQK11:AQK15=AQK14)*(AQN11:AQN15=AQN14)*(AQO11:AQO15&gt;AQO14))</f>
        <v>0</v>
      </c>
      <c r="AQY14" s="255">
        <f ca="1">SUMPRODUCT((AQT11:AQT15=AQT14)*(AQK11:AQK15=AQK14)*(AQN11:AQN15=AQN14)*(AQO11:AQO15=AQO14)*(AQP11:AQP15&gt;AQP14))</f>
        <v>0</v>
      </c>
      <c r="AQZ14" s="255">
        <f ca="1">SUMPRODUCT((AQT11:AQT15=AQT14)*(AQK11:AQK15=AQK14)*(AQN11:AQN15=AQN14)*(AQO11:AQO15=AQO14)*(AQP11:AQP15=AQP14)*(AQQ11:AQQ15&gt;AQQ14))</f>
        <v>2</v>
      </c>
      <c r="ARA14" s="255">
        <f t="shared" ca="1" si="666"/>
        <v>3</v>
      </c>
      <c r="ARB14" s="255" t="str">
        <f ca="1">IF(AQE14&lt;&gt;"",INDEX(AQE11:AQE15,MATCH(4,ARA11:ARA15,0),0),"")</f>
        <v>Samoa</v>
      </c>
      <c r="ARC14" s="255" t="str">
        <f ca="1">IF(AQA13&lt;&gt;"",AQA13,"")</f>
        <v/>
      </c>
      <c r="ARD14" s="255" t="str">
        <f ca="1">IF(ARC14&lt;&gt;"",SUMPRODUCT((ATZ3:ATZ42=ARC14)*(AUC3:AUC42=ARC15)*(AUJ3:AUJ42="W"))+SUMPRODUCT((ATZ3:ATZ42=ARC14)*(AUC3:AUC42=ARC12)*(AUJ3:AUJ42="W"))+SUMPRODUCT((ATZ3:ATZ42=ARC14)*(AUC3:AUC42=ARC13)*(AUJ3:AUJ42="W"))+SUMPRODUCT((ATZ3:ATZ42=ARC15)*(AUC3:AUC42=ARC14)*(AUK3:AUK42="W"))+SUMPRODUCT((ATZ3:ATZ42=ARC12)*(AUC3:AUC42=ARC14)*(AUK3:AUK42="W"))+SUMPRODUCT((ATZ3:ATZ42=ARC13)*(AUC3:AUC42=ARC14)*(AUK3:AUK42="W")),"")</f>
        <v/>
      </c>
      <c r="ARE14" s="255" t="str">
        <f ca="1">IF(ARC14&lt;&gt;"",SUMPRODUCT((ATZ3:ATZ42=ARC14)*(AUC3:AUC42=ARC15)*(AUJ3:AUJ42="D"))+SUMPRODUCT((ATZ3:ATZ42=ARC14)*(AUC3:AUC42=ARC12)*(AUJ3:AUJ42="D"))+SUMPRODUCT((ATZ3:ATZ42=ARC14)*(AUC3:AUC42=ARC13)*(AUJ3:AUJ42="D"))+SUMPRODUCT((ATZ3:ATZ42=ARC15)*(AUC3:AUC42=ARC14)*(AUJ3:AUJ42="D"))+SUMPRODUCT((ATZ3:ATZ42=ARC12)*(AUC3:AUC42=ARC14)*(AUJ3:AUJ42="D"))+SUMPRODUCT((ATZ3:ATZ42=ARC13)*(AUC3:AUC42=ARC14)*(AUJ3:AUJ42="D")),"")</f>
        <v/>
      </c>
      <c r="ARF14" s="255" t="str">
        <f ca="1">IF(ARC14&lt;&gt;"",SUMPRODUCT((ATZ3:ATZ42=ARC14)*(AUC3:AUC42=ARC15)*(AUJ3:AUJ42="L"))+SUMPRODUCT((ATZ3:ATZ42=ARC14)*(AUC3:AUC42=ARC12)*(AUJ3:AUJ42="L"))+SUMPRODUCT((ATZ3:ATZ42=ARC14)*(AUC3:AUC42=ARC13)*(AUJ3:AUJ42="L"))+SUMPRODUCT((ATZ3:ATZ42=ARC15)*(AUC3:AUC42=ARC14)*(AUK3:AUK42="L"))+SUMPRODUCT((ATZ3:ATZ42=ARC12)*(AUC3:AUC42=ARC14)*(AUK3:AUK42="L"))+SUMPRODUCT((ATZ3:ATZ42=ARC13)*(AUC3:AUC42=ARC14)*(AUK3:AUK42="L")),"")</f>
        <v/>
      </c>
      <c r="ARG14" s="255">
        <f ca="1">IF(ARC14&lt;&gt;"",VLOOKUP(ARC14,APF4:APJ29,5,FALSE),0)</f>
        <v>0</v>
      </c>
      <c r="ARH14" s="255">
        <f ca="1">IF(ARC14&lt;&gt;"",VLOOKUP(ARC14,APF4:APK29,6,FALSE),0)</f>
        <v>0</v>
      </c>
      <c r="ARI14" s="255">
        <f ca="1">ARG14-ARH14+1000</f>
        <v>1000</v>
      </c>
      <c r="ARJ14" s="255">
        <f ca="1">IF(ARC14&lt;&gt;"",VLOOKUP(ARC14,APF4:APM29,8,FALSE),0)</f>
        <v>0</v>
      </c>
      <c r="ARK14" s="255">
        <f ca="1">IF(ARC14&lt;&gt;"",VLOOKUP(ARC14,APF4:APN29,9,FALSE),0)</f>
        <v>0</v>
      </c>
      <c r="ARL14" s="255" t="str">
        <f ca="1">IF(ARC14&lt;&gt;"",ARJ14-ARK14+1000,"")</f>
        <v/>
      </c>
      <c r="ARM14" s="255" t="str">
        <f ca="1">IF(ARC14&lt;&gt;"",VLOOKUP(ARC14,APF11:APJ15,5,FALSE),"")</f>
        <v/>
      </c>
      <c r="ARN14" s="255" t="str">
        <f ca="1">IF(ARC14&lt;&gt;"",VLOOKUP(ARC14,APF11:APM15,8,FALSE),"")</f>
        <v/>
      </c>
      <c r="ARO14" s="255" t="str">
        <f ca="1">IF(ARC14&lt;&gt;"",VLOOKUP(ARC14,APF11:APT15,15,FALSE),"")</f>
        <v/>
      </c>
      <c r="ARP14" s="255" t="str">
        <f ca="1">IF(ARC14&lt;&gt;"",SUMPRODUCT((ATZ3:ATZ42=ARC14)*(AUC3:AUC42=ARC15)*AUF3:AUF42)+SUMPRODUCT((ATZ3:ATZ42=ARC14)*(AUC3:AUC42=ARC12)*AUF3:AUF42)+SUMPRODUCT((ATZ3:ATZ42=ARC14)*(AUC3:AUC42=ARC13)*AUF3:AUF42)+SUMPRODUCT((ATZ3:ATZ42=ARC15)*(AUC3:AUC42=ARC14)*AUG3:AUG42)+SUMPRODUCT((ATZ3:ATZ42=ARC12)*(AUC3:AUC42=ARC14)*AUG3:AUG42)+SUMPRODUCT((ATZ3:ATZ42=ARC13)*(AUC3:AUC42=ARC14)*AUG3:AUG42),"")</f>
        <v/>
      </c>
      <c r="ARQ14" s="255" t="str">
        <f ca="1">IF(ARC14&lt;&gt;"",SUMPRODUCT((ATZ3:ATZ42=ARC14)*(AUC3:AUC42=ARC15)*AUH3:AUH42)+SUMPRODUCT((ATZ3:ATZ42=ARC14)*(AUC3:AUC42=ARC12)*AUH3:AUH42)+SUMPRODUCT((ATZ3:ATZ42=ARC14)*(AUC3:AUC42=ARC13)*AUH3:AUH42)+SUMPRODUCT((ATZ3:ATZ42=ARC15)*(AUC3:AUC42=ARC14)*AUI3:AUI42)+SUMPRODUCT((ATZ3:ATZ42=ARC12)*(AUC3:AUC42=ARC14)*AUI3:AUI42)+SUMPRODUCT((ATZ3:ATZ42=ARC13)*(AUC3:AUC42=ARC14)*AUI3:AUI42),"")</f>
        <v/>
      </c>
      <c r="ARR14" s="255" t="str">
        <f ca="1">IF(ARC14&lt;&gt;"",ARD14*4+ARE14*2+ARP14+ARQ14,"")</f>
        <v/>
      </c>
      <c r="ARS14" s="255" t="str">
        <f ca="1">IF(ARC14&lt;&gt;"",RANK(ARR14,ARR12:ARR15),"")</f>
        <v/>
      </c>
      <c r="ART14" s="255">
        <f ca="1">SUMPRODUCT((ARR12:ARR15=ARR14)*(ARI12:ARI15&gt;ARI14))</f>
        <v>0</v>
      </c>
      <c r="ARU14" s="255">
        <f ca="1">SUMPRODUCT((ARR12:ARR15=ARR14)*(ARI12:ARI15=ARI14)*(ARL12:ARL15&gt;ARL14))</f>
        <v>0</v>
      </c>
      <c r="ARV14" s="255">
        <f ca="1">SUMPRODUCT((ARR11:ARR15=ARR14)*(ARI11:ARI15=ARI14)*(ARL11:ARL15=ARL14)*(ARM11:ARM15&gt;ARM14))</f>
        <v>0</v>
      </c>
      <c r="ARW14" s="255">
        <f ca="1">SUMPRODUCT((ARR11:ARR15=ARR14)*(ARI11:ARI15=ARI14)*(ARL11:ARL15=ARL14)*(ARM11:ARM15=ARM14)*(ARN11:ARN15&gt;ARN14))</f>
        <v>0</v>
      </c>
      <c r="ARX14" s="255">
        <f ca="1">SUMPRODUCT((ARR11:ARR15=ARR14)*(ARI11:ARI15=ARI14)*(ARL11:ARL15=ARL14)*(ARM11:ARM15=ARM14)*(ARN11:ARN15=ARN14)*(ARO11:ARO15&gt;ARO14))</f>
        <v>0</v>
      </c>
      <c r="ARY14" s="255" t="str">
        <f t="shared" ca="1" si="667"/>
        <v/>
      </c>
      <c r="ARZ14" s="255" t="str">
        <f ca="1">IF(ARC14&lt;&gt;"",INDEX(ARC12:ARC15,MATCH(4,ARY12:ARY15,0),0),"")</f>
        <v/>
      </c>
      <c r="ASA14" s="255" t="str">
        <f ca="1">IF(AQB12&lt;&gt;"",AQB12,"")</f>
        <v/>
      </c>
      <c r="ASB14" s="255">
        <f ca="1">SUMPRODUCT((ATZ3:ATZ42=ASA14)*(AUC3:AUC42=ASA15)*(AUJ3:AUJ42="W"))+SUMPRODUCT((ATZ3:ATZ42=ASA14)*(AUC3:AUC42=ASA16)*(AUJ3:AUJ42="W"))+SUMPRODUCT((ATZ3:ATZ42=ASA14)*(AUC3:AUC42=ASA13)*(AUJ3:AUJ42="W"))+SUMPRODUCT((ATZ3:ATZ42=ASA15)*(AUC3:AUC42=ASA14)*(AUK3:AUK42="W"))+SUMPRODUCT((ATZ3:ATZ42=ASA16)*(AUC3:AUC42=ASA14)*(AUK3:AUK42="W"))+SUMPRODUCT((ATZ3:ATZ42=ASA13)*(AUC3:AUC42=ASA14)*(AUK3:AUK42="W"))</f>
        <v>0</v>
      </c>
      <c r="ASC14" s="255">
        <f ca="1">SUMPRODUCT((ATZ3:ATZ42=ASA14)*(AUC3:AUC42=ASA15)*(AUJ3:AUJ42="D"))+SUMPRODUCT((ATZ3:ATZ42=ASA14)*(AUC3:AUC42=ASA16)*(AUJ3:AUJ42="D"))+SUMPRODUCT((ATZ3:ATZ42=ASA14)*(AUC3:AUC42=ASA13)*(AUJ3:AUJ42="D"))+SUMPRODUCT((ATZ3:ATZ42=ASA15)*(AUC3:AUC42=ASA14)*(AUJ3:AUJ42="D"))+SUMPRODUCT((ATZ3:ATZ42=ASA16)*(AUC3:AUC42=ASA14)*(AUJ3:AUJ42="D"))+SUMPRODUCT((ATZ3:ATZ42=ASA13)*(AUC3:AUC42=ASA14)*(AUJ3:AUJ42="D"))</f>
        <v>0</v>
      </c>
      <c r="ASD14" s="255">
        <f ca="1">SUMPRODUCT((ATZ3:ATZ42=ASA14)*(AUC3:AUC42=ASA15)*(AUJ3:AUJ42="L"))+SUMPRODUCT((ATZ3:ATZ42=ASA14)*(AUC3:AUC42=ASA16)*(AUJ3:AUJ42="L"))+SUMPRODUCT((ATZ3:ATZ42=ASA14)*(AUC3:AUC42=ASA13)*(AUJ3:AUJ42="L"))+SUMPRODUCT((ATZ3:ATZ42=ASA15)*(AUC3:AUC42=ASA14)*(AUK3:AUK42="L"))+SUMPRODUCT((ATZ3:ATZ42=ASA16)*(AUC3:AUC42=ASA14)*(AUK3:AUK42="L"))+SUMPRODUCT((ATZ3:ATZ42=ASA13)*(AUC3:AUC42=ASA14)*(AUK3:AUK42="L"))</f>
        <v>0</v>
      </c>
      <c r="ASE14" s="255">
        <f ca="1">IF(ASA14&lt;&gt;"",VLOOKUP(ASA14,APF4:APJ29,5,FALSE),0)</f>
        <v>0</v>
      </c>
      <c r="ASF14" s="255">
        <f ca="1">IF(ASA14&lt;&gt;"",VLOOKUP(ASA14,APF4:APK29,6,FALSE),0)</f>
        <v>0</v>
      </c>
      <c r="ASG14" s="255">
        <f ca="1">ASE14-ASF14+1000</f>
        <v>1000</v>
      </c>
      <c r="ASH14" s="255">
        <f ca="1">IF(ASA14&lt;&gt;"",VLOOKUP(ASA14,APF4:APM29,8,FALSE),0)</f>
        <v>0</v>
      </c>
      <c r="ASI14" s="255">
        <f ca="1">IF(ASA14&lt;&gt;"",VLOOKUP(ASA14,APF4:APN29,9,FALSE),0)</f>
        <v>0</v>
      </c>
      <c r="ASJ14" s="255">
        <f t="shared" ref="ASJ14" ca="1" si="794">ASH14-ASI14+1000</f>
        <v>1000</v>
      </c>
      <c r="ASK14" s="255" t="str">
        <f ca="1">IF(ASA14&lt;&gt;"",VLOOKUP(ASA14,APF11:APJ15,5,FALSE),"")</f>
        <v/>
      </c>
      <c r="ASL14" s="255" t="str">
        <f ca="1">IF(ASA14&lt;&gt;"",VLOOKUP(ASA14,APF11:APM15,8,FALSE),"")</f>
        <v/>
      </c>
      <c r="ASM14" s="255" t="str">
        <f ca="1">IF(ASA14&lt;&gt;"",VLOOKUP(ASA14,APF11:APT15,15,FALSE),"")</f>
        <v/>
      </c>
      <c r="ASN14" s="255">
        <f ca="1">SUMPRODUCT((ATZ3:ATZ42=ASA14)*(AUC3:AUC42=ASA15)*AUF3:AUF42)+SUMPRODUCT((ATZ3:ATZ42=ASA14)*(AUC3:AUC42=ASA16)*AUF3:AUF42)+SUMPRODUCT((ATZ3:ATZ42=ASA14)*(AUC3:AUC42=ASA13)*AUF3:AUF42)+SUMPRODUCT((ATZ3:ATZ42=ASA15)*(AUC3:AUC42=ASA14)*AUG3:AUG42)+SUMPRODUCT((ATZ3:ATZ42=ASA16)*(AUC3:AUC42=ASA14)*AUG3:AUG42)+SUMPRODUCT((ATZ3:ATZ42=ASA13)*(AUC3:AUC42=ASA14)*AUG3:AUG42)</f>
        <v>0</v>
      </c>
      <c r="ASO14" s="255">
        <f ca="1">SUMPRODUCT((ATZ3:ATZ42=ASA14)*(AUC3:AUC42=ASA15)*AUH3:AUH42)+SUMPRODUCT((ATZ3:ATZ42=ASA14)*(AUC3:AUC42=ASA16)*AUH3:AUH42)+SUMPRODUCT((ATZ3:ATZ42=ASA14)*(AUC3:AUC42=ASA13)*AUH3:AUH42)+SUMPRODUCT((ATZ3:ATZ42=ASA15)*(AUC3:AUC42=ASA14)*AUI3:AUI42)+SUMPRODUCT((ATZ3:ATZ42=ASA16)*(AUC3:AUC42=ASA14)*AUI3:AUI42)+SUMPRODUCT((ATZ3:ATZ42=ASA13)*(AUC3:AUC42=ASA14)*AUI3:AUI42)</f>
        <v>0</v>
      </c>
      <c r="ASP14" s="255">
        <f t="shared" ref="ASP14" ca="1" si="795">ASB14*4+ASC14*2+ASN14+ASO14</f>
        <v>0</v>
      </c>
      <c r="ASQ14" s="255" t="str">
        <f ca="1">IF(ASA14&lt;&gt;"",RANK(ASP14,ASP13:ASP16),"")</f>
        <v/>
      </c>
      <c r="ASR14" s="255">
        <f ca="1">SUMPRODUCT((ASP13:ASP16=ASP14)*(ASG13:ASG16&gt;ASG14))</f>
        <v>0</v>
      </c>
      <c r="ASS14" s="255">
        <f ca="1">SUMPRODUCT((ASP13:ASP16=ASP14)*(ASG13:ASG16=ASG14)*(ASJ13:ASJ16&gt;ASJ14))</f>
        <v>0</v>
      </c>
      <c r="AST14" s="255">
        <f ca="1">SUMPRODUCT((ASP11:ASP15=ASP14)*(ASG11:ASG15=ASG14)*(ASJ11:ASJ15=ASJ14)*(ASK11:ASK15&gt;ASK14))</f>
        <v>0</v>
      </c>
      <c r="ASU14" s="255">
        <f ca="1">SUMPRODUCT((ASP11:ASP15=ASP14)*(ASG11:ASG15=ASG14)*(ASJ11:ASJ15=ASJ14)*(ASK11:ASK15=ASK14)*(ASL11:ASL15&gt;ASL14))</f>
        <v>0</v>
      </c>
      <c r="ASV14" s="255">
        <f ca="1">SUMPRODUCT((ASP11:ASP15=ASP14)*(ASG11:ASG15=ASG14)*(ASJ11:ASJ15=ASJ14)*(ASK11:ASK15=ASK14)*(ASL11:ASL15=ASL14)*(ASM11:ASM15&gt;ASM14))</f>
        <v>0</v>
      </c>
      <c r="ASW14" s="255" t="str">
        <f t="shared" ca="1" si="755"/>
        <v/>
      </c>
      <c r="ASX14" s="255" t="str">
        <f ca="1">IF(ASA14&lt;&gt;"",INDEX(ASA13:ASA15,MATCH(4,ASW13:ASW15,0),0),"")</f>
        <v/>
      </c>
      <c r="ASY14" s="255" t="str">
        <f ca="1">IF(AQC11&lt;&gt;"",AQC11,"")</f>
        <v/>
      </c>
      <c r="ASZ14" s="255">
        <f ca="1">SUMPRODUCT((ATZ3:ATZ42=ASY14)*(AUC3:AUC42=ASY15)*(AUJ3:AUJ42="W"))+SUMPRODUCT((ATZ3:ATZ42=ASY14)*(AUC3:AUC42=ASY16)*(AUJ3:AUJ42="W"))+SUMPRODUCT((ATZ3:ATZ42=ASY14)*(AUC3:AUC42=ASY17)*(AUJ3:AUJ42="W"))+SUMPRODUCT((ATZ3:ATZ42=ASY15)*(AUC3:AUC42=ASY14)*(AUK3:AUK42="W"))+SUMPRODUCT((ATZ3:ATZ42=ASY16)*(AUC3:AUC42=ASY14)*(AUK3:AUK42="W"))+SUMPRODUCT((ATZ3:ATZ42=ASY17)*(AUC3:AUC42=ASY14)*(AUK3:AUK42="W"))</f>
        <v>0</v>
      </c>
      <c r="ATA14" s="255">
        <f ca="1">SUMPRODUCT((ATZ3:ATZ42=ASY14)*(AUC3:AUC42=ASY15)*(AUJ3:AUJ42="D"))+SUMPRODUCT((ATZ3:ATZ42=ASY14)*(AUC3:AUC42=ASY16)*(AUJ3:AUJ42="D"))+SUMPRODUCT((ATZ3:ATZ42=ASY14)*(AUC3:AUC42=ASY17)*(AUJ3:AUJ42="D"))+SUMPRODUCT((ATZ3:ATZ42=ASY15)*(AUC3:AUC42=ASY14)*(AUJ3:AUJ42="D"))+SUMPRODUCT((ATZ3:ATZ42=ASY16)*(AUC3:AUC42=ASY14)*(AUJ3:AUJ42="D"))+SUMPRODUCT((ATZ3:ATZ42=ASY17)*(AUC3:AUC42=ASY14)*(AUJ3:AUJ42="D"))</f>
        <v>0</v>
      </c>
      <c r="ATB14" s="255">
        <f ca="1">SUMPRODUCT((ATZ3:ATZ42=ASY14)*(AUC3:AUC42=ASY15)*(AUJ3:AUJ42="L"))+SUMPRODUCT((ATZ3:ATZ42=ASY14)*(AUC3:AUC42=ASY16)*(AUJ3:AUJ42="L"))+SUMPRODUCT((ATZ3:ATZ42=ASY14)*(AUC3:AUC42=ASY17)*(AUJ3:AUJ42="L"))+SUMPRODUCT((ATZ3:ATZ42=ASY15)*(AUC3:AUC42=ASY14)*(AUK3:AUK42="L"))+SUMPRODUCT((ATZ3:ATZ42=ASY16)*(AUC3:AUC42=ASY14)*(AUK3:AUK42="L"))+SUMPRODUCT((ATZ3:ATZ42=ASY17)*(AUC3:AUC42=ASY14)*(AUK3:AUK42="L"))</f>
        <v>0</v>
      </c>
      <c r="ATC14" s="255">
        <f ca="1">IF(ASY14&lt;&gt;"",VLOOKUP(ASY14,APF4:APJ29,5,FALSE),0)</f>
        <v>0</v>
      </c>
      <c r="ATD14" s="255">
        <f ca="1">IF(ASY14&lt;&gt;"",VLOOKUP(ASY14,APF4:APK29,6,FALSE),0)</f>
        <v>0</v>
      </c>
      <c r="ATE14" s="255">
        <f ca="1">ATC14-ATD14+1000</f>
        <v>1000</v>
      </c>
      <c r="ATF14" s="255">
        <f ca="1">IF(ASY14&lt;&gt;"",VLOOKUP(ASY14,APF4:APM29,8,FALSE),0)</f>
        <v>0</v>
      </c>
      <c r="ATG14" s="255">
        <f ca="1">IF(ASY14&lt;&gt;"",VLOOKUP(ASY14,APF4:APN29,9,FALSE),0)</f>
        <v>0</v>
      </c>
      <c r="ATH14" s="255">
        <f ca="1">ATF14-ATG14+1000</f>
        <v>1000</v>
      </c>
      <c r="ATI14" s="255" t="str">
        <f ca="1">IF(ASY14&lt;&gt;"",VLOOKUP(ASY14,APF11:APJ15,5,FALSE),"")</f>
        <v/>
      </c>
      <c r="ATJ14" s="255" t="str">
        <f ca="1">IF(ASY14&lt;&gt;"",VLOOKUP(ASY14,APF11:APM15,8,FALSE),"")</f>
        <v/>
      </c>
      <c r="ATK14" s="255" t="str">
        <f ca="1">IF(ASY14&lt;&gt;"",VLOOKUP(ASY14,APF11:APT15,15,FALSE),"")</f>
        <v/>
      </c>
      <c r="ATL14" s="255">
        <f ca="1">SUMPRODUCT((ATZ3:ATZ42=ASY14)*(AUC3:AUC42=ASY15)*AUF3:AUF42)+SUMPRODUCT((ATZ3:ATZ42=ASY14)*(AUC3:AUC42=ASY16)*AUF3:AUF42)+SUMPRODUCT((ATZ3:ATZ42=ASY14)*(AUC3:AUC42=ASY17)*AUF3:AUF42)+SUMPRODUCT((ATZ3:ATZ42=ASY15)*(AUC3:AUC42=ASY14)*AUG3:AUG42)+SUMPRODUCT((ATZ3:ATZ42=ASY16)*(AUC3:AUC42=ASY14)*AUG3:AUG42)+SUMPRODUCT((ATZ3:ATZ42=ASY17)*(AUC3:AUC42=ASY14)*AUG3:AUG42)</f>
        <v>0</v>
      </c>
      <c r="ATM14" s="255">
        <f ca="1">SUMPRODUCT((ATZ3:ATZ42=ASY14)*(AUC3:AUC42=ASY15)*AUH3:AUH42)+SUMPRODUCT((ATZ3:ATZ42=ASY14)*(AUC3:AUC42=ASY16)*AUH3:AUH42)+SUMPRODUCT((ATZ3:ATZ42=ASY14)*(AUC3:AUC42=ASY17)*AUH3:AUH42)+SUMPRODUCT((ATZ3:ATZ42=ASY15)*(AUC3:AUC42=ASY14)*AUI3:AUI42)+SUMPRODUCT((ATZ3:ATZ42=ASY16)*(AUC3:AUC42=ASY14)*AUI3:AUI42)+SUMPRODUCT((ATZ3:ATZ42=ASY17)*(AUC3:AUC42=ASY14)*AUI3:AUI42)</f>
        <v>0</v>
      </c>
      <c r="ATN14" s="255">
        <f ca="1">ASZ14*4+ATA14*2+ATL14+ATM14</f>
        <v>0</v>
      </c>
      <c r="ATO14" s="255" t="str">
        <f ca="1">IF(ASY14&lt;&gt;"",RANK(ATN14,ATN14:ATN17),"")</f>
        <v/>
      </c>
      <c r="ATP14" s="255">
        <f ca="1">SUMPRODUCT((ATN14:ATN17=ATN14)*(ATE14:ATE17&gt;ATE14))</f>
        <v>0</v>
      </c>
      <c r="ATQ14" s="255">
        <f ca="1">SUMPRODUCT((ATN14:ATN17=ATN14)*(ATE14:ATE17=ATE14)*(ATH14:ATH17&gt;ATH14))</f>
        <v>0</v>
      </c>
      <c r="ATR14" s="255">
        <f ca="1">SUMPRODUCT((ATN11:ATN15=ATN14)*(ATE11:ATE15=ATE14)*(ATH11:ATH15=ATH14)*(ATI11:ATI15&gt;ATI14))</f>
        <v>0</v>
      </c>
      <c r="ATS14" s="255">
        <f ca="1">SUMPRODUCT((ATN11:ATN15=ATN14)*(ATE11:ATE15=ATE14)*(ATH11:ATH15=ATH14)*(ATI11:ATI15=ATI14)*(ATJ11:ATJ15&gt;ATJ14))</f>
        <v>0</v>
      </c>
      <c r="ATT14" s="255">
        <f ca="1">SUMPRODUCT((ATN11:ATN15=ATN14)*(ATE11:ATE15=ATE14)*(ATH11:ATH15=ATH14)*(ATI11:ATI15=ATI14)*(ATJ11:ATJ15=ATJ14)*(ATK11:ATK15&gt;ATK14))</f>
        <v>0</v>
      </c>
      <c r="ATU14" s="255" t="str">
        <f t="shared" ref="ATU14:ATU15" ca="1" si="796">IF(ASY14&lt;&gt;"",SUM(ATO14:ATT14)+3,"")</f>
        <v/>
      </c>
      <c r="ATV14" s="255" t="str">
        <f ca="1">IF(ASY14&lt;&gt;"",IF(ATU14=4,ASY14,ASY15),"")</f>
        <v/>
      </c>
      <c r="ATW14" s="255" t="str">
        <f ca="1">IF(ATV14&lt;&gt;"",ATV14,IF(ASX14&lt;&gt;"",ASX14,IF(ARZ14&lt;&gt;"",ARZ14,IF(ARB14&lt;&gt;"",ARB14,APX14))))</f>
        <v>Samoa</v>
      </c>
      <c r="ATX14" s="255">
        <v>4</v>
      </c>
      <c r="ATY14" s="255">
        <v>12</v>
      </c>
      <c r="ATZ14" s="255" t="str">
        <f t="shared" si="74"/>
        <v>New Zealand</v>
      </c>
      <c r="AUA14" s="255" t="str">
        <f ca="1">IF(OFFSET('All Players'!$W21,0,AUA$1)&lt;&gt;"",OFFSET('All Players'!$W21,0,AUA$1),"")</f>
        <v/>
      </c>
      <c r="AUB14" s="255" t="str">
        <f ca="1">IF(OFFSET('All Players'!$Y21,0,AUA$1)&lt;&gt;"",OFFSET('All Players'!$Y21,0,AUA$1),"")</f>
        <v/>
      </c>
      <c r="AUC14" s="255" t="str">
        <f t="shared" si="75"/>
        <v>Namibia</v>
      </c>
      <c r="AUD14" s="255" t="str">
        <f ca="1">IF(OFFSET('All Players'!$AA21,0,AUC$1)&lt;&gt;"",OFFSET('All Players'!$AA21,0,AUC$1),"")</f>
        <v/>
      </c>
      <c r="AUE14" s="255" t="str">
        <f ca="1">IF(OFFSET('All Players'!$AC21,0,AUD$1)&lt;&gt;"",OFFSET('All Players'!$AC21,0,AUD$1),"")</f>
        <v/>
      </c>
      <c r="AUF14" s="255">
        <f t="shared" ca="1" si="76"/>
        <v>0</v>
      </c>
      <c r="AUG14" s="255">
        <f t="shared" ca="1" si="77"/>
        <v>0</v>
      </c>
      <c r="AUH14" s="255">
        <f t="shared" ca="1" si="78"/>
        <v>0</v>
      </c>
      <c r="AUI14" s="255">
        <f t="shared" ca="1" si="79"/>
        <v>0</v>
      </c>
      <c r="AUJ14" s="255" t="str">
        <f t="shared" ca="1" si="80"/>
        <v/>
      </c>
      <c r="AUK14" s="255" t="str">
        <f t="shared" ca="1" si="81"/>
        <v/>
      </c>
      <c r="AUL14" s="255">
        <f ca="1">VLOOKUP(AUM14,AZD11:AZE15,2,FALSE)</f>
        <v>3</v>
      </c>
      <c r="AUM14" s="255" t="s">
        <v>46</v>
      </c>
      <c r="AUN14" s="255">
        <f t="shared" ca="1" si="525"/>
        <v>0</v>
      </c>
      <c r="AUO14" s="255">
        <f t="shared" ca="1" si="526"/>
        <v>0</v>
      </c>
      <c r="AUP14" s="255">
        <f t="shared" ca="1" si="527"/>
        <v>0</v>
      </c>
      <c r="AUQ14" s="255">
        <f t="shared" ca="1" si="528"/>
        <v>0</v>
      </c>
      <c r="AUR14" s="255">
        <f t="shared" ca="1" si="668"/>
        <v>0</v>
      </c>
      <c r="AUS14" s="255">
        <f t="shared" ca="1" si="529"/>
        <v>1000</v>
      </c>
      <c r="AUT14" s="255">
        <f t="shared" ca="1" si="669"/>
        <v>0</v>
      </c>
      <c r="AUU14" s="255">
        <f t="shared" ca="1" si="670"/>
        <v>0</v>
      </c>
      <c r="AUV14" s="255">
        <f t="shared" ca="1" si="530"/>
        <v>1000</v>
      </c>
      <c r="AUW14" s="255">
        <f t="shared" ca="1" si="531"/>
        <v>0</v>
      </c>
      <c r="AUX14" s="255">
        <f ca="1">SUMIF(AZG:AZG,AUM14,AZM:AZM)+SUMIF(AZJ:AZJ,AUM14,AZN:AZN)</f>
        <v>0</v>
      </c>
      <c r="AUY14" s="255">
        <f ca="1">SUMIF(AZG:AZG,AUM14,AZO:AZO)+SUMIF(AZJ:AZJ,AUM14,AZP:AZP)</f>
        <v>0</v>
      </c>
      <c r="AUZ14" s="255">
        <f t="shared" ca="1" si="532"/>
        <v>0</v>
      </c>
      <c r="AVA14" s="255">
        <v>11</v>
      </c>
      <c r="AVB14" s="255">
        <f t="shared" ca="1" si="671"/>
        <v>1</v>
      </c>
      <c r="AVD14" s="255">
        <f ca="1">RANK(AUZ14,AUZ$11:AUZ$15)+COUNTIF(AUZ$11:AUZ14,AUZ14)-1</f>
        <v>4</v>
      </c>
      <c r="AVE14" s="255" t="str">
        <f ca="1">INDEX(AUM$11:AUM$15,MATCH(4,AVD$11:AVD$15,0),0)</f>
        <v>Scotland</v>
      </c>
      <c r="AVF14" s="255">
        <f t="shared" ca="1" si="672"/>
        <v>1</v>
      </c>
      <c r="AVG14" s="255" t="str">
        <f ca="1">IF(AND(AVG13&lt;&gt;"",AVF14=1),AVE14,"")</f>
        <v>Scotland</v>
      </c>
      <c r="AVH14" s="255" t="str">
        <f ca="1">IF(AND(AVH13&lt;&gt;"",AVF15=2),AVE15,"")</f>
        <v/>
      </c>
      <c r="AVL14" s="255" t="str">
        <f t="shared" ca="1" si="673"/>
        <v>Scotland</v>
      </c>
      <c r="AVM14" s="255">
        <f ca="1">SUMPRODUCT((AZG3:AZG42=AVL14)*(AZJ3:AZJ42=AVL15)*(AZQ3:AZQ42="W"))+SUMPRODUCT((AZG3:AZG42=AVL14)*(AZJ3:AZJ42=AVL11)*(AZQ3:AZQ42="W"))+SUMPRODUCT((AZG3:AZG42=AVL14)*(AZJ3:AZJ42=AVL12)*(AZQ3:AZQ42="W"))+SUMPRODUCT((AZG3:AZG42=AVL14)*(AZJ3:AZJ42=AVL13)*(AZQ3:AZQ42="W"))+SUMPRODUCT((AZG3:AZG42=AVL15)*(AZJ3:AZJ42=AVL14)*(AZR3:AZR42="W"))+SUMPRODUCT((AZG3:AZG42=AVL11)*(AZJ3:AZJ42=AVL14)*(AZR3:AZR42="W"))+SUMPRODUCT((AZG3:AZG42=AVL12)*(AZJ3:AZJ42=AVL14)*(AZR3:AZR42="W"))+SUMPRODUCT((AZG3:AZG42=AVL13)*(AZJ3:AZJ42=AVL14)*(AZR3:AZR42="W"))</f>
        <v>0</v>
      </c>
      <c r="AVN14" s="255">
        <f ca="1">SUMPRODUCT((AZG3:AZG42=AVL14)*(AZJ3:AZJ42=AVL15)*(AZQ3:AZQ42="D"))+SUMPRODUCT((AZG3:AZG42=AVL14)*(AZJ3:AZJ42=AVL11)*(AZQ3:AZQ42="D"))+SUMPRODUCT((AZG3:AZG42=AVL14)*(AZJ3:AZJ42=AVL12)*(AZQ3:AZQ42="D"))+SUMPRODUCT((AZG3:AZG42=AVL14)*(AZJ3:AZJ42=AVL13)*(AZQ3:AZQ42="D"))+SUMPRODUCT((AZG3:AZG42=AVL15)*(AZJ3:AZJ42=AVL14)*(AZQ3:AZQ42="D"))+SUMPRODUCT((AZG3:AZG42=AVL11)*(AZJ3:AZJ42=AVL14)*(AZQ3:AZQ42="D"))+SUMPRODUCT((AZG3:AZG42=AVL12)*(AZJ3:AZJ42=AVL14)*(AZQ3:AZQ42="D"))+SUMPRODUCT((AZG3:AZG42=AVL13)*(AZJ3:AZJ42=AVL14)*(AZQ3:AZQ42="D"))</f>
        <v>0</v>
      </c>
      <c r="AVO14" s="255">
        <f ca="1">SUMPRODUCT((AZG3:AZG42=AVL14)*(AZJ3:AZJ42=AVL15)*(AZQ3:AZQ42="L"))+SUMPRODUCT((AZG3:AZG42=AVL14)*(AZJ3:AZJ42=AVL11)*(AZQ3:AZQ42="L"))+SUMPRODUCT((AZG3:AZG42=AVL14)*(AZJ3:AZJ42=AVL12)*(AZQ3:AZQ42="L"))+SUMPRODUCT((AZG3:AZG42=AVL14)*(AZJ3:AZJ42=AVL13)*(AZQ3:AZQ42="L"))+SUMPRODUCT((AZG3:AZG42=AVL15)*(AZJ3:AZJ42=AVL14)*(AZR3:AZR42="L"))+SUMPRODUCT((AZG3:AZG42=AVL11)*(AZJ3:AZJ42=AVL14)*(AZR3:AZR42="L"))+SUMPRODUCT((AZG3:AZG42=AVL12)*(AZJ3:AZJ42=AVL14)*(AZR3:AZR42="L"))+SUMPRODUCT((AZG3:AZG42=AVL13)*(AZJ3:AZJ42=AVL14)*(AZR3:AZR42="L"))</f>
        <v>0</v>
      </c>
      <c r="AVP14" s="255">
        <f ca="1">IF(AVL14&lt;&gt;"",VLOOKUP(AVL14,AUM4:AUQ29,5,FALSE),0)</f>
        <v>0</v>
      </c>
      <c r="AVQ14" s="255">
        <f ca="1">IF(AVL14&lt;&gt;"",VLOOKUP(AVL14,AUM4:AUR29,6,FALSE),0)</f>
        <v>0</v>
      </c>
      <c r="AVR14" s="255">
        <f ca="1">AVP14-AVQ14+1000</f>
        <v>1000</v>
      </c>
      <c r="AVS14" s="255">
        <f ca="1">IF(AVL14&lt;&gt;"",VLOOKUP(AVL14,AUM4:AUT29,8,FALSE),0)</f>
        <v>0</v>
      </c>
      <c r="AVT14" s="255">
        <f ca="1">IF(AVL14&lt;&gt;"",VLOOKUP(AVL14,AUM4:AUU29,9,FALSE),0)</f>
        <v>0</v>
      </c>
      <c r="AVU14" s="255">
        <f ca="1">IF(AVL14&lt;&gt;"",AVS14-AVT14+1000,"")</f>
        <v>1000</v>
      </c>
      <c r="AVV14" s="255">
        <f ca="1">IF(AVL14&lt;&gt;"",VLOOKUP(AVL14,AUM11:AUQ15,5,FALSE),"")</f>
        <v>0</v>
      </c>
      <c r="AVW14" s="255">
        <f ca="1">IF(AVL14&lt;&gt;"",VLOOKUP(AVL14,AUM11:AUT15,8,FALSE),"")</f>
        <v>0</v>
      </c>
      <c r="AVX14" s="255">
        <f ca="1">IF(AVL14&lt;&gt;"",VLOOKUP(AVL14,AUM11:AVA15,15,FALSE),"")</f>
        <v>11</v>
      </c>
      <c r="AVY14" s="255">
        <f ca="1">SUMPRODUCT((AZG3:AZG42=AVL14)*(AZJ3:AZJ42=AVL15)*AZM3:AZM42)+SUMPRODUCT((AZG3:AZG42=AVL14)*(AZJ3:AZJ42=AVL11)*AZM3:AZM42)+SUMPRODUCT((AZG3:AZG42=AVL14)*(AZJ3:AZJ42=AVL12)*AZM3:AZM42)+SUMPRODUCT((AZG3:AZG42=AVL14)*(AZJ3:AZJ42=AVL13)*AZM3:AZM42)+SUMPRODUCT((AZG3:AZG42=AVL15)*(AZJ3:AZJ42=AVL14)*AZN3:AZN42)+SUMPRODUCT((AZG3:AZG42=AVL11)*(AZJ3:AZJ42=AVL14)*AZN3:AZN42)+SUMPRODUCT((AZG3:AZG42=AVL12)*(AZJ3:AZJ42=AVL14)*AZN3:AZN42)+SUMPRODUCT((AZG3:AZG42=AVL13)*(AZJ3:AZJ42=AVL14)*AZN3:AZN42)</f>
        <v>0</v>
      </c>
      <c r="AVZ14" s="255">
        <f ca="1">SUMPRODUCT((AZG3:AZG42=AVL14)*(AZJ3:AZJ42=AVL15)*AZO3:AZO42)+SUMPRODUCT((AZG3:AZG42=AVL14)*(AZJ3:AZJ42=AVL11)*AZO3:AZO42)+SUMPRODUCT((AZG3:AZG42=AVL14)*(AZJ3:AZJ42=AVL12)*AZO3:AZO42)+SUMPRODUCT((AZG3:AZG42=AVL14)*(AZJ3:AZJ42=AVL13)*AZO3:AZO42)+SUMPRODUCT((AZG3:AZG42=AVL15)*(AZJ3:AZJ42=AVL14)*AZP3:AZP42)+SUMPRODUCT((AZG3:AZG42=AVL11)*(AZJ3:AZJ42=AVL14)*AZP3:AZP42)+SUMPRODUCT((AZG3:AZG42=AVL12)*(AZJ3:AZJ42=AVL14)*AZP3:AZP42)+SUMPRODUCT((AZG3:AZG42=AVL13)*(AZJ3:AZJ42=AVL14)*AZP3:AZP42)</f>
        <v>0</v>
      </c>
      <c r="AWA14" s="255">
        <f ca="1">IF(AVL14&lt;&gt;"",AVM14*4+AVN14*2+AVY14+AVZ14,"")</f>
        <v>0</v>
      </c>
      <c r="AWB14" s="255">
        <f ca="1">IF(AVL14&lt;&gt;"",RANK(AWA14,AWA11:AWA15),"")</f>
        <v>1</v>
      </c>
      <c r="AWC14" s="255">
        <f ca="1">SUMPRODUCT((AWA11:AWA15=AWA14)*(AVR11:AVR15&gt;AVR14))</f>
        <v>0</v>
      </c>
      <c r="AWD14" s="255">
        <f ca="1">SUMPRODUCT((AWA11:AWA15=AWA14)*(AVR11:AVR15=AVR14)*(AVU11:AVU15&gt;AVU14))</f>
        <v>0</v>
      </c>
      <c r="AWE14" s="255">
        <f ca="1">SUMPRODUCT((AWA11:AWA15=AWA14)*(AVR11:AVR15=AVR14)*(AVU11:AVU15=AVU14)*(AVV11:AVV15&gt;AVV14))</f>
        <v>0</v>
      </c>
      <c r="AWF14" s="255">
        <f ca="1">SUMPRODUCT((AWA11:AWA15=AWA14)*(AVR11:AVR15=AVR14)*(AVU11:AVU15=AVU14)*(AVV11:AVV15=AVV14)*(AVW11:AVW15&gt;AVW14))</f>
        <v>0</v>
      </c>
      <c r="AWG14" s="255">
        <f ca="1">SUMPRODUCT((AWA11:AWA15=AWA14)*(AVR11:AVR15=AVR14)*(AVU11:AVU15=AVU14)*(AVV11:AVV15=AVV14)*(AVW11:AVW15=AVW14)*(AVX11:AVX15&gt;AVX14))</f>
        <v>2</v>
      </c>
      <c r="AWH14" s="255">
        <f t="shared" ca="1" si="676"/>
        <v>3</v>
      </c>
      <c r="AWI14" s="255" t="str">
        <f ca="1">IF(AVL14&lt;&gt;"",INDEX(AVL11:AVL15,MATCH(4,AWH11:AWH15,0),0),"")</f>
        <v>Samoa</v>
      </c>
      <c r="AWJ14" s="255" t="str">
        <f ca="1">IF(AVH13&lt;&gt;"",AVH13,"")</f>
        <v/>
      </c>
      <c r="AWK14" s="255" t="str">
        <f ca="1">IF(AWJ14&lt;&gt;"",SUMPRODUCT((AZG3:AZG42=AWJ14)*(AZJ3:AZJ42=AWJ15)*(AZQ3:AZQ42="W"))+SUMPRODUCT((AZG3:AZG42=AWJ14)*(AZJ3:AZJ42=AWJ12)*(AZQ3:AZQ42="W"))+SUMPRODUCT((AZG3:AZG42=AWJ14)*(AZJ3:AZJ42=AWJ13)*(AZQ3:AZQ42="W"))+SUMPRODUCT((AZG3:AZG42=AWJ15)*(AZJ3:AZJ42=AWJ14)*(AZR3:AZR42="W"))+SUMPRODUCT((AZG3:AZG42=AWJ12)*(AZJ3:AZJ42=AWJ14)*(AZR3:AZR42="W"))+SUMPRODUCT((AZG3:AZG42=AWJ13)*(AZJ3:AZJ42=AWJ14)*(AZR3:AZR42="W")),"")</f>
        <v/>
      </c>
      <c r="AWL14" s="255" t="str">
        <f ca="1">IF(AWJ14&lt;&gt;"",SUMPRODUCT((AZG3:AZG42=AWJ14)*(AZJ3:AZJ42=AWJ15)*(AZQ3:AZQ42="D"))+SUMPRODUCT((AZG3:AZG42=AWJ14)*(AZJ3:AZJ42=AWJ12)*(AZQ3:AZQ42="D"))+SUMPRODUCT((AZG3:AZG42=AWJ14)*(AZJ3:AZJ42=AWJ13)*(AZQ3:AZQ42="D"))+SUMPRODUCT((AZG3:AZG42=AWJ15)*(AZJ3:AZJ42=AWJ14)*(AZQ3:AZQ42="D"))+SUMPRODUCT((AZG3:AZG42=AWJ12)*(AZJ3:AZJ42=AWJ14)*(AZQ3:AZQ42="D"))+SUMPRODUCT((AZG3:AZG42=AWJ13)*(AZJ3:AZJ42=AWJ14)*(AZQ3:AZQ42="D")),"")</f>
        <v/>
      </c>
      <c r="AWM14" s="255" t="str">
        <f ca="1">IF(AWJ14&lt;&gt;"",SUMPRODUCT((AZG3:AZG42=AWJ14)*(AZJ3:AZJ42=AWJ15)*(AZQ3:AZQ42="L"))+SUMPRODUCT((AZG3:AZG42=AWJ14)*(AZJ3:AZJ42=AWJ12)*(AZQ3:AZQ42="L"))+SUMPRODUCT((AZG3:AZG42=AWJ14)*(AZJ3:AZJ42=AWJ13)*(AZQ3:AZQ42="L"))+SUMPRODUCT((AZG3:AZG42=AWJ15)*(AZJ3:AZJ42=AWJ14)*(AZR3:AZR42="L"))+SUMPRODUCT((AZG3:AZG42=AWJ12)*(AZJ3:AZJ42=AWJ14)*(AZR3:AZR42="L"))+SUMPRODUCT((AZG3:AZG42=AWJ13)*(AZJ3:AZJ42=AWJ14)*(AZR3:AZR42="L")),"")</f>
        <v/>
      </c>
      <c r="AWN14" s="255">
        <f ca="1">IF(AWJ14&lt;&gt;"",VLOOKUP(AWJ14,AUM4:AUQ29,5,FALSE),0)</f>
        <v>0</v>
      </c>
      <c r="AWO14" s="255">
        <f ca="1">IF(AWJ14&lt;&gt;"",VLOOKUP(AWJ14,AUM4:AUR29,6,FALSE),0)</f>
        <v>0</v>
      </c>
      <c r="AWP14" s="255">
        <f ca="1">AWN14-AWO14+1000</f>
        <v>1000</v>
      </c>
      <c r="AWQ14" s="255">
        <f ca="1">IF(AWJ14&lt;&gt;"",VLOOKUP(AWJ14,AUM4:AUT29,8,FALSE),0)</f>
        <v>0</v>
      </c>
      <c r="AWR14" s="255">
        <f ca="1">IF(AWJ14&lt;&gt;"",VLOOKUP(AWJ14,AUM4:AUU29,9,FALSE),0)</f>
        <v>0</v>
      </c>
      <c r="AWS14" s="255" t="str">
        <f ca="1">IF(AWJ14&lt;&gt;"",AWQ14-AWR14+1000,"")</f>
        <v/>
      </c>
      <c r="AWT14" s="255" t="str">
        <f ca="1">IF(AWJ14&lt;&gt;"",VLOOKUP(AWJ14,AUM11:AUQ15,5,FALSE),"")</f>
        <v/>
      </c>
      <c r="AWU14" s="255" t="str">
        <f ca="1">IF(AWJ14&lt;&gt;"",VLOOKUP(AWJ14,AUM11:AUT15,8,FALSE),"")</f>
        <v/>
      </c>
      <c r="AWV14" s="255" t="str">
        <f ca="1">IF(AWJ14&lt;&gt;"",VLOOKUP(AWJ14,AUM11:AVA15,15,FALSE),"")</f>
        <v/>
      </c>
      <c r="AWW14" s="255" t="str">
        <f ca="1">IF(AWJ14&lt;&gt;"",SUMPRODUCT((AZG3:AZG42=AWJ14)*(AZJ3:AZJ42=AWJ15)*AZM3:AZM42)+SUMPRODUCT((AZG3:AZG42=AWJ14)*(AZJ3:AZJ42=AWJ12)*AZM3:AZM42)+SUMPRODUCT((AZG3:AZG42=AWJ14)*(AZJ3:AZJ42=AWJ13)*AZM3:AZM42)+SUMPRODUCT((AZG3:AZG42=AWJ15)*(AZJ3:AZJ42=AWJ14)*AZN3:AZN42)+SUMPRODUCT((AZG3:AZG42=AWJ12)*(AZJ3:AZJ42=AWJ14)*AZN3:AZN42)+SUMPRODUCT((AZG3:AZG42=AWJ13)*(AZJ3:AZJ42=AWJ14)*AZN3:AZN42),"")</f>
        <v/>
      </c>
      <c r="AWX14" s="255" t="str">
        <f ca="1">IF(AWJ14&lt;&gt;"",SUMPRODUCT((AZG3:AZG42=AWJ14)*(AZJ3:AZJ42=AWJ15)*AZO3:AZO42)+SUMPRODUCT((AZG3:AZG42=AWJ14)*(AZJ3:AZJ42=AWJ12)*AZO3:AZO42)+SUMPRODUCT((AZG3:AZG42=AWJ14)*(AZJ3:AZJ42=AWJ13)*AZO3:AZO42)+SUMPRODUCT((AZG3:AZG42=AWJ15)*(AZJ3:AZJ42=AWJ14)*AZP3:AZP42)+SUMPRODUCT((AZG3:AZG42=AWJ12)*(AZJ3:AZJ42=AWJ14)*AZP3:AZP42)+SUMPRODUCT((AZG3:AZG42=AWJ13)*(AZJ3:AZJ42=AWJ14)*AZP3:AZP42),"")</f>
        <v/>
      </c>
      <c r="AWY14" s="255" t="str">
        <f ca="1">IF(AWJ14&lt;&gt;"",AWK14*4+AWL14*2+AWW14+AWX14,"")</f>
        <v/>
      </c>
      <c r="AWZ14" s="255" t="str">
        <f ca="1">IF(AWJ14&lt;&gt;"",RANK(AWY14,AWY12:AWY15),"")</f>
        <v/>
      </c>
      <c r="AXA14" s="255">
        <f ca="1">SUMPRODUCT((AWY12:AWY15=AWY14)*(AWP12:AWP15&gt;AWP14))</f>
        <v>0</v>
      </c>
      <c r="AXB14" s="255">
        <f ca="1">SUMPRODUCT((AWY12:AWY15=AWY14)*(AWP12:AWP15=AWP14)*(AWS12:AWS15&gt;AWS14))</f>
        <v>0</v>
      </c>
      <c r="AXC14" s="255">
        <f ca="1">SUMPRODUCT((AWY11:AWY15=AWY14)*(AWP11:AWP15=AWP14)*(AWS11:AWS15=AWS14)*(AWT11:AWT15&gt;AWT14))</f>
        <v>0</v>
      </c>
      <c r="AXD14" s="255">
        <f ca="1">SUMPRODUCT((AWY11:AWY15=AWY14)*(AWP11:AWP15=AWP14)*(AWS11:AWS15=AWS14)*(AWT11:AWT15=AWT14)*(AWU11:AWU15&gt;AWU14))</f>
        <v>0</v>
      </c>
      <c r="AXE14" s="255">
        <f ca="1">SUMPRODUCT((AWY11:AWY15=AWY14)*(AWP11:AWP15=AWP14)*(AWS11:AWS15=AWS14)*(AWT11:AWT15=AWT14)*(AWU11:AWU15=AWU14)*(AWV11:AWV15&gt;AWV14))</f>
        <v>0</v>
      </c>
      <c r="AXF14" s="255" t="str">
        <f t="shared" ca="1" si="677"/>
        <v/>
      </c>
      <c r="AXG14" s="255" t="str">
        <f ca="1">IF(AWJ14&lt;&gt;"",INDEX(AWJ12:AWJ15,MATCH(4,AXF12:AXF15,0),0),"")</f>
        <v/>
      </c>
      <c r="AXH14" s="255" t="str">
        <f ca="1">IF(AVI12&lt;&gt;"",AVI12,"")</f>
        <v/>
      </c>
      <c r="AXI14" s="255">
        <f ca="1">SUMPRODUCT((AZG3:AZG42=AXH14)*(AZJ3:AZJ42=AXH15)*(AZQ3:AZQ42="W"))+SUMPRODUCT((AZG3:AZG42=AXH14)*(AZJ3:AZJ42=AXH16)*(AZQ3:AZQ42="W"))+SUMPRODUCT((AZG3:AZG42=AXH14)*(AZJ3:AZJ42=AXH13)*(AZQ3:AZQ42="W"))+SUMPRODUCT((AZG3:AZG42=AXH15)*(AZJ3:AZJ42=AXH14)*(AZR3:AZR42="W"))+SUMPRODUCT((AZG3:AZG42=AXH16)*(AZJ3:AZJ42=AXH14)*(AZR3:AZR42="W"))+SUMPRODUCT((AZG3:AZG42=AXH13)*(AZJ3:AZJ42=AXH14)*(AZR3:AZR42="W"))</f>
        <v>0</v>
      </c>
      <c r="AXJ14" s="255">
        <f ca="1">SUMPRODUCT((AZG3:AZG42=AXH14)*(AZJ3:AZJ42=AXH15)*(AZQ3:AZQ42="D"))+SUMPRODUCT((AZG3:AZG42=AXH14)*(AZJ3:AZJ42=AXH16)*(AZQ3:AZQ42="D"))+SUMPRODUCT((AZG3:AZG42=AXH14)*(AZJ3:AZJ42=AXH13)*(AZQ3:AZQ42="D"))+SUMPRODUCT((AZG3:AZG42=AXH15)*(AZJ3:AZJ42=AXH14)*(AZQ3:AZQ42="D"))+SUMPRODUCT((AZG3:AZG42=AXH16)*(AZJ3:AZJ42=AXH14)*(AZQ3:AZQ42="D"))+SUMPRODUCT((AZG3:AZG42=AXH13)*(AZJ3:AZJ42=AXH14)*(AZQ3:AZQ42="D"))</f>
        <v>0</v>
      </c>
      <c r="AXK14" s="255">
        <f ca="1">SUMPRODUCT((AZG3:AZG42=AXH14)*(AZJ3:AZJ42=AXH15)*(AZQ3:AZQ42="L"))+SUMPRODUCT((AZG3:AZG42=AXH14)*(AZJ3:AZJ42=AXH16)*(AZQ3:AZQ42="L"))+SUMPRODUCT((AZG3:AZG42=AXH14)*(AZJ3:AZJ42=AXH13)*(AZQ3:AZQ42="L"))+SUMPRODUCT((AZG3:AZG42=AXH15)*(AZJ3:AZJ42=AXH14)*(AZR3:AZR42="L"))+SUMPRODUCT((AZG3:AZG42=AXH16)*(AZJ3:AZJ42=AXH14)*(AZR3:AZR42="L"))+SUMPRODUCT((AZG3:AZG42=AXH13)*(AZJ3:AZJ42=AXH14)*(AZR3:AZR42="L"))</f>
        <v>0</v>
      </c>
      <c r="AXL14" s="255">
        <f ca="1">IF(AXH14&lt;&gt;"",VLOOKUP(AXH14,AUM4:AUQ29,5,FALSE),0)</f>
        <v>0</v>
      </c>
      <c r="AXM14" s="255">
        <f ca="1">IF(AXH14&lt;&gt;"",VLOOKUP(AXH14,AUM4:AUR29,6,FALSE),0)</f>
        <v>0</v>
      </c>
      <c r="AXN14" s="255">
        <f ca="1">AXL14-AXM14+1000</f>
        <v>1000</v>
      </c>
      <c r="AXO14" s="255">
        <f ca="1">IF(AXH14&lt;&gt;"",VLOOKUP(AXH14,AUM4:AUT29,8,FALSE),0)</f>
        <v>0</v>
      </c>
      <c r="AXP14" s="255">
        <f ca="1">IF(AXH14&lt;&gt;"",VLOOKUP(AXH14,AUM4:AUU29,9,FALSE),0)</f>
        <v>0</v>
      </c>
      <c r="AXQ14" s="255">
        <f t="shared" ref="AXQ14" ca="1" si="797">AXO14-AXP14+1000</f>
        <v>1000</v>
      </c>
      <c r="AXR14" s="255" t="str">
        <f ca="1">IF(AXH14&lt;&gt;"",VLOOKUP(AXH14,AUM11:AUQ15,5,FALSE),"")</f>
        <v/>
      </c>
      <c r="AXS14" s="255" t="str">
        <f ca="1">IF(AXH14&lt;&gt;"",VLOOKUP(AXH14,AUM11:AUT15,8,FALSE),"")</f>
        <v/>
      </c>
      <c r="AXT14" s="255" t="str">
        <f ca="1">IF(AXH14&lt;&gt;"",VLOOKUP(AXH14,AUM11:AVA15,15,FALSE),"")</f>
        <v/>
      </c>
      <c r="AXU14" s="255">
        <f ca="1">SUMPRODUCT((AZG3:AZG42=AXH14)*(AZJ3:AZJ42=AXH15)*AZM3:AZM42)+SUMPRODUCT((AZG3:AZG42=AXH14)*(AZJ3:AZJ42=AXH16)*AZM3:AZM42)+SUMPRODUCT((AZG3:AZG42=AXH14)*(AZJ3:AZJ42=AXH13)*AZM3:AZM42)+SUMPRODUCT((AZG3:AZG42=AXH15)*(AZJ3:AZJ42=AXH14)*AZN3:AZN42)+SUMPRODUCT((AZG3:AZG42=AXH16)*(AZJ3:AZJ42=AXH14)*AZN3:AZN42)+SUMPRODUCT((AZG3:AZG42=AXH13)*(AZJ3:AZJ42=AXH14)*AZN3:AZN42)</f>
        <v>0</v>
      </c>
      <c r="AXV14" s="255">
        <f ca="1">SUMPRODUCT((AZG3:AZG42=AXH14)*(AZJ3:AZJ42=AXH15)*AZO3:AZO42)+SUMPRODUCT((AZG3:AZG42=AXH14)*(AZJ3:AZJ42=AXH16)*AZO3:AZO42)+SUMPRODUCT((AZG3:AZG42=AXH14)*(AZJ3:AZJ42=AXH13)*AZO3:AZO42)+SUMPRODUCT((AZG3:AZG42=AXH15)*(AZJ3:AZJ42=AXH14)*AZP3:AZP42)+SUMPRODUCT((AZG3:AZG42=AXH16)*(AZJ3:AZJ42=AXH14)*AZP3:AZP42)+SUMPRODUCT((AZG3:AZG42=AXH13)*(AZJ3:AZJ42=AXH14)*AZP3:AZP42)</f>
        <v>0</v>
      </c>
      <c r="AXW14" s="255">
        <f t="shared" ref="AXW14" ca="1" si="798">AXI14*4+AXJ14*2+AXU14+AXV14</f>
        <v>0</v>
      </c>
      <c r="AXX14" s="255" t="str">
        <f ca="1">IF(AXH14&lt;&gt;"",RANK(AXW14,AXW13:AXW16),"")</f>
        <v/>
      </c>
      <c r="AXY14" s="255">
        <f ca="1">SUMPRODUCT((AXW13:AXW16=AXW14)*(AXN13:AXN16&gt;AXN14))</f>
        <v>0</v>
      </c>
      <c r="AXZ14" s="255">
        <f ca="1">SUMPRODUCT((AXW13:AXW16=AXW14)*(AXN13:AXN16=AXN14)*(AXQ13:AXQ16&gt;AXQ14))</f>
        <v>0</v>
      </c>
      <c r="AYA14" s="255">
        <f ca="1">SUMPRODUCT((AXW11:AXW15=AXW14)*(AXN11:AXN15=AXN14)*(AXQ11:AXQ15=AXQ14)*(AXR11:AXR15&gt;AXR14))</f>
        <v>0</v>
      </c>
      <c r="AYB14" s="255">
        <f ca="1">SUMPRODUCT((AXW11:AXW15=AXW14)*(AXN11:AXN15=AXN14)*(AXQ11:AXQ15=AXQ14)*(AXR11:AXR15=AXR14)*(AXS11:AXS15&gt;AXS14))</f>
        <v>0</v>
      </c>
      <c r="AYC14" s="255">
        <f ca="1">SUMPRODUCT((AXW11:AXW15=AXW14)*(AXN11:AXN15=AXN14)*(AXQ11:AXQ15=AXQ14)*(AXR11:AXR15=AXR14)*(AXS11:AXS15=AXS14)*(AXT11:AXT15&gt;AXT14))</f>
        <v>0</v>
      </c>
      <c r="AYD14" s="255" t="str">
        <f t="shared" ca="1" si="757"/>
        <v/>
      </c>
      <c r="AYE14" s="255" t="str">
        <f ca="1">IF(AXH14&lt;&gt;"",INDEX(AXH13:AXH15,MATCH(4,AYD13:AYD15,0),0),"")</f>
        <v/>
      </c>
      <c r="AYF14" s="255" t="str">
        <f ca="1">IF(AVJ11&lt;&gt;"",AVJ11,"")</f>
        <v/>
      </c>
      <c r="AYG14" s="255">
        <f ca="1">SUMPRODUCT((AZG3:AZG42=AYF14)*(AZJ3:AZJ42=AYF15)*(AZQ3:AZQ42="W"))+SUMPRODUCT((AZG3:AZG42=AYF14)*(AZJ3:AZJ42=AYF16)*(AZQ3:AZQ42="W"))+SUMPRODUCT((AZG3:AZG42=AYF14)*(AZJ3:AZJ42=AYF17)*(AZQ3:AZQ42="W"))+SUMPRODUCT((AZG3:AZG42=AYF15)*(AZJ3:AZJ42=AYF14)*(AZR3:AZR42="W"))+SUMPRODUCT((AZG3:AZG42=AYF16)*(AZJ3:AZJ42=AYF14)*(AZR3:AZR42="W"))+SUMPRODUCT((AZG3:AZG42=AYF17)*(AZJ3:AZJ42=AYF14)*(AZR3:AZR42="W"))</f>
        <v>0</v>
      </c>
      <c r="AYH14" s="255">
        <f ca="1">SUMPRODUCT((AZG3:AZG42=AYF14)*(AZJ3:AZJ42=AYF15)*(AZQ3:AZQ42="D"))+SUMPRODUCT((AZG3:AZG42=AYF14)*(AZJ3:AZJ42=AYF16)*(AZQ3:AZQ42="D"))+SUMPRODUCT((AZG3:AZG42=AYF14)*(AZJ3:AZJ42=AYF17)*(AZQ3:AZQ42="D"))+SUMPRODUCT((AZG3:AZG42=AYF15)*(AZJ3:AZJ42=AYF14)*(AZQ3:AZQ42="D"))+SUMPRODUCT((AZG3:AZG42=AYF16)*(AZJ3:AZJ42=AYF14)*(AZQ3:AZQ42="D"))+SUMPRODUCT((AZG3:AZG42=AYF17)*(AZJ3:AZJ42=AYF14)*(AZQ3:AZQ42="D"))</f>
        <v>0</v>
      </c>
      <c r="AYI14" s="255">
        <f ca="1">SUMPRODUCT((AZG3:AZG42=AYF14)*(AZJ3:AZJ42=AYF15)*(AZQ3:AZQ42="L"))+SUMPRODUCT((AZG3:AZG42=AYF14)*(AZJ3:AZJ42=AYF16)*(AZQ3:AZQ42="L"))+SUMPRODUCT((AZG3:AZG42=AYF14)*(AZJ3:AZJ42=AYF17)*(AZQ3:AZQ42="L"))+SUMPRODUCT((AZG3:AZG42=AYF15)*(AZJ3:AZJ42=AYF14)*(AZR3:AZR42="L"))+SUMPRODUCT((AZG3:AZG42=AYF16)*(AZJ3:AZJ42=AYF14)*(AZR3:AZR42="L"))+SUMPRODUCT((AZG3:AZG42=AYF17)*(AZJ3:AZJ42=AYF14)*(AZR3:AZR42="L"))</f>
        <v>0</v>
      </c>
      <c r="AYJ14" s="255">
        <f ca="1">IF(AYF14&lt;&gt;"",VLOOKUP(AYF14,AUM4:AUQ29,5,FALSE),0)</f>
        <v>0</v>
      </c>
      <c r="AYK14" s="255">
        <f ca="1">IF(AYF14&lt;&gt;"",VLOOKUP(AYF14,AUM4:AUR29,6,FALSE),0)</f>
        <v>0</v>
      </c>
      <c r="AYL14" s="255">
        <f ca="1">AYJ14-AYK14+1000</f>
        <v>1000</v>
      </c>
      <c r="AYM14" s="255">
        <f ca="1">IF(AYF14&lt;&gt;"",VLOOKUP(AYF14,AUM4:AUT29,8,FALSE),0)</f>
        <v>0</v>
      </c>
      <c r="AYN14" s="255">
        <f ca="1">IF(AYF14&lt;&gt;"",VLOOKUP(AYF14,AUM4:AUU29,9,FALSE),0)</f>
        <v>0</v>
      </c>
      <c r="AYO14" s="255">
        <f ca="1">AYM14-AYN14+1000</f>
        <v>1000</v>
      </c>
      <c r="AYP14" s="255" t="str">
        <f ca="1">IF(AYF14&lt;&gt;"",VLOOKUP(AYF14,AUM11:AUQ15,5,FALSE),"")</f>
        <v/>
      </c>
      <c r="AYQ14" s="255" t="str">
        <f ca="1">IF(AYF14&lt;&gt;"",VLOOKUP(AYF14,AUM11:AUT15,8,FALSE),"")</f>
        <v/>
      </c>
      <c r="AYR14" s="255" t="str">
        <f ca="1">IF(AYF14&lt;&gt;"",VLOOKUP(AYF14,AUM11:AVA15,15,FALSE),"")</f>
        <v/>
      </c>
      <c r="AYS14" s="255">
        <f ca="1">SUMPRODUCT((AZG3:AZG42=AYF14)*(AZJ3:AZJ42=AYF15)*AZM3:AZM42)+SUMPRODUCT((AZG3:AZG42=AYF14)*(AZJ3:AZJ42=AYF16)*AZM3:AZM42)+SUMPRODUCT((AZG3:AZG42=AYF14)*(AZJ3:AZJ42=AYF17)*AZM3:AZM42)+SUMPRODUCT((AZG3:AZG42=AYF15)*(AZJ3:AZJ42=AYF14)*AZN3:AZN42)+SUMPRODUCT((AZG3:AZG42=AYF16)*(AZJ3:AZJ42=AYF14)*AZN3:AZN42)+SUMPRODUCT((AZG3:AZG42=AYF17)*(AZJ3:AZJ42=AYF14)*AZN3:AZN42)</f>
        <v>0</v>
      </c>
      <c r="AYT14" s="255">
        <f ca="1">SUMPRODUCT((AZG3:AZG42=AYF14)*(AZJ3:AZJ42=AYF15)*AZO3:AZO42)+SUMPRODUCT((AZG3:AZG42=AYF14)*(AZJ3:AZJ42=AYF16)*AZO3:AZO42)+SUMPRODUCT((AZG3:AZG42=AYF14)*(AZJ3:AZJ42=AYF17)*AZO3:AZO42)+SUMPRODUCT((AZG3:AZG42=AYF15)*(AZJ3:AZJ42=AYF14)*AZP3:AZP42)+SUMPRODUCT((AZG3:AZG42=AYF16)*(AZJ3:AZJ42=AYF14)*AZP3:AZP42)+SUMPRODUCT((AZG3:AZG42=AYF17)*(AZJ3:AZJ42=AYF14)*AZP3:AZP42)</f>
        <v>0</v>
      </c>
      <c r="AYU14" s="255">
        <f ca="1">AYG14*4+AYH14*2+AYS14+AYT14</f>
        <v>0</v>
      </c>
      <c r="AYV14" s="255" t="str">
        <f ca="1">IF(AYF14&lt;&gt;"",RANK(AYU14,AYU14:AYU17),"")</f>
        <v/>
      </c>
      <c r="AYW14" s="255">
        <f ca="1">SUMPRODUCT((AYU14:AYU17=AYU14)*(AYL14:AYL17&gt;AYL14))</f>
        <v>0</v>
      </c>
      <c r="AYX14" s="255">
        <f ca="1">SUMPRODUCT((AYU14:AYU17=AYU14)*(AYL14:AYL17=AYL14)*(AYO14:AYO17&gt;AYO14))</f>
        <v>0</v>
      </c>
      <c r="AYY14" s="255">
        <f ca="1">SUMPRODUCT((AYU11:AYU15=AYU14)*(AYL11:AYL15=AYL14)*(AYO11:AYO15=AYO14)*(AYP11:AYP15&gt;AYP14))</f>
        <v>0</v>
      </c>
      <c r="AYZ14" s="255">
        <f ca="1">SUMPRODUCT((AYU11:AYU15=AYU14)*(AYL11:AYL15=AYL14)*(AYO11:AYO15=AYO14)*(AYP11:AYP15=AYP14)*(AYQ11:AYQ15&gt;AYQ14))</f>
        <v>0</v>
      </c>
      <c r="AZA14" s="255">
        <f ca="1">SUMPRODUCT((AYU11:AYU15=AYU14)*(AYL11:AYL15=AYL14)*(AYO11:AYO15=AYO14)*(AYP11:AYP15=AYP14)*(AYQ11:AYQ15=AYQ14)*(AYR11:AYR15&gt;AYR14))</f>
        <v>0</v>
      </c>
      <c r="AZB14" s="255" t="str">
        <f t="shared" ref="AZB14:AZB15" ca="1" si="799">IF(AYF14&lt;&gt;"",SUM(AYV14:AZA14)+3,"")</f>
        <v/>
      </c>
      <c r="AZC14" s="255" t="str">
        <f ca="1">IF(AYF14&lt;&gt;"",IF(AZB14=4,AYF14,AYF15),"")</f>
        <v/>
      </c>
      <c r="AZD14" s="255" t="str">
        <f ca="1">IF(AZC14&lt;&gt;"",AZC14,IF(AYE14&lt;&gt;"",AYE14,IF(AXG14&lt;&gt;"",AXG14,IF(AWI14&lt;&gt;"",AWI14,AVE14))))</f>
        <v>Samoa</v>
      </c>
      <c r="AZE14" s="255">
        <v>4</v>
      </c>
      <c r="AZF14" s="255">
        <v>12</v>
      </c>
      <c r="AZG14" s="255" t="str">
        <f t="shared" si="82"/>
        <v>New Zealand</v>
      </c>
      <c r="AZH14" s="255" t="str">
        <f ca="1">IF(OFFSET('All Players'!$W21,0,AZH$1)&lt;&gt;"",OFFSET('All Players'!$W21,0,AZH$1),"")</f>
        <v/>
      </c>
      <c r="AZI14" s="255" t="str">
        <f ca="1">IF(OFFSET('All Players'!$Y21,0,AZH$1)&lt;&gt;"",OFFSET('All Players'!$Y21,0,AZH$1),"")</f>
        <v/>
      </c>
      <c r="AZJ14" s="255" t="str">
        <f t="shared" si="83"/>
        <v>Namibia</v>
      </c>
      <c r="AZK14" s="255" t="str">
        <f ca="1">IF(OFFSET('All Players'!$AA21,0,AZJ$1)&lt;&gt;"",OFFSET('All Players'!$AA21,0,AZJ$1),"")</f>
        <v/>
      </c>
      <c r="AZL14" s="255" t="str">
        <f ca="1">IF(OFFSET('All Players'!$AC21,0,AZK$1)&lt;&gt;"",OFFSET('All Players'!$AC21,0,AZK$1),"")</f>
        <v/>
      </c>
      <c r="AZM14" s="255">
        <f t="shared" ca="1" si="84"/>
        <v>0</v>
      </c>
      <c r="AZN14" s="255">
        <f t="shared" ca="1" si="85"/>
        <v>0</v>
      </c>
      <c r="AZO14" s="255">
        <f t="shared" ca="1" si="86"/>
        <v>0</v>
      </c>
      <c r="AZP14" s="255">
        <f t="shared" ca="1" si="87"/>
        <v>0</v>
      </c>
      <c r="AZQ14" s="255" t="str">
        <f t="shared" ca="1" si="88"/>
        <v/>
      </c>
      <c r="AZR14" s="255" t="str">
        <f t="shared" ca="1" si="89"/>
        <v/>
      </c>
      <c r="AZS14" s="255">
        <f ca="1">VLOOKUP(AZT14,BEK11:BEL15,2,FALSE)</f>
        <v>3</v>
      </c>
      <c r="AZT14" s="255" t="s">
        <v>46</v>
      </c>
      <c r="AZU14" s="255">
        <f t="shared" ca="1" si="533"/>
        <v>0</v>
      </c>
      <c r="AZV14" s="255">
        <f t="shared" ca="1" si="534"/>
        <v>0</v>
      </c>
      <c r="AZW14" s="255">
        <f t="shared" ca="1" si="535"/>
        <v>0</v>
      </c>
      <c r="AZX14" s="255">
        <f t="shared" ca="1" si="536"/>
        <v>0</v>
      </c>
      <c r="AZY14" s="255">
        <f t="shared" ca="1" si="678"/>
        <v>0</v>
      </c>
      <c r="AZZ14" s="255">
        <f t="shared" ca="1" si="537"/>
        <v>1000</v>
      </c>
      <c r="BAA14" s="255">
        <f t="shared" ca="1" si="679"/>
        <v>0</v>
      </c>
      <c r="BAB14" s="255">
        <f t="shared" ca="1" si="680"/>
        <v>0</v>
      </c>
      <c r="BAC14" s="255">
        <f t="shared" ca="1" si="538"/>
        <v>1000</v>
      </c>
      <c r="BAD14" s="255">
        <f t="shared" ca="1" si="539"/>
        <v>0</v>
      </c>
      <c r="BAE14" s="255">
        <f ca="1">SUMIF(BEN:BEN,AZT14,BET:BET)+SUMIF(BEQ:BEQ,AZT14,BEU:BEU)</f>
        <v>0</v>
      </c>
      <c r="BAF14" s="255">
        <f ca="1">SUMIF(BEN:BEN,AZT14,BEV:BEV)+SUMIF(BEQ:BEQ,AZT14,BEW:BEW)</f>
        <v>0</v>
      </c>
      <c r="BAG14" s="255">
        <f t="shared" ca="1" si="540"/>
        <v>0</v>
      </c>
      <c r="BAH14" s="255">
        <v>11</v>
      </c>
      <c r="BAI14" s="255">
        <f t="shared" ca="1" si="681"/>
        <v>1</v>
      </c>
      <c r="BAK14" s="255">
        <f ca="1">RANK(BAG14,BAG$11:BAG$15)+COUNTIF(BAG$11:BAG14,BAG14)-1</f>
        <v>4</v>
      </c>
      <c r="BAL14" s="255" t="str">
        <f ca="1">INDEX(AZT$11:AZT$15,MATCH(4,BAK$11:BAK$15,0),0)</f>
        <v>Scotland</v>
      </c>
      <c r="BAM14" s="255">
        <f t="shared" ca="1" si="682"/>
        <v>1</v>
      </c>
      <c r="BAN14" s="255" t="str">
        <f ca="1">IF(AND(BAN13&lt;&gt;"",BAM14=1),BAL14,"")</f>
        <v>Scotland</v>
      </c>
      <c r="BAO14" s="255" t="str">
        <f ca="1">IF(AND(BAO13&lt;&gt;"",BAM15=2),BAL15,"")</f>
        <v/>
      </c>
      <c r="BAS14" s="255" t="str">
        <f t="shared" ca="1" si="683"/>
        <v>Scotland</v>
      </c>
      <c r="BAT14" s="255">
        <f ca="1">SUMPRODUCT((BEN3:BEN42=BAS14)*(BEQ3:BEQ42=BAS15)*(BEX3:BEX42="W"))+SUMPRODUCT((BEN3:BEN42=BAS14)*(BEQ3:BEQ42=BAS11)*(BEX3:BEX42="W"))+SUMPRODUCT((BEN3:BEN42=BAS14)*(BEQ3:BEQ42=BAS12)*(BEX3:BEX42="W"))+SUMPRODUCT((BEN3:BEN42=BAS14)*(BEQ3:BEQ42=BAS13)*(BEX3:BEX42="W"))+SUMPRODUCT((BEN3:BEN42=BAS15)*(BEQ3:BEQ42=BAS14)*(BEY3:BEY42="W"))+SUMPRODUCT((BEN3:BEN42=BAS11)*(BEQ3:BEQ42=BAS14)*(BEY3:BEY42="W"))+SUMPRODUCT((BEN3:BEN42=BAS12)*(BEQ3:BEQ42=BAS14)*(BEY3:BEY42="W"))+SUMPRODUCT((BEN3:BEN42=BAS13)*(BEQ3:BEQ42=BAS14)*(BEY3:BEY42="W"))</f>
        <v>0</v>
      </c>
      <c r="BAU14" s="255">
        <f ca="1">SUMPRODUCT((BEN3:BEN42=BAS14)*(BEQ3:BEQ42=BAS15)*(BEX3:BEX42="D"))+SUMPRODUCT((BEN3:BEN42=BAS14)*(BEQ3:BEQ42=BAS11)*(BEX3:BEX42="D"))+SUMPRODUCT((BEN3:BEN42=BAS14)*(BEQ3:BEQ42=BAS12)*(BEX3:BEX42="D"))+SUMPRODUCT((BEN3:BEN42=BAS14)*(BEQ3:BEQ42=BAS13)*(BEX3:BEX42="D"))+SUMPRODUCT((BEN3:BEN42=BAS15)*(BEQ3:BEQ42=BAS14)*(BEX3:BEX42="D"))+SUMPRODUCT((BEN3:BEN42=BAS11)*(BEQ3:BEQ42=BAS14)*(BEX3:BEX42="D"))+SUMPRODUCT((BEN3:BEN42=BAS12)*(BEQ3:BEQ42=BAS14)*(BEX3:BEX42="D"))+SUMPRODUCT((BEN3:BEN42=BAS13)*(BEQ3:BEQ42=BAS14)*(BEX3:BEX42="D"))</f>
        <v>0</v>
      </c>
      <c r="BAV14" s="255">
        <f ca="1">SUMPRODUCT((BEN3:BEN42=BAS14)*(BEQ3:BEQ42=BAS15)*(BEX3:BEX42="L"))+SUMPRODUCT((BEN3:BEN42=BAS14)*(BEQ3:BEQ42=BAS11)*(BEX3:BEX42="L"))+SUMPRODUCT((BEN3:BEN42=BAS14)*(BEQ3:BEQ42=BAS12)*(BEX3:BEX42="L"))+SUMPRODUCT((BEN3:BEN42=BAS14)*(BEQ3:BEQ42=BAS13)*(BEX3:BEX42="L"))+SUMPRODUCT((BEN3:BEN42=BAS15)*(BEQ3:BEQ42=BAS14)*(BEY3:BEY42="L"))+SUMPRODUCT((BEN3:BEN42=BAS11)*(BEQ3:BEQ42=BAS14)*(BEY3:BEY42="L"))+SUMPRODUCT((BEN3:BEN42=BAS12)*(BEQ3:BEQ42=BAS14)*(BEY3:BEY42="L"))+SUMPRODUCT((BEN3:BEN42=BAS13)*(BEQ3:BEQ42=BAS14)*(BEY3:BEY42="L"))</f>
        <v>0</v>
      </c>
      <c r="BAW14" s="255">
        <f ca="1">IF(BAS14&lt;&gt;"",VLOOKUP(BAS14,AZT4:AZX29,5,FALSE),0)</f>
        <v>0</v>
      </c>
      <c r="BAX14" s="255">
        <f ca="1">IF(BAS14&lt;&gt;"",VLOOKUP(BAS14,AZT4:AZY29,6,FALSE),0)</f>
        <v>0</v>
      </c>
      <c r="BAY14" s="255">
        <f ca="1">BAW14-BAX14+1000</f>
        <v>1000</v>
      </c>
      <c r="BAZ14" s="255">
        <f ca="1">IF(BAS14&lt;&gt;"",VLOOKUP(BAS14,AZT4:BAA29,8,FALSE),0)</f>
        <v>0</v>
      </c>
      <c r="BBA14" s="255">
        <f ca="1">IF(BAS14&lt;&gt;"",VLOOKUP(BAS14,AZT4:BAB29,9,FALSE),0)</f>
        <v>0</v>
      </c>
      <c r="BBB14" s="255">
        <f ca="1">IF(BAS14&lt;&gt;"",BAZ14-BBA14+1000,"")</f>
        <v>1000</v>
      </c>
      <c r="BBC14" s="255">
        <f ca="1">IF(BAS14&lt;&gt;"",VLOOKUP(BAS14,AZT11:AZX15,5,FALSE),"")</f>
        <v>0</v>
      </c>
      <c r="BBD14" s="255">
        <f ca="1">IF(BAS14&lt;&gt;"",VLOOKUP(BAS14,AZT11:BAA15,8,FALSE),"")</f>
        <v>0</v>
      </c>
      <c r="BBE14" s="255">
        <f ca="1">IF(BAS14&lt;&gt;"",VLOOKUP(BAS14,AZT11:BAH15,15,FALSE),"")</f>
        <v>11</v>
      </c>
      <c r="BBF14" s="255">
        <f ca="1">SUMPRODUCT((BEN3:BEN42=BAS14)*(BEQ3:BEQ42=BAS15)*BET3:BET42)+SUMPRODUCT((BEN3:BEN42=BAS14)*(BEQ3:BEQ42=BAS11)*BET3:BET42)+SUMPRODUCT((BEN3:BEN42=BAS14)*(BEQ3:BEQ42=BAS12)*BET3:BET42)+SUMPRODUCT((BEN3:BEN42=BAS14)*(BEQ3:BEQ42=BAS13)*BET3:BET42)+SUMPRODUCT((BEN3:BEN42=BAS15)*(BEQ3:BEQ42=BAS14)*BEU3:BEU42)+SUMPRODUCT((BEN3:BEN42=BAS11)*(BEQ3:BEQ42=BAS14)*BEU3:BEU42)+SUMPRODUCT((BEN3:BEN42=BAS12)*(BEQ3:BEQ42=BAS14)*BEU3:BEU42)+SUMPRODUCT((BEN3:BEN42=BAS13)*(BEQ3:BEQ42=BAS14)*BEU3:BEU42)</f>
        <v>0</v>
      </c>
      <c r="BBG14" s="255">
        <f ca="1">SUMPRODUCT((BEN3:BEN42=BAS14)*(BEQ3:BEQ42=BAS15)*BEV3:BEV42)+SUMPRODUCT((BEN3:BEN42=BAS14)*(BEQ3:BEQ42=BAS11)*BEV3:BEV42)+SUMPRODUCT((BEN3:BEN42=BAS14)*(BEQ3:BEQ42=BAS12)*BEV3:BEV42)+SUMPRODUCT((BEN3:BEN42=BAS14)*(BEQ3:BEQ42=BAS13)*BEV3:BEV42)+SUMPRODUCT((BEN3:BEN42=BAS15)*(BEQ3:BEQ42=BAS14)*BEW3:BEW42)+SUMPRODUCT((BEN3:BEN42=BAS11)*(BEQ3:BEQ42=BAS14)*BEW3:BEW42)+SUMPRODUCT((BEN3:BEN42=BAS12)*(BEQ3:BEQ42=BAS14)*BEW3:BEW42)+SUMPRODUCT((BEN3:BEN42=BAS13)*(BEQ3:BEQ42=BAS14)*BEW3:BEW42)</f>
        <v>0</v>
      </c>
      <c r="BBH14" s="255">
        <f ca="1">IF(BAS14&lt;&gt;"",BAT14*4+BAU14*2+BBF14+BBG14,"")</f>
        <v>0</v>
      </c>
      <c r="BBI14" s="255">
        <f ca="1">IF(BAS14&lt;&gt;"",RANK(BBH14,BBH11:BBH15),"")</f>
        <v>1</v>
      </c>
      <c r="BBJ14" s="255">
        <f ca="1">SUMPRODUCT((BBH11:BBH15=BBH14)*(BAY11:BAY15&gt;BAY14))</f>
        <v>0</v>
      </c>
      <c r="BBK14" s="255">
        <f ca="1">SUMPRODUCT((BBH11:BBH15=BBH14)*(BAY11:BAY15=BAY14)*(BBB11:BBB15&gt;BBB14))</f>
        <v>0</v>
      </c>
      <c r="BBL14" s="255">
        <f ca="1">SUMPRODUCT((BBH11:BBH15=BBH14)*(BAY11:BAY15=BAY14)*(BBB11:BBB15=BBB14)*(BBC11:BBC15&gt;BBC14))</f>
        <v>0</v>
      </c>
      <c r="BBM14" s="255">
        <f ca="1">SUMPRODUCT((BBH11:BBH15=BBH14)*(BAY11:BAY15=BAY14)*(BBB11:BBB15=BBB14)*(BBC11:BBC15=BBC14)*(BBD11:BBD15&gt;BBD14))</f>
        <v>0</v>
      </c>
      <c r="BBN14" s="255">
        <f ca="1">SUMPRODUCT((BBH11:BBH15=BBH14)*(BAY11:BAY15=BAY14)*(BBB11:BBB15=BBB14)*(BBC11:BBC15=BBC14)*(BBD11:BBD15=BBD14)*(BBE11:BBE15&gt;BBE14))</f>
        <v>2</v>
      </c>
      <c r="BBO14" s="255">
        <f t="shared" ca="1" si="686"/>
        <v>3</v>
      </c>
      <c r="BBP14" s="255" t="str">
        <f ca="1">IF(BAS14&lt;&gt;"",INDEX(BAS11:BAS15,MATCH(4,BBO11:BBO15,0),0),"")</f>
        <v>Samoa</v>
      </c>
      <c r="BBQ14" s="255" t="str">
        <f ca="1">IF(BAO13&lt;&gt;"",BAO13,"")</f>
        <v/>
      </c>
      <c r="BBR14" s="255" t="str">
        <f ca="1">IF(BBQ14&lt;&gt;"",SUMPRODUCT((BEN3:BEN42=BBQ14)*(BEQ3:BEQ42=BBQ15)*(BEX3:BEX42="W"))+SUMPRODUCT((BEN3:BEN42=BBQ14)*(BEQ3:BEQ42=BBQ12)*(BEX3:BEX42="W"))+SUMPRODUCT((BEN3:BEN42=BBQ14)*(BEQ3:BEQ42=BBQ13)*(BEX3:BEX42="W"))+SUMPRODUCT((BEN3:BEN42=BBQ15)*(BEQ3:BEQ42=BBQ14)*(BEY3:BEY42="W"))+SUMPRODUCT((BEN3:BEN42=BBQ12)*(BEQ3:BEQ42=BBQ14)*(BEY3:BEY42="W"))+SUMPRODUCT((BEN3:BEN42=BBQ13)*(BEQ3:BEQ42=BBQ14)*(BEY3:BEY42="W")),"")</f>
        <v/>
      </c>
      <c r="BBS14" s="255" t="str">
        <f ca="1">IF(BBQ14&lt;&gt;"",SUMPRODUCT((BEN3:BEN42=BBQ14)*(BEQ3:BEQ42=BBQ15)*(BEX3:BEX42="D"))+SUMPRODUCT((BEN3:BEN42=BBQ14)*(BEQ3:BEQ42=BBQ12)*(BEX3:BEX42="D"))+SUMPRODUCT((BEN3:BEN42=BBQ14)*(BEQ3:BEQ42=BBQ13)*(BEX3:BEX42="D"))+SUMPRODUCT((BEN3:BEN42=BBQ15)*(BEQ3:BEQ42=BBQ14)*(BEX3:BEX42="D"))+SUMPRODUCT((BEN3:BEN42=BBQ12)*(BEQ3:BEQ42=BBQ14)*(BEX3:BEX42="D"))+SUMPRODUCT((BEN3:BEN42=BBQ13)*(BEQ3:BEQ42=BBQ14)*(BEX3:BEX42="D")),"")</f>
        <v/>
      </c>
      <c r="BBT14" s="255" t="str">
        <f ca="1">IF(BBQ14&lt;&gt;"",SUMPRODUCT((BEN3:BEN42=BBQ14)*(BEQ3:BEQ42=BBQ15)*(BEX3:BEX42="L"))+SUMPRODUCT((BEN3:BEN42=BBQ14)*(BEQ3:BEQ42=BBQ12)*(BEX3:BEX42="L"))+SUMPRODUCT((BEN3:BEN42=BBQ14)*(BEQ3:BEQ42=BBQ13)*(BEX3:BEX42="L"))+SUMPRODUCT((BEN3:BEN42=BBQ15)*(BEQ3:BEQ42=BBQ14)*(BEY3:BEY42="L"))+SUMPRODUCT((BEN3:BEN42=BBQ12)*(BEQ3:BEQ42=BBQ14)*(BEY3:BEY42="L"))+SUMPRODUCT((BEN3:BEN42=BBQ13)*(BEQ3:BEQ42=BBQ14)*(BEY3:BEY42="L")),"")</f>
        <v/>
      </c>
      <c r="BBU14" s="255">
        <f ca="1">IF(BBQ14&lt;&gt;"",VLOOKUP(BBQ14,AZT4:AZX29,5,FALSE),0)</f>
        <v>0</v>
      </c>
      <c r="BBV14" s="255">
        <f ca="1">IF(BBQ14&lt;&gt;"",VLOOKUP(BBQ14,AZT4:AZY29,6,FALSE),0)</f>
        <v>0</v>
      </c>
      <c r="BBW14" s="255">
        <f ca="1">BBU14-BBV14+1000</f>
        <v>1000</v>
      </c>
      <c r="BBX14" s="255">
        <f ca="1">IF(BBQ14&lt;&gt;"",VLOOKUP(BBQ14,AZT4:BAA29,8,FALSE),0)</f>
        <v>0</v>
      </c>
      <c r="BBY14" s="255">
        <f ca="1">IF(BBQ14&lt;&gt;"",VLOOKUP(BBQ14,AZT4:BAB29,9,FALSE),0)</f>
        <v>0</v>
      </c>
      <c r="BBZ14" s="255" t="str">
        <f ca="1">IF(BBQ14&lt;&gt;"",BBX14-BBY14+1000,"")</f>
        <v/>
      </c>
      <c r="BCA14" s="255" t="str">
        <f ca="1">IF(BBQ14&lt;&gt;"",VLOOKUP(BBQ14,AZT11:AZX15,5,FALSE),"")</f>
        <v/>
      </c>
      <c r="BCB14" s="255" t="str">
        <f ca="1">IF(BBQ14&lt;&gt;"",VLOOKUP(BBQ14,AZT11:BAA15,8,FALSE),"")</f>
        <v/>
      </c>
      <c r="BCC14" s="255" t="str">
        <f ca="1">IF(BBQ14&lt;&gt;"",VLOOKUP(BBQ14,AZT11:BAH15,15,FALSE),"")</f>
        <v/>
      </c>
      <c r="BCD14" s="255" t="str">
        <f ca="1">IF(BBQ14&lt;&gt;"",SUMPRODUCT((BEN3:BEN42=BBQ14)*(BEQ3:BEQ42=BBQ15)*BET3:BET42)+SUMPRODUCT((BEN3:BEN42=BBQ14)*(BEQ3:BEQ42=BBQ12)*BET3:BET42)+SUMPRODUCT((BEN3:BEN42=BBQ14)*(BEQ3:BEQ42=BBQ13)*BET3:BET42)+SUMPRODUCT((BEN3:BEN42=BBQ15)*(BEQ3:BEQ42=BBQ14)*BEU3:BEU42)+SUMPRODUCT((BEN3:BEN42=BBQ12)*(BEQ3:BEQ42=BBQ14)*BEU3:BEU42)+SUMPRODUCT((BEN3:BEN42=BBQ13)*(BEQ3:BEQ42=BBQ14)*BEU3:BEU42),"")</f>
        <v/>
      </c>
      <c r="BCE14" s="255" t="str">
        <f ca="1">IF(BBQ14&lt;&gt;"",SUMPRODUCT((BEN3:BEN42=BBQ14)*(BEQ3:BEQ42=BBQ15)*BEV3:BEV42)+SUMPRODUCT((BEN3:BEN42=BBQ14)*(BEQ3:BEQ42=BBQ12)*BEV3:BEV42)+SUMPRODUCT((BEN3:BEN42=BBQ14)*(BEQ3:BEQ42=BBQ13)*BEV3:BEV42)+SUMPRODUCT((BEN3:BEN42=BBQ15)*(BEQ3:BEQ42=BBQ14)*BEW3:BEW42)+SUMPRODUCT((BEN3:BEN42=BBQ12)*(BEQ3:BEQ42=BBQ14)*BEW3:BEW42)+SUMPRODUCT((BEN3:BEN42=BBQ13)*(BEQ3:BEQ42=BBQ14)*BEW3:BEW42),"")</f>
        <v/>
      </c>
      <c r="BCF14" s="255" t="str">
        <f ca="1">IF(BBQ14&lt;&gt;"",BBR14*4+BBS14*2+BCD14+BCE14,"")</f>
        <v/>
      </c>
      <c r="BCG14" s="255" t="str">
        <f ca="1">IF(BBQ14&lt;&gt;"",RANK(BCF14,BCF12:BCF15),"")</f>
        <v/>
      </c>
      <c r="BCH14" s="255">
        <f ca="1">SUMPRODUCT((BCF12:BCF15=BCF14)*(BBW12:BBW15&gt;BBW14))</f>
        <v>0</v>
      </c>
      <c r="BCI14" s="255">
        <f ca="1">SUMPRODUCT((BCF12:BCF15=BCF14)*(BBW12:BBW15=BBW14)*(BBZ12:BBZ15&gt;BBZ14))</f>
        <v>0</v>
      </c>
      <c r="BCJ14" s="255">
        <f ca="1">SUMPRODUCT((BCF11:BCF15=BCF14)*(BBW11:BBW15=BBW14)*(BBZ11:BBZ15=BBZ14)*(BCA11:BCA15&gt;BCA14))</f>
        <v>0</v>
      </c>
      <c r="BCK14" s="255">
        <f ca="1">SUMPRODUCT((BCF11:BCF15=BCF14)*(BBW11:BBW15=BBW14)*(BBZ11:BBZ15=BBZ14)*(BCA11:BCA15=BCA14)*(BCB11:BCB15&gt;BCB14))</f>
        <v>0</v>
      </c>
      <c r="BCL14" s="255">
        <f ca="1">SUMPRODUCT((BCF11:BCF15=BCF14)*(BBW11:BBW15=BBW14)*(BBZ11:BBZ15=BBZ14)*(BCA11:BCA15=BCA14)*(BCB11:BCB15=BCB14)*(BCC11:BCC15&gt;BCC14))</f>
        <v>0</v>
      </c>
      <c r="BCM14" s="255" t="str">
        <f t="shared" ca="1" si="687"/>
        <v/>
      </c>
      <c r="BCN14" s="255" t="str">
        <f ca="1">IF(BBQ14&lt;&gt;"",INDEX(BBQ12:BBQ15,MATCH(4,BCM12:BCM15,0),0),"")</f>
        <v/>
      </c>
      <c r="BCO14" s="255" t="str">
        <f ca="1">IF(BAP12&lt;&gt;"",BAP12,"")</f>
        <v/>
      </c>
      <c r="BCP14" s="255">
        <f ca="1">SUMPRODUCT((BEN3:BEN42=BCO14)*(BEQ3:BEQ42=BCO15)*(BEX3:BEX42="W"))+SUMPRODUCT((BEN3:BEN42=BCO14)*(BEQ3:BEQ42=BCO16)*(BEX3:BEX42="W"))+SUMPRODUCT((BEN3:BEN42=BCO14)*(BEQ3:BEQ42=BCO13)*(BEX3:BEX42="W"))+SUMPRODUCT((BEN3:BEN42=BCO15)*(BEQ3:BEQ42=BCO14)*(BEY3:BEY42="W"))+SUMPRODUCT((BEN3:BEN42=BCO16)*(BEQ3:BEQ42=BCO14)*(BEY3:BEY42="W"))+SUMPRODUCT((BEN3:BEN42=BCO13)*(BEQ3:BEQ42=BCO14)*(BEY3:BEY42="W"))</f>
        <v>0</v>
      </c>
      <c r="BCQ14" s="255">
        <f ca="1">SUMPRODUCT((BEN3:BEN42=BCO14)*(BEQ3:BEQ42=BCO15)*(BEX3:BEX42="D"))+SUMPRODUCT((BEN3:BEN42=BCO14)*(BEQ3:BEQ42=BCO16)*(BEX3:BEX42="D"))+SUMPRODUCT((BEN3:BEN42=BCO14)*(BEQ3:BEQ42=BCO13)*(BEX3:BEX42="D"))+SUMPRODUCT((BEN3:BEN42=BCO15)*(BEQ3:BEQ42=BCO14)*(BEX3:BEX42="D"))+SUMPRODUCT((BEN3:BEN42=BCO16)*(BEQ3:BEQ42=BCO14)*(BEX3:BEX42="D"))+SUMPRODUCT((BEN3:BEN42=BCO13)*(BEQ3:BEQ42=BCO14)*(BEX3:BEX42="D"))</f>
        <v>0</v>
      </c>
      <c r="BCR14" s="255">
        <f ca="1">SUMPRODUCT((BEN3:BEN42=BCO14)*(BEQ3:BEQ42=BCO15)*(BEX3:BEX42="L"))+SUMPRODUCT((BEN3:BEN42=BCO14)*(BEQ3:BEQ42=BCO16)*(BEX3:BEX42="L"))+SUMPRODUCT((BEN3:BEN42=BCO14)*(BEQ3:BEQ42=BCO13)*(BEX3:BEX42="L"))+SUMPRODUCT((BEN3:BEN42=BCO15)*(BEQ3:BEQ42=BCO14)*(BEY3:BEY42="L"))+SUMPRODUCT((BEN3:BEN42=BCO16)*(BEQ3:BEQ42=BCO14)*(BEY3:BEY42="L"))+SUMPRODUCT((BEN3:BEN42=BCO13)*(BEQ3:BEQ42=BCO14)*(BEY3:BEY42="L"))</f>
        <v>0</v>
      </c>
      <c r="BCS14" s="255">
        <f ca="1">IF(BCO14&lt;&gt;"",VLOOKUP(BCO14,AZT4:AZX29,5,FALSE),0)</f>
        <v>0</v>
      </c>
      <c r="BCT14" s="255">
        <f ca="1">IF(BCO14&lt;&gt;"",VLOOKUP(BCO14,AZT4:AZY29,6,FALSE),0)</f>
        <v>0</v>
      </c>
      <c r="BCU14" s="255">
        <f ca="1">BCS14-BCT14+1000</f>
        <v>1000</v>
      </c>
      <c r="BCV14" s="255">
        <f ca="1">IF(BCO14&lt;&gt;"",VLOOKUP(BCO14,AZT4:BAA29,8,FALSE),0)</f>
        <v>0</v>
      </c>
      <c r="BCW14" s="255">
        <f ca="1">IF(BCO14&lt;&gt;"",VLOOKUP(BCO14,AZT4:BAB29,9,FALSE),0)</f>
        <v>0</v>
      </c>
      <c r="BCX14" s="255">
        <f t="shared" ref="BCX14" ca="1" si="800">BCV14-BCW14+1000</f>
        <v>1000</v>
      </c>
      <c r="BCY14" s="255" t="str">
        <f ca="1">IF(BCO14&lt;&gt;"",VLOOKUP(BCO14,AZT11:AZX15,5,FALSE),"")</f>
        <v/>
      </c>
      <c r="BCZ14" s="255" t="str">
        <f ca="1">IF(BCO14&lt;&gt;"",VLOOKUP(BCO14,AZT11:BAA15,8,FALSE),"")</f>
        <v/>
      </c>
      <c r="BDA14" s="255" t="str">
        <f ca="1">IF(BCO14&lt;&gt;"",VLOOKUP(BCO14,AZT11:BAH15,15,FALSE),"")</f>
        <v/>
      </c>
      <c r="BDB14" s="255">
        <f ca="1">SUMPRODUCT((BEN3:BEN42=BCO14)*(BEQ3:BEQ42=BCO15)*BET3:BET42)+SUMPRODUCT((BEN3:BEN42=BCO14)*(BEQ3:BEQ42=BCO16)*BET3:BET42)+SUMPRODUCT((BEN3:BEN42=BCO14)*(BEQ3:BEQ42=BCO13)*BET3:BET42)+SUMPRODUCT((BEN3:BEN42=BCO15)*(BEQ3:BEQ42=BCO14)*BEU3:BEU42)+SUMPRODUCT((BEN3:BEN42=BCO16)*(BEQ3:BEQ42=BCO14)*BEU3:BEU42)+SUMPRODUCT((BEN3:BEN42=BCO13)*(BEQ3:BEQ42=BCO14)*BEU3:BEU42)</f>
        <v>0</v>
      </c>
      <c r="BDC14" s="255">
        <f ca="1">SUMPRODUCT((BEN3:BEN42=BCO14)*(BEQ3:BEQ42=BCO15)*BEV3:BEV42)+SUMPRODUCT((BEN3:BEN42=BCO14)*(BEQ3:BEQ42=BCO16)*BEV3:BEV42)+SUMPRODUCT((BEN3:BEN42=BCO14)*(BEQ3:BEQ42=BCO13)*BEV3:BEV42)+SUMPRODUCT((BEN3:BEN42=BCO15)*(BEQ3:BEQ42=BCO14)*BEW3:BEW42)+SUMPRODUCT((BEN3:BEN42=BCO16)*(BEQ3:BEQ42=BCO14)*BEW3:BEW42)+SUMPRODUCT((BEN3:BEN42=BCO13)*(BEQ3:BEQ42=BCO14)*BEW3:BEW42)</f>
        <v>0</v>
      </c>
      <c r="BDD14" s="255">
        <f t="shared" ref="BDD14" ca="1" si="801">BCP14*4+BCQ14*2+BDB14+BDC14</f>
        <v>0</v>
      </c>
      <c r="BDE14" s="255" t="str">
        <f ca="1">IF(BCO14&lt;&gt;"",RANK(BDD14,BDD13:BDD16),"")</f>
        <v/>
      </c>
      <c r="BDF14" s="255">
        <f ca="1">SUMPRODUCT((BDD13:BDD16=BDD14)*(BCU13:BCU16&gt;BCU14))</f>
        <v>0</v>
      </c>
      <c r="BDG14" s="255">
        <f ca="1">SUMPRODUCT((BDD13:BDD16=BDD14)*(BCU13:BCU16=BCU14)*(BCX13:BCX16&gt;BCX14))</f>
        <v>0</v>
      </c>
      <c r="BDH14" s="255">
        <f ca="1">SUMPRODUCT((BDD11:BDD15=BDD14)*(BCU11:BCU15=BCU14)*(BCX11:BCX15=BCX14)*(BCY11:BCY15&gt;BCY14))</f>
        <v>0</v>
      </c>
      <c r="BDI14" s="255">
        <f ca="1">SUMPRODUCT((BDD11:BDD15=BDD14)*(BCU11:BCU15=BCU14)*(BCX11:BCX15=BCX14)*(BCY11:BCY15=BCY14)*(BCZ11:BCZ15&gt;BCZ14))</f>
        <v>0</v>
      </c>
      <c r="BDJ14" s="255">
        <f ca="1">SUMPRODUCT((BDD11:BDD15=BDD14)*(BCU11:BCU15=BCU14)*(BCX11:BCX15=BCX14)*(BCY11:BCY15=BCY14)*(BCZ11:BCZ15=BCZ14)*(BDA11:BDA15&gt;BDA14))</f>
        <v>0</v>
      </c>
      <c r="BDK14" s="255" t="str">
        <f t="shared" ca="1" si="759"/>
        <v/>
      </c>
      <c r="BDL14" s="255" t="str">
        <f ca="1">IF(BCO14&lt;&gt;"",INDEX(BCO13:BCO15,MATCH(4,BDK13:BDK15,0),0),"")</f>
        <v/>
      </c>
      <c r="BDM14" s="255" t="str">
        <f ca="1">IF(BAQ11&lt;&gt;"",BAQ11,"")</f>
        <v/>
      </c>
      <c r="BDN14" s="255">
        <f ca="1">SUMPRODUCT((BEN3:BEN42=BDM14)*(BEQ3:BEQ42=BDM15)*(BEX3:BEX42="W"))+SUMPRODUCT((BEN3:BEN42=BDM14)*(BEQ3:BEQ42=BDM16)*(BEX3:BEX42="W"))+SUMPRODUCT((BEN3:BEN42=BDM14)*(BEQ3:BEQ42=BDM17)*(BEX3:BEX42="W"))+SUMPRODUCT((BEN3:BEN42=BDM15)*(BEQ3:BEQ42=BDM14)*(BEY3:BEY42="W"))+SUMPRODUCT((BEN3:BEN42=BDM16)*(BEQ3:BEQ42=BDM14)*(BEY3:BEY42="W"))+SUMPRODUCT((BEN3:BEN42=BDM17)*(BEQ3:BEQ42=BDM14)*(BEY3:BEY42="W"))</f>
        <v>0</v>
      </c>
      <c r="BDO14" s="255">
        <f ca="1">SUMPRODUCT((BEN3:BEN42=BDM14)*(BEQ3:BEQ42=BDM15)*(BEX3:BEX42="D"))+SUMPRODUCT((BEN3:BEN42=BDM14)*(BEQ3:BEQ42=BDM16)*(BEX3:BEX42="D"))+SUMPRODUCT((BEN3:BEN42=BDM14)*(BEQ3:BEQ42=BDM17)*(BEX3:BEX42="D"))+SUMPRODUCT((BEN3:BEN42=BDM15)*(BEQ3:BEQ42=BDM14)*(BEX3:BEX42="D"))+SUMPRODUCT((BEN3:BEN42=BDM16)*(BEQ3:BEQ42=BDM14)*(BEX3:BEX42="D"))+SUMPRODUCT((BEN3:BEN42=BDM17)*(BEQ3:BEQ42=BDM14)*(BEX3:BEX42="D"))</f>
        <v>0</v>
      </c>
      <c r="BDP14" s="255">
        <f ca="1">SUMPRODUCT((BEN3:BEN42=BDM14)*(BEQ3:BEQ42=BDM15)*(BEX3:BEX42="L"))+SUMPRODUCT((BEN3:BEN42=BDM14)*(BEQ3:BEQ42=BDM16)*(BEX3:BEX42="L"))+SUMPRODUCT((BEN3:BEN42=BDM14)*(BEQ3:BEQ42=BDM17)*(BEX3:BEX42="L"))+SUMPRODUCT((BEN3:BEN42=BDM15)*(BEQ3:BEQ42=BDM14)*(BEY3:BEY42="L"))+SUMPRODUCT((BEN3:BEN42=BDM16)*(BEQ3:BEQ42=BDM14)*(BEY3:BEY42="L"))+SUMPRODUCT((BEN3:BEN42=BDM17)*(BEQ3:BEQ42=BDM14)*(BEY3:BEY42="L"))</f>
        <v>0</v>
      </c>
      <c r="BDQ14" s="255">
        <f ca="1">IF(BDM14&lt;&gt;"",VLOOKUP(BDM14,AZT4:AZX29,5,FALSE),0)</f>
        <v>0</v>
      </c>
      <c r="BDR14" s="255">
        <f ca="1">IF(BDM14&lt;&gt;"",VLOOKUP(BDM14,AZT4:AZY29,6,FALSE),0)</f>
        <v>0</v>
      </c>
      <c r="BDS14" s="255">
        <f ca="1">BDQ14-BDR14+1000</f>
        <v>1000</v>
      </c>
      <c r="BDT14" s="255">
        <f ca="1">IF(BDM14&lt;&gt;"",VLOOKUP(BDM14,AZT4:BAA29,8,FALSE),0)</f>
        <v>0</v>
      </c>
      <c r="BDU14" s="255">
        <f ca="1">IF(BDM14&lt;&gt;"",VLOOKUP(BDM14,AZT4:BAB29,9,FALSE),0)</f>
        <v>0</v>
      </c>
      <c r="BDV14" s="255">
        <f ca="1">BDT14-BDU14+1000</f>
        <v>1000</v>
      </c>
      <c r="BDW14" s="255" t="str">
        <f ca="1">IF(BDM14&lt;&gt;"",VLOOKUP(BDM14,AZT11:AZX15,5,FALSE),"")</f>
        <v/>
      </c>
      <c r="BDX14" s="255" t="str">
        <f ca="1">IF(BDM14&lt;&gt;"",VLOOKUP(BDM14,AZT11:BAA15,8,FALSE),"")</f>
        <v/>
      </c>
      <c r="BDY14" s="255" t="str">
        <f ca="1">IF(BDM14&lt;&gt;"",VLOOKUP(BDM14,AZT11:BAH15,15,FALSE),"")</f>
        <v/>
      </c>
      <c r="BDZ14" s="255">
        <f ca="1">SUMPRODUCT((BEN3:BEN42=BDM14)*(BEQ3:BEQ42=BDM15)*BET3:BET42)+SUMPRODUCT((BEN3:BEN42=BDM14)*(BEQ3:BEQ42=BDM16)*BET3:BET42)+SUMPRODUCT((BEN3:BEN42=BDM14)*(BEQ3:BEQ42=BDM17)*BET3:BET42)+SUMPRODUCT((BEN3:BEN42=BDM15)*(BEQ3:BEQ42=BDM14)*BEU3:BEU42)+SUMPRODUCT((BEN3:BEN42=BDM16)*(BEQ3:BEQ42=BDM14)*BEU3:BEU42)+SUMPRODUCT((BEN3:BEN42=BDM17)*(BEQ3:BEQ42=BDM14)*BEU3:BEU42)</f>
        <v>0</v>
      </c>
      <c r="BEA14" s="255">
        <f ca="1">SUMPRODUCT((BEN3:BEN42=BDM14)*(BEQ3:BEQ42=BDM15)*BEV3:BEV42)+SUMPRODUCT((BEN3:BEN42=BDM14)*(BEQ3:BEQ42=BDM16)*BEV3:BEV42)+SUMPRODUCT((BEN3:BEN42=BDM14)*(BEQ3:BEQ42=BDM17)*BEV3:BEV42)+SUMPRODUCT((BEN3:BEN42=BDM15)*(BEQ3:BEQ42=BDM14)*BEW3:BEW42)+SUMPRODUCT((BEN3:BEN42=BDM16)*(BEQ3:BEQ42=BDM14)*BEW3:BEW42)+SUMPRODUCT((BEN3:BEN42=BDM17)*(BEQ3:BEQ42=BDM14)*BEW3:BEW42)</f>
        <v>0</v>
      </c>
      <c r="BEB14" s="255">
        <f ca="1">BDN14*4+BDO14*2+BDZ14+BEA14</f>
        <v>0</v>
      </c>
      <c r="BEC14" s="255" t="str">
        <f ca="1">IF(BDM14&lt;&gt;"",RANK(BEB14,BEB14:BEB17),"")</f>
        <v/>
      </c>
      <c r="BED14" s="255">
        <f ca="1">SUMPRODUCT((BEB14:BEB17=BEB14)*(BDS14:BDS17&gt;BDS14))</f>
        <v>0</v>
      </c>
      <c r="BEE14" s="255">
        <f ca="1">SUMPRODUCT((BEB14:BEB17=BEB14)*(BDS14:BDS17=BDS14)*(BDV14:BDV17&gt;BDV14))</f>
        <v>0</v>
      </c>
      <c r="BEF14" s="255">
        <f ca="1">SUMPRODUCT((BEB11:BEB15=BEB14)*(BDS11:BDS15=BDS14)*(BDV11:BDV15=BDV14)*(BDW11:BDW15&gt;BDW14))</f>
        <v>0</v>
      </c>
      <c r="BEG14" s="255">
        <f ca="1">SUMPRODUCT((BEB11:BEB15=BEB14)*(BDS11:BDS15=BDS14)*(BDV11:BDV15=BDV14)*(BDW11:BDW15=BDW14)*(BDX11:BDX15&gt;BDX14))</f>
        <v>0</v>
      </c>
      <c r="BEH14" s="255">
        <f ca="1">SUMPRODUCT((BEB11:BEB15=BEB14)*(BDS11:BDS15=BDS14)*(BDV11:BDV15=BDV14)*(BDW11:BDW15=BDW14)*(BDX11:BDX15=BDX14)*(BDY11:BDY15&gt;BDY14))</f>
        <v>0</v>
      </c>
      <c r="BEI14" s="255" t="str">
        <f t="shared" ref="BEI14:BEI15" ca="1" si="802">IF(BDM14&lt;&gt;"",SUM(BEC14:BEH14)+3,"")</f>
        <v/>
      </c>
      <c r="BEJ14" s="255" t="str">
        <f ca="1">IF(BDM14&lt;&gt;"",IF(BEI14=4,BDM14,BDM15),"")</f>
        <v/>
      </c>
      <c r="BEK14" s="255" t="str">
        <f ca="1">IF(BEJ14&lt;&gt;"",BEJ14,IF(BDL14&lt;&gt;"",BDL14,IF(BCN14&lt;&gt;"",BCN14,IF(BBP14&lt;&gt;"",BBP14,BAL14))))</f>
        <v>Samoa</v>
      </c>
      <c r="BEL14" s="255">
        <v>4</v>
      </c>
      <c r="BEM14" s="255">
        <v>12</v>
      </c>
      <c r="BEN14" s="255" t="str">
        <f t="shared" si="90"/>
        <v>New Zealand</v>
      </c>
      <c r="BEO14" s="255" t="str">
        <f ca="1">IF(OFFSET('All Players'!$W21,0,BEO$1)&lt;&gt;"",OFFSET('All Players'!$W21,0,BEO$1),"")</f>
        <v/>
      </c>
      <c r="BEP14" s="255" t="str">
        <f ca="1">IF(OFFSET('All Players'!$Y21,0,BEO$1)&lt;&gt;"",OFFSET('All Players'!$Y21,0,BEO$1),"")</f>
        <v/>
      </c>
      <c r="BEQ14" s="255" t="str">
        <f t="shared" si="91"/>
        <v>Namibia</v>
      </c>
      <c r="BER14" s="255" t="str">
        <f ca="1">IF(OFFSET('All Players'!$AA21,0,BEQ$1)&lt;&gt;"",OFFSET('All Players'!$AA21,0,BEQ$1),"")</f>
        <v/>
      </c>
      <c r="BES14" s="255" t="str">
        <f ca="1">IF(OFFSET('All Players'!$AC21,0,BER$1)&lt;&gt;"",OFFSET('All Players'!$AC21,0,BER$1),"")</f>
        <v/>
      </c>
      <c r="BET14" s="255">
        <f t="shared" ca="1" si="92"/>
        <v>0</v>
      </c>
      <c r="BEU14" s="255">
        <f t="shared" ca="1" si="93"/>
        <v>0</v>
      </c>
      <c r="BEV14" s="255">
        <f t="shared" ca="1" si="94"/>
        <v>0</v>
      </c>
      <c r="BEW14" s="255">
        <f t="shared" ca="1" si="95"/>
        <v>0</v>
      </c>
      <c r="BEX14" s="255" t="str">
        <f t="shared" ca="1" si="96"/>
        <v/>
      </c>
      <c r="BEY14" s="255" t="str">
        <f t="shared" ca="1" si="97"/>
        <v/>
      </c>
      <c r="BEZ14" s="255">
        <f ca="1">VLOOKUP(BFA14,BJR11:BJS15,2,FALSE)</f>
        <v>3</v>
      </c>
      <c r="BFA14" s="255" t="s">
        <v>46</v>
      </c>
      <c r="BFB14" s="255">
        <f t="shared" ca="1" si="541"/>
        <v>0</v>
      </c>
      <c r="BFC14" s="255">
        <f t="shared" ca="1" si="542"/>
        <v>0</v>
      </c>
      <c r="BFD14" s="255">
        <f t="shared" ca="1" si="543"/>
        <v>0</v>
      </c>
      <c r="BFE14" s="255">
        <f t="shared" ca="1" si="544"/>
        <v>0</v>
      </c>
      <c r="BFF14" s="255">
        <f t="shared" ca="1" si="688"/>
        <v>0</v>
      </c>
      <c r="BFG14" s="255">
        <f t="shared" ca="1" si="545"/>
        <v>1000</v>
      </c>
      <c r="BFH14" s="255">
        <f t="shared" ca="1" si="689"/>
        <v>0</v>
      </c>
      <c r="BFI14" s="255">
        <f t="shared" ca="1" si="690"/>
        <v>0</v>
      </c>
      <c r="BFJ14" s="255">
        <f t="shared" ca="1" si="546"/>
        <v>1000</v>
      </c>
      <c r="BFK14" s="255">
        <f t="shared" ca="1" si="547"/>
        <v>0</v>
      </c>
      <c r="BFL14" s="255">
        <f ca="1">SUMIF(BJU:BJU,BFA14,BKA:BKA)+SUMIF(BJX:BJX,BFA14,BKB:BKB)</f>
        <v>0</v>
      </c>
      <c r="BFM14" s="255">
        <f ca="1">SUMIF(BJU:BJU,BFA14,BKC:BKC)+SUMIF(BJX:BJX,BFA14,BKD:BKD)</f>
        <v>0</v>
      </c>
      <c r="BFN14" s="255">
        <f t="shared" ca="1" si="548"/>
        <v>0</v>
      </c>
      <c r="BFO14" s="255">
        <v>11</v>
      </c>
      <c r="BFP14" s="255">
        <f t="shared" ca="1" si="691"/>
        <v>1</v>
      </c>
      <c r="BFR14" s="255">
        <f ca="1">RANK(BFN14,BFN$11:BFN$15)+COUNTIF(BFN$11:BFN14,BFN14)-1</f>
        <v>4</v>
      </c>
      <c r="BFS14" s="255" t="str">
        <f ca="1">INDEX(BFA$11:BFA$15,MATCH(4,BFR$11:BFR$15,0),0)</f>
        <v>Scotland</v>
      </c>
      <c r="BFT14" s="255">
        <f t="shared" ca="1" si="692"/>
        <v>1</v>
      </c>
      <c r="BFU14" s="255" t="str">
        <f ca="1">IF(AND(BFU13&lt;&gt;"",BFT14=1),BFS14,"")</f>
        <v>Scotland</v>
      </c>
      <c r="BFV14" s="255" t="str">
        <f ca="1">IF(AND(BFV13&lt;&gt;"",BFT15=2),BFS15,"")</f>
        <v/>
      </c>
      <c r="BFZ14" s="255" t="str">
        <f t="shared" ca="1" si="693"/>
        <v>Scotland</v>
      </c>
      <c r="BGA14" s="255">
        <f ca="1">SUMPRODUCT((BJU3:BJU42=BFZ14)*(BJX3:BJX42=BFZ15)*(BKE3:BKE42="W"))+SUMPRODUCT((BJU3:BJU42=BFZ14)*(BJX3:BJX42=BFZ11)*(BKE3:BKE42="W"))+SUMPRODUCT((BJU3:BJU42=BFZ14)*(BJX3:BJX42=BFZ12)*(BKE3:BKE42="W"))+SUMPRODUCT((BJU3:BJU42=BFZ14)*(BJX3:BJX42=BFZ13)*(BKE3:BKE42="W"))+SUMPRODUCT((BJU3:BJU42=BFZ15)*(BJX3:BJX42=BFZ14)*(BKF3:BKF42="W"))+SUMPRODUCT((BJU3:BJU42=BFZ11)*(BJX3:BJX42=BFZ14)*(BKF3:BKF42="W"))+SUMPRODUCT((BJU3:BJU42=BFZ12)*(BJX3:BJX42=BFZ14)*(BKF3:BKF42="W"))+SUMPRODUCT((BJU3:BJU42=BFZ13)*(BJX3:BJX42=BFZ14)*(BKF3:BKF42="W"))</f>
        <v>0</v>
      </c>
      <c r="BGB14" s="255">
        <f ca="1">SUMPRODUCT((BJU3:BJU42=BFZ14)*(BJX3:BJX42=BFZ15)*(BKE3:BKE42="D"))+SUMPRODUCT((BJU3:BJU42=BFZ14)*(BJX3:BJX42=BFZ11)*(BKE3:BKE42="D"))+SUMPRODUCT((BJU3:BJU42=BFZ14)*(BJX3:BJX42=BFZ12)*(BKE3:BKE42="D"))+SUMPRODUCT((BJU3:BJU42=BFZ14)*(BJX3:BJX42=BFZ13)*(BKE3:BKE42="D"))+SUMPRODUCT((BJU3:BJU42=BFZ15)*(BJX3:BJX42=BFZ14)*(BKE3:BKE42="D"))+SUMPRODUCT((BJU3:BJU42=BFZ11)*(BJX3:BJX42=BFZ14)*(BKE3:BKE42="D"))+SUMPRODUCT((BJU3:BJU42=BFZ12)*(BJX3:BJX42=BFZ14)*(BKE3:BKE42="D"))+SUMPRODUCT((BJU3:BJU42=BFZ13)*(BJX3:BJX42=BFZ14)*(BKE3:BKE42="D"))</f>
        <v>0</v>
      </c>
      <c r="BGC14" s="255">
        <f ca="1">SUMPRODUCT((BJU3:BJU42=BFZ14)*(BJX3:BJX42=BFZ15)*(BKE3:BKE42="L"))+SUMPRODUCT((BJU3:BJU42=BFZ14)*(BJX3:BJX42=BFZ11)*(BKE3:BKE42="L"))+SUMPRODUCT((BJU3:BJU42=BFZ14)*(BJX3:BJX42=BFZ12)*(BKE3:BKE42="L"))+SUMPRODUCT((BJU3:BJU42=BFZ14)*(BJX3:BJX42=BFZ13)*(BKE3:BKE42="L"))+SUMPRODUCT((BJU3:BJU42=BFZ15)*(BJX3:BJX42=BFZ14)*(BKF3:BKF42="L"))+SUMPRODUCT((BJU3:BJU42=BFZ11)*(BJX3:BJX42=BFZ14)*(BKF3:BKF42="L"))+SUMPRODUCT((BJU3:BJU42=BFZ12)*(BJX3:BJX42=BFZ14)*(BKF3:BKF42="L"))+SUMPRODUCT((BJU3:BJU42=BFZ13)*(BJX3:BJX42=BFZ14)*(BKF3:BKF42="L"))</f>
        <v>0</v>
      </c>
      <c r="BGD14" s="255">
        <f ca="1">IF(BFZ14&lt;&gt;"",VLOOKUP(BFZ14,BFA4:BFE29,5,FALSE),0)</f>
        <v>0</v>
      </c>
      <c r="BGE14" s="255">
        <f ca="1">IF(BFZ14&lt;&gt;"",VLOOKUP(BFZ14,BFA4:BFF29,6,FALSE),0)</f>
        <v>0</v>
      </c>
      <c r="BGF14" s="255">
        <f ca="1">BGD14-BGE14+1000</f>
        <v>1000</v>
      </c>
      <c r="BGG14" s="255">
        <f ca="1">IF(BFZ14&lt;&gt;"",VLOOKUP(BFZ14,BFA4:BFH29,8,FALSE),0)</f>
        <v>0</v>
      </c>
      <c r="BGH14" s="255">
        <f ca="1">IF(BFZ14&lt;&gt;"",VLOOKUP(BFZ14,BFA4:BFI29,9,FALSE),0)</f>
        <v>0</v>
      </c>
      <c r="BGI14" s="255">
        <f ca="1">IF(BFZ14&lt;&gt;"",BGG14-BGH14+1000,"")</f>
        <v>1000</v>
      </c>
      <c r="BGJ14" s="255">
        <f ca="1">IF(BFZ14&lt;&gt;"",VLOOKUP(BFZ14,BFA11:BFE15,5,FALSE),"")</f>
        <v>0</v>
      </c>
      <c r="BGK14" s="255">
        <f ca="1">IF(BFZ14&lt;&gt;"",VLOOKUP(BFZ14,BFA11:BFH15,8,FALSE),"")</f>
        <v>0</v>
      </c>
      <c r="BGL14" s="255">
        <f ca="1">IF(BFZ14&lt;&gt;"",VLOOKUP(BFZ14,BFA11:BFO15,15,FALSE),"")</f>
        <v>11</v>
      </c>
      <c r="BGM14" s="255">
        <f ca="1">SUMPRODUCT((BJU3:BJU42=BFZ14)*(BJX3:BJX42=BFZ15)*BKA3:BKA42)+SUMPRODUCT((BJU3:BJU42=BFZ14)*(BJX3:BJX42=BFZ11)*BKA3:BKA42)+SUMPRODUCT((BJU3:BJU42=BFZ14)*(BJX3:BJX42=BFZ12)*BKA3:BKA42)+SUMPRODUCT((BJU3:BJU42=BFZ14)*(BJX3:BJX42=BFZ13)*BKA3:BKA42)+SUMPRODUCT((BJU3:BJU42=BFZ15)*(BJX3:BJX42=BFZ14)*BKB3:BKB42)+SUMPRODUCT((BJU3:BJU42=BFZ11)*(BJX3:BJX42=BFZ14)*BKB3:BKB42)+SUMPRODUCT((BJU3:BJU42=BFZ12)*(BJX3:BJX42=BFZ14)*BKB3:BKB42)+SUMPRODUCT((BJU3:BJU42=BFZ13)*(BJX3:BJX42=BFZ14)*BKB3:BKB42)</f>
        <v>0</v>
      </c>
      <c r="BGN14" s="255">
        <f ca="1">SUMPRODUCT((BJU3:BJU42=BFZ14)*(BJX3:BJX42=BFZ15)*BKC3:BKC42)+SUMPRODUCT((BJU3:BJU42=BFZ14)*(BJX3:BJX42=BFZ11)*BKC3:BKC42)+SUMPRODUCT((BJU3:BJU42=BFZ14)*(BJX3:BJX42=BFZ12)*BKC3:BKC42)+SUMPRODUCT((BJU3:BJU42=BFZ14)*(BJX3:BJX42=BFZ13)*BKC3:BKC42)+SUMPRODUCT((BJU3:BJU42=BFZ15)*(BJX3:BJX42=BFZ14)*BKD3:BKD42)+SUMPRODUCT((BJU3:BJU42=BFZ11)*(BJX3:BJX42=BFZ14)*BKD3:BKD42)+SUMPRODUCT((BJU3:BJU42=BFZ12)*(BJX3:BJX42=BFZ14)*BKD3:BKD42)+SUMPRODUCT((BJU3:BJU42=BFZ13)*(BJX3:BJX42=BFZ14)*BKD3:BKD42)</f>
        <v>0</v>
      </c>
      <c r="BGO14" s="255">
        <f ca="1">IF(BFZ14&lt;&gt;"",BGA14*4+BGB14*2+BGM14+BGN14,"")</f>
        <v>0</v>
      </c>
      <c r="BGP14" s="255">
        <f ca="1">IF(BFZ14&lt;&gt;"",RANK(BGO14,BGO11:BGO15),"")</f>
        <v>1</v>
      </c>
      <c r="BGQ14" s="255">
        <f ca="1">SUMPRODUCT((BGO11:BGO15=BGO14)*(BGF11:BGF15&gt;BGF14))</f>
        <v>0</v>
      </c>
      <c r="BGR14" s="255">
        <f ca="1">SUMPRODUCT((BGO11:BGO15=BGO14)*(BGF11:BGF15=BGF14)*(BGI11:BGI15&gt;BGI14))</f>
        <v>0</v>
      </c>
      <c r="BGS14" s="255">
        <f ca="1">SUMPRODUCT((BGO11:BGO15=BGO14)*(BGF11:BGF15=BGF14)*(BGI11:BGI15=BGI14)*(BGJ11:BGJ15&gt;BGJ14))</f>
        <v>0</v>
      </c>
      <c r="BGT14" s="255">
        <f ca="1">SUMPRODUCT((BGO11:BGO15=BGO14)*(BGF11:BGF15=BGF14)*(BGI11:BGI15=BGI14)*(BGJ11:BGJ15=BGJ14)*(BGK11:BGK15&gt;BGK14))</f>
        <v>0</v>
      </c>
      <c r="BGU14" s="255">
        <f ca="1">SUMPRODUCT((BGO11:BGO15=BGO14)*(BGF11:BGF15=BGF14)*(BGI11:BGI15=BGI14)*(BGJ11:BGJ15=BGJ14)*(BGK11:BGK15=BGK14)*(BGL11:BGL15&gt;BGL14))</f>
        <v>2</v>
      </c>
      <c r="BGV14" s="255">
        <f t="shared" ca="1" si="696"/>
        <v>3</v>
      </c>
      <c r="BGW14" s="255" t="str">
        <f ca="1">IF(BFZ14&lt;&gt;"",INDEX(BFZ11:BFZ15,MATCH(4,BGV11:BGV15,0),0),"")</f>
        <v>Samoa</v>
      </c>
      <c r="BGX14" s="255" t="str">
        <f ca="1">IF(BFV13&lt;&gt;"",BFV13,"")</f>
        <v/>
      </c>
      <c r="BGY14" s="255" t="str">
        <f ca="1">IF(BGX14&lt;&gt;"",SUMPRODUCT((BJU3:BJU42=BGX14)*(BJX3:BJX42=BGX15)*(BKE3:BKE42="W"))+SUMPRODUCT((BJU3:BJU42=BGX14)*(BJX3:BJX42=BGX12)*(BKE3:BKE42="W"))+SUMPRODUCT((BJU3:BJU42=BGX14)*(BJX3:BJX42=BGX13)*(BKE3:BKE42="W"))+SUMPRODUCT((BJU3:BJU42=BGX15)*(BJX3:BJX42=BGX14)*(BKF3:BKF42="W"))+SUMPRODUCT((BJU3:BJU42=BGX12)*(BJX3:BJX42=BGX14)*(BKF3:BKF42="W"))+SUMPRODUCT((BJU3:BJU42=BGX13)*(BJX3:BJX42=BGX14)*(BKF3:BKF42="W")),"")</f>
        <v/>
      </c>
      <c r="BGZ14" s="255" t="str">
        <f ca="1">IF(BGX14&lt;&gt;"",SUMPRODUCT((BJU3:BJU42=BGX14)*(BJX3:BJX42=BGX15)*(BKE3:BKE42="D"))+SUMPRODUCT((BJU3:BJU42=BGX14)*(BJX3:BJX42=BGX12)*(BKE3:BKE42="D"))+SUMPRODUCT((BJU3:BJU42=BGX14)*(BJX3:BJX42=BGX13)*(BKE3:BKE42="D"))+SUMPRODUCT((BJU3:BJU42=BGX15)*(BJX3:BJX42=BGX14)*(BKE3:BKE42="D"))+SUMPRODUCT((BJU3:BJU42=BGX12)*(BJX3:BJX42=BGX14)*(BKE3:BKE42="D"))+SUMPRODUCT((BJU3:BJU42=BGX13)*(BJX3:BJX42=BGX14)*(BKE3:BKE42="D")),"")</f>
        <v/>
      </c>
      <c r="BHA14" s="255" t="str">
        <f ca="1">IF(BGX14&lt;&gt;"",SUMPRODUCT((BJU3:BJU42=BGX14)*(BJX3:BJX42=BGX15)*(BKE3:BKE42="L"))+SUMPRODUCT((BJU3:BJU42=BGX14)*(BJX3:BJX42=BGX12)*(BKE3:BKE42="L"))+SUMPRODUCT((BJU3:BJU42=BGX14)*(BJX3:BJX42=BGX13)*(BKE3:BKE42="L"))+SUMPRODUCT((BJU3:BJU42=BGX15)*(BJX3:BJX42=BGX14)*(BKF3:BKF42="L"))+SUMPRODUCT((BJU3:BJU42=BGX12)*(BJX3:BJX42=BGX14)*(BKF3:BKF42="L"))+SUMPRODUCT((BJU3:BJU42=BGX13)*(BJX3:BJX42=BGX14)*(BKF3:BKF42="L")),"")</f>
        <v/>
      </c>
      <c r="BHB14" s="255">
        <f ca="1">IF(BGX14&lt;&gt;"",VLOOKUP(BGX14,BFA4:BFE29,5,FALSE),0)</f>
        <v>0</v>
      </c>
      <c r="BHC14" s="255">
        <f ca="1">IF(BGX14&lt;&gt;"",VLOOKUP(BGX14,BFA4:BFF29,6,FALSE),0)</f>
        <v>0</v>
      </c>
      <c r="BHD14" s="255">
        <f ca="1">BHB14-BHC14+1000</f>
        <v>1000</v>
      </c>
      <c r="BHE14" s="255">
        <f ca="1">IF(BGX14&lt;&gt;"",VLOOKUP(BGX14,BFA4:BFH29,8,FALSE),0)</f>
        <v>0</v>
      </c>
      <c r="BHF14" s="255">
        <f ca="1">IF(BGX14&lt;&gt;"",VLOOKUP(BGX14,BFA4:BFI29,9,FALSE),0)</f>
        <v>0</v>
      </c>
      <c r="BHG14" s="255" t="str">
        <f ca="1">IF(BGX14&lt;&gt;"",BHE14-BHF14+1000,"")</f>
        <v/>
      </c>
      <c r="BHH14" s="255" t="str">
        <f ca="1">IF(BGX14&lt;&gt;"",VLOOKUP(BGX14,BFA11:BFE15,5,FALSE),"")</f>
        <v/>
      </c>
      <c r="BHI14" s="255" t="str">
        <f ca="1">IF(BGX14&lt;&gt;"",VLOOKUP(BGX14,BFA11:BFH15,8,FALSE),"")</f>
        <v/>
      </c>
      <c r="BHJ14" s="255" t="str">
        <f ca="1">IF(BGX14&lt;&gt;"",VLOOKUP(BGX14,BFA11:BFO15,15,FALSE),"")</f>
        <v/>
      </c>
      <c r="BHK14" s="255" t="str">
        <f ca="1">IF(BGX14&lt;&gt;"",SUMPRODUCT((BJU3:BJU42=BGX14)*(BJX3:BJX42=BGX15)*BKA3:BKA42)+SUMPRODUCT((BJU3:BJU42=BGX14)*(BJX3:BJX42=BGX12)*BKA3:BKA42)+SUMPRODUCT((BJU3:BJU42=BGX14)*(BJX3:BJX42=BGX13)*BKA3:BKA42)+SUMPRODUCT((BJU3:BJU42=BGX15)*(BJX3:BJX42=BGX14)*BKB3:BKB42)+SUMPRODUCT((BJU3:BJU42=BGX12)*(BJX3:BJX42=BGX14)*BKB3:BKB42)+SUMPRODUCT((BJU3:BJU42=BGX13)*(BJX3:BJX42=BGX14)*BKB3:BKB42),"")</f>
        <v/>
      </c>
      <c r="BHL14" s="255" t="str">
        <f ca="1">IF(BGX14&lt;&gt;"",SUMPRODUCT((BJU3:BJU42=BGX14)*(BJX3:BJX42=BGX15)*BKC3:BKC42)+SUMPRODUCT((BJU3:BJU42=BGX14)*(BJX3:BJX42=BGX12)*BKC3:BKC42)+SUMPRODUCT((BJU3:BJU42=BGX14)*(BJX3:BJX42=BGX13)*BKC3:BKC42)+SUMPRODUCT((BJU3:BJU42=BGX15)*(BJX3:BJX42=BGX14)*BKD3:BKD42)+SUMPRODUCT((BJU3:BJU42=BGX12)*(BJX3:BJX42=BGX14)*BKD3:BKD42)+SUMPRODUCT((BJU3:BJU42=BGX13)*(BJX3:BJX42=BGX14)*BKD3:BKD42),"")</f>
        <v/>
      </c>
      <c r="BHM14" s="255" t="str">
        <f ca="1">IF(BGX14&lt;&gt;"",BGY14*4+BGZ14*2+BHK14+BHL14,"")</f>
        <v/>
      </c>
      <c r="BHN14" s="255" t="str">
        <f ca="1">IF(BGX14&lt;&gt;"",RANK(BHM14,BHM12:BHM15),"")</f>
        <v/>
      </c>
      <c r="BHO14" s="255">
        <f ca="1">SUMPRODUCT((BHM12:BHM15=BHM14)*(BHD12:BHD15&gt;BHD14))</f>
        <v>0</v>
      </c>
      <c r="BHP14" s="255">
        <f ca="1">SUMPRODUCT((BHM12:BHM15=BHM14)*(BHD12:BHD15=BHD14)*(BHG12:BHG15&gt;BHG14))</f>
        <v>0</v>
      </c>
      <c r="BHQ14" s="255">
        <f ca="1">SUMPRODUCT((BHM11:BHM15=BHM14)*(BHD11:BHD15=BHD14)*(BHG11:BHG15=BHG14)*(BHH11:BHH15&gt;BHH14))</f>
        <v>0</v>
      </c>
      <c r="BHR14" s="255">
        <f ca="1">SUMPRODUCT((BHM11:BHM15=BHM14)*(BHD11:BHD15=BHD14)*(BHG11:BHG15=BHG14)*(BHH11:BHH15=BHH14)*(BHI11:BHI15&gt;BHI14))</f>
        <v>0</v>
      </c>
      <c r="BHS14" s="255">
        <f ca="1">SUMPRODUCT((BHM11:BHM15=BHM14)*(BHD11:BHD15=BHD14)*(BHG11:BHG15=BHG14)*(BHH11:BHH15=BHH14)*(BHI11:BHI15=BHI14)*(BHJ11:BHJ15&gt;BHJ14))</f>
        <v>0</v>
      </c>
      <c r="BHT14" s="255" t="str">
        <f t="shared" ca="1" si="697"/>
        <v/>
      </c>
      <c r="BHU14" s="255" t="str">
        <f ca="1">IF(BGX14&lt;&gt;"",INDEX(BGX12:BGX15,MATCH(4,BHT12:BHT15,0),0),"")</f>
        <v/>
      </c>
      <c r="BHV14" s="255" t="str">
        <f ca="1">IF(BFW12&lt;&gt;"",BFW12,"")</f>
        <v/>
      </c>
      <c r="BHW14" s="255">
        <f ca="1">SUMPRODUCT((BJU3:BJU42=BHV14)*(BJX3:BJX42=BHV15)*(BKE3:BKE42="W"))+SUMPRODUCT((BJU3:BJU42=BHV14)*(BJX3:BJX42=BHV16)*(BKE3:BKE42="W"))+SUMPRODUCT((BJU3:BJU42=BHV14)*(BJX3:BJX42=BHV13)*(BKE3:BKE42="W"))+SUMPRODUCT((BJU3:BJU42=BHV15)*(BJX3:BJX42=BHV14)*(BKF3:BKF42="W"))+SUMPRODUCT((BJU3:BJU42=BHV16)*(BJX3:BJX42=BHV14)*(BKF3:BKF42="W"))+SUMPRODUCT((BJU3:BJU42=BHV13)*(BJX3:BJX42=BHV14)*(BKF3:BKF42="W"))</f>
        <v>0</v>
      </c>
      <c r="BHX14" s="255">
        <f ca="1">SUMPRODUCT((BJU3:BJU42=BHV14)*(BJX3:BJX42=BHV15)*(BKE3:BKE42="D"))+SUMPRODUCT((BJU3:BJU42=BHV14)*(BJX3:BJX42=BHV16)*(BKE3:BKE42="D"))+SUMPRODUCT((BJU3:BJU42=BHV14)*(BJX3:BJX42=BHV13)*(BKE3:BKE42="D"))+SUMPRODUCT((BJU3:BJU42=BHV15)*(BJX3:BJX42=BHV14)*(BKE3:BKE42="D"))+SUMPRODUCT((BJU3:BJU42=BHV16)*(BJX3:BJX42=BHV14)*(BKE3:BKE42="D"))+SUMPRODUCT((BJU3:BJU42=BHV13)*(BJX3:BJX42=BHV14)*(BKE3:BKE42="D"))</f>
        <v>0</v>
      </c>
      <c r="BHY14" s="255">
        <f ca="1">SUMPRODUCT((BJU3:BJU42=BHV14)*(BJX3:BJX42=BHV15)*(BKE3:BKE42="L"))+SUMPRODUCT((BJU3:BJU42=BHV14)*(BJX3:BJX42=BHV16)*(BKE3:BKE42="L"))+SUMPRODUCT((BJU3:BJU42=BHV14)*(BJX3:BJX42=BHV13)*(BKE3:BKE42="L"))+SUMPRODUCT((BJU3:BJU42=BHV15)*(BJX3:BJX42=BHV14)*(BKF3:BKF42="L"))+SUMPRODUCT((BJU3:BJU42=BHV16)*(BJX3:BJX42=BHV14)*(BKF3:BKF42="L"))+SUMPRODUCT((BJU3:BJU42=BHV13)*(BJX3:BJX42=BHV14)*(BKF3:BKF42="L"))</f>
        <v>0</v>
      </c>
      <c r="BHZ14" s="255">
        <f ca="1">IF(BHV14&lt;&gt;"",VLOOKUP(BHV14,BFA4:BFE29,5,FALSE),0)</f>
        <v>0</v>
      </c>
      <c r="BIA14" s="255">
        <f ca="1">IF(BHV14&lt;&gt;"",VLOOKUP(BHV14,BFA4:BFF29,6,FALSE),0)</f>
        <v>0</v>
      </c>
      <c r="BIB14" s="255">
        <f ca="1">BHZ14-BIA14+1000</f>
        <v>1000</v>
      </c>
      <c r="BIC14" s="255">
        <f ca="1">IF(BHV14&lt;&gt;"",VLOOKUP(BHV14,BFA4:BFH29,8,FALSE),0)</f>
        <v>0</v>
      </c>
      <c r="BID14" s="255">
        <f ca="1">IF(BHV14&lt;&gt;"",VLOOKUP(BHV14,BFA4:BFI29,9,FALSE),0)</f>
        <v>0</v>
      </c>
      <c r="BIE14" s="255">
        <f t="shared" ref="BIE14" ca="1" si="803">BIC14-BID14+1000</f>
        <v>1000</v>
      </c>
      <c r="BIF14" s="255" t="str">
        <f ca="1">IF(BHV14&lt;&gt;"",VLOOKUP(BHV14,BFA11:BFE15,5,FALSE),"")</f>
        <v/>
      </c>
      <c r="BIG14" s="255" t="str">
        <f ca="1">IF(BHV14&lt;&gt;"",VLOOKUP(BHV14,BFA11:BFH15,8,FALSE),"")</f>
        <v/>
      </c>
      <c r="BIH14" s="255" t="str">
        <f ca="1">IF(BHV14&lt;&gt;"",VLOOKUP(BHV14,BFA11:BFO15,15,FALSE),"")</f>
        <v/>
      </c>
      <c r="BII14" s="255">
        <f ca="1">SUMPRODUCT((BJU3:BJU42=BHV14)*(BJX3:BJX42=BHV15)*BKA3:BKA42)+SUMPRODUCT((BJU3:BJU42=BHV14)*(BJX3:BJX42=BHV16)*BKA3:BKA42)+SUMPRODUCT((BJU3:BJU42=BHV14)*(BJX3:BJX42=BHV13)*BKA3:BKA42)+SUMPRODUCT((BJU3:BJU42=BHV15)*(BJX3:BJX42=BHV14)*BKB3:BKB42)+SUMPRODUCT((BJU3:BJU42=BHV16)*(BJX3:BJX42=BHV14)*BKB3:BKB42)+SUMPRODUCT((BJU3:BJU42=BHV13)*(BJX3:BJX42=BHV14)*BKB3:BKB42)</f>
        <v>0</v>
      </c>
      <c r="BIJ14" s="255">
        <f ca="1">SUMPRODUCT((BJU3:BJU42=BHV14)*(BJX3:BJX42=BHV15)*BKC3:BKC42)+SUMPRODUCT((BJU3:BJU42=BHV14)*(BJX3:BJX42=BHV16)*BKC3:BKC42)+SUMPRODUCT((BJU3:BJU42=BHV14)*(BJX3:BJX42=BHV13)*BKC3:BKC42)+SUMPRODUCT((BJU3:BJU42=BHV15)*(BJX3:BJX42=BHV14)*BKD3:BKD42)+SUMPRODUCT((BJU3:BJU42=BHV16)*(BJX3:BJX42=BHV14)*BKD3:BKD42)+SUMPRODUCT((BJU3:BJU42=BHV13)*(BJX3:BJX42=BHV14)*BKD3:BKD42)</f>
        <v>0</v>
      </c>
      <c r="BIK14" s="255">
        <f t="shared" ref="BIK14" ca="1" si="804">BHW14*4+BHX14*2+BII14+BIJ14</f>
        <v>0</v>
      </c>
      <c r="BIL14" s="255" t="str">
        <f ca="1">IF(BHV14&lt;&gt;"",RANK(BIK14,BIK13:BIK16),"")</f>
        <v/>
      </c>
      <c r="BIM14" s="255">
        <f ca="1">SUMPRODUCT((BIK13:BIK16=BIK14)*(BIB13:BIB16&gt;BIB14))</f>
        <v>0</v>
      </c>
      <c r="BIN14" s="255">
        <f ca="1">SUMPRODUCT((BIK13:BIK16=BIK14)*(BIB13:BIB16=BIB14)*(BIE13:BIE16&gt;BIE14))</f>
        <v>0</v>
      </c>
      <c r="BIO14" s="255">
        <f ca="1">SUMPRODUCT((BIK11:BIK15=BIK14)*(BIB11:BIB15=BIB14)*(BIE11:BIE15=BIE14)*(BIF11:BIF15&gt;BIF14))</f>
        <v>0</v>
      </c>
      <c r="BIP14" s="255">
        <f ca="1">SUMPRODUCT((BIK11:BIK15=BIK14)*(BIB11:BIB15=BIB14)*(BIE11:BIE15=BIE14)*(BIF11:BIF15=BIF14)*(BIG11:BIG15&gt;BIG14))</f>
        <v>0</v>
      </c>
      <c r="BIQ14" s="255">
        <f ca="1">SUMPRODUCT((BIK11:BIK15=BIK14)*(BIB11:BIB15=BIB14)*(BIE11:BIE15=BIE14)*(BIF11:BIF15=BIF14)*(BIG11:BIG15=BIG14)*(BIH11:BIH15&gt;BIH14))</f>
        <v>0</v>
      </c>
      <c r="BIR14" s="255" t="str">
        <f t="shared" ca="1" si="761"/>
        <v/>
      </c>
      <c r="BIS14" s="255" t="str">
        <f ca="1">IF(BHV14&lt;&gt;"",INDEX(BHV13:BHV15,MATCH(4,BIR13:BIR15,0),0),"")</f>
        <v/>
      </c>
      <c r="BIT14" s="255" t="str">
        <f ca="1">IF(BFX11&lt;&gt;"",BFX11,"")</f>
        <v/>
      </c>
      <c r="BIU14" s="255">
        <f ca="1">SUMPRODUCT((BJU3:BJU42=BIT14)*(BJX3:BJX42=BIT15)*(BKE3:BKE42="W"))+SUMPRODUCT((BJU3:BJU42=BIT14)*(BJX3:BJX42=BIT16)*(BKE3:BKE42="W"))+SUMPRODUCT((BJU3:BJU42=BIT14)*(BJX3:BJX42=BIT17)*(BKE3:BKE42="W"))+SUMPRODUCT((BJU3:BJU42=BIT15)*(BJX3:BJX42=BIT14)*(BKF3:BKF42="W"))+SUMPRODUCT((BJU3:BJU42=BIT16)*(BJX3:BJX42=BIT14)*(BKF3:BKF42="W"))+SUMPRODUCT((BJU3:BJU42=BIT17)*(BJX3:BJX42=BIT14)*(BKF3:BKF42="W"))</f>
        <v>0</v>
      </c>
      <c r="BIV14" s="255">
        <f ca="1">SUMPRODUCT((BJU3:BJU42=BIT14)*(BJX3:BJX42=BIT15)*(BKE3:BKE42="D"))+SUMPRODUCT((BJU3:BJU42=BIT14)*(BJX3:BJX42=BIT16)*(BKE3:BKE42="D"))+SUMPRODUCT((BJU3:BJU42=BIT14)*(BJX3:BJX42=BIT17)*(BKE3:BKE42="D"))+SUMPRODUCT((BJU3:BJU42=BIT15)*(BJX3:BJX42=BIT14)*(BKE3:BKE42="D"))+SUMPRODUCT((BJU3:BJU42=BIT16)*(BJX3:BJX42=BIT14)*(BKE3:BKE42="D"))+SUMPRODUCT((BJU3:BJU42=BIT17)*(BJX3:BJX42=BIT14)*(BKE3:BKE42="D"))</f>
        <v>0</v>
      </c>
      <c r="BIW14" s="255">
        <f ca="1">SUMPRODUCT((BJU3:BJU42=BIT14)*(BJX3:BJX42=BIT15)*(BKE3:BKE42="L"))+SUMPRODUCT((BJU3:BJU42=BIT14)*(BJX3:BJX42=BIT16)*(BKE3:BKE42="L"))+SUMPRODUCT((BJU3:BJU42=BIT14)*(BJX3:BJX42=BIT17)*(BKE3:BKE42="L"))+SUMPRODUCT((BJU3:BJU42=BIT15)*(BJX3:BJX42=BIT14)*(BKF3:BKF42="L"))+SUMPRODUCT((BJU3:BJU42=BIT16)*(BJX3:BJX42=BIT14)*(BKF3:BKF42="L"))+SUMPRODUCT((BJU3:BJU42=BIT17)*(BJX3:BJX42=BIT14)*(BKF3:BKF42="L"))</f>
        <v>0</v>
      </c>
      <c r="BIX14" s="255">
        <f ca="1">IF(BIT14&lt;&gt;"",VLOOKUP(BIT14,BFA4:BFE29,5,FALSE),0)</f>
        <v>0</v>
      </c>
      <c r="BIY14" s="255">
        <f ca="1">IF(BIT14&lt;&gt;"",VLOOKUP(BIT14,BFA4:BFF29,6,FALSE),0)</f>
        <v>0</v>
      </c>
      <c r="BIZ14" s="255">
        <f ca="1">BIX14-BIY14+1000</f>
        <v>1000</v>
      </c>
      <c r="BJA14" s="255">
        <f ca="1">IF(BIT14&lt;&gt;"",VLOOKUP(BIT14,BFA4:BFH29,8,FALSE),0)</f>
        <v>0</v>
      </c>
      <c r="BJB14" s="255">
        <f ca="1">IF(BIT14&lt;&gt;"",VLOOKUP(BIT14,BFA4:BFI29,9,FALSE),0)</f>
        <v>0</v>
      </c>
      <c r="BJC14" s="255">
        <f ca="1">BJA14-BJB14+1000</f>
        <v>1000</v>
      </c>
      <c r="BJD14" s="255" t="str">
        <f ca="1">IF(BIT14&lt;&gt;"",VLOOKUP(BIT14,BFA11:BFE15,5,FALSE),"")</f>
        <v/>
      </c>
      <c r="BJE14" s="255" t="str">
        <f ca="1">IF(BIT14&lt;&gt;"",VLOOKUP(BIT14,BFA11:BFH15,8,FALSE),"")</f>
        <v/>
      </c>
      <c r="BJF14" s="255" t="str">
        <f ca="1">IF(BIT14&lt;&gt;"",VLOOKUP(BIT14,BFA11:BFO15,15,FALSE),"")</f>
        <v/>
      </c>
      <c r="BJG14" s="255">
        <f ca="1">SUMPRODUCT((BJU3:BJU42=BIT14)*(BJX3:BJX42=BIT15)*BKA3:BKA42)+SUMPRODUCT((BJU3:BJU42=BIT14)*(BJX3:BJX42=BIT16)*BKA3:BKA42)+SUMPRODUCT((BJU3:BJU42=BIT14)*(BJX3:BJX42=BIT17)*BKA3:BKA42)+SUMPRODUCT((BJU3:BJU42=BIT15)*(BJX3:BJX42=BIT14)*BKB3:BKB42)+SUMPRODUCT((BJU3:BJU42=BIT16)*(BJX3:BJX42=BIT14)*BKB3:BKB42)+SUMPRODUCT((BJU3:BJU42=BIT17)*(BJX3:BJX42=BIT14)*BKB3:BKB42)</f>
        <v>0</v>
      </c>
      <c r="BJH14" s="255">
        <f ca="1">SUMPRODUCT((BJU3:BJU42=BIT14)*(BJX3:BJX42=BIT15)*BKC3:BKC42)+SUMPRODUCT((BJU3:BJU42=BIT14)*(BJX3:BJX42=BIT16)*BKC3:BKC42)+SUMPRODUCT((BJU3:BJU42=BIT14)*(BJX3:BJX42=BIT17)*BKC3:BKC42)+SUMPRODUCT((BJU3:BJU42=BIT15)*(BJX3:BJX42=BIT14)*BKD3:BKD42)+SUMPRODUCT((BJU3:BJU42=BIT16)*(BJX3:BJX42=BIT14)*BKD3:BKD42)+SUMPRODUCT((BJU3:BJU42=BIT17)*(BJX3:BJX42=BIT14)*BKD3:BKD42)</f>
        <v>0</v>
      </c>
      <c r="BJI14" s="255">
        <f ca="1">BIU14*4+BIV14*2+BJG14+BJH14</f>
        <v>0</v>
      </c>
      <c r="BJJ14" s="255" t="str">
        <f ca="1">IF(BIT14&lt;&gt;"",RANK(BJI14,BJI14:BJI17),"")</f>
        <v/>
      </c>
      <c r="BJK14" s="255">
        <f ca="1">SUMPRODUCT((BJI14:BJI17=BJI14)*(BIZ14:BIZ17&gt;BIZ14))</f>
        <v>0</v>
      </c>
      <c r="BJL14" s="255">
        <f ca="1">SUMPRODUCT((BJI14:BJI17=BJI14)*(BIZ14:BIZ17=BIZ14)*(BJC14:BJC17&gt;BJC14))</f>
        <v>0</v>
      </c>
      <c r="BJM14" s="255">
        <f ca="1">SUMPRODUCT((BJI11:BJI15=BJI14)*(BIZ11:BIZ15=BIZ14)*(BJC11:BJC15=BJC14)*(BJD11:BJD15&gt;BJD14))</f>
        <v>0</v>
      </c>
      <c r="BJN14" s="255">
        <f ca="1">SUMPRODUCT((BJI11:BJI15=BJI14)*(BIZ11:BIZ15=BIZ14)*(BJC11:BJC15=BJC14)*(BJD11:BJD15=BJD14)*(BJE11:BJE15&gt;BJE14))</f>
        <v>0</v>
      </c>
      <c r="BJO14" s="255">
        <f ca="1">SUMPRODUCT((BJI11:BJI15=BJI14)*(BIZ11:BIZ15=BIZ14)*(BJC11:BJC15=BJC14)*(BJD11:BJD15=BJD14)*(BJE11:BJE15=BJE14)*(BJF11:BJF15&gt;BJF14))</f>
        <v>0</v>
      </c>
      <c r="BJP14" s="255" t="str">
        <f t="shared" ref="BJP14:BJP15" ca="1" si="805">IF(BIT14&lt;&gt;"",SUM(BJJ14:BJO14)+3,"")</f>
        <v/>
      </c>
      <c r="BJQ14" s="255" t="str">
        <f ca="1">IF(BIT14&lt;&gt;"",IF(BJP14=4,BIT14,BIT15),"")</f>
        <v/>
      </c>
      <c r="BJR14" s="255" t="str">
        <f ca="1">IF(BJQ14&lt;&gt;"",BJQ14,IF(BIS14&lt;&gt;"",BIS14,IF(BHU14&lt;&gt;"",BHU14,IF(BGW14&lt;&gt;"",BGW14,BFS14))))</f>
        <v>Samoa</v>
      </c>
      <c r="BJS14" s="255">
        <v>4</v>
      </c>
      <c r="BJT14" s="255">
        <v>12</v>
      </c>
      <c r="BJU14" s="255" t="str">
        <f t="shared" si="98"/>
        <v>New Zealand</v>
      </c>
      <c r="BJV14" s="255" t="str">
        <f ca="1">IF(OFFSET('All Players'!$W21,0,BJV$1)&lt;&gt;"",OFFSET('All Players'!$W21,0,BJV$1),"")</f>
        <v/>
      </c>
      <c r="BJW14" s="255" t="str">
        <f ca="1">IF(OFFSET('All Players'!$Y21,0,BJV$1)&lt;&gt;"",OFFSET('All Players'!$Y21,0,BJV$1),"")</f>
        <v/>
      </c>
      <c r="BJX14" s="255" t="str">
        <f t="shared" si="99"/>
        <v>Namibia</v>
      </c>
      <c r="BJY14" s="255" t="str">
        <f ca="1">IF(OFFSET('All Players'!$AA21,0,BJX$1)&lt;&gt;"",OFFSET('All Players'!$AA21,0,BJX$1),"")</f>
        <v/>
      </c>
      <c r="BJZ14" s="255" t="str">
        <f ca="1">IF(OFFSET('All Players'!$AC21,0,BJY$1)&lt;&gt;"",OFFSET('All Players'!$AC21,0,BJY$1),"")</f>
        <v/>
      </c>
      <c r="BKA14" s="255">
        <f t="shared" ca="1" si="100"/>
        <v>0</v>
      </c>
      <c r="BKB14" s="255">
        <f t="shared" ca="1" si="101"/>
        <v>0</v>
      </c>
      <c r="BKC14" s="255">
        <f t="shared" ca="1" si="102"/>
        <v>0</v>
      </c>
      <c r="BKD14" s="255">
        <f t="shared" ca="1" si="103"/>
        <v>0</v>
      </c>
      <c r="BKE14" s="255" t="str">
        <f t="shared" ca="1" si="104"/>
        <v/>
      </c>
      <c r="BKF14" s="255" t="str">
        <f t="shared" ca="1" si="105"/>
        <v/>
      </c>
      <c r="BKG14" s="255">
        <f ca="1">VLOOKUP(BKH14,BOY11:BOZ15,2,FALSE)</f>
        <v>3</v>
      </c>
      <c r="BKH14" s="255" t="s">
        <v>46</v>
      </c>
      <c r="BKI14" s="255">
        <f t="shared" ca="1" si="549"/>
        <v>0</v>
      </c>
      <c r="BKJ14" s="255">
        <f t="shared" ca="1" si="550"/>
        <v>0</v>
      </c>
      <c r="BKK14" s="255">
        <f t="shared" ca="1" si="551"/>
        <v>0</v>
      </c>
      <c r="BKL14" s="255">
        <f t="shared" ca="1" si="552"/>
        <v>0</v>
      </c>
      <c r="BKM14" s="255">
        <f t="shared" ca="1" si="698"/>
        <v>0</v>
      </c>
      <c r="BKN14" s="255">
        <f t="shared" ca="1" si="553"/>
        <v>1000</v>
      </c>
      <c r="BKO14" s="255">
        <f t="shared" ca="1" si="699"/>
        <v>0</v>
      </c>
      <c r="BKP14" s="255">
        <f t="shared" ca="1" si="700"/>
        <v>0</v>
      </c>
      <c r="BKQ14" s="255">
        <f t="shared" ca="1" si="554"/>
        <v>1000</v>
      </c>
      <c r="BKR14" s="255">
        <f t="shared" ca="1" si="555"/>
        <v>0</v>
      </c>
      <c r="BKS14" s="255">
        <f ca="1">SUMIF(BPB:BPB,BKH14,BPH:BPH)+SUMIF(BPE:BPE,BKH14,BPI:BPI)</f>
        <v>0</v>
      </c>
      <c r="BKT14" s="255">
        <f ca="1">SUMIF(BPB:BPB,BKH14,BPJ:BPJ)+SUMIF(BPE:BPE,BKH14,BPK:BPK)</f>
        <v>0</v>
      </c>
      <c r="BKU14" s="255">
        <f t="shared" ca="1" si="556"/>
        <v>0</v>
      </c>
      <c r="BKV14" s="255">
        <v>11</v>
      </c>
      <c r="BKW14" s="255">
        <f t="shared" ca="1" si="701"/>
        <v>1</v>
      </c>
      <c r="BKY14" s="255">
        <f ca="1">RANK(BKU14,BKU$11:BKU$15)+COUNTIF(BKU$11:BKU14,BKU14)-1</f>
        <v>4</v>
      </c>
      <c r="BKZ14" s="255" t="str">
        <f ca="1">INDEX(BKH$11:BKH$15,MATCH(4,BKY$11:BKY$15,0),0)</f>
        <v>Scotland</v>
      </c>
      <c r="BLA14" s="255">
        <f t="shared" ca="1" si="702"/>
        <v>1</v>
      </c>
      <c r="BLB14" s="255" t="str">
        <f ca="1">IF(AND(BLB13&lt;&gt;"",BLA14=1),BKZ14,"")</f>
        <v>Scotland</v>
      </c>
      <c r="BLC14" s="255" t="str">
        <f ca="1">IF(AND(BLC13&lt;&gt;"",BLA15=2),BKZ15,"")</f>
        <v/>
      </c>
      <c r="BLG14" s="255" t="str">
        <f t="shared" ca="1" si="703"/>
        <v>Scotland</v>
      </c>
      <c r="BLH14" s="255">
        <f ca="1">SUMPRODUCT((BPB3:BPB42=BLG14)*(BPE3:BPE42=BLG15)*(BPL3:BPL42="W"))+SUMPRODUCT((BPB3:BPB42=BLG14)*(BPE3:BPE42=BLG11)*(BPL3:BPL42="W"))+SUMPRODUCT((BPB3:BPB42=BLG14)*(BPE3:BPE42=BLG12)*(BPL3:BPL42="W"))+SUMPRODUCT((BPB3:BPB42=BLG14)*(BPE3:BPE42=BLG13)*(BPL3:BPL42="W"))+SUMPRODUCT((BPB3:BPB42=BLG15)*(BPE3:BPE42=BLG14)*(BPM3:BPM42="W"))+SUMPRODUCT((BPB3:BPB42=BLG11)*(BPE3:BPE42=BLG14)*(BPM3:BPM42="W"))+SUMPRODUCT((BPB3:BPB42=BLG12)*(BPE3:BPE42=BLG14)*(BPM3:BPM42="W"))+SUMPRODUCT((BPB3:BPB42=BLG13)*(BPE3:BPE42=BLG14)*(BPM3:BPM42="W"))</f>
        <v>0</v>
      </c>
      <c r="BLI14" s="255">
        <f ca="1">SUMPRODUCT((BPB3:BPB42=BLG14)*(BPE3:BPE42=BLG15)*(BPL3:BPL42="D"))+SUMPRODUCT((BPB3:BPB42=BLG14)*(BPE3:BPE42=BLG11)*(BPL3:BPL42="D"))+SUMPRODUCT((BPB3:BPB42=BLG14)*(BPE3:BPE42=BLG12)*(BPL3:BPL42="D"))+SUMPRODUCT((BPB3:BPB42=BLG14)*(BPE3:BPE42=BLG13)*(BPL3:BPL42="D"))+SUMPRODUCT((BPB3:BPB42=BLG15)*(BPE3:BPE42=BLG14)*(BPL3:BPL42="D"))+SUMPRODUCT((BPB3:BPB42=BLG11)*(BPE3:BPE42=BLG14)*(BPL3:BPL42="D"))+SUMPRODUCT((BPB3:BPB42=BLG12)*(BPE3:BPE42=BLG14)*(BPL3:BPL42="D"))+SUMPRODUCT((BPB3:BPB42=BLG13)*(BPE3:BPE42=BLG14)*(BPL3:BPL42="D"))</f>
        <v>0</v>
      </c>
      <c r="BLJ14" s="255">
        <f ca="1">SUMPRODUCT((BPB3:BPB42=BLG14)*(BPE3:BPE42=BLG15)*(BPL3:BPL42="L"))+SUMPRODUCT((BPB3:BPB42=BLG14)*(BPE3:BPE42=BLG11)*(BPL3:BPL42="L"))+SUMPRODUCT((BPB3:BPB42=BLG14)*(BPE3:BPE42=BLG12)*(BPL3:BPL42="L"))+SUMPRODUCT((BPB3:BPB42=BLG14)*(BPE3:BPE42=BLG13)*(BPL3:BPL42="L"))+SUMPRODUCT((BPB3:BPB42=BLG15)*(BPE3:BPE42=BLG14)*(BPM3:BPM42="L"))+SUMPRODUCT((BPB3:BPB42=BLG11)*(BPE3:BPE42=BLG14)*(BPM3:BPM42="L"))+SUMPRODUCT((BPB3:BPB42=BLG12)*(BPE3:BPE42=BLG14)*(BPM3:BPM42="L"))+SUMPRODUCT((BPB3:BPB42=BLG13)*(BPE3:BPE42=BLG14)*(BPM3:BPM42="L"))</f>
        <v>0</v>
      </c>
      <c r="BLK14" s="255">
        <f ca="1">IF(BLG14&lt;&gt;"",VLOOKUP(BLG14,BKH4:BKL29,5,FALSE),0)</f>
        <v>0</v>
      </c>
      <c r="BLL14" s="255">
        <f ca="1">IF(BLG14&lt;&gt;"",VLOOKUP(BLG14,BKH4:BKM29,6,FALSE),0)</f>
        <v>0</v>
      </c>
      <c r="BLM14" s="255">
        <f ca="1">BLK14-BLL14+1000</f>
        <v>1000</v>
      </c>
      <c r="BLN14" s="255">
        <f ca="1">IF(BLG14&lt;&gt;"",VLOOKUP(BLG14,BKH4:BKO29,8,FALSE),0)</f>
        <v>0</v>
      </c>
      <c r="BLO14" s="255">
        <f ca="1">IF(BLG14&lt;&gt;"",VLOOKUP(BLG14,BKH4:BKP29,9,FALSE),0)</f>
        <v>0</v>
      </c>
      <c r="BLP14" s="255">
        <f ca="1">IF(BLG14&lt;&gt;"",BLN14-BLO14+1000,"")</f>
        <v>1000</v>
      </c>
      <c r="BLQ14" s="255">
        <f ca="1">IF(BLG14&lt;&gt;"",VLOOKUP(BLG14,BKH11:BKL15,5,FALSE),"")</f>
        <v>0</v>
      </c>
      <c r="BLR14" s="255">
        <f ca="1">IF(BLG14&lt;&gt;"",VLOOKUP(BLG14,BKH11:BKO15,8,FALSE),"")</f>
        <v>0</v>
      </c>
      <c r="BLS14" s="255">
        <f ca="1">IF(BLG14&lt;&gt;"",VLOOKUP(BLG14,BKH11:BKV15,15,FALSE),"")</f>
        <v>11</v>
      </c>
      <c r="BLT14" s="255">
        <f ca="1">SUMPRODUCT((BPB3:BPB42=BLG14)*(BPE3:BPE42=BLG15)*BPH3:BPH42)+SUMPRODUCT((BPB3:BPB42=BLG14)*(BPE3:BPE42=BLG11)*BPH3:BPH42)+SUMPRODUCT((BPB3:BPB42=BLG14)*(BPE3:BPE42=BLG12)*BPH3:BPH42)+SUMPRODUCT((BPB3:BPB42=BLG14)*(BPE3:BPE42=BLG13)*BPH3:BPH42)+SUMPRODUCT((BPB3:BPB42=BLG15)*(BPE3:BPE42=BLG14)*BPI3:BPI42)+SUMPRODUCT((BPB3:BPB42=BLG11)*(BPE3:BPE42=BLG14)*BPI3:BPI42)+SUMPRODUCT((BPB3:BPB42=BLG12)*(BPE3:BPE42=BLG14)*BPI3:BPI42)+SUMPRODUCT((BPB3:BPB42=BLG13)*(BPE3:BPE42=BLG14)*BPI3:BPI42)</f>
        <v>0</v>
      </c>
      <c r="BLU14" s="255">
        <f ca="1">SUMPRODUCT((BPB3:BPB42=BLG14)*(BPE3:BPE42=BLG15)*BPJ3:BPJ42)+SUMPRODUCT((BPB3:BPB42=BLG14)*(BPE3:BPE42=BLG11)*BPJ3:BPJ42)+SUMPRODUCT((BPB3:BPB42=BLG14)*(BPE3:BPE42=BLG12)*BPJ3:BPJ42)+SUMPRODUCT((BPB3:BPB42=BLG14)*(BPE3:BPE42=BLG13)*BPJ3:BPJ42)+SUMPRODUCT((BPB3:BPB42=BLG15)*(BPE3:BPE42=BLG14)*BPK3:BPK42)+SUMPRODUCT((BPB3:BPB42=BLG11)*(BPE3:BPE42=BLG14)*BPK3:BPK42)+SUMPRODUCT((BPB3:BPB42=BLG12)*(BPE3:BPE42=BLG14)*BPK3:BPK42)+SUMPRODUCT((BPB3:BPB42=BLG13)*(BPE3:BPE42=BLG14)*BPK3:BPK42)</f>
        <v>0</v>
      </c>
      <c r="BLV14" s="255">
        <f ca="1">IF(BLG14&lt;&gt;"",BLH14*4+BLI14*2+BLT14+BLU14,"")</f>
        <v>0</v>
      </c>
      <c r="BLW14" s="255">
        <f ca="1">IF(BLG14&lt;&gt;"",RANK(BLV14,BLV11:BLV15),"")</f>
        <v>1</v>
      </c>
      <c r="BLX14" s="255">
        <f ca="1">SUMPRODUCT((BLV11:BLV15=BLV14)*(BLM11:BLM15&gt;BLM14))</f>
        <v>0</v>
      </c>
      <c r="BLY14" s="255">
        <f ca="1">SUMPRODUCT((BLV11:BLV15=BLV14)*(BLM11:BLM15=BLM14)*(BLP11:BLP15&gt;BLP14))</f>
        <v>0</v>
      </c>
      <c r="BLZ14" s="255">
        <f ca="1">SUMPRODUCT((BLV11:BLV15=BLV14)*(BLM11:BLM15=BLM14)*(BLP11:BLP15=BLP14)*(BLQ11:BLQ15&gt;BLQ14))</f>
        <v>0</v>
      </c>
      <c r="BMA14" s="255">
        <f ca="1">SUMPRODUCT((BLV11:BLV15=BLV14)*(BLM11:BLM15=BLM14)*(BLP11:BLP15=BLP14)*(BLQ11:BLQ15=BLQ14)*(BLR11:BLR15&gt;BLR14))</f>
        <v>0</v>
      </c>
      <c r="BMB14" s="255">
        <f ca="1">SUMPRODUCT((BLV11:BLV15=BLV14)*(BLM11:BLM15=BLM14)*(BLP11:BLP15=BLP14)*(BLQ11:BLQ15=BLQ14)*(BLR11:BLR15=BLR14)*(BLS11:BLS15&gt;BLS14))</f>
        <v>2</v>
      </c>
      <c r="BMC14" s="255">
        <f t="shared" ca="1" si="706"/>
        <v>3</v>
      </c>
      <c r="BMD14" s="255" t="str">
        <f ca="1">IF(BLG14&lt;&gt;"",INDEX(BLG11:BLG15,MATCH(4,BMC11:BMC15,0),0),"")</f>
        <v>Samoa</v>
      </c>
      <c r="BME14" s="255" t="str">
        <f ca="1">IF(BLC13&lt;&gt;"",BLC13,"")</f>
        <v/>
      </c>
      <c r="BMF14" s="255" t="str">
        <f ca="1">IF(BME14&lt;&gt;"",SUMPRODUCT((BPB3:BPB42=BME14)*(BPE3:BPE42=BME15)*(BPL3:BPL42="W"))+SUMPRODUCT((BPB3:BPB42=BME14)*(BPE3:BPE42=BME12)*(BPL3:BPL42="W"))+SUMPRODUCT((BPB3:BPB42=BME14)*(BPE3:BPE42=BME13)*(BPL3:BPL42="W"))+SUMPRODUCT((BPB3:BPB42=BME15)*(BPE3:BPE42=BME14)*(BPM3:BPM42="W"))+SUMPRODUCT((BPB3:BPB42=BME12)*(BPE3:BPE42=BME14)*(BPM3:BPM42="W"))+SUMPRODUCT((BPB3:BPB42=BME13)*(BPE3:BPE42=BME14)*(BPM3:BPM42="W")),"")</f>
        <v/>
      </c>
      <c r="BMG14" s="255" t="str">
        <f ca="1">IF(BME14&lt;&gt;"",SUMPRODUCT((BPB3:BPB42=BME14)*(BPE3:BPE42=BME15)*(BPL3:BPL42="D"))+SUMPRODUCT((BPB3:BPB42=BME14)*(BPE3:BPE42=BME12)*(BPL3:BPL42="D"))+SUMPRODUCT((BPB3:BPB42=BME14)*(BPE3:BPE42=BME13)*(BPL3:BPL42="D"))+SUMPRODUCT((BPB3:BPB42=BME15)*(BPE3:BPE42=BME14)*(BPL3:BPL42="D"))+SUMPRODUCT((BPB3:BPB42=BME12)*(BPE3:BPE42=BME14)*(BPL3:BPL42="D"))+SUMPRODUCT((BPB3:BPB42=BME13)*(BPE3:BPE42=BME14)*(BPL3:BPL42="D")),"")</f>
        <v/>
      </c>
      <c r="BMH14" s="255" t="str">
        <f ca="1">IF(BME14&lt;&gt;"",SUMPRODUCT((BPB3:BPB42=BME14)*(BPE3:BPE42=BME15)*(BPL3:BPL42="L"))+SUMPRODUCT((BPB3:BPB42=BME14)*(BPE3:BPE42=BME12)*(BPL3:BPL42="L"))+SUMPRODUCT((BPB3:BPB42=BME14)*(BPE3:BPE42=BME13)*(BPL3:BPL42="L"))+SUMPRODUCT((BPB3:BPB42=BME15)*(BPE3:BPE42=BME14)*(BPM3:BPM42="L"))+SUMPRODUCT((BPB3:BPB42=BME12)*(BPE3:BPE42=BME14)*(BPM3:BPM42="L"))+SUMPRODUCT((BPB3:BPB42=BME13)*(BPE3:BPE42=BME14)*(BPM3:BPM42="L")),"")</f>
        <v/>
      </c>
      <c r="BMI14" s="255">
        <f ca="1">IF(BME14&lt;&gt;"",VLOOKUP(BME14,BKH4:BKL29,5,FALSE),0)</f>
        <v>0</v>
      </c>
      <c r="BMJ14" s="255">
        <f ca="1">IF(BME14&lt;&gt;"",VLOOKUP(BME14,BKH4:BKM29,6,FALSE),0)</f>
        <v>0</v>
      </c>
      <c r="BMK14" s="255">
        <f ca="1">BMI14-BMJ14+1000</f>
        <v>1000</v>
      </c>
      <c r="BML14" s="255">
        <f ca="1">IF(BME14&lt;&gt;"",VLOOKUP(BME14,BKH4:BKO29,8,FALSE),0)</f>
        <v>0</v>
      </c>
      <c r="BMM14" s="255">
        <f ca="1">IF(BME14&lt;&gt;"",VLOOKUP(BME14,BKH4:BKP29,9,FALSE),0)</f>
        <v>0</v>
      </c>
      <c r="BMN14" s="255" t="str">
        <f ca="1">IF(BME14&lt;&gt;"",BML14-BMM14+1000,"")</f>
        <v/>
      </c>
      <c r="BMO14" s="255" t="str">
        <f ca="1">IF(BME14&lt;&gt;"",VLOOKUP(BME14,BKH11:BKL15,5,FALSE),"")</f>
        <v/>
      </c>
      <c r="BMP14" s="255" t="str">
        <f ca="1">IF(BME14&lt;&gt;"",VLOOKUP(BME14,BKH11:BKO15,8,FALSE),"")</f>
        <v/>
      </c>
      <c r="BMQ14" s="255" t="str">
        <f ca="1">IF(BME14&lt;&gt;"",VLOOKUP(BME14,BKH11:BKV15,15,FALSE),"")</f>
        <v/>
      </c>
      <c r="BMR14" s="255" t="str">
        <f ca="1">IF(BME14&lt;&gt;"",SUMPRODUCT((BPB3:BPB42=BME14)*(BPE3:BPE42=BME15)*BPH3:BPH42)+SUMPRODUCT((BPB3:BPB42=BME14)*(BPE3:BPE42=BME12)*BPH3:BPH42)+SUMPRODUCT((BPB3:BPB42=BME14)*(BPE3:BPE42=BME13)*BPH3:BPH42)+SUMPRODUCT((BPB3:BPB42=BME15)*(BPE3:BPE42=BME14)*BPI3:BPI42)+SUMPRODUCT((BPB3:BPB42=BME12)*(BPE3:BPE42=BME14)*BPI3:BPI42)+SUMPRODUCT((BPB3:BPB42=BME13)*(BPE3:BPE42=BME14)*BPI3:BPI42),"")</f>
        <v/>
      </c>
      <c r="BMS14" s="255" t="str">
        <f ca="1">IF(BME14&lt;&gt;"",SUMPRODUCT((BPB3:BPB42=BME14)*(BPE3:BPE42=BME15)*BPJ3:BPJ42)+SUMPRODUCT((BPB3:BPB42=BME14)*(BPE3:BPE42=BME12)*BPJ3:BPJ42)+SUMPRODUCT((BPB3:BPB42=BME14)*(BPE3:BPE42=BME13)*BPJ3:BPJ42)+SUMPRODUCT((BPB3:BPB42=BME15)*(BPE3:BPE42=BME14)*BPK3:BPK42)+SUMPRODUCT((BPB3:BPB42=BME12)*(BPE3:BPE42=BME14)*BPK3:BPK42)+SUMPRODUCT((BPB3:BPB42=BME13)*(BPE3:BPE42=BME14)*BPK3:BPK42),"")</f>
        <v/>
      </c>
      <c r="BMT14" s="255" t="str">
        <f ca="1">IF(BME14&lt;&gt;"",BMF14*4+BMG14*2+BMR14+BMS14,"")</f>
        <v/>
      </c>
      <c r="BMU14" s="255" t="str">
        <f ca="1">IF(BME14&lt;&gt;"",RANK(BMT14,BMT12:BMT15),"")</f>
        <v/>
      </c>
      <c r="BMV14" s="255">
        <f ca="1">SUMPRODUCT((BMT12:BMT15=BMT14)*(BMK12:BMK15&gt;BMK14))</f>
        <v>0</v>
      </c>
      <c r="BMW14" s="255">
        <f ca="1">SUMPRODUCT((BMT12:BMT15=BMT14)*(BMK12:BMK15=BMK14)*(BMN12:BMN15&gt;BMN14))</f>
        <v>0</v>
      </c>
      <c r="BMX14" s="255">
        <f ca="1">SUMPRODUCT((BMT11:BMT15=BMT14)*(BMK11:BMK15=BMK14)*(BMN11:BMN15=BMN14)*(BMO11:BMO15&gt;BMO14))</f>
        <v>0</v>
      </c>
      <c r="BMY14" s="255">
        <f ca="1">SUMPRODUCT((BMT11:BMT15=BMT14)*(BMK11:BMK15=BMK14)*(BMN11:BMN15=BMN14)*(BMO11:BMO15=BMO14)*(BMP11:BMP15&gt;BMP14))</f>
        <v>0</v>
      </c>
      <c r="BMZ14" s="255">
        <f ca="1">SUMPRODUCT((BMT11:BMT15=BMT14)*(BMK11:BMK15=BMK14)*(BMN11:BMN15=BMN14)*(BMO11:BMO15=BMO14)*(BMP11:BMP15=BMP14)*(BMQ11:BMQ15&gt;BMQ14))</f>
        <v>0</v>
      </c>
      <c r="BNA14" s="255" t="str">
        <f t="shared" ca="1" si="707"/>
        <v/>
      </c>
      <c r="BNB14" s="255" t="str">
        <f ca="1">IF(BME14&lt;&gt;"",INDEX(BME12:BME15,MATCH(4,BNA12:BNA15,0),0),"")</f>
        <v/>
      </c>
      <c r="BNC14" s="255" t="str">
        <f ca="1">IF(BLD12&lt;&gt;"",BLD12,"")</f>
        <v/>
      </c>
      <c r="BND14" s="255">
        <f ca="1">SUMPRODUCT((BPB3:BPB42=BNC14)*(BPE3:BPE42=BNC15)*(BPL3:BPL42="W"))+SUMPRODUCT((BPB3:BPB42=BNC14)*(BPE3:BPE42=BNC16)*(BPL3:BPL42="W"))+SUMPRODUCT((BPB3:BPB42=BNC14)*(BPE3:BPE42=BNC13)*(BPL3:BPL42="W"))+SUMPRODUCT((BPB3:BPB42=BNC15)*(BPE3:BPE42=BNC14)*(BPM3:BPM42="W"))+SUMPRODUCT((BPB3:BPB42=BNC16)*(BPE3:BPE42=BNC14)*(BPM3:BPM42="W"))+SUMPRODUCT((BPB3:BPB42=BNC13)*(BPE3:BPE42=BNC14)*(BPM3:BPM42="W"))</f>
        <v>0</v>
      </c>
      <c r="BNE14" s="255">
        <f ca="1">SUMPRODUCT((BPB3:BPB42=BNC14)*(BPE3:BPE42=BNC15)*(BPL3:BPL42="D"))+SUMPRODUCT((BPB3:BPB42=BNC14)*(BPE3:BPE42=BNC16)*(BPL3:BPL42="D"))+SUMPRODUCT((BPB3:BPB42=BNC14)*(BPE3:BPE42=BNC13)*(BPL3:BPL42="D"))+SUMPRODUCT((BPB3:BPB42=BNC15)*(BPE3:BPE42=BNC14)*(BPL3:BPL42="D"))+SUMPRODUCT((BPB3:BPB42=BNC16)*(BPE3:BPE42=BNC14)*(BPL3:BPL42="D"))+SUMPRODUCT((BPB3:BPB42=BNC13)*(BPE3:BPE42=BNC14)*(BPL3:BPL42="D"))</f>
        <v>0</v>
      </c>
      <c r="BNF14" s="255">
        <f ca="1">SUMPRODUCT((BPB3:BPB42=BNC14)*(BPE3:BPE42=BNC15)*(BPL3:BPL42="L"))+SUMPRODUCT((BPB3:BPB42=BNC14)*(BPE3:BPE42=BNC16)*(BPL3:BPL42="L"))+SUMPRODUCT((BPB3:BPB42=BNC14)*(BPE3:BPE42=BNC13)*(BPL3:BPL42="L"))+SUMPRODUCT((BPB3:BPB42=BNC15)*(BPE3:BPE42=BNC14)*(BPM3:BPM42="L"))+SUMPRODUCT((BPB3:BPB42=BNC16)*(BPE3:BPE42=BNC14)*(BPM3:BPM42="L"))+SUMPRODUCT((BPB3:BPB42=BNC13)*(BPE3:BPE42=BNC14)*(BPM3:BPM42="L"))</f>
        <v>0</v>
      </c>
      <c r="BNG14" s="255">
        <f ca="1">IF(BNC14&lt;&gt;"",VLOOKUP(BNC14,BKH4:BKL29,5,FALSE),0)</f>
        <v>0</v>
      </c>
      <c r="BNH14" s="255">
        <f ca="1">IF(BNC14&lt;&gt;"",VLOOKUP(BNC14,BKH4:BKM29,6,FALSE),0)</f>
        <v>0</v>
      </c>
      <c r="BNI14" s="255">
        <f ca="1">BNG14-BNH14+1000</f>
        <v>1000</v>
      </c>
      <c r="BNJ14" s="255">
        <f ca="1">IF(BNC14&lt;&gt;"",VLOOKUP(BNC14,BKH4:BKO29,8,FALSE),0)</f>
        <v>0</v>
      </c>
      <c r="BNK14" s="255">
        <f ca="1">IF(BNC14&lt;&gt;"",VLOOKUP(BNC14,BKH4:BKP29,9,FALSE),0)</f>
        <v>0</v>
      </c>
      <c r="BNL14" s="255">
        <f t="shared" ref="BNL14" ca="1" si="806">BNJ14-BNK14+1000</f>
        <v>1000</v>
      </c>
      <c r="BNM14" s="255" t="str">
        <f ca="1">IF(BNC14&lt;&gt;"",VLOOKUP(BNC14,BKH11:BKL15,5,FALSE),"")</f>
        <v/>
      </c>
      <c r="BNN14" s="255" t="str">
        <f ca="1">IF(BNC14&lt;&gt;"",VLOOKUP(BNC14,BKH11:BKO15,8,FALSE),"")</f>
        <v/>
      </c>
      <c r="BNO14" s="255" t="str">
        <f ca="1">IF(BNC14&lt;&gt;"",VLOOKUP(BNC14,BKH11:BKV15,15,FALSE),"")</f>
        <v/>
      </c>
      <c r="BNP14" s="255">
        <f ca="1">SUMPRODUCT((BPB3:BPB42=BNC14)*(BPE3:BPE42=BNC15)*BPH3:BPH42)+SUMPRODUCT((BPB3:BPB42=BNC14)*(BPE3:BPE42=BNC16)*BPH3:BPH42)+SUMPRODUCT((BPB3:BPB42=BNC14)*(BPE3:BPE42=BNC13)*BPH3:BPH42)+SUMPRODUCT((BPB3:BPB42=BNC15)*(BPE3:BPE42=BNC14)*BPI3:BPI42)+SUMPRODUCT((BPB3:BPB42=BNC16)*(BPE3:BPE42=BNC14)*BPI3:BPI42)+SUMPRODUCT((BPB3:BPB42=BNC13)*(BPE3:BPE42=BNC14)*BPI3:BPI42)</f>
        <v>0</v>
      </c>
      <c r="BNQ14" s="255">
        <f ca="1">SUMPRODUCT((BPB3:BPB42=BNC14)*(BPE3:BPE42=BNC15)*BPJ3:BPJ42)+SUMPRODUCT((BPB3:BPB42=BNC14)*(BPE3:BPE42=BNC16)*BPJ3:BPJ42)+SUMPRODUCT((BPB3:BPB42=BNC14)*(BPE3:BPE42=BNC13)*BPJ3:BPJ42)+SUMPRODUCT((BPB3:BPB42=BNC15)*(BPE3:BPE42=BNC14)*BPK3:BPK42)+SUMPRODUCT((BPB3:BPB42=BNC16)*(BPE3:BPE42=BNC14)*BPK3:BPK42)+SUMPRODUCT((BPB3:BPB42=BNC13)*(BPE3:BPE42=BNC14)*BPK3:BPK42)</f>
        <v>0</v>
      </c>
      <c r="BNR14" s="255">
        <f t="shared" ref="BNR14" ca="1" si="807">BND14*4+BNE14*2+BNP14+BNQ14</f>
        <v>0</v>
      </c>
      <c r="BNS14" s="255" t="str">
        <f ca="1">IF(BNC14&lt;&gt;"",RANK(BNR14,BNR13:BNR16),"")</f>
        <v/>
      </c>
      <c r="BNT14" s="255">
        <f ca="1">SUMPRODUCT((BNR13:BNR16=BNR14)*(BNI13:BNI16&gt;BNI14))</f>
        <v>0</v>
      </c>
      <c r="BNU14" s="255">
        <f ca="1">SUMPRODUCT((BNR13:BNR16=BNR14)*(BNI13:BNI16=BNI14)*(BNL13:BNL16&gt;BNL14))</f>
        <v>0</v>
      </c>
      <c r="BNV14" s="255">
        <f ca="1">SUMPRODUCT((BNR11:BNR15=BNR14)*(BNI11:BNI15=BNI14)*(BNL11:BNL15=BNL14)*(BNM11:BNM15&gt;BNM14))</f>
        <v>0</v>
      </c>
      <c r="BNW14" s="255">
        <f ca="1">SUMPRODUCT((BNR11:BNR15=BNR14)*(BNI11:BNI15=BNI14)*(BNL11:BNL15=BNL14)*(BNM11:BNM15=BNM14)*(BNN11:BNN15&gt;BNN14))</f>
        <v>0</v>
      </c>
      <c r="BNX14" s="255">
        <f ca="1">SUMPRODUCT((BNR11:BNR15=BNR14)*(BNI11:BNI15=BNI14)*(BNL11:BNL15=BNL14)*(BNM11:BNM15=BNM14)*(BNN11:BNN15=BNN14)*(BNO11:BNO15&gt;BNO14))</f>
        <v>0</v>
      </c>
      <c r="BNY14" s="255" t="str">
        <f t="shared" ca="1" si="763"/>
        <v/>
      </c>
      <c r="BNZ14" s="255" t="str">
        <f ca="1">IF(BNC14&lt;&gt;"",INDEX(BNC13:BNC15,MATCH(4,BNY13:BNY15,0),0),"")</f>
        <v/>
      </c>
      <c r="BOA14" s="255" t="str">
        <f ca="1">IF(BLE11&lt;&gt;"",BLE11,"")</f>
        <v/>
      </c>
      <c r="BOB14" s="255">
        <f ca="1">SUMPRODUCT((BPB3:BPB42=BOA14)*(BPE3:BPE42=BOA15)*(BPL3:BPL42="W"))+SUMPRODUCT((BPB3:BPB42=BOA14)*(BPE3:BPE42=BOA16)*(BPL3:BPL42="W"))+SUMPRODUCT((BPB3:BPB42=BOA14)*(BPE3:BPE42=BOA17)*(BPL3:BPL42="W"))+SUMPRODUCT((BPB3:BPB42=BOA15)*(BPE3:BPE42=BOA14)*(BPM3:BPM42="W"))+SUMPRODUCT((BPB3:BPB42=BOA16)*(BPE3:BPE42=BOA14)*(BPM3:BPM42="W"))+SUMPRODUCT((BPB3:BPB42=BOA17)*(BPE3:BPE42=BOA14)*(BPM3:BPM42="W"))</f>
        <v>0</v>
      </c>
      <c r="BOC14" s="255">
        <f ca="1">SUMPRODUCT((BPB3:BPB42=BOA14)*(BPE3:BPE42=BOA15)*(BPL3:BPL42="D"))+SUMPRODUCT((BPB3:BPB42=BOA14)*(BPE3:BPE42=BOA16)*(BPL3:BPL42="D"))+SUMPRODUCT((BPB3:BPB42=BOA14)*(BPE3:BPE42=BOA17)*(BPL3:BPL42="D"))+SUMPRODUCT((BPB3:BPB42=BOA15)*(BPE3:BPE42=BOA14)*(BPL3:BPL42="D"))+SUMPRODUCT((BPB3:BPB42=BOA16)*(BPE3:BPE42=BOA14)*(BPL3:BPL42="D"))+SUMPRODUCT((BPB3:BPB42=BOA17)*(BPE3:BPE42=BOA14)*(BPL3:BPL42="D"))</f>
        <v>0</v>
      </c>
      <c r="BOD14" s="255">
        <f ca="1">SUMPRODUCT((BPB3:BPB42=BOA14)*(BPE3:BPE42=BOA15)*(BPL3:BPL42="L"))+SUMPRODUCT((BPB3:BPB42=BOA14)*(BPE3:BPE42=BOA16)*(BPL3:BPL42="L"))+SUMPRODUCT((BPB3:BPB42=BOA14)*(BPE3:BPE42=BOA17)*(BPL3:BPL42="L"))+SUMPRODUCT((BPB3:BPB42=BOA15)*(BPE3:BPE42=BOA14)*(BPM3:BPM42="L"))+SUMPRODUCT((BPB3:BPB42=BOA16)*(BPE3:BPE42=BOA14)*(BPM3:BPM42="L"))+SUMPRODUCT((BPB3:BPB42=BOA17)*(BPE3:BPE42=BOA14)*(BPM3:BPM42="L"))</f>
        <v>0</v>
      </c>
      <c r="BOE14" s="255">
        <f ca="1">IF(BOA14&lt;&gt;"",VLOOKUP(BOA14,BKH4:BKL29,5,FALSE),0)</f>
        <v>0</v>
      </c>
      <c r="BOF14" s="255">
        <f ca="1">IF(BOA14&lt;&gt;"",VLOOKUP(BOA14,BKH4:BKM29,6,FALSE),0)</f>
        <v>0</v>
      </c>
      <c r="BOG14" s="255">
        <f ca="1">BOE14-BOF14+1000</f>
        <v>1000</v>
      </c>
      <c r="BOH14" s="255">
        <f ca="1">IF(BOA14&lt;&gt;"",VLOOKUP(BOA14,BKH4:BKO29,8,FALSE),0)</f>
        <v>0</v>
      </c>
      <c r="BOI14" s="255">
        <f ca="1">IF(BOA14&lt;&gt;"",VLOOKUP(BOA14,BKH4:BKP29,9,FALSE),0)</f>
        <v>0</v>
      </c>
      <c r="BOJ14" s="255">
        <f ca="1">BOH14-BOI14+1000</f>
        <v>1000</v>
      </c>
      <c r="BOK14" s="255" t="str">
        <f ca="1">IF(BOA14&lt;&gt;"",VLOOKUP(BOA14,BKH11:BKL15,5,FALSE),"")</f>
        <v/>
      </c>
      <c r="BOL14" s="255" t="str">
        <f ca="1">IF(BOA14&lt;&gt;"",VLOOKUP(BOA14,BKH11:BKO15,8,FALSE),"")</f>
        <v/>
      </c>
      <c r="BOM14" s="255" t="str">
        <f ca="1">IF(BOA14&lt;&gt;"",VLOOKUP(BOA14,BKH11:BKV15,15,FALSE),"")</f>
        <v/>
      </c>
      <c r="BON14" s="255">
        <f ca="1">SUMPRODUCT((BPB3:BPB42=BOA14)*(BPE3:BPE42=BOA15)*BPH3:BPH42)+SUMPRODUCT((BPB3:BPB42=BOA14)*(BPE3:BPE42=BOA16)*BPH3:BPH42)+SUMPRODUCT((BPB3:BPB42=BOA14)*(BPE3:BPE42=BOA17)*BPH3:BPH42)+SUMPRODUCT((BPB3:BPB42=BOA15)*(BPE3:BPE42=BOA14)*BPI3:BPI42)+SUMPRODUCT((BPB3:BPB42=BOA16)*(BPE3:BPE42=BOA14)*BPI3:BPI42)+SUMPRODUCT((BPB3:BPB42=BOA17)*(BPE3:BPE42=BOA14)*BPI3:BPI42)</f>
        <v>0</v>
      </c>
      <c r="BOO14" s="255">
        <f ca="1">SUMPRODUCT((BPB3:BPB42=BOA14)*(BPE3:BPE42=BOA15)*BPJ3:BPJ42)+SUMPRODUCT((BPB3:BPB42=BOA14)*(BPE3:BPE42=BOA16)*BPJ3:BPJ42)+SUMPRODUCT((BPB3:BPB42=BOA14)*(BPE3:BPE42=BOA17)*BPJ3:BPJ42)+SUMPRODUCT((BPB3:BPB42=BOA15)*(BPE3:BPE42=BOA14)*BPK3:BPK42)+SUMPRODUCT((BPB3:BPB42=BOA16)*(BPE3:BPE42=BOA14)*BPK3:BPK42)+SUMPRODUCT((BPB3:BPB42=BOA17)*(BPE3:BPE42=BOA14)*BPK3:BPK42)</f>
        <v>0</v>
      </c>
      <c r="BOP14" s="255">
        <f ca="1">BOB14*4+BOC14*2+BON14+BOO14</f>
        <v>0</v>
      </c>
      <c r="BOQ14" s="255" t="str">
        <f ca="1">IF(BOA14&lt;&gt;"",RANK(BOP14,BOP14:BOP17),"")</f>
        <v/>
      </c>
      <c r="BOR14" s="255">
        <f ca="1">SUMPRODUCT((BOP14:BOP17=BOP14)*(BOG14:BOG17&gt;BOG14))</f>
        <v>0</v>
      </c>
      <c r="BOS14" s="255">
        <f ca="1">SUMPRODUCT((BOP14:BOP17=BOP14)*(BOG14:BOG17=BOG14)*(BOJ14:BOJ17&gt;BOJ14))</f>
        <v>0</v>
      </c>
      <c r="BOT14" s="255">
        <f ca="1">SUMPRODUCT((BOP11:BOP15=BOP14)*(BOG11:BOG15=BOG14)*(BOJ11:BOJ15=BOJ14)*(BOK11:BOK15&gt;BOK14))</f>
        <v>0</v>
      </c>
      <c r="BOU14" s="255">
        <f ca="1">SUMPRODUCT((BOP11:BOP15=BOP14)*(BOG11:BOG15=BOG14)*(BOJ11:BOJ15=BOJ14)*(BOK11:BOK15=BOK14)*(BOL11:BOL15&gt;BOL14))</f>
        <v>0</v>
      </c>
      <c r="BOV14" s="255">
        <f ca="1">SUMPRODUCT((BOP11:BOP15=BOP14)*(BOG11:BOG15=BOG14)*(BOJ11:BOJ15=BOJ14)*(BOK11:BOK15=BOK14)*(BOL11:BOL15=BOL14)*(BOM11:BOM15&gt;BOM14))</f>
        <v>0</v>
      </c>
      <c r="BOW14" s="255" t="str">
        <f t="shared" ref="BOW14:BOW15" ca="1" si="808">IF(BOA14&lt;&gt;"",SUM(BOQ14:BOV14)+3,"")</f>
        <v/>
      </c>
      <c r="BOX14" s="255" t="str">
        <f ca="1">IF(BOA14&lt;&gt;"",IF(BOW14=4,BOA14,BOA15),"")</f>
        <v/>
      </c>
      <c r="BOY14" s="255" t="str">
        <f ca="1">IF(BOX14&lt;&gt;"",BOX14,IF(BNZ14&lt;&gt;"",BNZ14,IF(BNB14&lt;&gt;"",BNB14,IF(BMD14&lt;&gt;"",BMD14,BKZ14))))</f>
        <v>Samoa</v>
      </c>
      <c r="BOZ14" s="255">
        <v>4</v>
      </c>
      <c r="BPA14" s="255">
        <v>12</v>
      </c>
      <c r="BPB14" s="255" t="str">
        <f t="shared" si="106"/>
        <v>New Zealand</v>
      </c>
      <c r="BPC14" s="255" t="str">
        <f ca="1">IF(OFFSET('All Players'!$W21,0,BPC$1)&lt;&gt;"",OFFSET('All Players'!$W21,0,BPC$1),"")</f>
        <v/>
      </c>
      <c r="BPD14" s="255" t="str">
        <f ca="1">IF(OFFSET('All Players'!$Y21,0,BPC$1)&lt;&gt;"",OFFSET('All Players'!$Y21,0,BPC$1),"")</f>
        <v/>
      </c>
      <c r="BPE14" s="255" t="str">
        <f t="shared" si="107"/>
        <v>Namibia</v>
      </c>
      <c r="BPF14" s="255" t="str">
        <f ca="1">IF(OFFSET('All Players'!$AA21,0,BPE$1)&lt;&gt;"",OFFSET('All Players'!$AA21,0,BPE$1),"")</f>
        <v/>
      </c>
      <c r="BPG14" s="255" t="str">
        <f ca="1">IF(OFFSET('All Players'!$AC21,0,BPF$1)&lt;&gt;"",OFFSET('All Players'!$AC21,0,BPF$1),"")</f>
        <v/>
      </c>
      <c r="BPH14" s="255">
        <f t="shared" ca="1" si="108"/>
        <v>0</v>
      </c>
      <c r="BPI14" s="255">
        <f t="shared" ca="1" si="109"/>
        <v>0</v>
      </c>
      <c r="BPJ14" s="255">
        <f t="shared" ca="1" si="110"/>
        <v>0</v>
      </c>
      <c r="BPK14" s="255">
        <f t="shared" ca="1" si="111"/>
        <v>0</v>
      </c>
      <c r="BPL14" s="255" t="str">
        <f t="shared" ca="1" si="112"/>
        <v/>
      </c>
      <c r="BPM14" s="255" t="str">
        <f t="shared" ca="1" si="113"/>
        <v/>
      </c>
      <c r="BPN14" s="255">
        <f ca="1">VLOOKUP(BPO14,BUF11:BUG15,2,FALSE)</f>
        <v>3</v>
      </c>
      <c r="BPO14" s="255" t="s">
        <v>46</v>
      </c>
      <c r="BPP14" s="255">
        <f t="shared" ca="1" si="557"/>
        <v>0</v>
      </c>
      <c r="BPQ14" s="255">
        <f t="shared" ca="1" si="558"/>
        <v>0</v>
      </c>
      <c r="BPR14" s="255">
        <f t="shared" ca="1" si="559"/>
        <v>0</v>
      </c>
      <c r="BPS14" s="255">
        <f t="shared" ca="1" si="560"/>
        <v>0</v>
      </c>
      <c r="BPT14" s="255">
        <f t="shared" ca="1" si="708"/>
        <v>0</v>
      </c>
      <c r="BPU14" s="255">
        <f t="shared" ca="1" si="561"/>
        <v>1000</v>
      </c>
      <c r="BPV14" s="255">
        <f t="shared" ca="1" si="709"/>
        <v>0</v>
      </c>
      <c r="BPW14" s="255">
        <f t="shared" ca="1" si="710"/>
        <v>0</v>
      </c>
      <c r="BPX14" s="255">
        <f t="shared" ca="1" si="562"/>
        <v>1000</v>
      </c>
      <c r="BPY14" s="255">
        <f t="shared" ca="1" si="563"/>
        <v>0</v>
      </c>
      <c r="BPZ14" s="255">
        <f ca="1">SUMIF(BUI:BUI,BPO14,BUO:BUO)+SUMIF(BUL:BUL,BPO14,BUP:BUP)</f>
        <v>0</v>
      </c>
      <c r="BQA14" s="255">
        <f ca="1">SUMIF(BUI:BUI,BPO14,BUQ:BUQ)+SUMIF(BUL:BUL,BPO14,BUR:BUR)</f>
        <v>0</v>
      </c>
      <c r="BQB14" s="255">
        <f t="shared" ca="1" si="564"/>
        <v>0</v>
      </c>
      <c r="BQC14" s="255">
        <v>11</v>
      </c>
      <c r="BQD14" s="255">
        <f t="shared" ca="1" si="711"/>
        <v>1</v>
      </c>
      <c r="BQF14" s="255">
        <f ca="1">RANK(BQB14,BQB$11:BQB$15)+COUNTIF(BQB$11:BQB14,BQB14)-1</f>
        <v>4</v>
      </c>
      <c r="BQG14" s="255" t="str">
        <f ca="1">INDEX(BPO$11:BPO$15,MATCH(4,BQF$11:BQF$15,0),0)</f>
        <v>Scotland</v>
      </c>
      <c r="BQH14" s="255">
        <f t="shared" ca="1" si="712"/>
        <v>1</v>
      </c>
      <c r="BQI14" s="255" t="str">
        <f ca="1">IF(AND(BQI13&lt;&gt;"",BQH14=1),BQG14,"")</f>
        <v>Scotland</v>
      </c>
      <c r="BQJ14" s="255" t="str">
        <f ca="1">IF(AND(BQJ13&lt;&gt;"",BQH15=2),BQG15,"")</f>
        <v/>
      </c>
      <c r="BQN14" s="255" t="str">
        <f t="shared" ca="1" si="713"/>
        <v>Scotland</v>
      </c>
      <c r="BQO14" s="255">
        <f ca="1">SUMPRODUCT((BUI3:BUI42=BQN14)*(BUL3:BUL42=BQN15)*(BUS3:BUS42="W"))+SUMPRODUCT((BUI3:BUI42=BQN14)*(BUL3:BUL42=BQN11)*(BUS3:BUS42="W"))+SUMPRODUCT((BUI3:BUI42=BQN14)*(BUL3:BUL42=BQN12)*(BUS3:BUS42="W"))+SUMPRODUCT((BUI3:BUI42=BQN14)*(BUL3:BUL42=BQN13)*(BUS3:BUS42="W"))+SUMPRODUCT((BUI3:BUI42=BQN15)*(BUL3:BUL42=BQN14)*(BUT3:BUT42="W"))+SUMPRODUCT((BUI3:BUI42=BQN11)*(BUL3:BUL42=BQN14)*(BUT3:BUT42="W"))+SUMPRODUCT((BUI3:BUI42=BQN12)*(BUL3:BUL42=BQN14)*(BUT3:BUT42="W"))+SUMPRODUCT((BUI3:BUI42=BQN13)*(BUL3:BUL42=BQN14)*(BUT3:BUT42="W"))</f>
        <v>0</v>
      </c>
      <c r="BQP14" s="255">
        <f ca="1">SUMPRODUCT((BUI3:BUI42=BQN14)*(BUL3:BUL42=BQN15)*(BUS3:BUS42="D"))+SUMPRODUCT((BUI3:BUI42=BQN14)*(BUL3:BUL42=BQN11)*(BUS3:BUS42="D"))+SUMPRODUCT((BUI3:BUI42=BQN14)*(BUL3:BUL42=BQN12)*(BUS3:BUS42="D"))+SUMPRODUCT((BUI3:BUI42=BQN14)*(BUL3:BUL42=BQN13)*(BUS3:BUS42="D"))+SUMPRODUCT((BUI3:BUI42=BQN15)*(BUL3:BUL42=BQN14)*(BUS3:BUS42="D"))+SUMPRODUCT((BUI3:BUI42=BQN11)*(BUL3:BUL42=BQN14)*(BUS3:BUS42="D"))+SUMPRODUCT((BUI3:BUI42=BQN12)*(BUL3:BUL42=BQN14)*(BUS3:BUS42="D"))+SUMPRODUCT((BUI3:BUI42=BQN13)*(BUL3:BUL42=BQN14)*(BUS3:BUS42="D"))</f>
        <v>0</v>
      </c>
      <c r="BQQ14" s="255">
        <f ca="1">SUMPRODUCT((BUI3:BUI42=BQN14)*(BUL3:BUL42=BQN15)*(BUS3:BUS42="L"))+SUMPRODUCT((BUI3:BUI42=BQN14)*(BUL3:BUL42=BQN11)*(BUS3:BUS42="L"))+SUMPRODUCT((BUI3:BUI42=BQN14)*(BUL3:BUL42=BQN12)*(BUS3:BUS42="L"))+SUMPRODUCT((BUI3:BUI42=BQN14)*(BUL3:BUL42=BQN13)*(BUS3:BUS42="L"))+SUMPRODUCT((BUI3:BUI42=BQN15)*(BUL3:BUL42=BQN14)*(BUT3:BUT42="L"))+SUMPRODUCT((BUI3:BUI42=BQN11)*(BUL3:BUL42=BQN14)*(BUT3:BUT42="L"))+SUMPRODUCT((BUI3:BUI42=BQN12)*(BUL3:BUL42=BQN14)*(BUT3:BUT42="L"))+SUMPRODUCT((BUI3:BUI42=BQN13)*(BUL3:BUL42=BQN14)*(BUT3:BUT42="L"))</f>
        <v>0</v>
      </c>
      <c r="BQR14" s="255">
        <f ca="1">IF(BQN14&lt;&gt;"",VLOOKUP(BQN14,BPO4:BPS29,5,FALSE),0)</f>
        <v>0</v>
      </c>
      <c r="BQS14" s="255">
        <f ca="1">IF(BQN14&lt;&gt;"",VLOOKUP(BQN14,BPO4:BPT29,6,FALSE),0)</f>
        <v>0</v>
      </c>
      <c r="BQT14" s="255">
        <f ca="1">BQR14-BQS14+1000</f>
        <v>1000</v>
      </c>
      <c r="BQU14" s="255">
        <f ca="1">IF(BQN14&lt;&gt;"",VLOOKUP(BQN14,BPO4:BPV29,8,FALSE),0)</f>
        <v>0</v>
      </c>
      <c r="BQV14" s="255">
        <f ca="1">IF(BQN14&lt;&gt;"",VLOOKUP(BQN14,BPO4:BPW29,9,FALSE),0)</f>
        <v>0</v>
      </c>
      <c r="BQW14" s="255">
        <f ca="1">IF(BQN14&lt;&gt;"",BQU14-BQV14+1000,"")</f>
        <v>1000</v>
      </c>
      <c r="BQX14" s="255">
        <f ca="1">IF(BQN14&lt;&gt;"",VLOOKUP(BQN14,BPO11:BPS15,5,FALSE),"")</f>
        <v>0</v>
      </c>
      <c r="BQY14" s="255">
        <f ca="1">IF(BQN14&lt;&gt;"",VLOOKUP(BQN14,BPO11:BPV15,8,FALSE),"")</f>
        <v>0</v>
      </c>
      <c r="BQZ14" s="255">
        <f ca="1">IF(BQN14&lt;&gt;"",VLOOKUP(BQN14,BPO11:BQC15,15,FALSE),"")</f>
        <v>11</v>
      </c>
      <c r="BRA14" s="255">
        <f ca="1">SUMPRODUCT((BUI3:BUI42=BQN14)*(BUL3:BUL42=BQN15)*BUO3:BUO42)+SUMPRODUCT((BUI3:BUI42=BQN14)*(BUL3:BUL42=BQN11)*BUO3:BUO42)+SUMPRODUCT((BUI3:BUI42=BQN14)*(BUL3:BUL42=BQN12)*BUO3:BUO42)+SUMPRODUCT((BUI3:BUI42=BQN14)*(BUL3:BUL42=BQN13)*BUO3:BUO42)+SUMPRODUCT((BUI3:BUI42=BQN15)*(BUL3:BUL42=BQN14)*BUP3:BUP42)+SUMPRODUCT((BUI3:BUI42=BQN11)*(BUL3:BUL42=BQN14)*BUP3:BUP42)+SUMPRODUCT((BUI3:BUI42=BQN12)*(BUL3:BUL42=BQN14)*BUP3:BUP42)+SUMPRODUCT((BUI3:BUI42=BQN13)*(BUL3:BUL42=BQN14)*BUP3:BUP42)</f>
        <v>0</v>
      </c>
      <c r="BRB14" s="255">
        <f ca="1">SUMPRODUCT((BUI3:BUI42=BQN14)*(BUL3:BUL42=BQN15)*BUQ3:BUQ42)+SUMPRODUCT((BUI3:BUI42=BQN14)*(BUL3:BUL42=BQN11)*BUQ3:BUQ42)+SUMPRODUCT((BUI3:BUI42=BQN14)*(BUL3:BUL42=BQN12)*BUQ3:BUQ42)+SUMPRODUCT((BUI3:BUI42=BQN14)*(BUL3:BUL42=BQN13)*BUQ3:BUQ42)+SUMPRODUCT((BUI3:BUI42=BQN15)*(BUL3:BUL42=BQN14)*BUR3:BUR42)+SUMPRODUCT((BUI3:BUI42=BQN11)*(BUL3:BUL42=BQN14)*BUR3:BUR42)+SUMPRODUCT((BUI3:BUI42=BQN12)*(BUL3:BUL42=BQN14)*BUR3:BUR42)+SUMPRODUCT((BUI3:BUI42=BQN13)*(BUL3:BUL42=BQN14)*BUR3:BUR42)</f>
        <v>0</v>
      </c>
      <c r="BRC14" s="255">
        <f ca="1">IF(BQN14&lt;&gt;"",BQO14*4+BQP14*2+BRA14+BRB14,"")</f>
        <v>0</v>
      </c>
      <c r="BRD14" s="255">
        <f ca="1">IF(BQN14&lt;&gt;"",RANK(BRC14,BRC11:BRC15),"")</f>
        <v>1</v>
      </c>
      <c r="BRE14" s="255">
        <f ca="1">SUMPRODUCT((BRC11:BRC15=BRC14)*(BQT11:BQT15&gt;BQT14))</f>
        <v>0</v>
      </c>
      <c r="BRF14" s="255">
        <f ca="1">SUMPRODUCT((BRC11:BRC15=BRC14)*(BQT11:BQT15=BQT14)*(BQW11:BQW15&gt;BQW14))</f>
        <v>0</v>
      </c>
      <c r="BRG14" s="255">
        <f ca="1">SUMPRODUCT((BRC11:BRC15=BRC14)*(BQT11:BQT15=BQT14)*(BQW11:BQW15=BQW14)*(BQX11:BQX15&gt;BQX14))</f>
        <v>0</v>
      </c>
      <c r="BRH14" s="255">
        <f ca="1">SUMPRODUCT((BRC11:BRC15=BRC14)*(BQT11:BQT15=BQT14)*(BQW11:BQW15=BQW14)*(BQX11:BQX15=BQX14)*(BQY11:BQY15&gt;BQY14))</f>
        <v>0</v>
      </c>
      <c r="BRI14" s="255">
        <f ca="1">SUMPRODUCT((BRC11:BRC15=BRC14)*(BQT11:BQT15=BQT14)*(BQW11:BQW15=BQW14)*(BQX11:BQX15=BQX14)*(BQY11:BQY15=BQY14)*(BQZ11:BQZ15&gt;BQZ14))</f>
        <v>2</v>
      </c>
      <c r="BRJ14" s="255">
        <f t="shared" ca="1" si="716"/>
        <v>3</v>
      </c>
      <c r="BRK14" s="255" t="str">
        <f ca="1">IF(BQN14&lt;&gt;"",INDEX(BQN11:BQN15,MATCH(4,BRJ11:BRJ15,0),0),"")</f>
        <v>Samoa</v>
      </c>
      <c r="BRL14" s="255" t="str">
        <f ca="1">IF(BQJ13&lt;&gt;"",BQJ13,"")</f>
        <v/>
      </c>
      <c r="BRM14" s="255" t="str">
        <f ca="1">IF(BRL14&lt;&gt;"",SUMPRODUCT((BUI3:BUI42=BRL14)*(BUL3:BUL42=BRL15)*(BUS3:BUS42="W"))+SUMPRODUCT((BUI3:BUI42=BRL14)*(BUL3:BUL42=BRL12)*(BUS3:BUS42="W"))+SUMPRODUCT((BUI3:BUI42=BRL14)*(BUL3:BUL42=BRL13)*(BUS3:BUS42="W"))+SUMPRODUCT((BUI3:BUI42=BRL15)*(BUL3:BUL42=BRL14)*(BUT3:BUT42="W"))+SUMPRODUCT((BUI3:BUI42=BRL12)*(BUL3:BUL42=BRL14)*(BUT3:BUT42="W"))+SUMPRODUCT((BUI3:BUI42=BRL13)*(BUL3:BUL42=BRL14)*(BUT3:BUT42="W")),"")</f>
        <v/>
      </c>
      <c r="BRN14" s="255" t="str">
        <f ca="1">IF(BRL14&lt;&gt;"",SUMPRODUCT((BUI3:BUI42=BRL14)*(BUL3:BUL42=BRL15)*(BUS3:BUS42="D"))+SUMPRODUCT((BUI3:BUI42=BRL14)*(BUL3:BUL42=BRL12)*(BUS3:BUS42="D"))+SUMPRODUCT((BUI3:BUI42=BRL14)*(BUL3:BUL42=BRL13)*(BUS3:BUS42="D"))+SUMPRODUCT((BUI3:BUI42=BRL15)*(BUL3:BUL42=BRL14)*(BUS3:BUS42="D"))+SUMPRODUCT((BUI3:BUI42=BRL12)*(BUL3:BUL42=BRL14)*(BUS3:BUS42="D"))+SUMPRODUCT((BUI3:BUI42=BRL13)*(BUL3:BUL42=BRL14)*(BUS3:BUS42="D")),"")</f>
        <v/>
      </c>
      <c r="BRO14" s="255" t="str">
        <f ca="1">IF(BRL14&lt;&gt;"",SUMPRODUCT((BUI3:BUI42=BRL14)*(BUL3:BUL42=BRL15)*(BUS3:BUS42="L"))+SUMPRODUCT((BUI3:BUI42=BRL14)*(BUL3:BUL42=BRL12)*(BUS3:BUS42="L"))+SUMPRODUCT((BUI3:BUI42=BRL14)*(BUL3:BUL42=BRL13)*(BUS3:BUS42="L"))+SUMPRODUCT((BUI3:BUI42=BRL15)*(BUL3:BUL42=BRL14)*(BUT3:BUT42="L"))+SUMPRODUCT((BUI3:BUI42=BRL12)*(BUL3:BUL42=BRL14)*(BUT3:BUT42="L"))+SUMPRODUCT((BUI3:BUI42=BRL13)*(BUL3:BUL42=BRL14)*(BUT3:BUT42="L")),"")</f>
        <v/>
      </c>
      <c r="BRP14" s="255">
        <f ca="1">IF(BRL14&lt;&gt;"",VLOOKUP(BRL14,BPO4:BPS29,5,FALSE),0)</f>
        <v>0</v>
      </c>
      <c r="BRQ14" s="255">
        <f ca="1">IF(BRL14&lt;&gt;"",VLOOKUP(BRL14,BPO4:BPT29,6,FALSE),0)</f>
        <v>0</v>
      </c>
      <c r="BRR14" s="255">
        <f ca="1">BRP14-BRQ14+1000</f>
        <v>1000</v>
      </c>
      <c r="BRS14" s="255">
        <f ca="1">IF(BRL14&lt;&gt;"",VLOOKUP(BRL14,BPO4:BPV29,8,FALSE),0)</f>
        <v>0</v>
      </c>
      <c r="BRT14" s="255">
        <f ca="1">IF(BRL14&lt;&gt;"",VLOOKUP(BRL14,BPO4:BPW29,9,FALSE),0)</f>
        <v>0</v>
      </c>
      <c r="BRU14" s="255" t="str">
        <f ca="1">IF(BRL14&lt;&gt;"",BRS14-BRT14+1000,"")</f>
        <v/>
      </c>
      <c r="BRV14" s="255" t="str">
        <f ca="1">IF(BRL14&lt;&gt;"",VLOOKUP(BRL14,BPO11:BPS15,5,FALSE),"")</f>
        <v/>
      </c>
      <c r="BRW14" s="255" t="str">
        <f ca="1">IF(BRL14&lt;&gt;"",VLOOKUP(BRL14,BPO11:BPV15,8,FALSE),"")</f>
        <v/>
      </c>
      <c r="BRX14" s="255" t="str">
        <f ca="1">IF(BRL14&lt;&gt;"",VLOOKUP(BRL14,BPO11:BQC15,15,FALSE),"")</f>
        <v/>
      </c>
      <c r="BRY14" s="255" t="str">
        <f ca="1">IF(BRL14&lt;&gt;"",SUMPRODUCT((BUI3:BUI42=BRL14)*(BUL3:BUL42=BRL15)*BUO3:BUO42)+SUMPRODUCT((BUI3:BUI42=BRL14)*(BUL3:BUL42=BRL12)*BUO3:BUO42)+SUMPRODUCT((BUI3:BUI42=BRL14)*(BUL3:BUL42=BRL13)*BUO3:BUO42)+SUMPRODUCT((BUI3:BUI42=BRL15)*(BUL3:BUL42=BRL14)*BUP3:BUP42)+SUMPRODUCT((BUI3:BUI42=BRL12)*(BUL3:BUL42=BRL14)*BUP3:BUP42)+SUMPRODUCT((BUI3:BUI42=BRL13)*(BUL3:BUL42=BRL14)*BUP3:BUP42),"")</f>
        <v/>
      </c>
      <c r="BRZ14" s="255" t="str">
        <f ca="1">IF(BRL14&lt;&gt;"",SUMPRODUCT((BUI3:BUI42=BRL14)*(BUL3:BUL42=BRL15)*BUQ3:BUQ42)+SUMPRODUCT((BUI3:BUI42=BRL14)*(BUL3:BUL42=BRL12)*BUQ3:BUQ42)+SUMPRODUCT((BUI3:BUI42=BRL14)*(BUL3:BUL42=BRL13)*BUQ3:BUQ42)+SUMPRODUCT((BUI3:BUI42=BRL15)*(BUL3:BUL42=BRL14)*BUR3:BUR42)+SUMPRODUCT((BUI3:BUI42=BRL12)*(BUL3:BUL42=BRL14)*BUR3:BUR42)+SUMPRODUCT((BUI3:BUI42=BRL13)*(BUL3:BUL42=BRL14)*BUR3:BUR42),"")</f>
        <v/>
      </c>
      <c r="BSA14" s="255" t="str">
        <f ca="1">IF(BRL14&lt;&gt;"",BRM14*4+BRN14*2+BRY14+BRZ14,"")</f>
        <v/>
      </c>
      <c r="BSB14" s="255" t="str">
        <f ca="1">IF(BRL14&lt;&gt;"",RANK(BSA14,BSA12:BSA15),"")</f>
        <v/>
      </c>
      <c r="BSC14" s="255">
        <f ca="1">SUMPRODUCT((BSA12:BSA15=BSA14)*(BRR12:BRR15&gt;BRR14))</f>
        <v>0</v>
      </c>
      <c r="BSD14" s="255">
        <f ca="1">SUMPRODUCT((BSA12:BSA15=BSA14)*(BRR12:BRR15=BRR14)*(BRU12:BRU15&gt;BRU14))</f>
        <v>0</v>
      </c>
      <c r="BSE14" s="255">
        <f ca="1">SUMPRODUCT((BSA11:BSA15=BSA14)*(BRR11:BRR15=BRR14)*(BRU11:BRU15=BRU14)*(BRV11:BRV15&gt;BRV14))</f>
        <v>0</v>
      </c>
      <c r="BSF14" s="255">
        <f ca="1">SUMPRODUCT((BSA11:BSA15=BSA14)*(BRR11:BRR15=BRR14)*(BRU11:BRU15=BRU14)*(BRV11:BRV15=BRV14)*(BRW11:BRW15&gt;BRW14))</f>
        <v>0</v>
      </c>
      <c r="BSG14" s="255">
        <f ca="1">SUMPRODUCT((BSA11:BSA15=BSA14)*(BRR11:BRR15=BRR14)*(BRU11:BRU15=BRU14)*(BRV11:BRV15=BRV14)*(BRW11:BRW15=BRW14)*(BRX11:BRX15&gt;BRX14))</f>
        <v>0</v>
      </c>
      <c r="BSH14" s="255" t="str">
        <f t="shared" ca="1" si="717"/>
        <v/>
      </c>
      <c r="BSI14" s="255" t="str">
        <f ca="1">IF(BRL14&lt;&gt;"",INDEX(BRL12:BRL15,MATCH(4,BSH12:BSH15,0),0),"")</f>
        <v/>
      </c>
      <c r="BSJ14" s="255" t="str">
        <f ca="1">IF(BQK12&lt;&gt;"",BQK12,"")</f>
        <v/>
      </c>
      <c r="BSK14" s="255">
        <f ca="1">SUMPRODUCT((BUI3:BUI42=BSJ14)*(BUL3:BUL42=BSJ15)*(BUS3:BUS42="W"))+SUMPRODUCT((BUI3:BUI42=BSJ14)*(BUL3:BUL42=BSJ16)*(BUS3:BUS42="W"))+SUMPRODUCT((BUI3:BUI42=BSJ14)*(BUL3:BUL42=BSJ13)*(BUS3:BUS42="W"))+SUMPRODUCT((BUI3:BUI42=BSJ15)*(BUL3:BUL42=BSJ14)*(BUT3:BUT42="W"))+SUMPRODUCT((BUI3:BUI42=BSJ16)*(BUL3:BUL42=BSJ14)*(BUT3:BUT42="W"))+SUMPRODUCT((BUI3:BUI42=BSJ13)*(BUL3:BUL42=BSJ14)*(BUT3:BUT42="W"))</f>
        <v>0</v>
      </c>
      <c r="BSL14" s="255">
        <f ca="1">SUMPRODUCT((BUI3:BUI42=BSJ14)*(BUL3:BUL42=BSJ15)*(BUS3:BUS42="D"))+SUMPRODUCT((BUI3:BUI42=BSJ14)*(BUL3:BUL42=BSJ16)*(BUS3:BUS42="D"))+SUMPRODUCT((BUI3:BUI42=BSJ14)*(BUL3:BUL42=BSJ13)*(BUS3:BUS42="D"))+SUMPRODUCT((BUI3:BUI42=BSJ15)*(BUL3:BUL42=BSJ14)*(BUS3:BUS42="D"))+SUMPRODUCT((BUI3:BUI42=BSJ16)*(BUL3:BUL42=BSJ14)*(BUS3:BUS42="D"))+SUMPRODUCT((BUI3:BUI42=BSJ13)*(BUL3:BUL42=BSJ14)*(BUS3:BUS42="D"))</f>
        <v>0</v>
      </c>
      <c r="BSM14" s="255">
        <f ca="1">SUMPRODUCT((BUI3:BUI42=BSJ14)*(BUL3:BUL42=BSJ15)*(BUS3:BUS42="L"))+SUMPRODUCT((BUI3:BUI42=BSJ14)*(BUL3:BUL42=BSJ16)*(BUS3:BUS42="L"))+SUMPRODUCT((BUI3:BUI42=BSJ14)*(BUL3:BUL42=BSJ13)*(BUS3:BUS42="L"))+SUMPRODUCT((BUI3:BUI42=BSJ15)*(BUL3:BUL42=BSJ14)*(BUT3:BUT42="L"))+SUMPRODUCT((BUI3:BUI42=BSJ16)*(BUL3:BUL42=BSJ14)*(BUT3:BUT42="L"))+SUMPRODUCT((BUI3:BUI42=BSJ13)*(BUL3:BUL42=BSJ14)*(BUT3:BUT42="L"))</f>
        <v>0</v>
      </c>
      <c r="BSN14" s="255">
        <f ca="1">IF(BSJ14&lt;&gt;"",VLOOKUP(BSJ14,BPO4:BPS29,5,FALSE),0)</f>
        <v>0</v>
      </c>
      <c r="BSO14" s="255">
        <f ca="1">IF(BSJ14&lt;&gt;"",VLOOKUP(BSJ14,BPO4:BPT29,6,FALSE),0)</f>
        <v>0</v>
      </c>
      <c r="BSP14" s="255">
        <f ca="1">BSN14-BSO14+1000</f>
        <v>1000</v>
      </c>
      <c r="BSQ14" s="255">
        <f ca="1">IF(BSJ14&lt;&gt;"",VLOOKUP(BSJ14,BPO4:BPV29,8,FALSE),0)</f>
        <v>0</v>
      </c>
      <c r="BSR14" s="255">
        <f ca="1">IF(BSJ14&lt;&gt;"",VLOOKUP(BSJ14,BPO4:BPW29,9,FALSE),0)</f>
        <v>0</v>
      </c>
      <c r="BSS14" s="255">
        <f t="shared" ref="BSS14" ca="1" si="809">BSQ14-BSR14+1000</f>
        <v>1000</v>
      </c>
      <c r="BST14" s="255" t="str">
        <f ca="1">IF(BSJ14&lt;&gt;"",VLOOKUP(BSJ14,BPO11:BPS15,5,FALSE),"")</f>
        <v/>
      </c>
      <c r="BSU14" s="255" t="str">
        <f ca="1">IF(BSJ14&lt;&gt;"",VLOOKUP(BSJ14,BPO11:BPV15,8,FALSE),"")</f>
        <v/>
      </c>
      <c r="BSV14" s="255" t="str">
        <f ca="1">IF(BSJ14&lt;&gt;"",VLOOKUP(BSJ14,BPO11:BQC15,15,FALSE),"")</f>
        <v/>
      </c>
      <c r="BSW14" s="255">
        <f ca="1">SUMPRODUCT((BUI3:BUI42=BSJ14)*(BUL3:BUL42=BSJ15)*BUO3:BUO42)+SUMPRODUCT((BUI3:BUI42=BSJ14)*(BUL3:BUL42=BSJ16)*BUO3:BUO42)+SUMPRODUCT((BUI3:BUI42=BSJ14)*(BUL3:BUL42=BSJ13)*BUO3:BUO42)+SUMPRODUCT((BUI3:BUI42=BSJ15)*(BUL3:BUL42=BSJ14)*BUP3:BUP42)+SUMPRODUCT((BUI3:BUI42=BSJ16)*(BUL3:BUL42=BSJ14)*BUP3:BUP42)+SUMPRODUCT((BUI3:BUI42=BSJ13)*(BUL3:BUL42=BSJ14)*BUP3:BUP42)</f>
        <v>0</v>
      </c>
      <c r="BSX14" s="255">
        <f ca="1">SUMPRODUCT((BUI3:BUI42=BSJ14)*(BUL3:BUL42=BSJ15)*BUQ3:BUQ42)+SUMPRODUCT((BUI3:BUI42=BSJ14)*(BUL3:BUL42=BSJ16)*BUQ3:BUQ42)+SUMPRODUCT((BUI3:BUI42=BSJ14)*(BUL3:BUL42=BSJ13)*BUQ3:BUQ42)+SUMPRODUCT((BUI3:BUI42=BSJ15)*(BUL3:BUL42=BSJ14)*BUR3:BUR42)+SUMPRODUCT((BUI3:BUI42=BSJ16)*(BUL3:BUL42=BSJ14)*BUR3:BUR42)+SUMPRODUCT((BUI3:BUI42=BSJ13)*(BUL3:BUL42=BSJ14)*BUR3:BUR42)</f>
        <v>0</v>
      </c>
      <c r="BSY14" s="255">
        <f t="shared" ref="BSY14" ca="1" si="810">BSK14*4+BSL14*2+BSW14+BSX14</f>
        <v>0</v>
      </c>
      <c r="BSZ14" s="255" t="str">
        <f ca="1">IF(BSJ14&lt;&gt;"",RANK(BSY14,BSY13:BSY16),"")</f>
        <v/>
      </c>
      <c r="BTA14" s="255">
        <f ca="1">SUMPRODUCT((BSY13:BSY16=BSY14)*(BSP13:BSP16&gt;BSP14))</f>
        <v>0</v>
      </c>
      <c r="BTB14" s="255">
        <f ca="1">SUMPRODUCT((BSY13:BSY16=BSY14)*(BSP13:BSP16=BSP14)*(BSS13:BSS16&gt;BSS14))</f>
        <v>0</v>
      </c>
      <c r="BTC14" s="255">
        <f ca="1">SUMPRODUCT((BSY11:BSY15=BSY14)*(BSP11:BSP15=BSP14)*(BSS11:BSS15=BSS14)*(BST11:BST15&gt;BST14))</f>
        <v>0</v>
      </c>
      <c r="BTD14" s="255">
        <f ca="1">SUMPRODUCT((BSY11:BSY15=BSY14)*(BSP11:BSP15=BSP14)*(BSS11:BSS15=BSS14)*(BST11:BST15=BST14)*(BSU11:BSU15&gt;BSU14))</f>
        <v>0</v>
      </c>
      <c r="BTE14" s="255">
        <f ca="1">SUMPRODUCT((BSY11:BSY15=BSY14)*(BSP11:BSP15=BSP14)*(BSS11:BSS15=BSS14)*(BST11:BST15=BST14)*(BSU11:BSU15=BSU14)*(BSV11:BSV15&gt;BSV14))</f>
        <v>0</v>
      </c>
      <c r="BTF14" s="255" t="str">
        <f t="shared" ca="1" si="765"/>
        <v/>
      </c>
      <c r="BTG14" s="255" t="str">
        <f ca="1">IF(BSJ14&lt;&gt;"",INDEX(BSJ13:BSJ15,MATCH(4,BTF13:BTF15,0),0),"")</f>
        <v/>
      </c>
      <c r="BTH14" s="255" t="str">
        <f ca="1">IF(BQL11&lt;&gt;"",BQL11,"")</f>
        <v/>
      </c>
      <c r="BTI14" s="255">
        <f ca="1">SUMPRODUCT((BUI3:BUI42=BTH14)*(BUL3:BUL42=BTH15)*(BUS3:BUS42="W"))+SUMPRODUCT((BUI3:BUI42=BTH14)*(BUL3:BUL42=BTH16)*(BUS3:BUS42="W"))+SUMPRODUCT((BUI3:BUI42=BTH14)*(BUL3:BUL42=BTH17)*(BUS3:BUS42="W"))+SUMPRODUCT((BUI3:BUI42=BTH15)*(BUL3:BUL42=BTH14)*(BUT3:BUT42="W"))+SUMPRODUCT((BUI3:BUI42=BTH16)*(BUL3:BUL42=BTH14)*(BUT3:BUT42="W"))+SUMPRODUCT((BUI3:BUI42=BTH17)*(BUL3:BUL42=BTH14)*(BUT3:BUT42="W"))</f>
        <v>0</v>
      </c>
      <c r="BTJ14" s="255">
        <f ca="1">SUMPRODUCT((BUI3:BUI42=BTH14)*(BUL3:BUL42=BTH15)*(BUS3:BUS42="D"))+SUMPRODUCT((BUI3:BUI42=BTH14)*(BUL3:BUL42=BTH16)*(BUS3:BUS42="D"))+SUMPRODUCT((BUI3:BUI42=BTH14)*(BUL3:BUL42=BTH17)*(BUS3:BUS42="D"))+SUMPRODUCT((BUI3:BUI42=BTH15)*(BUL3:BUL42=BTH14)*(BUS3:BUS42="D"))+SUMPRODUCT((BUI3:BUI42=BTH16)*(BUL3:BUL42=BTH14)*(BUS3:BUS42="D"))+SUMPRODUCT((BUI3:BUI42=BTH17)*(BUL3:BUL42=BTH14)*(BUS3:BUS42="D"))</f>
        <v>0</v>
      </c>
      <c r="BTK14" s="255">
        <f ca="1">SUMPRODUCT((BUI3:BUI42=BTH14)*(BUL3:BUL42=BTH15)*(BUS3:BUS42="L"))+SUMPRODUCT((BUI3:BUI42=BTH14)*(BUL3:BUL42=BTH16)*(BUS3:BUS42="L"))+SUMPRODUCT((BUI3:BUI42=BTH14)*(BUL3:BUL42=BTH17)*(BUS3:BUS42="L"))+SUMPRODUCT((BUI3:BUI42=BTH15)*(BUL3:BUL42=BTH14)*(BUT3:BUT42="L"))+SUMPRODUCT((BUI3:BUI42=BTH16)*(BUL3:BUL42=BTH14)*(BUT3:BUT42="L"))+SUMPRODUCT((BUI3:BUI42=BTH17)*(BUL3:BUL42=BTH14)*(BUT3:BUT42="L"))</f>
        <v>0</v>
      </c>
      <c r="BTL14" s="255">
        <f ca="1">IF(BTH14&lt;&gt;"",VLOOKUP(BTH14,BPO4:BPS29,5,FALSE),0)</f>
        <v>0</v>
      </c>
      <c r="BTM14" s="255">
        <f ca="1">IF(BTH14&lt;&gt;"",VLOOKUP(BTH14,BPO4:BPT29,6,FALSE),0)</f>
        <v>0</v>
      </c>
      <c r="BTN14" s="255">
        <f ca="1">BTL14-BTM14+1000</f>
        <v>1000</v>
      </c>
      <c r="BTO14" s="255">
        <f ca="1">IF(BTH14&lt;&gt;"",VLOOKUP(BTH14,BPO4:BPV29,8,FALSE),0)</f>
        <v>0</v>
      </c>
      <c r="BTP14" s="255">
        <f ca="1">IF(BTH14&lt;&gt;"",VLOOKUP(BTH14,BPO4:BPW29,9,FALSE),0)</f>
        <v>0</v>
      </c>
      <c r="BTQ14" s="255">
        <f ca="1">BTO14-BTP14+1000</f>
        <v>1000</v>
      </c>
      <c r="BTR14" s="255" t="str">
        <f ca="1">IF(BTH14&lt;&gt;"",VLOOKUP(BTH14,BPO11:BPS15,5,FALSE),"")</f>
        <v/>
      </c>
      <c r="BTS14" s="255" t="str">
        <f ca="1">IF(BTH14&lt;&gt;"",VLOOKUP(BTH14,BPO11:BPV15,8,FALSE),"")</f>
        <v/>
      </c>
      <c r="BTT14" s="255" t="str">
        <f ca="1">IF(BTH14&lt;&gt;"",VLOOKUP(BTH14,BPO11:BQC15,15,FALSE),"")</f>
        <v/>
      </c>
      <c r="BTU14" s="255">
        <f ca="1">SUMPRODUCT((BUI3:BUI42=BTH14)*(BUL3:BUL42=BTH15)*BUO3:BUO42)+SUMPRODUCT((BUI3:BUI42=BTH14)*(BUL3:BUL42=BTH16)*BUO3:BUO42)+SUMPRODUCT((BUI3:BUI42=BTH14)*(BUL3:BUL42=BTH17)*BUO3:BUO42)+SUMPRODUCT((BUI3:BUI42=BTH15)*(BUL3:BUL42=BTH14)*BUP3:BUP42)+SUMPRODUCT((BUI3:BUI42=BTH16)*(BUL3:BUL42=BTH14)*BUP3:BUP42)+SUMPRODUCT((BUI3:BUI42=BTH17)*(BUL3:BUL42=BTH14)*BUP3:BUP42)</f>
        <v>0</v>
      </c>
      <c r="BTV14" s="255">
        <f ca="1">SUMPRODUCT((BUI3:BUI42=BTH14)*(BUL3:BUL42=BTH15)*BUQ3:BUQ42)+SUMPRODUCT((BUI3:BUI42=BTH14)*(BUL3:BUL42=BTH16)*BUQ3:BUQ42)+SUMPRODUCT((BUI3:BUI42=BTH14)*(BUL3:BUL42=BTH17)*BUQ3:BUQ42)+SUMPRODUCT((BUI3:BUI42=BTH15)*(BUL3:BUL42=BTH14)*BUR3:BUR42)+SUMPRODUCT((BUI3:BUI42=BTH16)*(BUL3:BUL42=BTH14)*BUR3:BUR42)+SUMPRODUCT((BUI3:BUI42=BTH17)*(BUL3:BUL42=BTH14)*BUR3:BUR42)</f>
        <v>0</v>
      </c>
      <c r="BTW14" s="255">
        <f ca="1">BTI14*4+BTJ14*2+BTU14+BTV14</f>
        <v>0</v>
      </c>
      <c r="BTX14" s="255" t="str">
        <f ca="1">IF(BTH14&lt;&gt;"",RANK(BTW14,BTW14:BTW17),"")</f>
        <v/>
      </c>
      <c r="BTY14" s="255">
        <f ca="1">SUMPRODUCT((BTW14:BTW17=BTW14)*(BTN14:BTN17&gt;BTN14))</f>
        <v>0</v>
      </c>
      <c r="BTZ14" s="255">
        <f ca="1">SUMPRODUCT((BTW14:BTW17=BTW14)*(BTN14:BTN17=BTN14)*(BTQ14:BTQ17&gt;BTQ14))</f>
        <v>0</v>
      </c>
      <c r="BUA14" s="255">
        <f ca="1">SUMPRODUCT((BTW11:BTW15=BTW14)*(BTN11:BTN15=BTN14)*(BTQ11:BTQ15=BTQ14)*(BTR11:BTR15&gt;BTR14))</f>
        <v>0</v>
      </c>
      <c r="BUB14" s="255">
        <f ca="1">SUMPRODUCT((BTW11:BTW15=BTW14)*(BTN11:BTN15=BTN14)*(BTQ11:BTQ15=BTQ14)*(BTR11:BTR15=BTR14)*(BTS11:BTS15&gt;BTS14))</f>
        <v>0</v>
      </c>
      <c r="BUC14" s="255">
        <f ca="1">SUMPRODUCT((BTW11:BTW15=BTW14)*(BTN11:BTN15=BTN14)*(BTQ11:BTQ15=BTQ14)*(BTR11:BTR15=BTR14)*(BTS11:BTS15=BTS14)*(BTT11:BTT15&gt;BTT14))</f>
        <v>0</v>
      </c>
      <c r="BUD14" s="255" t="str">
        <f t="shared" ref="BUD14:BUD15" ca="1" si="811">IF(BTH14&lt;&gt;"",SUM(BTX14:BUC14)+3,"")</f>
        <v/>
      </c>
      <c r="BUE14" s="255" t="str">
        <f ca="1">IF(BTH14&lt;&gt;"",IF(BUD14=4,BTH14,BTH15),"")</f>
        <v/>
      </c>
      <c r="BUF14" s="255" t="str">
        <f ca="1">IF(BUE14&lt;&gt;"",BUE14,IF(BTG14&lt;&gt;"",BTG14,IF(BSI14&lt;&gt;"",BSI14,IF(BRK14&lt;&gt;"",BRK14,BQG14))))</f>
        <v>Samoa</v>
      </c>
      <c r="BUG14" s="255">
        <v>4</v>
      </c>
      <c r="BUH14" s="255">
        <v>12</v>
      </c>
      <c r="BUI14" s="255" t="str">
        <f t="shared" si="114"/>
        <v>New Zealand</v>
      </c>
      <c r="BUJ14" s="255" t="str">
        <f ca="1">IF(OFFSET('All Players'!$W21,0,BUJ$1)&lt;&gt;"",OFFSET('All Players'!$W21,0,BUJ$1),"")</f>
        <v/>
      </c>
      <c r="BUK14" s="255" t="str">
        <f ca="1">IF(OFFSET('All Players'!$Y21,0,BUJ$1)&lt;&gt;"",OFFSET('All Players'!$Y21,0,BUJ$1),"")</f>
        <v/>
      </c>
      <c r="BUL14" s="255" t="str">
        <f t="shared" si="115"/>
        <v>Namibia</v>
      </c>
      <c r="BUM14" s="255" t="str">
        <f ca="1">IF(OFFSET('All Players'!$AA21,0,BUL$1)&lt;&gt;"",OFFSET('All Players'!$AA21,0,BUL$1),"")</f>
        <v/>
      </c>
      <c r="BUN14" s="255" t="str">
        <f ca="1">IF(OFFSET('All Players'!$AC21,0,BUM$1)&lt;&gt;"",OFFSET('All Players'!$AC21,0,BUM$1),"")</f>
        <v/>
      </c>
      <c r="BUO14" s="255">
        <f t="shared" ca="1" si="116"/>
        <v>0</v>
      </c>
      <c r="BUP14" s="255">
        <f t="shared" ca="1" si="117"/>
        <v>0</v>
      </c>
      <c r="BUQ14" s="255">
        <f t="shared" ca="1" si="118"/>
        <v>0</v>
      </c>
      <c r="BUR14" s="255">
        <f t="shared" ca="1" si="119"/>
        <v>0</v>
      </c>
      <c r="BUS14" s="255" t="str">
        <f t="shared" ca="1" si="120"/>
        <v/>
      </c>
      <c r="BUT14" s="255" t="str">
        <f t="shared" ca="1" si="121"/>
        <v/>
      </c>
      <c r="BUU14" s="255">
        <f ca="1">VLOOKUP(BUV14,BZM11:BZN15,2,FALSE)</f>
        <v>3</v>
      </c>
      <c r="BUV14" s="255" t="s">
        <v>46</v>
      </c>
      <c r="BUW14" s="255">
        <f t="shared" ca="1" si="565"/>
        <v>0</v>
      </c>
      <c r="BUX14" s="255">
        <f t="shared" ca="1" si="566"/>
        <v>0</v>
      </c>
      <c r="BUY14" s="255">
        <f t="shared" ca="1" si="567"/>
        <v>0</v>
      </c>
      <c r="BUZ14" s="255">
        <f t="shared" ca="1" si="568"/>
        <v>0</v>
      </c>
      <c r="BVA14" s="255">
        <f t="shared" ca="1" si="718"/>
        <v>0</v>
      </c>
      <c r="BVB14" s="255">
        <f t="shared" ca="1" si="569"/>
        <v>1000</v>
      </c>
      <c r="BVC14" s="255">
        <f t="shared" ca="1" si="719"/>
        <v>0</v>
      </c>
      <c r="BVD14" s="255">
        <f t="shared" ca="1" si="720"/>
        <v>0</v>
      </c>
      <c r="BVE14" s="255">
        <f t="shared" ca="1" si="570"/>
        <v>1000</v>
      </c>
      <c r="BVF14" s="255">
        <f t="shared" ca="1" si="571"/>
        <v>0</v>
      </c>
      <c r="BVG14" s="255">
        <f ca="1">SUMIF(BZP:BZP,BUV14,BZV:BZV)+SUMIF(BZS:BZS,BUV14,BZW:BZW)</f>
        <v>0</v>
      </c>
      <c r="BVH14" s="255">
        <f ca="1">SUMIF(BZP:BZP,BUV14,BZX:BZX)+SUMIF(BZS:BZS,BUV14,BZY:BZY)</f>
        <v>0</v>
      </c>
      <c r="BVI14" s="255">
        <f t="shared" ca="1" si="572"/>
        <v>0</v>
      </c>
      <c r="BVJ14" s="255">
        <v>11</v>
      </c>
      <c r="BVK14" s="255">
        <f t="shared" ca="1" si="721"/>
        <v>1</v>
      </c>
      <c r="BVM14" s="255">
        <f ca="1">RANK(BVI14,BVI$11:BVI$15)+COUNTIF(BVI$11:BVI14,BVI14)-1</f>
        <v>4</v>
      </c>
      <c r="BVN14" s="255" t="str">
        <f ca="1">INDEX(BUV$11:BUV$15,MATCH(4,BVM$11:BVM$15,0),0)</f>
        <v>Scotland</v>
      </c>
      <c r="BVO14" s="255">
        <f t="shared" ca="1" si="722"/>
        <v>1</v>
      </c>
      <c r="BVP14" s="255" t="str">
        <f ca="1">IF(AND(BVP13&lt;&gt;"",BVO14=1),BVN14,"")</f>
        <v>Scotland</v>
      </c>
      <c r="BVQ14" s="255" t="str">
        <f ca="1">IF(AND(BVQ13&lt;&gt;"",BVO15=2),BVN15,"")</f>
        <v/>
      </c>
      <c r="BVU14" s="255" t="str">
        <f t="shared" ca="1" si="723"/>
        <v>Scotland</v>
      </c>
      <c r="BVV14" s="255">
        <f ca="1">SUMPRODUCT((BZP3:BZP42=BVU14)*(BZS3:BZS42=BVU15)*(BZZ3:BZZ42="W"))+SUMPRODUCT((BZP3:BZP42=BVU14)*(BZS3:BZS42=BVU11)*(BZZ3:BZZ42="W"))+SUMPRODUCT((BZP3:BZP42=BVU14)*(BZS3:BZS42=BVU12)*(BZZ3:BZZ42="W"))+SUMPRODUCT((BZP3:BZP42=BVU14)*(BZS3:BZS42=BVU13)*(BZZ3:BZZ42="W"))+SUMPRODUCT((BZP3:BZP42=BVU15)*(BZS3:BZS42=BVU14)*(CAA3:CAA42="W"))+SUMPRODUCT((BZP3:BZP42=BVU11)*(BZS3:BZS42=BVU14)*(CAA3:CAA42="W"))+SUMPRODUCT((BZP3:BZP42=BVU12)*(BZS3:BZS42=BVU14)*(CAA3:CAA42="W"))+SUMPRODUCT((BZP3:BZP42=BVU13)*(BZS3:BZS42=BVU14)*(CAA3:CAA42="W"))</f>
        <v>0</v>
      </c>
      <c r="BVW14" s="255">
        <f ca="1">SUMPRODUCT((BZP3:BZP42=BVU14)*(BZS3:BZS42=BVU15)*(BZZ3:BZZ42="D"))+SUMPRODUCT((BZP3:BZP42=BVU14)*(BZS3:BZS42=BVU11)*(BZZ3:BZZ42="D"))+SUMPRODUCT((BZP3:BZP42=BVU14)*(BZS3:BZS42=BVU12)*(BZZ3:BZZ42="D"))+SUMPRODUCT((BZP3:BZP42=BVU14)*(BZS3:BZS42=BVU13)*(BZZ3:BZZ42="D"))+SUMPRODUCT((BZP3:BZP42=BVU15)*(BZS3:BZS42=BVU14)*(BZZ3:BZZ42="D"))+SUMPRODUCT((BZP3:BZP42=BVU11)*(BZS3:BZS42=BVU14)*(BZZ3:BZZ42="D"))+SUMPRODUCT((BZP3:BZP42=BVU12)*(BZS3:BZS42=BVU14)*(BZZ3:BZZ42="D"))+SUMPRODUCT((BZP3:BZP42=BVU13)*(BZS3:BZS42=BVU14)*(BZZ3:BZZ42="D"))</f>
        <v>0</v>
      </c>
      <c r="BVX14" s="255">
        <f ca="1">SUMPRODUCT((BZP3:BZP42=BVU14)*(BZS3:BZS42=BVU15)*(BZZ3:BZZ42="L"))+SUMPRODUCT((BZP3:BZP42=BVU14)*(BZS3:BZS42=BVU11)*(BZZ3:BZZ42="L"))+SUMPRODUCT((BZP3:BZP42=BVU14)*(BZS3:BZS42=BVU12)*(BZZ3:BZZ42="L"))+SUMPRODUCT((BZP3:BZP42=BVU14)*(BZS3:BZS42=BVU13)*(BZZ3:BZZ42="L"))+SUMPRODUCT((BZP3:BZP42=BVU15)*(BZS3:BZS42=BVU14)*(CAA3:CAA42="L"))+SUMPRODUCT((BZP3:BZP42=BVU11)*(BZS3:BZS42=BVU14)*(CAA3:CAA42="L"))+SUMPRODUCT((BZP3:BZP42=BVU12)*(BZS3:BZS42=BVU14)*(CAA3:CAA42="L"))+SUMPRODUCT((BZP3:BZP42=BVU13)*(BZS3:BZS42=BVU14)*(CAA3:CAA42="L"))</f>
        <v>0</v>
      </c>
      <c r="BVY14" s="255">
        <f ca="1">IF(BVU14&lt;&gt;"",VLOOKUP(BVU14,BUV4:BUZ29,5,FALSE),0)</f>
        <v>0</v>
      </c>
      <c r="BVZ14" s="255">
        <f ca="1">IF(BVU14&lt;&gt;"",VLOOKUP(BVU14,BUV4:BVA29,6,FALSE),0)</f>
        <v>0</v>
      </c>
      <c r="BWA14" s="255">
        <f ca="1">BVY14-BVZ14+1000</f>
        <v>1000</v>
      </c>
      <c r="BWB14" s="255">
        <f ca="1">IF(BVU14&lt;&gt;"",VLOOKUP(BVU14,BUV4:BVC29,8,FALSE),0)</f>
        <v>0</v>
      </c>
      <c r="BWC14" s="255">
        <f ca="1">IF(BVU14&lt;&gt;"",VLOOKUP(BVU14,BUV4:BVD29,9,FALSE),0)</f>
        <v>0</v>
      </c>
      <c r="BWD14" s="255">
        <f ca="1">IF(BVU14&lt;&gt;"",BWB14-BWC14+1000,"")</f>
        <v>1000</v>
      </c>
      <c r="BWE14" s="255">
        <f ca="1">IF(BVU14&lt;&gt;"",VLOOKUP(BVU14,BUV11:BUZ15,5,FALSE),"")</f>
        <v>0</v>
      </c>
      <c r="BWF14" s="255">
        <f ca="1">IF(BVU14&lt;&gt;"",VLOOKUP(BVU14,BUV11:BVC15,8,FALSE),"")</f>
        <v>0</v>
      </c>
      <c r="BWG14" s="255">
        <f ca="1">IF(BVU14&lt;&gt;"",VLOOKUP(BVU14,BUV11:BVJ15,15,FALSE),"")</f>
        <v>11</v>
      </c>
      <c r="BWH14" s="255">
        <f ca="1">SUMPRODUCT((BZP3:BZP42=BVU14)*(BZS3:BZS42=BVU15)*BZV3:BZV42)+SUMPRODUCT((BZP3:BZP42=BVU14)*(BZS3:BZS42=BVU11)*BZV3:BZV42)+SUMPRODUCT((BZP3:BZP42=BVU14)*(BZS3:BZS42=BVU12)*BZV3:BZV42)+SUMPRODUCT((BZP3:BZP42=BVU14)*(BZS3:BZS42=BVU13)*BZV3:BZV42)+SUMPRODUCT((BZP3:BZP42=BVU15)*(BZS3:BZS42=BVU14)*BZW3:BZW42)+SUMPRODUCT((BZP3:BZP42=BVU11)*(BZS3:BZS42=BVU14)*BZW3:BZW42)+SUMPRODUCT((BZP3:BZP42=BVU12)*(BZS3:BZS42=BVU14)*BZW3:BZW42)+SUMPRODUCT((BZP3:BZP42=BVU13)*(BZS3:BZS42=BVU14)*BZW3:BZW42)</f>
        <v>0</v>
      </c>
      <c r="BWI14" s="255">
        <f ca="1">SUMPRODUCT((BZP3:BZP42=BVU14)*(BZS3:BZS42=BVU15)*BZX3:BZX42)+SUMPRODUCT((BZP3:BZP42=BVU14)*(BZS3:BZS42=BVU11)*BZX3:BZX42)+SUMPRODUCT((BZP3:BZP42=BVU14)*(BZS3:BZS42=BVU12)*BZX3:BZX42)+SUMPRODUCT((BZP3:BZP42=BVU14)*(BZS3:BZS42=BVU13)*BZX3:BZX42)+SUMPRODUCT((BZP3:BZP42=BVU15)*(BZS3:BZS42=BVU14)*BZY3:BZY42)+SUMPRODUCT((BZP3:BZP42=BVU11)*(BZS3:BZS42=BVU14)*BZY3:BZY42)+SUMPRODUCT((BZP3:BZP42=BVU12)*(BZS3:BZS42=BVU14)*BZY3:BZY42)+SUMPRODUCT((BZP3:BZP42=BVU13)*(BZS3:BZS42=BVU14)*BZY3:BZY42)</f>
        <v>0</v>
      </c>
      <c r="BWJ14" s="255">
        <f ca="1">IF(BVU14&lt;&gt;"",BVV14*4+BVW14*2+BWH14+BWI14,"")</f>
        <v>0</v>
      </c>
      <c r="BWK14" s="255">
        <f ca="1">IF(BVU14&lt;&gt;"",RANK(BWJ14,BWJ11:BWJ15),"")</f>
        <v>1</v>
      </c>
      <c r="BWL14" s="255">
        <f ca="1">SUMPRODUCT((BWJ11:BWJ15=BWJ14)*(BWA11:BWA15&gt;BWA14))</f>
        <v>0</v>
      </c>
      <c r="BWM14" s="255">
        <f ca="1">SUMPRODUCT((BWJ11:BWJ15=BWJ14)*(BWA11:BWA15=BWA14)*(BWD11:BWD15&gt;BWD14))</f>
        <v>0</v>
      </c>
      <c r="BWN14" s="255">
        <f ca="1">SUMPRODUCT((BWJ11:BWJ15=BWJ14)*(BWA11:BWA15=BWA14)*(BWD11:BWD15=BWD14)*(BWE11:BWE15&gt;BWE14))</f>
        <v>0</v>
      </c>
      <c r="BWO14" s="255">
        <f ca="1">SUMPRODUCT((BWJ11:BWJ15=BWJ14)*(BWA11:BWA15=BWA14)*(BWD11:BWD15=BWD14)*(BWE11:BWE15=BWE14)*(BWF11:BWF15&gt;BWF14))</f>
        <v>0</v>
      </c>
      <c r="BWP14" s="255">
        <f ca="1">SUMPRODUCT((BWJ11:BWJ15=BWJ14)*(BWA11:BWA15=BWA14)*(BWD11:BWD15=BWD14)*(BWE11:BWE15=BWE14)*(BWF11:BWF15=BWF14)*(BWG11:BWG15&gt;BWG14))</f>
        <v>2</v>
      </c>
      <c r="BWQ14" s="255">
        <f t="shared" ca="1" si="726"/>
        <v>3</v>
      </c>
      <c r="BWR14" s="255" t="str">
        <f ca="1">IF(BVU14&lt;&gt;"",INDEX(BVU11:BVU15,MATCH(4,BWQ11:BWQ15,0),0),"")</f>
        <v>Samoa</v>
      </c>
      <c r="BWS14" s="255" t="str">
        <f ca="1">IF(BVQ13&lt;&gt;"",BVQ13,"")</f>
        <v/>
      </c>
      <c r="BWT14" s="255" t="str">
        <f ca="1">IF(BWS14&lt;&gt;"",SUMPRODUCT((BZP3:BZP42=BWS14)*(BZS3:BZS42=BWS15)*(BZZ3:BZZ42="W"))+SUMPRODUCT((BZP3:BZP42=BWS14)*(BZS3:BZS42=BWS12)*(BZZ3:BZZ42="W"))+SUMPRODUCT((BZP3:BZP42=BWS14)*(BZS3:BZS42=BWS13)*(BZZ3:BZZ42="W"))+SUMPRODUCT((BZP3:BZP42=BWS15)*(BZS3:BZS42=BWS14)*(CAA3:CAA42="W"))+SUMPRODUCT((BZP3:BZP42=BWS12)*(BZS3:BZS42=BWS14)*(CAA3:CAA42="W"))+SUMPRODUCT((BZP3:BZP42=BWS13)*(BZS3:BZS42=BWS14)*(CAA3:CAA42="W")),"")</f>
        <v/>
      </c>
      <c r="BWU14" s="255" t="str">
        <f ca="1">IF(BWS14&lt;&gt;"",SUMPRODUCT((BZP3:BZP42=BWS14)*(BZS3:BZS42=BWS15)*(BZZ3:BZZ42="D"))+SUMPRODUCT((BZP3:BZP42=BWS14)*(BZS3:BZS42=BWS12)*(BZZ3:BZZ42="D"))+SUMPRODUCT((BZP3:BZP42=BWS14)*(BZS3:BZS42=BWS13)*(BZZ3:BZZ42="D"))+SUMPRODUCT((BZP3:BZP42=BWS15)*(BZS3:BZS42=BWS14)*(BZZ3:BZZ42="D"))+SUMPRODUCT((BZP3:BZP42=BWS12)*(BZS3:BZS42=BWS14)*(BZZ3:BZZ42="D"))+SUMPRODUCT((BZP3:BZP42=BWS13)*(BZS3:BZS42=BWS14)*(BZZ3:BZZ42="D")),"")</f>
        <v/>
      </c>
      <c r="BWV14" s="255" t="str">
        <f ca="1">IF(BWS14&lt;&gt;"",SUMPRODUCT((BZP3:BZP42=BWS14)*(BZS3:BZS42=BWS15)*(BZZ3:BZZ42="L"))+SUMPRODUCT((BZP3:BZP42=BWS14)*(BZS3:BZS42=BWS12)*(BZZ3:BZZ42="L"))+SUMPRODUCT((BZP3:BZP42=BWS14)*(BZS3:BZS42=BWS13)*(BZZ3:BZZ42="L"))+SUMPRODUCT((BZP3:BZP42=BWS15)*(BZS3:BZS42=BWS14)*(CAA3:CAA42="L"))+SUMPRODUCT((BZP3:BZP42=BWS12)*(BZS3:BZS42=BWS14)*(CAA3:CAA42="L"))+SUMPRODUCT((BZP3:BZP42=BWS13)*(BZS3:BZS42=BWS14)*(CAA3:CAA42="L")),"")</f>
        <v/>
      </c>
      <c r="BWW14" s="255">
        <f ca="1">IF(BWS14&lt;&gt;"",VLOOKUP(BWS14,BUV4:BUZ29,5,FALSE),0)</f>
        <v>0</v>
      </c>
      <c r="BWX14" s="255">
        <f ca="1">IF(BWS14&lt;&gt;"",VLOOKUP(BWS14,BUV4:BVA29,6,FALSE),0)</f>
        <v>0</v>
      </c>
      <c r="BWY14" s="255">
        <f ca="1">BWW14-BWX14+1000</f>
        <v>1000</v>
      </c>
      <c r="BWZ14" s="255">
        <f ca="1">IF(BWS14&lt;&gt;"",VLOOKUP(BWS14,BUV4:BVC29,8,FALSE),0)</f>
        <v>0</v>
      </c>
      <c r="BXA14" s="255">
        <f ca="1">IF(BWS14&lt;&gt;"",VLOOKUP(BWS14,BUV4:BVD29,9,FALSE),0)</f>
        <v>0</v>
      </c>
      <c r="BXB14" s="255" t="str">
        <f ca="1">IF(BWS14&lt;&gt;"",BWZ14-BXA14+1000,"")</f>
        <v/>
      </c>
      <c r="BXC14" s="255" t="str">
        <f ca="1">IF(BWS14&lt;&gt;"",VLOOKUP(BWS14,BUV11:BUZ15,5,FALSE),"")</f>
        <v/>
      </c>
      <c r="BXD14" s="255" t="str">
        <f ca="1">IF(BWS14&lt;&gt;"",VLOOKUP(BWS14,BUV11:BVC15,8,FALSE),"")</f>
        <v/>
      </c>
      <c r="BXE14" s="255" t="str">
        <f ca="1">IF(BWS14&lt;&gt;"",VLOOKUP(BWS14,BUV11:BVJ15,15,FALSE),"")</f>
        <v/>
      </c>
      <c r="BXF14" s="255" t="str">
        <f ca="1">IF(BWS14&lt;&gt;"",SUMPRODUCT((BZP3:BZP42=BWS14)*(BZS3:BZS42=BWS15)*BZV3:BZV42)+SUMPRODUCT((BZP3:BZP42=BWS14)*(BZS3:BZS42=BWS12)*BZV3:BZV42)+SUMPRODUCT((BZP3:BZP42=BWS14)*(BZS3:BZS42=BWS13)*BZV3:BZV42)+SUMPRODUCT((BZP3:BZP42=BWS15)*(BZS3:BZS42=BWS14)*BZW3:BZW42)+SUMPRODUCT((BZP3:BZP42=BWS12)*(BZS3:BZS42=BWS14)*BZW3:BZW42)+SUMPRODUCT((BZP3:BZP42=BWS13)*(BZS3:BZS42=BWS14)*BZW3:BZW42),"")</f>
        <v/>
      </c>
      <c r="BXG14" s="255" t="str">
        <f ca="1">IF(BWS14&lt;&gt;"",SUMPRODUCT((BZP3:BZP42=BWS14)*(BZS3:BZS42=BWS15)*BZX3:BZX42)+SUMPRODUCT((BZP3:BZP42=BWS14)*(BZS3:BZS42=BWS12)*BZX3:BZX42)+SUMPRODUCT((BZP3:BZP42=BWS14)*(BZS3:BZS42=BWS13)*BZX3:BZX42)+SUMPRODUCT((BZP3:BZP42=BWS15)*(BZS3:BZS42=BWS14)*BZY3:BZY42)+SUMPRODUCT((BZP3:BZP42=BWS12)*(BZS3:BZS42=BWS14)*BZY3:BZY42)+SUMPRODUCT((BZP3:BZP42=BWS13)*(BZS3:BZS42=BWS14)*BZY3:BZY42),"")</f>
        <v/>
      </c>
      <c r="BXH14" s="255" t="str">
        <f ca="1">IF(BWS14&lt;&gt;"",BWT14*4+BWU14*2+BXF14+BXG14,"")</f>
        <v/>
      </c>
      <c r="BXI14" s="255" t="str">
        <f ca="1">IF(BWS14&lt;&gt;"",RANK(BXH14,BXH12:BXH15),"")</f>
        <v/>
      </c>
      <c r="BXJ14" s="255">
        <f ca="1">SUMPRODUCT((BXH12:BXH15=BXH14)*(BWY12:BWY15&gt;BWY14))</f>
        <v>0</v>
      </c>
      <c r="BXK14" s="255">
        <f ca="1">SUMPRODUCT((BXH12:BXH15=BXH14)*(BWY12:BWY15=BWY14)*(BXB12:BXB15&gt;BXB14))</f>
        <v>0</v>
      </c>
      <c r="BXL14" s="255">
        <f ca="1">SUMPRODUCT((BXH11:BXH15=BXH14)*(BWY11:BWY15=BWY14)*(BXB11:BXB15=BXB14)*(BXC11:BXC15&gt;BXC14))</f>
        <v>0</v>
      </c>
      <c r="BXM14" s="255">
        <f ca="1">SUMPRODUCT((BXH11:BXH15=BXH14)*(BWY11:BWY15=BWY14)*(BXB11:BXB15=BXB14)*(BXC11:BXC15=BXC14)*(BXD11:BXD15&gt;BXD14))</f>
        <v>0</v>
      </c>
      <c r="BXN14" s="255">
        <f ca="1">SUMPRODUCT((BXH11:BXH15=BXH14)*(BWY11:BWY15=BWY14)*(BXB11:BXB15=BXB14)*(BXC11:BXC15=BXC14)*(BXD11:BXD15=BXD14)*(BXE11:BXE15&gt;BXE14))</f>
        <v>0</v>
      </c>
      <c r="BXO14" s="255" t="str">
        <f t="shared" ca="1" si="727"/>
        <v/>
      </c>
      <c r="BXP14" s="255" t="str">
        <f ca="1">IF(BWS14&lt;&gt;"",INDEX(BWS12:BWS15,MATCH(4,BXO12:BXO15,0),0),"")</f>
        <v/>
      </c>
      <c r="BXQ14" s="255" t="str">
        <f ca="1">IF(BVR12&lt;&gt;"",BVR12,"")</f>
        <v/>
      </c>
      <c r="BXR14" s="255">
        <f ca="1">SUMPRODUCT((BZP3:BZP42=BXQ14)*(BZS3:BZS42=BXQ15)*(BZZ3:BZZ42="W"))+SUMPRODUCT((BZP3:BZP42=BXQ14)*(BZS3:BZS42=BXQ16)*(BZZ3:BZZ42="W"))+SUMPRODUCT((BZP3:BZP42=BXQ14)*(BZS3:BZS42=BXQ13)*(BZZ3:BZZ42="W"))+SUMPRODUCT((BZP3:BZP42=BXQ15)*(BZS3:BZS42=BXQ14)*(CAA3:CAA42="W"))+SUMPRODUCT((BZP3:BZP42=BXQ16)*(BZS3:BZS42=BXQ14)*(CAA3:CAA42="W"))+SUMPRODUCT((BZP3:BZP42=BXQ13)*(BZS3:BZS42=BXQ14)*(CAA3:CAA42="W"))</f>
        <v>0</v>
      </c>
      <c r="BXS14" s="255">
        <f ca="1">SUMPRODUCT((BZP3:BZP42=BXQ14)*(BZS3:BZS42=BXQ15)*(BZZ3:BZZ42="D"))+SUMPRODUCT((BZP3:BZP42=BXQ14)*(BZS3:BZS42=BXQ16)*(BZZ3:BZZ42="D"))+SUMPRODUCT((BZP3:BZP42=BXQ14)*(BZS3:BZS42=BXQ13)*(BZZ3:BZZ42="D"))+SUMPRODUCT((BZP3:BZP42=BXQ15)*(BZS3:BZS42=BXQ14)*(BZZ3:BZZ42="D"))+SUMPRODUCT((BZP3:BZP42=BXQ16)*(BZS3:BZS42=BXQ14)*(BZZ3:BZZ42="D"))+SUMPRODUCT((BZP3:BZP42=BXQ13)*(BZS3:BZS42=BXQ14)*(BZZ3:BZZ42="D"))</f>
        <v>0</v>
      </c>
      <c r="BXT14" s="255">
        <f ca="1">SUMPRODUCT((BZP3:BZP42=BXQ14)*(BZS3:BZS42=BXQ15)*(BZZ3:BZZ42="L"))+SUMPRODUCT((BZP3:BZP42=BXQ14)*(BZS3:BZS42=BXQ16)*(BZZ3:BZZ42="L"))+SUMPRODUCT((BZP3:BZP42=BXQ14)*(BZS3:BZS42=BXQ13)*(BZZ3:BZZ42="L"))+SUMPRODUCT((BZP3:BZP42=BXQ15)*(BZS3:BZS42=BXQ14)*(CAA3:CAA42="L"))+SUMPRODUCT((BZP3:BZP42=BXQ16)*(BZS3:BZS42=BXQ14)*(CAA3:CAA42="L"))+SUMPRODUCT((BZP3:BZP42=BXQ13)*(BZS3:BZS42=BXQ14)*(CAA3:CAA42="L"))</f>
        <v>0</v>
      </c>
      <c r="BXU14" s="255">
        <f ca="1">IF(BXQ14&lt;&gt;"",VLOOKUP(BXQ14,BUV4:BUZ29,5,FALSE),0)</f>
        <v>0</v>
      </c>
      <c r="BXV14" s="255">
        <f ca="1">IF(BXQ14&lt;&gt;"",VLOOKUP(BXQ14,BUV4:BVA29,6,FALSE),0)</f>
        <v>0</v>
      </c>
      <c r="BXW14" s="255">
        <f ca="1">BXU14-BXV14+1000</f>
        <v>1000</v>
      </c>
      <c r="BXX14" s="255">
        <f ca="1">IF(BXQ14&lt;&gt;"",VLOOKUP(BXQ14,BUV4:BVC29,8,FALSE),0)</f>
        <v>0</v>
      </c>
      <c r="BXY14" s="255">
        <f ca="1">IF(BXQ14&lt;&gt;"",VLOOKUP(BXQ14,BUV4:BVD29,9,FALSE),0)</f>
        <v>0</v>
      </c>
      <c r="BXZ14" s="255">
        <f t="shared" ref="BXZ14" ca="1" si="812">BXX14-BXY14+1000</f>
        <v>1000</v>
      </c>
      <c r="BYA14" s="255" t="str">
        <f ca="1">IF(BXQ14&lt;&gt;"",VLOOKUP(BXQ14,BUV11:BUZ15,5,FALSE),"")</f>
        <v/>
      </c>
      <c r="BYB14" s="255" t="str">
        <f ca="1">IF(BXQ14&lt;&gt;"",VLOOKUP(BXQ14,BUV11:BVC15,8,FALSE),"")</f>
        <v/>
      </c>
      <c r="BYC14" s="255" t="str">
        <f ca="1">IF(BXQ14&lt;&gt;"",VLOOKUP(BXQ14,BUV11:BVJ15,15,FALSE),"")</f>
        <v/>
      </c>
      <c r="BYD14" s="255">
        <f ca="1">SUMPRODUCT((BZP3:BZP42=BXQ14)*(BZS3:BZS42=BXQ15)*BZV3:BZV42)+SUMPRODUCT((BZP3:BZP42=BXQ14)*(BZS3:BZS42=BXQ16)*BZV3:BZV42)+SUMPRODUCT((BZP3:BZP42=BXQ14)*(BZS3:BZS42=BXQ13)*BZV3:BZV42)+SUMPRODUCT((BZP3:BZP42=BXQ15)*(BZS3:BZS42=BXQ14)*BZW3:BZW42)+SUMPRODUCT((BZP3:BZP42=BXQ16)*(BZS3:BZS42=BXQ14)*BZW3:BZW42)+SUMPRODUCT((BZP3:BZP42=BXQ13)*(BZS3:BZS42=BXQ14)*BZW3:BZW42)</f>
        <v>0</v>
      </c>
      <c r="BYE14" s="255">
        <f ca="1">SUMPRODUCT((BZP3:BZP42=BXQ14)*(BZS3:BZS42=BXQ15)*BZX3:BZX42)+SUMPRODUCT((BZP3:BZP42=BXQ14)*(BZS3:BZS42=BXQ16)*BZX3:BZX42)+SUMPRODUCT((BZP3:BZP42=BXQ14)*(BZS3:BZS42=BXQ13)*BZX3:BZX42)+SUMPRODUCT((BZP3:BZP42=BXQ15)*(BZS3:BZS42=BXQ14)*BZY3:BZY42)+SUMPRODUCT((BZP3:BZP42=BXQ16)*(BZS3:BZS42=BXQ14)*BZY3:BZY42)+SUMPRODUCT((BZP3:BZP42=BXQ13)*(BZS3:BZS42=BXQ14)*BZY3:BZY42)</f>
        <v>0</v>
      </c>
      <c r="BYF14" s="255">
        <f t="shared" ref="BYF14" ca="1" si="813">BXR14*4+BXS14*2+BYD14+BYE14</f>
        <v>0</v>
      </c>
      <c r="BYG14" s="255" t="str">
        <f ca="1">IF(BXQ14&lt;&gt;"",RANK(BYF14,BYF13:BYF16),"")</f>
        <v/>
      </c>
      <c r="BYH14" s="255">
        <f ca="1">SUMPRODUCT((BYF13:BYF16=BYF14)*(BXW13:BXW16&gt;BXW14))</f>
        <v>0</v>
      </c>
      <c r="BYI14" s="255">
        <f ca="1">SUMPRODUCT((BYF13:BYF16=BYF14)*(BXW13:BXW16=BXW14)*(BXZ13:BXZ16&gt;BXZ14))</f>
        <v>0</v>
      </c>
      <c r="BYJ14" s="255">
        <f ca="1">SUMPRODUCT((BYF11:BYF15=BYF14)*(BXW11:BXW15=BXW14)*(BXZ11:BXZ15=BXZ14)*(BYA11:BYA15&gt;BYA14))</f>
        <v>0</v>
      </c>
      <c r="BYK14" s="255">
        <f ca="1">SUMPRODUCT((BYF11:BYF15=BYF14)*(BXW11:BXW15=BXW14)*(BXZ11:BXZ15=BXZ14)*(BYA11:BYA15=BYA14)*(BYB11:BYB15&gt;BYB14))</f>
        <v>0</v>
      </c>
      <c r="BYL14" s="255">
        <f ca="1">SUMPRODUCT((BYF11:BYF15=BYF14)*(BXW11:BXW15=BXW14)*(BXZ11:BXZ15=BXZ14)*(BYA11:BYA15=BYA14)*(BYB11:BYB15=BYB14)*(BYC11:BYC15&gt;BYC14))</f>
        <v>0</v>
      </c>
      <c r="BYM14" s="255" t="str">
        <f t="shared" ca="1" si="767"/>
        <v/>
      </c>
      <c r="BYN14" s="255" t="str">
        <f ca="1">IF(BXQ14&lt;&gt;"",INDEX(BXQ13:BXQ15,MATCH(4,BYM13:BYM15,0),0),"")</f>
        <v/>
      </c>
      <c r="BYO14" s="255" t="str">
        <f ca="1">IF(BVS11&lt;&gt;"",BVS11,"")</f>
        <v/>
      </c>
      <c r="BYP14" s="255">
        <f ca="1">SUMPRODUCT((BZP3:BZP42=BYO14)*(BZS3:BZS42=BYO15)*(BZZ3:BZZ42="W"))+SUMPRODUCT((BZP3:BZP42=BYO14)*(BZS3:BZS42=BYO16)*(BZZ3:BZZ42="W"))+SUMPRODUCT((BZP3:BZP42=BYO14)*(BZS3:BZS42=BYO17)*(BZZ3:BZZ42="W"))+SUMPRODUCT((BZP3:BZP42=BYO15)*(BZS3:BZS42=BYO14)*(CAA3:CAA42="W"))+SUMPRODUCT((BZP3:BZP42=BYO16)*(BZS3:BZS42=BYO14)*(CAA3:CAA42="W"))+SUMPRODUCT((BZP3:BZP42=BYO17)*(BZS3:BZS42=BYO14)*(CAA3:CAA42="W"))</f>
        <v>0</v>
      </c>
      <c r="BYQ14" s="255">
        <f ca="1">SUMPRODUCT((BZP3:BZP42=BYO14)*(BZS3:BZS42=BYO15)*(BZZ3:BZZ42="D"))+SUMPRODUCT((BZP3:BZP42=BYO14)*(BZS3:BZS42=BYO16)*(BZZ3:BZZ42="D"))+SUMPRODUCT((BZP3:BZP42=BYO14)*(BZS3:BZS42=BYO17)*(BZZ3:BZZ42="D"))+SUMPRODUCT((BZP3:BZP42=BYO15)*(BZS3:BZS42=BYO14)*(BZZ3:BZZ42="D"))+SUMPRODUCT((BZP3:BZP42=BYO16)*(BZS3:BZS42=BYO14)*(BZZ3:BZZ42="D"))+SUMPRODUCT((BZP3:BZP42=BYO17)*(BZS3:BZS42=BYO14)*(BZZ3:BZZ42="D"))</f>
        <v>0</v>
      </c>
      <c r="BYR14" s="255">
        <f ca="1">SUMPRODUCT((BZP3:BZP42=BYO14)*(BZS3:BZS42=BYO15)*(BZZ3:BZZ42="L"))+SUMPRODUCT((BZP3:BZP42=BYO14)*(BZS3:BZS42=BYO16)*(BZZ3:BZZ42="L"))+SUMPRODUCT((BZP3:BZP42=BYO14)*(BZS3:BZS42=BYO17)*(BZZ3:BZZ42="L"))+SUMPRODUCT((BZP3:BZP42=BYO15)*(BZS3:BZS42=BYO14)*(CAA3:CAA42="L"))+SUMPRODUCT((BZP3:BZP42=BYO16)*(BZS3:BZS42=BYO14)*(CAA3:CAA42="L"))+SUMPRODUCT((BZP3:BZP42=BYO17)*(BZS3:BZS42=BYO14)*(CAA3:CAA42="L"))</f>
        <v>0</v>
      </c>
      <c r="BYS14" s="255">
        <f ca="1">IF(BYO14&lt;&gt;"",VLOOKUP(BYO14,BUV4:BUZ29,5,FALSE),0)</f>
        <v>0</v>
      </c>
      <c r="BYT14" s="255">
        <f ca="1">IF(BYO14&lt;&gt;"",VLOOKUP(BYO14,BUV4:BVA29,6,FALSE),0)</f>
        <v>0</v>
      </c>
      <c r="BYU14" s="255">
        <f ca="1">BYS14-BYT14+1000</f>
        <v>1000</v>
      </c>
      <c r="BYV14" s="255">
        <f ca="1">IF(BYO14&lt;&gt;"",VLOOKUP(BYO14,BUV4:BVC29,8,FALSE),0)</f>
        <v>0</v>
      </c>
      <c r="BYW14" s="255">
        <f ca="1">IF(BYO14&lt;&gt;"",VLOOKUP(BYO14,BUV4:BVD29,9,FALSE),0)</f>
        <v>0</v>
      </c>
      <c r="BYX14" s="255">
        <f ca="1">BYV14-BYW14+1000</f>
        <v>1000</v>
      </c>
      <c r="BYY14" s="255" t="str">
        <f ca="1">IF(BYO14&lt;&gt;"",VLOOKUP(BYO14,BUV11:BUZ15,5,FALSE),"")</f>
        <v/>
      </c>
      <c r="BYZ14" s="255" t="str">
        <f ca="1">IF(BYO14&lt;&gt;"",VLOOKUP(BYO14,BUV11:BVC15,8,FALSE),"")</f>
        <v/>
      </c>
      <c r="BZA14" s="255" t="str">
        <f ca="1">IF(BYO14&lt;&gt;"",VLOOKUP(BYO14,BUV11:BVJ15,15,FALSE),"")</f>
        <v/>
      </c>
      <c r="BZB14" s="255">
        <f ca="1">SUMPRODUCT((BZP3:BZP42=BYO14)*(BZS3:BZS42=BYO15)*BZV3:BZV42)+SUMPRODUCT((BZP3:BZP42=BYO14)*(BZS3:BZS42=BYO16)*BZV3:BZV42)+SUMPRODUCT((BZP3:BZP42=BYO14)*(BZS3:BZS42=BYO17)*BZV3:BZV42)+SUMPRODUCT((BZP3:BZP42=BYO15)*(BZS3:BZS42=BYO14)*BZW3:BZW42)+SUMPRODUCT((BZP3:BZP42=BYO16)*(BZS3:BZS42=BYO14)*BZW3:BZW42)+SUMPRODUCT((BZP3:BZP42=BYO17)*(BZS3:BZS42=BYO14)*BZW3:BZW42)</f>
        <v>0</v>
      </c>
      <c r="BZC14" s="255">
        <f ca="1">SUMPRODUCT((BZP3:BZP42=BYO14)*(BZS3:BZS42=BYO15)*BZX3:BZX42)+SUMPRODUCT((BZP3:BZP42=BYO14)*(BZS3:BZS42=BYO16)*BZX3:BZX42)+SUMPRODUCT((BZP3:BZP42=BYO14)*(BZS3:BZS42=BYO17)*BZX3:BZX42)+SUMPRODUCT((BZP3:BZP42=BYO15)*(BZS3:BZS42=BYO14)*BZY3:BZY42)+SUMPRODUCT((BZP3:BZP42=BYO16)*(BZS3:BZS42=BYO14)*BZY3:BZY42)+SUMPRODUCT((BZP3:BZP42=BYO17)*(BZS3:BZS42=BYO14)*BZY3:BZY42)</f>
        <v>0</v>
      </c>
      <c r="BZD14" s="255">
        <f ca="1">BYP14*4+BYQ14*2+BZB14+BZC14</f>
        <v>0</v>
      </c>
      <c r="BZE14" s="255" t="str">
        <f ca="1">IF(BYO14&lt;&gt;"",RANK(BZD14,BZD14:BZD17),"")</f>
        <v/>
      </c>
      <c r="BZF14" s="255">
        <f ca="1">SUMPRODUCT((BZD14:BZD17=BZD14)*(BYU14:BYU17&gt;BYU14))</f>
        <v>0</v>
      </c>
      <c r="BZG14" s="255">
        <f ca="1">SUMPRODUCT((BZD14:BZD17=BZD14)*(BYU14:BYU17=BYU14)*(BYX14:BYX17&gt;BYX14))</f>
        <v>0</v>
      </c>
      <c r="BZH14" s="255">
        <f ca="1">SUMPRODUCT((BZD11:BZD15=BZD14)*(BYU11:BYU15=BYU14)*(BYX11:BYX15=BYX14)*(BYY11:BYY15&gt;BYY14))</f>
        <v>0</v>
      </c>
      <c r="BZI14" s="255">
        <f ca="1">SUMPRODUCT((BZD11:BZD15=BZD14)*(BYU11:BYU15=BYU14)*(BYX11:BYX15=BYX14)*(BYY11:BYY15=BYY14)*(BYZ11:BYZ15&gt;BYZ14))</f>
        <v>0</v>
      </c>
      <c r="BZJ14" s="255">
        <f ca="1">SUMPRODUCT((BZD11:BZD15=BZD14)*(BYU11:BYU15=BYU14)*(BYX11:BYX15=BYX14)*(BYY11:BYY15=BYY14)*(BYZ11:BYZ15=BYZ14)*(BZA11:BZA15&gt;BZA14))</f>
        <v>0</v>
      </c>
      <c r="BZK14" s="255" t="str">
        <f t="shared" ref="BZK14:BZK15" ca="1" si="814">IF(BYO14&lt;&gt;"",SUM(BZE14:BZJ14)+3,"")</f>
        <v/>
      </c>
      <c r="BZL14" s="255" t="str">
        <f ca="1">IF(BYO14&lt;&gt;"",IF(BZK14=4,BYO14,BYO15),"")</f>
        <v/>
      </c>
      <c r="BZM14" s="255" t="str">
        <f ca="1">IF(BZL14&lt;&gt;"",BZL14,IF(BYN14&lt;&gt;"",BYN14,IF(BXP14&lt;&gt;"",BXP14,IF(BWR14&lt;&gt;"",BWR14,BVN14))))</f>
        <v>Samoa</v>
      </c>
      <c r="BZN14" s="255">
        <v>4</v>
      </c>
      <c r="BZO14" s="255">
        <v>12</v>
      </c>
      <c r="BZP14" s="255" t="str">
        <f t="shared" si="122"/>
        <v>New Zealand</v>
      </c>
      <c r="BZQ14" s="255" t="str">
        <f ca="1">IF(OFFSET('All Players'!$W21,0,BZQ$1)&lt;&gt;"",OFFSET('All Players'!$W21,0,BZQ$1),"")</f>
        <v/>
      </c>
      <c r="BZR14" s="255" t="str">
        <f ca="1">IF(OFFSET('All Players'!$Y21,0,BZQ$1)&lt;&gt;"",OFFSET('All Players'!$Y21,0,BZQ$1),"")</f>
        <v/>
      </c>
      <c r="BZS14" s="255" t="str">
        <f t="shared" si="123"/>
        <v>Namibia</v>
      </c>
      <c r="BZT14" s="255" t="str">
        <f ca="1">IF(OFFSET('All Players'!$AA21,0,BZS$1)&lt;&gt;"",OFFSET('All Players'!$AA21,0,BZS$1),"")</f>
        <v/>
      </c>
      <c r="BZU14" s="255" t="str">
        <f ca="1">IF(OFFSET('All Players'!$AC21,0,BZT$1)&lt;&gt;"",OFFSET('All Players'!$AC21,0,BZT$1),"")</f>
        <v/>
      </c>
      <c r="BZV14" s="255">
        <f t="shared" ca="1" si="124"/>
        <v>0</v>
      </c>
      <c r="BZW14" s="255">
        <f t="shared" ca="1" si="125"/>
        <v>0</v>
      </c>
      <c r="BZX14" s="255">
        <f t="shared" ca="1" si="126"/>
        <v>0</v>
      </c>
      <c r="BZY14" s="255">
        <f t="shared" ca="1" si="127"/>
        <v>0</v>
      </c>
      <c r="BZZ14" s="255" t="str">
        <f t="shared" ca="1" si="128"/>
        <v/>
      </c>
      <c r="CAA14" s="255" t="str">
        <f t="shared" ca="1" si="129"/>
        <v/>
      </c>
      <c r="CAB14" s="255">
        <f ca="1">VLOOKUP(CAC14,CET11:CEU15,2,FALSE)</f>
        <v>3</v>
      </c>
      <c r="CAC14" s="255" t="s">
        <v>46</v>
      </c>
      <c r="CAD14" s="255">
        <f t="shared" ca="1" si="573"/>
        <v>0</v>
      </c>
      <c r="CAE14" s="255">
        <f t="shared" ca="1" si="574"/>
        <v>0</v>
      </c>
      <c r="CAF14" s="255">
        <f t="shared" ca="1" si="575"/>
        <v>0</v>
      </c>
      <c r="CAG14" s="255">
        <f t="shared" ca="1" si="576"/>
        <v>0</v>
      </c>
      <c r="CAH14" s="255">
        <f t="shared" ca="1" si="728"/>
        <v>0</v>
      </c>
      <c r="CAI14" s="255">
        <f t="shared" ca="1" si="577"/>
        <v>1000</v>
      </c>
      <c r="CAJ14" s="255">
        <f t="shared" ca="1" si="729"/>
        <v>0</v>
      </c>
      <c r="CAK14" s="255">
        <f t="shared" ca="1" si="730"/>
        <v>0</v>
      </c>
      <c r="CAL14" s="255">
        <f t="shared" ca="1" si="578"/>
        <v>1000</v>
      </c>
      <c r="CAM14" s="255">
        <f t="shared" ca="1" si="579"/>
        <v>0</v>
      </c>
      <c r="CAN14" s="255">
        <f ca="1">SUMIF(CEW:CEW,CAC14,CFC:CFC)+SUMIF(CEZ:CEZ,CAC14,CFD:CFD)</f>
        <v>0</v>
      </c>
      <c r="CAO14" s="255">
        <f ca="1">SUMIF(CEW:CEW,CAC14,CFE:CFE)+SUMIF(CEZ:CEZ,CAC14,CFF:CFF)</f>
        <v>0</v>
      </c>
      <c r="CAP14" s="255">
        <f t="shared" ca="1" si="580"/>
        <v>0</v>
      </c>
      <c r="CAQ14" s="255">
        <v>11</v>
      </c>
      <c r="CAR14" s="255">
        <f t="shared" ca="1" si="731"/>
        <v>1</v>
      </c>
      <c r="CAT14" s="255">
        <f ca="1">RANK(CAP14,CAP$11:CAP$15)+COUNTIF(CAP$11:CAP14,CAP14)-1</f>
        <v>4</v>
      </c>
      <c r="CAU14" s="255" t="str">
        <f ca="1">INDEX(CAC$11:CAC$15,MATCH(4,CAT$11:CAT$15,0),0)</f>
        <v>Scotland</v>
      </c>
      <c r="CAV14" s="255">
        <f t="shared" ca="1" si="732"/>
        <v>1</v>
      </c>
      <c r="CAW14" s="255" t="str">
        <f ca="1">IF(AND(CAW13&lt;&gt;"",CAV14=1),CAU14,"")</f>
        <v>Scotland</v>
      </c>
      <c r="CAX14" s="255" t="str">
        <f ca="1">IF(AND(CAX13&lt;&gt;"",CAV15=2),CAU15,"")</f>
        <v/>
      </c>
      <c r="CBB14" s="255" t="str">
        <f t="shared" ca="1" si="733"/>
        <v>Scotland</v>
      </c>
      <c r="CBC14" s="255">
        <f ca="1">SUMPRODUCT((CEW3:CEW42=CBB14)*(CEZ3:CEZ42=CBB15)*(CFG3:CFG42="W"))+SUMPRODUCT((CEW3:CEW42=CBB14)*(CEZ3:CEZ42=CBB11)*(CFG3:CFG42="W"))+SUMPRODUCT((CEW3:CEW42=CBB14)*(CEZ3:CEZ42=CBB12)*(CFG3:CFG42="W"))+SUMPRODUCT((CEW3:CEW42=CBB14)*(CEZ3:CEZ42=CBB13)*(CFG3:CFG42="W"))+SUMPRODUCT((CEW3:CEW42=CBB15)*(CEZ3:CEZ42=CBB14)*(CFH3:CFH42="W"))+SUMPRODUCT((CEW3:CEW42=CBB11)*(CEZ3:CEZ42=CBB14)*(CFH3:CFH42="W"))+SUMPRODUCT((CEW3:CEW42=CBB12)*(CEZ3:CEZ42=CBB14)*(CFH3:CFH42="W"))+SUMPRODUCT((CEW3:CEW42=CBB13)*(CEZ3:CEZ42=CBB14)*(CFH3:CFH42="W"))</f>
        <v>0</v>
      </c>
      <c r="CBD14" s="255">
        <f ca="1">SUMPRODUCT((CEW3:CEW42=CBB14)*(CEZ3:CEZ42=CBB15)*(CFG3:CFG42="D"))+SUMPRODUCT((CEW3:CEW42=CBB14)*(CEZ3:CEZ42=CBB11)*(CFG3:CFG42="D"))+SUMPRODUCT((CEW3:CEW42=CBB14)*(CEZ3:CEZ42=CBB12)*(CFG3:CFG42="D"))+SUMPRODUCT((CEW3:CEW42=CBB14)*(CEZ3:CEZ42=CBB13)*(CFG3:CFG42="D"))+SUMPRODUCT((CEW3:CEW42=CBB15)*(CEZ3:CEZ42=CBB14)*(CFG3:CFG42="D"))+SUMPRODUCT((CEW3:CEW42=CBB11)*(CEZ3:CEZ42=CBB14)*(CFG3:CFG42="D"))+SUMPRODUCT((CEW3:CEW42=CBB12)*(CEZ3:CEZ42=CBB14)*(CFG3:CFG42="D"))+SUMPRODUCT((CEW3:CEW42=CBB13)*(CEZ3:CEZ42=CBB14)*(CFG3:CFG42="D"))</f>
        <v>0</v>
      </c>
      <c r="CBE14" s="255">
        <f ca="1">SUMPRODUCT((CEW3:CEW42=CBB14)*(CEZ3:CEZ42=CBB15)*(CFG3:CFG42="L"))+SUMPRODUCT((CEW3:CEW42=CBB14)*(CEZ3:CEZ42=CBB11)*(CFG3:CFG42="L"))+SUMPRODUCT((CEW3:CEW42=CBB14)*(CEZ3:CEZ42=CBB12)*(CFG3:CFG42="L"))+SUMPRODUCT((CEW3:CEW42=CBB14)*(CEZ3:CEZ42=CBB13)*(CFG3:CFG42="L"))+SUMPRODUCT((CEW3:CEW42=CBB15)*(CEZ3:CEZ42=CBB14)*(CFH3:CFH42="L"))+SUMPRODUCT((CEW3:CEW42=CBB11)*(CEZ3:CEZ42=CBB14)*(CFH3:CFH42="L"))+SUMPRODUCT((CEW3:CEW42=CBB12)*(CEZ3:CEZ42=CBB14)*(CFH3:CFH42="L"))+SUMPRODUCT((CEW3:CEW42=CBB13)*(CEZ3:CEZ42=CBB14)*(CFH3:CFH42="L"))</f>
        <v>0</v>
      </c>
      <c r="CBF14" s="255">
        <f ca="1">IF(CBB14&lt;&gt;"",VLOOKUP(CBB14,CAC4:CAG29,5,FALSE),0)</f>
        <v>0</v>
      </c>
      <c r="CBG14" s="255">
        <f ca="1">IF(CBB14&lt;&gt;"",VLOOKUP(CBB14,CAC4:CAH29,6,FALSE),0)</f>
        <v>0</v>
      </c>
      <c r="CBH14" s="255">
        <f ca="1">CBF14-CBG14+1000</f>
        <v>1000</v>
      </c>
      <c r="CBI14" s="255">
        <f ca="1">IF(CBB14&lt;&gt;"",VLOOKUP(CBB14,CAC4:CAJ29,8,FALSE),0)</f>
        <v>0</v>
      </c>
      <c r="CBJ14" s="255">
        <f ca="1">IF(CBB14&lt;&gt;"",VLOOKUP(CBB14,CAC4:CAK29,9,FALSE),0)</f>
        <v>0</v>
      </c>
      <c r="CBK14" s="255">
        <f ca="1">IF(CBB14&lt;&gt;"",CBI14-CBJ14+1000,"")</f>
        <v>1000</v>
      </c>
      <c r="CBL14" s="255">
        <f ca="1">IF(CBB14&lt;&gt;"",VLOOKUP(CBB14,CAC11:CAG15,5,FALSE),"")</f>
        <v>0</v>
      </c>
      <c r="CBM14" s="255">
        <f ca="1">IF(CBB14&lt;&gt;"",VLOOKUP(CBB14,CAC11:CAJ15,8,FALSE),"")</f>
        <v>0</v>
      </c>
      <c r="CBN14" s="255">
        <f ca="1">IF(CBB14&lt;&gt;"",VLOOKUP(CBB14,CAC11:CAQ15,15,FALSE),"")</f>
        <v>11</v>
      </c>
      <c r="CBO14" s="255">
        <f ca="1">SUMPRODUCT((CEW3:CEW42=CBB14)*(CEZ3:CEZ42=CBB15)*CFC3:CFC42)+SUMPRODUCT((CEW3:CEW42=CBB14)*(CEZ3:CEZ42=CBB11)*CFC3:CFC42)+SUMPRODUCT((CEW3:CEW42=CBB14)*(CEZ3:CEZ42=CBB12)*CFC3:CFC42)+SUMPRODUCT((CEW3:CEW42=CBB14)*(CEZ3:CEZ42=CBB13)*CFC3:CFC42)+SUMPRODUCT((CEW3:CEW42=CBB15)*(CEZ3:CEZ42=CBB14)*CFD3:CFD42)+SUMPRODUCT((CEW3:CEW42=CBB11)*(CEZ3:CEZ42=CBB14)*CFD3:CFD42)+SUMPRODUCT((CEW3:CEW42=CBB12)*(CEZ3:CEZ42=CBB14)*CFD3:CFD42)+SUMPRODUCT((CEW3:CEW42=CBB13)*(CEZ3:CEZ42=CBB14)*CFD3:CFD42)</f>
        <v>0</v>
      </c>
      <c r="CBP14" s="255">
        <f ca="1">SUMPRODUCT((CEW3:CEW42=CBB14)*(CEZ3:CEZ42=CBB15)*CFE3:CFE42)+SUMPRODUCT((CEW3:CEW42=CBB14)*(CEZ3:CEZ42=CBB11)*CFE3:CFE42)+SUMPRODUCT((CEW3:CEW42=CBB14)*(CEZ3:CEZ42=CBB12)*CFE3:CFE42)+SUMPRODUCT((CEW3:CEW42=CBB14)*(CEZ3:CEZ42=CBB13)*CFE3:CFE42)+SUMPRODUCT((CEW3:CEW42=CBB15)*(CEZ3:CEZ42=CBB14)*CFF3:CFF42)+SUMPRODUCT((CEW3:CEW42=CBB11)*(CEZ3:CEZ42=CBB14)*CFF3:CFF42)+SUMPRODUCT((CEW3:CEW42=CBB12)*(CEZ3:CEZ42=CBB14)*CFF3:CFF42)+SUMPRODUCT((CEW3:CEW42=CBB13)*(CEZ3:CEZ42=CBB14)*CFF3:CFF42)</f>
        <v>0</v>
      </c>
      <c r="CBQ14" s="255">
        <f ca="1">IF(CBB14&lt;&gt;"",CBC14*4+CBD14*2+CBO14+CBP14,"")</f>
        <v>0</v>
      </c>
      <c r="CBR14" s="255">
        <f ca="1">IF(CBB14&lt;&gt;"",RANK(CBQ14,CBQ11:CBQ15),"")</f>
        <v>1</v>
      </c>
      <c r="CBS14" s="255">
        <f ca="1">SUMPRODUCT((CBQ11:CBQ15=CBQ14)*(CBH11:CBH15&gt;CBH14))</f>
        <v>0</v>
      </c>
      <c r="CBT14" s="255">
        <f ca="1">SUMPRODUCT((CBQ11:CBQ15=CBQ14)*(CBH11:CBH15=CBH14)*(CBK11:CBK15&gt;CBK14))</f>
        <v>0</v>
      </c>
      <c r="CBU14" s="255">
        <f ca="1">SUMPRODUCT((CBQ11:CBQ15=CBQ14)*(CBH11:CBH15=CBH14)*(CBK11:CBK15=CBK14)*(CBL11:CBL15&gt;CBL14))</f>
        <v>0</v>
      </c>
      <c r="CBV14" s="255">
        <f ca="1">SUMPRODUCT((CBQ11:CBQ15=CBQ14)*(CBH11:CBH15=CBH14)*(CBK11:CBK15=CBK14)*(CBL11:CBL15=CBL14)*(CBM11:CBM15&gt;CBM14))</f>
        <v>0</v>
      </c>
      <c r="CBW14" s="255">
        <f ca="1">SUMPRODUCT((CBQ11:CBQ15=CBQ14)*(CBH11:CBH15=CBH14)*(CBK11:CBK15=CBK14)*(CBL11:CBL15=CBL14)*(CBM11:CBM15=CBM14)*(CBN11:CBN15&gt;CBN14))</f>
        <v>2</v>
      </c>
      <c r="CBX14" s="255">
        <f t="shared" ca="1" si="736"/>
        <v>3</v>
      </c>
      <c r="CBY14" s="255" t="str">
        <f ca="1">IF(CBB14&lt;&gt;"",INDEX(CBB11:CBB15,MATCH(4,CBX11:CBX15,0),0),"")</f>
        <v>Samoa</v>
      </c>
      <c r="CBZ14" s="255" t="str">
        <f ca="1">IF(CAX13&lt;&gt;"",CAX13,"")</f>
        <v/>
      </c>
      <c r="CCA14" s="255" t="str">
        <f ca="1">IF(CBZ14&lt;&gt;"",SUMPRODUCT((CEW3:CEW42=CBZ14)*(CEZ3:CEZ42=CBZ15)*(CFG3:CFG42="W"))+SUMPRODUCT((CEW3:CEW42=CBZ14)*(CEZ3:CEZ42=CBZ12)*(CFG3:CFG42="W"))+SUMPRODUCT((CEW3:CEW42=CBZ14)*(CEZ3:CEZ42=CBZ13)*(CFG3:CFG42="W"))+SUMPRODUCT((CEW3:CEW42=CBZ15)*(CEZ3:CEZ42=CBZ14)*(CFH3:CFH42="W"))+SUMPRODUCT((CEW3:CEW42=CBZ12)*(CEZ3:CEZ42=CBZ14)*(CFH3:CFH42="W"))+SUMPRODUCT((CEW3:CEW42=CBZ13)*(CEZ3:CEZ42=CBZ14)*(CFH3:CFH42="W")),"")</f>
        <v/>
      </c>
      <c r="CCB14" s="255" t="str">
        <f ca="1">IF(CBZ14&lt;&gt;"",SUMPRODUCT((CEW3:CEW42=CBZ14)*(CEZ3:CEZ42=CBZ15)*(CFG3:CFG42="D"))+SUMPRODUCT((CEW3:CEW42=CBZ14)*(CEZ3:CEZ42=CBZ12)*(CFG3:CFG42="D"))+SUMPRODUCT((CEW3:CEW42=CBZ14)*(CEZ3:CEZ42=CBZ13)*(CFG3:CFG42="D"))+SUMPRODUCT((CEW3:CEW42=CBZ15)*(CEZ3:CEZ42=CBZ14)*(CFG3:CFG42="D"))+SUMPRODUCT((CEW3:CEW42=CBZ12)*(CEZ3:CEZ42=CBZ14)*(CFG3:CFG42="D"))+SUMPRODUCT((CEW3:CEW42=CBZ13)*(CEZ3:CEZ42=CBZ14)*(CFG3:CFG42="D")),"")</f>
        <v/>
      </c>
      <c r="CCC14" s="255" t="str">
        <f ca="1">IF(CBZ14&lt;&gt;"",SUMPRODUCT((CEW3:CEW42=CBZ14)*(CEZ3:CEZ42=CBZ15)*(CFG3:CFG42="L"))+SUMPRODUCT((CEW3:CEW42=CBZ14)*(CEZ3:CEZ42=CBZ12)*(CFG3:CFG42="L"))+SUMPRODUCT((CEW3:CEW42=CBZ14)*(CEZ3:CEZ42=CBZ13)*(CFG3:CFG42="L"))+SUMPRODUCT((CEW3:CEW42=CBZ15)*(CEZ3:CEZ42=CBZ14)*(CFH3:CFH42="L"))+SUMPRODUCT((CEW3:CEW42=CBZ12)*(CEZ3:CEZ42=CBZ14)*(CFH3:CFH42="L"))+SUMPRODUCT((CEW3:CEW42=CBZ13)*(CEZ3:CEZ42=CBZ14)*(CFH3:CFH42="L")),"")</f>
        <v/>
      </c>
      <c r="CCD14" s="255">
        <f ca="1">IF(CBZ14&lt;&gt;"",VLOOKUP(CBZ14,CAC4:CAG29,5,FALSE),0)</f>
        <v>0</v>
      </c>
      <c r="CCE14" s="255">
        <f ca="1">IF(CBZ14&lt;&gt;"",VLOOKUP(CBZ14,CAC4:CAH29,6,FALSE),0)</f>
        <v>0</v>
      </c>
      <c r="CCF14" s="255">
        <f ca="1">CCD14-CCE14+1000</f>
        <v>1000</v>
      </c>
      <c r="CCG14" s="255">
        <f ca="1">IF(CBZ14&lt;&gt;"",VLOOKUP(CBZ14,CAC4:CAJ29,8,FALSE),0)</f>
        <v>0</v>
      </c>
      <c r="CCH14" s="255">
        <f ca="1">IF(CBZ14&lt;&gt;"",VLOOKUP(CBZ14,CAC4:CAK29,9,FALSE),0)</f>
        <v>0</v>
      </c>
      <c r="CCI14" s="255" t="str">
        <f ca="1">IF(CBZ14&lt;&gt;"",CCG14-CCH14+1000,"")</f>
        <v/>
      </c>
      <c r="CCJ14" s="255" t="str">
        <f ca="1">IF(CBZ14&lt;&gt;"",VLOOKUP(CBZ14,CAC11:CAG15,5,FALSE),"")</f>
        <v/>
      </c>
      <c r="CCK14" s="255" t="str">
        <f ca="1">IF(CBZ14&lt;&gt;"",VLOOKUP(CBZ14,CAC11:CAJ15,8,FALSE),"")</f>
        <v/>
      </c>
      <c r="CCL14" s="255" t="str">
        <f ca="1">IF(CBZ14&lt;&gt;"",VLOOKUP(CBZ14,CAC11:CAQ15,15,FALSE),"")</f>
        <v/>
      </c>
      <c r="CCM14" s="255" t="str">
        <f ca="1">IF(CBZ14&lt;&gt;"",SUMPRODUCT((CEW3:CEW42=CBZ14)*(CEZ3:CEZ42=CBZ15)*CFC3:CFC42)+SUMPRODUCT((CEW3:CEW42=CBZ14)*(CEZ3:CEZ42=CBZ12)*CFC3:CFC42)+SUMPRODUCT((CEW3:CEW42=CBZ14)*(CEZ3:CEZ42=CBZ13)*CFC3:CFC42)+SUMPRODUCT((CEW3:CEW42=CBZ15)*(CEZ3:CEZ42=CBZ14)*CFD3:CFD42)+SUMPRODUCT((CEW3:CEW42=CBZ12)*(CEZ3:CEZ42=CBZ14)*CFD3:CFD42)+SUMPRODUCT((CEW3:CEW42=CBZ13)*(CEZ3:CEZ42=CBZ14)*CFD3:CFD42),"")</f>
        <v/>
      </c>
      <c r="CCN14" s="255" t="str">
        <f ca="1">IF(CBZ14&lt;&gt;"",SUMPRODUCT((CEW3:CEW42=CBZ14)*(CEZ3:CEZ42=CBZ15)*CFE3:CFE42)+SUMPRODUCT((CEW3:CEW42=CBZ14)*(CEZ3:CEZ42=CBZ12)*CFE3:CFE42)+SUMPRODUCT((CEW3:CEW42=CBZ14)*(CEZ3:CEZ42=CBZ13)*CFE3:CFE42)+SUMPRODUCT((CEW3:CEW42=CBZ15)*(CEZ3:CEZ42=CBZ14)*CFF3:CFF42)+SUMPRODUCT((CEW3:CEW42=CBZ12)*(CEZ3:CEZ42=CBZ14)*CFF3:CFF42)+SUMPRODUCT((CEW3:CEW42=CBZ13)*(CEZ3:CEZ42=CBZ14)*CFF3:CFF42),"")</f>
        <v/>
      </c>
      <c r="CCO14" s="255" t="str">
        <f ca="1">IF(CBZ14&lt;&gt;"",CCA14*4+CCB14*2+CCM14+CCN14,"")</f>
        <v/>
      </c>
      <c r="CCP14" s="255" t="str">
        <f ca="1">IF(CBZ14&lt;&gt;"",RANK(CCO14,CCO12:CCO15),"")</f>
        <v/>
      </c>
      <c r="CCQ14" s="255">
        <f ca="1">SUMPRODUCT((CCO12:CCO15=CCO14)*(CCF12:CCF15&gt;CCF14))</f>
        <v>0</v>
      </c>
      <c r="CCR14" s="255">
        <f ca="1">SUMPRODUCT((CCO12:CCO15=CCO14)*(CCF12:CCF15=CCF14)*(CCI12:CCI15&gt;CCI14))</f>
        <v>0</v>
      </c>
      <c r="CCS14" s="255">
        <f ca="1">SUMPRODUCT((CCO11:CCO15=CCO14)*(CCF11:CCF15=CCF14)*(CCI11:CCI15=CCI14)*(CCJ11:CCJ15&gt;CCJ14))</f>
        <v>0</v>
      </c>
      <c r="CCT14" s="255">
        <f ca="1">SUMPRODUCT((CCO11:CCO15=CCO14)*(CCF11:CCF15=CCF14)*(CCI11:CCI15=CCI14)*(CCJ11:CCJ15=CCJ14)*(CCK11:CCK15&gt;CCK14))</f>
        <v>0</v>
      </c>
      <c r="CCU14" s="255">
        <f ca="1">SUMPRODUCT((CCO11:CCO15=CCO14)*(CCF11:CCF15=CCF14)*(CCI11:CCI15=CCI14)*(CCJ11:CCJ15=CCJ14)*(CCK11:CCK15=CCK14)*(CCL11:CCL15&gt;CCL14))</f>
        <v>0</v>
      </c>
      <c r="CCV14" s="255" t="str">
        <f t="shared" ca="1" si="737"/>
        <v/>
      </c>
      <c r="CCW14" s="255" t="str">
        <f ca="1">IF(CBZ14&lt;&gt;"",INDEX(CBZ12:CBZ15,MATCH(4,CCV12:CCV15,0),0),"")</f>
        <v/>
      </c>
      <c r="CCX14" s="255" t="str">
        <f ca="1">IF(CAY12&lt;&gt;"",CAY12,"")</f>
        <v/>
      </c>
      <c r="CCY14" s="255">
        <f ca="1">SUMPRODUCT((CEW3:CEW42=CCX14)*(CEZ3:CEZ42=CCX15)*(CFG3:CFG42="W"))+SUMPRODUCT((CEW3:CEW42=CCX14)*(CEZ3:CEZ42=CCX16)*(CFG3:CFG42="W"))+SUMPRODUCT((CEW3:CEW42=CCX14)*(CEZ3:CEZ42=CCX13)*(CFG3:CFG42="W"))+SUMPRODUCT((CEW3:CEW42=CCX15)*(CEZ3:CEZ42=CCX14)*(CFH3:CFH42="W"))+SUMPRODUCT((CEW3:CEW42=CCX16)*(CEZ3:CEZ42=CCX14)*(CFH3:CFH42="W"))+SUMPRODUCT((CEW3:CEW42=CCX13)*(CEZ3:CEZ42=CCX14)*(CFH3:CFH42="W"))</f>
        <v>0</v>
      </c>
      <c r="CCZ14" s="255">
        <f ca="1">SUMPRODUCT((CEW3:CEW42=CCX14)*(CEZ3:CEZ42=CCX15)*(CFG3:CFG42="D"))+SUMPRODUCT((CEW3:CEW42=CCX14)*(CEZ3:CEZ42=CCX16)*(CFG3:CFG42="D"))+SUMPRODUCT((CEW3:CEW42=CCX14)*(CEZ3:CEZ42=CCX13)*(CFG3:CFG42="D"))+SUMPRODUCT((CEW3:CEW42=CCX15)*(CEZ3:CEZ42=CCX14)*(CFG3:CFG42="D"))+SUMPRODUCT((CEW3:CEW42=CCX16)*(CEZ3:CEZ42=CCX14)*(CFG3:CFG42="D"))+SUMPRODUCT((CEW3:CEW42=CCX13)*(CEZ3:CEZ42=CCX14)*(CFG3:CFG42="D"))</f>
        <v>0</v>
      </c>
      <c r="CDA14" s="255">
        <f ca="1">SUMPRODUCT((CEW3:CEW42=CCX14)*(CEZ3:CEZ42=CCX15)*(CFG3:CFG42="L"))+SUMPRODUCT((CEW3:CEW42=CCX14)*(CEZ3:CEZ42=CCX16)*(CFG3:CFG42="L"))+SUMPRODUCT((CEW3:CEW42=CCX14)*(CEZ3:CEZ42=CCX13)*(CFG3:CFG42="L"))+SUMPRODUCT((CEW3:CEW42=CCX15)*(CEZ3:CEZ42=CCX14)*(CFH3:CFH42="L"))+SUMPRODUCT((CEW3:CEW42=CCX16)*(CEZ3:CEZ42=CCX14)*(CFH3:CFH42="L"))+SUMPRODUCT((CEW3:CEW42=CCX13)*(CEZ3:CEZ42=CCX14)*(CFH3:CFH42="L"))</f>
        <v>0</v>
      </c>
      <c r="CDB14" s="255">
        <f ca="1">IF(CCX14&lt;&gt;"",VLOOKUP(CCX14,CAC4:CAG29,5,FALSE),0)</f>
        <v>0</v>
      </c>
      <c r="CDC14" s="255">
        <f ca="1">IF(CCX14&lt;&gt;"",VLOOKUP(CCX14,CAC4:CAH29,6,FALSE),0)</f>
        <v>0</v>
      </c>
      <c r="CDD14" s="255">
        <f ca="1">CDB14-CDC14+1000</f>
        <v>1000</v>
      </c>
      <c r="CDE14" s="255">
        <f ca="1">IF(CCX14&lt;&gt;"",VLOOKUP(CCX14,CAC4:CAJ29,8,FALSE),0)</f>
        <v>0</v>
      </c>
      <c r="CDF14" s="255">
        <f ca="1">IF(CCX14&lt;&gt;"",VLOOKUP(CCX14,CAC4:CAK29,9,FALSE),0)</f>
        <v>0</v>
      </c>
      <c r="CDG14" s="255">
        <f t="shared" ref="CDG14" ca="1" si="815">CDE14-CDF14+1000</f>
        <v>1000</v>
      </c>
      <c r="CDH14" s="255" t="str">
        <f ca="1">IF(CCX14&lt;&gt;"",VLOOKUP(CCX14,CAC11:CAG15,5,FALSE),"")</f>
        <v/>
      </c>
      <c r="CDI14" s="255" t="str">
        <f ca="1">IF(CCX14&lt;&gt;"",VLOOKUP(CCX14,CAC11:CAJ15,8,FALSE),"")</f>
        <v/>
      </c>
      <c r="CDJ14" s="255" t="str">
        <f ca="1">IF(CCX14&lt;&gt;"",VLOOKUP(CCX14,CAC11:CAQ15,15,FALSE),"")</f>
        <v/>
      </c>
      <c r="CDK14" s="255">
        <f ca="1">SUMPRODUCT((CEW3:CEW42=CCX14)*(CEZ3:CEZ42=CCX15)*CFC3:CFC42)+SUMPRODUCT((CEW3:CEW42=CCX14)*(CEZ3:CEZ42=CCX16)*CFC3:CFC42)+SUMPRODUCT((CEW3:CEW42=CCX14)*(CEZ3:CEZ42=CCX13)*CFC3:CFC42)+SUMPRODUCT((CEW3:CEW42=CCX15)*(CEZ3:CEZ42=CCX14)*CFD3:CFD42)+SUMPRODUCT((CEW3:CEW42=CCX16)*(CEZ3:CEZ42=CCX14)*CFD3:CFD42)+SUMPRODUCT((CEW3:CEW42=CCX13)*(CEZ3:CEZ42=CCX14)*CFD3:CFD42)</f>
        <v>0</v>
      </c>
      <c r="CDL14" s="255">
        <f ca="1">SUMPRODUCT((CEW3:CEW42=CCX14)*(CEZ3:CEZ42=CCX15)*CFE3:CFE42)+SUMPRODUCT((CEW3:CEW42=CCX14)*(CEZ3:CEZ42=CCX16)*CFE3:CFE42)+SUMPRODUCT((CEW3:CEW42=CCX14)*(CEZ3:CEZ42=CCX13)*CFE3:CFE42)+SUMPRODUCT((CEW3:CEW42=CCX15)*(CEZ3:CEZ42=CCX14)*CFF3:CFF42)+SUMPRODUCT((CEW3:CEW42=CCX16)*(CEZ3:CEZ42=CCX14)*CFF3:CFF42)+SUMPRODUCT((CEW3:CEW42=CCX13)*(CEZ3:CEZ42=CCX14)*CFF3:CFF42)</f>
        <v>0</v>
      </c>
      <c r="CDM14" s="255">
        <f t="shared" ref="CDM14" ca="1" si="816">CCY14*4+CCZ14*2+CDK14+CDL14</f>
        <v>0</v>
      </c>
      <c r="CDN14" s="255" t="str">
        <f ca="1">IF(CCX14&lt;&gt;"",RANK(CDM14,CDM13:CDM16),"")</f>
        <v/>
      </c>
      <c r="CDO14" s="255">
        <f ca="1">SUMPRODUCT((CDM13:CDM16=CDM14)*(CDD13:CDD16&gt;CDD14))</f>
        <v>0</v>
      </c>
      <c r="CDP14" s="255">
        <f ca="1">SUMPRODUCT((CDM13:CDM16=CDM14)*(CDD13:CDD16=CDD14)*(CDG13:CDG16&gt;CDG14))</f>
        <v>0</v>
      </c>
      <c r="CDQ14" s="255">
        <f ca="1">SUMPRODUCT((CDM11:CDM15=CDM14)*(CDD11:CDD15=CDD14)*(CDG11:CDG15=CDG14)*(CDH11:CDH15&gt;CDH14))</f>
        <v>0</v>
      </c>
      <c r="CDR14" s="255">
        <f ca="1">SUMPRODUCT((CDM11:CDM15=CDM14)*(CDD11:CDD15=CDD14)*(CDG11:CDG15=CDG14)*(CDH11:CDH15=CDH14)*(CDI11:CDI15&gt;CDI14))</f>
        <v>0</v>
      </c>
      <c r="CDS14" s="255">
        <f ca="1">SUMPRODUCT((CDM11:CDM15=CDM14)*(CDD11:CDD15=CDD14)*(CDG11:CDG15=CDG14)*(CDH11:CDH15=CDH14)*(CDI11:CDI15=CDI14)*(CDJ11:CDJ15&gt;CDJ14))</f>
        <v>0</v>
      </c>
      <c r="CDT14" s="255" t="str">
        <f t="shared" ca="1" si="769"/>
        <v/>
      </c>
      <c r="CDU14" s="255" t="str">
        <f ca="1">IF(CCX14&lt;&gt;"",INDEX(CCX13:CCX15,MATCH(4,CDT13:CDT15,0),0),"")</f>
        <v/>
      </c>
      <c r="CDV14" s="255" t="str">
        <f ca="1">IF(CAZ11&lt;&gt;"",CAZ11,"")</f>
        <v/>
      </c>
      <c r="CDW14" s="255">
        <f ca="1">SUMPRODUCT((CEW3:CEW42=CDV14)*(CEZ3:CEZ42=CDV15)*(CFG3:CFG42="W"))+SUMPRODUCT((CEW3:CEW42=CDV14)*(CEZ3:CEZ42=CDV16)*(CFG3:CFG42="W"))+SUMPRODUCT((CEW3:CEW42=CDV14)*(CEZ3:CEZ42=CDV17)*(CFG3:CFG42="W"))+SUMPRODUCT((CEW3:CEW42=CDV15)*(CEZ3:CEZ42=CDV14)*(CFH3:CFH42="W"))+SUMPRODUCT((CEW3:CEW42=CDV16)*(CEZ3:CEZ42=CDV14)*(CFH3:CFH42="W"))+SUMPRODUCT((CEW3:CEW42=CDV17)*(CEZ3:CEZ42=CDV14)*(CFH3:CFH42="W"))</f>
        <v>0</v>
      </c>
      <c r="CDX14" s="255">
        <f ca="1">SUMPRODUCT((CEW3:CEW42=CDV14)*(CEZ3:CEZ42=CDV15)*(CFG3:CFG42="D"))+SUMPRODUCT((CEW3:CEW42=CDV14)*(CEZ3:CEZ42=CDV16)*(CFG3:CFG42="D"))+SUMPRODUCT((CEW3:CEW42=CDV14)*(CEZ3:CEZ42=CDV17)*(CFG3:CFG42="D"))+SUMPRODUCT((CEW3:CEW42=CDV15)*(CEZ3:CEZ42=CDV14)*(CFG3:CFG42="D"))+SUMPRODUCT((CEW3:CEW42=CDV16)*(CEZ3:CEZ42=CDV14)*(CFG3:CFG42="D"))+SUMPRODUCT((CEW3:CEW42=CDV17)*(CEZ3:CEZ42=CDV14)*(CFG3:CFG42="D"))</f>
        <v>0</v>
      </c>
      <c r="CDY14" s="255">
        <f ca="1">SUMPRODUCT((CEW3:CEW42=CDV14)*(CEZ3:CEZ42=CDV15)*(CFG3:CFG42="L"))+SUMPRODUCT((CEW3:CEW42=CDV14)*(CEZ3:CEZ42=CDV16)*(CFG3:CFG42="L"))+SUMPRODUCT((CEW3:CEW42=CDV14)*(CEZ3:CEZ42=CDV17)*(CFG3:CFG42="L"))+SUMPRODUCT((CEW3:CEW42=CDV15)*(CEZ3:CEZ42=CDV14)*(CFH3:CFH42="L"))+SUMPRODUCT((CEW3:CEW42=CDV16)*(CEZ3:CEZ42=CDV14)*(CFH3:CFH42="L"))+SUMPRODUCT((CEW3:CEW42=CDV17)*(CEZ3:CEZ42=CDV14)*(CFH3:CFH42="L"))</f>
        <v>0</v>
      </c>
      <c r="CDZ14" s="255">
        <f ca="1">IF(CDV14&lt;&gt;"",VLOOKUP(CDV14,CAC4:CAG29,5,FALSE),0)</f>
        <v>0</v>
      </c>
      <c r="CEA14" s="255">
        <f ca="1">IF(CDV14&lt;&gt;"",VLOOKUP(CDV14,CAC4:CAH29,6,FALSE),0)</f>
        <v>0</v>
      </c>
      <c r="CEB14" s="255">
        <f ca="1">CDZ14-CEA14+1000</f>
        <v>1000</v>
      </c>
      <c r="CEC14" s="255">
        <f ca="1">IF(CDV14&lt;&gt;"",VLOOKUP(CDV14,CAC4:CAJ29,8,FALSE),0)</f>
        <v>0</v>
      </c>
      <c r="CED14" s="255">
        <f ca="1">IF(CDV14&lt;&gt;"",VLOOKUP(CDV14,CAC4:CAK29,9,FALSE),0)</f>
        <v>0</v>
      </c>
      <c r="CEE14" s="255">
        <f ca="1">CEC14-CED14+1000</f>
        <v>1000</v>
      </c>
      <c r="CEF14" s="255" t="str">
        <f ca="1">IF(CDV14&lt;&gt;"",VLOOKUP(CDV14,CAC11:CAG15,5,FALSE),"")</f>
        <v/>
      </c>
      <c r="CEG14" s="255" t="str">
        <f ca="1">IF(CDV14&lt;&gt;"",VLOOKUP(CDV14,CAC11:CAJ15,8,FALSE),"")</f>
        <v/>
      </c>
      <c r="CEH14" s="255" t="str">
        <f ca="1">IF(CDV14&lt;&gt;"",VLOOKUP(CDV14,CAC11:CAQ15,15,FALSE),"")</f>
        <v/>
      </c>
      <c r="CEI14" s="255">
        <f ca="1">SUMPRODUCT((CEW3:CEW42=CDV14)*(CEZ3:CEZ42=CDV15)*CFC3:CFC42)+SUMPRODUCT((CEW3:CEW42=CDV14)*(CEZ3:CEZ42=CDV16)*CFC3:CFC42)+SUMPRODUCT((CEW3:CEW42=CDV14)*(CEZ3:CEZ42=CDV17)*CFC3:CFC42)+SUMPRODUCT((CEW3:CEW42=CDV15)*(CEZ3:CEZ42=CDV14)*CFD3:CFD42)+SUMPRODUCT((CEW3:CEW42=CDV16)*(CEZ3:CEZ42=CDV14)*CFD3:CFD42)+SUMPRODUCT((CEW3:CEW42=CDV17)*(CEZ3:CEZ42=CDV14)*CFD3:CFD42)</f>
        <v>0</v>
      </c>
      <c r="CEJ14" s="255">
        <f ca="1">SUMPRODUCT((CEW3:CEW42=CDV14)*(CEZ3:CEZ42=CDV15)*CFE3:CFE42)+SUMPRODUCT((CEW3:CEW42=CDV14)*(CEZ3:CEZ42=CDV16)*CFE3:CFE42)+SUMPRODUCT((CEW3:CEW42=CDV14)*(CEZ3:CEZ42=CDV17)*CFE3:CFE42)+SUMPRODUCT((CEW3:CEW42=CDV15)*(CEZ3:CEZ42=CDV14)*CFF3:CFF42)+SUMPRODUCT((CEW3:CEW42=CDV16)*(CEZ3:CEZ42=CDV14)*CFF3:CFF42)+SUMPRODUCT((CEW3:CEW42=CDV17)*(CEZ3:CEZ42=CDV14)*CFF3:CFF42)</f>
        <v>0</v>
      </c>
      <c r="CEK14" s="255">
        <f ca="1">CDW14*4+CDX14*2+CEI14+CEJ14</f>
        <v>0</v>
      </c>
      <c r="CEL14" s="255" t="str">
        <f ca="1">IF(CDV14&lt;&gt;"",RANK(CEK14,CEK14:CEK17),"")</f>
        <v/>
      </c>
      <c r="CEM14" s="255">
        <f ca="1">SUMPRODUCT((CEK14:CEK17=CEK14)*(CEB14:CEB17&gt;CEB14))</f>
        <v>0</v>
      </c>
      <c r="CEN14" s="255">
        <f ca="1">SUMPRODUCT((CEK14:CEK17=CEK14)*(CEB14:CEB17=CEB14)*(CEE14:CEE17&gt;CEE14))</f>
        <v>0</v>
      </c>
      <c r="CEO14" s="255">
        <f ca="1">SUMPRODUCT((CEK11:CEK15=CEK14)*(CEB11:CEB15=CEB14)*(CEE11:CEE15=CEE14)*(CEF11:CEF15&gt;CEF14))</f>
        <v>0</v>
      </c>
      <c r="CEP14" s="255">
        <f ca="1">SUMPRODUCT((CEK11:CEK15=CEK14)*(CEB11:CEB15=CEB14)*(CEE11:CEE15=CEE14)*(CEF11:CEF15=CEF14)*(CEG11:CEG15&gt;CEG14))</f>
        <v>0</v>
      </c>
      <c r="CEQ14" s="255">
        <f ca="1">SUMPRODUCT((CEK11:CEK15=CEK14)*(CEB11:CEB15=CEB14)*(CEE11:CEE15=CEE14)*(CEF11:CEF15=CEF14)*(CEG11:CEG15=CEG14)*(CEH11:CEH15&gt;CEH14))</f>
        <v>0</v>
      </c>
      <c r="CER14" s="255" t="str">
        <f t="shared" ref="CER14:CER15" ca="1" si="817">IF(CDV14&lt;&gt;"",SUM(CEL14:CEQ14)+3,"")</f>
        <v/>
      </c>
      <c r="CES14" s="255" t="str">
        <f ca="1">IF(CDV14&lt;&gt;"",IF(CER14=4,CDV14,CDV15),"")</f>
        <v/>
      </c>
      <c r="CET14" s="255" t="str">
        <f ca="1">IF(CES14&lt;&gt;"",CES14,IF(CDU14&lt;&gt;"",CDU14,IF(CCW14&lt;&gt;"",CCW14,IF(CBY14&lt;&gt;"",CBY14,CAU14))))</f>
        <v>Samoa</v>
      </c>
      <c r="CEU14" s="255">
        <v>4</v>
      </c>
      <c r="CEV14" s="255">
        <v>12</v>
      </c>
      <c r="CEW14" s="255" t="str">
        <f t="shared" si="130"/>
        <v>New Zealand</v>
      </c>
      <c r="CEX14" s="255" t="str">
        <f ca="1">IF(OFFSET('All Players'!$W21,0,CEX$1)&lt;&gt;"",OFFSET('All Players'!$W21,0,CEX$1),"")</f>
        <v/>
      </c>
      <c r="CEY14" s="255" t="str">
        <f ca="1">IF(OFFSET('All Players'!$Y21,0,CEX$1)&lt;&gt;"",OFFSET('All Players'!$Y21,0,CEX$1),"")</f>
        <v/>
      </c>
      <c r="CEZ14" s="255" t="str">
        <f t="shared" si="131"/>
        <v>Namibia</v>
      </c>
      <c r="CFA14" s="255" t="str">
        <f ca="1">IF(OFFSET('All Players'!$AA21,0,CEZ$1)&lt;&gt;"",OFFSET('All Players'!$AA21,0,CEZ$1),"")</f>
        <v/>
      </c>
      <c r="CFB14" s="255" t="str">
        <f ca="1">IF(OFFSET('All Players'!$AC21,0,CFA$1)&lt;&gt;"",OFFSET('All Players'!$AC21,0,CFA$1),"")</f>
        <v/>
      </c>
      <c r="CFC14" s="255">
        <f t="shared" ca="1" si="132"/>
        <v>0</v>
      </c>
      <c r="CFD14" s="255">
        <f t="shared" ca="1" si="133"/>
        <v>0</v>
      </c>
      <c r="CFE14" s="255">
        <f t="shared" ca="1" si="134"/>
        <v>0</v>
      </c>
      <c r="CFF14" s="255">
        <f t="shared" ca="1" si="135"/>
        <v>0</v>
      </c>
      <c r="CFG14" s="255" t="str">
        <f t="shared" ca="1" si="136"/>
        <v/>
      </c>
      <c r="CFH14" s="255" t="str">
        <f t="shared" ca="1" si="137"/>
        <v/>
      </c>
    </row>
    <row r="15" spans="1:2192" x14ac:dyDescent="0.2">
      <c r="A15" s="255">
        <f>VLOOKUP(B15,DS11:DT15,2,FALSE)</f>
        <v>5</v>
      </c>
      <c r="B15" s="255" t="s">
        <v>5</v>
      </c>
      <c r="C15" s="255">
        <f t="shared" si="454"/>
        <v>0</v>
      </c>
      <c r="D15" s="255">
        <f t="shared" si="455"/>
        <v>0</v>
      </c>
      <c r="E15" s="255">
        <f t="shared" si="456"/>
        <v>3</v>
      </c>
      <c r="F15" s="255">
        <f>SUMIF($DV$3:$DV$60,B15,$DW$3:$DW$60)+SUMIF($DY$3:$DY$60,B15,$DX$3:$DX$60)</f>
        <v>32</v>
      </c>
      <c r="G15" s="255">
        <f>SUMIF($DY$3:$DY$60,B15,$DW$3:$DW$60)+SUMIF($DV$3:$DV$60,B15,$DX$3:$DX$60)</f>
        <v>128</v>
      </c>
      <c r="H15" s="255">
        <f t="shared" si="457"/>
        <v>904</v>
      </c>
      <c r="I15" s="255">
        <f>SUMIF(Tournament!$H$13:$H$52,B15,Tournament!$O$13:$O$52)+SUMIF(Tournament!$N$13:$N$52,B15,Tournament!$Q$13:$Q$52)</f>
        <v>3</v>
      </c>
      <c r="J15" s="255">
        <f>SUMIF(Tournament!$N$13:$N$52,B15,Tournament!$O$13:$O$52)+SUMIF(Tournament!$H$13:$H$52,B15,Tournament!$Q$13:$Q$52)</f>
        <v>17</v>
      </c>
      <c r="K15" s="255">
        <f t="shared" si="458"/>
        <v>986</v>
      </c>
      <c r="L15" s="255">
        <f t="shared" si="459"/>
        <v>0</v>
      </c>
      <c r="M15" s="255">
        <f>SUMIF(DV:DV,B15,EB:EB)+SUMIF(DY:DY,B15,EC:EC)</f>
        <v>0</v>
      </c>
      <c r="N15" s="255">
        <f>SUMIF(DV:DV,B15,ED:ED)+SUMIF(DY:DY,B15,EE:EE)</f>
        <v>0</v>
      </c>
      <c r="O15" s="255">
        <f t="shared" si="460"/>
        <v>0</v>
      </c>
      <c r="P15" s="255">
        <v>16</v>
      </c>
      <c r="Q15" s="255">
        <f t="shared" si="581"/>
        <v>5</v>
      </c>
      <c r="S15" s="255">
        <f>RANK(O15,$O$11:$O$15)+COUNTIF($O$11:O15,O15)-1</f>
        <v>5</v>
      </c>
      <c r="T15" s="255" t="str">
        <f>INDEX($B$11:$B$15,MATCH(5,$S$11:$S$15,0),0)</f>
        <v>USA</v>
      </c>
      <c r="U15" s="255">
        <f t="shared" si="582"/>
        <v>5</v>
      </c>
      <c r="V15" s="255" t="str">
        <f>IF(AND(V14&lt;&gt;"",U15=1),T15,"")</f>
        <v/>
      </c>
      <c r="AA15" s="255" t="str">
        <f t="shared" si="583"/>
        <v/>
      </c>
      <c r="AB15" s="255">
        <f>SUMPRODUCT((DV3:DV42=AA15)*(DY3:DY42=AA11)*(EF3:EF42="W"))+SUMPRODUCT((DV3:DV42=AA15)*(DY3:DY42=AA12)*(EF3:EF42="W"))+SUMPRODUCT((DV3:DV42=AA15)*(DY3:DY42=AA13)*(EF3:EF42="W"))+SUMPRODUCT((DV3:DV42=AA15)*(DY3:DY42=AA14)*(EF3:EF42="W"))+SUMPRODUCT((DV3:DV42=AA11)*(DY3:DY42=AA15)*(EG3:EG42="W"))+SUMPRODUCT((DV3:DV42=AA12)*(DY3:DY42=AA15)*(EG3:EG42="W"))+SUMPRODUCT((DV3:DV42=AA13)*(DY3:DY42=AA15)*(EG3:EG42="W"))+SUMPRODUCT((DV3:DV42=AA14)*(DY3:DY42=AA15)*(EG3:EG42="W"))</f>
        <v>0</v>
      </c>
      <c r="AC15" s="255">
        <f>SUMPRODUCT((DV3:DV42=AA15)*(DY3:DY42=AA11)*(EF3:EF42="D"))+SUMPRODUCT((DV3:DV42=AA15)*(DY3:DY42=AA12)*(EF3:EF42="D"))+SUMPRODUCT((DV3:DV42=AA15)*(DY3:DY42=AA13)*(EF3:EF42="D"))+SUMPRODUCT((DV3:DV42=AA15)*(DY3:DY42=AA14)*(EF3:EF42="D"))+SUMPRODUCT((DV3:DV42=AA11)*(DY3:DY42=AA15)*(EF3:EF42="D"))+SUMPRODUCT((DV3:DV42=AA12)*(DY3:DY42=AA15)*(EF3:EF42="D"))+SUMPRODUCT((DV3:DV42=AA13)*(DY3:DY42=AA15)*(EF3:EF42="D"))+SUMPRODUCT((DV3:DV42=AA14)*(DY3:DY42=AA15)*(EF3:EF42="D"))</f>
        <v>0</v>
      </c>
      <c r="AD15" s="255">
        <f>SUMPRODUCT((DV3:DV42=AA15)*(DY3:DY42=AA11)*(EF3:EF42="L"))+SUMPRODUCT((DV3:DV42=AA15)*(DY3:DY42=AA12)*(EF3:EF42="L"))+SUMPRODUCT((DV3:DV42=AA15)*(DY3:DY42=AA13)*(EF3:EF42="L"))+SUMPRODUCT((DV3:DV42=AA15)*(DY3:DY42=AA14)*(EF3:EF42="L"))+SUMPRODUCT((DV3:DV42=AA11)*(DY3:DY42=AA15)*(EG3:EG42="L"))+SUMPRODUCT((DV3:DV42=AA12)*(DY3:DY42=AA15)*(EG3:EG42="L"))+SUMPRODUCT((DV3:DV42=AA13)*(DY3:DY42=AA15)*(EG3:EG42="L"))+SUMPRODUCT((DV3:DV42=AA14)*(DY3:DY42=AA15)*(EG3:EG42="L"))</f>
        <v>0</v>
      </c>
      <c r="AE15" s="255">
        <f>IF(AA15&lt;&gt;"",VLOOKUP(AA15,B4:F29,5,FALSE),0)</f>
        <v>0</v>
      </c>
      <c r="AF15" s="255">
        <f>IF(AA15&lt;&gt;"",VLOOKUP(AA15,B4:G29,6,FALSE),0)</f>
        <v>0</v>
      </c>
      <c r="AG15" s="255">
        <f>AE15-AF15+1000</f>
        <v>1000</v>
      </c>
      <c r="AH15" s="255">
        <f>IF(AA15&lt;&gt;"",VLOOKUP(AA15,B4:I29,8,FALSE),0)</f>
        <v>0</v>
      </c>
      <c r="AI15" s="255">
        <f>IF(AA15&lt;&gt;"",VLOOKUP(AA15,B4:J29,9,FALSE),0)</f>
        <v>0</v>
      </c>
      <c r="AJ15" s="255" t="str">
        <f>IF(AA15&lt;&gt;"",AH15-AI15+1000,"")</f>
        <v/>
      </c>
      <c r="AK15" s="255" t="str">
        <f>IF(AA15&lt;&gt;"",VLOOKUP(AA15,B11:F15,5,FALSE),"")</f>
        <v/>
      </c>
      <c r="AL15" s="255" t="str">
        <f>IF(AA15&lt;&gt;"",VLOOKUP(AA15,B11:I15,8,FALSE),"")</f>
        <v/>
      </c>
      <c r="AM15" s="255" t="str">
        <f>IF(AA15&lt;&gt;"",VLOOKUP(AA15,B11:P15,15,FALSE),"")</f>
        <v/>
      </c>
      <c r="AN15" s="255">
        <f>SUMPRODUCT((DV3:DV42=AA15)*(DY3:DY42=AA11)*EB3:EB42)+SUMPRODUCT((DV3:DV42=AA15)*(DY3:DY42=AA12)*EB3:EB42)+SUMPRODUCT((DV3:DV42=AA15)*(DY3:DY42=AA13)*EB3:EB42)+SUMPRODUCT((DV3:DV42=AA15)*(DY3:DY42=AA14)*EB3:EB42)+SUMPRODUCT((DV3:DV42=AA11)*(DY3:DY42=AA15)*EC3:EC42)+SUMPRODUCT((DV3:DV42=AA12)*(DY3:DY42=AA15)*EC3:EC42)+SUMPRODUCT((DV3:DV42=AA13)*(DY3:DY42=AA15)*EC3:EC42)+SUMPRODUCT((DV3:DV42=AA14)*(DY3:DY42=AA15)*EC3:EC42)</f>
        <v>0</v>
      </c>
      <c r="AO15" s="255">
        <f>SUMPRODUCT((DV3:DV42=AA15)*(DY3:DY42=AA11)*ED3:ED42)+SUMPRODUCT((DV3:DV42=AA15)*(DY3:DY42=AA12)*ED3:ED42)+SUMPRODUCT((DV3:DV42=AA15)*(DY3:DY42=AA13)*ED3:ED42)+SUMPRODUCT((DV3:DV42=AA15)*(DY3:DY42=AA14)*ED3:ED42)+SUMPRODUCT((DV3:DV42=AA11)*(DY3:DY42=AA15)*EE3:EE42)+SUMPRODUCT((DV3:DV42=AA12)*(DY3:DY42=AA15)*EE3:EE42)+SUMPRODUCT((DV3:DV42=AA13)*(DY3:DY42=AA15)*EE3:EE42)+SUMPRODUCT((DV3:DV42=AA14)*(DY3:DY42=AA15)*EE3:EE42)</f>
        <v>0</v>
      </c>
      <c r="AP15" s="255" t="str">
        <f>IF(AA15&lt;&gt;"",AB15*4+AC15*2+AN15+AO15,"")</f>
        <v/>
      </c>
      <c r="AQ15" s="255" t="str">
        <f>IF(AA15&lt;&gt;"",RANK(AP15,AP11:AP15),"")</f>
        <v/>
      </c>
      <c r="AR15" s="255">
        <f>SUMPRODUCT((AP11:AP15=AP15)*(AG11:AG15&gt;AG15))</f>
        <v>0</v>
      </c>
      <c r="AS15" s="255">
        <f>SUMPRODUCT((AP11:AP15=AP15)*(AG11:AG15=AG15)*(AJ11:AJ15&gt;AJ15))</f>
        <v>0</v>
      </c>
      <c r="AT15" s="255">
        <f>SUMPRODUCT((AP11:AP15=AP15)*(AG11:AG15=AG15)*(AJ11:AJ15=AJ15)*(AK11:AK15&gt;AK15))</f>
        <v>0</v>
      </c>
      <c r="AU15" s="255">
        <f>SUMPRODUCT((AP11:AP15=AP15)*(AG11:AG15=AG15)*(AJ11:AJ15=AJ15)*(AK11:AK15=AK15)*(AL11:AL15&gt;AL15))</f>
        <v>0</v>
      </c>
      <c r="AV15" s="255">
        <f>SUMPRODUCT((AP11:AP15=AP15)*(AG11:AG15=AG15)*(AJ11:AJ15=AJ15)*(AK11:AK15=AK15)*(AL11:AL15=AL15)*(AM11:AM15&gt;AM15))</f>
        <v>0</v>
      </c>
      <c r="AW15" s="255" t="str">
        <f t="shared" si="586"/>
        <v/>
      </c>
      <c r="AX15" s="255" t="str">
        <f>IF(AA15&lt;&gt;"",INDEX(AA11:AA15,MATCH(5,AW11:AW15,0),0),"")</f>
        <v/>
      </c>
      <c r="AY15" s="255" t="str">
        <f>IF(W14&lt;&gt;"",W14,"")</f>
        <v/>
      </c>
      <c r="AZ15" s="255" t="str">
        <f>IF(AY15&lt;&gt;"",SUMPRODUCT((DV3:DV42=AY15)*(DY3:DY42=AY12)*(EF3:EF42="W"))+SUMPRODUCT((DV3:DV42=AY15)*(DY3:DY42=AY13)*(EF3:EF42="W"))+SUMPRODUCT((DV3:DV42=AY15)*(DY3:DY42=AY14)*(EF3:EF42="W"))+SUMPRODUCT((DV3:DV42=AY12)*(DY3:DY42=AY15)*(EF3:EF42="W"))+SUMPRODUCT((DV3:DV42=AY13)*(DY3:DY42=AY15)*(EF3:EF42="W"))+SUMPRODUCT((DV3:DV42=AY14)*(DY3:DY42=AY15)*(EF3:EF42="W")),"")</f>
        <v/>
      </c>
      <c r="BA15" s="255" t="str">
        <f>IF(AY15&lt;&gt;"",SUMPRODUCT((DV3:DV42=AY15)*(DY3:DY42=AY12)*(EF3:EF42="D"))+SUMPRODUCT((DV3:DV42=AY15)*(DY3:DY42=AY13)*(EF3:EF42="D"))+SUMPRODUCT((DV3:DV42=AY15)*(DY3:DY42=AY14)*(EF3:EF42="D"))+SUMPRODUCT((DV3:DV42=AY12)*(DY3:DY42=AY15)*(EF3:EF42="D"))+SUMPRODUCT((DV3:DV42=AY13)*(DY3:DY42=AY15)*(EF3:EF42="D"))+SUMPRODUCT((DV3:DV42=AY14)*(DY3:DY42=AY15)*(EF3:EF42="D")),"")</f>
        <v/>
      </c>
      <c r="BB15" s="255" t="str">
        <f>IF(AY15&lt;&gt;"",SUMPRODUCT((DV3:DV42=AY15)*(DY3:DY42=AY12)*(EF3:EF42="L"))+SUMPRODUCT((DV3:DV42=AY15)*(DY3:DY42=AY13)*(EF3:EF42="L"))+SUMPRODUCT((DV3:DV42=AY15)*(DY3:DY42=AY14)*(EF3:EF42="L"))+SUMPRODUCT((DV3:DV42=AY12)*(DY3:DY42=AY15)*(EF3:EF42="L"))+SUMPRODUCT((DV3:DV42=AY13)*(DY3:DY42=AY15)*(EF3:EF42="L"))+SUMPRODUCT((DV3:DV42=AY14)*(DY3:DY42=AY15)*(EF3:EF42="L")),"")</f>
        <v/>
      </c>
      <c r="BC15" s="255">
        <f>IF(AY15&lt;&gt;"",VLOOKUP(AY15,B4:F29,5,FALSE),0)</f>
        <v>0</v>
      </c>
      <c r="BD15" s="255">
        <f>IF(AY15&lt;&gt;"",VLOOKUP(AY15,B4:G29,6,FALSE),0)</f>
        <v>0</v>
      </c>
      <c r="BE15" s="255">
        <f>BC15-BD15+1000</f>
        <v>1000</v>
      </c>
      <c r="BF15" s="255">
        <f>IF(AY15&lt;&gt;"",VLOOKUP(AY15,B4:I29,8,FALSE),0)</f>
        <v>0</v>
      </c>
      <c r="BG15" s="255">
        <f>IF(AY15&lt;&gt;"",VLOOKUP(AY15,B4:J29,9,FALSE),0)</f>
        <v>0</v>
      </c>
      <c r="BH15" s="255" t="str">
        <f>IF(AY15&lt;&gt;"",BF15-BG15+1000,"")</f>
        <v/>
      </c>
      <c r="BI15" s="255" t="str">
        <f>IF(AY15&lt;&gt;"",VLOOKUP(AY15,B11:F15,5,FALSE),"")</f>
        <v/>
      </c>
      <c r="BJ15" s="255" t="str">
        <f>IF(AY15&lt;&gt;"",VLOOKUP(AY15,B11:I15,8,FALSE),"")</f>
        <v/>
      </c>
      <c r="BK15" s="255" t="str">
        <f>IF(AY15&lt;&gt;"",VLOOKUP(AY15,B11:P15,15,FALSE),"")</f>
        <v/>
      </c>
      <c r="BL15" s="255" t="str">
        <f>IF(AY15&lt;&gt;"",SUMPRODUCT((DV3:DV42=AY15)*(DY3:DY42=AY12)*EB3:EB42)+SUMPRODUCT((DV3:DV42=AY15)*(DY3:DY42=AY13)*EB3:EB42)+SUMPRODUCT((DV3:DV42=AY15)*(DY3:DY42=AY14)*EB3:EB42)+SUMPRODUCT((DV3:DV42=AY12)*(DY3:DY42=AY15)*EC3:EC42)+SUMPRODUCT((DV3:DV42=AY13)*(DY3:DY42=AY15)*EC3:EC42)+SUMPRODUCT((DV3:DV42=AY14)*(DY3:DY42=AY15)*EC3:EC42),"")</f>
        <v/>
      </c>
      <c r="BM15" s="255" t="str">
        <f>IF(AY15&lt;&gt;"",SUMPRODUCT((DV3:DV42=AY15)*(DY3:DY42=AY12)*ED3:ED42)+SUMPRODUCT((DV3:DV42=AY15)*(DY3:DY42=AY13)*ED3:ED42)+SUMPRODUCT((DV3:DV42=AY15)*(DY3:DY42=AY14)*ED3:ED42)+SUMPRODUCT((DV3:DV42=AY12)*(DY3:DY42=AY15)*EE3:EE42)+SUMPRODUCT((DV3:DV42=AY13)*(DY3:DY42=AY15)*EE3:EE42)+SUMPRODUCT((DV3:DV42=AY14)*(DY3:DY42=AY15)*EE3:EE42),"")</f>
        <v/>
      </c>
      <c r="BN15" s="255" t="str">
        <f>IF(AY15&lt;&gt;"",AZ15*4+BA15*2+BL15+BM15,"")</f>
        <v/>
      </c>
      <c r="BO15" s="255" t="str">
        <f>IF(AY15&lt;&gt;"",RANK(BN15,BN12:BN15),"")</f>
        <v/>
      </c>
      <c r="BP15" s="255">
        <f>SUMPRODUCT((BN12:BN15=BN15)*(BE12:BE15&gt;BE15))</f>
        <v>0</v>
      </c>
      <c r="BQ15" s="255">
        <f>SUMPRODUCT((BN12:BN15=BN15)*(BE12:BE15=BE15)*(BH12:BH15&gt;BH15))</f>
        <v>0</v>
      </c>
      <c r="BR15" s="255">
        <f>SUMPRODUCT((BN11:BN15=BN15)*(BE11:BE15=BE15)*(BH11:BH15=BH15)*(BI11:BI15&gt;BI15))</f>
        <v>0</v>
      </c>
      <c r="BS15" s="255">
        <f>SUMPRODUCT((BN11:BN15=BN15)*(BE11:BE15=BE15)*(BH11:BH15=BH15)*(BI11:BI15=BI15)*(BJ11:BJ15&gt;BJ15))</f>
        <v>0</v>
      </c>
      <c r="BT15" s="255">
        <f>SUMPRODUCT((BN11:BN15=BN15)*(BE11:BE15=BE15)*(BH11:BH15=BH15)*(BI11:BI15=BI15)*(BJ11:BJ15=BJ15)*(BK11:BK15&gt;BK15))</f>
        <v>0</v>
      </c>
      <c r="BU15" s="255" t="str">
        <f t="shared" si="587"/>
        <v/>
      </c>
      <c r="BV15" s="255" t="str">
        <f>IF(AY15&lt;&gt;"",INDEX(AY12:AY15,MATCH(5,BU12:BU15,0),0),"")</f>
        <v/>
      </c>
      <c r="BW15" s="255" t="str">
        <f>IF(X13&lt;&gt;"",X13,"")</f>
        <v/>
      </c>
      <c r="BX15" s="255" t="str">
        <f>IF(BW15&lt;&gt;"",SUMPRODUCT((DV3:DV42=BW15)*(DY3:DY42=BW16)*(EF3:EF42="W"))+SUMPRODUCT((DV3:DV42=BW15)*(DY3:DY42=BW13)*(EF3:EF42="W"))+SUMPRODUCT((DV3:DV42=BW15)*(DY3:DY42=BW14)*(EF3:EF42="W"))+SUMPRODUCT((DV3:DV42=BW16)*(DY3:DY42=BW15)*(EG3:EG42="W"))+SUMPRODUCT((DV3:DV42=BW13)*(DY3:DY42=BW15)*(EG3:EG42="W"))+SUMPRODUCT((DV3:DV42=BW14)*(DY3:DY42=BW15)*(EG3:EG42="W")),"")</f>
        <v/>
      </c>
      <c r="BY15" s="255" t="str">
        <f>IF(BW15&lt;&gt;"",SUMPRODUCT((DV3:DV42=BW15)*(DY3:DY42=BW16)*(EF3:EF42="D"))+SUMPRODUCT((DV3:DV42=BW15)*(DY3:DY42=BW13)*(EF3:EF42="D"))+SUMPRODUCT((DV3:DV42=BW15)*(DY3:DY42=BW14)*(EF3:EF42="D"))+SUMPRODUCT((DV3:DV42=BW16)*(DY3:DY42=BW15)*(EF3:EF42="D"))+SUMPRODUCT((DV3:DV42=BW13)*(DY3:DY42=BW15)*(EF3:EF42="D"))+SUMPRODUCT((DV3:DV42=BW14)*(DY3:DY42=BW15)*(EF3:EF42="D")),"")</f>
        <v/>
      </c>
      <c r="BZ15" s="255" t="str">
        <f>IF(BW15&lt;&gt;"",SUMPRODUCT((DV3:DV42=BW15)*(DY3:DY42=BW16)*(EF3:EF42="L"))+SUMPRODUCT((DV3:DV42=BW15)*(DY3:DY42=BW13)*(EF3:EF42="L"))+SUMPRODUCT((DV3:DV42=BW15)*(DY3:DY42=BW14)*(EF3:EF42="L"))+SUMPRODUCT((DV3:DV42=BW16)*(DY3:DY42=BW15)*(EG3:EG42="L"))+SUMPRODUCT((DV3:DV42=BW13)*(DY3:DY42=BW15)*(EG3:EG42="L"))+SUMPRODUCT((DV3:DV42=BW14)*(DY3:DY42=BW15)*(EG3:EG42="L")),"")</f>
        <v/>
      </c>
      <c r="CA15" s="255">
        <f>IF(BW15&lt;&gt;"",VLOOKUP(BW15,B4:F29,5,FALSE),0)</f>
        <v>0</v>
      </c>
      <c r="CB15" s="255">
        <f>IF(BW15&lt;&gt;"",VLOOKUP(BW15,B4:G29,6,FALSE),0)</f>
        <v>0</v>
      </c>
      <c r="CC15" s="255">
        <f>CA15-CB15+1000</f>
        <v>1000</v>
      </c>
      <c r="CD15" s="255">
        <f>IF(BW15&lt;&gt;"",VLOOKUP(BW15,B4:I29,8,FALSE),0)</f>
        <v>0</v>
      </c>
      <c r="CE15" s="255">
        <f>IF(BW15&lt;&gt;"",VLOOKUP(BW15,B4:J29,9,FALSE),0)</f>
        <v>0</v>
      </c>
      <c r="CF15" s="255" t="str">
        <f>IF(BW15&lt;&gt;"",CD15-CE15+1000,"")</f>
        <v/>
      </c>
      <c r="CG15" s="255" t="str">
        <f>IF(BW15&lt;&gt;"",VLOOKUP(BW15,B11:F15,5,FALSE),"")</f>
        <v/>
      </c>
      <c r="CH15" s="255" t="str">
        <f>IF(BW15&lt;&gt;"",VLOOKUP(BW15,B11:I15,8,FALSE),"")</f>
        <v/>
      </c>
      <c r="CI15" s="255" t="str">
        <f>IF(BW15&lt;&gt;"",VLOOKUP(BW15,B11:P15,15,FALSE),"")</f>
        <v/>
      </c>
      <c r="CJ15" s="255" t="str">
        <f>IF(BW15&lt;&gt;"",SUMPRODUCT((DV3:DV42=BW15)*(DY3:DY42=BW16)*EB3:EB42)+SUMPRODUCT((DV3:DV42=BW15)*(DY3:DY42=BW13)*EB3:EB42)+SUMPRODUCT((DV3:DV42=BW15)*(DY3:DY42=BW14)*EB3:EB42)+SUMPRODUCT((DV3:DV42=BW16)*(DY3:DY42=BW15)*EC3:EC42)+SUMPRODUCT((DV3:DV42=BW13)*(DY3:DY42=BW15)*EC3:EC42)+SUMPRODUCT((DV3:DV42=BW14)*(DY3:DY42=BW15)*EC3:EC42),"")</f>
        <v/>
      </c>
      <c r="CK15" s="255" t="str">
        <f>IF(BW15&lt;&gt;"",SUMPRODUCT((DV3:DV42=BW15)*(DY3:DY42=BW16)*ED3:ED42)+SUMPRODUCT((DV3:DV42=BW15)*(DY3:DY42=BW13)*ED3:ED42)+SUMPRODUCT((DV3:DV42=BW15)*(DY3:DY42=BW14)*ED3:ED42)+SUMPRODUCT((DV3:DV42=BW16)*(DY3:DY42=BW15)*EE3:EE42)+SUMPRODUCT((DV3:DV42=BW13)*(DY3:DY42=BW15)*EE3:EE42)+SUMPRODUCT((DV3:DV42=BW14)*(DY3:DY42=BW15)*EE3:EE42),"")</f>
        <v/>
      </c>
      <c r="CL15" s="255" t="str">
        <f>IF(BW15&lt;&gt;"",BX15*4+BY15*2+CJ15+CK15,"")</f>
        <v/>
      </c>
      <c r="CM15" s="255" t="str">
        <f>IF(BW15&lt;&gt;"",RANK(CL15,CL13:CL16),"")</f>
        <v/>
      </c>
      <c r="CN15" s="255">
        <f>SUMPRODUCT((CL13:CL16=CL15)*(CC13:CC16&gt;CC15))</f>
        <v>0</v>
      </c>
      <c r="CO15" s="255">
        <f>SUMPRODUCT((CL13:CL16=CL15)*(CC13:CC16=CC15)*(CF13:CF16&gt;CF15))</f>
        <v>0</v>
      </c>
      <c r="CP15" s="255">
        <f>SUMPRODUCT((CL11:CL15=CL15)*(CC11:CC15=CC15)*(CF11:CF15=CF15)*(CG11:CG15&gt;CG15))</f>
        <v>0</v>
      </c>
      <c r="CQ15" s="255">
        <f>SUMPRODUCT((CL11:CL15=CL15)*(CC11:CC15=CC15)*(CF11:CF15=CF15)*(CG11:CG15=CG15)*(CH11:CH15&gt;CH15))</f>
        <v>0</v>
      </c>
      <c r="CR15" s="255">
        <f>SUMPRODUCT((CL11:CL15=CL15)*(CC11:CC15=CC15)*(CF11:CF15=CF15)*(CG11:CG15=CG15)*(CH11:CH15=CH15)*(CI11:CI15&gt;CI15))</f>
        <v>0</v>
      </c>
      <c r="CS15" s="255" t="str">
        <f t="shared" si="739"/>
        <v/>
      </c>
      <c r="CT15" s="255" t="str">
        <f>IF(BW15&lt;&gt;"",INDEX(BW13:BW15,MATCH(5,CS13:CS15,0),0),"")</f>
        <v/>
      </c>
      <c r="CU15" s="255" t="str">
        <f>IF(Y12&lt;&gt;"",Y12,"")</f>
        <v/>
      </c>
      <c r="CV15" s="255">
        <f>SUMPRODUCT((DV3:DV42=CU15)*(DY3:DY42=CU16)*(EF3:EF42="W"))+SUMPRODUCT((DV3:DV42=CU15)*(DY3:DY42=CU17)*(EF3:EF42="W"))+SUMPRODUCT((DV3:DV42=CU15)*(DY3:DY42=CU14)*(EF3:EF42="W"))+SUMPRODUCT((DV3:DV42=CU16)*(DY3:DY42=CU15)*(EG3:EG42="W"))+SUMPRODUCT((DV3:DV42=CU17)*(DY3:DY42=CU15)*(EG3:EG42="W"))+SUMPRODUCT((DV3:DV42=CU14)*(DY3:DY42=CU15)*(EG3:EG42="W"))</f>
        <v>0</v>
      </c>
      <c r="CW15" s="255">
        <f>SUMPRODUCT((DV3:DV42=CU15)*(DY3:DY42=CU16)*(EF3:EF42="D"))+SUMPRODUCT((DV3:DV42=CU15)*(DY3:DY42=CU17)*(EF3:EF42="D"))+SUMPRODUCT((DV3:DV42=CU15)*(DY3:DY42=CU14)*(EF3:EF42="D"))+SUMPRODUCT((DV3:DV42=CU16)*(DY3:DY42=CU15)*(EF3:EF42="D"))+SUMPRODUCT((DV3:DV42=CU17)*(DY3:DY42=CU15)*(EF3:EF42="D"))+SUMPRODUCT((DV3:DV42=CU14)*(DY3:DY42=CU15)*(EF3:EF42="D"))</f>
        <v>0</v>
      </c>
      <c r="CX15" s="255">
        <f>SUMPRODUCT((DV3:DV42=CU15)*(DY3:DY42=CU16)*(EF3:EF42="L"))+SUMPRODUCT((DV3:DV42=CU15)*(DY3:DY42=CU17)*(EF3:EF42="L"))+SUMPRODUCT((DV3:DV42=CU15)*(DY3:DY42=CU14)*(EF3:EF42="L"))+SUMPRODUCT((DV3:DV42=CU16)*(DY3:DY42=CU15)*(EG3:EG42="L"))+SUMPRODUCT((DV3:DV42=CU17)*(DY3:DY42=CU15)*(EG3:EG42="L"))+SUMPRODUCT((DV3:DV42=CU14)*(DY3:DY42=CU15)*(EG3:EG42="L"))</f>
        <v>0</v>
      </c>
      <c r="CY15" s="255">
        <f>IF(CU15&lt;&gt;"",VLOOKUP(CU15,B4:F29,5,FALSE),0)</f>
        <v>0</v>
      </c>
      <c r="CZ15" s="255">
        <f>IF(CU15&lt;&gt;"",VLOOKUP(CU15,B4:G29,6,FALSE),0)</f>
        <v>0</v>
      </c>
      <c r="DA15" s="255">
        <f>CY15-CZ15+1000</f>
        <v>1000</v>
      </c>
      <c r="DB15" s="255">
        <f>IF(CU15&lt;&gt;"",VLOOKUP(CU15,B4:I29,8,FALSE),0)</f>
        <v>0</v>
      </c>
      <c r="DC15" s="255">
        <f>IF(CU15&lt;&gt;"",VLOOKUP(CU15,B4:J29,9,FALSE),0)</f>
        <v>0</v>
      </c>
      <c r="DD15" s="255">
        <f t="shared" ref="DD15" si="818">DB15-DC15+1000</f>
        <v>1000</v>
      </c>
      <c r="DE15" s="255" t="str">
        <f>IF(CU15&lt;&gt;"",VLOOKUP(CU15,B11:F15,5,FALSE),"")</f>
        <v/>
      </c>
      <c r="DF15" s="255" t="str">
        <f>IF(CU15&lt;&gt;"",VLOOKUP(CU15,B11:I15,8,FALSE),"")</f>
        <v/>
      </c>
      <c r="DG15" s="255" t="str">
        <f>IF(CU15&lt;&gt;"",VLOOKUP(CU15,B11:P15,15,FALSE),"")</f>
        <v/>
      </c>
      <c r="DH15" s="255">
        <f>SUMPRODUCT((DV3:DV42=CU15)*(DY3:DY42=CU16)*EB3:EB42)+SUMPRODUCT((DV3:DV42=CU15)*(DY3:DY42=CU17)*EB3:EB42)+SUMPRODUCT((DV3:DV42=CU15)*(DY3:DY42=CU14)*EB3:EB42)+SUMPRODUCT((DV3:DV42=CU16)*(DY3:DY42=CU15)*EC3:EC42)+SUMPRODUCT((DV3:DV42=CU17)*(DY3:DY42=CU15)*EC3:EC42)+SUMPRODUCT((DV3:DV42=CU14)*(DY3:DY42=CU15)*EC3:EC42)</f>
        <v>0</v>
      </c>
      <c r="DI15" s="255">
        <f>SUMPRODUCT((DV3:DV42=CU15)*(DY3:DY42=CU16)*ED3:ED42)+SUMPRODUCT((DV3:DV42=CU15)*(DY3:DY42=CU17)*ED3:ED42)+SUMPRODUCT((DV3:DV42=CU15)*(DY3:DY42=CU14)*ED3:ED42)+SUMPRODUCT((DV3:DV42=CU16)*(DY3:DY42=CU15)*EE3:EE42)+SUMPRODUCT((DV3:DV42=CU17)*(DY3:DY42=CU15)*EE3:EE42)+SUMPRODUCT((DV3:DV42=CU14)*(DY3:DY42=CU15)*EE3:EE42)</f>
        <v>0</v>
      </c>
      <c r="DJ15" s="255">
        <f t="shared" ref="DJ15" si="819">CV15*4+CW15*2+DH15+DI15</f>
        <v>0</v>
      </c>
      <c r="DK15" s="255" t="str">
        <f>IF(CU15&lt;&gt;"",RANK(DJ15,DJ14:DJ17),"")</f>
        <v/>
      </c>
      <c r="DL15" s="255">
        <f>SUMPRODUCT((DJ14:DJ17=DJ15)*(DA14:DA17&gt;DA15))</f>
        <v>0</v>
      </c>
      <c r="DM15" s="255">
        <f>SUMPRODUCT((DJ14:DJ17=DJ15)*(DA14:DA17=DA15)*(DD14:DD17&gt;DD15))</f>
        <v>0</v>
      </c>
      <c r="DN15" s="255">
        <f>SUMPRODUCT((DJ11:DJ15=DJ15)*(DA11:DA15=DA15)*(DD11:DD15=DD15)*(DE11:DE15&gt;DE15))</f>
        <v>0</v>
      </c>
      <c r="DO15" s="255">
        <f>SUMPRODUCT((DJ11:DJ15=DJ15)*(DA11:DA15=DA15)*(DD11:DD15=DD15)*(DE11:DE15=DE15)*(DF11:DF15&gt;DF15))</f>
        <v>0</v>
      </c>
      <c r="DP15" s="255">
        <f>SUMPRODUCT((DJ11:DJ15=DJ15)*(DA11:DA15=DA15)*(DD11:DD15=DD15)*(DE11:DE15=DE15)*(DF11:DF15=DF15)*(DG11:DG15&gt;DG15))</f>
        <v>0</v>
      </c>
      <c r="DQ15" s="255" t="str">
        <f t="shared" si="772"/>
        <v/>
      </c>
      <c r="DR15" s="255" t="str">
        <f>IF(CU14&lt;&gt;"",IF(CU14=DR14,CU15,CU14),"")</f>
        <v/>
      </c>
      <c r="DS15" s="255" t="str">
        <f>IF(DR15&lt;&gt;"",DR15,IF(CT15&lt;&gt;"",CT15,IF(BV15&lt;&gt;"",BV15,IF(AX15&lt;&gt;"",AX15,T15))))</f>
        <v>USA</v>
      </c>
      <c r="DT15" s="255">
        <v>5</v>
      </c>
      <c r="DU15" s="255">
        <v>13</v>
      </c>
      <c r="DV15" s="255" t="str">
        <f>Tournament!H25</f>
        <v>Argentina</v>
      </c>
      <c r="DW15" s="255">
        <f>IF(AND(Tournament!J25&lt;&gt;"",Tournament!L25&lt;&gt;""),Tournament!J25,0)</f>
        <v>54</v>
      </c>
      <c r="DX15" s="255">
        <f>IF(AND(Tournament!L25&lt;&gt;"",Tournament!J25&lt;&gt;""),Tournament!L25,0)</f>
        <v>9</v>
      </c>
      <c r="DY15" s="255" t="str">
        <f>Tournament!N25</f>
        <v>Georgia</v>
      </c>
      <c r="DZ15" s="255">
        <f>IF(Tournament!O25&lt;&gt;"",Tournament!O25,0)</f>
        <v>7</v>
      </c>
      <c r="EA15" s="255">
        <f>IF(Tournament!Q25&lt;&gt;"",Tournament!Q25,0)</f>
        <v>0</v>
      </c>
      <c r="EB15" s="255">
        <f>IF(DW15&lt;&gt;"",IF(Tournament!O25&gt;3,1,0),0)</f>
        <v>1</v>
      </c>
      <c r="EC15" s="255">
        <f>IF(DX15&lt;&gt;"",IF(Tournament!Q25&gt;3,1,0),0)</f>
        <v>0</v>
      </c>
      <c r="ED15" s="255">
        <f t="shared" si="15"/>
        <v>0</v>
      </c>
      <c r="EE15" s="255">
        <f t="shared" si="16"/>
        <v>0</v>
      </c>
      <c r="EF15" s="255" t="str">
        <f>IF(AND(Tournament!J25&lt;&gt;"",Tournament!L25&lt;&gt;""),IF(DW15&gt;DX15,"W",IF(DW15=DX15,"D","L")),"")</f>
        <v>W</v>
      </c>
      <c r="EG15" s="255" t="str">
        <f t="shared" si="17"/>
        <v>L</v>
      </c>
      <c r="EH15" s="255">
        <f ca="1">VLOOKUP(EI15,IZ11:JA15,2,FALSE)</f>
        <v>1</v>
      </c>
      <c r="EI15" s="255" t="s">
        <v>5</v>
      </c>
      <c r="EJ15" s="255">
        <f t="shared" ca="1" si="461"/>
        <v>0</v>
      </c>
      <c r="EK15" s="255">
        <f t="shared" ca="1" si="462"/>
        <v>0</v>
      </c>
      <c r="EL15" s="255">
        <f t="shared" ca="1" si="463"/>
        <v>0</v>
      </c>
      <c r="EM15" s="255">
        <f t="shared" ca="1" si="464"/>
        <v>0</v>
      </c>
      <c r="EN15" s="255">
        <f t="shared" ca="1" si="588"/>
        <v>0</v>
      </c>
      <c r="EO15" s="255">
        <f t="shared" ca="1" si="465"/>
        <v>1000</v>
      </c>
      <c r="EP15" s="255">
        <f t="shared" ca="1" si="589"/>
        <v>0</v>
      </c>
      <c r="EQ15" s="255">
        <f t="shared" ca="1" si="590"/>
        <v>0</v>
      </c>
      <c r="ER15" s="255">
        <f t="shared" ca="1" si="466"/>
        <v>1000</v>
      </c>
      <c r="ES15" s="255">
        <f t="shared" ca="1" si="467"/>
        <v>0</v>
      </c>
      <c r="ET15" s="255">
        <f ca="1">SUMIF(JC:JC,EI15,JI:JI)+SUMIF(JF:JF,EI15,JJ:JJ)</f>
        <v>0</v>
      </c>
      <c r="EU15" s="255">
        <f ca="1">SUMIF(JC:JC,EI15,JK:JK)+SUMIF(JF:JF,EI15,JL:JL)</f>
        <v>0</v>
      </c>
      <c r="EV15" s="255">
        <f t="shared" ca="1" si="468"/>
        <v>0</v>
      </c>
      <c r="EW15" s="255">
        <v>16</v>
      </c>
      <c r="EX15" s="255">
        <f t="shared" ca="1" si="591"/>
        <v>1</v>
      </c>
      <c r="EZ15" s="255">
        <f ca="1">RANK(EV15,EV$11:EV$15)+COUNTIF(EV$11:EV15,EV15)-1</f>
        <v>5</v>
      </c>
      <c r="FA15" s="255" t="str">
        <f ca="1">INDEX(EI$11:EI$15,MATCH(5,EZ$11:EZ$15,0),0)</f>
        <v>USA</v>
      </c>
      <c r="FB15" s="255">
        <f t="shared" ca="1" si="592"/>
        <v>1</v>
      </c>
      <c r="FC15" s="255" t="str">
        <f ca="1">IF(AND(FC14&lt;&gt;"",FB15=1),FA15,"")</f>
        <v>USA</v>
      </c>
      <c r="FH15" s="255" t="str">
        <f t="shared" ca="1" si="593"/>
        <v>USA</v>
      </c>
      <c r="FI15" s="255">
        <f ca="1">SUMPRODUCT((JC3:JC42=FH15)*(JF3:JF42=FH11)*(JM3:JM42="W"))+SUMPRODUCT((JC3:JC42=FH15)*(JF3:JF42=FH12)*(JM3:JM42="W"))+SUMPRODUCT((JC3:JC42=FH15)*(JF3:JF42=FH13)*(JM3:JM42="W"))+SUMPRODUCT((JC3:JC42=FH15)*(JF3:JF42=FH14)*(JM3:JM42="W"))+SUMPRODUCT((JC3:JC42=FH11)*(JF3:JF42=FH15)*(JN3:JN42="W"))+SUMPRODUCT((JC3:JC42=FH12)*(JF3:JF42=FH15)*(JN3:JN42="W"))+SUMPRODUCT((JC3:JC42=FH13)*(JF3:JF42=FH15)*(JN3:JN42="W"))+SUMPRODUCT((JC3:JC42=FH14)*(JF3:JF42=FH15)*(JN3:JN42="W"))</f>
        <v>0</v>
      </c>
      <c r="FJ15" s="255">
        <f ca="1">SUMPRODUCT((JC3:JC42=FH15)*(JF3:JF42=FH11)*(JM3:JM42="D"))+SUMPRODUCT((JC3:JC42=FH15)*(JF3:JF42=FH12)*(JM3:JM42="D"))+SUMPRODUCT((JC3:JC42=FH15)*(JF3:JF42=FH13)*(JM3:JM42="D"))+SUMPRODUCT((JC3:JC42=FH15)*(JF3:JF42=FH14)*(JM3:JM42="D"))+SUMPRODUCT((JC3:JC42=FH11)*(JF3:JF42=FH15)*(JM3:JM42="D"))+SUMPRODUCT((JC3:JC42=FH12)*(JF3:JF42=FH15)*(JM3:JM42="D"))+SUMPRODUCT((JC3:JC42=FH13)*(JF3:JF42=FH15)*(JM3:JM42="D"))+SUMPRODUCT((JC3:JC42=FH14)*(JF3:JF42=FH15)*(JM3:JM42="D"))</f>
        <v>0</v>
      </c>
      <c r="FK15" s="255">
        <f ca="1">SUMPRODUCT((JC3:JC42=FH15)*(JF3:JF42=FH11)*(JM3:JM42="L"))+SUMPRODUCT((JC3:JC42=FH15)*(JF3:JF42=FH12)*(JM3:JM42="L"))+SUMPRODUCT((JC3:JC42=FH15)*(JF3:JF42=FH13)*(JM3:JM42="L"))+SUMPRODUCT((JC3:JC42=FH15)*(JF3:JF42=FH14)*(JM3:JM42="L"))+SUMPRODUCT((JC3:JC42=FH11)*(JF3:JF42=FH15)*(JN3:JN42="L"))+SUMPRODUCT((JC3:JC42=FH12)*(JF3:JF42=FH15)*(JN3:JN42="L"))+SUMPRODUCT((JC3:JC42=FH13)*(JF3:JF42=FH15)*(JN3:JN42="L"))+SUMPRODUCT((JC3:JC42=FH14)*(JF3:JF42=FH15)*(JN3:JN42="L"))</f>
        <v>0</v>
      </c>
      <c r="FL15" s="255">
        <f ca="1">IF(FH15&lt;&gt;"",VLOOKUP(FH15,EI4:EM29,5,FALSE),0)</f>
        <v>0</v>
      </c>
      <c r="FM15" s="255">
        <f ca="1">IF(FH15&lt;&gt;"",VLOOKUP(FH15,EI4:EN29,6,FALSE),0)</f>
        <v>0</v>
      </c>
      <c r="FN15" s="255">
        <f ca="1">FL15-FM15+1000</f>
        <v>1000</v>
      </c>
      <c r="FO15" s="255">
        <f ca="1">IF(FH15&lt;&gt;"",VLOOKUP(FH15,EI4:EP29,8,FALSE),0)</f>
        <v>0</v>
      </c>
      <c r="FP15" s="255">
        <f ca="1">IF(FH15&lt;&gt;"",VLOOKUP(FH15,EI4:EQ29,9,FALSE),0)</f>
        <v>0</v>
      </c>
      <c r="FQ15" s="255">
        <f ca="1">IF(FH15&lt;&gt;"",FO15-FP15+1000,"")</f>
        <v>1000</v>
      </c>
      <c r="FR15" s="255">
        <f ca="1">IF(FH15&lt;&gt;"",VLOOKUP(FH15,EI11:EM15,5,FALSE),"")</f>
        <v>0</v>
      </c>
      <c r="FS15" s="255">
        <f ca="1">IF(FH15&lt;&gt;"",VLOOKUP(FH15,EI11:EP15,8,FALSE),"")</f>
        <v>0</v>
      </c>
      <c r="FT15" s="255">
        <f ca="1">IF(FH15&lt;&gt;"",VLOOKUP(FH15,EI11:EW15,15,FALSE),"")</f>
        <v>16</v>
      </c>
      <c r="FU15" s="255">
        <f ca="1">SUMPRODUCT((JC3:JC42=FH15)*(JF3:JF42=FH11)*JI3:JI42)+SUMPRODUCT((JC3:JC42=FH15)*(JF3:JF42=FH12)*JI3:JI42)+SUMPRODUCT((JC3:JC42=FH15)*(JF3:JF42=FH13)*JI3:JI42)+SUMPRODUCT((JC3:JC42=FH15)*(JF3:JF42=FH14)*JI3:JI42)+SUMPRODUCT((JC3:JC42=FH11)*(JF3:JF42=FH15)*JJ3:JJ42)+SUMPRODUCT((JC3:JC42=FH12)*(JF3:JF42=FH15)*JJ3:JJ42)+SUMPRODUCT((JC3:JC42=FH13)*(JF3:JF42=FH15)*JJ3:JJ42)+SUMPRODUCT((JC3:JC42=FH14)*(JF3:JF42=FH15)*JJ3:JJ42)</f>
        <v>0</v>
      </c>
      <c r="FV15" s="255">
        <f ca="1">SUMPRODUCT((JC3:JC42=FH15)*(JF3:JF42=FH11)*JK3:JK42)+SUMPRODUCT((JC3:JC42=FH15)*(JF3:JF42=FH12)*JK3:JK42)+SUMPRODUCT((JC3:JC42=FH15)*(JF3:JF42=FH13)*JK3:JK42)+SUMPRODUCT((JC3:JC42=FH15)*(JF3:JF42=FH14)*JK3:JK42)+SUMPRODUCT((JC3:JC42=FH11)*(JF3:JF42=FH15)*JL3:JL42)+SUMPRODUCT((JC3:JC42=FH12)*(JF3:JF42=FH15)*JL3:JL42)+SUMPRODUCT((JC3:JC42=FH13)*(JF3:JF42=FH15)*JL3:JL42)+SUMPRODUCT((JC3:JC42=FH14)*(JF3:JF42=FH15)*JL3:JL42)</f>
        <v>0</v>
      </c>
      <c r="FW15" s="255">
        <f ca="1">IF(FH15&lt;&gt;"",FI15*4+FJ15*2+FU15+FV15,"")</f>
        <v>0</v>
      </c>
      <c r="FX15" s="255">
        <f ca="1">IF(FH15&lt;&gt;"",RANK(FW15,FW11:FW15),"")</f>
        <v>1</v>
      </c>
      <c r="FY15" s="255">
        <f ca="1">SUMPRODUCT((FW11:FW15=FW15)*(FN11:FN15&gt;FN15))</f>
        <v>0</v>
      </c>
      <c r="FZ15" s="255">
        <f ca="1">SUMPRODUCT((FW11:FW15=FW15)*(FN11:FN15=FN15)*(FQ11:FQ15&gt;FQ15))</f>
        <v>0</v>
      </c>
      <c r="GA15" s="255">
        <f ca="1">SUMPRODUCT((FW11:FW15=FW15)*(FN11:FN15=FN15)*(FQ11:FQ15=FQ15)*(FR11:FR15&gt;FR15))</f>
        <v>0</v>
      </c>
      <c r="GB15" s="255">
        <f ca="1">SUMPRODUCT((FW11:FW15=FW15)*(FN11:FN15=FN15)*(FQ11:FQ15=FQ15)*(FR11:FR15=FR15)*(FS11:FS15&gt;FS15))</f>
        <v>0</v>
      </c>
      <c r="GC15" s="255">
        <f ca="1">SUMPRODUCT((FW11:FW15=FW15)*(FN11:FN15=FN15)*(FQ11:FQ15=FQ15)*(FR11:FR15=FR15)*(FS11:FS15=FS15)*(FT11:FT15&gt;FT15))</f>
        <v>0</v>
      </c>
      <c r="GD15" s="255">
        <f t="shared" ca="1" si="596"/>
        <v>1</v>
      </c>
      <c r="GE15" s="255" t="str">
        <f ca="1">IF(FH15&lt;&gt;"",INDEX(FH11:FH15,MATCH(5,GD11:GD15,0),0),"")</f>
        <v>South Africa</v>
      </c>
      <c r="GF15" s="255" t="str">
        <f ca="1">IF(FD14&lt;&gt;"",FD14,"")</f>
        <v/>
      </c>
      <c r="GG15" s="255" t="str">
        <f ca="1">IF(GF15&lt;&gt;"",SUMPRODUCT((JC3:JC42=GF15)*(JF3:JF42=GF12)*(JM3:JM42="W"))+SUMPRODUCT((JC3:JC42=GF15)*(JF3:JF42=GF13)*(JM3:JM42="W"))+SUMPRODUCT((JC3:JC42=GF15)*(JF3:JF42=GF14)*(JM3:JM42="W"))+SUMPRODUCT((JC3:JC42=GF12)*(JF3:JF42=GF15)*(JM3:JM42="W"))+SUMPRODUCT((JC3:JC42=GF13)*(JF3:JF42=GF15)*(JM3:JM42="W"))+SUMPRODUCT((JC3:JC42=GF14)*(JF3:JF42=GF15)*(JM3:JM42="W")),"")</f>
        <v/>
      </c>
      <c r="GH15" s="255" t="str">
        <f ca="1">IF(GF15&lt;&gt;"",SUMPRODUCT((JC3:JC42=GF15)*(JF3:JF42=GF12)*(JM3:JM42="D"))+SUMPRODUCT((JC3:JC42=GF15)*(JF3:JF42=GF13)*(JM3:JM42="D"))+SUMPRODUCT((JC3:JC42=GF15)*(JF3:JF42=GF14)*(JM3:JM42="D"))+SUMPRODUCT((JC3:JC42=GF12)*(JF3:JF42=GF15)*(JM3:JM42="D"))+SUMPRODUCT((JC3:JC42=GF13)*(JF3:JF42=GF15)*(JM3:JM42="D"))+SUMPRODUCT((JC3:JC42=GF14)*(JF3:JF42=GF15)*(JM3:JM42="D")),"")</f>
        <v/>
      </c>
      <c r="GI15" s="255" t="str">
        <f ca="1">IF(GF15&lt;&gt;"",SUMPRODUCT((JC3:JC42=GF15)*(JF3:JF42=GF12)*(JM3:JM42="L"))+SUMPRODUCT((JC3:JC42=GF15)*(JF3:JF42=GF13)*(JM3:JM42="L"))+SUMPRODUCT((JC3:JC42=GF15)*(JF3:JF42=GF14)*(JM3:JM42="L"))+SUMPRODUCT((JC3:JC42=GF12)*(JF3:JF42=GF15)*(JM3:JM42="L"))+SUMPRODUCT((JC3:JC42=GF13)*(JF3:JF42=GF15)*(JM3:JM42="L"))+SUMPRODUCT((JC3:JC42=GF14)*(JF3:JF42=GF15)*(JM3:JM42="L")),"")</f>
        <v/>
      </c>
      <c r="GJ15" s="255">
        <f ca="1">IF(GF15&lt;&gt;"",VLOOKUP(GF15,EI4:EM29,5,FALSE),0)</f>
        <v>0</v>
      </c>
      <c r="GK15" s="255">
        <f ca="1">IF(GF15&lt;&gt;"",VLOOKUP(GF15,EI4:EN29,6,FALSE),0)</f>
        <v>0</v>
      </c>
      <c r="GL15" s="255">
        <f ca="1">GJ15-GK15+1000</f>
        <v>1000</v>
      </c>
      <c r="GM15" s="255">
        <f ca="1">IF(GF15&lt;&gt;"",VLOOKUP(GF15,EI4:EP29,8,FALSE),0)</f>
        <v>0</v>
      </c>
      <c r="GN15" s="255">
        <f ca="1">IF(GF15&lt;&gt;"",VLOOKUP(GF15,EI4:EQ29,9,FALSE),0)</f>
        <v>0</v>
      </c>
      <c r="GO15" s="255" t="str">
        <f ca="1">IF(GF15&lt;&gt;"",GM15-GN15+1000,"")</f>
        <v/>
      </c>
      <c r="GP15" s="255" t="str">
        <f ca="1">IF(GF15&lt;&gt;"",VLOOKUP(GF15,EI11:EM15,5,FALSE),"")</f>
        <v/>
      </c>
      <c r="GQ15" s="255" t="str">
        <f ca="1">IF(GF15&lt;&gt;"",VLOOKUP(GF15,EI11:EP15,8,FALSE),"")</f>
        <v/>
      </c>
      <c r="GR15" s="255" t="str">
        <f ca="1">IF(GF15&lt;&gt;"",VLOOKUP(GF15,EI11:EW15,15,FALSE),"")</f>
        <v/>
      </c>
      <c r="GS15" s="255" t="str">
        <f ca="1">IF(GF15&lt;&gt;"",SUMPRODUCT((JC3:JC42=GF15)*(JF3:JF42=GF12)*JI3:JI42)+SUMPRODUCT((JC3:JC42=GF15)*(JF3:JF42=GF13)*JI3:JI42)+SUMPRODUCT((JC3:JC42=GF15)*(JF3:JF42=GF14)*JI3:JI42)+SUMPRODUCT((JC3:JC42=GF12)*(JF3:JF42=GF15)*JJ3:JJ42)+SUMPRODUCT((JC3:JC42=GF13)*(JF3:JF42=GF15)*JJ3:JJ42)+SUMPRODUCT((JC3:JC42=GF14)*(JF3:JF42=GF15)*JJ3:JJ42),"")</f>
        <v/>
      </c>
      <c r="GT15" s="255" t="str">
        <f ca="1">IF(GF15&lt;&gt;"",SUMPRODUCT((JC3:JC42=GF15)*(JF3:JF42=GF12)*JK3:JK42)+SUMPRODUCT((JC3:JC42=GF15)*(JF3:JF42=GF13)*JK3:JK42)+SUMPRODUCT((JC3:JC42=GF15)*(JF3:JF42=GF14)*JK3:JK42)+SUMPRODUCT((JC3:JC42=GF12)*(JF3:JF42=GF15)*JL3:JL42)+SUMPRODUCT((JC3:JC42=GF13)*(JF3:JF42=GF15)*JL3:JL42)+SUMPRODUCT((JC3:JC42=GF14)*(JF3:JF42=GF15)*JL3:JL42),"")</f>
        <v/>
      </c>
      <c r="GU15" s="255" t="str">
        <f ca="1">IF(GF15&lt;&gt;"",GG15*4+GH15*2+GS15+GT15,"")</f>
        <v/>
      </c>
      <c r="GV15" s="255" t="str">
        <f ca="1">IF(GF15&lt;&gt;"",RANK(GU15,GU12:GU15),"")</f>
        <v/>
      </c>
      <c r="GW15" s="255">
        <f ca="1">SUMPRODUCT((GU12:GU15=GU15)*(GL12:GL15&gt;GL15))</f>
        <v>0</v>
      </c>
      <c r="GX15" s="255">
        <f ca="1">SUMPRODUCT((GU12:GU15=GU15)*(GL12:GL15=GL15)*(GO12:GO15&gt;GO15))</f>
        <v>0</v>
      </c>
      <c r="GY15" s="255">
        <f ca="1">SUMPRODUCT((GU11:GU15=GU15)*(GL11:GL15=GL15)*(GO11:GO15=GO15)*(GP11:GP15&gt;GP15))</f>
        <v>0</v>
      </c>
      <c r="GZ15" s="255">
        <f ca="1">SUMPRODUCT((GU11:GU15=GU15)*(GL11:GL15=GL15)*(GO11:GO15=GO15)*(GP11:GP15=GP15)*(GQ11:GQ15&gt;GQ15))</f>
        <v>0</v>
      </c>
      <c r="HA15" s="255">
        <f ca="1">SUMPRODUCT((GU11:GU15=GU15)*(GL11:GL15=GL15)*(GO11:GO15=GO15)*(GP11:GP15=GP15)*(GQ11:GQ15=GQ15)*(GR11:GR15&gt;GR15))</f>
        <v>0</v>
      </c>
      <c r="HB15" s="255" t="str">
        <f t="shared" ca="1" si="597"/>
        <v/>
      </c>
      <c r="HC15" s="255" t="str">
        <f ca="1">IF(GF15&lt;&gt;"",INDEX(GF12:GF15,MATCH(5,HB12:HB15,0),0),"")</f>
        <v/>
      </c>
      <c r="HD15" s="255" t="str">
        <f ca="1">IF(FE13&lt;&gt;"",FE13,"")</f>
        <v/>
      </c>
      <c r="HE15" s="255" t="str">
        <f ca="1">IF(HD15&lt;&gt;"",SUMPRODUCT((JC3:JC42=HD15)*(JF3:JF42=HD16)*(JM3:JM42="W"))+SUMPRODUCT((JC3:JC42=HD15)*(JF3:JF42=HD13)*(JM3:JM42="W"))+SUMPRODUCT((JC3:JC42=HD15)*(JF3:JF42=HD14)*(JM3:JM42="W"))+SUMPRODUCT((JC3:JC42=HD16)*(JF3:JF42=HD15)*(JN3:JN42="W"))+SUMPRODUCT((JC3:JC42=HD13)*(JF3:JF42=HD15)*(JN3:JN42="W"))+SUMPRODUCT((JC3:JC42=HD14)*(JF3:JF42=HD15)*(JN3:JN42="W")),"")</f>
        <v/>
      </c>
      <c r="HF15" s="255" t="str">
        <f ca="1">IF(HD15&lt;&gt;"",SUMPRODUCT((JC3:JC42=HD15)*(JF3:JF42=HD16)*(JM3:JM42="D"))+SUMPRODUCT((JC3:JC42=HD15)*(JF3:JF42=HD13)*(JM3:JM42="D"))+SUMPRODUCT((JC3:JC42=HD15)*(JF3:JF42=HD14)*(JM3:JM42="D"))+SUMPRODUCT((JC3:JC42=HD16)*(JF3:JF42=HD15)*(JM3:JM42="D"))+SUMPRODUCT((JC3:JC42=HD13)*(JF3:JF42=HD15)*(JM3:JM42="D"))+SUMPRODUCT((JC3:JC42=HD14)*(JF3:JF42=HD15)*(JM3:JM42="D")),"")</f>
        <v/>
      </c>
      <c r="HG15" s="255" t="str">
        <f ca="1">IF(HD15&lt;&gt;"",SUMPRODUCT((JC3:JC42=HD15)*(JF3:JF42=HD16)*(JM3:JM42="L"))+SUMPRODUCT((JC3:JC42=HD15)*(JF3:JF42=HD13)*(JM3:JM42="L"))+SUMPRODUCT((JC3:JC42=HD15)*(JF3:JF42=HD14)*(JM3:JM42="L"))+SUMPRODUCT((JC3:JC42=HD16)*(JF3:JF42=HD15)*(JN3:JN42="L"))+SUMPRODUCT((JC3:JC42=HD13)*(JF3:JF42=HD15)*(JN3:JN42="L"))+SUMPRODUCT((JC3:JC42=HD14)*(JF3:JF42=HD15)*(JN3:JN42="L")),"")</f>
        <v/>
      </c>
      <c r="HH15" s="255">
        <f ca="1">IF(HD15&lt;&gt;"",VLOOKUP(HD15,EI4:EM29,5,FALSE),0)</f>
        <v>0</v>
      </c>
      <c r="HI15" s="255">
        <f ca="1">IF(HD15&lt;&gt;"",VLOOKUP(HD15,EI4:EN29,6,FALSE),0)</f>
        <v>0</v>
      </c>
      <c r="HJ15" s="255">
        <f ca="1">HH15-HI15+1000</f>
        <v>1000</v>
      </c>
      <c r="HK15" s="255">
        <f ca="1">IF(HD15&lt;&gt;"",VLOOKUP(HD15,EI4:EP29,8,FALSE),0)</f>
        <v>0</v>
      </c>
      <c r="HL15" s="255">
        <f ca="1">IF(HD15&lt;&gt;"",VLOOKUP(HD15,EI4:EQ29,9,FALSE),0)</f>
        <v>0</v>
      </c>
      <c r="HM15" s="255" t="str">
        <f ca="1">IF(HD15&lt;&gt;"",HK15-HL15+1000,"")</f>
        <v/>
      </c>
      <c r="HN15" s="255" t="str">
        <f ca="1">IF(HD15&lt;&gt;"",VLOOKUP(HD15,EI11:EM15,5,FALSE),"")</f>
        <v/>
      </c>
      <c r="HO15" s="255" t="str">
        <f ca="1">IF(HD15&lt;&gt;"",VLOOKUP(HD15,EI11:EP15,8,FALSE),"")</f>
        <v/>
      </c>
      <c r="HP15" s="255" t="str">
        <f ca="1">IF(HD15&lt;&gt;"",VLOOKUP(HD15,EI11:EW15,15,FALSE),"")</f>
        <v/>
      </c>
      <c r="HQ15" s="255" t="str">
        <f ca="1">IF(HD15&lt;&gt;"",SUMPRODUCT((JC3:JC42=HD15)*(JF3:JF42=HD16)*JI3:JI42)+SUMPRODUCT((JC3:JC42=HD15)*(JF3:JF42=HD13)*JI3:JI42)+SUMPRODUCT((JC3:JC42=HD15)*(JF3:JF42=HD14)*JI3:JI42)+SUMPRODUCT((JC3:JC42=HD16)*(JF3:JF42=HD15)*JJ3:JJ42)+SUMPRODUCT((JC3:JC42=HD13)*(JF3:JF42=HD15)*JJ3:JJ42)+SUMPRODUCT((JC3:JC42=HD14)*(JF3:JF42=HD15)*JJ3:JJ42),"")</f>
        <v/>
      </c>
      <c r="HR15" s="255" t="str">
        <f ca="1">IF(HD15&lt;&gt;"",SUMPRODUCT((JC3:JC42=HD15)*(JF3:JF42=HD16)*JK3:JK42)+SUMPRODUCT((JC3:JC42=HD15)*(JF3:JF42=HD13)*JK3:JK42)+SUMPRODUCT((JC3:JC42=HD15)*(JF3:JF42=HD14)*JK3:JK42)+SUMPRODUCT((JC3:JC42=HD16)*(JF3:JF42=HD15)*JL3:JL42)+SUMPRODUCT((JC3:JC42=HD13)*(JF3:JF42=HD15)*JL3:JL42)+SUMPRODUCT((JC3:JC42=HD14)*(JF3:JF42=HD15)*JL3:JL42),"")</f>
        <v/>
      </c>
      <c r="HS15" s="255" t="str">
        <f ca="1">IF(HD15&lt;&gt;"",HE15*4+HF15*2+HQ15+HR15,"")</f>
        <v/>
      </c>
      <c r="HT15" s="255" t="str">
        <f ca="1">IF(HD15&lt;&gt;"",RANK(HS15,HS13:HS16),"")</f>
        <v/>
      </c>
      <c r="HU15" s="255">
        <f ca="1">SUMPRODUCT((HS13:HS16=HS15)*(HJ13:HJ16&gt;HJ15))</f>
        <v>0</v>
      </c>
      <c r="HV15" s="255">
        <f ca="1">SUMPRODUCT((HS13:HS16=HS15)*(HJ13:HJ16=HJ15)*(HM13:HM16&gt;HM15))</f>
        <v>0</v>
      </c>
      <c r="HW15" s="255">
        <f ca="1">SUMPRODUCT((HS11:HS15=HS15)*(HJ11:HJ15=HJ15)*(HM11:HM15=HM15)*(HN11:HN15&gt;HN15))</f>
        <v>0</v>
      </c>
      <c r="HX15" s="255">
        <f ca="1">SUMPRODUCT((HS11:HS15=HS15)*(HJ11:HJ15=HJ15)*(HM11:HM15=HM15)*(HN11:HN15=HN15)*(HO11:HO15&gt;HO15))</f>
        <v>0</v>
      </c>
      <c r="HY15" s="255">
        <f ca="1">SUMPRODUCT((HS11:HS15=HS15)*(HJ11:HJ15=HJ15)*(HM11:HM15=HM15)*(HN11:HN15=HN15)*(HO11:HO15=HO15)*(HP11:HP15&gt;HP15))</f>
        <v>0</v>
      </c>
      <c r="HZ15" s="255" t="str">
        <f t="shared" ca="1" si="741"/>
        <v/>
      </c>
      <c r="IA15" s="255" t="str">
        <f ca="1">IF(HD15&lt;&gt;"",INDEX(HD13:HD15,MATCH(5,HZ13:HZ15,0),0),"")</f>
        <v/>
      </c>
      <c r="IB15" s="255" t="str">
        <f ca="1">IF(FF12&lt;&gt;"",FF12,"")</f>
        <v/>
      </c>
      <c r="IC15" s="255">
        <f ca="1">SUMPRODUCT((JC3:JC42=IB15)*(JF3:JF42=IB16)*(JM3:JM42="W"))+SUMPRODUCT((JC3:JC42=IB15)*(JF3:JF42=IB17)*(JM3:JM42="W"))+SUMPRODUCT((JC3:JC42=IB15)*(JF3:JF42=IB14)*(JM3:JM42="W"))+SUMPRODUCT((JC3:JC42=IB16)*(JF3:JF42=IB15)*(JN3:JN42="W"))+SUMPRODUCT((JC3:JC42=IB17)*(JF3:JF42=IB15)*(JN3:JN42="W"))+SUMPRODUCT((JC3:JC42=IB14)*(JF3:JF42=IB15)*(JN3:JN42="W"))</f>
        <v>0</v>
      </c>
      <c r="ID15" s="255">
        <f ca="1">SUMPRODUCT((JC3:JC42=IB15)*(JF3:JF42=IB16)*(JM3:JM42="D"))+SUMPRODUCT((JC3:JC42=IB15)*(JF3:JF42=IB17)*(JM3:JM42="D"))+SUMPRODUCT((JC3:JC42=IB15)*(JF3:JF42=IB14)*(JM3:JM42="D"))+SUMPRODUCT((JC3:JC42=IB16)*(JF3:JF42=IB15)*(JM3:JM42="D"))+SUMPRODUCT((JC3:JC42=IB17)*(JF3:JF42=IB15)*(JM3:JM42="D"))+SUMPRODUCT((JC3:JC42=IB14)*(JF3:JF42=IB15)*(JM3:JM42="D"))</f>
        <v>0</v>
      </c>
      <c r="IE15" s="255">
        <f ca="1">SUMPRODUCT((JC3:JC42=IB15)*(JF3:JF42=IB16)*(JM3:JM42="L"))+SUMPRODUCT((JC3:JC42=IB15)*(JF3:JF42=IB17)*(JM3:JM42="L"))+SUMPRODUCT((JC3:JC42=IB15)*(JF3:JF42=IB14)*(JM3:JM42="L"))+SUMPRODUCT((JC3:JC42=IB16)*(JF3:JF42=IB15)*(JN3:JN42="L"))+SUMPRODUCT((JC3:JC42=IB17)*(JF3:JF42=IB15)*(JN3:JN42="L"))+SUMPRODUCT((JC3:JC42=IB14)*(JF3:JF42=IB15)*(JN3:JN42="L"))</f>
        <v>0</v>
      </c>
      <c r="IF15" s="255">
        <f ca="1">IF(IB15&lt;&gt;"",VLOOKUP(IB15,EI4:EM29,5,FALSE),0)</f>
        <v>0</v>
      </c>
      <c r="IG15" s="255">
        <f ca="1">IF(IB15&lt;&gt;"",VLOOKUP(IB15,EI4:EN29,6,FALSE),0)</f>
        <v>0</v>
      </c>
      <c r="IH15" s="255">
        <f ca="1">IF15-IG15+1000</f>
        <v>1000</v>
      </c>
      <c r="II15" s="255">
        <f ca="1">IF(IB15&lt;&gt;"",VLOOKUP(IB15,EI4:EP29,8,FALSE),0)</f>
        <v>0</v>
      </c>
      <c r="IJ15" s="255">
        <f ca="1">IF(IB15&lt;&gt;"",VLOOKUP(IB15,EI4:EQ29,9,FALSE),0)</f>
        <v>0</v>
      </c>
      <c r="IK15" s="255">
        <f t="shared" ref="IK15" ca="1" si="820">II15-IJ15+1000</f>
        <v>1000</v>
      </c>
      <c r="IL15" s="255" t="str">
        <f ca="1">IF(IB15&lt;&gt;"",VLOOKUP(IB15,EI11:EM15,5,FALSE),"")</f>
        <v/>
      </c>
      <c r="IM15" s="255" t="str">
        <f ca="1">IF(IB15&lt;&gt;"",VLOOKUP(IB15,EI11:EP15,8,FALSE),"")</f>
        <v/>
      </c>
      <c r="IN15" s="255" t="str">
        <f ca="1">IF(IB15&lt;&gt;"",VLOOKUP(IB15,EI11:EW15,15,FALSE),"")</f>
        <v/>
      </c>
      <c r="IO15" s="255">
        <f ca="1">SUMPRODUCT((JC3:JC42=IB15)*(JF3:JF42=IB16)*JI3:JI42)+SUMPRODUCT((JC3:JC42=IB15)*(JF3:JF42=IB17)*JI3:JI42)+SUMPRODUCT((JC3:JC42=IB15)*(JF3:JF42=IB14)*JI3:JI42)+SUMPRODUCT((JC3:JC42=IB16)*(JF3:JF42=IB15)*JJ3:JJ42)+SUMPRODUCT((JC3:JC42=IB17)*(JF3:JF42=IB15)*JJ3:JJ42)+SUMPRODUCT((JC3:JC42=IB14)*(JF3:JF42=IB15)*JJ3:JJ42)</f>
        <v>0</v>
      </c>
      <c r="IP15" s="255">
        <f ca="1">SUMPRODUCT((JC3:JC42=IB15)*(JF3:JF42=IB16)*JK3:JK42)+SUMPRODUCT((JC3:JC42=IB15)*(JF3:JF42=IB17)*JK3:JK42)+SUMPRODUCT((JC3:JC42=IB15)*(JF3:JF42=IB14)*JK3:JK42)+SUMPRODUCT((JC3:JC42=IB16)*(JF3:JF42=IB15)*JL3:JL42)+SUMPRODUCT((JC3:JC42=IB17)*(JF3:JF42=IB15)*JL3:JL42)+SUMPRODUCT((JC3:JC42=IB14)*(JF3:JF42=IB15)*JL3:JL42)</f>
        <v>0</v>
      </c>
      <c r="IQ15" s="255">
        <f t="shared" ref="IQ15" ca="1" si="821">IC15*4+ID15*2+IO15+IP15</f>
        <v>0</v>
      </c>
      <c r="IR15" s="255" t="str">
        <f ca="1">IF(IB15&lt;&gt;"",RANK(IQ15,IQ14:IQ17),"")</f>
        <v/>
      </c>
      <c r="IS15" s="255">
        <f ca="1">SUMPRODUCT((IQ14:IQ17=IQ15)*(IH14:IH17&gt;IH15))</f>
        <v>0</v>
      </c>
      <c r="IT15" s="255">
        <f ca="1">SUMPRODUCT((IQ14:IQ17=IQ15)*(IH14:IH17=IH15)*(IK14:IK17&gt;IK15))</f>
        <v>0</v>
      </c>
      <c r="IU15" s="255">
        <f ca="1">SUMPRODUCT((IQ11:IQ15=IQ15)*(IH11:IH15=IH15)*(IK11:IK15=IK15)*(IL11:IL15&gt;IL15))</f>
        <v>0</v>
      </c>
      <c r="IV15" s="255">
        <f ca="1">SUMPRODUCT((IQ11:IQ15=IQ15)*(IH11:IH15=IH15)*(IK11:IK15=IK15)*(IL11:IL15=IL15)*(IM11:IM15&gt;IM15))</f>
        <v>0</v>
      </c>
      <c r="IW15" s="255">
        <f ca="1">SUMPRODUCT((IQ11:IQ15=IQ15)*(IH11:IH15=IH15)*(IK11:IK15=IK15)*(IL11:IL15=IL15)*(IM11:IM15=IM15)*(IN11:IN15&gt;IN15))</f>
        <v>0</v>
      </c>
      <c r="IX15" s="255" t="str">
        <f t="shared" ca="1" si="775"/>
        <v/>
      </c>
      <c r="IY15" s="255" t="str">
        <f ca="1">IF(IB14&lt;&gt;"",IF(IB14=IY14,IB15,IB14),"")</f>
        <v/>
      </c>
      <c r="IZ15" s="255" t="str">
        <f ca="1">IF(IY15&lt;&gt;"",IY15,IF(IA15&lt;&gt;"",IA15,IF(HC15&lt;&gt;"",HC15,IF(GE15&lt;&gt;"",GE15,FA15))))</f>
        <v>South Africa</v>
      </c>
      <c r="JA15" s="255">
        <v>5</v>
      </c>
      <c r="JB15" s="255">
        <v>13</v>
      </c>
      <c r="JC15" s="255" t="str">
        <f t="shared" si="18"/>
        <v>Argentina</v>
      </c>
      <c r="JD15" s="255" t="str">
        <f ca="1">IF(OFFSET('All Players'!$W22,0,JD$1)&lt;&gt;"",OFFSET('All Players'!$W22,0,JD$1),"")</f>
        <v/>
      </c>
      <c r="JE15" s="255" t="str">
        <f ca="1">IF(OFFSET('All Players'!$Y22,0,JD$1)&lt;&gt;"",OFFSET('All Players'!$Y22,0,JD$1),"")</f>
        <v/>
      </c>
      <c r="JF15" s="255" t="str">
        <f t="shared" si="19"/>
        <v>Georgia</v>
      </c>
      <c r="JG15" s="255" t="str">
        <f ca="1">IF(OFFSET('All Players'!$AA22,0,JF$1)&lt;&gt;"",OFFSET('All Players'!$AA22,0,JF$1),"")</f>
        <v/>
      </c>
      <c r="JH15" s="255" t="str">
        <f ca="1">IF(OFFSET('All Players'!$AC22,0,JG$1)&lt;&gt;"",OFFSET('All Players'!$AC22,0,JG$1),"")</f>
        <v/>
      </c>
      <c r="JI15" s="255">
        <f t="shared" ca="1" si="20"/>
        <v>0</v>
      </c>
      <c r="JJ15" s="255">
        <f t="shared" ca="1" si="21"/>
        <v>0</v>
      </c>
      <c r="JK15" s="255">
        <f t="shared" ca="1" si="22"/>
        <v>0</v>
      </c>
      <c r="JL15" s="255">
        <f t="shared" ca="1" si="23"/>
        <v>0</v>
      </c>
      <c r="JM15" s="255" t="str">
        <f t="shared" ca="1" si="24"/>
        <v/>
      </c>
      <c r="JN15" s="255" t="str">
        <f t="shared" ca="1" si="25"/>
        <v/>
      </c>
      <c r="JO15" s="255">
        <f ca="1">VLOOKUP(JP15,OG11:OH15,2,FALSE)</f>
        <v>1</v>
      </c>
      <c r="JP15" s="255" t="s">
        <v>5</v>
      </c>
      <c r="JQ15" s="255">
        <f t="shared" ca="1" si="469"/>
        <v>0</v>
      </c>
      <c r="JR15" s="255">
        <f t="shared" ca="1" si="470"/>
        <v>0</v>
      </c>
      <c r="JS15" s="255">
        <f t="shared" ca="1" si="471"/>
        <v>0</v>
      </c>
      <c r="JT15" s="255">
        <f t="shared" ca="1" si="472"/>
        <v>0</v>
      </c>
      <c r="JU15" s="255">
        <f t="shared" ca="1" si="598"/>
        <v>0</v>
      </c>
      <c r="JV15" s="255">
        <f t="shared" ca="1" si="473"/>
        <v>1000</v>
      </c>
      <c r="JW15" s="255">
        <f t="shared" ca="1" si="599"/>
        <v>0</v>
      </c>
      <c r="JX15" s="255">
        <f t="shared" ca="1" si="600"/>
        <v>0</v>
      </c>
      <c r="JY15" s="255">
        <f t="shared" ca="1" si="474"/>
        <v>1000</v>
      </c>
      <c r="JZ15" s="255">
        <f t="shared" ca="1" si="475"/>
        <v>0</v>
      </c>
      <c r="KA15" s="255">
        <f ca="1">SUMIF(OJ:OJ,JP15,OP:OP)+SUMIF(OM:OM,JP15,OQ:OQ)</f>
        <v>0</v>
      </c>
      <c r="KB15" s="255">
        <f ca="1">SUMIF(OJ:OJ,JP15,OR:OR)+SUMIF(OM:OM,JP15,OS:OS)</f>
        <v>0</v>
      </c>
      <c r="KC15" s="255">
        <f t="shared" ca="1" si="476"/>
        <v>0</v>
      </c>
      <c r="KD15" s="255">
        <v>16</v>
      </c>
      <c r="KE15" s="255">
        <f t="shared" ca="1" si="601"/>
        <v>1</v>
      </c>
      <c r="KG15" s="255">
        <f ca="1">RANK(KC15,KC$11:KC$15)+COUNTIF(KC$11:KC15,KC15)-1</f>
        <v>5</v>
      </c>
      <c r="KH15" s="255" t="str">
        <f ca="1">INDEX(JP$11:JP$15,MATCH(5,KG$11:KG$15,0),0)</f>
        <v>USA</v>
      </c>
      <c r="KI15" s="255">
        <f t="shared" ca="1" si="602"/>
        <v>1</v>
      </c>
      <c r="KJ15" s="255" t="str">
        <f ca="1">IF(AND(KJ14&lt;&gt;"",KI15=1),KH15,"")</f>
        <v>USA</v>
      </c>
      <c r="KO15" s="255" t="str">
        <f t="shared" ca="1" si="603"/>
        <v>USA</v>
      </c>
      <c r="KP15" s="255">
        <f ca="1">SUMPRODUCT((OJ3:OJ42=KO15)*(OM3:OM42=KO11)*(OT3:OT42="W"))+SUMPRODUCT((OJ3:OJ42=KO15)*(OM3:OM42=KO12)*(OT3:OT42="W"))+SUMPRODUCT((OJ3:OJ42=KO15)*(OM3:OM42=KO13)*(OT3:OT42="W"))+SUMPRODUCT((OJ3:OJ42=KO15)*(OM3:OM42=KO14)*(OT3:OT42="W"))+SUMPRODUCT((OJ3:OJ42=KO11)*(OM3:OM42=KO15)*(OU3:OU42="W"))+SUMPRODUCT((OJ3:OJ42=KO12)*(OM3:OM42=KO15)*(OU3:OU42="W"))+SUMPRODUCT((OJ3:OJ42=KO13)*(OM3:OM42=KO15)*(OU3:OU42="W"))+SUMPRODUCT((OJ3:OJ42=KO14)*(OM3:OM42=KO15)*(OU3:OU42="W"))</f>
        <v>0</v>
      </c>
      <c r="KQ15" s="255">
        <f ca="1">SUMPRODUCT((OJ3:OJ42=KO15)*(OM3:OM42=KO11)*(OT3:OT42="D"))+SUMPRODUCT((OJ3:OJ42=KO15)*(OM3:OM42=KO12)*(OT3:OT42="D"))+SUMPRODUCT((OJ3:OJ42=KO15)*(OM3:OM42=KO13)*(OT3:OT42="D"))+SUMPRODUCT((OJ3:OJ42=KO15)*(OM3:OM42=KO14)*(OT3:OT42="D"))+SUMPRODUCT((OJ3:OJ42=KO11)*(OM3:OM42=KO15)*(OT3:OT42="D"))+SUMPRODUCT((OJ3:OJ42=KO12)*(OM3:OM42=KO15)*(OT3:OT42="D"))+SUMPRODUCT((OJ3:OJ42=KO13)*(OM3:OM42=KO15)*(OT3:OT42="D"))+SUMPRODUCT((OJ3:OJ42=KO14)*(OM3:OM42=KO15)*(OT3:OT42="D"))</f>
        <v>0</v>
      </c>
      <c r="KR15" s="255">
        <f ca="1">SUMPRODUCT((OJ3:OJ42=KO15)*(OM3:OM42=KO11)*(OT3:OT42="L"))+SUMPRODUCT((OJ3:OJ42=KO15)*(OM3:OM42=KO12)*(OT3:OT42="L"))+SUMPRODUCT((OJ3:OJ42=KO15)*(OM3:OM42=KO13)*(OT3:OT42="L"))+SUMPRODUCT((OJ3:OJ42=KO15)*(OM3:OM42=KO14)*(OT3:OT42="L"))+SUMPRODUCT((OJ3:OJ42=KO11)*(OM3:OM42=KO15)*(OU3:OU42="L"))+SUMPRODUCT((OJ3:OJ42=KO12)*(OM3:OM42=KO15)*(OU3:OU42="L"))+SUMPRODUCT((OJ3:OJ42=KO13)*(OM3:OM42=KO15)*(OU3:OU42="L"))+SUMPRODUCT((OJ3:OJ42=KO14)*(OM3:OM42=KO15)*(OU3:OU42="L"))</f>
        <v>0</v>
      </c>
      <c r="KS15" s="255">
        <f ca="1">IF(KO15&lt;&gt;"",VLOOKUP(KO15,JP4:JT29,5,FALSE),0)</f>
        <v>0</v>
      </c>
      <c r="KT15" s="255">
        <f ca="1">IF(KO15&lt;&gt;"",VLOOKUP(KO15,JP4:JU29,6,FALSE),0)</f>
        <v>0</v>
      </c>
      <c r="KU15" s="255">
        <f ca="1">KS15-KT15+1000</f>
        <v>1000</v>
      </c>
      <c r="KV15" s="255">
        <f ca="1">IF(KO15&lt;&gt;"",VLOOKUP(KO15,JP4:JW29,8,FALSE),0)</f>
        <v>0</v>
      </c>
      <c r="KW15" s="255">
        <f ca="1">IF(KO15&lt;&gt;"",VLOOKUP(KO15,JP4:JX29,9,FALSE),0)</f>
        <v>0</v>
      </c>
      <c r="KX15" s="255">
        <f ca="1">IF(KO15&lt;&gt;"",KV15-KW15+1000,"")</f>
        <v>1000</v>
      </c>
      <c r="KY15" s="255">
        <f ca="1">IF(KO15&lt;&gt;"",VLOOKUP(KO15,JP11:JT15,5,FALSE),"")</f>
        <v>0</v>
      </c>
      <c r="KZ15" s="255">
        <f ca="1">IF(KO15&lt;&gt;"",VLOOKUP(KO15,JP11:JW15,8,FALSE),"")</f>
        <v>0</v>
      </c>
      <c r="LA15" s="255">
        <f ca="1">IF(KO15&lt;&gt;"",VLOOKUP(KO15,JP11:KD15,15,FALSE),"")</f>
        <v>16</v>
      </c>
      <c r="LB15" s="255">
        <f ca="1">SUMPRODUCT((OJ3:OJ42=KO15)*(OM3:OM42=KO11)*OP3:OP42)+SUMPRODUCT((OJ3:OJ42=KO15)*(OM3:OM42=KO12)*OP3:OP42)+SUMPRODUCT((OJ3:OJ42=KO15)*(OM3:OM42=KO13)*OP3:OP42)+SUMPRODUCT((OJ3:OJ42=KO15)*(OM3:OM42=KO14)*OP3:OP42)+SUMPRODUCT((OJ3:OJ42=KO11)*(OM3:OM42=KO15)*OQ3:OQ42)+SUMPRODUCT((OJ3:OJ42=KO12)*(OM3:OM42=KO15)*OQ3:OQ42)+SUMPRODUCT((OJ3:OJ42=KO13)*(OM3:OM42=KO15)*OQ3:OQ42)+SUMPRODUCT((OJ3:OJ42=KO14)*(OM3:OM42=KO15)*OQ3:OQ42)</f>
        <v>0</v>
      </c>
      <c r="LC15" s="255">
        <f ca="1">SUMPRODUCT((OJ3:OJ42=KO15)*(OM3:OM42=KO11)*OR3:OR42)+SUMPRODUCT((OJ3:OJ42=KO15)*(OM3:OM42=KO12)*OR3:OR42)+SUMPRODUCT((OJ3:OJ42=KO15)*(OM3:OM42=KO13)*OR3:OR42)+SUMPRODUCT((OJ3:OJ42=KO15)*(OM3:OM42=KO14)*OR3:OR42)+SUMPRODUCT((OJ3:OJ42=KO11)*(OM3:OM42=KO15)*OS3:OS42)+SUMPRODUCT((OJ3:OJ42=KO12)*(OM3:OM42=KO15)*OS3:OS42)+SUMPRODUCT((OJ3:OJ42=KO13)*(OM3:OM42=KO15)*OS3:OS42)+SUMPRODUCT((OJ3:OJ42=KO14)*(OM3:OM42=KO15)*OS3:OS42)</f>
        <v>0</v>
      </c>
      <c r="LD15" s="255">
        <f ca="1">IF(KO15&lt;&gt;"",KP15*4+KQ15*2+LB15+LC15,"")</f>
        <v>0</v>
      </c>
      <c r="LE15" s="255">
        <f ca="1">IF(KO15&lt;&gt;"",RANK(LD15,LD11:LD15),"")</f>
        <v>1</v>
      </c>
      <c r="LF15" s="255">
        <f ca="1">SUMPRODUCT((LD11:LD15=LD15)*(KU11:KU15&gt;KU15))</f>
        <v>0</v>
      </c>
      <c r="LG15" s="255">
        <f ca="1">SUMPRODUCT((LD11:LD15=LD15)*(KU11:KU15=KU15)*(KX11:KX15&gt;KX15))</f>
        <v>0</v>
      </c>
      <c r="LH15" s="255">
        <f ca="1">SUMPRODUCT((LD11:LD15=LD15)*(KU11:KU15=KU15)*(KX11:KX15=KX15)*(KY11:KY15&gt;KY15))</f>
        <v>0</v>
      </c>
      <c r="LI15" s="255">
        <f ca="1">SUMPRODUCT((LD11:LD15=LD15)*(KU11:KU15=KU15)*(KX11:KX15=KX15)*(KY11:KY15=KY15)*(KZ11:KZ15&gt;KZ15))</f>
        <v>0</v>
      </c>
      <c r="LJ15" s="255">
        <f ca="1">SUMPRODUCT((LD11:LD15=LD15)*(KU11:KU15=KU15)*(KX11:KX15=KX15)*(KY11:KY15=KY15)*(KZ11:KZ15=KZ15)*(LA11:LA15&gt;LA15))</f>
        <v>0</v>
      </c>
      <c r="LK15" s="255">
        <f t="shared" ca="1" si="606"/>
        <v>1</v>
      </c>
      <c r="LL15" s="255" t="str">
        <f ca="1">IF(KO15&lt;&gt;"",INDEX(KO11:KO15,MATCH(5,LK11:LK15,0),0),"")</f>
        <v>South Africa</v>
      </c>
      <c r="LM15" s="255" t="str">
        <f ca="1">IF(KK14&lt;&gt;"",KK14,"")</f>
        <v/>
      </c>
      <c r="LN15" s="255" t="str">
        <f ca="1">IF(LM15&lt;&gt;"",SUMPRODUCT((OJ3:OJ42=LM15)*(OM3:OM42=LM12)*(OT3:OT42="W"))+SUMPRODUCT((OJ3:OJ42=LM15)*(OM3:OM42=LM13)*(OT3:OT42="W"))+SUMPRODUCT((OJ3:OJ42=LM15)*(OM3:OM42=LM14)*(OT3:OT42="W"))+SUMPRODUCT((OJ3:OJ42=LM12)*(OM3:OM42=LM15)*(OT3:OT42="W"))+SUMPRODUCT((OJ3:OJ42=LM13)*(OM3:OM42=LM15)*(OT3:OT42="W"))+SUMPRODUCT((OJ3:OJ42=LM14)*(OM3:OM42=LM15)*(OT3:OT42="W")),"")</f>
        <v/>
      </c>
      <c r="LO15" s="255" t="str">
        <f ca="1">IF(LM15&lt;&gt;"",SUMPRODUCT((OJ3:OJ42=LM15)*(OM3:OM42=LM12)*(OT3:OT42="D"))+SUMPRODUCT((OJ3:OJ42=LM15)*(OM3:OM42=LM13)*(OT3:OT42="D"))+SUMPRODUCT((OJ3:OJ42=LM15)*(OM3:OM42=LM14)*(OT3:OT42="D"))+SUMPRODUCT((OJ3:OJ42=LM12)*(OM3:OM42=LM15)*(OT3:OT42="D"))+SUMPRODUCT((OJ3:OJ42=LM13)*(OM3:OM42=LM15)*(OT3:OT42="D"))+SUMPRODUCT((OJ3:OJ42=LM14)*(OM3:OM42=LM15)*(OT3:OT42="D")),"")</f>
        <v/>
      </c>
      <c r="LP15" s="255" t="str">
        <f ca="1">IF(LM15&lt;&gt;"",SUMPRODUCT((OJ3:OJ42=LM15)*(OM3:OM42=LM12)*(OT3:OT42="L"))+SUMPRODUCT((OJ3:OJ42=LM15)*(OM3:OM42=LM13)*(OT3:OT42="L"))+SUMPRODUCT((OJ3:OJ42=LM15)*(OM3:OM42=LM14)*(OT3:OT42="L"))+SUMPRODUCT((OJ3:OJ42=LM12)*(OM3:OM42=LM15)*(OT3:OT42="L"))+SUMPRODUCT((OJ3:OJ42=LM13)*(OM3:OM42=LM15)*(OT3:OT42="L"))+SUMPRODUCT((OJ3:OJ42=LM14)*(OM3:OM42=LM15)*(OT3:OT42="L")),"")</f>
        <v/>
      </c>
      <c r="LQ15" s="255">
        <f ca="1">IF(LM15&lt;&gt;"",VLOOKUP(LM15,JP4:JT29,5,FALSE),0)</f>
        <v>0</v>
      </c>
      <c r="LR15" s="255">
        <f ca="1">IF(LM15&lt;&gt;"",VLOOKUP(LM15,JP4:JU29,6,FALSE),0)</f>
        <v>0</v>
      </c>
      <c r="LS15" s="255">
        <f ca="1">LQ15-LR15+1000</f>
        <v>1000</v>
      </c>
      <c r="LT15" s="255">
        <f ca="1">IF(LM15&lt;&gt;"",VLOOKUP(LM15,JP4:JW29,8,FALSE),0)</f>
        <v>0</v>
      </c>
      <c r="LU15" s="255">
        <f ca="1">IF(LM15&lt;&gt;"",VLOOKUP(LM15,JP4:JX29,9,FALSE),0)</f>
        <v>0</v>
      </c>
      <c r="LV15" s="255" t="str">
        <f ca="1">IF(LM15&lt;&gt;"",LT15-LU15+1000,"")</f>
        <v/>
      </c>
      <c r="LW15" s="255" t="str">
        <f ca="1">IF(LM15&lt;&gt;"",VLOOKUP(LM15,JP11:JT15,5,FALSE),"")</f>
        <v/>
      </c>
      <c r="LX15" s="255" t="str">
        <f ca="1">IF(LM15&lt;&gt;"",VLOOKUP(LM15,JP11:JW15,8,FALSE),"")</f>
        <v/>
      </c>
      <c r="LY15" s="255" t="str">
        <f ca="1">IF(LM15&lt;&gt;"",VLOOKUP(LM15,JP11:KD15,15,FALSE),"")</f>
        <v/>
      </c>
      <c r="LZ15" s="255" t="str">
        <f ca="1">IF(LM15&lt;&gt;"",SUMPRODUCT((OJ3:OJ42=LM15)*(OM3:OM42=LM12)*OP3:OP42)+SUMPRODUCT((OJ3:OJ42=LM15)*(OM3:OM42=LM13)*OP3:OP42)+SUMPRODUCT((OJ3:OJ42=LM15)*(OM3:OM42=LM14)*OP3:OP42)+SUMPRODUCT((OJ3:OJ42=LM12)*(OM3:OM42=LM15)*OQ3:OQ42)+SUMPRODUCT((OJ3:OJ42=LM13)*(OM3:OM42=LM15)*OQ3:OQ42)+SUMPRODUCT((OJ3:OJ42=LM14)*(OM3:OM42=LM15)*OQ3:OQ42),"")</f>
        <v/>
      </c>
      <c r="MA15" s="255" t="str">
        <f ca="1">IF(LM15&lt;&gt;"",SUMPRODUCT((OJ3:OJ42=LM15)*(OM3:OM42=LM12)*OR3:OR42)+SUMPRODUCT((OJ3:OJ42=LM15)*(OM3:OM42=LM13)*OR3:OR42)+SUMPRODUCT((OJ3:OJ42=LM15)*(OM3:OM42=LM14)*OR3:OR42)+SUMPRODUCT((OJ3:OJ42=LM12)*(OM3:OM42=LM15)*OS3:OS42)+SUMPRODUCT((OJ3:OJ42=LM13)*(OM3:OM42=LM15)*OS3:OS42)+SUMPRODUCT((OJ3:OJ42=LM14)*(OM3:OM42=LM15)*OS3:OS42),"")</f>
        <v/>
      </c>
      <c r="MB15" s="255" t="str">
        <f ca="1">IF(LM15&lt;&gt;"",LN15*4+LO15*2+LZ15+MA15,"")</f>
        <v/>
      </c>
      <c r="MC15" s="255" t="str">
        <f ca="1">IF(LM15&lt;&gt;"",RANK(MB15,MB12:MB15),"")</f>
        <v/>
      </c>
      <c r="MD15" s="255">
        <f ca="1">SUMPRODUCT((MB12:MB15=MB15)*(LS12:LS15&gt;LS15))</f>
        <v>0</v>
      </c>
      <c r="ME15" s="255">
        <f ca="1">SUMPRODUCT((MB12:MB15=MB15)*(LS12:LS15=LS15)*(LV12:LV15&gt;LV15))</f>
        <v>0</v>
      </c>
      <c r="MF15" s="255">
        <f ca="1">SUMPRODUCT((MB11:MB15=MB15)*(LS11:LS15=LS15)*(LV11:LV15=LV15)*(LW11:LW15&gt;LW15))</f>
        <v>0</v>
      </c>
      <c r="MG15" s="255">
        <f ca="1">SUMPRODUCT((MB11:MB15=MB15)*(LS11:LS15=LS15)*(LV11:LV15=LV15)*(LW11:LW15=LW15)*(LX11:LX15&gt;LX15))</f>
        <v>0</v>
      </c>
      <c r="MH15" s="255">
        <f ca="1">SUMPRODUCT((MB11:MB15=MB15)*(LS11:LS15=LS15)*(LV11:LV15=LV15)*(LW11:LW15=LW15)*(LX11:LX15=LX15)*(LY11:LY15&gt;LY15))</f>
        <v>0</v>
      </c>
      <c r="MI15" s="255" t="str">
        <f t="shared" ca="1" si="607"/>
        <v/>
      </c>
      <c r="MJ15" s="255" t="str">
        <f ca="1">IF(LM15&lt;&gt;"",INDEX(LM12:LM15,MATCH(5,MI12:MI15,0),0),"")</f>
        <v/>
      </c>
      <c r="MK15" s="255" t="str">
        <f ca="1">IF(KL13&lt;&gt;"",KL13,"")</f>
        <v/>
      </c>
      <c r="ML15" s="255" t="str">
        <f ca="1">IF(MK15&lt;&gt;"",SUMPRODUCT((OJ3:OJ42=MK15)*(OM3:OM42=MK16)*(OT3:OT42="W"))+SUMPRODUCT((OJ3:OJ42=MK15)*(OM3:OM42=MK13)*(OT3:OT42="W"))+SUMPRODUCT((OJ3:OJ42=MK15)*(OM3:OM42=MK14)*(OT3:OT42="W"))+SUMPRODUCT((OJ3:OJ42=MK16)*(OM3:OM42=MK15)*(OU3:OU42="W"))+SUMPRODUCT((OJ3:OJ42=MK13)*(OM3:OM42=MK15)*(OU3:OU42="W"))+SUMPRODUCT((OJ3:OJ42=MK14)*(OM3:OM42=MK15)*(OU3:OU42="W")),"")</f>
        <v/>
      </c>
      <c r="MM15" s="255" t="str">
        <f ca="1">IF(MK15&lt;&gt;"",SUMPRODUCT((OJ3:OJ42=MK15)*(OM3:OM42=MK16)*(OT3:OT42="D"))+SUMPRODUCT((OJ3:OJ42=MK15)*(OM3:OM42=MK13)*(OT3:OT42="D"))+SUMPRODUCT((OJ3:OJ42=MK15)*(OM3:OM42=MK14)*(OT3:OT42="D"))+SUMPRODUCT((OJ3:OJ42=MK16)*(OM3:OM42=MK15)*(OT3:OT42="D"))+SUMPRODUCT((OJ3:OJ42=MK13)*(OM3:OM42=MK15)*(OT3:OT42="D"))+SUMPRODUCT((OJ3:OJ42=MK14)*(OM3:OM42=MK15)*(OT3:OT42="D")),"")</f>
        <v/>
      </c>
      <c r="MN15" s="255" t="str">
        <f ca="1">IF(MK15&lt;&gt;"",SUMPRODUCT((OJ3:OJ42=MK15)*(OM3:OM42=MK16)*(OT3:OT42="L"))+SUMPRODUCT((OJ3:OJ42=MK15)*(OM3:OM42=MK13)*(OT3:OT42="L"))+SUMPRODUCT((OJ3:OJ42=MK15)*(OM3:OM42=MK14)*(OT3:OT42="L"))+SUMPRODUCT((OJ3:OJ42=MK16)*(OM3:OM42=MK15)*(OU3:OU42="L"))+SUMPRODUCT((OJ3:OJ42=MK13)*(OM3:OM42=MK15)*(OU3:OU42="L"))+SUMPRODUCT((OJ3:OJ42=MK14)*(OM3:OM42=MK15)*(OU3:OU42="L")),"")</f>
        <v/>
      </c>
      <c r="MO15" s="255">
        <f ca="1">IF(MK15&lt;&gt;"",VLOOKUP(MK15,JP4:JT29,5,FALSE),0)</f>
        <v>0</v>
      </c>
      <c r="MP15" s="255">
        <f ca="1">IF(MK15&lt;&gt;"",VLOOKUP(MK15,JP4:JU29,6,FALSE),0)</f>
        <v>0</v>
      </c>
      <c r="MQ15" s="255">
        <f ca="1">MO15-MP15+1000</f>
        <v>1000</v>
      </c>
      <c r="MR15" s="255">
        <f ca="1">IF(MK15&lt;&gt;"",VLOOKUP(MK15,JP4:JW29,8,FALSE),0)</f>
        <v>0</v>
      </c>
      <c r="MS15" s="255">
        <f ca="1">IF(MK15&lt;&gt;"",VLOOKUP(MK15,JP4:JX29,9,FALSE),0)</f>
        <v>0</v>
      </c>
      <c r="MT15" s="255" t="str">
        <f ca="1">IF(MK15&lt;&gt;"",MR15-MS15+1000,"")</f>
        <v/>
      </c>
      <c r="MU15" s="255" t="str">
        <f ca="1">IF(MK15&lt;&gt;"",VLOOKUP(MK15,JP11:JT15,5,FALSE),"")</f>
        <v/>
      </c>
      <c r="MV15" s="255" t="str">
        <f ca="1">IF(MK15&lt;&gt;"",VLOOKUP(MK15,JP11:JW15,8,FALSE),"")</f>
        <v/>
      </c>
      <c r="MW15" s="255" t="str">
        <f ca="1">IF(MK15&lt;&gt;"",VLOOKUP(MK15,JP11:KD15,15,FALSE),"")</f>
        <v/>
      </c>
      <c r="MX15" s="255" t="str">
        <f ca="1">IF(MK15&lt;&gt;"",SUMPRODUCT((OJ3:OJ42=MK15)*(OM3:OM42=MK16)*OP3:OP42)+SUMPRODUCT((OJ3:OJ42=MK15)*(OM3:OM42=MK13)*OP3:OP42)+SUMPRODUCT((OJ3:OJ42=MK15)*(OM3:OM42=MK14)*OP3:OP42)+SUMPRODUCT((OJ3:OJ42=MK16)*(OM3:OM42=MK15)*OQ3:OQ42)+SUMPRODUCT((OJ3:OJ42=MK13)*(OM3:OM42=MK15)*OQ3:OQ42)+SUMPRODUCT((OJ3:OJ42=MK14)*(OM3:OM42=MK15)*OQ3:OQ42),"")</f>
        <v/>
      </c>
      <c r="MY15" s="255" t="str">
        <f ca="1">IF(MK15&lt;&gt;"",SUMPRODUCT((OJ3:OJ42=MK15)*(OM3:OM42=MK16)*OR3:OR42)+SUMPRODUCT((OJ3:OJ42=MK15)*(OM3:OM42=MK13)*OR3:OR42)+SUMPRODUCT((OJ3:OJ42=MK15)*(OM3:OM42=MK14)*OR3:OR42)+SUMPRODUCT((OJ3:OJ42=MK16)*(OM3:OM42=MK15)*OS3:OS42)+SUMPRODUCT((OJ3:OJ42=MK13)*(OM3:OM42=MK15)*OS3:OS42)+SUMPRODUCT((OJ3:OJ42=MK14)*(OM3:OM42=MK15)*OS3:OS42),"")</f>
        <v/>
      </c>
      <c r="MZ15" s="255" t="str">
        <f ca="1">IF(MK15&lt;&gt;"",ML15*4+MM15*2+MX15+MY15,"")</f>
        <v/>
      </c>
      <c r="NA15" s="255" t="str">
        <f ca="1">IF(MK15&lt;&gt;"",RANK(MZ15,MZ13:MZ16),"")</f>
        <v/>
      </c>
      <c r="NB15" s="255">
        <f ca="1">SUMPRODUCT((MZ13:MZ16=MZ15)*(MQ13:MQ16&gt;MQ15))</f>
        <v>0</v>
      </c>
      <c r="NC15" s="255">
        <f ca="1">SUMPRODUCT((MZ13:MZ16=MZ15)*(MQ13:MQ16=MQ15)*(MT13:MT16&gt;MT15))</f>
        <v>0</v>
      </c>
      <c r="ND15" s="255">
        <f ca="1">SUMPRODUCT((MZ11:MZ15=MZ15)*(MQ11:MQ15=MQ15)*(MT11:MT15=MT15)*(MU11:MU15&gt;MU15))</f>
        <v>0</v>
      </c>
      <c r="NE15" s="255">
        <f ca="1">SUMPRODUCT((MZ11:MZ15=MZ15)*(MQ11:MQ15=MQ15)*(MT11:MT15=MT15)*(MU11:MU15=MU15)*(MV11:MV15&gt;MV15))</f>
        <v>0</v>
      </c>
      <c r="NF15" s="255">
        <f ca="1">SUMPRODUCT((MZ11:MZ15=MZ15)*(MQ11:MQ15=MQ15)*(MT11:MT15=MT15)*(MU11:MU15=MU15)*(MV11:MV15=MV15)*(MW11:MW15&gt;MW15))</f>
        <v>0</v>
      </c>
      <c r="NG15" s="255" t="str">
        <f t="shared" ca="1" si="743"/>
        <v/>
      </c>
      <c r="NH15" s="255" t="str">
        <f ca="1">IF(MK15&lt;&gt;"",INDEX(MK13:MK15,MATCH(5,NG13:NG15,0),0),"")</f>
        <v/>
      </c>
      <c r="NI15" s="255" t="str">
        <f ca="1">IF(KM12&lt;&gt;"",KM12,"")</f>
        <v/>
      </c>
      <c r="NJ15" s="255">
        <f ca="1">SUMPRODUCT((OJ3:OJ42=NI15)*(OM3:OM42=NI16)*(OT3:OT42="W"))+SUMPRODUCT((OJ3:OJ42=NI15)*(OM3:OM42=NI17)*(OT3:OT42="W"))+SUMPRODUCT((OJ3:OJ42=NI15)*(OM3:OM42=NI14)*(OT3:OT42="W"))+SUMPRODUCT((OJ3:OJ42=NI16)*(OM3:OM42=NI15)*(OU3:OU42="W"))+SUMPRODUCT((OJ3:OJ42=NI17)*(OM3:OM42=NI15)*(OU3:OU42="W"))+SUMPRODUCT((OJ3:OJ42=NI14)*(OM3:OM42=NI15)*(OU3:OU42="W"))</f>
        <v>0</v>
      </c>
      <c r="NK15" s="255">
        <f ca="1">SUMPRODUCT((OJ3:OJ42=NI15)*(OM3:OM42=NI16)*(OT3:OT42="D"))+SUMPRODUCT((OJ3:OJ42=NI15)*(OM3:OM42=NI17)*(OT3:OT42="D"))+SUMPRODUCT((OJ3:OJ42=NI15)*(OM3:OM42=NI14)*(OT3:OT42="D"))+SUMPRODUCT((OJ3:OJ42=NI16)*(OM3:OM42=NI15)*(OT3:OT42="D"))+SUMPRODUCT((OJ3:OJ42=NI17)*(OM3:OM42=NI15)*(OT3:OT42="D"))+SUMPRODUCT((OJ3:OJ42=NI14)*(OM3:OM42=NI15)*(OT3:OT42="D"))</f>
        <v>0</v>
      </c>
      <c r="NL15" s="255">
        <f ca="1">SUMPRODUCT((OJ3:OJ42=NI15)*(OM3:OM42=NI16)*(OT3:OT42="L"))+SUMPRODUCT((OJ3:OJ42=NI15)*(OM3:OM42=NI17)*(OT3:OT42="L"))+SUMPRODUCT((OJ3:OJ42=NI15)*(OM3:OM42=NI14)*(OT3:OT42="L"))+SUMPRODUCT((OJ3:OJ42=NI16)*(OM3:OM42=NI15)*(OU3:OU42="L"))+SUMPRODUCT((OJ3:OJ42=NI17)*(OM3:OM42=NI15)*(OU3:OU42="L"))+SUMPRODUCT((OJ3:OJ42=NI14)*(OM3:OM42=NI15)*(OU3:OU42="L"))</f>
        <v>0</v>
      </c>
      <c r="NM15" s="255">
        <f ca="1">IF(NI15&lt;&gt;"",VLOOKUP(NI15,JP4:JT29,5,FALSE),0)</f>
        <v>0</v>
      </c>
      <c r="NN15" s="255">
        <f ca="1">IF(NI15&lt;&gt;"",VLOOKUP(NI15,JP4:JU29,6,FALSE),0)</f>
        <v>0</v>
      </c>
      <c r="NO15" s="255">
        <f ca="1">NM15-NN15+1000</f>
        <v>1000</v>
      </c>
      <c r="NP15" s="255">
        <f ca="1">IF(NI15&lt;&gt;"",VLOOKUP(NI15,JP4:JW29,8,FALSE),0)</f>
        <v>0</v>
      </c>
      <c r="NQ15" s="255">
        <f ca="1">IF(NI15&lt;&gt;"",VLOOKUP(NI15,JP4:JX29,9,FALSE),0)</f>
        <v>0</v>
      </c>
      <c r="NR15" s="255">
        <f t="shared" ref="NR15" ca="1" si="822">NP15-NQ15+1000</f>
        <v>1000</v>
      </c>
      <c r="NS15" s="255" t="str">
        <f ca="1">IF(NI15&lt;&gt;"",VLOOKUP(NI15,JP11:JT15,5,FALSE),"")</f>
        <v/>
      </c>
      <c r="NT15" s="255" t="str">
        <f ca="1">IF(NI15&lt;&gt;"",VLOOKUP(NI15,JP11:JW15,8,FALSE),"")</f>
        <v/>
      </c>
      <c r="NU15" s="255" t="str">
        <f ca="1">IF(NI15&lt;&gt;"",VLOOKUP(NI15,JP11:KD15,15,FALSE),"")</f>
        <v/>
      </c>
      <c r="NV15" s="255">
        <f ca="1">SUMPRODUCT((OJ3:OJ42=NI15)*(OM3:OM42=NI16)*OP3:OP42)+SUMPRODUCT((OJ3:OJ42=NI15)*(OM3:OM42=NI17)*OP3:OP42)+SUMPRODUCT((OJ3:OJ42=NI15)*(OM3:OM42=NI14)*OP3:OP42)+SUMPRODUCT((OJ3:OJ42=NI16)*(OM3:OM42=NI15)*OQ3:OQ42)+SUMPRODUCT((OJ3:OJ42=NI17)*(OM3:OM42=NI15)*OQ3:OQ42)+SUMPRODUCT((OJ3:OJ42=NI14)*(OM3:OM42=NI15)*OQ3:OQ42)</f>
        <v>0</v>
      </c>
      <c r="NW15" s="255">
        <f ca="1">SUMPRODUCT((OJ3:OJ42=NI15)*(OM3:OM42=NI16)*OR3:OR42)+SUMPRODUCT((OJ3:OJ42=NI15)*(OM3:OM42=NI17)*OR3:OR42)+SUMPRODUCT((OJ3:OJ42=NI15)*(OM3:OM42=NI14)*OR3:OR42)+SUMPRODUCT((OJ3:OJ42=NI16)*(OM3:OM42=NI15)*OS3:OS42)+SUMPRODUCT((OJ3:OJ42=NI17)*(OM3:OM42=NI15)*OS3:OS42)+SUMPRODUCT((OJ3:OJ42=NI14)*(OM3:OM42=NI15)*OS3:OS42)</f>
        <v>0</v>
      </c>
      <c r="NX15" s="255">
        <f t="shared" ref="NX15" ca="1" si="823">NJ15*4+NK15*2+NV15+NW15</f>
        <v>0</v>
      </c>
      <c r="NY15" s="255" t="str">
        <f ca="1">IF(NI15&lt;&gt;"",RANK(NX15,NX14:NX17),"")</f>
        <v/>
      </c>
      <c r="NZ15" s="255">
        <f ca="1">SUMPRODUCT((NX14:NX17=NX15)*(NO14:NO17&gt;NO15))</f>
        <v>0</v>
      </c>
      <c r="OA15" s="255">
        <f ca="1">SUMPRODUCT((NX14:NX17=NX15)*(NO14:NO17=NO15)*(NR14:NR17&gt;NR15))</f>
        <v>0</v>
      </c>
      <c r="OB15" s="255">
        <f ca="1">SUMPRODUCT((NX11:NX15=NX15)*(NO11:NO15=NO15)*(NR11:NR15=NR15)*(NS11:NS15&gt;NS15))</f>
        <v>0</v>
      </c>
      <c r="OC15" s="255">
        <f ca="1">SUMPRODUCT((NX11:NX15=NX15)*(NO11:NO15=NO15)*(NR11:NR15=NR15)*(NS11:NS15=NS15)*(NT11:NT15&gt;NT15))</f>
        <v>0</v>
      </c>
      <c r="OD15" s="255">
        <f ca="1">SUMPRODUCT((NX11:NX15=NX15)*(NO11:NO15=NO15)*(NR11:NR15=NR15)*(NS11:NS15=NS15)*(NT11:NT15=NT15)*(NU11:NU15&gt;NU15))</f>
        <v>0</v>
      </c>
      <c r="OE15" s="255" t="str">
        <f t="shared" ca="1" si="778"/>
        <v/>
      </c>
      <c r="OF15" s="255" t="str">
        <f ca="1">IF(NI14&lt;&gt;"",IF(NI14=OF14,NI15,NI14),"")</f>
        <v/>
      </c>
      <c r="OG15" s="255" t="str">
        <f ca="1">IF(OF15&lt;&gt;"",OF15,IF(NH15&lt;&gt;"",NH15,IF(MJ15&lt;&gt;"",MJ15,IF(LL15&lt;&gt;"",LL15,KH15))))</f>
        <v>South Africa</v>
      </c>
      <c r="OH15" s="255">
        <v>5</v>
      </c>
      <c r="OI15" s="255">
        <v>13</v>
      </c>
      <c r="OJ15" s="255" t="str">
        <f t="shared" si="26"/>
        <v>Argentina</v>
      </c>
      <c r="OK15" s="255" t="str">
        <f ca="1">IF(OFFSET('All Players'!$W22,0,OK$1)&lt;&gt;"",OFFSET('All Players'!$W22,0,OK$1),"")</f>
        <v/>
      </c>
      <c r="OL15" s="255" t="str">
        <f ca="1">IF(OFFSET('All Players'!$Y22,0,OK$1)&lt;&gt;"",OFFSET('All Players'!$Y22,0,OK$1),"")</f>
        <v/>
      </c>
      <c r="OM15" s="255" t="str">
        <f t="shared" si="27"/>
        <v>Georgia</v>
      </c>
      <c r="ON15" s="255" t="str">
        <f ca="1">IF(OFFSET('All Players'!$AA22,0,OM$1)&lt;&gt;"",OFFSET('All Players'!$AA22,0,OM$1),"")</f>
        <v/>
      </c>
      <c r="OO15" s="255" t="str">
        <f ca="1">IF(OFFSET('All Players'!$AC22,0,ON$1)&lt;&gt;"",OFFSET('All Players'!$AC22,0,ON$1),"")</f>
        <v/>
      </c>
      <c r="OP15" s="255">
        <f t="shared" ca="1" si="28"/>
        <v>0</v>
      </c>
      <c r="OQ15" s="255">
        <f t="shared" ca="1" si="29"/>
        <v>0</v>
      </c>
      <c r="OR15" s="255">
        <f t="shared" ca="1" si="30"/>
        <v>0</v>
      </c>
      <c r="OS15" s="255">
        <f t="shared" ca="1" si="31"/>
        <v>0</v>
      </c>
      <c r="OT15" s="255" t="str">
        <f t="shared" ca="1" si="32"/>
        <v/>
      </c>
      <c r="OU15" s="255" t="str">
        <f t="shared" ca="1" si="33"/>
        <v/>
      </c>
      <c r="OV15" s="255">
        <f ca="1">VLOOKUP(OW15,TN11:TO15,2,FALSE)</f>
        <v>1</v>
      </c>
      <c r="OW15" s="255" t="s">
        <v>5</v>
      </c>
      <c r="OX15" s="255">
        <f t="shared" ca="1" si="477"/>
        <v>0</v>
      </c>
      <c r="OY15" s="255">
        <f t="shared" ca="1" si="478"/>
        <v>0</v>
      </c>
      <c r="OZ15" s="255">
        <f t="shared" ca="1" si="479"/>
        <v>0</v>
      </c>
      <c r="PA15" s="255">
        <f t="shared" ca="1" si="480"/>
        <v>0</v>
      </c>
      <c r="PB15" s="255">
        <f t="shared" ca="1" si="608"/>
        <v>0</v>
      </c>
      <c r="PC15" s="255">
        <f t="shared" ca="1" si="481"/>
        <v>1000</v>
      </c>
      <c r="PD15" s="255">
        <f t="shared" ca="1" si="609"/>
        <v>0</v>
      </c>
      <c r="PE15" s="255">
        <f t="shared" ca="1" si="610"/>
        <v>0</v>
      </c>
      <c r="PF15" s="255">
        <f t="shared" ca="1" si="482"/>
        <v>1000</v>
      </c>
      <c r="PG15" s="255">
        <f t="shared" ca="1" si="483"/>
        <v>0</v>
      </c>
      <c r="PH15" s="255">
        <f ca="1">SUMIF(TQ:TQ,OW15,TW:TW)+SUMIF(TT:TT,OW15,TX:TX)</f>
        <v>0</v>
      </c>
      <c r="PI15" s="255">
        <f ca="1">SUMIF(TQ:TQ,OW15,TY:TY)+SUMIF(TT:TT,OW15,TZ:TZ)</f>
        <v>0</v>
      </c>
      <c r="PJ15" s="255">
        <f t="shared" ca="1" si="484"/>
        <v>0</v>
      </c>
      <c r="PK15" s="255">
        <v>16</v>
      </c>
      <c r="PL15" s="255">
        <f t="shared" ca="1" si="611"/>
        <v>1</v>
      </c>
      <c r="PN15" s="255">
        <f ca="1">RANK(PJ15,PJ$11:PJ$15)+COUNTIF(PJ$11:PJ15,PJ15)-1</f>
        <v>5</v>
      </c>
      <c r="PO15" s="255" t="str">
        <f ca="1">INDEX(OW$11:OW$15,MATCH(5,PN$11:PN$15,0),0)</f>
        <v>USA</v>
      </c>
      <c r="PP15" s="255">
        <f t="shared" ca="1" si="612"/>
        <v>1</v>
      </c>
      <c r="PQ15" s="255" t="str">
        <f ca="1">IF(AND(PQ14&lt;&gt;"",PP15=1),PO15,"")</f>
        <v>USA</v>
      </c>
      <c r="PV15" s="255" t="str">
        <f t="shared" ca="1" si="613"/>
        <v>USA</v>
      </c>
      <c r="PW15" s="255">
        <f ca="1">SUMPRODUCT((TQ3:TQ42=PV15)*(TT3:TT42=PV11)*(UA3:UA42="W"))+SUMPRODUCT((TQ3:TQ42=PV15)*(TT3:TT42=PV12)*(UA3:UA42="W"))+SUMPRODUCT((TQ3:TQ42=PV15)*(TT3:TT42=PV13)*(UA3:UA42="W"))+SUMPRODUCT((TQ3:TQ42=PV15)*(TT3:TT42=PV14)*(UA3:UA42="W"))+SUMPRODUCT((TQ3:TQ42=PV11)*(TT3:TT42=PV15)*(UB3:UB42="W"))+SUMPRODUCT((TQ3:TQ42=PV12)*(TT3:TT42=PV15)*(UB3:UB42="W"))+SUMPRODUCT((TQ3:TQ42=PV13)*(TT3:TT42=PV15)*(UB3:UB42="W"))+SUMPRODUCT((TQ3:TQ42=PV14)*(TT3:TT42=PV15)*(UB3:UB42="W"))</f>
        <v>0</v>
      </c>
      <c r="PX15" s="255">
        <f ca="1">SUMPRODUCT((TQ3:TQ42=PV15)*(TT3:TT42=PV11)*(UA3:UA42="D"))+SUMPRODUCT((TQ3:TQ42=PV15)*(TT3:TT42=PV12)*(UA3:UA42="D"))+SUMPRODUCT((TQ3:TQ42=PV15)*(TT3:TT42=PV13)*(UA3:UA42="D"))+SUMPRODUCT((TQ3:TQ42=PV15)*(TT3:TT42=PV14)*(UA3:UA42="D"))+SUMPRODUCT((TQ3:TQ42=PV11)*(TT3:TT42=PV15)*(UA3:UA42="D"))+SUMPRODUCT((TQ3:TQ42=PV12)*(TT3:TT42=PV15)*(UA3:UA42="D"))+SUMPRODUCT((TQ3:TQ42=PV13)*(TT3:TT42=PV15)*(UA3:UA42="D"))+SUMPRODUCT((TQ3:TQ42=PV14)*(TT3:TT42=PV15)*(UA3:UA42="D"))</f>
        <v>0</v>
      </c>
      <c r="PY15" s="255">
        <f ca="1">SUMPRODUCT((TQ3:TQ42=PV15)*(TT3:TT42=PV11)*(UA3:UA42="L"))+SUMPRODUCT((TQ3:TQ42=PV15)*(TT3:TT42=PV12)*(UA3:UA42="L"))+SUMPRODUCT((TQ3:TQ42=PV15)*(TT3:TT42=PV13)*(UA3:UA42="L"))+SUMPRODUCT((TQ3:TQ42=PV15)*(TT3:TT42=PV14)*(UA3:UA42="L"))+SUMPRODUCT((TQ3:TQ42=PV11)*(TT3:TT42=PV15)*(UB3:UB42="L"))+SUMPRODUCT((TQ3:TQ42=PV12)*(TT3:TT42=PV15)*(UB3:UB42="L"))+SUMPRODUCT((TQ3:TQ42=PV13)*(TT3:TT42=PV15)*(UB3:UB42="L"))+SUMPRODUCT((TQ3:TQ42=PV14)*(TT3:TT42=PV15)*(UB3:UB42="L"))</f>
        <v>0</v>
      </c>
      <c r="PZ15" s="255">
        <f ca="1">IF(PV15&lt;&gt;"",VLOOKUP(PV15,OW4:PA29,5,FALSE),0)</f>
        <v>0</v>
      </c>
      <c r="QA15" s="255">
        <f ca="1">IF(PV15&lt;&gt;"",VLOOKUP(PV15,OW4:PB29,6,FALSE),0)</f>
        <v>0</v>
      </c>
      <c r="QB15" s="255">
        <f ca="1">PZ15-QA15+1000</f>
        <v>1000</v>
      </c>
      <c r="QC15" s="255">
        <f ca="1">IF(PV15&lt;&gt;"",VLOOKUP(PV15,OW4:PD29,8,FALSE),0)</f>
        <v>0</v>
      </c>
      <c r="QD15" s="255">
        <f ca="1">IF(PV15&lt;&gt;"",VLOOKUP(PV15,OW4:PE29,9,FALSE),0)</f>
        <v>0</v>
      </c>
      <c r="QE15" s="255">
        <f ca="1">IF(PV15&lt;&gt;"",QC15-QD15+1000,"")</f>
        <v>1000</v>
      </c>
      <c r="QF15" s="255">
        <f ca="1">IF(PV15&lt;&gt;"",VLOOKUP(PV15,OW11:PA15,5,FALSE),"")</f>
        <v>0</v>
      </c>
      <c r="QG15" s="255">
        <f ca="1">IF(PV15&lt;&gt;"",VLOOKUP(PV15,OW11:PD15,8,FALSE),"")</f>
        <v>0</v>
      </c>
      <c r="QH15" s="255">
        <f ca="1">IF(PV15&lt;&gt;"",VLOOKUP(PV15,OW11:PK15,15,FALSE),"")</f>
        <v>16</v>
      </c>
      <c r="QI15" s="255">
        <f ca="1">SUMPRODUCT((TQ3:TQ42=PV15)*(TT3:TT42=PV11)*TW3:TW42)+SUMPRODUCT((TQ3:TQ42=PV15)*(TT3:TT42=PV12)*TW3:TW42)+SUMPRODUCT((TQ3:TQ42=PV15)*(TT3:TT42=PV13)*TW3:TW42)+SUMPRODUCT((TQ3:TQ42=PV15)*(TT3:TT42=PV14)*TW3:TW42)+SUMPRODUCT((TQ3:TQ42=PV11)*(TT3:TT42=PV15)*TX3:TX42)+SUMPRODUCT((TQ3:TQ42=PV12)*(TT3:TT42=PV15)*TX3:TX42)+SUMPRODUCT((TQ3:TQ42=PV13)*(TT3:TT42=PV15)*TX3:TX42)+SUMPRODUCT((TQ3:TQ42=PV14)*(TT3:TT42=PV15)*TX3:TX42)</f>
        <v>0</v>
      </c>
      <c r="QJ15" s="255">
        <f ca="1">SUMPRODUCT((TQ3:TQ42=PV15)*(TT3:TT42=PV11)*TY3:TY42)+SUMPRODUCT((TQ3:TQ42=PV15)*(TT3:TT42=PV12)*TY3:TY42)+SUMPRODUCT((TQ3:TQ42=PV15)*(TT3:TT42=PV13)*TY3:TY42)+SUMPRODUCT((TQ3:TQ42=PV15)*(TT3:TT42=PV14)*TY3:TY42)+SUMPRODUCT((TQ3:TQ42=PV11)*(TT3:TT42=PV15)*TZ3:TZ42)+SUMPRODUCT((TQ3:TQ42=PV12)*(TT3:TT42=PV15)*TZ3:TZ42)+SUMPRODUCT((TQ3:TQ42=PV13)*(TT3:TT42=PV15)*TZ3:TZ42)+SUMPRODUCT((TQ3:TQ42=PV14)*(TT3:TT42=PV15)*TZ3:TZ42)</f>
        <v>0</v>
      </c>
      <c r="QK15" s="255">
        <f ca="1">IF(PV15&lt;&gt;"",PW15*4+PX15*2+QI15+QJ15,"")</f>
        <v>0</v>
      </c>
      <c r="QL15" s="255">
        <f ca="1">IF(PV15&lt;&gt;"",RANK(QK15,QK11:QK15),"")</f>
        <v>1</v>
      </c>
      <c r="QM15" s="255">
        <f ca="1">SUMPRODUCT((QK11:QK15=QK15)*(QB11:QB15&gt;QB15))</f>
        <v>0</v>
      </c>
      <c r="QN15" s="255">
        <f ca="1">SUMPRODUCT((QK11:QK15=QK15)*(QB11:QB15=QB15)*(QE11:QE15&gt;QE15))</f>
        <v>0</v>
      </c>
      <c r="QO15" s="255">
        <f ca="1">SUMPRODUCT((QK11:QK15=QK15)*(QB11:QB15=QB15)*(QE11:QE15=QE15)*(QF11:QF15&gt;QF15))</f>
        <v>0</v>
      </c>
      <c r="QP15" s="255">
        <f ca="1">SUMPRODUCT((QK11:QK15=QK15)*(QB11:QB15=QB15)*(QE11:QE15=QE15)*(QF11:QF15=QF15)*(QG11:QG15&gt;QG15))</f>
        <v>0</v>
      </c>
      <c r="QQ15" s="255">
        <f ca="1">SUMPRODUCT((QK11:QK15=QK15)*(QB11:QB15=QB15)*(QE11:QE15=QE15)*(QF11:QF15=QF15)*(QG11:QG15=QG15)*(QH11:QH15&gt;QH15))</f>
        <v>0</v>
      </c>
      <c r="QR15" s="255">
        <f t="shared" ca="1" si="616"/>
        <v>1</v>
      </c>
      <c r="QS15" s="255" t="str">
        <f ca="1">IF(PV15&lt;&gt;"",INDEX(PV11:PV15,MATCH(5,QR11:QR15,0),0),"")</f>
        <v>South Africa</v>
      </c>
      <c r="QT15" s="255" t="str">
        <f ca="1">IF(PR14&lt;&gt;"",PR14,"")</f>
        <v/>
      </c>
      <c r="QU15" s="255" t="str">
        <f ca="1">IF(QT15&lt;&gt;"",SUMPRODUCT((TQ3:TQ42=QT15)*(TT3:TT42=QT12)*(UA3:UA42="W"))+SUMPRODUCT((TQ3:TQ42=QT15)*(TT3:TT42=QT13)*(UA3:UA42="W"))+SUMPRODUCT((TQ3:TQ42=QT15)*(TT3:TT42=QT14)*(UA3:UA42="W"))+SUMPRODUCT((TQ3:TQ42=QT12)*(TT3:TT42=QT15)*(UA3:UA42="W"))+SUMPRODUCT((TQ3:TQ42=QT13)*(TT3:TT42=QT15)*(UA3:UA42="W"))+SUMPRODUCT((TQ3:TQ42=QT14)*(TT3:TT42=QT15)*(UA3:UA42="W")),"")</f>
        <v/>
      </c>
      <c r="QV15" s="255" t="str">
        <f ca="1">IF(QT15&lt;&gt;"",SUMPRODUCT((TQ3:TQ42=QT15)*(TT3:TT42=QT12)*(UA3:UA42="D"))+SUMPRODUCT((TQ3:TQ42=QT15)*(TT3:TT42=QT13)*(UA3:UA42="D"))+SUMPRODUCT((TQ3:TQ42=QT15)*(TT3:TT42=QT14)*(UA3:UA42="D"))+SUMPRODUCT((TQ3:TQ42=QT12)*(TT3:TT42=QT15)*(UA3:UA42="D"))+SUMPRODUCT((TQ3:TQ42=QT13)*(TT3:TT42=QT15)*(UA3:UA42="D"))+SUMPRODUCT((TQ3:TQ42=QT14)*(TT3:TT42=QT15)*(UA3:UA42="D")),"")</f>
        <v/>
      </c>
      <c r="QW15" s="255" t="str">
        <f ca="1">IF(QT15&lt;&gt;"",SUMPRODUCT((TQ3:TQ42=QT15)*(TT3:TT42=QT12)*(UA3:UA42="L"))+SUMPRODUCT((TQ3:TQ42=QT15)*(TT3:TT42=QT13)*(UA3:UA42="L"))+SUMPRODUCT((TQ3:TQ42=QT15)*(TT3:TT42=QT14)*(UA3:UA42="L"))+SUMPRODUCT((TQ3:TQ42=QT12)*(TT3:TT42=QT15)*(UA3:UA42="L"))+SUMPRODUCT((TQ3:TQ42=QT13)*(TT3:TT42=QT15)*(UA3:UA42="L"))+SUMPRODUCT((TQ3:TQ42=QT14)*(TT3:TT42=QT15)*(UA3:UA42="L")),"")</f>
        <v/>
      </c>
      <c r="QX15" s="255">
        <f ca="1">IF(QT15&lt;&gt;"",VLOOKUP(QT15,OW4:PA29,5,FALSE),0)</f>
        <v>0</v>
      </c>
      <c r="QY15" s="255">
        <f ca="1">IF(QT15&lt;&gt;"",VLOOKUP(QT15,OW4:PB29,6,FALSE),0)</f>
        <v>0</v>
      </c>
      <c r="QZ15" s="255">
        <f ca="1">QX15-QY15+1000</f>
        <v>1000</v>
      </c>
      <c r="RA15" s="255">
        <f ca="1">IF(QT15&lt;&gt;"",VLOOKUP(QT15,OW4:PD29,8,FALSE),0)</f>
        <v>0</v>
      </c>
      <c r="RB15" s="255">
        <f ca="1">IF(QT15&lt;&gt;"",VLOOKUP(QT15,OW4:PE29,9,FALSE),0)</f>
        <v>0</v>
      </c>
      <c r="RC15" s="255" t="str">
        <f ca="1">IF(QT15&lt;&gt;"",RA15-RB15+1000,"")</f>
        <v/>
      </c>
      <c r="RD15" s="255" t="str">
        <f ca="1">IF(QT15&lt;&gt;"",VLOOKUP(QT15,OW11:PA15,5,FALSE),"")</f>
        <v/>
      </c>
      <c r="RE15" s="255" t="str">
        <f ca="1">IF(QT15&lt;&gt;"",VLOOKUP(QT15,OW11:PD15,8,FALSE),"")</f>
        <v/>
      </c>
      <c r="RF15" s="255" t="str">
        <f ca="1">IF(QT15&lt;&gt;"",VLOOKUP(QT15,OW11:PK15,15,FALSE),"")</f>
        <v/>
      </c>
      <c r="RG15" s="255" t="str">
        <f ca="1">IF(QT15&lt;&gt;"",SUMPRODUCT((TQ3:TQ42=QT15)*(TT3:TT42=QT12)*TW3:TW42)+SUMPRODUCT((TQ3:TQ42=QT15)*(TT3:TT42=QT13)*TW3:TW42)+SUMPRODUCT((TQ3:TQ42=QT15)*(TT3:TT42=QT14)*TW3:TW42)+SUMPRODUCT((TQ3:TQ42=QT12)*(TT3:TT42=QT15)*TX3:TX42)+SUMPRODUCT((TQ3:TQ42=QT13)*(TT3:TT42=QT15)*TX3:TX42)+SUMPRODUCT((TQ3:TQ42=QT14)*(TT3:TT42=QT15)*TX3:TX42),"")</f>
        <v/>
      </c>
      <c r="RH15" s="255" t="str">
        <f ca="1">IF(QT15&lt;&gt;"",SUMPRODUCT((TQ3:TQ42=QT15)*(TT3:TT42=QT12)*TY3:TY42)+SUMPRODUCT((TQ3:TQ42=QT15)*(TT3:TT42=QT13)*TY3:TY42)+SUMPRODUCT((TQ3:TQ42=QT15)*(TT3:TT42=QT14)*TY3:TY42)+SUMPRODUCT((TQ3:TQ42=QT12)*(TT3:TT42=QT15)*TZ3:TZ42)+SUMPRODUCT((TQ3:TQ42=QT13)*(TT3:TT42=QT15)*TZ3:TZ42)+SUMPRODUCT((TQ3:TQ42=QT14)*(TT3:TT42=QT15)*TZ3:TZ42),"")</f>
        <v/>
      </c>
      <c r="RI15" s="255" t="str">
        <f ca="1">IF(QT15&lt;&gt;"",QU15*4+QV15*2+RG15+RH15,"")</f>
        <v/>
      </c>
      <c r="RJ15" s="255" t="str">
        <f ca="1">IF(QT15&lt;&gt;"",RANK(RI15,RI12:RI15),"")</f>
        <v/>
      </c>
      <c r="RK15" s="255">
        <f ca="1">SUMPRODUCT((RI12:RI15=RI15)*(QZ12:QZ15&gt;QZ15))</f>
        <v>0</v>
      </c>
      <c r="RL15" s="255">
        <f ca="1">SUMPRODUCT((RI12:RI15=RI15)*(QZ12:QZ15=QZ15)*(RC12:RC15&gt;RC15))</f>
        <v>0</v>
      </c>
      <c r="RM15" s="255">
        <f ca="1">SUMPRODUCT((RI11:RI15=RI15)*(QZ11:QZ15=QZ15)*(RC11:RC15=RC15)*(RD11:RD15&gt;RD15))</f>
        <v>0</v>
      </c>
      <c r="RN15" s="255">
        <f ca="1">SUMPRODUCT((RI11:RI15=RI15)*(QZ11:QZ15=QZ15)*(RC11:RC15=RC15)*(RD11:RD15=RD15)*(RE11:RE15&gt;RE15))</f>
        <v>0</v>
      </c>
      <c r="RO15" s="255">
        <f ca="1">SUMPRODUCT((RI11:RI15=RI15)*(QZ11:QZ15=QZ15)*(RC11:RC15=RC15)*(RD11:RD15=RD15)*(RE11:RE15=RE15)*(RF11:RF15&gt;RF15))</f>
        <v>0</v>
      </c>
      <c r="RP15" s="255" t="str">
        <f t="shared" ca="1" si="617"/>
        <v/>
      </c>
      <c r="RQ15" s="255" t="str">
        <f ca="1">IF(QT15&lt;&gt;"",INDEX(QT12:QT15,MATCH(5,RP12:RP15,0),0),"")</f>
        <v/>
      </c>
      <c r="RR15" s="255" t="str">
        <f ca="1">IF(PS13&lt;&gt;"",PS13,"")</f>
        <v/>
      </c>
      <c r="RS15" s="255" t="str">
        <f ca="1">IF(RR15&lt;&gt;"",SUMPRODUCT((TQ3:TQ42=RR15)*(TT3:TT42=RR16)*(UA3:UA42="W"))+SUMPRODUCT((TQ3:TQ42=RR15)*(TT3:TT42=RR13)*(UA3:UA42="W"))+SUMPRODUCT((TQ3:TQ42=RR15)*(TT3:TT42=RR14)*(UA3:UA42="W"))+SUMPRODUCT((TQ3:TQ42=RR16)*(TT3:TT42=RR15)*(UB3:UB42="W"))+SUMPRODUCT((TQ3:TQ42=RR13)*(TT3:TT42=RR15)*(UB3:UB42="W"))+SUMPRODUCT((TQ3:TQ42=RR14)*(TT3:TT42=RR15)*(UB3:UB42="W")),"")</f>
        <v/>
      </c>
      <c r="RT15" s="255" t="str">
        <f ca="1">IF(RR15&lt;&gt;"",SUMPRODUCT((TQ3:TQ42=RR15)*(TT3:TT42=RR16)*(UA3:UA42="D"))+SUMPRODUCT((TQ3:TQ42=RR15)*(TT3:TT42=RR13)*(UA3:UA42="D"))+SUMPRODUCT((TQ3:TQ42=RR15)*(TT3:TT42=RR14)*(UA3:UA42="D"))+SUMPRODUCT((TQ3:TQ42=RR16)*(TT3:TT42=RR15)*(UA3:UA42="D"))+SUMPRODUCT((TQ3:TQ42=RR13)*(TT3:TT42=RR15)*(UA3:UA42="D"))+SUMPRODUCT((TQ3:TQ42=RR14)*(TT3:TT42=RR15)*(UA3:UA42="D")),"")</f>
        <v/>
      </c>
      <c r="RU15" s="255" t="str">
        <f ca="1">IF(RR15&lt;&gt;"",SUMPRODUCT((TQ3:TQ42=RR15)*(TT3:TT42=RR16)*(UA3:UA42="L"))+SUMPRODUCT((TQ3:TQ42=RR15)*(TT3:TT42=RR13)*(UA3:UA42="L"))+SUMPRODUCT((TQ3:TQ42=RR15)*(TT3:TT42=RR14)*(UA3:UA42="L"))+SUMPRODUCT((TQ3:TQ42=RR16)*(TT3:TT42=RR15)*(UB3:UB42="L"))+SUMPRODUCT((TQ3:TQ42=RR13)*(TT3:TT42=RR15)*(UB3:UB42="L"))+SUMPRODUCT((TQ3:TQ42=RR14)*(TT3:TT42=RR15)*(UB3:UB42="L")),"")</f>
        <v/>
      </c>
      <c r="RV15" s="255">
        <f ca="1">IF(RR15&lt;&gt;"",VLOOKUP(RR15,OW4:PA29,5,FALSE),0)</f>
        <v>0</v>
      </c>
      <c r="RW15" s="255">
        <f ca="1">IF(RR15&lt;&gt;"",VLOOKUP(RR15,OW4:PB29,6,FALSE),0)</f>
        <v>0</v>
      </c>
      <c r="RX15" s="255">
        <f ca="1">RV15-RW15+1000</f>
        <v>1000</v>
      </c>
      <c r="RY15" s="255">
        <f ca="1">IF(RR15&lt;&gt;"",VLOOKUP(RR15,OW4:PD29,8,FALSE),0)</f>
        <v>0</v>
      </c>
      <c r="RZ15" s="255">
        <f ca="1">IF(RR15&lt;&gt;"",VLOOKUP(RR15,OW4:PE29,9,FALSE),0)</f>
        <v>0</v>
      </c>
      <c r="SA15" s="255" t="str">
        <f ca="1">IF(RR15&lt;&gt;"",RY15-RZ15+1000,"")</f>
        <v/>
      </c>
      <c r="SB15" s="255" t="str">
        <f ca="1">IF(RR15&lt;&gt;"",VLOOKUP(RR15,OW11:PA15,5,FALSE),"")</f>
        <v/>
      </c>
      <c r="SC15" s="255" t="str">
        <f ca="1">IF(RR15&lt;&gt;"",VLOOKUP(RR15,OW11:PD15,8,FALSE),"")</f>
        <v/>
      </c>
      <c r="SD15" s="255" t="str">
        <f ca="1">IF(RR15&lt;&gt;"",VLOOKUP(RR15,OW11:PK15,15,FALSE),"")</f>
        <v/>
      </c>
      <c r="SE15" s="255" t="str">
        <f ca="1">IF(RR15&lt;&gt;"",SUMPRODUCT((TQ3:TQ42=RR15)*(TT3:TT42=RR16)*TW3:TW42)+SUMPRODUCT((TQ3:TQ42=RR15)*(TT3:TT42=RR13)*TW3:TW42)+SUMPRODUCT((TQ3:TQ42=RR15)*(TT3:TT42=RR14)*TW3:TW42)+SUMPRODUCT((TQ3:TQ42=RR16)*(TT3:TT42=RR15)*TX3:TX42)+SUMPRODUCT((TQ3:TQ42=RR13)*(TT3:TT42=RR15)*TX3:TX42)+SUMPRODUCT((TQ3:TQ42=RR14)*(TT3:TT42=RR15)*TX3:TX42),"")</f>
        <v/>
      </c>
      <c r="SF15" s="255" t="str">
        <f ca="1">IF(RR15&lt;&gt;"",SUMPRODUCT((TQ3:TQ42=RR15)*(TT3:TT42=RR16)*TY3:TY42)+SUMPRODUCT((TQ3:TQ42=RR15)*(TT3:TT42=RR13)*TY3:TY42)+SUMPRODUCT((TQ3:TQ42=RR15)*(TT3:TT42=RR14)*TY3:TY42)+SUMPRODUCT((TQ3:TQ42=RR16)*(TT3:TT42=RR15)*TZ3:TZ42)+SUMPRODUCT((TQ3:TQ42=RR13)*(TT3:TT42=RR15)*TZ3:TZ42)+SUMPRODUCT((TQ3:TQ42=RR14)*(TT3:TT42=RR15)*TZ3:TZ42),"")</f>
        <v/>
      </c>
      <c r="SG15" s="255" t="str">
        <f ca="1">IF(RR15&lt;&gt;"",RS15*4+RT15*2+SE15+SF15,"")</f>
        <v/>
      </c>
      <c r="SH15" s="255" t="str">
        <f ca="1">IF(RR15&lt;&gt;"",RANK(SG15,SG13:SG16),"")</f>
        <v/>
      </c>
      <c r="SI15" s="255">
        <f ca="1">SUMPRODUCT((SG13:SG16=SG15)*(RX13:RX16&gt;RX15))</f>
        <v>0</v>
      </c>
      <c r="SJ15" s="255">
        <f ca="1">SUMPRODUCT((SG13:SG16=SG15)*(RX13:RX16=RX15)*(SA13:SA16&gt;SA15))</f>
        <v>0</v>
      </c>
      <c r="SK15" s="255">
        <f ca="1">SUMPRODUCT((SG11:SG15=SG15)*(RX11:RX15=RX15)*(SA11:SA15=SA15)*(SB11:SB15&gt;SB15))</f>
        <v>0</v>
      </c>
      <c r="SL15" s="255">
        <f ca="1">SUMPRODUCT((SG11:SG15=SG15)*(RX11:RX15=RX15)*(SA11:SA15=SA15)*(SB11:SB15=SB15)*(SC11:SC15&gt;SC15))</f>
        <v>0</v>
      </c>
      <c r="SM15" s="255">
        <f ca="1">SUMPRODUCT((SG11:SG15=SG15)*(RX11:RX15=RX15)*(SA11:SA15=SA15)*(SB11:SB15=SB15)*(SC11:SC15=SC15)*(SD11:SD15&gt;SD15))</f>
        <v>0</v>
      </c>
      <c r="SN15" s="255" t="str">
        <f t="shared" ca="1" si="745"/>
        <v/>
      </c>
      <c r="SO15" s="255" t="str">
        <f ca="1">IF(RR15&lt;&gt;"",INDEX(RR13:RR15,MATCH(5,SN13:SN15,0),0),"")</f>
        <v/>
      </c>
      <c r="SP15" s="255" t="str">
        <f ca="1">IF(PT12&lt;&gt;"",PT12,"")</f>
        <v/>
      </c>
      <c r="SQ15" s="255">
        <f ca="1">SUMPRODUCT((TQ3:TQ42=SP15)*(TT3:TT42=SP16)*(UA3:UA42="W"))+SUMPRODUCT((TQ3:TQ42=SP15)*(TT3:TT42=SP17)*(UA3:UA42="W"))+SUMPRODUCT((TQ3:TQ42=SP15)*(TT3:TT42=SP14)*(UA3:UA42="W"))+SUMPRODUCT((TQ3:TQ42=SP16)*(TT3:TT42=SP15)*(UB3:UB42="W"))+SUMPRODUCT((TQ3:TQ42=SP17)*(TT3:TT42=SP15)*(UB3:UB42="W"))+SUMPRODUCT((TQ3:TQ42=SP14)*(TT3:TT42=SP15)*(UB3:UB42="W"))</f>
        <v>0</v>
      </c>
      <c r="SR15" s="255">
        <f ca="1">SUMPRODUCT((TQ3:TQ42=SP15)*(TT3:TT42=SP16)*(UA3:UA42="D"))+SUMPRODUCT((TQ3:TQ42=SP15)*(TT3:TT42=SP17)*(UA3:UA42="D"))+SUMPRODUCT((TQ3:TQ42=SP15)*(TT3:TT42=SP14)*(UA3:UA42="D"))+SUMPRODUCT((TQ3:TQ42=SP16)*(TT3:TT42=SP15)*(UA3:UA42="D"))+SUMPRODUCT((TQ3:TQ42=SP17)*(TT3:TT42=SP15)*(UA3:UA42="D"))+SUMPRODUCT((TQ3:TQ42=SP14)*(TT3:TT42=SP15)*(UA3:UA42="D"))</f>
        <v>0</v>
      </c>
      <c r="SS15" s="255">
        <f ca="1">SUMPRODUCT((TQ3:TQ42=SP15)*(TT3:TT42=SP16)*(UA3:UA42="L"))+SUMPRODUCT((TQ3:TQ42=SP15)*(TT3:TT42=SP17)*(UA3:UA42="L"))+SUMPRODUCT((TQ3:TQ42=SP15)*(TT3:TT42=SP14)*(UA3:UA42="L"))+SUMPRODUCT((TQ3:TQ42=SP16)*(TT3:TT42=SP15)*(UB3:UB42="L"))+SUMPRODUCT((TQ3:TQ42=SP17)*(TT3:TT42=SP15)*(UB3:UB42="L"))+SUMPRODUCT((TQ3:TQ42=SP14)*(TT3:TT42=SP15)*(UB3:UB42="L"))</f>
        <v>0</v>
      </c>
      <c r="ST15" s="255">
        <f ca="1">IF(SP15&lt;&gt;"",VLOOKUP(SP15,OW4:PA29,5,FALSE),0)</f>
        <v>0</v>
      </c>
      <c r="SU15" s="255">
        <f ca="1">IF(SP15&lt;&gt;"",VLOOKUP(SP15,OW4:PB29,6,FALSE),0)</f>
        <v>0</v>
      </c>
      <c r="SV15" s="255">
        <f ca="1">ST15-SU15+1000</f>
        <v>1000</v>
      </c>
      <c r="SW15" s="255">
        <f ca="1">IF(SP15&lt;&gt;"",VLOOKUP(SP15,OW4:PD29,8,FALSE),0)</f>
        <v>0</v>
      </c>
      <c r="SX15" s="255">
        <f ca="1">IF(SP15&lt;&gt;"",VLOOKUP(SP15,OW4:PE29,9,FALSE),0)</f>
        <v>0</v>
      </c>
      <c r="SY15" s="255">
        <f t="shared" ref="SY15" ca="1" si="824">SW15-SX15+1000</f>
        <v>1000</v>
      </c>
      <c r="SZ15" s="255" t="str">
        <f ca="1">IF(SP15&lt;&gt;"",VLOOKUP(SP15,OW11:PA15,5,FALSE),"")</f>
        <v/>
      </c>
      <c r="TA15" s="255" t="str">
        <f ca="1">IF(SP15&lt;&gt;"",VLOOKUP(SP15,OW11:PD15,8,FALSE),"")</f>
        <v/>
      </c>
      <c r="TB15" s="255" t="str">
        <f ca="1">IF(SP15&lt;&gt;"",VLOOKUP(SP15,OW11:PK15,15,FALSE),"")</f>
        <v/>
      </c>
      <c r="TC15" s="255">
        <f ca="1">SUMPRODUCT((TQ3:TQ42=SP15)*(TT3:TT42=SP16)*TW3:TW42)+SUMPRODUCT((TQ3:TQ42=SP15)*(TT3:TT42=SP17)*TW3:TW42)+SUMPRODUCT((TQ3:TQ42=SP15)*(TT3:TT42=SP14)*TW3:TW42)+SUMPRODUCT((TQ3:TQ42=SP16)*(TT3:TT42=SP15)*TX3:TX42)+SUMPRODUCT((TQ3:TQ42=SP17)*(TT3:TT42=SP15)*TX3:TX42)+SUMPRODUCT((TQ3:TQ42=SP14)*(TT3:TT42=SP15)*TX3:TX42)</f>
        <v>0</v>
      </c>
      <c r="TD15" s="255">
        <f ca="1">SUMPRODUCT((TQ3:TQ42=SP15)*(TT3:TT42=SP16)*TY3:TY42)+SUMPRODUCT((TQ3:TQ42=SP15)*(TT3:TT42=SP17)*TY3:TY42)+SUMPRODUCT((TQ3:TQ42=SP15)*(TT3:TT42=SP14)*TY3:TY42)+SUMPRODUCT((TQ3:TQ42=SP16)*(TT3:TT42=SP15)*TZ3:TZ42)+SUMPRODUCT((TQ3:TQ42=SP17)*(TT3:TT42=SP15)*TZ3:TZ42)+SUMPRODUCT((TQ3:TQ42=SP14)*(TT3:TT42=SP15)*TZ3:TZ42)</f>
        <v>0</v>
      </c>
      <c r="TE15" s="255">
        <f t="shared" ref="TE15" ca="1" si="825">SQ15*4+SR15*2+TC15+TD15</f>
        <v>0</v>
      </c>
      <c r="TF15" s="255" t="str">
        <f ca="1">IF(SP15&lt;&gt;"",RANK(TE15,TE14:TE17),"")</f>
        <v/>
      </c>
      <c r="TG15" s="255">
        <f ca="1">SUMPRODUCT((TE14:TE17=TE15)*(SV14:SV17&gt;SV15))</f>
        <v>0</v>
      </c>
      <c r="TH15" s="255">
        <f ca="1">SUMPRODUCT((TE14:TE17=TE15)*(SV14:SV17=SV15)*(SY14:SY17&gt;SY15))</f>
        <v>0</v>
      </c>
      <c r="TI15" s="255">
        <f ca="1">SUMPRODUCT((TE11:TE15=TE15)*(SV11:SV15=SV15)*(SY11:SY15=SY15)*(SZ11:SZ15&gt;SZ15))</f>
        <v>0</v>
      </c>
      <c r="TJ15" s="255">
        <f ca="1">SUMPRODUCT((TE11:TE15=TE15)*(SV11:SV15=SV15)*(SY11:SY15=SY15)*(SZ11:SZ15=SZ15)*(TA11:TA15&gt;TA15))</f>
        <v>0</v>
      </c>
      <c r="TK15" s="255">
        <f ca="1">SUMPRODUCT((TE11:TE15=TE15)*(SV11:SV15=SV15)*(SY11:SY15=SY15)*(SZ11:SZ15=SZ15)*(TA11:TA15=TA15)*(TB11:TB15&gt;TB15))</f>
        <v>0</v>
      </c>
      <c r="TL15" s="255" t="str">
        <f t="shared" ca="1" si="781"/>
        <v/>
      </c>
      <c r="TM15" s="255" t="str">
        <f ca="1">IF(SP14&lt;&gt;"",IF(SP14=TM14,SP15,SP14),"")</f>
        <v/>
      </c>
      <c r="TN15" s="255" t="str">
        <f ca="1">IF(TM15&lt;&gt;"",TM15,IF(SO15&lt;&gt;"",SO15,IF(RQ15&lt;&gt;"",RQ15,IF(QS15&lt;&gt;"",QS15,PO15))))</f>
        <v>South Africa</v>
      </c>
      <c r="TO15" s="255">
        <v>5</v>
      </c>
      <c r="TP15" s="255">
        <v>13</v>
      </c>
      <c r="TQ15" s="255" t="str">
        <f t="shared" si="34"/>
        <v>Argentina</v>
      </c>
      <c r="TR15" s="255" t="str">
        <f ca="1">IF(OFFSET('All Players'!$W22,0,TR$1)&lt;&gt;"",OFFSET('All Players'!$W22,0,TR$1),"")</f>
        <v/>
      </c>
      <c r="TS15" s="255" t="str">
        <f ca="1">IF(OFFSET('All Players'!$Y22,0,TR$1)&lt;&gt;"",OFFSET('All Players'!$Y22,0,TR$1),"")</f>
        <v/>
      </c>
      <c r="TT15" s="255" t="str">
        <f t="shared" si="35"/>
        <v>Georgia</v>
      </c>
      <c r="TU15" s="255" t="str">
        <f ca="1">IF(OFFSET('All Players'!$AA22,0,TT$1)&lt;&gt;"",OFFSET('All Players'!$AA22,0,TT$1),"")</f>
        <v/>
      </c>
      <c r="TV15" s="255" t="str">
        <f ca="1">IF(OFFSET('All Players'!$AC22,0,TU$1)&lt;&gt;"",OFFSET('All Players'!$AC22,0,TU$1),"")</f>
        <v/>
      </c>
      <c r="TW15" s="255">
        <f t="shared" ca="1" si="36"/>
        <v>0</v>
      </c>
      <c r="TX15" s="255">
        <f t="shared" ca="1" si="37"/>
        <v>0</v>
      </c>
      <c r="TY15" s="255">
        <f t="shared" ca="1" si="38"/>
        <v>0</v>
      </c>
      <c r="TZ15" s="255">
        <f t="shared" ca="1" si="39"/>
        <v>0</v>
      </c>
      <c r="UA15" s="255" t="str">
        <f t="shared" ca="1" si="40"/>
        <v/>
      </c>
      <c r="UB15" s="255" t="str">
        <f t="shared" ca="1" si="41"/>
        <v/>
      </c>
      <c r="UC15" s="255">
        <f ca="1">VLOOKUP(UD15,YU11:YV15,2,FALSE)</f>
        <v>1</v>
      </c>
      <c r="UD15" s="255" t="s">
        <v>5</v>
      </c>
      <c r="UE15" s="255">
        <f t="shared" ca="1" si="485"/>
        <v>0</v>
      </c>
      <c r="UF15" s="255">
        <f t="shared" ca="1" si="486"/>
        <v>0</v>
      </c>
      <c r="UG15" s="255">
        <f t="shared" ca="1" si="487"/>
        <v>0</v>
      </c>
      <c r="UH15" s="255">
        <f t="shared" ca="1" si="488"/>
        <v>0</v>
      </c>
      <c r="UI15" s="255">
        <f t="shared" ca="1" si="618"/>
        <v>0</v>
      </c>
      <c r="UJ15" s="255">
        <f t="shared" ca="1" si="489"/>
        <v>1000</v>
      </c>
      <c r="UK15" s="255">
        <f t="shared" ca="1" si="619"/>
        <v>0</v>
      </c>
      <c r="UL15" s="255">
        <f t="shared" ca="1" si="620"/>
        <v>0</v>
      </c>
      <c r="UM15" s="255">
        <f t="shared" ca="1" si="490"/>
        <v>1000</v>
      </c>
      <c r="UN15" s="255">
        <f t="shared" ca="1" si="491"/>
        <v>0</v>
      </c>
      <c r="UO15" s="255">
        <f ca="1">SUMIF(YX:YX,UD15,ZD:ZD)+SUMIF(ZA:ZA,UD15,ZE:ZE)</f>
        <v>0</v>
      </c>
      <c r="UP15" s="255">
        <f ca="1">SUMIF(YX:YX,UD15,ZF:ZF)+SUMIF(ZA:ZA,UD15,ZG:ZG)</f>
        <v>0</v>
      </c>
      <c r="UQ15" s="255">
        <f t="shared" ca="1" si="492"/>
        <v>0</v>
      </c>
      <c r="UR15" s="255">
        <v>16</v>
      </c>
      <c r="US15" s="255">
        <f t="shared" ca="1" si="621"/>
        <v>1</v>
      </c>
      <c r="UU15" s="255">
        <f ca="1">RANK(UQ15,UQ$11:UQ$15)+COUNTIF(UQ$11:UQ15,UQ15)-1</f>
        <v>5</v>
      </c>
      <c r="UV15" s="255" t="str">
        <f ca="1">INDEX(UD$11:UD$15,MATCH(5,UU$11:UU$15,0),0)</f>
        <v>USA</v>
      </c>
      <c r="UW15" s="255">
        <f t="shared" ca="1" si="622"/>
        <v>1</v>
      </c>
      <c r="UX15" s="255" t="str">
        <f ca="1">IF(AND(UX14&lt;&gt;"",UW15=1),UV15,"")</f>
        <v>USA</v>
      </c>
      <c r="VC15" s="255" t="str">
        <f t="shared" ca="1" si="623"/>
        <v>USA</v>
      </c>
      <c r="VD15" s="255">
        <f ca="1">SUMPRODUCT((YX3:YX42=VC15)*(ZA3:ZA42=VC11)*(ZH3:ZH42="W"))+SUMPRODUCT((YX3:YX42=VC15)*(ZA3:ZA42=VC12)*(ZH3:ZH42="W"))+SUMPRODUCT((YX3:YX42=VC15)*(ZA3:ZA42=VC13)*(ZH3:ZH42="W"))+SUMPRODUCT((YX3:YX42=VC15)*(ZA3:ZA42=VC14)*(ZH3:ZH42="W"))+SUMPRODUCT((YX3:YX42=VC11)*(ZA3:ZA42=VC15)*(ZI3:ZI42="W"))+SUMPRODUCT((YX3:YX42=VC12)*(ZA3:ZA42=VC15)*(ZI3:ZI42="W"))+SUMPRODUCT((YX3:YX42=VC13)*(ZA3:ZA42=VC15)*(ZI3:ZI42="W"))+SUMPRODUCT((YX3:YX42=VC14)*(ZA3:ZA42=VC15)*(ZI3:ZI42="W"))</f>
        <v>0</v>
      </c>
      <c r="VE15" s="255">
        <f ca="1">SUMPRODUCT((YX3:YX42=VC15)*(ZA3:ZA42=VC11)*(ZH3:ZH42="D"))+SUMPRODUCT((YX3:YX42=VC15)*(ZA3:ZA42=VC12)*(ZH3:ZH42="D"))+SUMPRODUCT((YX3:YX42=VC15)*(ZA3:ZA42=VC13)*(ZH3:ZH42="D"))+SUMPRODUCT((YX3:YX42=VC15)*(ZA3:ZA42=VC14)*(ZH3:ZH42="D"))+SUMPRODUCT((YX3:YX42=VC11)*(ZA3:ZA42=VC15)*(ZH3:ZH42="D"))+SUMPRODUCT((YX3:YX42=VC12)*(ZA3:ZA42=VC15)*(ZH3:ZH42="D"))+SUMPRODUCT((YX3:YX42=VC13)*(ZA3:ZA42=VC15)*(ZH3:ZH42="D"))+SUMPRODUCT((YX3:YX42=VC14)*(ZA3:ZA42=VC15)*(ZH3:ZH42="D"))</f>
        <v>0</v>
      </c>
      <c r="VF15" s="255">
        <f ca="1">SUMPRODUCT((YX3:YX42=VC15)*(ZA3:ZA42=VC11)*(ZH3:ZH42="L"))+SUMPRODUCT((YX3:YX42=VC15)*(ZA3:ZA42=VC12)*(ZH3:ZH42="L"))+SUMPRODUCT((YX3:YX42=VC15)*(ZA3:ZA42=VC13)*(ZH3:ZH42="L"))+SUMPRODUCT((YX3:YX42=VC15)*(ZA3:ZA42=VC14)*(ZH3:ZH42="L"))+SUMPRODUCT((YX3:YX42=VC11)*(ZA3:ZA42=VC15)*(ZI3:ZI42="L"))+SUMPRODUCT((YX3:YX42=VC12)*(ZA3:ZA42=VC15)*(ZI3:ZI42="L"))+SUMPRODUCT((YX3:YX42=VC13)*(ZA3:ZA42=VC15)*(ZI3:ZI42="L"))+SUMPRODUCT((YX3:YX42=VC14)*(ZA3:ZA42=VC15)*(ZI3:ZI42="L"))</f>
        <v>0</v>
      </c>
      <c r="VG15" s="255">
        <f ca="1">IF(VC15&lt;&gt;"",VLOOKUP(VC15,UD4:UH29,5,FALSE),0)</f>
        <v>0</v>
      </c>
      <c r="VH15" s="255">
        <f ca="1">IF(VC15&lt;&gt;"",VLOOKUP(VC15,UD4:UI29,6,FALSE),0)</f>
        <v>0</v>
      </c>
      <c r="VI15" s="255">
        <f ca="1">VG15-VH15+1000</f>
        <v>1000</v>
      </c>
      <c r="VJ15" s="255">
        <f ca="1">IF(VC15&lt;&gt;"",VLOOKUP(VC15,UD4:UK29,8,FALSE),0)</f>
        <v>0</v>
      </c>
      <c r="VK15" s="255">
        <f ca="1">IF(VC15&lt;&gt;"",VLOOKUP(VC15,UD4:UL29,9,FALSE),0)</f>
        <v>0</v>
      </c>
      <c r="VL15" s="255">
        <f ca="1">IF(VC15&lt;&gt;"",VJ15-VK15+1000,"")</f>
        <v>1000</v>
      </c>
      <c r="VM15" s="255">
        <f ca="1">IF(VC15&lt;&gt;"",VLOOKUP(VC15,UD11:UH15,5,FALSE),"")</f>
        <v>0</v>
      </c>
      <c r="VN15" s="255">
        <f ca="1">IF(VC15&lt;&gt;"",VLOOKUP(VC15,UD11:UK15,8,FALSE),"")</f>
        <v>0</v>
      </c>
      <c r="VO15" s="255">
        <f ca="1">IF(VC15&lt;&gt;"",VLOOKUP(VC15,UD11:UR15,15,FALSE),"")</f>
        <v>16</v>
      </c>
      <c r="VP15" s="255">
        <f ca="1">SUMPRODUCT((YX3:YX42=VC15)*(ZA3:ZA42=VC11)*ZD3:ZD42)+SUMPRODUCT((YX3:YX42=VC15)*(ZA3:ZA42=VC12)*ZD3:ZD42)+SUMPRODUCT((YX3:YX42=VC15)*(ZA3:ZA42=VC13)*ZD3:ZD42)+SUMPRODUCT((YX3:YX42=VC15)*(ZA3:ZA42=VC14)*ZD3:ZD42)+SUMPRODUCT((YX3:YX42=VC11)*(ZA3:ZA42=VC15)*ZE3:ZE42)+SUMPRODUCT((YX3:YX42=VC12)*(ZA3:ZA42=VC15)*ZE3:ZE42)+SUMPRODUCT((YX3:YX42=VC13)*(ZA3:ZA42=VC15)*ZE3:ZE42)+SUMPRODUCT((YX3:YX42=VC14)*(ZA3:ZA42=VC15)*ZE3:ZE42)</f>
        <v>0</v>
      </c>
      <c r="VQ15" s="255">
        <f ca="1">SUMPRODUCT((YX3:YX42=VC15)*(ZA3:ZA42=VC11)*ZF3:ZF42)+SUMPRODUCT((YX3:YX42=VC15)*(ZA3:ZA42=VC12)*ZF3:ZF42)+SUMPRODUCT((YX3:YX42=VC15)*(ZA3:ZA42=VC13)*ZF3:ZF42)+SUMPRODUCT((YX3:YX42=VC15)*(ZA3:ZA42=VC14)*ZF3:ZF42)+SUMPRODUCT((YX3:YX42=VC11)*(ZA3:ZA42=VC15)*ZG3:ZG42)+SUMPRODUCT((YX3:YX42=VC12)*(ZA3:ZA42=VC15)*ZG3:ZG42)+SUMPRODUCT((YX3:YX42=VC13)*(ZA3:ZA42=VC15)*ZG3:ZG42)+SUMPRODUCT((YX3:YX42=VC14)*(ZA3:ZA42=VC15)*ZG3:ZG42)</f>
        <v>0</v>
      </c>
      <c r="VR15" s="255">
        <f ca="1">IF(VC15&lt;&gt;"",VD15*4+VE15*2+VP15+VQ15,"")</f>
        <v>0</v>
      </c>
      <c r="VS15" s="255">
        <f ca="1">IF(VC15&lt;&gt;"",RANK(VR15,VR11:VR15),"")</f>
        <v>1</v>
      </c>
      <c r="VT15" s="255">
        <f ca="1">SUMPRODUCT((VR11:VR15=VR15)*(VI11:VI15&gt;VI15))</f>
        <v>0</v>
      </c>
      <c r="VU15" s="255">
        <f ca="1">SUMPRODUCT((VR11:VR15=VR15)*(VI11:VI15=VI15)*(VL11:VL15&gt;VL15))</f>
        <v>0</v>
      </c>
      <c r="VV15" s="255">
        <f ca="1">SUMPRODUCT((VR11:VR15=VR15)*(VI11:VI15=VI15)*(VL11:VL15=VL15)*(VM11:VM15&gt;VM15))</f>
        <v>0</v>
      </c>
      <c r="VW15" s="255">
        <f ca="1">SUMPRODUCT((VR11:VR15=VR15)*(VI11:VI15=VI15)*(VL11:VL15=VL15)*(VM11:VM15=VM15)*(VN11:VN15&gt;VN15))</f>
        <v>0</v>
      </c>
      <c r="VX15" s="255">
        <f ca="1">SUMPRODUCT((VR11:VR15=VR15)*(VI11:VI15=VI15)*(VL11:VL15=VL15)*(VM11:VM15=VM15)*(VN11:VN15=VN15)*(VO11:VO15&gt;VO15))</f>
        <v>0</v>
      </c>
      <c r="VY15" s="255">
        <f t="shared" ca="1" si="626"/>
        <v>1</v>
      </c>
      <c r="VZ15" s="255" t="str">
        <f ca="1">IF(VC15&lt;&gt;"",INDEX(VC11:VC15,MATCH(5,VY11:VY15,0),0),"")</f>
        <v>South Africa</v>
      </c>
      <c r="WA15" s="255" t="str">
        <f ca="1">IF(UY14&lt;&gt;"",UY14,"")</f>
        <v/>
      </c>
      <c r="WB15" s="255" t="str">
        <f ca="1">IF(WA15&lt;&gt;"",SUMPRODUCT((YX3:YX42=WA15)*(ZA3:ZA42=WA12)*(ZH3:ZH42="W"))+SUMPRODUCT((YX3:YX42=WA15)*(ZA3:ZA42=WA13)*(ZH3:ZH42="W"))+SUMPRODUCT((YX3:YX42=WA15)*(ZA3:ZA42=WA14)*(ZH3:ZH42="W"))+SUMPRODUCT((YX3:YX42=WA12)*(ZA3:ZA42=WA15)*(ZH3:ZH42="W"))+SUMPRODUCT((YX3:YX42=WA13)*(ZA3:ZA42=WA15)*(ZH3:ZH42="W"))+SUMPRODUCT((YX3:YX42=WA14)*(ZA3:ZA42=WA15)*(ZH3:ZH42="W")),"")</f>
        <v/>
      </c>
      <c r="WC15" s="255" t="str">
        <f ca="1">IF(WA15&lt;&gt;"",SUMPRODUCT((YX3:YX42=WA15)*(ZA3:ZA42=WA12)*(ZH3:ZH42="D"))+SUMPRODUCT((YX3:YX42=WA15)*(ZA3:ZA42=WA13)*(ZH3:ZH42="D"))+SUMPRODUCT((YX3:YX42=WA15)*(ZA3:ZA42=WA14)*(ZH3:ZH42="D"))+SUMPRODUCT((YX3:YX42=WA12)*(ZA3:ZA42=WA15)*(ZH3:ZH42="D"))+SUMPRODUCT((YX3:YX42=WA13)*(ZA3:ZA42=WA15)*(ZH3:ZH42="D"))+SUMPRODUCT((YX3:YX42=WA14)*(ZA3:ZA42=WA15)*(ZH3:ZH42="D")),"")</f>
        <v/>
      </c>
      <c r="WD15" s="255" t="str">
        <f ca="1">IF(WA15&lt;&gt;"",SUMPRODUCT((YX3:YX42=WA15)*(ZA3:ZA42=WA12)*(ZH3:ZH42="L"))+SUMPRODUCT((YX3:YX42=WA15)*(ZA3:ZA42=WA13)*(ZH3:ZH42="L"))+SUMPRODUCT((YX3:YX42=WA15)*(ZA3:ZA42=WA14)*(ZH3:ZH42="L"))+SUMPRODUCT((YX3:YX42=WA12)*(ZA3:ZA42=WA15)*(ZH3:ZH42="L"))+SUMPRODUCT((YX3:YX42=WA13)*(ZA3:ZA42=WA15)*(ZH3:ZH42="L"))+SUMPRODUCT((YX3:YX42=WA14)*(ZA3:ZA42=WA15)*(ZH3:ZH42="L")),"")</f>
        <v/>
      </c>
      <c r="WE15" s="255">
        <f ca="1">IF(WA15&lt;&gt;"",VLOOKUP(WA15,UD4:UH29,5,FALSE),0)</f>
        <v>0</v>
      </c>
      <c r="WF15" s="255">
        <f ca="1">IF(WA15&lt;&gt;"",VLOOKUP(WA15,UD4:UI29,6,FALSE),0)</f>
        <v>0</v>
      </c>
      <c r="WG15" s="255">
        <f ca="1">WE15-WF15+1000</f>
        <v>1000</v>
      </c>
      <c r="WH15" s="255">
        <f ca="1">IF(WA15&lt;&gt;"",VLOOKUP(WA15,UD4:UK29,8,FALSE),0)</f>
        <v>0</v>
      </c>
      <c r="WI15" s="255">
        <f ca="1">IF(WA15&lt;&gt;"",VLOOKUP(WA15,UD4:UL29,9,FALSE),0)</f>
        <v>0</v>
      </c>
      <c r="WJ15" s="255" t="str">
        <f ca="1">IF(WA15&lt;&gt;"",WH15-WI15+1000,"")</f>
        <v/>
      </c>
      <c r="WK15" s="255" t="str">
        <f ca="1">IF(WA15&lt;&gt;"",VLOOKUP(WA15,UD11:UH15,5,FALSE),"")</f>
        <v/>
      </c>
      <c r="WL15" s="255" t="str">
        <f ca="1">IF(WA15&lt;&gt;"",VLOOKUP(WA15,UD11:UK15,8,FALSE),"")</f>
        <v/>
      </c>
      <c r="WM15" s="255" t="str">
        <f ca="1">IF(WA15&lt;&gt;"",VLOOKUP(WA15,UD11:UR15,15,FALSE),"")</f>
        <v/>
      </c>
      <c r="WN15" s="255" t="str">
        <f ca="1">IF(WA15&lt;&gt;"",SUMPRODUCT((YX3:YX42=WA15)*(ZA3:ZA42=WA12)*ZD3:ZD42)+SUMPRODUCT((YX3:YX42=WA15)*(ZA3:ZA42=WA13)*ZD3:ZD42)+SUMPRODUCT((YX3:YX42=WA15)*(ZA3:ZA42=WA14)*ZD3:ZD42)+SUMPRODUCT((YX3:YX42=WA12)*(ZA3:ZA42=WA15)*ZE3:ZE42)+SUMPRODUCT((YX3:YX42=WA13)*(ZA3:ZA42=WA15)*ZE3:ZE42)+SUMPRODUCT((YX3:YX42=WA14)*(ZA3:ZA42=WA15)*ZE3:ZE42),"")</f>
        <v/>
      </c>
      <c r="WO15" s="255" t="str">
        <f ca="1">IF(WA15&lt;&gt;"",SUMPRODUCT((YX3:YX42=WA15)*(ZA3:ZA42=WA12)*ZF3:ZF42)+SUMPRODUCT((YX3:YX42=WA15)*(ZA3:ZA42=WA13)*ZF3:ZF42)+SUMPRODUCT((YX3:YX42=WA15)*(ZA3:ZA42=WA14)*ZF3:ZF42)+SUMPRODUCT((YX3:YX42=WA12)*(ZA3:ZA42=WA15)*ZG3:ZG42)+SUMPRODUCT((YX3:YX42=WA13)*(ZA3:ZA42=WA15)*ZG3:ZG42)+SUMPRODUCT((YX3:YX42=WA14)*(ZA3:ZA42=WA15)*ZG3:ZG42),"")</f>
        <v/>
      </c>
      <c r="WP15" s="255" t="str">
        <f ca="1">IF(WA15&lt;&gt;"",WB15*4+WC15*2+WN15+WO15,"")</f>
        <v/>
      </c>
      <c r="WQ15" s="255" t="str">
        <f ca="1">IF(WA15&lt;&gt;"",RANK(WP15,WP12:WP15),"")</f>
        <v/>
      </c>
      <c r="WR15" s="255">
        <f ca="1">SUMPRODUCT((WP12:WP15=WP15)*(WG12:WG15&gt;WG15))</f>
        <v>0</v>
      </c>
      <c r="WS15" s="255">
        <f ca="1">SUMPRODUCT((WP12:WP15=WP15)*(WG12:WG15=WG15)*(WJ12:WJ15&gt;WJ15))</f>
        <v>0</v>
      </c>
      <c r="WT15" s="255">
        <f ca="1">SUMPRODUCT((WP11:WP15=WP15)*(WG11:WG15=WG15)*(WJ11:WJ15=WJ15)*(WK11:WK15&gt;WK15))</f>
        <v>0</v>
      </c>
      <c r="WU15" s="255">
        <f ca="1">SUMPRODUCT((WP11:WP15=WP15)*(WG11:WG15=WG15)*(WJ11:WJ15=WJ15)*(WK11:WK15=WK15)*(WL11:WL15&gt;WL15))</f>
        <v>0</v>
      </c>
      <c r="WV15" s="255">
        <f ca="1">SUMPRODUCT((WP11:WP15=WP15)*(WG11:WG15=WG15)*(WJ11:WJ15=WJ15)*(WK11:WK15=WK15)*(WL11:WL15=WL15)*(WM11:WM15&gt;WM15))</f>
        <v>0</v>
      </c>
      <c r="WW15" s="255" t="str">
        <f t="shared" ca="1" si="627"/>
        <v/>
      </c>
      <c r="WX15" s="255" t="str">
        <f ca="1">IF(WA15&lt;&gt;"",INDEX(WA12:WA15,MATCH(5,WW12:WW15,0),0),"")</f>
        <v/>
      </c>
      <c r="WY15" s="255" t="str">
        <f ca="1">IF(UZ13&lt;&gt;"",UZ13,"")</f>
        <v/>
      </c>
      <c r="WZ15" s="255" t="str">
        <f ca="1">IF(WY15&lt;&gt;"",SUMPRODUCT((YX3:YX42=WY15)*(ZA3:ZA42=WY16)*(ZH3:ZH42="W"))+SUMPRODUCT((YX3:YX42=WY15)*(ZA3:ZA42=WY13)*(ZH3:ZH42="W"))+SUMPRODUCT((YX3:YX42=WY15)*(ZA3:ZA42=WY14)*(ZH3:ZH42="W"))+SUMPRODUCT((YX3:YX42=WY16)*(ZA3:ZA42=WY15)*(ZI3:ZI42="W"))+SUMPRODUCT((YX3:YX42=WY13)*(ZA3:ZA42=WY15)*(ZI3:ZI42="W"))+SUMPRODUCT((YX3:YX42=WY14)*(ZA3:ZA42=WY15)*(ZI3:ZI42="W")),"")</f>
        <v/>
      </c>
      <c r="XA15" s="255" t="str">
        <f ca="1">IF(WY15&lt;&gt;"",SUMPRODUCT((YX3:YX42=WY15)*(ZA3:ZA42=WY16)*(ZH3:ZH42="D"))+SUMPRODUCT((YX3:YX42=WY15)*(ZA3:ZA42=WY13)*(ZH3:ZH42="D"))+SUMPRODUCT((YX3:YX42=WY15)*(ZA3:ZA42=WY14)*(ZH3:ZH42="D"))+SUMPRODUCT((YX3:YX42=WY16)*(ZA3:ZA42=WY15)*(ZH3:ZH42="D"))+SUMPRODUCT((YX3:YX42=WY13)*(ZA3:ZA42=WY15)*(ZH3:ZH42="D"))+SUMPRODUCT((YX3:YX42=WY14)*(ZA3:ZA42=WY15)*(ZH3:ZH42="D")),"")</f>
        <v/>
      </c>
      <c r="XB15" s="255" t="str">
        <f ca="1">IF(WY15&lt;&gt;"",SUMPRODUCT((YX3:YX42=WY15)*(ZA3:ZA42=WY16)*(ZH3:ZH42="L"))+SUMPRODUCT((YX3:YX42=WY15)*(ZA3:ZA42=WY13)*(ZH3:ZH42="L"))+SUMPRODUCT((YX3:YX42=WY15)*(ZA3:ZA42=WY14)*(ZH3:ZH42="L"))+SUMPRODUCT((YX3:YX42=WY16)*(ZA3:ZA42=WY15)*(ZI3:ZI42="L"))+SUMPRODUCT((YX3:YX42=WY13)*(ZA3:ZA42=WY15)*(ZI3:ZI42="L"))+SUMPRODUCT((YX3:YX42=WY14)*(ZA3:ZA42=WY15)*(ZI3:ZI42="L")),"")</f>
        <v/>
      </c>
      <c r="XC15" s="255">
        <f ca="1">IF(WY15&lt;&gt;"",VLOOKUP(WY15,UD4:UH29,5,FALSE),0)</f>
        <v>0</v>
      </c>
      <c r="XD15" s="255">
        <f ca="1">IF(WY15&lt;&gt;"",VLOOKUP(WY15,UD4:UI29,6,FALSE),0)</f>
        <v>0</v>
      </c>
      <c r="XE15" s="255">
        <f ca="1">XC15-XD15+1000</f>
        <v>1000</v>
      </c>
      <c r="XF15" s="255">
        <f ca="1">IF(WY15&lt;&gt;"",VLOOKUP(WY15,UD4:UK29,8,FALSE),0)</f>
        <v>0</v>
      </c>
      <c r="XG15" s="255">
        <f ca="1">IF(WY15&lt;&gt;"",VLOOKUP(WY15,UD4:UL29,9,FALSE),0)</f>
        <v>0</v>
      </c>
      <c r="XH15" s="255" t="str">
        <f ca="1">IF(WY15&lt;&gt;"",XF15-XG15+1000,"")</f>
        <v/>
      </c>
      <c r="XI15" s="255" t="str">
        <f ca="1">IF(WY15&lt;&gt;"",VLOOKUP(WY15,UD11:UH15,5,FALSE),"")</f>
        <v/>
      </c>
      <c r="XJ15" s="255" t="str">
        <f ca="1">IF(WY15&lt;&gt;"",VLOOKUP(WY15,UD11:UK15,8,FALSE),"")</f>
        <v/>
      </c>
      <c r="XK15" s="255" t="str">
        <f ca="1">IF(WY15&lt;&gt;"",VLOOKUP(WY15,UD11:UR15,15,FALSE),"")</f>
        <v/>
      </c>
      <c r="XL15" s="255" t="str">
        <f ca="1">IF(WY15&lt;&gt;"",SUMPRODUCT((YX3:YX42=WY15)*(ZA3:ZA42=WY16)*ZD3:ZD42)+SUMPRODUCT((YX3:YX42=WY15)*(ZA3:ZA42=WY13)*ZD3:ZD42)+SUMPRODUCT((YX3:YX42=WY15)*(ZA3:ZA42=WY14)*ZD3:ZD42)+SUMPRODUCT((YX3:YX42=WY16)*(ZA3:ZA42=WY15)*ZE3:ZE42)+SUMPRODUCT((YX3:YX42=WY13)*(ZA3:ZA42=WY15)*ZE3:ZE42)+SUMPRODUCT((YX3:YX42=WY14)*(ZA3:ZA42=WY15)*ZE3:ZE42),"")</f>
        <v/>
      </c>
      <c r="XM15" s="255" t="str">
        <f ca="1">IF(WY15&lt;&gt;"",SUMPRODUCT((YX3:YX42=WY15)*(ZA3:ZA42=WY16)*ZF3:ZF42)+SUMPRODUCT((YX3:YX42=WY15)*(ZA3:ZA42=WY13)*ZF3:ZF42)+SUMPRODUCT((YX3:YX42=WY15)*(ZA3:ZA42=WY14)*ZF3:ZF42)+SUMPRODUCT((YX3:YX42=WY16)*(ZA3:ZA42=WY15)*ZG3:ZG42)+SUMPRODUCT((YX3:YX42=WY13)*(ZA3:ZA42=WY15)*ZG3:ZG42)+SUMPRODUCT((YX3:YX42=WY14)*(ZA3:ZA42=WY15)*ZG3:ZG42),"")</f>
        <v/>
      </c>
      <c r="XN15" s="255" t="str">
        <f ca="1">IF(WY15&lt;&gt;"",WZ15*4+XA15*2+XL15+XM15,"")</f>
        <v/>
      </c>
      <c r="XO15" s="255" t="str">
        <f ca="1">IF(WY15&lt;&gt;"",RANK(XN15,XN13:XN16),"")</f>
        <v/>
      </c>
      <c r="XP15" s="255">
        <f ca="1">SUMPRODUCT((XN13:XN16=XN15)*(XE13:XE16&gt;XE15))</f>
        <v>0</v>
      </c>
      <c r="XQ15" s="255">
        <f ca="1">SUMPRODUCT((XN13:XN16=XN15)*(XE13:XE16=XE15)*(XH13:XH16&gt;XH15))</f>
        <v>0</v>
      </c>
      <c r="XR15" s="255">
        <f ca="1">SUMPRODUCT((XN11:XN15=XN15)*(XE11:XE15=XE15)*(XH11:XH15=XH15)*(XI11:XI15&gt;XI15))</f>
        <v>0</v>
      </c>
      <c r="XS15" s="255">
        <f ca="1">SUMPRODUCT((XN11:XN15=XN15)*(XE11:XE15=XE15)*(XH11:XH15=XH15)*(XI11:XI15=XI15)*(XJ11:XJ15&gt;XJ15))</f>
        <v>0</v>
      </c>
      <c r="XT15" s="255">
        <f ca="1">SUMPRODUCT((XN11:XN15=XN15)*(XE11:XE15=XE15)*(XH11:XH15=XH15)*(XI11:XI15=XI15)*(XJ11:XJ15=XJ15)*(XK11:XK15&gt;XK15))</f>
        <v>0</v>
      </c>
      <c r="XU15" s="255" t="str">
        <f t="shared" ca="1" si="747"/>
        <v/>
      </c>
      <c r="XV15" s="255" t="str">
        <f ca="1">IF(WY15&lt;&gt;"",INDEX(WY13:WY15,MATCH(5,XU13:XU15,0),0),"")</f>
        <v/>
      </c>
      <c r="XW15" s="255" t="str">
        <f ca="1">IF(VA12&lt;&gt;"",VA12,"")</f>
        <v/>
      </c>
      <c r="XX15" s="255">
        <f ca="1">SUMPRODUCT((YX3:YX42=XW15)*(ZA3:ZA42=XW16)*(ZH3:ZH42="W"))+SUMPRODUCT((YX3:YX42=XW15)*(ZA3:ZA42=XW17)*(ZH3:ZH42="W"))+SUMPRODUCT((YX3:YX42=XW15)*(ZA3:ZA42=XW14)*(ZH3:ZH42="W"))+SUMPRODUCT((YX3:YX42=XW16)*(ZA3:ZA42=XW15)*(ZI3:ZI42="W"))+SUMPRODUCT((YX3:YX42=XW17)*(ZA3:ZA42=XW15)*(ZI3:ZI42="W"))+SUMPRODUCT((YX3:YX42=XW14)*(ZA3:ZA42=XW15)*(ZI3:ZI42="W"))</f>
        <v>0</v>
      </c>
      <c r="XY15" s="255">
        <f ca="1">SUMPRODUCT((YX3:YX42=XW15)*(ZA3:ZA42=XW16)*(ZH3:ZH42="D"))+SUMPRODUCT((YX3:YX42=XW15)*(ZA3:ZA42=XW17)*(ZH3:ZH42="D"))+SUMPRODUCT((YX3:YX42=XW15)*(ZA3:ZA42=XW14)*(ZH3:ZH42="D"))+SUMPRODUCT((YX3:YX42=XW16)*(ZA3:ZA42=XW15)*(ZH3:ZH42="D"))+SUMPRODUCT((YX3:YX42=XW17)*(ZA3:ZA42=XW15)*(ZH3:ZH42="D"))+SUMPRODUCT((YX3:YX42=XW14)*(ZA3:ZA42=XW15)*(ZH3:ZH42="D"))</f>
        <v>0</v>
      </c>
      <c r="XZ15" s="255">
        <f ca="1">SUMPRODUCT((YX3:YX42=XW15)*(ZA3:ZA42=XW16)*(ZH3:ZH42="L"))+SUMPRODUCT((YX3:YX42=XW15)*(ZA3:ZA42=XW17)*(ZH3:ZH42="L"))+SUMPRODUCT((YX3:YX42=XW15)*(ZA3:ZA42=XW14)*(ZH3:ZH42="L"))+SUMPRODUCT((YX3:YX42=XW16)*(ZA3:ZA42=XW15)*(ZI3:ZI42="L"))+SUMPRODUCT((YX3:YX42=XW17)*(ZA3:ZA42=XW15)*(ZI3:ZI42="L"))+SUMPRODUCT((YX3:YX42=XW14)*(ZA3:ZA42=XW15)*(ZI3:ZI42="L"))</f>
        <v>0</v>
      </c>
      <c r="YA15" s="255">
        <f ca="1">IF(XW15&lt;&gt;"",VLOOKUP(XW15,UD4:UH29,5,FALSE),0)</f>
        <v>0</v>
      </c>
      <c r="YB15" s="255">
        <f ca="1">IF(XW15&lt;&gt;"",VLOOKUP(XW15,UD4:UI29,6,FALSE),0)</f>
        <v>0</v>
      </c>
      <c r="YC15" s="255">
        <f ca="1">YA15-YB15+1000</f>
        <v>1000</v>
      </c>
      <c r="YD15" s="255">
        <f ca="1">IF(XW15&lt;&gt;"",VLOOKUP(XW15,UD4:UK29,8,FALSE),0)</f>
        <v>0</v>
      </c>
      <c r="YE15" s="255">
        <f ca="1">IF(XW15&lt;&gt;"",VLOOKUP(XW15,UD4:UL29,9,FALSE),0)</f>
        <v>0</v>
      </c>
      <c r="YF15" s="255">
        <f t="shared" ref="YF15" ca="1" si="826">YD15-YE15+1000</f>
        <v>1000</v>
      </c>
      <c r="YG15" s="255" t="str">
        <f ca="1">IF(XW15&lt;&gt;"",VLOOKUP(XW15,UD11:UH15,5,FALSE),"")</f>
        <v/>
      </c>
      <c r="YH15" s="255" t="str">
        <f ca="1">IF(XW15&lt;&gt;"",VLOOKUP(XW15,UD11:UK15,8,FALSE),"")</f>
        <v/>
      </c>
      <c r="YI15" s="255" t="str">
        <f ca="1">IF(XW15&lt;&gt;"",VLOOKUP(XW15,UD11:UR15,15,FALSE),"")</f>
        <v/>
      </c>
      <c r="YJ15" s="255">
        <f ca="1">SUMPRODUCT((YX3:YX42=XW15)*(ZA3:ZA42=XW16)*ZD3:ZD42)+SUMPRODUCT((YX3:YX42=XW15)*(ZA3:ZA42=XW17)*ZD3:ZD42)+SUMPRODUCT((YX3:YX42=XW15)*(ZA3:ZA42=XW14)*ZD3:ZD42)+SUMPRODUCT((YX3:YX42=XW16)*(ZA3:ZA42=XW15)*ZE3:ZE42)+SUMPRODUCT((YX3:YX42=XW17)*(ZA3:ZA42=XW15)*ZE3:ZE42)+SUMPRODUCT((YX3:YX42=XW14)*(ZA3:ZA42=XW15)*ZE3:ZE42)</f>
        <v>0</v>
      </c>
      <c r="YK15" s="255">
        <f ca="1">SUMPRODUCT((YX3:YX42=XW15)*(ZA3:ZA42=XW16)*ZF3:ZF42)+SUMPRODUCT((YX3:YX42=XW15)*(ZA3:ZA42=XW17)*ZF3:ZF42)+SUMPRODUCT((YX3:YX42=XW15)*(ZA3:ZA42=XW14)*ZF3:ZF42)+SUMPRODUCT((YX3:YX42=XW16)*(ZA3:ZA42=XW15)*ZG3:ZG42)+SUMPRODUCT((YX3:YX42=XW17)*(ZA3:ZA42=XW15)*ZG3:ZG42)+SUMPRODUCT((YX3:YX42=XW14)*(ZA3:ZA42=XW15)*ZG3:ZG42)</f>
        <v>0</v>
      </c>
      <c r="YL15" s="255">
        <f t="shared" ref="YL15" ca="1" si="827">XX15*4+XY15*2+YJ15+YK15</f>
        <v>0</v>
      </c>
      <c r="YM15" s="255" t="str">
        <f ca="1">IF(XW15&lt;&gt;"",RANK(YL15,YL14:YL17),"")</f>
        <v/>
      </c>
      <c r="YN15" s="255">
        <f ca="1">SUMPRODUCT((YL14:YL17=YL15)*(YC14:YC17&gt;YC15))</f>
        <v>0</v>
      </c>
      <c r="YO15" s="255">
        <f ca="1">SUMPRODUCT((YL14:YL17=YL15)*(YC14:YC17=YC15)*(YF14:YF17&gt;YF15))</f>
        <v>0</v>
      </c>
      <c r="YP15" s="255">
        <f ca="1">SUMPRODUCT((YL11:YL15=YL15)*(YC11:YC15=YC15)*(YF11:YF15=YF15)*(YG11:YG15&gt;YG15))</f>
        <v>0</v>
      </c>
      <c r="YQ15" s="255">
        <f ca="1">SUMPRODUCT((YL11:YL15=YL15)*(YC11:YC15=YC15)*(YF11:YF15=YF15)*(YG11:YG15=YG15)*(YH11:YH15&gt;YH15))</f>
        <v>0</v>
      </c>
      <c r="YR15" s="255">
        <f ca="1">SUMPRODUCT((YL11:YL15=YL15)*(YC11:YC15=YC15)*(YF11:YF15=YF15)*(YG11:YG15=YG15)*(YH11:YH15=YH15)*(YI11:YI15&gt;YI15))</f>
        <v>0</v>
      </c>
      <c r="YS15" s="255" t="str">
        <f t="shared" ca="1" si="784"/>
        <v/>
      </c>
      <c r="YT15" s="255" t="str">
        <f ca="1">IF(XW14&lt;&gt;"",IF(XW14=YT14,XW15,XW14),"")</f>
        <v/>
      </c>
      <c r="YU15" s="255" t="str">
        <f ca="1">IF(YT15&lt;&gt;"",YT15,IF(XV15&lt;&gt;"",XV15,IF(WX15&lt;&gt;"",WX15,IF(VZ15&lt;&gt;"",VZ15,UV15))))</f>
        <v>South Africa</v>
      </c>
      <c r="YV15" s="255">
        <v>5</v>
      </c>
      <c r="YW15" s="255">
        <v>13</v>
      </c>
      <c r="YX15" s="255" t="str">
        <f t="shared" si="42"/>
        <v>Argentina</v>
      </c>
      <c r="YY15" s="255" t="str">
        <f ca="1">IF(OFFSET('All Players'!$W22,0,YY$1)&lt;&gt;"",OFFSET('All Players'!$W22,0,YY$1),"")</f>
        <v/>
      </c>
      <c r="YZ15" s="255" t="str">
        <f ca="1">IF(OFFSET('All Players'!$Y22,0,YY$1)&lt;&gt;"",OFFSET('All Players'!$Y22,0,YY$1),"")</f>
        <v/>
      </c>
      <c r="ZA15" s="255" t="str">
        <f t="shared" si="43"/>
        <v>Georgia</v>
      </c>
      <c r="ZB15" s="255" t="str">
        <f ca="1">IF(OFFSET('All Players'!$AA22,0,ZA$1)&lt;&gt;"",OFFSET('All Players'!$AA22,0,ZA$1),"")</f>
        <v/>
      </c>
      <c r="ZC15" s="255" t="str">
        <f ca="1">IF(OFFSET('All Players'!$AC22,0,ZB$1)&lt;&gt;"",OFFSET('All Players'!$AC22,0,ZB$1),"")</f>
        <v/>
      </c>
      <c r="ZD15" s="255">
        <f t="shared" ca="1" si="44"/>
        <v>0</v>
      </c>
      <c r="ZE15" s="255">
        <f t="shared" ca="1" si="45"/>
        <v>0</v>
      </c>
      <c r="ZF15" s="255">
        <f t="shared" ca="1" si="46"/>
        <v>0</v>
      </c>
      <c r="ZG15" s="255">
        <f t="shared" ca="1" si="47"/>
        <v>0</v>
      </c>
      <c r="ZH15" s="255" t="str">
        <f t="shared" ca="1" si="48"/>
        <v/>
      </c>
      <c r="ZI15" s="255" t="str">
        <f t="shared" ca="1" si="49"/>
        <v/>
      </c>
      <c r="ZJ15" s="255">
        <f ca="1">VLOOKUP(ZK15,AEB11:AEC15,2,FALSE)</f>
        <v>1</v>
      </c>
      <c r="ZK15" s="255" t="s">
        <v>5</v>
      </c>
      <c r="ZL15" s="255">
        <f t="shared" ca="1" si="493"/>
        <v>0</v>
      </c>
      <c r="ZM15" s="255">
        <f t="shared" ca="1" si="494"/>
        <v>0</v>
      </c>
      <c r="ZN15" s="255">
        <f t="shared" ca="1" si="495"/>
        <v>0</v>
      </c>
      <c r="ZO15" s="255">
        <f t="shared" ca="1" si="496"/>
        <v>0</v>
      </c>
      <c r="ZP15" s="255">
        <f t="shared" ca="1" si="628"/>
        <v>0</v>
      </c>
      <c r="ZQ15" s="255">
        <f t="shared" ca="1" si="497"/>
        <v>1000</v>
      </c>
      <c r="ZR15" s="255">
        <f t="shared" ca="1" si="629"/>
        <v>0</v>
      </c>
      <c r="ZS15" s="255">
        <f t="shared" ca="1" si="630"/>
        <v>0</v>
      </c>
      <c r="ZT15" s="255">
        <f t="shared" ca="1" si="498"/>
        <v>1000</v>
      </c>
      <c r="ZU15" s="255">
        <f t="shared" ca="1" si="499"/>
        <v>0</v>
      </c>
      <c r="ZV15" s="255">
        <f ca="1">SUMIF(AEE:AEE,ZK15,AEK:AEK)+SUMIF(AEH:AEH,ZK15,AEL:AEL)</f>
        <v>0</v>
      </c>
      <c r="ZW15" s="255">
        <f ca="1">SUMIF(AEE:AEE,ZK15,AEM:AEM)+SUMIF(AEH:AEH,ZK15,AEN:AEN)</f>
        <v>0</v>
      </c>
      <c r="ZX15" s="255">
        <f t="shared" ca="1" si="500"/>
        <v>0</v>
      </c>
      <c r="ZY15" s="255">
        <v>16</v>
      </c>
      <c r="ZZ15" s="255">
        <f t="shared" ca="1" si="631"/>
        <v>1</v>
      </c>
      <c r="AAB15" s="255">
        <f ca="1">RANK(ZX15,ZX$11:ZX$15)+COUNTIF(ZX$11:ZX15,ZX15)-1</f>
        <v>5</v>
      </c>
      <c r="AAC15" s="255" t="str">
        <f ca="1">INDEX(ZK$11:ZK$15,MATCH(5,AAB$11:AAB$15,0),0)</f>
        <v>USA</v>
      </c>
      <c r="AAD15" s="255">
        <f t="shared" ca="1" si="632"/>
        <v>1</v>
      </c>
      <c r="AAE15" s="255" t="str">
        <f ca="1">IF(AND(AAE14&lt;&gt;"",AAD15=1),AAC15,"")</f>
        <v>USA</v>
      </c>
      <c r="AAJ15" s="255" t="str">
        <f t="shared" ca="1" si="633"/>
        <v>USA</v>
      </c>
      <c r="AAK15" s="255">
        <f ca="1">SUMPRODUCT((AEE3:AEE42=AAJ15)*(AEH3:AEH42=AAJ11)*(AEO3:AEO42="W"))+SUMPRODUCT((AEE3:AEE42=AAJ15)*(AEH3:AEH42=AAJ12)*(AEO3:AEO42="W"))+SUMPRODUCT((AEE3:AEE42=AAJ15)*(AEH3:AEH42=AAJ13)*(AEO3:AEO42="W"))+SUMPRODUCT((AEE3:AEE42=AAJ15)*(AEH3:AEH42=AAJ14)*(AEO3:AEO42="W"))+SUMPRODUCT((AEE3:AEE42=AAJ11)*(AEH3:AEH42=AAJ15)*(AEP3:AEP42="W"))+SUMPRODUCT((AEE3:AEE42=AAJ12)*(AEH3:AEH42=AAJ15)*(AEP3:AEP42="W"))+SUMPRODUCT((AEE3:AEE42=AAJ13)*(AEH3:AEH42=AAJ15)*(AEP3:AEP42="W"))+SUMPRODUCT((AEE3:AEE42=AAJ14)*(AEH3:AEH42=AAJ15)*(AEP3:AEP42="W"))</f>
        <v>0</v>
      </c>
      <c r="AAL15" s="255">
        <f ca="1">SUMPRODUCT((AEE3:AEE42=AAJ15)*(AEH3:AEH42=AAJ11)*(AEO3:AEO42="D"))+SUMPRODUCT((AEE3:AEE42=AAJ15)*(AEH3:AEH42=AAJ12)*(AEO3:AEO42="D"))+SUMPRODUCT((AEE3:AEE42=AAJ15)*(AEH3:AEH42=AAJ13)*(AEO3:AEO42="D"))+SUMPRODUCT((AEE3:AEE42=AAJ15)*(AEH3:AEH42=AAJ14)*(AEO3:AEO42="D"))+SUMPRODUCT((AEE3:AEE42=AAJ11)*(AEH3:AEH42=AAJ15)*(AEO3:AEO42="D"))+SUMPRODUCT((AEE3:AEE42=AAJ12)*(AEH3:AEH42=AAJ15)*(AEO3:AEO42="D"))+SUMPRODUCT((AEE3:AEE42=AAJ13)*(AEH3:AEH42=AAJ15)*(AEO3:AEO42="D"))+SUMPRODUCT((AEE3:AEE42=AAJ14)*(AEH3:AEH42=AAJ15)*(AEO3:AEO42="D"))</f>
        <v>0</v>
      </c>
      <c r="AAM15" s="255">
        <f ca="1">SUMPRODUCT((AEE3:AEE42=AAJ15)*(AEH3:AEH42=AAJ11)*(AEO3:AEO42="L"))+SUMPRODUCT((AEE3:AEE42=AAJ15)*(AEH3:AEH42=AAJ12)*(AEO3:AEO42="L"))+SUMPRODUCT((AEE3:AEE42=AAJ15)*(AEH3:AEH42=AAJ13)*(AEO3:AEO42="L"))+SUMPRODUCT((AEE3:AEE42=AAJ15)*(AEH3:AEH42=AAJ14)*(AEO3:AEO42="L"))+SUMPRODUCT((AEE3:AEE42=AAJ11)*(AEH3:AEH42=AAJ15)*(AEP3:AEP42="L"))+SUMPRODUCT((AEE3:AEE42=AAJ12)*(AEH3:AEH42=AAJ15)*(AEP3:AEP42="L"))+SUMPRODUCT((AEE3:AEE42=AAJ13)*(AEH3:AEH42=AAJ15)*(AEP3:AEP42="L"))+SUMPRODUCT((AEE3:AEE42=AAJ14)*(AEH3:AEH42=AAJ15)*(AEP3:AEP42="L"))</f>
        <v>0</v>
      </c>
      <c r="AAN15" s="255">
        <f ca="1">IF(AAJ15&lt;&gt;"",VLOOKUP(AAJ15,ZK4:ZO29,5,FALSE),0)</f>
        <v>0</v>
      </c>
      <c r="AAO15" s="255">
        <f ca="1">IF(AAJ15&lt;&gt;"",VLOOKUP(AAJ15,ZK4:ZP29,6,FALSE),0)</f>
        <v>0</v>
      </c>
      <c r="AAP15" s="255">
        <f ca="1">AAN15-AAO15+1000</f>
        <v>1000</v>
      </c>
      <c r="AAQ15" s="255">
        <f ca="1">IF(AAJ15&lt;&gt;"",VLOOKUP(AAJ15,ZK4:ZR29,8,FALSE),0)</f>
        <v>0</v>
      </c>
      <c r="AAR15" s="255">
        <f ca="1">IF(AAJ15&lt;&gt;"",VLOOKUP(AAJ15,ZK4:ZS29,9,FALSE),0)</f>
        <v>0</v>
      </c>
      <c r="AAS15" s="255">
        <f ca="1">IF(AAJ15&lt;&gt;"",AAQ15-AAR15+1000,"")</f>
        <v>1000</v>
      </c>
      <c r="AAT15" s="255">
        <f ca="1">IF(AAJ15&lt;&gt;"",VLOOKUP(AAJ15,ZK11:ZO15,5,FALSE),"")</f>
        <v>0</v>
      </c>
      <c r="AAU15" s="255">
        <f ca="1">IF(AAJ15&lt;&gt;"",VLOOKUP(AAJ15,ZK11:ZR15,8,FALSE),"")</f>
        <v>0</v>
      </c>
      <c r="AAV15" s="255">
        <f ca="1">IF(AAJ15&lt;&gt;"",VLOOKUP(AAJ15,ZK11:ZY15,15,FALSE),"")</f>
        <v>16</v>
      </c>
      <c r="AAW15" s="255">
        <f ca="1">SUMPRODUCT((AEE3:AEE42=AAJ15)*(AEH3:AEH42=AAJ11)*AEK3:AEK42)+SUMPRODUCT((AEE3:AEE42=AAJ15)*(AEH3:AEH42=AAJ12)*AEK3:AEK42)+SUMPRODUCT((AEE3:AEE42=AAJ15)*(AEH3:AEH42=AAJ13)*AEK3:AEK42)+SUMPRODUCT((AEE3:AEE42=AAJ15)*(AEH3:AEH42=AAJ14)*AEK3:AEK42)+SUMPRODUCT((AEE3:AEE42=AAJ11)*(AEH3:AEH42=AAJ15)*AEL3:AEL42)+SUMPRODUCT((AEE3:AEE42=AAJ12)*(AEH3:AEH42=AAJ15)*AEL3:AEL42)+SUMPRODUCT((AEE3:AEE42=AAJ13)*(AEH3:AEH42=AAJ15)*AEL3:AEL42)+SUMPRODUCT((AEE3:AEE42=AAJ14)*(AEH3:AEH42=AAJ15)*AEL3:AEL42)</f>
        <v>0</v>
      </c>
      <c r="AAX15" s="255">
        <f ca="1">SUMPRODUCT((AEE3:AEE42=AAJ15)*(AEH3:AEH42=AAJ11)*AEM3:AEM42)+SUMPRODUCT((AEE3:AEE42=AAJ15)*(AEH3:AEH42=AAJ12)*AEM3:AEM42)+SUMPRODUCT((AEE3:AEE42=AAJ15)*(AEH3:AEH42=AAJ13)*AEM3:AEM42)+SUMPRODUCT((AEE3:AEE42=AAJ15)*(AEH3:AEH42=AAJ14)*AEM3:AEM42)+SUMPRODUCT((AEE3:AEE42=AAJ11)*(AEH3:AEH42=AAJ15)*AEN3:AEN42)+SUMPRODUCT((AEE3:AEE42=AAJ12)*(AEH3:AEH42=AAJ15)*AEN3:AEN42)+SUMPRODUCT((AEE3:AEE42=AAJ13)*(AEH3:AEH42=AAJ15)*AEN3:AEN42)+SUMPRODUCT((AEE3:AEE42=AAJ14)*(AEH3:AEH42=AAJ15)*AEN3:AEN42)</f>
        <v>0</v>
      </c>
      <c r="AAY15" s="255">
        <f ca="1">IF(AAJ15&lt;&gt;"",AAK15*4+AAL15*2+AAW15+AAX15,"")</f>
        <v>0</v>
      </c>
      <c r="AAZ15" s="255">
        <f ca="1">IF(AAJ15&lt;&gt;"",RANK(AAY15,AAY11:AAY15),"")</f>
        <v>1</v>
      </c>
      <c r="ABA15" s="255">
        <f ca="1">SUMPRODUCT((AAY11:AAY15=AAY15)*(AAP11:AAP15&gt;AAP15))</f>
        <v>0</v>
      </c>
      <c r="ABB15" s="255">
        <f ca="1">SUMPRODUCT((AAY11:AAY15=AAY15)*(AAP11:AAP15=AAP15)*(AAS11:AAS15&gt;AAS15))</f>
        <v>0</v>
      </c>
      <c r="ABC15" s="255">
        <f ca="1">SUMPRODUCT((AAY11:AAY15=AAY15)*(AAP11:AAP15=AAP15)*(AAS11:AAS15=AAS15)*(AAT11:AAT15&gt;AAT15))</f>
        <v>0</v>
      </c>
      <c r="ABD15" s="255">
        <f ca="1">SUMPRODUCT((AAY11:AAY15=AAY15)*(AAP11:AAP15=AAP15)*(AAS11:AAS15=AAS15)*(AAT11:AAT15=AAT15)*(AAU11:AAU15&gt;AAU15))</f>
        <v>0</v>
      </c>
      <c r="ABE15" s="255">
        <f ca="1">SUMPRODUCT((AAY11:AAY15=AAY15)*(AAP11:AAP15=AAP15)*(AAS11:AAS15=AAS15)*(AAT11:AAT15=AAT15)*(AAU11:AAU15=AAU15)*(AAV11:AAV15&gt;AAV15))</f>
        <v>0</v>
      </c>
      <c r="ABF15" s="255">
        <f t="shared" ca="1" si="636"/>
        <v>1</v>
      </c>
      <c r="ABG15" s="255" t="str">
        <f ca="1">IF(AAJ15&lt;&gt;"",INDEX(AAJ11:AAJ15,MATCH(5,ABF11:ABF15,0),0),"")</f>
        <v>South Africa</v>
      </c>
      <c r="ABH15" s="255" t="str">
        <f ca="1">IF(AAF14&lt;&gt;"",AAF14,"")</f>
        <v/>
      </c>
      <c r="ABI15" s="255" t="str">
        <f ca="1">IF(ABH15&lt;&gt;"",SUMPRODUCT((AEE3:AEE42=ABH15)*(AEH3:AEH42=ABH12)*(AEO3:AEO42="W"))+SUMPRODUCT((AEE3:AEE42=ABH15)*(AEH3:AEH42=ABH13)*(AEO3:AEO42="W"))+SUMPRODUCT((AEE3:AEE42=ABH15)*(AEH3:AEH42=ABH14)*(AEO3:AEO42="W"))+SUMPRODUCT((AEE3:AEE42=ABH12)*(AEH3:AEH42=ABH15)*(AEO3:AEO42="W"))+SUMPRODUCT((AEE3:AEE42=ABH13)*(AEH3:AEH42=ABH15)*(AEO3:AEO42="W"))+SUMPRODUCT((AEE3:AEE42=ABH14)*(AEH3:AEH42=ABH15)*(AEO3:AEO42="W")),"")</f>
        <v/>
      </c>
      <c r="ABJ15" s="255" t="str">
        <f ca="1">IF(ABH15&lt;&gt;"",SUMPRODUCT((AEE3:AEE42=ABH15)*(AEH3:AEH42=ABH12)*(AEO3:AEO42="D"))+SUMPRODUCT((AEE3:AEE42=ABH15)*(AEH3:AEH42=ABH13)*(AEO3:AEO42="D"))+SUMPRODUCT((AEE3:AEE42=ABH15)*(AEH3:AEH42=ABH14)*(AEO3:AEO42="D"))+SUMPRODUCT((AEE3:AEE42=ABH12)*(AEH3:AEH42=ABH15)*(AEO3:AEO42="D"))+SUMPRODUCT((AEE3:AEE42=ABH13)*(AEH3:AEH42=ABH15)*(AEO3:AEO42="D"))+SUMPRODUCT((AEE3:AEE42=ABH14)*(AEH3:AEH42=ABH15)*(AEO3:AEO42="D")),"")</f>
        <v/>
      </c>
      <c r="ABK15" s="255" t="str">
        <f ca="1">IF(ABH15&lt;&gt;"",SUMPRODUCT((AEE3:AEE42=ABH15)*(AEH3:AEH42=ABH12)*(AEO3:AEO42="L"))+SUMPRODUCT((AEE3:AEE42=ABH15)*(AEH3:AEH42=ABH13)*(AEO3:AEO42="L"))+SUMPRODUCT((AEE3:AEE42=ABH15)*(AEH3:AEH42=ABH14)*(AEO3:AEO42="L"))+SUMPRODUCT((AEE3:AEE42=ABH12)*(AEH3:AEH42=ABH15)*(AEO3:AEO42="L"))+SUMPRODUCT((AEE3:AEE42=ABH13)*(AEH3:AEH42=ABH15)*(AEO3:AEO42="L"))+SUMPRODUCT((AEE3:AEE42=ABH14)*(AEH3:AEH42=ABH15)*(AEO3:AEO42="L")),"")</f>
        <v/>
      </c>
      <c r="ABL15" s="255">
        <f ca="1">IF(ABH15&lt;&gt;"",VLOOKUP(ABH15,ZK4:ZO29,5,FALSE),0)</f>
        <v>0</v>
      </c>
      <c r="ABM15" s="255">
        <f ca="1">IF(ABH15&lt;&gt;"",VLOOKUP(ABH15,ZK4:ZP29,6,FALSE),0)</f>
        <v>0</v>
      </c>
      <c r="ABN15" s="255">
        <f ca="1">ABL15-ABM15+1000</f>
        <v>1000</v>
      </c>
      <c r="ABO15" s="255">
        <f ca="1">IF(ABH15&lt;&gt;"",VLOOKUP(ABH15,ZK4:ZR29,8,FALSE),0)</f>
        <v>0</v>
      </c>
      <c r="ABP15" s="255">
        <f ca="1">IF(ABH15&lt;&gt;"",VLOOKUP(ABH15,ZK4:ZS29,9,FALSE),0)</f>
        <v>0</v>
      </c>
      <c r="ABQ15" s="255" t="str">
        <f ca="1">IF(ABH15&lt;&gt;"",ABO15-ABP15+1000,"")</f>
        <v/>
      </c>
      <c r="ABR15" s="255" t="str">
        <f ca="1">IF(ABH15&lt;&gt;"",VLOOKUP(ABH15,ZK11:ZO15,5,FALSE),"")</f>
        <v/>
      </c>
      <c r="ABS15" s="255" t="str">
        <f ca="1">IF(ABH15&lt;&gt;"",VLOOKUP(ABH15,ZK11:ZR15,8,FALSE),"")</f>
        <v/>
      </c>
      <c r="ABT15" s="255" t="str">
        <f ca="1">IF(ABH15&lt;&gt;"",VLOOKUP(ABH15,ZK11:ZY15,15,FALSE),"")</f>
        <v/>
      </c>
      <c r="ABU15" s="255" t="str">
        <f ca="1">IF(ABH15&lt;&gt;"",SUMPRODUCT((AEE3:AEE42=ABH15)*(AEH3:AEH42=ABH12)*AEK3:AEK42)+SUMPRODUCT((AEE3:AEE42=ABH15)*(AEH3:AEH42=ABH13)*AEK3:AEK42)+SUMPRODUCT((AEE3:AEE42=ABH15)*(AEH3:AEH42=ABH14)*AEK3:AEK42)+SUMPRODUCT((AEE3:AEE42=ABH12)*(AEH3:AEH42=ABH15)*AEL3:AEL42)+SUMPRODUCT((AEE3:AEE42=ABH13)*(AEH3:AEH42=ABH15)*AEL3:AEL42)+SUMPRODUCT((AEE3:AEE42=ABH14)*(AEH3:AEH42=ABH15)*AEL3:AEL42),"")</f>
        <v/>
      </c>
      <c r="ABV15" s="255" t="str">
        <f ca="1">IF(ABH15&lt;&gt;"",SUMPRODUCT((AEE3:AEE42=ABH15)*(AEH3:AEH42=ABH12)*AEM3:AEM42)+SUMPRODUCT((AEE3:AEE42=ABH15)*(AEH3:AEH42=ABH13)*AEM3:AEM42)+SUMPRODUCT((AEE3:AEE42=ABH15)*(AEH3:AEH42=ABH14)*AEM3:AEM42)+SUMPRODUCT((AEE3:AEE42=ABH12)*(AEH3:AEH42=ABH15)*AEN3:AEN42)+SUMPRODUCT((AEE3:AEE42=ABH13)*(AEH3:AEH42=ABH15)*AEN3:AEN42)+SUMPRODUCT((AEE3:AEE42=ABH14)*(AEH3:AEH42=ABH15)*AEN3:AEN42),"")</f>
        <v/>
      </c>
      <c r="ABW15" s="255" t="str">
        <f ca="1">IF(ABH15&lt;&gt;"",ABI15*4+ABJ15*2+ABU15+ABV15,"")</f>
        <v/>
      </c>
      <c r="ABX15" s="255" t="str">
        <f ca="1">IF(ABH15&lt;&gt;"",RANK(ABW15,ABW12:ABW15),"")</f>
        <v/>
      </c>
      <c r="ABY15" s="255">
        <f ca="1">SUMPRODUCT((ABW12:ABW15=ABW15)*(ABN12:ABN15&gt;ABN15))</f>
        <v>0</v>
      </c>
      <c r="ABZ15" s="255">
        <f ca="1">SUMPRODUCT((ABW12:ABW15=ABW15)*(ABN12:ABN15=ABN15)*(ABQ12:ABQ15&gt;ABQ15))</f>
        <v>0</v>
      </c>
      <c r="ACA15" s="255">
        <f ca="1">SUMPRODUCT((ABW11:ABW15=ABW15)*(ABN11:ABN15=ABN15)*(ABQ11:ABQ15=ABQ15)*(ABR11:ABR15&gt;ABR15))</f>
        <v>0</v>
      </c>
      <c r="ACB15" s="255">
        <f ca="1">SUMPRODUCT((ABW11:ABW15=ABW15)*(ABN11:ABN15=ABN15)*(ABQ11:ABQ15=ABQ15)*(ABR11:ABR15=ABR15)*(ABS11:ABS15&gt;ABS15))</f>
        <v>0</v>
      </c>
      <c r="ACC15" s="255">
        <f ca="1">SUMPRODUCT((ABW11:ABW15=ABW15)*(ABN11:ABN15=ABN15)*(ABQ11:ABQ15=ABQ15)*(ABR11:ABR15=ABR15)*(ABS11:ABS15=ABS15)*(ABT11:ABT15&gt;ABT15))</f>
        <v>0</v>
      </c>
      <c r="ACD15" s="255" t="str">
        <f t="shared" ca="1" si="637"/>
        <v/>
      </c>
      <c r="ACE15" s="255" t="str">
        <f ca="1">IF(ABH15&lt;&gt;"",INDEX(ABH12:ABH15,MATCH(5,ACD12:ACD15,0),0),"")</f>
        <v/>
      </c>
      <c r="ACF15" s="255" t="str">
        <f ca="1">IF(AAG13&lt;&gt;"",AAG13,"")</f>
        <v/>
      </c>
      <c r="ACG15" s="255" t="str">
        <f ca="1">IF(ACF15&lt;&gt;"",SUMPRODUCT((AEE3:AEE42=ACF15)*(AEH3:AEH42=ACF16)*(AEO3:AEO42="W"))+SUMPRODUCT((AEE3:AEE42=ACF15)*(AEH3:AEH42=ACF13)*(AEO3:AEO42="W"))+SUMPRODUCT((AEE3:AEE42=ACF15)*(AEH3:AEH42=ACF14)*(AEO3:AEO42="W"))+SUMPRODUCT((AEE3:AEE42=ACF16)*(AEH3:AEH42=ACF15)*(AEP3:AEP42="W"))+SUMPRODUCT((AEE3:AEE42=ACF13)*(AEH3:AEH42=ACF15)*(AEP3:AEP42="W"))+SUMPRODUCT((AEE3:AEE42=ACF14)*(AEH3:AEH42=ACF15)*(AEP3:AEP42="W")),"")</f>
        <v/>
      </c>
      <c r="ACH15" s="255" t="str">
        <f ca="1">IF(ACF15&lt;&gt;"",SUMPRODUCT((AEE3:AEE42=ACF15)*(AEH3:AEH42=ACF16)*(AEO3:AEO42="D"))+SUMPRODUCT((AEE3:AEE42=ACF15)*(AEH3:AEH42=ACF13)*(AEO3:AEO42="D"))+SUMPRODUCT((AEE3:AEE42=ACF15)*(AEH3:AEH42=ACF14)*(AEO3:AEO42="D"))+SUMPRODUCT((AEE3:AEE42=ACF16)*(AEH3:AEH42=ACF15)*(AEO3:AEO42="D"))+SUMPRODUCT((AEE3:AEE42=ACF13)*(AEH3:AEH42=ACF15)*(AEO3:AEO42="D"))+SUMPRODUCT((AEE3:AEE42=ACF14)*(AEH3:AEH42=ACF15)*(AEO3:AEO42="D")),"")</f>
        <v/>
      </c>
      <c r="ACI15" s="255" t="str">
        <f ca="1">IF(ACF15&lt;&gt;"",SUMPRODUCT((AEE3:AEE42=ACF15)*(AEH3:AEH42=ACF16)*(AEO3:AEO42="L"))+SUMPRODUCT((AEE3:AEE42=ACF15)*(AEH3:AEH42=ACF13)*(AEO3:AEO42="L"))+SUMPRODUCT((AEE3:AEE42=ACF15)*(AEH3:AEH42=ACF14)*(AEO3:AEO42="L"))+SUMPRODUCT((AEE3:AEE42=ACF16)*(AEH3:AEH42=ACF15)*(AEP3:AEP42="L"))+SUMPRODUCT((AEE3:AEE42=ACF13)*(AEH3:AEH42=ACF15)*(AEP3:AEP42="L"))+SUMPRODUCT((AEE3:AEE42=ACF14)*(AEH3:AEH42=ACF15)*(AEP3:AEP42="L")),"")</f>
        <v/>
      </c>
      <c r="ACJ15" s="255">
        <f ca="1">IF(ACF15&lt;&gt;"",VLOOKUP(ACF15,ZK4:ZO29,5,FALSE),0)</f>
        <v>0</v>
      </c>
      <c r="ACK15" s="255">
        <f ca="1">IF(ACF15&lt;&gt;"",VLOOKUP(ACF15,ZK4:ZP29,6,FALSE),0)</f>
        <v>0</v>
      </c>
      <c r="ACL15" s="255">
        <f ca="1">ACJ15-ACK15+1000</f>
        <v>1000</v>
      </c>
      <c r="ACM15" s="255">
        <f ca="1">IF(ACF15&lt;&gt;"",VLOOKUP(ACF15,ZK4:ZR29,8,FALSE),0)</f>
        <v>0</v>
      </c>
      <c r="ACN15" s="255">
        <f ca="1">IF(ACF15&lt;&gt;"",VLOOKUP(ACF15,ZK4:ZS29,9,FALSE),0)</f>
        <v>0</v>
      </c>
      <c r="ACO15" s="255" t="str">
        <f ca="1">IF(ACF15&lt;&gt;"",ACM15-ACN15+1000,"")</f>
        <v/>
      </c>
      <c r="ACP15" s="255" t="str">
        <f ca="1">IF(ACF15&lt;&gt;"",VLOOKUP(ACF15,ZK11:ZO15,5,FALSE),"")</f>
        <v/>
      </c>
      <c r="ACQ15" s="255" t="str">
        <f ca="1">IF(ACF15&lt;&gt;"",VLOOKUP(ACF15,ZK11:ZR15,8,FALSE),"")</f>
        <v/>
      </c>
      <c r="ACR15" s="255" t="str">
        <f ca="1">IF(ACF15&lt;&gt;"",VLOOKUP(ACF15,ZK11:ZY15,15,FALSE),"")</f>
        <v/>
      </c>
      <c r="ACS15" s="255" t="str">
        <f ca="1">IF(ACF15&lt;&gt;"",SUMPRODUCT((AEE3:AEE42=ACF15)*(AEH3:AEH42=ACF16)*AEK3:AEK42)+SUMPRODUCT((AEE3:AEE42=ACF15)*(AEH3:AEH42=ACF13)*AEK3:AEK42)+SUMPRODUCT((AEE3:AEE42=ACF15)*(AEH3:AEH42=ACF14)*AEK3:AEK42)+SUMPRODUCT((AEE3:AEE42=ACF16)*(AEH3:AEH42=ACF15)*AEL3:AEL42)+SUMPRODUCT((AEE3:AEE42=ACF13)*(AEH3:AEH42=ACF15)*AEL3:AEL42)+SUMPRODUCT((AEE3:AEE42=ACF14)*(AEH3:AEH42=ACF15)*AEL3:AEL42),"")</f>
        <v/>
      </c>
      <c r="ACT15" s="255" t="str">
        <f ca="1">IF(ACF15&lt;&gt;"",SUMPRODUCT((AEE3:AEE42=ACF15)*(AEH3:AEH42=ACF16)*AEM3:AEM42)+SUMPRODUCT((AEE3:AEE42=ACF15)*(AEH3:AEH42=ACF13)*AEM3:AEM42)+SUMPRODUCT((AEE3:AEE42=ACF15)*(AEH3:AEH42=ACF14)*AEM3:AEM42)+SUMPRODUCT((AEE3:AEE42=ACF16)*(AEH3:AEH42=ACF15)*AEN3:AEN42)+SUMPRODUCT((AEE3:AEE42=ACF13)*(AEH3:AEH42=ACF15)*AEN3:AEN42)+SUMPRODUCT((AEE3:AEE42=ACF14)*(AEH3:AEH42=ACF15)*AEN3:AEN42),"")</f>
        <v/>
      </c>
      <c r="ACU15" s="255" t="str">
        <f ca="1">IF(ACF15&lt;&gt;"",ACG15*4+ACH15*2+ACS15+ACT15,"")</f>
        <v/>
      </c>
      <c r="ACV15" s="255" t="str">
        <f ca="1">IF(ACF15&lt;&gt;"",RANK(ACU15,ACU13:ACU16),"")</f>
        <v/>
      </c>
      <c r="ACW15" s="255">
        <f ca="1">SUMPRODUCT((ACU13:ACU16=ACU15)*(ACL13:ACL16&gt;ACL15))</f>
        <v>0</v>
      </c>
      <c r="ACX15" s="255">
        <f ca="1">SUMPRODUCT((ACU13:ACU16=ACU15)*(ACL13:ACL16=ACL15)*(ACO13:ACO16&gt;ACO15))</f>
        <v>0</v>
      </c>
      <c r="ACY15" s="255">
        <f ca="1">SUMPRODUCT((ACU11:ACU15=ACU15)*(ACL11:ACL15=ACL15)*(ACO11:ACO15=ACO15)*(ACP11:ACP15&gt;ACP15))</f>
        <v>0</v>
      </c>
      <c r="ACZ15" s="255">
        <f ca="1">SUMPRODUCT((ACU11:ACU15=ACU15)*(ACL11:ACL15=ACL15)*(ACO11:ACO15=ACO15)*(ACP11:ACP15=ACP15)*(ACQ11:ACQ15&gt;ACQ15))</f>
        <v>0</v>
      </c>
      <c r="ADA15" s="255">
        <f ca="1">SUMPRODUCT((ACU11:ACU15=ACU15)*(ACL11:ACL15=ACL15)*(ACO11:ACO15=ACO15)*(ACP11:ACP15=ACP15)*(ACQ11:ACQ15=ACQ15)*(ACR11:ACR15&gt;ACR15))</f>
        <v>0</v>
      </c>
      <c r="ADB15" s="255" t="str">
        <f t="shared" ca="1" si="749"/>
        <v/>
      </c>
      <c r="ADC15" s="255" t="str">
        <f ca="1">IF(ACF15&lt;&gt;"",INDEX(ACF13:ACF15,MATCH(5,ADB13:ADB15,0),0),"")</f>
        <v/>
      </c>
      <c r="ADD15" s="255" t="str">
        <f ca="1">IF(AAH12&lt;&gt;"",AAH12,"")</f>
        <v/>
      </c>
      <c r="ADE15" s="255">
        <f ca="1">SUMPRODUCT((AEE3:AEE42=ADD15)*(AEH3:AEH42=ADD16)*(AEO3:AEO42="W"))+SUMPRODUCT((AEE3:AEE42=ADD15)*(AEH3:AEH42=ADD17)*(AEO3:AEO42="W"))+SUMPRODUCT((AEE3:AEE42=ADD15)*(AEH3:AEH42=ADD14)*(AEO3:AEO42="W"))+SUMPRODUCT((AEE3:AEE42=ADD16)*(AEH3:AEH42=ADD15)*(AEP3:AEP42="W"))+SUMPRODUCT((AEE3:AEE42=ADD17)*(AEH3:AEH42=ADD15)*(AEP3:AEP42="W"))+SUMPRODUCT((AEE3:AEE42=ADD14)*(AEH3:AEH42=ADD15)*(AEP3:AEP42="W"))</f>
        <v>0</v>
      </c>
      <c r="ADF15" s="255">
        <f ca="1">SUMPRODUCT((AEE3:AEE42=ADD15)*(AEH3:AEH42=ADD16)*(AEO3:AEO42="D"))+SUMPRODUCT((AEE3:AEE42=ADD15)*(AEH3:AEH42=ADD17)*(AEO3:AEO42="D"))+SUMPRODUCT((AEE3:AEE42=ADD15)*(AEH3:AEH42=ADD14)*(AEO3:AEO42="D"))+SUMPRODUCT((AEE3:AEE42=ADD16)*(AEH3:AEH42=ADD15)*(AEO3:AEO42="D"))+SUMPRODUCT((AEE3:AEE42=ADD17)*(AEH3:AEH42=ADD15)*(AEO3:AEO42="D"))+SUMPRODUCT((AEE3:AEE42=ADD14)*(AEH3:AEH42=ADD15)*(AEO3:AEO42="D"))</f>
        <v>0</v>
      </c>
      <c r="ADG15" s="255">
        <f ca="1">SUMPRODUCT((AEE3:AEE42=ADD15)*(AEH3:AEH42=ADD16)*(AEO3:AEO42="L"))+SUMPRODUCT((AEE3:AEE42=ADD15)*(AEH3:AEH42=ADD17)*(AEO3:AEO42="L"))+SUMPRODUCT((AEE3:AEE42=ADD15)*(AEH3:AEH42=ADD14)*(AEO3:AEO42="L"))+SUMPRODUCT((AEE3:AEE42=ADD16)*(AEH3:AEH42=ADD15)*(AEP3:AEP42="L"))+SUMPRODUCT((AEE3:AEE42=ADD17)*(AEH3:AEH42=ADD15)*(AEP3:AEP42="L"))+SUMPRODUCT((AEE3:AEE42=ADD14)*(AEH3:AEH42=ADD15)*(AEP3:AEP42="L"))</f>
        <v>0</v>
      </c>
      <c r="ADH15" s="255">
        <f ca="1">IF(ADD15&lt;&gt;"",VLOOKUP(ADD15,ZK4:ZO29,5,FALSE),0)</f>
        <v>0</v>
      </c>
      <c r="ADI15" s="255">
        <f ca="1">IF(ADD15&lt;&gt;"",VLOOKUP(ADD15,ZK4:ZP29,6,FALSE),0)</f>
        <v>0</v>
      </c>
      <c r="ADJ15" s="255">
        <f ca="1">ADH15-ADI15+1000</f>
        <v>1000</v>
      </c>
      <c r="ADK15" s="255">
        <f ca="1">IF(ADD15&lt;&gt;"",VLOOKUP(ADD15,ZK4:ZR29,8,FALSE),0)</f>
        <v>0</v>
      </c>
      <c r="ADL15" s="255">
        <f ca="1">IF(ADD15&lt;&gt;"",VLOOKUP(ADD15,ZK4:ZS29,9,FALSE),0)</f>
        <v>0</v>
      </c>
      <c r="ADM15" s="255">
        <f t="shared" ref="ADM15" ca="1" si="828">ADK15-ADL15+1000</f>
        <v>1000</v>
      </c>
      <c r="ADN15" s="255" t="str">
        <f ca="1">IF(ADD15&lt;&gt;"",VLOOKUP(ADD15,ZK11:ZO15,5,FALSE),"")</f>
        <v/>
      </c>
      <c r="ADO15" s="255" t="str">
        <f ca="1">IF(ADD15&lt;&gt;"",VLOOKUP(ADD15,ZK11:ZR15,8,FALSE),"")</f>
        <v/>
      </c>
      <c r="ADP15" s="255" t="str">
        <f ca="1">IF(ADD15&lt;&gt;"",VLOOKUP(ADD15,ZK11:ZY15,15,FALSE),"")</f>
        <v/>
      </c>
      <c r="ADQ15" s="255">
        <f ca="1">SUMPRODUCT((AEE3:AEE42=ADD15)*(AEH3:AEH42=ADD16)*AEK3:AEK42)+SUMPRODUCT((AEE3:AEE42=ADD15)*(AEH3:AEH42=ADD17)*AEK3:AEK42)+SUMPRODUCT((AEE3:AEE42=ADD15)*(AEH3:AEH42=ADD14)*AEK3:AEK42)+SUMPRODUCT((AEE3:AEE42=ADD16)*(AEH3:AEH42=ADD15)*AEL3:AEL42)+SUMPRODUCT((AEE3:AEE42=ADD17)*(AEH3:AEH42=ADD15)*AEL3:AEL42)+SUMPRODUCT((AEE3:AEE42=ADD14)*(AEH3:AEH42=ADD15)*AEL3:AEL42)</f>
        <v>0</v>
      </c>
      <c r="ADR15" s="255">
        <f ca="1">SUMPRODUCT((AEE3:AEE42=ADD15)*(AEH3:AEH42=ADD16)*AEM3:AEM42)+SUMPRODUCT((AEE3:AEE42=ADD15)*(AEH3:AEH42=ADD17)*AEM3:AEM42)+SUMPRODUCT((AEE3:AEE42=ADD15)*(AEH3:AEH42=ADD14)*AEM3:AEM42)+SUMPRODUCT((AEE3:AEE42=ADD16)*(AEH3:AEH42=ADD15)*AEN3:AEN42)+SUMPRODUCT((AEE3:AEE42=ADD17)*(AEH3:AEH42=ADD15)*AEN3:AEN42)+SUMPRODUCT((AEE3:AEE42=ADD14)*(AEH3:AEH42=ADD15)*AEN3:AEN42)</f>
        <v>0</v>
      </c>
      <c r="ADS15" s="255">
        <f t="shared" ref="ADS15" ca="1" si="829">ADE15*4+ADF15*2+ADQ15+ADR15</f>
        <v>0</v>
      </c>
      <c r="ADT15" s="255" t="str">
        <f ca="1">IF(ADD15&lt;&gt;"",RANK(ADS15,ADS14:ADS17),"")</f>
        <v/>
      </c>
      <c r="ADU15" s="255">
        <f ca="1">SUMPRODUCT((ADS14:ADS17=ADS15)*(ADJ14:ADJ17&gt;ADJ15))</f>
        <v>0</v>
      </c>
      <c r="ADV15" s="255">
        <f ca="1">SUMPRODUCT((ADS14:ADS17=ADS15)*(ADJ14:ADJ17=ADJ15)*(ADM14:ADM17&gt;ADM15))</f>
        <v>0</v>
      </c>
      <c r="ADW15" s="255">
        <f ca="1">SUMPRODUCT((ADS11:ADS15=ADS15)*(ADJ11:ADJ15=ADJ15)*(ADM11:ADM15=ADM15)*(ADN11:ADN15&gt;ADN15))</f>
        <v>0</v>
      </c>
      <c r="ADX15" s="255">
        <f ca="1">SUMPRODUCT((ADS11:ADS15=ADS15)*(ADJ11:ADJ15=ADJ15)*(ADM11:ADM15=ADM15)*(ADN11:ADN15=ADN15)*(ADO11:ADO15&gt;ADO15))</f>
        <v>0</v>
      </c>
      <c r="ADY15" s="255">
        <f ca="1">SUMPRODUCT((ADS11:ADS15=ADS15)*(ADJ11:ADJ15=ADJ15)*(ADM11:ADM15=ADM15)*(ADN11:ADN15=ADN15)*(ADO11:ADO15=ADO15)*(ADP11:ADP15&gt;ADP15))</f>
        <v>0</v>
      </c>
      <c r="ADZ15" s="255" t="str">
        <f t="shared" ca="1" si="787"/>
        <v/>
      </c>
      <c r="AEA15" s="255" t="str">
        <f ca="1">IF(ADD14&lt;&gt;"",IF(ADD14=AEA14,ADD15,ADD14),"")</f>
        <v/>
      </c>
      <c r="AEB15" s="255" t="str">
        <f ca="1">IF(AEA15&lt;&gt;"",AEA15,IF(ADC15&lt;&gt;"",ADC15,IF(ACE15&lt;&gt;"",ACE15,IF(ABG15&lt;&gt;"",ABG15,AAC15))))</f>
        <v>South Africa</v>
      </c>
      <c r="AEC15" s="255">
        <v>5</v>
      </c>
      <c r="AED15" s="255">
        <v>13</v>
      </c>
      <c r="AEE15" s="255" t="str">
        <f t="shared" si="50"/>
        <v>Argentina</v>
      </c>
      <c r="AEF15" s="255" t="str">
        <f ca="1">IF(OFFSET('All Players'!$W22,0,AEF$1)&lt;&gt;"",OFFSET('All Players'!$W22,0,AEF$1),"")</f>
        <v/>
      </c>
      <c r="AEG15" s="255" t="str">
        <f ca="1">IF(OFFSET('All Players'!$Y22,0,AEF$1)&lt;&gt;"",OFFSET('All Players'!$Y22,0,AEF$1),"")</f>
        <v/>
      </c>
      <c r="AEH15" s="255" t="str">
        <f t="shared" si="51"/>
        <v>Georgia</v>
      </c>
      <c r="AEI15" s="255" t="str">
        <f ca="1">IF(OFFSET('All Players'!$AA22,0,AEH$1)&lt;&gt;"",OFFSET('All Players'!$AA22,0,AEH$1),"")</f>
        <v/>
      </c>
      <c r="AEJ15" s="255" t="str">
        <f ca="1">IF(OFFSET('All Players'!$AC22,0,AEI$1)&lt;&gt;"",OFFSET('All Players'!$AC22,0,AEI$1),"")</f>
        <v/>
      </c>
      <c r="AEK15" s="255">
        <f t="shared" ca="1" si="52"/>
        <v>0</v>
      </c>
      <c r="AEL15" s="255">
        <f t="shared" ca="1" si="53"/>
        <v>0</v>
      </c>
      <c r="AEM15" s="255">
        <f t="shared" ca="1" si="54"/>
        <v>0</v>
      </c>
      <c r="AEN15" s="255">
        <f t="shared" ca="1" si="55"/>
        <v>0</v>
      </c>
      <c r="AEO15" s="255" t="str">
        <f t="shared" ca="1" si="56"/>
        <v/>
      </c>
      <c r="AEP15" s="255" t="str">
        <f t="shared" ca="1" si="57"/>
        <v/>
      </c>
      <c r="AEQ15" s="255">
        <f ca="1">VLOOKUP(AER15,AJI11:AJJ15,2,FALSE)</f>
        <v>1</v>
      </c>
      <c r="AER15" s="255" t="s">
        <v>5</v>
      </c>
      <c r="AES15" s="255">
        <f t="shared" ca="1" si="501"/>
        <v>0</v>
      </c>
      <c r="AET15" s="255">
        <f t="shared" ca="1" si="502"/>
        <v>0</v>
      </c>
      <c r="AEU15" s="255">
        <f t="shared" ca="1" si="503"/>
        <v>0</v>
      </c>
      <c r="AEV15" s="255">
        <f t="shared" ca="1" si="504"/>
        <v>0</v>
      </c>
      <c r="AEW15" s="255">
        <f t="shared" ca="1" si="638"/>
        <v>0</v>
      </c>
      <c r="AEX15" s="255">
        <f t="shared" ca="1" si="505"/>
        <v>1000</v>
      </c>
      <c r="AEY15" s="255">
        <f t="shared" ca="1" si="639"/>
        <v>0</v>
      </c>
      <c r="AEZ15" s="255">
        <f t="shared" ca="1" si="640"/>
        <v>0</v>
      </c>
      <c r="AFA15" s="255">
        <f t="shared" ca="1" si="506"/>
        <v>1000</v>
      </c>
      <c r="AFB15" s="255">
        <f t="shared" ca="1" si="507"/>
        <v>0</v>
      </c>
      <c r="AFC15" s="255">
        <f ca="1">SUMIF(AJL:AJL,AER15,AJR:AJR)+SUMIF(AJO:AJO,AER15,AJS:AJS)</f>
        <v>0</v>
      </c>
      <c r="AFD15" s="255">
        <f ca="1">SUMIF(AJL:AJL,AER15,AJT:AJT)+SUMIF(AJO:AJO,AER15,AJU:AJU)</f>
        <v>0</v>
      </c>
      <c r="AFE15" s="255">
        <f t="shared" ca="1" si="508"/>
        <v>0</v>
      </c>
      <c r="AFF15" s="255">
        <v>16</v>
      </c>
      <c r="AFG15" s="255">
        <f t="shared" ca="1" si="641"/>
        <v>1</v>
      </c>
      <c r="AFI15" s="255">
        <f ca="1">RANK(AFE15,AFE$11:AFE$15)+COUNTIF(AFE$11:AFE15,AFE15)-1</f>
        <v>5</v>
      </c>
      <c r="AFJ15" s="255" t="str">
        <f ca="1">INDEX(AER$11:AER$15,MATCH(5,AFI$11:AFI$15,0),0)</f>
        <v>USA</v>
      </c>
      <c r="AFK15" s="255">
        <f t="shared" ca="1" si="642"/>
        <v>1</v>
      </c>
      <c r="AFL15" s="255" t="str">
        <f ca="1">IF(AND(AFL14&lt;&gt;"",AFK15=1),AFJ15,"")</f>
        <v>USA</v>
      </c>
      <c r="AFQ15" s="255" t="str">
        <f t="shared" ca="1" si="643"/>
        <v>USA</v>
      </c>
      <c r="AFR15" s="255">
        <f ca="1">SUMPRODUCT((AJL3:AJL42=AFQ15)*(AJO3:AJO42=AFQ11)*(AJV3:AJV42="W"))+SUMPRODUCT((AJL3:AJL42=AFQ15)*(AJO3:AJO42=AFQ12)*(AJV3:AJV42="W"))+SUMPRODUCT((AJL3:AJL42=AFQ15)*(AJO3:AJO42=AFQ13)*(AJV3:AJV42="W"))+SUMPRODUCT((AJL3:AJL42=AFQ15)*(AJO3:AJO42=AFQ14)*(AJV3:AJV42="W"))+SUMPRODUCT((AJL3:AJL42=AFQ11)*(AJO3:AJO42=AFQ15)*(AJW3:AJW42="W"))+SUMPRODUCT((AJL3:AJL42=AFQ12)*(AJO3:AJO42=AFQ15)*(AJW3:AJW42="W"))+SUMPRODUCT((AJL3:AJL42=AFQ13)*(AJO3:AJO42=AFQ15)*(AJW3:AJW42="W"))+SUMPRODUCT((AJL3:AJL42=AFQ14)*(AJO3:AJO42=AFQ15)*(AJW3:AJW42="W"))</f>
        <v>0</v>
      </c>
      <c r="AFS15" s="255">
        <f ca="1">SUMPRODUCT((AJL3:AJL42=AFQ15)*(AJO3:AJO42=AFQ11)*(AJV3:AJV42="D"))+SUMPRODUCT((AJL3:AJL42=AFQ15)*(AJO3:AJO42=AFQ12)*(AJV3:AJV42="D"))+SUMPRODUCT((AJL3:AJL42=AFQ15)*(AJO3:AJO42=AFQ13)*(AJV3:AJV42="D"))+SUMPRODUCT((AJL3:AJL42=AFQ15)*(AJO3:AJO42=AFQ14)*(AJV3:AJV42="D"))+SUMPRODUCT((AJL3:AJL42=AFQ11)*(AJO3:AJO42=AFQ15)*(AJV3:AJV42="D"))+SUMPRODUCT((AJL3:AJL42=AFQ12)*(AJO3:AJO42=AFQ15)*(AJV3:AJV42="D"))+SUMPRODUCT((AJL3:AJL42=AFQ13)*(AJO3:AJO42=AFQ15)*(AJV3:AJV42="D"))+SUMPRODUCT((AJL3:AJL42=AFQ14)*(AJO3:AJO42=AFQ15)*(AJV3:AJV42="D"))</f>
        <v>0</v>
      </c>
      <c r="AFT15" s="255">
        <f ca="1">SUMPRODUCT((AJL3:AJL42=AFQ15)*(AJO3:AJO42=AFQ11)*(AJV3:AJV42="L"))+SUMPRODUCT((AJL3:AJL42=AFQ15)*(AJO3:AJO42=AFQ12)*(AJV3:AJV42="L"))+SUMPRODUCT((AJL3:AJL42=AFQ15)*(AJO3:AJO42=AFQ13)*(AJV3:AJV42="L"))+SUMPRODUCT((AJL3:AJL42=AFQ15)*(AJO3:AJO42=AFQ14)*(AJV3:AJV42="L"))+SUMPRODUCT((AJL3:AJL42=AFQ11)*(AJO3:AJO42=AFQ15)*(AJW3:AJW42="L"))+SUMPRODUCT((AJL3:AJL42=AFQ12)*(AJO3:AJO42=AFQ15)*(AJW3:AJW42="L"))+SUMPRODUCT((AJL3:AJL42=AFQ13)*(AJO3:AJO42=AFQ15)*(AJW3:AJW42="L"))+SUMPRODUCT((AJL3:AJL42=AFQ14)*(AJO3:AJO42=AFQ15)*(AJW3:AJW42="L"))</f>
        <v>0</v>
      </c>
      <c r="AFU15" s="255">
        <f ca="1">IF(AFQ15&lt;&gt;"",VLOOKUP(AFQ15,AER4:AEV29,5,FALSE),0)</f>
        <v>0</v>
      </c>
      <c r="AFV15" s="255">
        <f ca="1">IF(AFQ15&lt;&gt;"",VLOOKUP(AFQ15,AER4:AEW29,6,FALSE),0)</f>
        <v>0</v>
      </c>
      <c r="AFW15" s="255">
        <f ca="1">AFU15-AFV15+1000</f>
        <v>1000</v>
      </c>
      <c r="AFX15" s="255">
        <f ca="1">IF(AFQ15&lt;&gt;"",VLOOKUP(AFQ15,AER4:AEY29,8,FALSE),0)</f>
        <v>0</v>
      </c>
      <c r="AFY15" s="255">
        <f ca="1">IF(AFQ15&lt;&gt;"",VLOOKUP(AFQ15,AER4:AEZ29,9,FALSE),0)</f>
        <v>0</v>
      </c>
      <c r="AFZ15" s="255">
        <f ca="1">IF(AFQ15&lt;&gt;"",AFX15-AFY15+1000,"")</f>
        <v>1000</v>
      </c>
      <c r="AGA15" s="255">
        <f ca="1">IF(AFQ15&lt;&gt;"",VLOOKUP(AFQ15,AER11:AEV15,5,FALSE),"")</f>
        <v>0</v>
      </c>
      <c r="AGB15" s="255">
        <f ca="1">IF(AFQ15&lt;&gt;"",VLOOKUP(AFQ15,AER11:AEY15,8,FALSE),"")</f>
        <v>0</v>
      </c>
      <c r="AGC15" s="255">
        <f ca="1">IF(AFQ15&lt;&gt;"",VLOOKUP(AFQ15,AER11:AFF15,15,FALSE),"")</f>
        <v>16</v>
      </c>
      <c r="AGD15" s="255">
        <f ca="1">SUMPRODUCT((AJL3:AJL42=AFQ15)*(AJO3:AJO42=AFQ11)*AJR3:AJR42)+SUMPRODUCT((AJL3:AJL42=AFQ15)*(AJO3:AJO42=AFQ12)*AJR3:AJR42)+SUMPRODUCT((AJL3:AJL42=AFQ15)*(AJO3:AJO42=AFQ13)*AJR3:AJR42)+SUMPRODUCT((AJL3:AJL42=AFQ15)*(AJO3:AJO42=AFQ14)*AJR3:AJR42)+SUMPRODUCT((AJL3:AJL42=AFQ11)*(AJO3:AJO42=AFQ15)*AJS3:AJS42)+SUMPRODUCT((AJL3:AJL42=AFQ12)*(AJO3:AJO42=AFQ15)*AJS3:AJS42)+SUMPRODUCT((AJL3:AJL42=AFQ13)*(AJO3:AJO42=AFQ15)*AJS3:AJS42)+SUMPRODUCT((AJL3:AJL42=AFQ14)*(AJO3:AJO42=AFQ15)*AJS3:AJS42)</f>
        <v>0</v>
      </c>
      <c r="AGE15" s="255">
        <f ca="1">SUMPRODUCT((AJL3:AJL42=AFQ15)*(AJO3:AJO42=AFQ11)*AJT3:AJT42)+SUMPRODUCT((AJL3:AJL42=AFQ15)*(AJO3:AJO42=AFQ12)*AJT3:AJT42)+SUMPRODUCT((AJL3:AJL42=AFQ15)*(AJO3:AJO42=AFQ13)*AJT3:AJT42)+SUMPRODUCT((AJL3:AJL42=AFQ15)*(AJO3:AJO42=AFQ14)*AJT3:AJT42)+SUMPRODUCT((AJL3:AJL42=AFQ11)*(AJO3:AJO42=AFQ15)*AJU3:AJU42)+SUMPRODUCT((AJL3:AJL42=AFQ12)*(AJO3:AJO42=AFQ15)*AJU3:AJU42)+SUMPRODUCT((AJL3:AJL42=AFQ13)*(AJO3:AJO42=AFQ15)*AJU3:AJU42)+SUMPRODUCT((AJL3:AJL42=AFQ14)*(AJO3:AJO42=AFQ15)*AJU3:AJU42)</f>
        <v>0</v>
      </c>
      <c r="AGF15" s="255">
        <f ca="1">IF(AFQ15&lt;&gt;"",AFR15*4+AFS15*2+AGD15+AGE15,"")</f>
        <v>0</v>
      </c>
      <c r="AGG15" s="255">
        <f ca="1">IF(AFQ15&lt;&gt;"",RANK(AGF15,AGF11:AGF15),"")</f>
        <v>1</v>
      </c>
      <c r="AGH15" s="255">
        <f ca="1">SUMPRODUCT((AGF11:AGF15=AGF15)*(AFW11:AFW15&gt;AFW15))</f>
        <v>0</v>
      </c>
      <c r="AGI15" s="255">
        <f ca="1">SUMPRODUCT((AGF11:AGF15=AGF15)*(AFW11:AFW15=AFW15)*(AFZ11:AFZ15&gt;AFZ15))</f>
        <v>0</v>
      </c>
      <c r="AGJ15" s="255">
        <f ca="1">SUMPRODUCT((AGF11:AGF15=AGF15)*(AFW11:AFW15=AFW15)*(AFZ11:AFZ15=AFZ15)*(AGA11:AGA15&gt;AGA15))</f>
        <v>0</v>
      </c>
      <c r="AGK15" s="255">
        <f ca="1">SUMPRODUCT((AGF11:AGF15=AGF15)*(AFW11:AFW15=AFW15)*(AFZ11:AFZ15=AFZ15)*(AGA11:AGA15=AGA15)*(AGB11:AGB15&gt;AGB15))</f>
        <v>0</v>
      </c>
      <c r="AGL15" s="255">
        <f ca="1">SUMPRODUCT((AGF11:AGF15=AGF15)*(AFW11:AFW15=AFW15)*(AFZ11:AFZ15=AFZ15)*(AGA11:AGA15=AGA15)*(AGB11:AGB15=AGB15)*(AGC11:AGC15&gt;AGC15))</f>
        <v>0</v>
      </c>
      <c r="AGM15" s="255">
        <f t="shared" ca="1" si="646"/>
        <v>1</v>
      </c>
      <c r="AGN15" s="255" t="str">
        <f ca="1">IF(AFQ15&lt;&gt;"",INDEX(AFQ11:AFQ15,MATCH(5,AGM11:AGM15,0),0),"")</f>
        <v>South Africa</v>
      </c>
      <c r="AGO15" s="255" t="str">
        <f ca="1">IF(AFM14&lt;&gt;"",AFM14,"")</f>
        <v/>
      </c>
      <c r="AGP15" s="255" t="str">
        <f ca="1">IF(AGO15&lt;&gt;"",SUMPRODUCT((AJL3:AJL42=AGO15)*(AJO3:AJO42=AGO12)*(AJV3:AJV42="W"))+SUMPRODUCT((AJL3:AJL42=AGO15)*(AJO3:AJO42=AGO13)*(AJV3:AJV42="W"))+SUMPRODUCT((AJL3:AJL42=AGO15)*(AJO3:AJO42=AGO14)*(AJV3:AJV42="W"))+SUMPRODUCT((AJL3:AJL42=AGO12)*(AJO3:AJO42=AGO15)*(AJV3:AJV42="W"))+SUMPRODUCT((AJL3:AJL42=AGO13)*(AJO3:AJO42=AGO15)*(AJV3:AJV42="W"))+SUMPRODUCT((AJL3:AJL42=AGO14)*(AJO3:AJO42=AGO15)*(AJV3:AJV42="W")),"")</f>
        <v/>
      </c>
      <c r="AGQ15" s="255" t="str">
        <f ca="1">IF(AGO15&lt;&gt;"",SUMPRODUCT((AJL3:AJL42=AGO15)*(AJO3:AJO42=AGO12)*(AJV3:AJV42="D"))+SUMPRODUCT((AJL3:AJL42=AGO15)*(AJO3:AJO42=AGO13)*(AJV3:AJV42="D"))+SUMPRODUCT((AJL3:AJL42=AGO15)*(AJO3:AJO42=AGO14)*(AJV3:AJV42="D"))+SUMPRODUCT((AJL3:AJL42=AGO12)*(AJO3:AJO42=AGO15)*(AJV3:AJV42="D"))+SUMPRODUCT((AJL3:AJL42=AGO13)*(AJO3:AJO42=AGO15)*(AJV3:AJV42="D"))+SUMPRODUCT((AJL3:AJL42=AGO14)*(AJO3:AJO42=AGO15)*(AJV3:AJV42="D")),"")</f>
        <v/>
      </c>
      <c r="AGR15" s="255" t="str">
        <f ca="1">IF(AGO15&lt;&gt;"",SUMPRODUCT((AJL3:AJL42=AGO15)*(AJO3:AJO42=AGO12)*(AJV3:AJV42="L"))+SUMPRODUCT((AJL3:AJL42=AGO15)*(AJO3:AJO42=AGO13)*(AJV3:AJV42="L"))+SUMPRODUCT((AJL3:AJL42=AGO15)*(AJO3:AJO42=AGO14)*(AJV3:AJV42="L"))+SUMPRODUCT((AJL3:AJL42=AGO12)*(AJO3:AJO42=AGO15)*(AJV3:AJV42="L"))+SUMPRODUCT((AJL3:AJL42=AGO13)*(AJO3:AJO42=AGO15)*(AJV3:AJV42="L"))+SUMPRODUCT((AJL3:AJL42=AGO14)*(AJO3:AJO42=AGO15)*(AJV3:AJV42="L")),"")</f>
        <v/>
      </c>
      <c r="AGS15" s="255">
        <f ca="1">IF(AGO15&lt;&gt;"",VLOOKUP(AGO15,AER4:AEV29,5,FALSE),0)</f>
        <v>0</v>
      </c>
      <c r="AGT15" s="255">
        <f ca="1">IF(AGO15&lt;&gt;"",VLOOKUP(AGO15,AER4:AEW29,6,FALSE),0)</f>
        <v>0</v>
      </c>
      <c r="AGU15" s="255">
        <f ca="1">AGS15-AGT15+1000</f>
        <v>1000</v>
      </c>
      <c r="AGV15" s="255">
        <f ca="1">IF(AGO15&lt;&gt;"",VLOOKUP(AGO15,AER4:AEY29,8,FALSE),0)</f>
        <v>0</v>
      </c>
      <c r="AGW15" s="255">
        <f ca="1">IF(AGO15&lt;&gt;"",VLOOKUP(AGO15,AER4:AEZ29,9,FALSE),0)</f>
        <v>0</v>
      </c>
      <c r="AGX15" s="255" t="str">
        <f ca="1">IF(AGO15&lt;&gt;"",AGV15-AGW15+1000,"")</f>
        <v/>
      </c>
      <c r="AGY15" s="255" t="str">
        <f ca="1">IF(AGO15&lt;&gt;"",VLOOKUP(AGO15,AER11:AEV15,5,FALSE),"")</f>
        <v/>
      </c>
      <c r="AGZ15" s="255" t="str">
        <f ca="1">IF(AGO15&lt;&gt;"",VLOOKUP(AGO15,AER11:AEY15,8,FALSE),"")</f>
        <v/>
      </c>
      <c r="AHA15" s="255" t="str">
        <f ca="1">IF(AGO15&lt;&gt;"",VLOOKUP(AGO15,AER11:AFF15,15,FALSE),"")</f>
        <v/>
      </c>
      <c r="AHB15" s="255" t="str">
        <f ca="1">IF(AGO15&lt;&gt;"",SUMPRODUCT((AJL3:AJL42=AGO15)*(AJO3:AJO42=AGO12)*AJR3:AJR42)+SUMPRODUCT((AJL3:AJL42=AGO15)*(AJO3:AJO42=AGO13)*AJR3:AJR42)+SUMPRODUCT((AJL3:AJL42=AGO15)*(AJO3:AJO42=AGO14)*AJR3:AJR42)+SUMPRODUCT((AJL3:AJL42=AGO12)*(AJO3:AJO42=AGO15)*AJS3:AJS42)+SUMPRODUCT((AJL3:AJL42=AGO13)*(AJO3:AJO42=AGO15)*AJS3:AJS42)+SUMPRODUCT((AJL3:AJL42=AGO14)*(AJO3:AJO42=AGO15)*AJS3:AJS42),"")</f>
        <v/>
      </c>
      <c r="AHC15" s="255" t="str">
        <f ca="1">IF(AGO15&lt;&gt;"",SUMPRODUCT((AJL3:AJL42=AGO15)*(AJO3:AJO42=AGO12)*AJT3:AJT42)+SUMPRODUCT((AJL3:AJL42=AGO15)*(AJO3:AJO42=AGO13)*AJT3:AJT42)+SUMPRODUCT((AJL3:AJL42=AGO15)*(AJO3:AJO42=AGO14)*AJT3:AJT42)+SUMPRODUCT((AJL3:AJL42=AGO12)*(AJO3:AJO42=AGO15)*AJU3:AJU42)+SUMPRODUCT((AJL3:AJL42=AGO13)*(AJO3:AJO42=AGO15)*AJU3:AJU42)+SUMPRODUCT((AJL3:AJL42=AGO14)*(AJO3:AJO42=AGO15)*AJU3:AJU42),"")</f>
        <v/>
      </c>
      <c r="AHD15" s="255" t="str">
        <f ca="1">IF(AGO15&lt;&gt;"",AGP15*4+AGQ15*2+AHB15+AHC15,"")</f>
        <v/>
      </c>
      <c r="AHE15" s="255" t="str">
        <f ca="1">IF(AGO15&lt;&gt;"",RANK(AHD15,AHD12:AHD15),"")</f>
        <v/>
      </c>
      <c r="AHF15" s="255">
        <f ca="1">SUMPRODUCT((AHD12:AHD15=AHD15)*(AGU12:AGU15&gt;AGU15))</f>
        <v>0</v>
      </c>
      <c r="AHG15" s="255">
        <f ca="1">SUMPRODUCT((AHD12:AHD15=AHD15)*(AGU12:AGU15=AGU15)*(AGX12:AGX15&gt;AGX15))</f>
        <v>0</v>
      </c>
      <c r="AHH15" s="255">
        <f ca="1">SUMPRODUCT((AHD11:AHD15=AHD15)*(AGU11:AGU15=AGU15)*(AGX11:AGX15=AGX15)*(AGY11:AGY15&gt;AGY15))</f>
        <v>0</v>
      </c>
      <c r="AHI15" s="255">
        <f ca="1">SUMPRODUCT((AHD11:AHD15=AHD15)*(AGU11:AGU15=AGU15)*(AGX11:AGX15=AGX15)*(AGY11:AGY15=AGY15)*(AGZ11:AGZ15&gt;AGZ15))</f>
        <v>0</v>
      </c>
      <c r="AHJ15" s="255">
        <f ca="1">SUMPRODUCT((AHD11:AHD15=AHD15)*(AGU11:AGU15=AGU15)*(AGX11:AGX15=AGX15)*(AGY11:AGY15=AGY15)*(AGZ11:AGZ15=AGZ15)*(AHA11:AHA15&gt;AHA15))</f>
        <v>0</v>
      </c>
      <c r="AHK15" s="255" t="str">
        <f t="shared" ca="1" si="647"/>
        <v/>
      </c>
      <c r="AHL15" s="255" t="str">
        <f ca="1">IF(AGO15&lt;&gt;"",INDEX(AGO12:AGO15,MATCH(5,AHK12:AHK15,0),0),"")</f>
        <v/>
      </c>
      <c r="AHM15" s="255" t="str">
        <f ca="1">IF(AFN13&lt;&gt;"",AFN13,"")</f>
        <v/>
      </c>
      <c r="AHN15" s="255" t="str">
        <f ca="1">IF(AHM15&lt;&gt;"",SUMPRODUCT((AJL3:AJL42=AHM15)*(AJO3:AJO42=AHM16)*(AJV3:AJV42="W"))+SUMPRODUCT((AJL3:AJL42=AHM15)*(AJO3:AJO42=AHM13)*(AJV3:AJV42="W"))+SUMPRODUCT((AJL3:AJL42=AHM15)*(AJO3:AJO42=AHM14)*(AJV3:AJV42="W"))+SUMPRODUCT((AJL3:AJL42=AHM16)*(AJO3:AJO42=AHM15)*(AJW3:AJW42="W"))+SUMPRODUCT((AJL3:AJL42=AHM13)*(AJO3:AJO42=AHM15)*(AJW3:AJW42="W"))+SUMPRODUCT((AJL3:AJL42=AHM14)*(AJO3:AJO42=AHM15)*(AJW3:AJW42="W")),"")</f>
        <v/>
      </c>
      <c r="AHO15" s="255" t="str">
        <f ca="1">IF(AHM15&lt;&gt;"",SUMPRODUCT((AJL3:AJL42=AHM15)*(AJO3:AJO42=AHM16)*(AJV3:AJV42="D"))+SUMPRODUCT((AJL3:AJL42=AHM15)*(AJO3:AJO42=AHM13)*(AJV3:AJV42="D"))+SUMPRODUCT((AJL3:AJL42=AHM15)*(AJO3:AJO42=AHM14)*(AJV3:AJV42="D"))+SUMPRODUCT((AJL3:AJL42=AHM16)*(AJO3:AJO42=AHM15)*(AJV3:AJV42="D"))+SUMPRODUCT((AJL3:AJL42=AHM13)*(AJO3:AJO42=AHM15)*(AJV3:AJV42="D"))+SUMPRODUCT((AJL3:AJL42=AHM14)*(AJO3:AJO42=AHM15)*(AJV3:AJV42="D")),"")</f>
        <v/>
      </c>
      <c r="AHP15" s="255" t="str">
        <f ca="1">IF(AHM15&lt;&gt;"",SUMPRODUCT((AJL3:AJL42=AHM15)*(AJO3:AJO42=AHM16)*(AJV3:AJV42="L"))+SUMPRODUCT((AJL3:AJL42=AHM15)*(AJO3:AJO42=AHM13)*(AJV3:AJV42="L"))+SUMPRODUCT((AJL3:AJL42=AHM15)*(AJO3:AJO42=AHM14)*(AJV3:AJV42="L"))+SUMPRODUCT((AJL3:AJL42=AHM16)*(AJO3:AJO42=AHM15)*(AJW3:AJW42="L"))+SUMPRODUCT((AJL3:AJL42=AHM13)*(AJO3:AJO42=AHM15)*(AJW3:AJW42="L"))+SUMPRODUCT((AJL3:AJL42=AHM14)*(AJO3:AJO42=AHM15)*(AJW3:AJW42="L")),"")</f>
        <v/>
      </c>
      <c r="AHQ15" s="255">
        <f ca="1">IF(AHM15&lt;&gt;"",VLOOKUP(AHM15,AER4:AEV29,5,FALSE),0)</f>
        <v>0</v>
      </c>
      <c r="AHR15" s="255">
        <f ca="1">IF(AHM15&lt;&gt;"",VLOOKUP(AHM15,AER4:AEW29,6,FALSE),0)</f>
        <v>0</v>
      </c>
      <c r="AHS15" s="255">
        <f ca="1">AHQ15-AHR15+1000</f>
        <v>1000</v>
      </c>
      <c r="AHT15" s="255">
        <f ca="1">IF(AHM15&lt;&gt;"",VLOOKUP(AHM15,AER4:AEY29,8,FALSE),0)</f>
        <v>0</v>
      </c>
      <c r="AHU15" s="255">
        <f ca="1">IF(AHM15&lt;&gt;"",VLOOKUP(AHM15,AER4:AEZ29,9,FALSE),0)</f>
        <v>0</v>
      </c>
      <c r="AHV15" s="255" t="str">
        <f ca="1">IF(AHM15&lt;&gt;"",AHT15-AHU15+1000,"")</f>
        <v/>
      </c>
      <c r="AHW15" s="255" t="str">
        <f ca="1">IF(AHM15&lt;&gt;"",VLOOKUP(AHM15,AER11:AEV15,5,FALSE),"")</f>
        <v/>
      </c>
      <c r="AHX15" s="255" t="str">
        <f ca="1">IF(AHM15&lt;&gt;"",VLOOKUP(AHM15,AER11:AEY15,8,FALSE),"")</f>
        <v/>
      </c>
      <c r="AHY15" s="255" t="str">
        <f ca="1">IF(AHM15&lt;&gt;"",VLOOKUP(AHM15,AER11:AFF15,15,FALSE),"")</f>
        <v/>
      </c>
      <c r="AHZ15" s="255" t="str">
        <f ca="1">IF(AHM15&lt;&gt;"",SUMPRODUCT((AJL3:AJL42=AHM15)*(AJO3:AJO42=AHM16)*AJR3:AJR42)+SUMPRODUCT((AJL3:AJL42=AHM15)*(AJO3:AJO42=AHM13)*AJR3:AJR42)+SUMPRODUCT((AJL3:AJL42=AHM15)*(AJO3:AJO42=AHM14)*AJR3:AJR42)+SUMPRODUCT((AJL3:AJL42=AHM16)*(AJO3:AJO42=AHM15)*AJS3:AJS42)+SUMPRODUCT((AJL3:AJL42=AHM13)*(AJO3:AJO42=AHM15)*AJS3:AJS42)+SUMPRODUCT((AJL3:AJL42=AHM14)*(AJO3:AJO42=AHM15)*AJS3:AJS42),"")</f>
        <v/>
      </c>
      <c r="AIA15" s="255" t="str">
        <f ca="1">IF(AHM15&lt;&gt;"",SUMPRODUCT((AJL3:AJL42=AHM15)*(AJO3:AJO42=AHM16)*AJT3:AJT42)+SUMPRODUCT((AJL3:AJL42=AHM15)*(AJO3:AJO42=AHM13)*AJT3:AJT42)+SUMPRODUCT((AJL3:AJL42=AHM15)*(AJO3:AJO42=AHM14)*AJT3:AJT42)+SUMPRODUCT((AJL3:AJL42=AHM16)*(AJO3:AJO42=AHM15)*AJU3:AJU42)+SUMPRODUCT((AJL3:AJL42=AHM13)*(AJO3:AJO42=AHM15)*AJU3:AJU42)+SUMPRODUCT((AJL3:AJL42=AHM14)*(AJO3:AJO42=AHM15)*AJU3:AJU42),"")</f>
        <v/>
      </c>
      <c r="AIB15" s="255" t="str">
        <f ca="1">IF(AHM15&lt;&gt;"",AHN15*4+AHO15*2+AHZ15+AIA15,"")</f>
        <v/>
      </c>
      <c r="AIC15" s="255" t="str">
        <f ca="1">IF(AHM15&lt;&gt;"",RANK(AIB15,AIB13:AIB16),"")</f>
        <v/>
      </c>
      <c r="AID15" s="255">
        <f ca="1">SUMPRODUCT((AIB13:AIB16=AIB15)*(AHS13:AHS16&gt;AHS15))</f>
        <v>0</v>
      </c>
      <c r="AIE15" s="255">
        <f ca="1">SUMPRODUCT((AIB13:AIB16=AIB15)*(AHS13:AHS16=AHS15)*(AHV13:AHV16&gt;AHV15))</f>
        <v>0</v>
      </c>
      <c r="AIF15" s="255">
        <f ca="1">SUMPRODUCT((AIB11:AIB15=AIB15)*(AHS11:AHS15=AHS15)*(AHV11:AHV15=AHV15)*(AHW11:AHW15&gt;AHW15))</f>
        <v>0</v>
      </c>
      <c r="AIG15" s="255">
        <f ca="1">SUMPRODUCT((AIB11:AIB15=AIB15)*(AHS11:AHS15=AHS15)*(AHV11:AHV15=AHV15)*(AHW11:AHW15=AHW15)*(AHX11:AHX15&gt;AHX15))</f>
        <v>0</v>
      </c>
      <c r="AIH15" s="255">
        <f ca="1">SUMPRODUCT((AIB11:AIB15=AIB15)*(AHS11:AHS15=AHS15)*(AHV11:AHV15=AHV15)*(AHW11:AHW15=AHW15)*(AHX11:AHX15=AHX15)*(AHY11:AHY15&gt;AHY15))</f>
        <v>0</v>
      </c>
      <c r="AII15" s="255" t="str">
        <f t="shared" ca="1" si="751"/>
        <v/>
      </c>
      <c r="AIJ15" s="255" t="str">
        <f ca="1">IF(AHM15&lt;&gt;"",INDEX(AHM13:AHM15,MATCH(5,AII13:AII15,0),0),"")</f>
        <v/>
      </c>
      <c r="AIK15" s="255" t="str">
        <f ca="1">IF(AFO12&lt;&gt;"",AFO12,"")</f>
        <v/>
      </c>
      <c r="AIL15" s="255">
        <f ca="1">SUMPRODUCT((AJL3:AJL42=AIK15)*(AJO3:AJO42=AIK16)*(AJV3:AJV42="W"))+SUMPRODUCT((AJL3:AJL42=AIK15)*(AJO3:AJO42=AIK17)*(AJV3:AJV42="W"))+SUMPRODUCT((AJL3:AJL42=AIK15)*(AJO3:AJO42=AIK14)*(AJV3:AJV42="W"))+SUMPRODUCT((AJL3:AJL42=AIK16)*(AJO3:AJO42=AIK15)*(AJW3:AJW42="W"))+SUMPRODUCT((AJL3:AJL42=AIK17)*(AJO3:AJO42=AIK15)*(AJW3:AJW42="W"))+SUMPRODUCT((AJL3:AJL42=AIK14)*(AJO3:AJO42=AIK15)*(AJW3:AJW42="W"))</f>
        <v>0</v>
      </c>
      <c r="AIM15" s="255">
        <f ca="1">SUMPRODUCT((AJL3:AJL42=AIK15)*(AJO3:AJO42=AIK16)*(AJV3:AJV42="D"))+SUMPRODUCT((AJL3:AJL42=AIK15)*(AJO3:AJO42=AIK17)*(AJV3:AJV42="D"))+SUMPRODUCT((AJL3:AJL42=AIK15)*(AJO3:AJO42=AIK14)*(AJV3:AJV42="D"))+SUMPRODUCT((AJL3:AJL42=AIK16)*(AJO3:AJO42=AIK15)*(AJV3:AJV42="D"))+SUMPRODUCT((AJL3:AJL42=AIK17)*(AJO3:AJO42=AIK15)*(AJV3:AJV42="D"))+SUMPRODUCT((AJL3:AJL42=AIK14)*(AJO3:AJO42=AIK15)*(AJV3:AJV42="D"))</f>
        <v>0</v>
      </c>
      <c r="AIN15" s="255">
        <f ca="1">SUMPRODUCT((AJL3:AJL42=AIK15)*(AJO3:AJO42=AIK16)*(AJV3:AJV42="L"))+SUMPRODUCT((AJL3:AJL42=AIK15)*(AJO3:AJO42=AIK17)*(AJV3:AJV42="L"))+SUMPRODUCT((AJL3:AJL42=AIK15)*(AJO3:AJO42=AIK14)*(AJV3:AJV42="L"))+SUMPRODUCT((AJL3:AJL42=AIK16)*(AJO3:AJO42=AIK15)*(AJW3:AJW42="L"))+SUMPRODUCT((AJL3:AJL42=AIK17)*(AJO3:AJO42=AIK15)*(AJW3:AJW42="L"))+SUMPRODUCT((AJL3:AJL42=AIK14)*(AJO3:AJO42=AIK15)*(AJW3:AJW42="L"))</f>
        <v>0</v>
      </c>
      <c r="AIO15" s="255">
        <f ca="1">IF(AIK15&lt;&gt;"",VLOOKUP(AIK15,AER4:AEV29,5,FALSE),0)</f>
        <v>0</v>
      </c>
      <c r="AIP15" s="255">
        <f ca="1">IF(AIK15&lt;&gt;"",VLOOKUP(AIK15,AER4:AEW29,6,FALSE),0)</f>
        <v>0</v>
      </c>
      <c r="AIQ15" s="255">
        <f ca="1">AIO15-AIP15+1000</f>
        <v>1000</v>
      </c>
      <c r="AIR15" s="255">
        <f ca="1">IF(AIK15&lt;&gt;"",VLOOKUP(AIK15,AER4:AEY29,8,FALSE),0)</f>
        <v>0</v>
      </c>
      <c r="AIS15" s="255">
        <f ca="1">IF(AIK15&lt;&gt;"",VLOOKUP(AIK15,AER4:AEZ29,9,FALSE),0)</f>
        <v>0</v>
      </c>
      <c r="AIT15" s="255">
        <f t="shared" ref="AIT15" ca="1" si="830">AIR15-AIS15+1000</f>
        <v>1000</v>
      </c>
      <c r="AIU15" s="255" t="str">
        <f ca="1">IF(AIK15&lt;&gt;"",VLOOKUP(AIK15,AER11:AEV15,5,FALSE),"")</f>
        <v/>
      </c>
      <c r="AIV15" s="255" t="str">
        <f ca="1">IF(AIK15&lt;&gt;"",VLOOKUP(AIK15,AER11:AEY15,8,FALSE),"")</f>
        <v/>
      </c>
      <c r="AIW15" s="255" t="str">
        <f ca="1">IF(AIK15&lt;&gt;"",VLOOKUP(AIK15,AER11:AFF15,15,FALSE),"")</f>
        <v/>
      </c>
      <c r="AIX15" s="255">
        <f ca="1">SUMPRODUCT((AJL3:AJL42=AIK15)*(AJO3:AJO42=AIK16)*AJR3:AJR42)+SUMPRODUCT((AJL3:AJL42=AIK15)*(AJO3:AJO42=AIK17)*AJR3:AJR42)+SUMPRODUCT((AJL3:AJL42=AIK15)*(AJO3:AJO42=AIK14)*AJR3:AJR42)+SUMPRODUCT((AJL3:AJL42=AIK16)*(AJO3:AJO42=AIK15)*AJS3:AJS42)+SUMPRODUCT((AJL3:AJL42=AIK17)*(AJO3:AJO42=AIK15)*AJS3:AJS42)+SUMPRODUCT((AJL3:AJL42=AIK14)*(AJO3:AJO42=AIK15)*AJS3:AJS42)</f>
        <v>0</v>
      </c>
      <c r="AIY15" s="255">
        <f ca="1">SUMPRODUCT((AJL3:AJL42=AIK15)*(AJO3:AJO42=AIK16)*AJT3:AJT42)+SUMPRODUCT((AJL3:AJL42=AIK15)*(AJO3:AJO42=AIK17)*AJT3:AJT42)+SUMPRODUCT((AJL3:AJL42=AIK15)*(AJO3:AJO42=AIK14)*AJT3:AJT42)+SUMPRODUCT((AJL3:AJL42=AIK16)*(AJO3:AJO42=AIK15)*AJU3:AJU42)+SUMPRODUCT((AJL3:AJL42=AIK17)*(AJO3:AJO42=AIK15)*AJU3:AJU42)+SUMPRODUCT((AJL3:AJL42=AIK14)*(AJO3:AJO42=AIK15)*AJU3:AJU42)</f>
        <v>0</v>
      </c>
      <c r="AIZ15" s="255">
        <f t="shared" ref="AIZ15" ca="1" si="831">AIL15*4+AIM15*2+AIX15+AIY15</f>
        <v>0</v>
      </c>
      <c r="AJA15" s="255" t="str">
        <f ca="1">IF(AIK15&lt;&gt;"",RANK(AIZ15,AIZ14:AIZ17),"")</f>
        <v/>
      </c>
      <c r="AJB15" s="255">
        <f ca="1">SUMPRODUCT((AIZ14:AIZ17=AIZ15)*(AIQ14:AIQ17&gt;AIQ15))</f>
        <v>0</v>
      </c>
      <c r="AJC15" s="255">
        <f ca="1">SUMPRODUCT((AIZ14:AIZ17=AIZ15)*(AIQ14:AIQ17=AIQ15)*(AIT14:AIT17&gt;AIT15))</f>
        <v>0</v>
      </c>
      <c r="AJD15" s="255">
        <f ca="1">SUMPRODUCT((AIZ11:AIZ15=AIZ15)*(AIQ11:AIQ15=AIQ15)*(AIT11:AIT15=AIT15)*(AIU11:AIU15&gt;AIU15))</f>
        <v>0</v>
      </c>
      <c r="AJE15" s="255">
        <f ca="1">SUMPRODUCT((AIZ11:AIZ15=AIZ15)*(AIQ11:AIQ15=AIQ15)*(AIT11:AIT15=AIT15)*(AIU11:AIU15=AIU15)*(AIV11:AIV15&gt;AIV15))</f>
        <v>0</v>
      </c>
      <c r="AJF15" s="255">
        <f ca="1">SUMPRODUCT((AIZ11:AIZ15=AIZ15)*(AIQ11:AIQ15=AIQ15)*(AIT11:AIT15=AIT15)*(AIU11:AIU15=AIU15)*(AIV11:AIV15=AIV15)*(AIW11:AIW15&gt;AIW15))</f>
        <v>0</v>
      </c>
      <c r="AJG15" s="255" t="str">
        <f t="shared" ca="1" si="790"/>
        <v/>
      </c>
      <c r="AJH15" s="255" t="str">
        <f ca="1">IF(AIK14&lt;&gt;"",IF(AIK14=AJH14,AIK15,AIK14),"")</f>
        <v/>
      </c>
      <c r="AJI15" s="255" t="str">
        <f ca="1">IF(AJH15&lt;&gt;"",AJH15,IF(AIJ15&lt;&gt;"",AIJ15,IF(AHL15&lt;&gt;"",AHL15,IF(AGN15&lt;&gt;"",AGN15,AFJ15))))</f>
        <v>South Africa</v>
      </c>
      <c r="AJJ15" s="255">
        <v>5</v>
      </c>
      <c r="AJK15" s="255">
        <v>13</v>
      </c>
      <c r="AJL15" s="255" t="str">
        <f t="shared" si="58"/>
        <v>Argentina</v>
      </c>
      <c r="AJM15" s="255" t="str">
        <f ca="1">IF(OFFSET('All Players'!$W22,0,AJM$1)&lt;&gt;"",OFFSET('All Players'!$W22,0,AJM$1),"")</f>
        <v/>
      </c>
      <c r="AJN15" s="255" t="str">
        <f ca="1">IF(OFFSET('All Players'!$Y22,0,AJM$1)&lt;&gt;"",OFFSET('All Players'!$Y22,0,AJM$1),"")</f>
        <v/>
      </c>
      <c r="AJO15" s="255" t="str">
        <f t="shared" si="59"/>
        <v>Georgia</v>
      </c>
      <c r="AJP15" s="255" t="str">
        <f ca="1">IF(OFFSET('All Players'!$AA22,0,AJO$1)&lt;&gt;"",OFFSET('All Players'!$AA22,0,AJO$1),"")</f>
        <v/>
      </c>
      <c r="AJQ15" s="255" t="str">
        <f ca="1">IF(OFFSET('All Players'!$AC22,0,AJP$1)&lt;&gt;"",OFFSET('All Players'!$AC22,0,AJP$1),"")</f>
        <v/>
      </c>
      <c r="AJR15" s="255">
        <f t="shared" ca="1" si="60"/>
        <v>0</v>
      </c>
      <c r="AJS15" s="255">
        <f t="shared" ca="1" si="61"/>
        <v>0</v>
      </c>
      <c r="AJT15" s="255">
        <f t="shared" ca="1" si="62"/>
        <v>0</v>
      </c>
      <c r="AJU15" s="255">
        <f t="shared" ca="1" si="63"/>
        <v>0</v>
      </c>
      <c r="AJV15" s="255" t="str">
        <f t="shared" ca="1" si="64"/>
        <v/>
      </c>
      <c r="AJW15" s="255" t="str">
        <f t="shared" ca="1" si="65"/>
        <v/>
      </c>
      <c r="AJX15" s="255">
        <f ca="1">VLOOKUP(AJY15,AOP11:AOQ15,2,FALSE)</f>
        <v>1</v>
      </c>
      <c r="AJY15" s="255" t="s">
        <v>5</v>
      </c>
      <c r="AJZ15" s="255">
        <f t="shared" ca="1" si="509"/>
        <v>0</v>
      </c>
      <c r="AKA15" s="255">
        <f t="shared" ca="1" si="510"/>
        <v>0</v>
      </c>
      <c r="AKB15" s="255">
        <f t="shared" ca="1" si="511"/>
        <v>0</v>
      </c>
      <c r="AKC15" s="255">
        <f t="shared" ca="1" si="512"/>
        <v>0</v>
      </c>
      <c r="AKD15" s="255">
        <f t="shared" ca="1" si="648"/>
        <v>0</v>
      </c>
      <c r="AKE15" s="255">
        <f t="shared" ca="1" si="513"/>
        <v>1000</v>
      </c>
      <c r="AKF15" s="255">
        <f t="shared" ca="1" si="649"/>
        <v>0</v>
      </c>
      <c r="AKG15" s="255">
        <f t="shared" ca="1" si="650"/>
        <v>0</v>
      </c>
      <c r="AKH15" s="255">
        <f t="shared" ca="1" si="514"/>
        <v>1000</v>
      </c>
      <c r="AKI15" s="255">
        <f t="shared" ca="1" si="515"/>
        <v>0</v>
      </c>
      <c r="AKJ15" s="255">
        <f ca="1">SUMIF(AOS:AOS,AJY15,AOY:AOY)+SUMIF(AOV:AOV,AJY15,AOZ:AOZ)</f>
        <v>0</v>
      </c>
      <c r="AKK15" s="255">
        <f ca="1">SUMIF(AOS:AOS,AJY15,APA:APA)+SUMIF(AOV:AOV,AJY15,APB:APB)</f>
        <v>0</v>
      </c>
      <c r="AKL15" s="255">
        <f t="shared" ca="1" si="516"/>
        <v>0</v>
      </c>
      <c r="AKM15" s="255">
        <v>16</v>
      </c>
      <c r="AKN15" s="255">
        <f t="shared" ca="1" si="651"/>
        <v>1</v>
      </c>
      <c r="AKP15" s="255">
        <f ca="1">RANK(AKL15,AKL$11:AKL$15)+COUNTIF(AKL$11:AKL15,AKL15)-1</f>
        <v>5</v>
      </c>
      <c r="AKQ15" s="255" t="str">
        <f ca="1">INDEX(AJY$11:AJY$15,MATCH(5,AKP$11:AKP$15,0),0)</f>
        <v>USA</v>
      </c>
      <c r="AKR15" s="255">
        <f t="shared" ca="1" si="652"/>
        <v>1</v>
      </c>
      <c r="AKS15" s="255" t="str">
        <f ca="1">IF(AND(AKS14&lt;&gt;"",AKR15=1),AKQ15,"")</f>
        <v>USA</v>
      </c>
      <c r="AKX15" s="255" t="str">
        <f t="shared" ca="1" si="653"/>
        <v>USA</v>
      </c>
      <c r="AKY15" s="255">
        <f ca="1">SUMPRODUCT((AOS3:AOS42=AKX15)*(AOV3:AOV42=AKX11)*(APC3:APC42="W"))+SUMPRODUCT((AOS3:AOS42=AKX15)*(AOV3:AOV42=AKX12)*(APC3:APC42="W"))+SUMPRODUCT((AOS3:AOS42=AKX15)*(AOV3:AOV42=AKX13)*(APC3:APC42="W"))+SUMPRODUCT((AOS3:AOS42=AKX15)*(AOV3:AOV42=AKX14)*(APC3:APC42="W"))+SUMPRODUCT((AOS3:AOS42=AKX11)*(AOV3:AOV42=AKX15)*(APD3:APD42="W"))+SUMPRODUCT((AOS3:AOS42=AKX12)*(AOV3:AOV42=AKX15)*(APD3:APD42="W"))+SUMPRODUCT((AOS3:AOS42=AKX13)*(AOV3:AOV42=AKX15)*(APD3:APD42="W"))+SUMPRODUCT((AOS3:AOS42=AKX14)*(AOV3:AOV42=AKX15)*(APD3:APD42="W"))</f>
        <v>0</v>
      </c>
      <c r="AKZ15" s="255">
        <f ca="1">SUMPRODUCT((AOS3:AOS42=AKX15)*(AOV3:AOV42=AKX11)*(APC3:APC42="D"))+SUMPRODUCT((AOS3:AOS42=AKX15)*(AOV3:AOV42=AKX12)*(APC3:APC42="D"))+SUMPRODUCT((AOS3:AOS42=AKX15)*(AOV3:AOV42=AKX13)*(APC3:APC42="D"))+SUMPRODUCT((AOS3:AOS42=AKX15)*(AOV3:AOV42=AKX14)*(APC3:APC42="D"))+SUMPRODUCT((AOS3:AOS42=AKX11)*(AOV3:AOV42=AKX15)*(APC3:APC42="D"))+SUMPRODUCT((AOS3:AOS42=AKX12)*(AOV3:AOV42=AKX15)*(APC3:APC42="D"))+SUMPRODUCT((AOS3:AOS42=AKX13)*(AOV3:AOV42=AKX15)*(APC3:APC42="D"))+SUMPRODUCT((AOS3:AOS42=AKX14)*(AOV3:AOV42=AKX15)*(APC3:APC42="D"))</f>
        <v>0</v>
      </c>
      <c r="ALA15" s="255">
        <f ca="1">SUMPRODUCT((AOS3:AOS42=AKX15)*(AOV3:AOV42=AKX11)*(APC3:APC42="L"))+SUMPRODUCT((AOS3:AOS42=AKX15)*(AOV3:AOV42=AKX12)*(APC3:APC42="L"))+SUMPRODUCT((AOS3:AOS42=AKX15)*(AOV3:AOV42=AKX13)*(APC3:APC42="L"))+SUMPRODUCT((AOS3:AOS42=AKX15)*(AOV3:AOV42=AKX14)*(APC3:APC42="L"))+SUMPRODUCT((AOS3:AOS42=AKX11)*(AOV3:AOV42=AKX15)*(APD3:APD42="L"))+SUMPRODUCT((AOS3:AOS42=AKX12)*(AOV3:AOV42=AKX15)*(APD3:APD42="L"))+SUMPRODUCT((AOS3:AOS42=AKX13)*(AOV3:AOV42=AKX15)*(APD3:APD42="L"))+SUMPRODUCT((AOS3:AOS42=AKX14)*(AOV3:AOV42=AKX15)*(APD3:APD42="L"))</f>
        <v>0</v>
      </c>
      <c r="ALB15" s="255">
        <f ca="1">IF(AKX15&lt;&gt;"",VLOOKUP(AKX15,AJY4:AKC29,5,FALSE),0)</f>
        <v>0</v>
      </c>
      <c r="ALC15" s="255">
        <f ca="1">IF(AKX15&lt;&gt;"",VLOOKUP(AKX15,AJY4:AKD29,6,FALSE),0)</f>
        <v>0</v>
      </c>
      <c r="ALD15" s="255">
        <f ca="1">ALB15-ALC15+1000</f>
        <v>1000</v>
      </c>
      <c r="ALE15" s="255">
        <f ca="1">IF(AKX15&lt;&gt;"",VLOOKUP(AKX15,AJY4:AKF29,8,FALSE),0)</f>
        <v>0</v>
      </c>
      <c r="ALF15" s="255">
        <f ca="1">IF(AKX15&lt;&gt;"",VLOOKUP(AKX15,AJY4:AKG29,9,FALSE),0)</f>
        <v>0</v>
      </c>
      <c r="ALG15" s="255">
        <f ca="1">IF(AKX15&lt;&gt;"",ALE15-ALF15+1000,"")</f>
        <v>1000</v>
      </c>
      <c r="ALH15" s="255">
        <f ca="1">IF(AKX15&lt;&gt;"",VLOOKUP(AKX15,AJY11:AKC15,5,FALSE),"")</f>
        <v>0</v>
      </c>
      <c r="ALI15" s="255">
        <f ca="1">IF(AKX15&lt;&gt;"",VLOOKUP(AKX15,AJY11:AKF15,8,FALSE),"")</f>
        <v>0</v>
      </c>
      <c r="ALJ15" s="255">
        <f ca="1">IF(AKX15&lt;&gt;"",VLOOKUP(AKX15,AJY11:AKM15,15,FALSE),"")</f>
        <v>16</v>
      </c>
      <c r="ALK15" s="255">
        <f ca="1">SUMPRODUCT((AOS3:AOS42=AKX15)*(AOV3:AOV42=AKX11)*AOY3:AOY42)+SUMPRODUCT((AOS3:AOS42=AKX15)*(AOV3:AOV42=AKX12)*AOY3:AOY42)+SUMPRODUCT((AOS3:AOS42=AKX15)*(AOV3:AOV42=AKX13)*AOY3:AOY42)+SUMPRODUCT((AOS3:AOS42=AKX15)*(AOV3:AOV42=AKX14)*AOY3:AOY42)+SUMPRODUCT((AOS3:AOS42=AKX11)*(AOV3:AOV42=AKX15)*AOZ3:AOZ42)+SUMPRODUCT((AOS3:AOS42=AKX12)*(AOV3:AOV42=AKX15)*AOZ3:AOZ42)+SUMPRODUCT((AOS3:AOS42=AKX13)*(AOV3:AOV42=AKX15)*AOZ3:AOZ42)+SUMPRODUCT((AOS3:AOS42=AKX14)*(AOV3:AOV42=AKX15)*AOZ3:AOZ42)</f>
        <v>0</v>
      </c>
      <c r="ALL15" s="255">
        <f ca="1">SUMPRODUCT((AOS3:AOS42=AKX15)*(AOV3:AOV42=AKX11)*APA3:APA42)+SUMPRODUCT((AOS3:AOS42=AKX15)*(AOV3:AOV42=AKX12)*APA3:APA42)+SUMPRODUCT((AOS3:AOS42=AKX15)*(AOV3:AOV42=AKX13)*APA3:APA42)+SUMPRODUCT((AOS3:AOS42=AKX15)*(AOV3:AOV42=AKX14)*APA3:APA42)+SUMPRODUCT((AOS3:AOS42=AKX11)*(AOV3:AOV42=AKX15)*APB3:APB42)+SUMPRODUCT((AOS3:AOS42=AKX12)*(AOV3:AOV42=AKX15)*APB3:APB42)+SUMPRODUCT((AOS3:AOS42=AKX13)*(AOV3:AOV42=AKX15)*APB3:APB42)+SUMPRODUCT((AOS3:AOS42=AKX14)*(AOV3:AOV42=AKX15)*APB3:APB42)</f>
        <v>0</v>
      </c>
      <c r="ALM15" s="255">
        <f ca="1">IF(AKX15&lt;&gt;"",AKY15*4+AKZ15*2+ALK15+ALL15,"")</f>
        <v>0</v>
      </c>
      <c r="ALN15" s="255">
        <f ca="1">IF(AKX15&lt;&gt;"",RANK(ALM15,ALM11:ALM15),"")</f>
        <v>1</v>
      </c>
      <c r="ALO15" s="255">
        <f ca="1">SUMPRODUCT((ALM11:ALM15=ALM15)*(ALD11:ALD15&gt;ALD15))</f>
        <v>0</v>
      </c>
      <c r="ALP15" s="255">
        <f ca="1">SUMPRODUCT((ALM11:ALM15=ALM15)*(ALD11:ALD15=ALD15)*(ALG11:ALG15&gt;ALG15))</f>
        <v>0</v>
      </c>
      <c r="ALQ15" s="255">
        <f ca="1">SUMPRODUCT((ALM11:ALM15=ALM15)*(ALD11:ALD15=ALD15)*(ALG11:ALG15=ALG15)*(ALH11:ALH15&gt;ALH15))</f>
        <v>0</v>
      </c>
      <c r="ALR15" s="255">
        <f ca="1">SUMPRODUCT((ALM11:ALM15=ALM15)*(ALD11:ALD15=ALD15)*(ALG11:ALG15=ALG15)*(ALH11:ALH15=ALH15)*(ALI11:ALI15&gt;ALI15))</f>
        <v>0</v>
      </c>
      <c r="ALS15" s="255">
        <f ca="1">SUMPRODUCT((ALM11:ALM15=ALM15)*(ALD11:ALD15=ALD15)*(ALG11:ALG15=ALG15)*(ALH11:ALH15=ALH15)*(ALI11:ALI15=ALI15)*(ALJ11:ALJ15&gt;ALJ15))</f>
        <v>0</v>
      </c>
      <c r="ALT15" s="255">
        <f t="shared" ca="1" si="656"/>
        <v>1</v>
      </c>
      <c r="ALU15" s="255" t="str">
        <f ca="1">IF(AKX15&lt;&gt;"",INDEX(AKX11:AKX15,MATCH(5,ALT11:ALT15,0),0),"")</f>
        <v>South Africa</v>
      </c>
      <c r="ALV15" s="255" t="str">
        <f ca="1">IF(AKT14&lt;&gt;"",AKT14,"")</f>
        <v/>
      </c>
      <c r="ALW15" s="255" t="str">
        <f ca="1">IF(ALV15&lt;&gt;"",SUMPRODUCT((AOS3:AOS42=ALV15)*(AOV3:AOV42=ALV12)*(APC3:APC42="W"))+SUMPRODUCT((AOS3:AOS42=ALV15)*(AOV3:AOV42=ALV13)*(APC3:APC42="W"))+SUMPRODUCT((AOS3:AOS42=ALV15)*(AOV3:AOV42=ALV14)*(APC3:APC42="W"))+SUMPRODUCT((AOS3:AOS42=ALV12)*(AOV3:AOV42=ALV15)*(APC3:APC42="W"))+SUMPRODUCT((AOS3:AOS42=ALV13)*(AOV3:AOV42=ALV15)*(APC3:APC42="W"))+SUMPRODUCT((AOS3:AOS42=ALV14)*(AOV3:AOV42=ALV15)*(APC3:APC42="W")),"")</f>
        <v/>
      </c>
      <c r="ALX15" s="255" t="str">
        <f ca="1">IF(ALV15&lt;&gt;"",SUMPRODUCT((AOS3:AOS42=ALV15)*(AOV3:AOV42=ALV12)*(APC3:APC42="D"))+SUMPRODUCT((AOS3:AOS42=ALV15)*(AOV3:AOV42=ALV13)*(APC3:APC42="D"))+SUMPRODUCT((AOS3:AOS42=ALV15)*(AOV3:AOV42=ALV14)*(APC3:APC42="D"))+SUMPRODUCT((AOS3:AOS42=ALV12)*(AOV3:AOV42=ALV15)*(APC3:APC42="D"))+SUMPRODUCT((AOS3:AOS42=ALV13)*(AOV3:AOV42=ALV15)*(APC3:APC42="D"))+SUMPRODUCT((AOS3:AOS42=ALV14)*(AOV3:AOV42=ALV15)*(APC3:APC42="D")),"")</f>
        <v/>
      </c>
      <c r="ALY15" s="255" t="str">
        <f ca="1">IF(ALV15&lt;&gt;"",SUMPRODUCT((AOS3:AOS42=ALV15)*(AOV3:AOV42=ALV12)*(APC3:APC42="L"))+SUMPRODUCT((AOS3:AOS42=ALV15)*(AOV3:AOV42=ALV13)*(APC3:APC42="L"))+SUMPRODUCT((AOS3:AOS42=ALV15)*(AOV3:AOV42=ALV14)*(APC3:APC42="L"))+SUMPRODUCT((AOS3:AOS42=ALV12)*(AOV3:AOV42=ALV15)*(APC3:APC42="L"))+SUMPRODUCT((AOS3:AOS42=ALV13)*(AOV3:AOV42=ALV15)*(APC3:APC42="L"))+SUMPRODUCT((AOS3:AOS42=ALV14)*(AOV3:AOV42=ALV15)*(APC3:APC42="L")),"")</f>
        <v/>
      </c>
      <c r="ALZ15" s="255">
        <f ca="1">IF(ALV15&lt;&gt;"",VLOOKUP(ALV15,AJY4:AKC29,5,FALSE),0)</f>
        <v>0</v>
      </c>
      <c r="AMA15" s="255">
        <f ca="1">IF(ALV15&lt;&gt;"",VLOOKUP(ALV15,AJY4:AKD29,6,FALSE),0)</f>
        <v>0</v>
      </c>
      <c r="AMB15" s="255">
        <f ca="1">ALZ15-AMA15+1000</f>
        <v>1000</v>
      </c>
      <c r="AMC15" s="255">
        <f ca="1">IF(ALV15&lt;&gt;"",VLOOKUP(ALV15,AJY4:AKF29,8,FALSE),0)</f>
        <v>0</v>
      </c>
      <c r="AMD15" s="255">
        <f ca="1">IF(ALV15&lt;&gt;"",VLOOKUP(ALV15,AJY4:AKG29,9,FALSE),0)</f>
        <v>0</v>
      </c>
      <c r="AME15" s="255" t="str">
        <f ca="1">IF(ALV15&lt;&gt;"",AMC15-AMD15+1000,"")</f>
        <v/>
      </c>
      <c r="AMF15" s="255" t="str">
        <f ca="1">IF(ALV15&lt;&gt;"",VLOOKUP(ALV15,AJY11:AKC15,5,FALSE),"")</f>
        <v/>
      </c>
      <c r="AMG15" s="255" t="str">
        <f ca="1">IF(ALV15&lt;&gt;"",VLOOKUP(ALV15,AJY11:AKF15,8,FALSE),"")</f>
        <v/>
      </c>
      <c r="AMH15" s="255" t="str">
        <f ca="1">IF(ALV15&lt;&gt;"",VLOOKUP(ALV15,AJY11:AKM15,15,FALSE),"")</f>
        <v/>
      </c>
      <c r="AMI15" s="255" t="str">
        <f ca="1">IF(ALV15&lt;&gt;"",SUMPRODUCT((AOS3:AOS42=ALV15)*(AOV3:AOV42=ALV12)*AOY3:AOY42)+SUMPRODUCT((AOS3:AOS42=ALV15)*(AOV3:AOV42=ALV13)*AOY3:AOY42)+SUMPRODUCT((AOS3:AOS42=ALV15)*(AOV3:AOV42=ALV14)*AOY3:AOY42)+SUMPRODUCT((AOS3:AOS42=ALV12)*(AOV3:AOV42=ALV15)*AOZ3:AOZ42)+SUMPRODUCT((AOS3:AOS42=ALV13)*(AOV3:AOV42=ALV15)*AOZ3:AOZ42)+SUMPRODUCT((AOS3:AOS42=ALV14)*(AOV3:AOV42=ALV15)*AOZ3:AOZ42),"")</f>
        <v/>
      </c>
      <c r="AMJ15" s="255" t="str">
        <f ca="1">IF(ALV15&lt;&gt;"",SUMPRODUCT((AOS3:AOS42=ALV15)*(AOV3:AOV42=ALV12)*APA3:APA42)+SUMPRODUCT((AOS3:AOS42=ALV15)*(AOV3:AOV42=ALV13)*APA3:APA42)+SUMPRODUCT((AOS3:AOS42=ALV15)*(AOV3:AOV42=ALV14)*APA3:APA42)+SUMPRODUCT((AOS3:AOS42=ALV12)*(AOV3:AOV42=ALV15)*APB3:APB42)+SUMPRODUCT((AOS3:AOS42=ALV13)*(AOV3:AOV42=ALV15)*APB3:APB42)+SUMPRODUCT((AOS3:AOS42=ALV14)*(AOV3:AOV42=ALV15)*APB3:APB42),"")</f>
        <v/>
      </c>
      <c r="AMK15" s="255" t="str">
        <f ca="1">IF(ALV15&lt;&gt;"",ALW15*4+ALX15*2+AMI15+AMJ15,"")</f>
        <v/>
      </c>
      <c r="AML15" s="255" t="str">
        <f ca="1">IF(ALV15&lt;&gt;"",RANK(AMK15,AMK12:AMK15),"")</f>
        <v/>
      </c>
      <c r="AMM15" s="255">
        <f ca="1">SUMPRODUCT((AMK12:AMK15=AMK15)*(AMB12:AMB15&gt;AMB15))</f>
        <v>0</v>
      </c>
      <c r="AMN15" s="255">
        <f ca="1">SUMPRODUCT((AMK12:AMK15=AMK15)*(AMB12:AMB15=AMB15)*(AME12:AME15&gt;AME15))</f>
        <v>0</v>
      </c>
      <c r="AMO15" s="255">
        <f ca="1">SUMPRODUCT((AMK11:AMK15=AMK15)*(AMB11:AMB15=AMB15)*(AME11:AME15=AME15)*(AMF11:AMF15&gt;AMF15))</f>
        <v>0</v>
      </c>
      <c r="AMP15" s="255">
        <f ca="1">SUMPRODUCT((AMK11:AMK15=AMK15)*(AMB11:AMB15=AMB15)*(AME11:AME15=AME15)*(AMF11:AMF15=AMF15)*(AMG11:AMG15&gt;AMG15))</f>
        <v>0</v>
      </c>
      <c r="AMQ15" s="255">
        <f ca="1">SUMPRODUCT((AMK11:AMK15=AMK15)*(AMB11:AMB15=AMB15)*(AME11:AME15=AME15)*(AMF11:AMF15=AMF15)*(AMG11:AMG15=AMG15)*(AMH11:AMH15&gt;AMH15))</f>
        <v>0</v>
      </c>
      <c r="AMR15" s="255" t="str">
        <f t="shared" ca="1" si="657"/>
        <v/>
      </c>
      <c r="AMS15" s="255" t="str">
        <f ca="1">IF(ALV15&lt;&gt;"",INDEX(ALV12:ALV15,MATCH(5,AMR12:AMR15,0),0),"")</f>
        <v/>
      </c>
      <c r="AMT15" s="255" t="str">
        <f ca="1">IF(AKU13&lt;&gt;"",AKU13,"")</f>
        <v/>
      </c>
      <c r="AMU15" s="255" t="str">
        <f ca="1">IF(AMT15&lt;&gt;"",SUMPRODUCT((AOS3:AOS42=AMT15)*(AOV3:AOV42=AMT16)*(APC3:APC42="W"))+SUMPRODUCT((AOS3:AOS42=AMT15)*(AOV3:AOV42=AMT13)*(APC3:APC42="W"))+SUMPRODUCT((AOS3:AOS42=AMT15)*(AOV3:AOV42=AMT14)*(APC3:APC42="W"))+SUMPRODUCT((AOS3:AOS42=AMT16)*(AOV3:AOV42=AMT15)*(APD3:APD42="W"))+SUMPRODUCT((AOS3:AOS42=AMT13)*(AOV3:AOV42=AMT15)*(APD3:APD42="W"))+SUMPRODUCT((AOS3:AOS42=AMT14)*(AOV3:AOV42=AMT15)*(APD3:APD42="W")),"")</f>
        <v/>
      </c>
      <c r="AMV15" s="255" t="str">
        <f ca="1">IF(AMT15&lt;&gt;"",SUMPRODUCT((AOS3:AOS42=AMT15)*(AOV3:AOV42=AMT16)*(APC3:APC42="D"))+SUMPRODUCT((AOS3:AOS42=AMT15)*(AOV3:AOV42=AMT13)*(APC3:APC42="D"))+SUMPRODUCT((AOS3:AOS42=AMT15)*(AOV3:AOV42=AMT14)*(APC3:APC42="D"))+SUMPRODUCT((AOS3:AOS42=AMT16)*(AOV3:AOV42=AMT15)*(APC3:APC42="D"))+SUMPRODUCT((AOS3:AOS42=AMT13)*(AOV3:AOV42=AMT15)*(APC3:APC42="D"))+SUMPRODUCT((AOS3:AOS42=AMT14)*(AOV3:AOV42=AMT15)*(APC3:APC42="D")),"")</f>
        <v/>
      </c>
      <c r="AMW15" s="255" t="str">
        <f ca="1">IF(AMT15&lt;&gt;"",SUMPRODUCT((AOS3:AOS42=AMT15)*(AOV3:AOV42=AMT16)*(APC3:APC42="L"))+SUMPRODUCT((AOS3:AOS42=AMT15)*(AOV3:AOV42=AMT13)*(APC3:APC42="L"))+SUMPRODUCT((AOS3:AOS42=AMT15)*(AOV3:AOV42=AMT14)*(APC3:APC42="L"))+SUMPRODUCT((AOS3:AOS42=AMT16)*(AOV3:AOV42=AMT15)*(APD3:APD42="L"))+SUMPRODUCT((AOS3:AOS42=AMT13)*(AOV3:AOV42=AMT15)*(APD3:APD42="L"))+SUMPRODUCT((AOS3:AOS42=AMT14)*(AOV3:AOV42=AMT15)*(APD3:APD42="L")),"")</f>
        <v/>
      </c>
      <c r="AMX15" s="255">
        <f ca="1">IF(AMT15&lt;&gt;"",VLOOKUP(AMT15,AJY4:AKC29,5,FALSE),0)</f>
        <v>0</v>
      </c>
      <c r="AMY15" s="255">
        <f ca="1">IF(AMT15&lt;&gt;"",VLOOKUP(AMT15,AJY4:AKD29,6,FALSE),0)</f>
        <v>0</v>
      </c>
      <c r="AMZ15" s="255">
        <f ca="1">AMX15-AMY15+1000</f>
        <v>1000</v>
      </c>
      <c r="ANA15" s="255">
        <f ca="1">IF(AMT15&lt;&gt;"",VLOOKUP(AMT15,AJY4:AKF29,8,FALSE),0)</f>
        <v>0</v>
      </c>
      <c r="ANB15" s="255">
        <f ca="1">IF(AMT15&lt;&gt;"",VLOOKUP(AMT15,AJY4:AKG29,9,FALSE),0)</f>
        <v>0</v>
      </c>
      <c r="ANC15" s="255" t="str">
        <f ca="1">IF(AMT15&lt;&gt;"",ANA15-ANB15+1000,"")</f>
        <v/>
      </c>
      <c r="AND15" s="255" t="str">
        <f ca="1">IF(AMT15&lt;&gt;"",VLOOKUP(AMT15,AJY11:AKC15,5,FALSE),"")</f>
        <v/>
      </c>
      <c r="ANE15" s="255" t="str">
        <f ca="1">IF(AMT15&lt;&gt;"",VLOOKUP(AMT15,AJY11:AKF15,8,FALSE),"")</f>
        <v/>
      </c>
      <c r="ANF15" s="255" t="str">
        <f ca="1">IF(AMT15&lt;&gt;"",VLOOKUP(AMT15,AJY11:AKM15,15,FALSE),"")</f>
        <v/>
      </c>
      <c r="ANG15" s="255" t="str">
        <f ca="1">IF(AMT15&lt;&gt;"",SUMPRODUCT((AOS3:AOS42=AMT15)*(AOV3:AOV42=AMT16)*AOY3:AOY42)+SUMPRODUCT((AOS3:AOS42=AMT15)*(AOV3:AOV42=AMT13)*AOY3:AOY42)+SUMPRODUCT((AOS3:AOS42=AMT15)*(AOV3:AOV42=AMT14)*AOY3:AOY42)+SUMPRODUCT((AOS3:AOS42=AMT16)*(AOV3:AOV42=AMT15)*AOZ3:AOZ42)+SUMPRODUCT((AOS3:AOS42=AMT13)*(AOV3:AOV42=AMT15)*AOZ3:AOZ42)+SUMPRODUCT((AOS3:AOS42=AMT14)*(AOV3:AOV42=AMT15)*AOZ3:AOZ42),"")</f>
        <v/>
      </c>
      <c r="ANH15" s="255" t="str">
        <f ca="1">IF(AMT15&lt;&gt;"",SUMPRODUCT((AOS3:AOS42=AMT15)*(AOV3:AOV42=AMT16)*APA3:APA42)+SUMPRODUCT((AOS3:AOS42=AMT15)*(AOV3:AOV42=AMT13)*APA3:APA42)+SUMPRODUCT((AOS3:AOS42=AMT15)*(AOV3:AOV42=AMT14)*APA3:APA42)+SUMPRODUCT((AOS3:AOS42=AMT16)*(AOV3:AOV42=AMT15)*APB3:APB42)+SUMPRODUCT((AOS3:AOS42=AMT13)*(AOV3:AOV42=AMT15)*APB3:APB42)+SUMPRODUCT((AOS3:AOS42=AMT14)*(AOV3:AOV42=AMT15)*APB3:APB42),"")</f>
        <v/>
      </c>
      <c r="ANI15" s="255" t="str">
        <f ca="1">IF(AMT15&lt;&gt;"",AMU15*4+AMV15*2+ANG15+ANH15,"")</f>
        <v/>
      </c>
      <c r="ANJ15" s="255" t="str">
        <f ca="1">IF(AMT15&lt;&gt;"",RANK(ANI15,ANI13:ANI16),"")</f>
        <v/>
      </c>
      <c r="ANK15" s="255">
        <f ca="1">SUMPRODUCT((ANI13:ANI16=ANI15)*(AMZ13:AMZ16&gt;AMZ15))</f>
        <v>0</v>
      </c>
      <c r="ANL15" s="255">
        <f ca="1">SUMPRODUCT((ANI13:ANI16=ANI15)*(AMZ13:AMZ16=AMZ15)*(ANC13:ANC16&gt;ANC15))</f>
        <v>0</v>
      </c>
      <c r="ANM15" s="255">
        <f ca="1">SUMPRODUCT((ANI11:ANI15=ANI15)*(AMZ11:AMZ15=AMZ15)*(ANC11:ANC15=ANC15)*(AND11:AND15&gt;AND15))</f>
        <v>0</v>
      </c>
      <c r="ANN15" s="255">
        <f ca="1">SUMPRODUCT((ANI11:ANI15=ANI15)*(AMZ11:AMZ15=AMZ15)*(ANC11:ANC15=ANC15)*(AND11:AND15=AND15)*(ANE11:ANE15&gt;ANE15))</f>
        <v>0</v>
      </c>
      <c r="ANO15" s="255">
        <f ca="1">SUMPRODUCT((ANI11:ANI15=ANI15)*(AMZ11:AMZ15=AMZ15)*(ANC11:ANC15=ANC15)*(AND11:AND15=AND15)*(ANE11:ANE15=ANE15)*(ANF11:ANF15&gt;ANF15))</f>
        <v>0</v>
      </c>
      <c r="ANP15" s="255" t="str">
        <f t="shared" ca="1" si="753"/>
        <v/>
      </c>
      <c r="ANQ15" s="255" t="str">
        <f ca="1">IF(AMT15&lt;&gt;"",INDEX(AMT13:AMT15,MATCH(5,ANP13:ANP15,0),0),"")</f>
        <v/>
      </c>
      <c r="ANR15" s="255" t="str">
        <f ca="1">IF(AKV12&lt;&gt;"",AKV12,"")</f>
        <v/>
      </c>
      <c r="ANS15" s="255">
        <f ca="1">SUMPRODUCT((AOS3:AOS42=ANR15)*(AOV3:AOV42=ANR16)*(APC3:APC42="W"))+SUMPRODUCT((AOS3:AOS42=ANR15)*(AOV3:AOV42=ANR17)*(APC3:APC42="W"))+SUMPRODUCT((AOS3:AOS42=ANR15)*(AOV3:AOV42=ANR14)*(APC3:APC42="W"))+SUMPRODUCT((AOS3:AOS42=ANR16)*(AOV3:AOV42=ANR15)*(APD3:APD42="W"))+SUMPRODUCT((AOS3:AOS42=ANR17)*(AOV3:AOV42=ANR15)*(APD3:APD42="W"))+SUMPRODUCT((AOS3:AOS42=ANR14)*(AOV3:AOV42=ANR15)*(APD3:APD42="W"))</f>
        <v>0</v>
      </c>
      <c r="ANT15" s="255">
        <f ca="1">SUMPRODUCT((AOS3:AOS42=ANR15)*(AOV3:AOV42=ANR16)*(APC3:APC42="D"))+SUMPRODUCT((AOS3:AOS42=ANR15)*(AOV3:AOV42=ANR17)*(APC3:APC42="D"))+SUMPRODUCT((AOS3:AOS42=ANR15)*(AOV3:AOV42=ANR14)*(APC3:APC42="D"))+SUMPRODUCT((AOS3:AOS42=ANR16)*(AOV3:AOV42=ANR15)*(APC3:APC42="D"))+SUMPRODUCT((AOS3:AOS42=ANR17)*(AOV3:AOV42=ANR15)*(APC3:APC42="D"))+SUMPRODUCT((AOS3:AOS42=ANR14)*(AOV3:AOV42=ANR15)*(APC3:APC42="D"))</f>
        <v>0</v>
      </c>
      <c r="ANU15" s="255">
        <f ca="1">SUMPRODUCT((AOS3:AOS42=ANR15)*(AOV3:AOV42=ANR16)*(APC3:APC42="L"))+SUMPRODUCT((AOS3:AOS42=ANR15)*(AOV3:AOV42=ANR17)*(APC3:APC42="L"))+SUMPRODUCT((AOS3:AOS42=ANR15)*(AOV3:AOV42=ANR14)*(APC3:APC42="L"))+SUMPRODUCT((AOS3:AOS42=ANR16)*(AOV3:AOV42=ANR15)*(APD3:APD42="L"))+SUMPRODUCT((AOS3:AOS42=ANR17)*(AOV3:AOV42=ANR15)*(APD3:APD42="L"))+SUMPRODUCT((AOS3:AOS42=ANR14)*(AOV3:AOV42=ANR15)*(APD3:APD42="L"))</f>
        <v>0</v>
      </c>
      <c r="ANV15" s="255">
        <f ca="1">IF(ANR15&lt;&gt;"",VLOOKUP(ANR15,AJY4:AKC29,5,FALSE),0)</f>
        <v>0</v>
      </c>
      <c r="ANW15" s="255">
        <f ca="1">IF(ANR15&lt;&gt;"",VLOOKUP(ANR15,AJY4:AKD29,6,FALSE),0)</f>
        <v>0</v>
      </c>
      <c r="ANX15" s="255">
        <f ca="1">ANV15-ANW15+1000</f>
        <v>1000</v>
      </c>
      <c r="ANY15" s="255">
        <f ca="1">IF(ANR15&lt;&gt;"",VLOOKUP(ANR15,AJY4:AKF29,8,FALSE),0)</f>
        <v>0</v>
      </c>
      <c r="ANZ15" s="255">
        <f ca="1">IF(ANR15&lt;&gt;"",VLOOKUP(ANR15,AJY4:AKG29,9,FALSE),0)</f>
        <v>0</v>
      </c>
      <c r="AOA15" s="255">
        <f t="shared" ref="AOA15" ca="1" si="832">ANY15-ANZ15+1000</f>
        <v>1000</v>
      </c>
      <c r="AOB15" s="255" t="str">
        <f ca="1">IF(ANR15&lt;&gt;"",VLOOKUP(ANR15,AJY11:AKC15,5,FALSE),"")</f>
        <v/>
      </c>
      <c r="AOC15" s="255" t="str">
        <f ca="1">IF(ANR15&lt;&gt;"",VLOOKUP(ANR15,AJY11:AKF15,8,FALSE),"")</f>
        <v/>
      </c>
      <c r="AOD15" s="255" t="str">
        <f ca="1">IF(ANR15&lt;&gt;"",VLOOKUP(ANR15,AJY11:AKM15,15,FALSE),"")</f>
        <v/>
      </c>
      <c r="AOE15" s="255">
        <f ca="1">SUMPRODUCT((AOS3:AOS42=ANR15)*(AOV3:AOV42=ANR16)*AOY3:AOY42)+SUMPRODUCT((AOS3:AOS42=ANR15)*(AOV3:AOV42=ANR17)*AOY3:AOY42)+SUMPRODUCT((AOS3:AOS42=ANR15)*(AOV3:AOV42=ANR14)*AOY3:AOY42)+SUMPRODUCT((AOS3:AOS42=ANR16)*(AOV3:AOV42=ANR15)*AOZ3:AOZ42)+SUMPRODUCT((AOS3:AOS42=ANR17)*(AOV3:AOV42=ANR15)*AOZ3:AOZ42)+SUMPRODUCT((AOS3:AOS42=ANR14)*(AOV3:AOV42=ANR15)*AOZ3:AOZ42)</f>
        <v>0</v>
      </c>
      <c r="AOF15" s="255">
        <f ca="1">SUMPRODUCT((AOS3:AOS42=ANR15)*(AOV3:AOV42=ANR16)*APA3:APA42)+SUMPRODUCT((AOS3:AOS42=ANR15)*(AOV3:AOV42=ANR17)*APA3:APA42)+SUMPRODUCT((AOS3:AOS42=ANR15)*(AOV3:AOV42=ANR14)*APA3:APA42)+SUMPRODUCT((AOS3:AOS42=ANR16)*(AOV3:AOV42=ANR15)*APB3:APB42)+SUMPRODUCT((AOS3:AOS42=ANR17)*(AOV3:AOV42=ANR15)*APB3:APB42)+SUMPRODUCT((AOS3:AOS42=ANR14)*(AOV3:AOV42=ANR15)*APB3:APB42)</f>
        <v>0</v>
      </c>
      <c r="AOG15" s="255">
        <f t="shared" ref="AOG15" ca="1" si="833">ANS15*4+ANT15*2+AOE15+AOF15</f>
        <v>0</v>
      </c>
      <c r="AOH15" s="255" t="str">
        <f ca="1">IF(ANR15&lt;&gt;"",RANK(AOG15,AOG14:AOG17),"")</f>
        <v/>
      </c>
      <c r="AOI15" s="255">
        <f ca="1">SUMPRODUCT((AOG14:AOG17=AOG15)*(ANX14:ANX17&gt;ANX15))</f>
        <v>0</v>
      </c>
      <c r="AOJ15" s="255">
        <f ca="1">SUMPRODUCT((AOG14:AOG17=AOG15)*(ANX14:ANX17=ANX15)*(AOA14:AOA17&gt;AOA15))</f>
        <v>0</v>
      </c>
      <c r="AOK15" s="255">
        <f ca="1">SUMPRODUCT((AOG11:AOG15=AOG15)*(ANX11:ANX15=ANX15)*(AOA11:AOA15=AOA15)*(AOB11:AOB15&gt;AOB15))</f>
        <v>0</v>
      </c>
      <c r="AOL15" s="255">
        <f ca="1">SUMPRODUCT((AOG11:AOG15=AOG15)*(ANX11:ANX15=ANX15)*(AOA11:AOA15=AOA15)*(AOB11:AOB15=AOB15)*(AOC11:AOC15&gt;AOC15))</f>
        <v>0</v>
      </c>
      <c r="AOM15" s="255">
        <f ca="1">SUMPRODUCT((AOG11:AOG15=AOG15)*(ANX11:ANX15=ANX15)*(AOA11:AOA15=AOA15)*(AOB11:AOB15=AOB15)*(AOC11:AOC15=AOC15)*(AOD11:AOD15&gt;AOD15))</f>
        <v>0</v>
      </c>
      <c r="AON15" s="255" t="str">
        <f t="shared" ca="1" si="793"/>
        <v/>
      </c>
      <c r="AOO15" s="255" t="str">
        <f ca="1">IF(ANR14&lt;&gt;"",IF(ANR14=AOO14,ANR15,ANR14),"")</f>
        <v/>
      </c>
      <c r="AOP15" s="255" t="str">
        <f ca="1">IF(AOO15&lt;&gt;"",AOO15,IF(ANQ15&lt;&gt;"",ANQ15,IF(AMS15&lt;&gt;"",AMS15,IF(ALU15&lt;&gt;"",ALU15,AKQ15))))</f>
        <v>South Africa</v>
      </c>
      <c r="AOQ15" s="255">
        <v>5</v>
      </c>
      <c r="AOR15" s="255">
        <v>13</v>
      </c>
      <c r="AOS15" s="255" t="str">
        <f t="shared" si="66"/>
        <v>Argentina</v>
      </c>
      <c r="AOT15" s="255" t="str">
        <f ca="1">IF(OFFSET('All Players'!$W22,0,AOT$1)&lt;&gt;"",OFFSET('All Players'!$W22,0,AOT$1),"")</f>
        <v/>
      </c>
      <c r="AOU15" s="255" t="str">
        <f ca="1">IF(OFFSET('All Players'!$Y22,0,AOT$1)&lt;&gt;"",OFFSET('All Players'!$Y22,0,AOT$1),"")</f>
        <v/>
      </c>
      <c r="AOV15" s="255" t="str">
        <f t="shared" si="67"/>
        <v>Georgia</v>
      </c>
      <c r="AOW15" s="255" t="str">
        <f ca="1">IF(OFFSET('All Players'!$AA22,0,AOV$1)&lt;&gt;"",OFFSET('All Players'!$AA22,0,AOV$1),"")</f>
        <v/>
      </c>
      <c r="AOX15" s="255" t="str">
        <f ca="1">IF(OFFSET('All Players'!$AC22,0,AOW$1)&lt;&gt;"",OFFSET('All Players'!$AC22,0,AOW$1),"")</f>
        <v/>
      </c>
      <c r="AOY15" s="255">
        <f t="shared" ca="1" si="68"/>
        <v>0</v>
      </c>
      <c r="AOZ15" s="255">
        <f t="shared" ca="1" si="69"/>
        <v>0</v>
      </c>
      <c r="APA15" s="255">
        <f t="shared" ca="1" si="70"/>
        <v>0</v>
      </c>
      <c r="APB15" s="255">
        <f t="shared" ca="1" si="71"/>
        <v>0</v>
      </c>
      <c r="APC15" s="255" t="str">
        <f t="shared" ca="1" si="72"/>
        <v/>
      </c>
      <c r="APD15" s="255" t="str">
        <f t="shared" ca="1" si="73"/>
        <v/>
      </c>
      <c r="APE15" s="255">
        <f ca="1">VLOOKUP(APF15,ATW11:ATX15,2,FALSE)</f>
        <v>1</v>
      </c>
      <c r="APF15" s="255" t="s">
        <v>5</v>
      </c>
      <c r="APG15" s="255">
        <f t="shared" ca="1" si="517"/>
        <v>0</v>
      </c>
      <c r="APH15" s="255">
        <f t="shared" ca="1" si="518"/>
        <v>0</v>
      </c>
      <c r="API15" s="255">
        <f t="shared" ca="1" si="519"/>
        <v>0</v>
      </c>
      <c r="APJ15" s="255">
        <f t="shared" ca="1" si="520"/>
        <v>0</v>
      </c>
      <c r="APK15" s="255">
        <f t="shared" ca="1" si="658"/>
        <v>0</v>
      </c>
      <c r="APL15" s="255">
        <f t="shared" ca="1" si="521"/>
        <v>1000</v>
      </c>
      <c r="APM15" s="255">
        <f t="shared" ca="1" si="659"/>
        <v>0</v>
      </c>
      <c r="APN15" s="255">
        <f t="shared" ca="1" si="660"/>
        <v>0</v>
      </c>
      <c r="APO15" s="255">
        <f t="shared" ca="1" si="522"/>
        <v>1000</v>
      </c>
      <c r="APP15" s="255">
        <f t="shared" ca="1" si="523"/>
        <v>0</v>
      </c>
      <c r="APQ15" s="255">
        <f ca="1">SUMIF(ATZ:ATZ,APF15,AUF:AUF)+SUMIF(AUC:AUC,APF15,AUG:AUG)</f>
        <v>0</v>
      </c>
      <c r="APR15" s="255">
        <f ca="1">SUMIF(ATZ:ATZ,APF15,AUH:AUH)+SUMIF(AUC:AUC,APF15,AUI:AUI)</f>
        <v>0</v>
      </c>
      <c r="APS15" s="255">
        <f t="shared" ca="1" si="524"/>
        <v>0</v>
      </c>
      <c r="APT15" s="255">
        <v>16</v>
      </c>
      <c r="APU15" s="255">
        <f t="shared" ca="1" si="661"/>
        <v>1</v>
      </c>
      <c r="APW15" s="255">
        <f ca="1">RANK(APS15,APS$11:APS$15)+COUNTIF(APS$11:APS15,APS15)-1</f>
        <v>5</v>
      </c>
      <c r="APX15" s="255" t="str">
        <f ca="1">INDEX(APF$11:APF$15,MATCH(5,APW$11:APW$15,0),0)</f>
        <v>USA</v>
      </c>
      <c r="APY15" s="255">
        <f t="shared" ca="1" si="662"/>
        <v>1</v>
      </c>
      <c r="APZ15" s="255" t="str">
        <f ca="1">IF(AND(APZ14&lt;&gt;"",APY15=1),APX15,"")</f>
        <v>USA</v>
      </c>
      <c r="AQE15" s="255" t="str">
        <f t="shared" ca="1" si="663"/>
        <v>USA</v>
      </c>
      <c r="AQF15" s="255">
        <f ca="1">SUMPRODUCT((ATZ3:ATZ42=AQE15)*(AUC3:AUC42=AQE11)*(AUJ3:AUJ42="W"))+SUMPRODUCT((ATZ3:ATZ42=AQE15)*(AUC3:AUC42=AQE12)*(AUJ3:AUJ42="W"))+SUMPRODUCT((ATZ3:ATZ42=AQE15)*(AUC3:AUC42=AQE13)*(AUJ3:AUJ42="W"))+SUMPRODUCT((ATZ3:ATZ42=AQE15)*(AUC3:AUC42=AQE14)*(AUJ3:AUJ42="W"))+SUMPRODUCT((ATZ3:ATZ42=AQE11)*(AUC3:AUC42=AQE15)*(AUK3:AUK42="W"))+SUMPRODUCT((ATZ3:ATZ42=AQE12)*(AUC3:AUC42=AQE15)*(AUK3:AUK42="W"))+SUMPRODUCT((ATZ3:ATZ42=AQE13)*(AUC3:AUC42=AQE15)*(AUK3:AUK42="W"))+SUMPRODUCT((ATZ3:ATZ42=AQE14)*(AUC3:AUC42=AQE15)*(AUK3:AUK42="W"))</f>
        <v>0</v>
      </c>
      <c r="AQG15" s="255">
        <f ca="1">SUMPRODUCT((ATZ3:ATZ42=AQE15)*(AUC3:AUC42=AQE11)*(AUJ3:AUJ42="D"))+SUMPRODUCT((ATZ3:ATZ42=AQE15)*(AUC3:AUC42=AQE12)*(AUJ3:AUJ42="D"))+SUMPRODUCT((ATZ3:ATZ42=AQE15)*(AUC3:AUC42=AQE13)*(AUJ3:AUJ42="D"))+SUMPRODUCT((ATZ3:ATZ42=AQE15)*(AUC3:AUC42=AQE14)*(AUJ3:AUJ42="D"))+SUMPRODUCT((ATZ3:ATZ42=AQE11)*(AUC3:AUC42=AQE15)*(AUJ3:AUJ42="D"))+SUMPRODUCT((ATZ3:ATZ42=AQE12)*(AUC3:AUC42=AQE15)*(AUJ3:AUJ42="D"))+SUMPRODUCT((ATZ3:ATZ42=AQE13)*(AUC3:AUC42=AQE15)*(AUJ3:AUJ42="D"))+SUMPRODUCT((ATZ3:ATZ42=AQE14)*(AUC3:AUC42=AQE15)*(AUJ3:AUJ42="D"))</f>
        <v>0</v>
      </c>
      <c r="AQH15" s="255">
        <f ca="1">SUMPRODUCT((ATZ3:ATZ42=AQE15)*(AUC3:AUC42=AQE11)*(AUJ3:AUJ42="L"))+SUMPRODUCT((ATZ3:ATZ42=AQE15)*(AUC3:AUC42=AQE12)*(AUJ3:AUJ42="L"))+SUMPRODUCT((ATZ3:ATZ42=AQE15)*(AUC3:AUC42=AQE13)*(AUJ3:AUJ42="L"))+SUMPRODUCT((ATZ3:ATZ42=AQE15)*(AUC3:AUC42=AQE14)*(AUJ3:AUJ42="L"))+SUMPRODUCT((ATZ3:ATZ42=AQE11)*(AUC3:AUC42=AQE15)*(AUK3:AUK42="L"))+SUMPRODUCT((ATZ3:ATZ42=AQE12)*(AUC3:AUC42=AQE15)*(AUK3:AUK42="L"))+SUMPRODUCT((ATZ3:ATZ42=AQE13)*(AUC3:AUC42=AQE15)*(AUK3:AUK42="L"))+SUMPRODUCT((ATZ3:ATZ42=AQE14)*(AUC3:AUC42=AQE15)*(AUK3:AUK42="L"))</f>
        <v>0</v>
      </c>
      <c r="AQI15" s="255">
        <f ca="1">IF(AQE15&lt;&gt;"",VLOOKUP(AQE15,APF4:APJ29,5,FALSE),0)</f>
        <v>0</v>
      </c>
      <c r="AQJ15" s="255">
        <f ca="1">IF(AQE15&lt;&gt;"",VLOOKUP(AQE15,APF4:APK29,6,FALSE),0)</f>
        <v>0</v>
      </c>
      <c r="AQK15" s="255">
        <f ca="1">AQI15-AQJ15+1000</f>
        <v>1000</v>
      </c>
      <c r="AQL15" s="255">
        <f ca="1">IF(AQE15&lt;&gt;"",VLOOKUP(AQE15,APF4:APM29,8,FALSE),0)</f>
        <v>0</v>
      </c>
      <c r="AQM15" s="255">
        <f ca="1">IF(AQE15&lt;&gt;"",VLOOKUP(AQE15,APF4:APN29,9,FALSE),0)</f>
        <v>0</v>
      </c>
      <c r="AQN15" s="255">
        <f ca="1">IF(AQE15&lt;&gt;"",AQL15-AQM15+1000,"")</f>
        <v>1000</v>
      </c>
      <c r="AQO15" s="255">
        <f ca="1">IF(AQE15&lt;&gt;"",VLOOKUP(AQE15,APF11:APJ15,5,FALSE),"")</f>
        <v>0</v>
      </c>
      <c r="AQP15" s="255">
        <f ca="1">IF(AQE15&lt;&gt;"",VLOOKUP(AQE15,APF11:APM15,8,FALSE),"")</f>
        <v>0</v>
      </c>
      <c r="AQQ15" s="255">
        <f ca="1">IF(AQE15&lt;&gt;"",VLOOKUP(AQE15,APF11:APT15,15,FALSE),"")</f>
        <v>16</v>
      </c>
      <c r="AQR15" s="255">
        <f ca="1">SUMPRODUCT((ATZ3:ATZ42=AQE15)*(AUC3:AUC42=AQE11)*AUF3:AUF42)+SUMPRODUCT((ATZ3:ATZ42=AQE15)*(AUC3:AUC42=AQE12)*AUF3:AUF42)+SUMPRODUCT((ATZ3:ATZ42=AQE15)*(AUC3:AUC42=AQE13)*AUF3:AUF42)+SUMPRODUCT((ATZ3:ATZ42=AQE15)*(AUC3:AUC42=AQE14)*AUF3:AUF42)+SUMPRODUCT((ATZ3:ATZ42=AQE11)*(AUC3:AUC42=AQE15)*AUG3:AUG42)+SUMPRODUCT((ATZ3:ATZ42=AQE12)*(AUC3:AUC42=AQE15)*AUG3:AUG42)+SUMPRODUCT((ATZ3:ATZ42=AQE13)*(AUC3:AUC42=AQE15)*AUG3:AUG42)+SUMPRODUCT((ATZ3:ATZ42=AQE14)*(AUC3:AUC42=AQE15)*AUG3:AUG42)</f>
        <v>0</v>
      </c>
      <c r="AQS15" s="255">
        <f ca="1">SUMPRODUCT((ATZ3:ATZ42=AQE15)*(AUC3:AUC42=AQE11)*AUH3:AUH42)+SUMPRODUCT((ATZ3:ATZ42=AQE15)*(AUC3:AUC42=AQE12)*AUH3:AUH42)+SUMPRODUCT((ATZ3:ATZ42=AQE15)*(AUC3:AUC42=AQE13)*AUH3:AUH42)+SUMPRODUCT((ATZ3:ATZ42=AQE15)*(AUC3:AUC42=AQE14)*AUH3:AUH42)+SUMPRODUCT((ATZ3:ATZ42=AQE11)*(AUC3:AUC42=AQE15)*AUI3:AUI42)+SUMPRODUCT((ATZ3:ATZ42=AQE12)*(AUC3:AUC42=AQE15)*AUI3:AUI42)+SUMPRODUCT((ATZ3:ATZ42=AQE13)*(AUC3:AUC42=AQE15)*AUI3:AUI42)+SUMPRODUCT((ATZ3:ATZ42=AQE14)*(AUC3:AUC42=AQE15)*AUI3:AUI42)</f>
        <v>0</v>
      </c>
      <c r="AQT15" s="255">
        <f ca="1">IF(AQE15&lt;&gt;"",AQF15*4+AQG15*2+AQR15+AQS15,"")</f>
        <v>0</v>
      </c>
      <c r="AQU15" s="255">
        <f ca="1">IF(AQE15&lt;&gt;"",RANK(AQT15,AQT11:AQT15),"")</f>
        <v>1</v>
      </c>
      <c r="AQV15" s="255">
        <f ca="1">SUMPRODUCT((AQT11:AQT15=AQT15)*(AQK11:AQK15&gt;AQK15))</f>
        <v>0</v>
      </c>
      <c r="AQW15" s="255">
        <f ca="1">SUMPRODUCT((AQT11:AQT15=AQT15)*(AQK11:AQK15=AQK15)*(AQN11:AQN15&gt;AQN15))</f>
        <v>0</v>
      </c>
      <c r="AQX15" s="255">
        <f ca="1">SUMPRODUCT((AQT11:AQT15=AQT15)*(AQK11:AQK15=AQK15)*(AQN11:AQN15=AQN15)*(AQO11:AQO15&gt;AQO15))</f>
        <v>0</v>
      </c>
      <c r="AQY15" s="255">
        <f ca="1">SUMPRODUCT((AQT11:AQT15=AQT15)*(AQK11:AQK15=AQK15)*(AQN11:AQN15=AQN15)*(AQO11:AQO15=AQO15)*(AQP11:AQP15&gt;AQP15))</f>
        <v>0</v>
      </c>
      <c r="AQZ15" s="255">
        <f ca="1">SUMPRODUCT((AQT11:AQT15=AQT15)*(AQK11:AQK15=AQK15)*(AQN11:AQN15=AQN15)*(AQO11:AQO15=AQO15)*(AQP11:AQP15=AQP15)*(AQQ11:AQQ15&gt;AQQ15))</f>
        <v>0</v>
      </c>
      <c r="ARA15" s="255">
        <f t="shared" ca="1" si="666"/>
        <v>1</v>
      </c>
      <c r="ARB15" s="255" t="str">
        <f ca="1">IF(AQE15&lt;&gt;"",INDEX(AQE11:AQE15,MATCH(5,ARA11:ARA15,0),0),"")</f>
        <v>South Africa</v>
      </c>
      <c r="ARC15" s="255" t="str">
        <f ca="1">IF(AQA14&lt;&gt;"",AQA14,"")</f>
        <v/>
      </c>
      <c r="ARD15" s="255" t="str">
        <f ca="1">IF(ARC15&lt;&gt;"",SUMPRODUCT((ATZ3:ATZ42=ARC15)*(AUC3:AUC42=ARC12)*(AUJ3:AUJ42="W"))+SUMPRODUCT((ATZ3:ATZ42=ARC15)*(AUC3:AUC42=ARC13)*(AUJ3:AUJ42="W"))+SUMPRODUCT((ATZ3:ATZ42=ARC15)*(AUC3:AUC42=ARC14)*(AUJ3:AUJ42="W"))+SUMPRODUCT((ATZ3:ATZ42=ARC12)*(AUC3:AUC42=ARC15)*(AUJ3:AUJ42="W"))+SUMPRODUCT((ATZ3:ATZ42=ARC13)*(AUC3:AUC42=ARC15)*(AUJ3:AUJ42="W"))+SUMPRODUCT((ATZ3:ATZ42=ARC14)*(AUC3:AUC42=ARC15)*(AUJ3:AUJ42="W")),"")</f>
        <v/>
      </c>
      <c r="ARE15" s="255" t="str">
        <f ca="1">IF(ARC15&lt;&gt;"",SUMPRODUCT((ATZ3:ATZ42=ARC15)*(AUC3:AUC42=ARC12)*(AUJ3:AUJ42="D"))+SUMPRODUCT((ATZ3:ATZ42=ARC15)*(AUC3:AUC42=ARC13)*(AUJ3:AUJ42="D"))+SUMPRODUCT((ATZ3:ATZ42=ARC15)*(AUC3:AUC42=ARC14)*(AUJ3:AUJ42="D"))+SUMPRODUCT((ATZ3:ATZ42=ARC12)*(AUC3:AUC42=ARC15)*(AUJ3:AUJ42="D"))+SUMPRODUCT((ATZ3:ATZ42=ARC13)*(AUC3:AUC42=ARC15)*(AUJ3:AUJ42="D"))+SUMPRODUCT((ATZ3:ATZ42=ARC14)*(AUC3:AUC42=ARC15)*(AUJ3:AUJ42="D")),"")</f>
        <v/>
      </c>
      <c r="ARF15" s="255" t="str">
        <f ca="1">IF(ARC15&lt;&gt;"",SUMPRODUCT((ATZ3:ATZ42=ARC15)*(AUC3:AUC42=ARC12)*(AUJ3:AUJ42="L"))+SUMPRODUCT((ATZ3:ATZ42=ARC15)*(AUC3:AUC42=ARC13)*(AUJ3:AUJ42="L"))+SUMPRODUCT((ATZ3:ATZ42=ARC15)*(AUC3:AUC42=ARC14)*(AUJ3:AUJ42="L"))+SUMPRODUCT((ATZ3:ATZ42=ARC12)*(AUC3:AUC42=ARC15)*(AUJ3:AUJ42="L"))+SUMPRODUCT((ATZ3:ATZ42=ARC13)*(AUC3:AUC42=ARC15)*(AUJ3:AUJ42="L"))+SUMPRODUCT((ATZ3:ATZ42=ARC14)*(AUC3:AUC42=ARC15)*(AUJ3:AUJ42="L")),"")</f>
        <v/>
      </c>
      <c r="ARG15" s="255">
        <f ca="1">IF(ARC15&lt;&gt;"",VLOOKUP(ARC15,APF4:APJ29,5,FALSE),0)</f>
        <v>0</v>
      </c>
      <c r="ARH15" s="255">
        <f ca="1">IF(ARC15&lt;&gt;"",VLOOKUP(ARC15,APF4:APK29,6,FALSE),0)</f>
        <v>0</v>
      </c>
      <c r="ARI15" s="255">
        <f ca="1">ARG15-ARH15+1000</f>
        <v>1000</v>
      </c>
      <c r="ARJ15" s="255">
        <f ca="1">IF(ARC15&lt;&gt;"",VLOOKUP(ARC15,APF4:APM29,8,FALSE),0)</f>
        <v>0</v>
      </c>
      <c r="ARK15" s="255">
        <f ca="1">IF(ARC15&lt;&gt;"",VLOOKUP(ARC15,APF4:APN29,9,FALSE),0)</f>
        <v>0</v>
      </c>
      <c r="ARL15" s="255" t="str">
        <f ca="1">IF(ARC15&lt;&gt;"",ARJ15-ARK15+1000,"")</f>
        <v/>
      </c>
      <c r="ARM15" s="255" t="str">
        <f ca="1">IF(ARC15&lt;&gt;"",VLOOKUP(ARC15,APF11:APJ15,5,FALSE),"")</f>
        <v/>
      </c>
      <c r="ARN15" s="255" t="str">
        <f ca="1">IF(ARC15&lt;&gt;"",VLOOKUP(ARC15,APF11:APM15,8,FALSE),"")</f>
        <v/>
      </c>
      <c r="ARO15" s="255" t="str">
        <f ca="1">IF(ARC15&lt;&gt;"",VLOOKUP(ARC15,APF11:APT15,15,FALSE),"")</f>
        <v/>
      </c>
      <c r="ARP15" s="255" t="str">
        <f ca="1">IF(ARC15&lt;&gt;"",SUMPRODUCT((ATZ3:ATZ42=ARC15)*(AUC3:AUC42=ARC12)*AUF3:AUF42)+SUMPRODUCT((ATZ3:ATZ42=ARC15)*(AUC3:AUC42=ARC13)*AUF3:AUF42)+SUMPRODUCT((ATZ3:ATZ42=ARC15)*(AUC3:AUC42=ARC14)*AUF3:AUF42)+SUMPRODUCT((ATZ3:ATZ42=ARC12)*(AUC3:AUC42=ARC15)*AUG3:AUG42)+SUMPRODUCT((ATZ3:ATZ42=ARC13)*(AUC3:AUC42=ARC15)*AUG3:AUG42)+SUMPRODUCT((ATZ3:ATZ42=ARC14)*(AUC3:AUC42=ARC15)*AUG3:AUG42),"")</f>
        <v/>
      </c>
      <c r="ARQ15" s="255" t="str">
        <f ca="1">IF(ARC15&lt;&gt;"",SUMPRODUCT((ATZ3:ATZ42=ARC15)*(AUC3:AUC42=ARC12)*AUH3:AUH42)+SUMPRODUCT((ATZ3:ATZ42=ARC15)*(AUC3:AUC42=ARC13)*AUH3:AUH42)+SUMPRODUCT((ATZ3:ATZ42=ARC15)*(AUC3:AUC42=ARC14)*AUH3:AUH42)+SUMPRODUCT((ATZ3:ATZ42=ARC12)*(AUC3:AUC42=ARC15)*AUI3:AUI42)+SUMPRODUCT((ATZ3:ATZ42=ARC13)*(AUC3:AUC42=ARC15)*AUI3:AUI42)+SUMPRODUCT((ATZ3:ATZ42=ARC14)*(AUC3:AUC42=ARC15)*AUI3:AUI42),"")</f>
        <v/>
      </c>
      <c r="ARR15" s="255" t="str">
        <f ca="1">IF(ARC15&lt;&gt;"",ARD15*4+ARE15*2+ARP15+ARQ15,"")</f>
        <v/>
      </c>
      <c r="ARS15" s="255" t="str">
        <f ca="1">IF(ARC15&lt;&gt;"",RANK(ARR15,ARR12:ARR15),"")</f>
        <v/>
      </c>
      <c r="ART15" s="255">
        <f ca="1">SUMPRODUCT((ARR12:ARR15=ARR15)*(ARI12:ARI15&gt;ARI15))</f>
        <v>0</v>
      </c>
      <c r="ARU15" s="255">
        <f ca="1">SUMPRODUCT((ARR12:ARR15=ARR15)*(ARI12:ARI15=ARI15)*(ARL12:ARL15&gt;ARL15))</f>
        <v>0</v>
      </c>
      <c r="ARV15" s="255">
        <f ca="1">SUMPRODUCT((ARR11:ARR15=ARR15)*(ARI11:ARI15=ARI15)*(ARL11:ARL15=ARL15)*(ARM11:ARM15&gt;ARM15))</f>
        <v>0</v>
      </c>
      <c r="ARW15" s="255">
        <f ca="1">SUMPRODUCT((ARR11:ARR15=ARR15)*(ARI11:ARI15=ARI15)*(ARL11:ARL15=ARL15)*(ARM11:ARM15=ARM15)*(ARN11:ARN15&gt;ARN15))</f>
        <v>0</v>
      </c>
      <c r="ARX15" s="255">
        <f ca="1">SUMPRODUCT((ARR11:ARR15=ARR15)*(ARI11:ARI15=ARI15)*(ARL11:ARL15=ARL15)*(ARM11:ARM15=ARM15)*(ARN11:ARN15=ARN15)*(ARO11:ARO15&gt;ARO15))</f>
        <v>0</v>
      </c>
      <c r="ARY15" s="255" t="str">
        <f t="shared" ca="1" si="667"/>
        <v/>
      </c>
      <c r="ARZ15" s="255" t="str">
        <f ca="1">IF(ARC15&lt;&gt;"",INDEX(ARC12:ARC15,MATCH(5,ARY12:ARY15,0),0),"")</f>
        <v/>
      </c>
      <c r="ASA15" s="255" t="str">
        <f ca="1">IF(AQB13&lt;&gt;"",AQB13,"")</f>
        <v/>
      </c>
      <c r="ASB15" s="255" t="str">
        <f ca="1">IF(ASA15&lt;&gt;"",SUMPRODUCT((ATZ3:ATZ42=ASA15)*(AUC3:AUC42=ASA16)*(AUJ3:AUJ42="W"))+SUMPRODUCT((ATZ3:ATZ42=ASA15)*(AUC3:AUC42=ASA13)*(AUJ3:AUJ42="W"))+SUMPRODUCT((ATZ3:ATZ42=ASA15)*(AUC3:AUC42=ASA14)*(AUJ3:AUJ42="W"))+SUMPRODUCT((ATZ3:ATZ42=ASA16)*(AUC3:AUC42=ASA15)*(AUK3:AUK42="W"))+SUMPRODUCT((ATZ3:ATZ42=ASA13)*(AUC3:AUC42=ASA15)*(AUK3:AUK42="W"))+SUMPRODUCT((ATZ3:ATZ42=ASA14)*(AUC3:AUC42=ASA15)*(AUK3:AUK42="W")),"")</f>
        <v/>
      </c>
      <c r="ASC15" s="255" t="str">
        <f ca="1">IF(ASA15&lt;&gt;"",SUMPRODUCT((ATZ3:ATZ42=ASA15)*(AUC3:AUC42=ASA16)*(AUJ3:AUJ42="D"))+SUMPRODUCT((ATZ3:ATZ42=ASA15)*(AUC3:AUC42=ASA13)*(AUJ3:AUJ42="D"))+SUMPRODUCT((ATZ3:ATZ42=ASA15)*(AUC3:AUC42=ASA14)*(AUJ3:AUJ42="D"))+SUMPRODUCT((ATZ3:ATZ42=ASA16)*(AUC3:AUC42=ASA15)*(AUJ3:AUJ42="D"))+SUMPRODUCT((ATZ3:ATZ42=ASA13)*(AUC3:AUC42=ASA15)*(AUJ3:AUJ42="D"))+SUMPRODUCT((ATZ3:ATZ42=ASA14)*(AUC3:AUC42=ASA15)*(AUJ3:AUJ42="D")),"")</f>
        <v/>
      </c>
      <c r="ASD15" s="255" t="str">
        <f ca="1">IF(ASA15&lt;&gt;"",SUMPRODUCT((ATZ3:ATZ42=ASA15)*(AUC3:AUC42=ASA16)*(AUJ3:AUJ42="L"))+SUMPRODUCT((ATZ3:ATZ42=ASA15)*(AUC3:AUC42=ASA13)*(AUJ3:AUJ42="L"))+SUMPRODUCT((ATZ3:ATZ42=ASA15)*(AUC3:AUC42=ASA14)*(AUJ3:AUJ42="L"))+SUMPRODUCT((ATZ3:ATZ42=ASA16)*(AUC3:AUC42=ASA15)*(AUK3:AUK42="L"))+SUMPRODUCT((ATZ3:ATZ42=ASA13)*(AUC3:AUC42=ASA15)*(AUK3:AUK42="L"))+SUMPRODUCT((ATZ3:ATZ42=ASA14)*(AUC3:AUC42=ASA15)*(AUK3:AUK42="L")),"")</f>
        <v/>
      </c>
      <c r="ASE15" s="255">
        <f ca="1">IF(ASA15&lt;&gt;"",VLOOKUP(ASA15,APF4:APJ29,5,FALSE),0)</f>
        <v>0</v>
      </c>
      <c r="ASF15" s="255">
        <f ca="1">IF(ASA15&lt;&gt;"",VLOOKUP(ASA15,APF4:APK29,6,FALSE),0)</f>
        <v>0</v>
      </c>
      <c r="ASG15" s="255">
        <f ca="1">ASE15-ASF15+1000</f>
        <v>1000</v>
      </c>
      <c r="ASH15" s="255">
        <f ca="1">IF(ASA15&lt;&gt;"",VLOOKUP(ASA15,APF4:APM29,8,FALSE),0)</f>
        <v>0</v>
      </c>
      <c r="ASI15" s="255">
        <f ca="1">IF(ASA15&lt;&gt;"",VLOOKUP(ASA15,APF4:APN29,9,FALSE),0)</f>
        <v>0</v>
      </c>
      <c r="ASJ15" s="255" t="str">
        <f ca="1">IF(ASA15&lt;&gt;"",ASH15-ASI15+1000,"")</f>
        <v/>
      </c>
      <c r="ASK15" s="255" t="str">
        <f ca="1">IF(ASA15&lt;&gt;"",VLOOKUP(ASA15,APF11:APJ15,5,FALSE),"")</f>
        <v/>
      </c>
      <c r="ASL15" s="255" t="str">
        <f ca="1">IF(ASA15&lt;&gt;"",VLOOKUP(ASA15,APF11:APM15,8,FALSE),"")</f>
        <v/>
      </c>
      <c r="ASM15" s="255" t="str">
        <f ca="1">IF(ASA15&lt;&gt;"",VLOOKUP(ASA15,APF11:APT15,15,FALSE),"")</f>
        <v/>
      </c>
      <c r="ASN15" s="255" t="str">
        <f ca="1">IF(ASA15&lt;&gt;"",SUMPRODUCT((ATZ3:ATZ42=ASA15)*(AUC3:AUC42=ASA16)*AUF3:AUF42)+SUMPRODUCT((ATZ3:ATZ42=ASA15)*(AUC3:AUC42=ASA13)*AUF3:AUF42)+SUMPRODUCT((ATZ3:ATZ42=ASA15)*(AUC3:AUC42=ASA14)*AUF3:AUF42)+SUMPRODUCT((ATZ3:ATZ42=ASA16)*(AUC3:AUC42=ASA15)*AUG3:AUG42)+SUMPRODUCT((ATZ3:ATZ42=ASA13)*(AUC3:AUC42=ASA15)*AUG3:AUG42)+SUMPRODUCT((ATZ3:ATZ42=ASA14)*(AUC3:AUC42=ASA15)*AUG3:AUG42),"")</f>
        <v/>
      </c>
      <c r="ASO15" s="255" t="str">
        <f ca="1">IF(ASA15&lt;&gt;"",SUMPRODUCT((ATZ3:ATZ42=ASA15)*(AUC3:AUC42=ASA16)*AUH3:AUH42)+SUMPRODUCT((ATZ3:ATZ42=ASA15)*(AUC3:AUC42=ASA13)*AUH3:AUH42)+SUMPRODUCT((ATZ3:ATZ42=ASA15)*(AUC3:AUC42=ASA14)*AUH3:AUH42)+SUMPRODUCT((ATZ3:ATZ42=ASA16)*(AUC3:AUC42=ASA15)*AUI3:AUI42)+SUMPRODUCT((ATZ3:ATZ42=ASA13)*(AUC3:AUC42=ASA15)*AUI3:AUI42)+SUMPRODUCT((ATZ3:ATZ42=ASA14)*(AUC3:AUC42=ASA15)*AUI3:AUI42),"")</f>
        <v/>
      </c>
      <c r="ASP15" s="255" t="str">
        <f ca="1">IF(ASA15&lt;&gt;"",ASB15*4+ASC15*2+ASN15+ASO15,"")</f>
        <v/>
      </c>
      <c r="ASQ15" s="255" t="str">
        <f ca="1">IF(ASA15&lt;&gt;"",RANK(ASP15,ASP13:ASP16),"")</f>
        <v/>
      </c>
      <c r="ASR15" s="255">
        <f ca="1">SUMPRODUCT((ASP13:ASP16=ASP15)*(ASG13:ASG16&gt;ASG15))</f>
        <v>0</v>
      </c>
      <c r="ASS15" s="255">
        <f ca="1">SUMPRODUCT((ASP13:ASP16=ASP15)*(ASG13:ASG16=ASG15)*(ASJ13:ASJ16&gt;ASJ15))</f>
        <v>0</v>
      </c>
      <c r="AST15" s="255">
        <f ca="1">SUMPRODUCT((ASP11:ASP15=ASP15)*(ASG11:ASG15=ASG15)*(ASJ11:ASJ15=ASJ15)*(ASK11:ASK15&gt;ASK15))</f>
        <v>0</v>
      </c>
      <c r="ASU15" s="255">
        <f ca="1">SUMPRODUCT((ASP11:ASP15=ASP15)*(ASG11:ASG15=ASG15)*(ASJ11:ASJ15=ASJ15)*(ASK11:ASK15=ASK15)*(ASL11:ASL15&gt;ASL15))</f>
        <v>0</v>
      </c>
      <c r="ASV15" s="255">
        <f ca="1">SUMPRODUCT((ASP11:ASP15=ASP15)*(ASG11:ASG15=ASG15)*(ASJ11:ASJ15=ASJ15)*(ASK11:ASK15=ASK15)*(ASL11:ASL15=ASL15)*(ASM11:ASM15&gt;ASM15))</f>
        <v>0</v>
      </c>
      <c r="ASW15" s="255" t="str">
        <f t="shared" ca="1" si="755"/>
        <v/>
      </c>
      <c r="ASX15" s="255" t="str">
        <f ca="1">IF(ASA15&lt;&gt;"",INDEX(ASA13:ASA15,MATCH(5,ASW13:ASW15,0),0),"")</f>
        <v/>
      </c>
      <c r="ASY15" s="255" t="str">
        <f ca="1">IF(AQC12&lt;&gt;"",AQC12,"")</f>
        <v/>
      </c>
      <c r="ASZ15" s="255">
        <f ca="1">SUMPRODUCT((ATZ3:ATZ42=ASY15)*(AUC3:AUC42=ASY16)*(AUJ3:AUJ42="W"))+SUMPRODUCT((ATZ3:ATZ42=ASY15)*(AUC3:AUC42=ASY17)*(AUJ3:AUJ42="W"))+SUMPRODUCT((ATZ3:ATZ42=ASY15)*(AUC3:AUC42=ASY14)*(AUJ3:AUJ42="W"))+SUMPRODUCT((ATZ3:ATZ42=ASY16)*(AUC3:AUC42=ASY15)*(AUK3:AUK42="W"))+SUMPRODUCT((ATZ3:ATZ42=ASY17)*(AUC3:AUC42=ASY15)*(AUK3:AUK42="W"))+SUMPRODUCT((ATZ3:ATZ42=ASY14)*(AUC3:AUC42=ASY15)*(AUK3:AUK42="W"))</f>
        <v>0</v>
      </c>
      <c r="ATA15" s="255">
        <f ca="1">SUMPRODUCT((ATZ3:ATZ42=ASY15)*(AUC3:AUC42=ASY16)*(AUJ3:AUJ42="D"))+SUMPRODUCT((ATZ3:ATZ42=ASY15)*(AUC3:AUC42=ASY17)*(AUJ3:AUJ42="D"))+SUMPRODUCT((ATZ3:ATZ42=ASY15)*(AUC3:AUC42=ASY14)*(AUJ3:AUJ42="D"))+SUMPRODUCT((ATZ3:ATZ42=ASY16)*(AUC3:AUC42=ASY15)*(AUJ3:AUJ42="D"))+SUMPRODUCT((ATZ3:ATZ42=ASY17)*(AUC3:AUC42=ASY15)*(AUJ3:AUJ42="D"))+SUMPRODUCT((ATZ3:ATZ42=ASY14)*(AUC3:AUC42=ASY15)*(AUJ3:AUJ42="D"))</f>
        <v>0</v>
      </c>
      <c r="ATB15" s="255">
        <f ca="1">SUMPRODUCT((ATZ3:ATZ42=ASY15)*(AUC3:AUC42=ASY16)*(AUJ3:AUJ42="L"))+SUMPRODUCT((ATZ3:ATZ42=ASY15)*(AUC3:AUC42=ASY17)*(AUJ3:AUJ42="L"))+SUMPRODUCT((ATZ3:ATZ42=ASY15)*(AUC3:AUC42=ASY14)*(AUJ3:AUJ42="L"))+SUMPRODUCT((ATZ3:ATZ42=ASY16)*(AUC3:AUC42=ASY15)*(AUK3:AUK42="L"))+SUMPRODUCT((ATZ3:ATZ42=ASY17)*(AUC3:AUC42=ASY15)*(AUK3:AUK42="L"))+SUMPRODUCT((ATZ3:ATZ42=ASY14)*(AUC3:AUC42=ASY15)*(AUK3:AUK42="L"))</f>
        <v>0</v>
      </c>
      <c r="ATC15" s="255">
        <f ca="1">IF(ASY15&lt;&gt;"",VLOOKUP(ASY15,APF4:APJ29,5,FALSE),0)</f>
        <v>0</v>
      </c>
      <c r="ATD15" s="255">
        <f ca="1">IF(ASY15&lt;&gt;"",VLOOKUP(ASY15,APF4:APK29,6,FALSE),0)</f>
        <v>0</v>
      </c>
      <c r="ATE15" s="255">
        <f ca="1">ATC15-ATD15+1000</f>
        <v>1000</v>
      </c>
      <c r="ATF15" s="255">
        <f ca="1">IF(ASY15&lt;&gt;"",VLOOKUP(ASY15,APF4:APM29,8,FALSE),0)</f>
        <v>0</v>
      </c>
      <c r="ATG15" s="255">
        <f ca="1">IF(ASY15&lt;&gt;"",VLOOKUP(ASY15,APF4:APN29,9,FALSE),0)</f>
        <v>0</v>
      </c>
      <c r="ATH15" s="255">
        <f t="shared" ref="ATH15" ca="1" si="834">ATF15-ATG15+1000</f>
        <v>1000</v>
      </c>
      <c r="ATI15" s="255" t="str">
        <f ca="1">IF(ASY15&lt;&gt;"",VLOOKUP(ASY15,APF11:APJ15,5,FALSE),"")</f>
        <v/>
      </c>
      <c r="ATJ15" s="255" t="str">
        <f ca="1">IF(ASY15&lt;&gt;"",VLOOKUP(ASY15,APF11:APM15,8,FALSE),"")</f>
        <v/>
      </c>
      <c r="ATK15" s="255" t="str">
        <f ca="1">IF(ASY15&lt;&gt;"",VLOOKUP(ASY15,APF11:APT15,15,FALSE),"")</f>
        <v/>
      </c>
      <c r="ATL15" s="255">
        <f ca="1">SUMPRODUCT((ATZ3:ATZ42=ASY15)*(AUC3:AUC42=ASY16)*AUF3:AUF42)+SUMPRODUCT((ATZ3:ATZ42=ASY15)*(AUC3:AUC42=ASY17)*AUF3:AUF42)+SUMPRODUCT((ATZ3:ATZ42=ASY15)*(AUC3:AUC42=ASY14)*AUF3:AUF42)+SUMPRODUCT((ATZ3:ATZ42=ASY16)*(AUC3:AUC42=ASY15)*AUG3:AUG42)+SUMPRODUCT((ATZ3:ATZ42=ASY17)*(AUC3:AUC42=ASY15)*AUG3:AUG42)+SUMPRODUCT((ATZ3:ATZ42=ASY14)*(AUC3:AUC42=ASY15)*AUG3:AUG42)</f>
        <v>0</v>
      </c>
      <c r="ATM15" s="255">
        <f ca="1">SUMPRODUCT((ATZ3:ATZ42=ASY15)*(AUC3:AUC42=ASY16)*AUH3:AUH42)+SUMPRODUCT((ATZ3:ATZ42=ASY15)*(AUC3:AUC42=ASY17)*AUH3:AUH42)+SUMPRODUCT((ATZ3:ATZ42=ASY15)*(AUC3:AUC42=ASY14)*AUH3:AUH42)+SUMPRODUCT((ATZ3:ATZ42=ASY16)*(AUC3:AUC42=ASY15)*AUI3:AUI42)+SUMPRODUCT((ATZ3:ATZ42=ASY17)*(AUC3:AUC42=ASY15)*AUI3:AUI42)+SUMPRODUCT((ATZ3:ATZ42=ASY14)*(AUC3:AUC42=ASY15)*AUI3:AUI42)</f>
        <v>0</v>
      </c>
      <c r="ATN15" s="255">
        <f t="shared" ref="ATN15" ca="1" si="835">ASZ15*4+ATA15*2+ATL15+ATM15</f>
        <v>0</v>
      </c>
      <c r="ATO15" s="255" t="str">
        <f ca="1">IF(ASY15&lt;&gt;"",RANK(ATN15,ATN14:ATN17),"")</f>
        <v/>
      </c>
      <c r="ATP15" s="255">
        <f ca="1">SUMPRODUCT((ATN14:ATN17=ATN15)*(ATE14:ATE17&gt;ATE15))</f>
        <v>0</v>
      </c>
      <c r="ATQ15" s="255">
        <f ca="1">SUMPRODUCT((ATN14:ATN17=ATN15)*(ATE14:ATE17=ATE15)*(ATH14:ATH17&gt;ATH15))</f>
        <v>0</v>
      </c>
      <c r="ATR15" s="255">
        <f ca="1">SUMPRODUCT((ATN11:ATN15=ATN15)*(ATE11:ATE15=ATE15)*(ATH11:ATH15=ATH15)*(ATI11:ATI15&gt;ATI15))</f>
        <v>0</v>
      </c>
      <c r="ATS15" s="255">
        <f ca="1">SUMPRODUCT((ATN11:ATN15=ATN15)*(ATE11:ATE15=ATE15)*(ATH11:ATH15=ATH15)*(ATI11:ATI15=ATI15)*(ATJ11:ATJ15&gt;ATJ15))</f>
        <v>0</v>
      </c>
      <c r="ATT15" s="255">
        <f ca="1">SUMPRODUCT((ATN11:ATN15=ATN15)*(ATE11:ATE15=ATE15)*(ATH11:ATH15=ATH15)*(ATI11:ATI15=ATI15)*(ATJ11:ATJ15=ATJ15)*(ATK11:ATK15&gt;ATK15))</f>
        <v>0</v>
      </c>
      <c r="ATU15" s="255" t="str">
        <f t="shared" ca="1" si="796"/>
        <v/>
      </c>
      <c r="ATV15" s="255" t="str">
        <f ca="1">IF(ASY14&lt;&gt;"",IF(ASY14=ATV14,ASY15,ASY14),"")</f>
        <v/>
      </c>
      <c r="ATW15" s="255" t="str">
        <f ca="1">IF(ATV15&lt;&gt;"",ATV15,IF(ASX15&lt;&gt;"",ASX15,IF(ARZ15&lt;&gt;"",ARZ15,IF(ARB15&lt;&gt;"",ARB15,APX15))))</f>
        <v>South Africa</v>
      </c>
      <c r="ATX15" s="255">
        <v>5</v>
      </c>
      <c r="ATY15" s="255">
        <v>13</v>
      </c>
      <c r="ATZ15" s="255" t="str">
        <f t="shared" si="74"/>
        <v>Argentina</v>
      </c>
      <c r="AUA15" s="255" t="str">
        <f ca="1">IF(OFFSET('All Players'!$W22,0,AUA$1)&lt;&gt;"",OFFSET('All Players'!$W22,0,AUA$1),"")</f>
        <v/>
      </c>
      <c r="AUB15" s="255" t="str">
        <f ca="1">IF(OFFSET('All Players'!$Y22,0,AUA$1)&lt;&gt;"",OFFSET('All Players'!$Y22,0,AUA$1),"")</f>
        <v/>
      </c>
      <c r="AUC15" s="255" t="str">
        <f t="shared" si="75"/>
        <v>Georgia</v>
      </c>
      <c r="AUD15" s="255" t="str">
        <f ca="1">IF(OFFSET('All Players'!$AA22,0,AUC$1)&lt;&gt;"",OFFSET('All Players'!$AA22,0,AUC$1),"")</f>
        <v/>
      </c>
      <c r="AUE15" s="255" t="str">
        <f ca="1">IF(OFFSET('All Players'!$AC22,0,AUD$1)&lt;&gt;"",OFFSET('All Players'!$AC22,0,AUD$1),"")</f>
        <v/>
      </c>
      <c r="AUF15" s="255">
        <f t="shared" ca="1" si="76"/>
        <v>0</v>
      </c>
      <c r="AUG15" s="255">
        <f t="shared" ca="1" si="77"/>
        <v>0</v>
      </c>
      <c r="AUH15" s="255">
        <f t="shared" ca="1" si="78"/>
        <v>0</v>
      </c>
      <c r="AUI15" s="255">
        <f t="shared" ca="1" si="79"/>
        <v>0</v>
      </c>
      <c r="AUJ15" s="255" t="str">
        <f t="shared" ca="1" si="80"/>
        <v/>
      </c>
      <c r="AUK15" s="255" t="str">
        <f t="shared" ca="1" si="81"/>
        <v/>
      </c>
      <c r="AUL15" s="255">
        <f ca="1">VLOOKUP(AUM15,AZD11:AZE15,2,FALSE)</f>
        <v>1</v>
      </c>
      <c r="AUM15" s="255" t="s">
        <v>5</v>
      </c>
      <c r="AUN15" s="255">
        <f t="shared" ca="1" si="525"/>
        <v>0</v>
      </c>
      <c r="AUO15" s="255">
        <f t="shared" ca="1" si="526"/>
        <v>0</v>
      </c>
      <c r="AUP15" s="255">
        <f t="shared" ca="1" si="527"/>
        <v>0</v>
      </c>
      <c r="AUQ15" s="255">
        <f t="shared" ca="1" si="528"/>
        <v>0</v>
      </c>
      <c r="AUR15" s="255">
        <f t="shared" ca="1" si="668"/>
        <v>0</v>
      </c>
      <c r="AUS15" s="255">
        <f t="shared" ca="1" si="529"/>
        <v>1000</v>
      </c>
      <c r="AUT15" s="255">
        <f t="shared" ca="1" si="669"/>
        <v>0</v>
      </c>
      <c r="AUU15" s="255">
        <f t="shared" ca="1" si="670"/>
        <v>0</v>
      </c>
      <c r="AUV15" s="255">
        <f t="shared" ca="1" si="530"/>
        <v>1000</v>
      </c>
      <c r="AUW15" s="255">
        <f t="shared" ca="1" si="531"/>
        <v>0</v>
      </c>
      <c r="AUX15" s="255">
        <f ca="1">SUMIF(AZG:AZG,AUM15,AZM:AZM)+SUMIF(AZJ:AZJ,AUM15,AZN:AZN)</f>
        <v>0</v>
      </c>
      <c r="AUY15" s="255">
        <f ca="1">SUMIF(AZG:AZG,AUM15,AZO:AZO)+SUMIF(AZJ:AZJ,AUM15,AZP:AZP)</f>
        <v>0</v>
      </c>
      <c r="AUZ15" s="255">
        <f t="shared" ca="1" si="532"/>
        <v>0</v>
      </c>
      <c r="AVA15" s="255">
        <v>16</v>
      </c>
      <c r="AVB15" s="255">
        <f t="shared" ca="1" si="671"/>
        <v>1</v>
      </c>
      <c r="AVD15" s="255">
        <f ca="1">RANK(AUZ15,AUZ$11:AUZ$15)+COUNTIF(AUZ$11:AUZ15,AUZ15)-1</f>
        <v>5</v>
      </c>
      <c r="AVE15" s="255" t="str">
        <f ca="1">INDEX(AUM$11:AUM$15,MATCH(5,AVD$11:AVD$15,0),0)</f>
        <v>USA</v>
      </c>
      <c r="AVF15" s="255">
        <f t="shared" ca="1" si="672"/>
        <v>1</v>
      </c>
      <c r="AVG15" s="255" t="str">
        <f ca="1">IF(AND(AVG14&lt;&gt;"",AVF15=1),AVE15,"")</f>
        <v>USA</v>
      </c>
      <c r="AVL15" s="255" t="str">
        <f t="shared" ca="1" si="673"/>
        <v>USA</v>
      </c>
      <c r="AVM15" s="255">
        <f ca="1">SUMPRODUCT((AZG3:AZG42=AVL15)*(AZJ3:AZJ42=AVL11)*(AZQ3:AZQ42="W"))+SUMPRODUCT((AZG3:AZG42=AVL15)*(AZJ3:AZJ42=AVL12)*(AZQ3:AZQ42="W"))+SUMPRODUCT((AZG3:AZG42=AVL15)*(AZJ3:AZJ42=AVL13)*(AZQ3:AZQ42="W"))+SUMPRODUCT((AZG3:AZG42=AVL15)*(AZJ3:AZJ42=AVL14)*(AZQ3:AZQ42="W"))+SUMPRODUCT((AZG3:AZG42=AVL11)*(AZJ3:AZJ42=AVL15)*(AZR3:AZR42="W"))+SUMPRODUCT((AZG3:AZG42=AVL12)*(AZJ3:AZJ42=AVL15)*(AZR3:AZR42="W"))+SUMPRODUCT((AZG3:AZG42=AVL13)*(AZJ3:AZJ42=AVL15)*(AZR3:AZR42="W"))+SUMPRODUCT((AZG3:AZG42=AVL14)*(AZJ3:AZJ42=AVL15)*(AZR3:AZR42="W"))</f>
        <v>0</v>
      </c>
      <c r="AVN15" s="255">
        <f ca="1">SUMPRODUCT((AZG3:AZG42=AVL15)*(AZJ3:AZJ42=AVL11)*(AZQ3:AZQ42="D"))+SUMPRODUCT((AZG3:AZG42=AVL15)*(AZJ3:AZJ42=AVL12)*(AZQ3:AZQ42="D"))+SUMPRODUCT((AZG3:AZG42=AVL15)*(AZJ3:AZJ42=AVL13)*(AZQ3:AZQ42="D"))+SUMPRODUCT((AZG3:AZG42=AVL15)*(AZJ3:AZJ42=AVL14)*(AZQ3:AZQ42="D"))+SUMPRODUCT((AZG3:AZG42=AVL11)*(AZJ3:AZJ42=AVL15)*(AZQ3:AZQ42="D"))+SUMPRODUCT((AZG3:AZG42=AVL12)*(AZJ3:AZJ42=AVL15)*(AZQ3:AZQ42="D"))+SUMPRODUCT((AZG3:AZG42=AVL13)*(AZJ3:AZJ42=AVL15)*(AZQ3:AZQ42="D"))+SUMPRODUCT((AZG3:AZG42=AVL14)*(AZJ3:AZJ42=AVL15)*(AZQ3:AZQ42="D"))</f>
        <v>0</v>
      </c>
      <c r="AVO15" s="255">
        <f ca="1">SUMPRODUCT((AZG3:AZG42=AVL15)*(AZJ3:AZJ42=AVL11)*(AZQ3:AZQ42="L"))+SUMPRODUCT((AZG3:AZG42=AVL15)*(AZJ3:AZJ42=AVL12)*(AZQ3:AZQ42="L"))+SUMPRODUCT((AZG3:AZG42=AVL15)*(AZJ3:AZJ42=AVL13)*(AZQ3:AZQ42="L"))+SUMPRODUCT((AZG3:AZG42=AVL15)*(AZJ3:AZJ42=AVL14)*(AZQ3:AZQ42="L"))+SUMPRODUCT((AZG3:AZG42=AVL11)*(AZJ3:AZJ42=AVL15)*(AZR3:AZR42="L"))+SUMPRODUCT((AZG3:AZG42=AVL12)*(AZJ3:AZJ42=AVL15)*(AZR3:AZR42="L"))+SUMPRODUCT((AZG3:AZG42=AVL13)*(AZJ3:AZJ42=AVL15)*(AZR3:AZR42="L"))+SUMPRODUCT((AZG3:AZG42=AVL14)*(AZJ3:AZJ42=AVL15)*(AZR3:AZR42="L"))</f>
        <v>0</v>
      </c>
      <c r="AVP15" s="255">
        <f ca="1">IF(AVL15&lt;&gt;"",VLOOKUP(AVL15,AUM4:AUQ29,5,FALSE),0)</f>
        <v>0</v>
      </c>
      <c r="AVQ15" s="255">
        <f ca="1">IF(AVL15&lt;&gt;"",VLOOKUP(AVL15,AUM4:AUR29,6,FALSE),0)</f>
        <v>0</v>
      </c>
      <c r="AVR15" s="255">
        <f ca="1">AVP15-AVQ15+1000</f>
        <v>1000</v>
      </c>
      <c r="AVS15" s="255">
        <f ca="1">IF(AVL15&lt;&gt;"",VLOOKUP(AVL15,AUM4:AUT29,8,FALSE),0)</f>
        <v>0</v>
      </c>
      <c r="AVT15" s="255">
        <f ca="1">IF(AVL15&lt;&gt;"",VLOOKUP(AVL15,AUM4:AUU29,9,FALSE),0)</f>
        <v>0</v>
      </c>
      <c r="AVU15" s="255">
        <f ca="1">IF(AVL15&lt;&gt;"",AVS15-AVT15+1000,"")</f>
        <v>1000</v>
      </c>
      <c r="AVV15" s="255">
        <f ca="1">IF(AVL15&lt;&gt;"",VLOOKUP(AVL15,AUM11:AUQ15,5,FALSE),"")</f>
        <v>0</v>
      </c>
      <c r="AVW15" s="255">
        <f ca="1">IF(AVL15&lt;&gt;"",VLOOKUP(AVL15,AUM11:AUT15,8,FALSE),"")</f>
        <v>0</v>
      </c>
      <c r="AVX15" s="255">
        <f ca="1">IF(AVL15&lt;&gt;"",VLOOKUP(AVL15,AUM11:AVA15,15,FALSE),"")</f>
        <v>16</v>
      </c>
      <c r="AVY15" s="255">
        <f ca="1">SUMPRODUCT((AZG3:AZG42=AVL15)*(AZJ3:AZJ42=AVL11)*AZM3:AZM42)+SUMPRODUCT((AZG3:AZG42=AVL15)*(AZJ3:AZJ42=AVL12)*AZM3:AZM42)+SUMPRODUCT((AZG3:AZG42=AVL15)*(AZJ3:AZJ42=AVL13)*AZM3:AZM42)+SUMPRODUCT((AZG3:AZG42=AVL15)*(AZJ3:AZJ42=AVL14)*AZM3:AZM42)+SUMPRODUCT((AZG3:AZG42=AVL11)*(AZJ3:AZJ42=AVL15)*AZN3:AZN42)+SUMPRODUCT((AZG3:AZG42=AVL12)*(AZJ3:AZJ42=AVL15)*AZN3:AZN42)+SUMPRODUCT((AZG3:AZG42=AVL13)*(AZJ3:AZJ42=AVL15)*AZN3:AZN42)+SUMPRODUCT((AZG3:AZG42=AVL14)*(AZJ3:AZJ42=AVL15)*AZN3:AZN42)</f>
        <v>0</v>
      </c>
      <c r="AVZ15" s="255">
        <f ca="1">SUMPRODUCT((AZG3:AZG42=AVL15)*(AZJ3:AZJ42=AVL11)*AZO3:AZO42)+SUMPRODUCT((AZG3:AZG42=AVL15)*(AZJ3:AZJ42=AVL12)*AZO3:AZO42)+SUMPRODUCT((AZG3:AZG42=AVL15)*(AZJ3:AZJ42=AVL13)*AZO3:AZO42)+SUMPRODUCT((AZG3:AZG42=AVL15)*(AZJ3:AZJ42=AVL14)*AZO3:AZO42)+SUMPRODUCT((AZG3:AZG42=AVL11)*(AZJ3:AZJ42=AVL15)*AZP3:AZP42)+SUMPRODUCT((AZG3:AZG42=AVL12)*(AZJ3:AZJ42=AVL15)*AZP3:AZP42)+SUMPRODUCT((AZG3:AZG42=AVL13)*(AZJ3:AZJ42=AVL15)*AZP3:AZP42)+SUMPRODUCT((AZG3:AZG42=AVL14)*(AZJ3:AZJ42=AVL15)*AZP3:AZP42)</f>
        <v>0</v>
      </c>
      <c r="AWA15" s="255">
        <f ca="1">IF(AVL15&lt;&gt;"",AVM15*4+AVN15*2+AVY15+AVZ15,"")</f>
        <v>0</v>
      </c>
      <c r="AWB15" s="255">
        <f ca="1">IF(AVL15&lt;&gt;"",RANK(AWA15,AWA11:AWA15),"")</f>
        <v>1</v>
      </c>
      <c r="AWC15" s="255">
        <f ca="1">SUMPRODUCT((AWA11:AWA15=AWA15)*(AVR11:AVR15&gt;AVR15))</f>
        <v>0</v>
      </c>
      <c r="AWD15" s="255">
        <f ca="1">SUMPRODUCT((AWA11:AWA15=AWA15)*(AVR11:AVR15=AVR15)*(AVU11:AVU15&gt;AVU15))</f>
        <v>0</v>
      </c>
      <c r="AWE15" s="255">
        <f ca="1">SUMPRODUCT((AWA11:AWA15=AWA15)*(AVR11:AVR15=AVR15)*(AVU11:AVU15=AVU15)*(AVV11:AVV15&gt;AVV15))</f>
        <v>0</v>
      </c>
      <c r="AWF15" s="255">
        <f ca="1">SUMPRODUCT((AWA11:AWA15=AWA15)*(AVR11:AVR15=AVR15)*(AVU11:AVU15=AVU15)*(AVV11:AVV15=AVV15)*(AVW11:AVW15&gt;AVW15))</f>
        <v>0</v>
      </c>
      <c r="AWG15" s="255">
        <f ca="1">SUMPRODUCT((AWA11:AWA15=AWA15)*(AVR11:AVR15=AVR15)*(AVU11:AVU15=AVU15)*(AVV11:AVV15=AVV15)*(AVW11:AVW15=AVW15)*(AVX11:AVX15&gt;AVX15))</f>
        <v>0</v>
      </c>
      <c r="AWH15" s="255">
        <f t="shared" ca="1" si="676"/>
        <v>1</v>
      </c>
      <c r="AWI15" s="255" t="str">
        <f ca="1">IF(AVL15&lt;&gt;"",INDEX(AVL11:AVL15,MATCH(5,AWH11:AWH15,0),0),"")</f>
        <v>South Africa</v>
      </c>
      <c r="AWJ15" s="255" t="str">
        <f ca="1">IF(AVH14&lt;&gt;"",AVH14,"")</f>
        <v/>
      </c>
      <c r="AWK15" s="255" t="str">
        <f ca="1">IF(AWJ15&lt;&gt;"",SUMPRODUCT((AZG3:AZG42=AWJ15)*(AZJ3:AZJ42=AWJ12)*(AZQ3:AZQ42="W"))+SUMPRODUCT((AZG3:AZG42=AWJ15)*(AZJ3:AZJ42=AWJ13)*(AZQ3:AZQ42="W"))+SUMPRODUCT((AZG3:AZG42=AWJ15)*(AZJ3:AZJ42=AWJ14)*(AZQ3:AZQ42="W"))+SUMPRODUCT((AZG3:AZG42=AWJ12)*(AZJ3:AZJ42=AWJ15)*(AZQ3:AZQ42="W"))+SUMPRODUCT((AZG3:AZG42=AWJ13)*(AZJ3:AZJ42=AWJ15)*(AZQ3:AZQ42="W"))+SUMPRODUCT((AZG3:AZG42=AWJ14)*(AZJ3:AZJ42=AWJ15)*(AZQ3:AZQ42="W")),"")</f>
        <v/>
      </c>
      <c r="AWL15" s="255" t="str">
        <f ca="1">IF(AWJ15&lt;&gt;"",SUMPRODUCT((AZG3:AZG42=AWJ15)*(AZJ3:AZJ42=AWJ12)*(AZQ3:AZQ42="D"))+SUMPRODUCT((AZG3:AZG42=AWJ15)*(AZJ3:AZJ42=AWJ13)*(AZQ3:AZQ42="D"))+SUMPRODUCT((AZG3:AZG42=AWJ15)*(AZJ3:AZJ42=AWJ14)*(AZQ3:AZQ42="D"))+SUMPRODUCT((AZG3:AZG42=AWJ12)*(AZJ3:AZJ42=AWJ15)*(AZQ3:AZQ42="D"))+SUMPRODUCT((AZG3:AZG42=AWJ13)*(AZJ3:AZJ42=AWJ15)*(AZQ3:AZQ42="D"))+SUMPRODUCT((AZG3:AZG42=AWJ14)*(AZJ3:AZJ42=AWJ15)*(AZQ3:AZQ42="D")),"")</f>
        <v/>
      </c>
      <c r="AWM15" s="255" t="str">
        <f ca="1">IF(AWJ15&lt;&gt;"",SUMPRODUCT((AZG3:AZG42=AWJ15)*(AZJ3:AZJ42=AWJ12)*(AZQ3:AZQ42="L"))+SUMPRODUCT((AZG3:AZG42=AWJ15)*(AZJ3:AZJ42=AWJ13)*(AZQ3:AZQ42="L"))+SUMPRODUCT((AZG3:AZG42=AWJ15)*(AZJ3:AZJ42=AWJ14)*(AZQ3:AZQ42="L"))+SUMPRODUCT((AZG3:AZG42=AWJ12)*(AZJ3:AZJ42=AWJ15)*(AZQ3:AZQ42="L"))+SUMPRODUCT((AZG3:AZG42=AWJ13)*(AZJ3:AZJ42=AWJ15)*(AZQ3:AZQ42="L"))+SUMPRODUCT((AZG3:AZG42=AWJ14)*(AZJ3:AZJ42=AWJ15)*(AZQ3:AZQ42="L")),"")</f>
        <v/>
      </c>
      <c r="AWN15" s="255">
        <f ca="1">IF(AWJ15&lt;&gt;"",VLOOKUP(AWJ15,AUM4:AUQ29,5,FALSE),0)</f>
        <v>0</v>
      </c>
      <c r="AWO15" s="255">
        <f ca="1">IF(AWJ15&lt;&gt;"",VLOOKUP(AWJ15,AUM4:AUR29,6,FALSE),0)</f>
        <v>0</v>
      </c>
      <c r="AWP15" s="255">
        <f ca="1">AWN15-AWO15+1000</f>
        <v>1000</v>
      </c>
      <c r="AWQ15" s="255">
        <f ca="1">IF(AWJ15&lt;&gt;"",VLOOKUP(AWJ15,AUM4:AUT29,8,FALSE),0)</f>
        <v>0</v>
      </c>
      <c r="AWR15" s="255">
        <f ca="1">IF(AWJ15&lt;&gt;"",VLOOKUP(AWJ15,AUM4:AUU29,9,FALSE),0)</f>
        <v>0</v>
      </c>
      <c r="AWS15" s="255" t="str">
        <f ca="1">IF(AWJ15&lt;&gt;"",AWQ15-AWR15+1000,"")</f>
        <v/>
      </c>
      <c r="AWT15" s="255" t="str">
        <f ca="1">IF(AWJ15&lt;&gt;"",VLOOKUP(AWJ15,AUM11:AUQ15,5,FALSE),"")</f>
        <v/>
      </c>
      <c r="AWU15" s="255" t="str">
        <f ca="1">IF(AWJ15&lt;&gt;"",VLOOKUP(AWJ15,AUM11:AUT15,8,FALSE),"")</f>
        <v/>
      </c>
      <c r="AWV15" s="255" t="str">
        <f ca="1">IF(AWJ15&lt;&gt;"",VLOOKUP(AWJ15,AUM11:AVA15,15,FALSE),"")</f>
        <v/>
      </c>
      <c r="AWW15" s="255" t="str">
        <f ca="1">IF(AWJ15&lt;&gt;"",SUMPRODUCT((AZG3:AZG42=AWJ15)*(AZJ3:AZJ42=AWJ12)*AZM3:AZM42)+SUMPRODUCT((AZG3:AZG42=AWJ15)*(AZJ3:AZJ42=AWJ13)*AZM3:AZM42)+SUMPRODUCT((AZG3:AZG42=AWJ15)*(AZJ3:AZJ42=AWJ14)*AZM3:AZM42)+SUMPRODUCT((AZG3:AZG42=AWJ12)*(AZJ3:AZJ42=AWJ15)*AZN3:AZN42)+SUMPRODUCT((AZG3:AZG42=AWJ13)*(AZJ3:AZJ42=AWJ15)*AZN3:AZN42)+SUMPRODUCT((AZG3:AZG42=AWJ14)*(AZJ3:AZJ42=AWJ15)*AZN3:AZN42),"")</f>
        <v/>
      </c>
      <c r="AWX15" s="255" t="str">
        <f ca="1">IF(AWJ15&lt;&gt;"",SUMPRODUCT((AZG3:AZG42=AWJ15)*(AZJ3:AZJ42=AWJ12)*AZO3:AZO42)+SUMPRODUCT((AZG3:AZG42=AWJ15)*(AZJ3:AZJ42=AWJ13)*AZO3:AZO42)+SUMPRODUCT((AZG3:AZG42=AWJ15)*(AZJ3:AZJ42=AWJ14)*AZO3:AZO42)+SUMPRODUCT((AZG3:AZG42=AWJ12)*(AZJ3:AZJ42=AWJ15)*AZP3:AZP42)+SUMPRODUCT((AZG3:AZG42=AWJ13)*(AZJ3:AZJ42=AWJ15)*AZP3:AZP42)+SUMPRODUCT((AZG3:AZG42=AWJ14)*(AZJ3:AZJ42=AWJ15)*AZP3:AZP42),"")</f>
        <v/>
      </c>
      <c r="AWY15" s="255" t="str">
        <f ca="1">IF(AWJ15&lt;&gt;"",AWK15*4+AWL15*2+AWW15+AWX15,"")</f>
        <v/>
      </c>
      <c r="AWZ15" s="255" t="str">
        <f ca="1">IF(AWJ15&lt;&gt;"",RANK(AWY15,AWY12:AWY15),"")</f>
        <v/>
      </c>
      <c r="AXA15" s="255">
        <f ca="1">SUMPRODUCT((AWY12:AWY15=AWY15)*(AWP12:AWP15&gt;AWP15))</f>
        <v>0</v>
      </c>
      <c r="AXB15" s="255">
        <f ca="1">SUMPRODUCT((AWY12:AWY15=AWY15)*(AWP12:AWP15=AWP15)*(AWS12:AWS15&gt;AWS15))</f>
        <v>0</v>
      </c>
      <c r="AXC15" s="255">
        <f ca="1">SUMPRODUCT((AWY11:AWY15=AWY15)*(AWP11:AWP15=AWP15)*(AWS11:AWS15=AWS15)*(AWT11:AWT15&gt;AWT15))</f>
        <v>0</v>
      </c>
      <c r="AXD15" s="255">
        <f ca="1">SUMPRODUCT((AWY11:AWY15=AWY15)*(AWP11:AWP15=AWP15)*(AWS11:AWS15=AWS15)*(AWT11:AWT15=AWT15)*(AWU11:AWU15&gt;AWU15))</f>
        <v>0</v>
      </c>
      <c r="AXE15" s="255">
        <f ca="1">SUMPRODUCT((AWY11:AWY15=AWY15)*(AWP11:AWP15=AWP15)*(AWS11:AWS15=AWS15)*(AWT11:AWT15=AWT15)*(AWU11:AWU15=AWU15)*(AWV11:AWV15&gt;AWV15))</f>
        <v>0</v>
      </c>
      <c r="AXF15" s="255" t="str">
        <f t="shared" ca="1" si="677"/>
        <v/>
      </c>
      <c r="AXG15" s="255" t="str">
        <f ca="1">IF(AWJ15&lt;&gt;"",INDEX(AWJ12:AWJ15,MATCH(5,AXF12:AXF15,0),0),"")</f>
        <v/>
      </c>
      <c r="AXH15" s="255" t="str">
        <f ca="1">IF(AVI13&lt;&gt;"",AVI13,"")</f>
        <v/>
      </c>
      <c r="AXI15" s="255" t="str">
        <f ca="1">IF(AXH15&lt;&gt;"",SUMPRODUCT((AZG3:AZG42=AXH15)*(AZJ3:AZJ42=AXH16)*(AZQ3:AZQ42="W"))+SUMPRODUCT((AZG3:AZG42=AXH15)*(AZJ3:AZJ42=AXH13)*(AZQ3:AZQ42="W"))+SUMPRODUCT((AZG3:AZG42=AXH15)*(AZJ3:AZJ42=AXH14)*(AZQ3:AZQ42="W"))+SUMPRODUCT((AZG3:AZG42=AXH16)*(AZJ3:AZJ42=AXH15)*(AZR3:AZR42="W"))+SUMPRODUCT((AZG3:AZG42=AXH13)*(AZJ3:AZJ42=AXH15)*(AZR3:AZR42="W"))+SUMPRODUCT((AZG3:AZG42=AXH14)*(AZJ3:AZJ42=AXH15)*(AZR3:AZR42="W")),"")</f>
        <v/>
      </c>
      <c r="AXJ15" s="255" t="str">
        <f ca="1">IF(AXH15&lt;&gt;"",SUMPRODUCT((AZG3:AZG42=AXH15)*(AZJ3:AZJ42=AXH16)*(AZQ3:AZQ42="D"))+SUMPRODUCT((AZG3:AZG42=AXH15)*(AZJ3:AZJ42=AXH13)*(AZQ3:AZQ42="D"))+SUMPRODUCT((AZG3:AZG42=AXH15)*(AZJ3:AZJ42=AXH14)*(AZQ3:AZQ42="D"))+SUMPRODUCT((AZG3:AZG42=AXH16)*(AZJ3:AZJ42=AXH15)*(AZQ3:AZQ42="D"))+SUMPRODUCT((AZG3:AZG42=AXH13)*(AZJ3:AZJ42=AXH15)*(AZQ3:AZQ42="D"))+SUMPRODUCT((AZG3:AZG42=AXH14)*(AZJ3:AZJ42=AXH15)*(AZQ3:AZQ42="D")),"")</f>
        <v/>
      </c>
      <c r="AXK15" s="255" t="str">
        <f ca="1">IF(AXH15&lt;&gt;"",SUMPRODUCT((AZG3:AZG42=AXH15)*(AZJ3:AZJ42=AXH16)*(AZQ3:AZQ42="L"))+SUMPRODUCT((AZG3:AZG42=AXH15)*(AZJ3:AZJ42=AXH13)*(AZQ3:AZQ42="L"))+SUMPRODUCT((AZG3:AZG42=AXH15)*(AZJ3:AZJ42=AXH14)*(AZQ3:AZQ42="L"))+SUMPRODUCT((AZG3:AZG42=AXH16)*(AZJ3:AZJ42=AXH15)*(AZR3:AZR42="L"))+SUMPRODUCT((AZG3:AZG42=AXH13)*(AZJ3:AZJ42=AXH15)*(AZR3:AZR42="L"))+SUMPRODUCT((AZG3:AZG42=AXH14)*(AZJ3:AZJ42=AXH15)*(AZR3:AZR42="L")),"")</f>
        <v/>
      </c>
      <c r="AXL15" s="255">
        <f ca="1">IF(AXH15&lt;&gt;"",VLOOKUP(AXH15,AUM4:AUQ29,5,FALSE),0)</f>
        <v>0</v>
      </c>
      <c r="AXM15" s="255">
        <f ca="1">IF(AXH15&lt;&gt;"",VLOOKUP(AXH15,AUM4:AUR29,6,FALSE),0)</f>
        <v>0</v>
      </c>
      <c r="AXN15" s="255">
        <f ca="1">AXL15-AXM15+1000</f>
        <v>1000</v>
      </c>
      <c r="AXO15" s="255">
        <f ca="1">IF(AXH15&lt;&gt;"",VLOOKUP(AXH15,AUM4:AUT29,8,FALSE),0)</f>
        <v>0</v>
      </c>
      <c r="AXP15" s="255">
        <f ca="1">IF(AXH15&lt;&gt;"",VLOOKUP(AXH15,AUM4:AUU29,9,FALSE),0)</f>
        <v>0</v>
      </c>
      <c r="AXQ15" s="255" t="str">
        <f ca="1">IF(AXH15&lt;&gt;"",AXO15-AXP15+1000,"")</f>
        <v/>
      </c>
      <c r="AXR15" s="255" t="str">
        <f ca="1">IF(AXH15&lt;&gt;"",VLOOKUP(AXH15,AUM11:AUQ15,5,FALSE),"")</f>
        <v/>
      </c>
      <c r="AXS15" s="255" t="str">
        <f ca="1">IF(AXH15&lt;&gt;"",VLOOKUP(AXH15,AUM11:AUT15,8,FALSE),"")</f>
        <v/>
      </c>
      <c r="AXT15" s="255" t="str">
        <f ca="1">IF(AXH15&lt;&gt;"",VLOOKUP(AXH15,AUM11:AVA15,15,FALSE),"")</f>
        <v/>
      </c>
      <c r="AXU15" s="255" t="str">
        <f ca="1">IF(AXH15&lt;&gt;"",SUMPRODUCT((AZG3:AZG42=AXH15)*(AZJ3:AZJ42=AXH16)*AZM3:AZM42)+SUMPRODUCT((AZG3:AZG42=AXH15)*(AZJ3:AZJ42=AXH13)*AZM3:AZM42)+SUMPRODUCT((AZG3:AZG42=AXH15)*(AZJ3:AZJ42=AXH14)*AZM3:AZM42)+SUMPRODUCT((AZG3:AZG42=AXH16)*(AZJ3:AZJ42=AXH15)*AZN3:AZN42)+SUMPRODUCT((AZG3:AZG42=AXH13)*(AZJ3:AZJ42=AXH15)*AZN3:AZN42)+SUMPRODUCT((AZG3:AZG42=AXH14)*(AZJ3:AZJ42=AXH15)*AZN3:AZN42),"")</f>
        <v/>
      </c>
      <c r="AXV15" s="255" t="str">
        <f ca="1">IF(AXH15&lt;&gt;"",SUMPRODUCT((AZG3:AZG42=AXH15)*(AZJ3:AZJ42=AXH16)*AZO3:AZO42)+SUMPRODUCT((AZG3:AZG42=AXH15)*(AZJ3:AZJ42=AXH13)*AZO3:AZO42)+SUMPRODUCT((AZG3:AZG42=AXH15)*(AZJ3:AZJ42=AXH14)*AZO3:AZO42)+SUMPRODUCT((AZG3:AZG42=AXH16)*(AZJ3:AZJ42=AXH15)*AZP3:AZP42)+SUMPRODUCT((AZG3:AZG42=AXH13)*(AZJ3:AZJ42=AXH15)*AZP3:AZP42)+SUMPRODUCT((AZG3:AZG42=AXH14)*(AZJ3:AZJ42=AXH15)*AZP3:AZP42),"")</f>
        <v/>
      </c>
      <c r="AXW15" s="255" t="str">
        <f ca="1">IF(AXH15&lt;&gt;"",AXI15*4+AXJ15*2+AXU15+AXV15,"")</f>
        <v/>
      </c>
      <c r="AXX15" s="255" t="str">
        <f ca="1">IF(AXH15&lt;&gt;"",RANK(AXW15,AXW13:AXW16),"")</f>
        <v/>
      </c>
      <c r="AXY15" s="255">
        <f ca="1">SUMPRODUCT((AXW13:AXW16=AXW15)*(AXN13:AXN16&gt;AXN15))</f>
        <v>0</v>
      </c>
      <c r="AXZ15" s="255">
        <f ca="1">SUMPRODUCT((AXW13:AXW16=AXW15)*(AXN13:AXN16=AXN15)*(AXQ13:AXQ16&gt;AXQ15))</f>
        <v>0</v>
      </c>
      <c r="AYA15" s="255">
        <f ca="1">SUMPRODUCT((AXW11:AXW15=AXW15)*(AXN11:AXN15=AXN15)*(AXQ11:AXQ15=AXQ15)*(AXR11:AXR15&gt;AXR15))</f>
        <v>0</v>
      </c>
      <c r="AYB15" s="255">
        <f ca="1">SUMPRODUCT((AXW11:AXW15=AXW15)*(AXN11:AXN15=AXN15)*(AXQ11:AXQ15=AXQ15)*(AXR11:AXR15=AXR15)*(AXS11:AXS15&gt;AXS15))</f>
        <v>0</v>
      </c>
      <c r="AYC15" s="255">
        <f ca="1">SUMPRODUCT((AXW11:AXW15=AXW15)*(AXN11:AXN15=AXN15)*(AXQ11:AXQ15=AXQ15)*(AXR11:AXR15=AXR15)*(AXS11:AXS15=AXS15)*(AXT11:AXT15&gt;AXT15))</f>
        <v>0</v>
      </c>
      <c r="AYD15" s="255" t="str">
        <f t="shared" ca="1" si="757"/>
        <v/>
      </c>
      <c r="AYE15" s="255" t="str">
        <f ca="1">IF(AXH15&lt;&gt;"",INDEX(AXH13:AXH15,MATCH(5,AYD13:AYD15,0),0),"")</f>
        <v/>
      </c>
      <c r="AYF15" s="255" t="str">
        <f ca="1">IF(AVJ12&lt;&gt;"",AVJ12,"")</f>
        <v/>
      </c>
      <c r="AYG15" s="255">
        <f ca="1">SUMPRODUCT((AZG3:AZG42=AYF15)*(AZJ3:AZJ42=AYF16)*(AZQ3:AZQ42="W"))+SUMPRODUCT((AZG3:AZG42=AYF15)*(AZJ3:AZJ42=AYF17)*(AZQ3:AZQ42="W"))+SUMPRODUCT((AZG3:AZG42=AYF15)*(AZJ3:AZJ42=AYF14)*(AZQ3:AZQ42="W"))+SUMPRODUCT((AZG3:AZG42=AYF16)*(AZJ3:AZJ42=AYF15)*(AZR3:AZR42="W"))+SUMPRODUCT((AZG3:AZG42=AYF17)*(AZJ3:AZJ42=AYF15)*(AZR3:AZR42="W"))+SUMPRODUCT((AZG3:AZG42=AYF14)*(AZJ3:AZJ42=AYF15)*(AZR3:AZR42="W"))</f>
        <v>0</v>
      </c>
      <c r="AYH15" s="255">
        <f ca="1">SUMPRODUCT((AZG3:AZG42=AYF15)*(AZJ3:AZJ42=AYF16)*(AZQ3:AZQ42="D"))+SUMPRODUCT((AZG3:AZG42=AYF15)*(AZJ3:AZJ42=AYF17)*(AZQ3:AZQ42="D"))+SUMPRODUCT((AZG3:AZG42=AYF15)*(AZJ3:AZJ42=AYF14)*(AZQ3:AZQ42="D"))+SUMPRODUCT((AZG3:AZG42=AYF16)*(AZJ3:AZJ42=AYF15)*(AZQ3:AZQ42="D"))+SUMPRODUCT((AZG3:AZG42=AYF17)*(AZJ3:AZJ42=AYF15)*(AZQ3:AZQ42="D"))+SUMPRODUCT((AZG3:AZG42=AYF14)*(AZJ3:AZJ42=AYF15)*(AZQ3:AZQ42="D"))</f>
        <v>0</v>
      </c>
      <c r="AYI15" s="255">
        <f ca="1">SUMPRODUCT((AZG3:AZG42=AYF15)*(AZJ3:AZJ42=AYF16)*(AZQ3:AZQ42="L"))+SUMPRODUCT((AZG3:AZG42=AYF15)*(AZJ3:AZJ42=AYF17)*(AZQ3:AZQ42="L"))+SUMPRODUCT((AZG3:AZG42=AYF15)*(AZJ3:AZJ42=AYF14)*(AZQ3:AZQ42="L"))+SUMPRODUCT((AZG3:AZG42=AYF16)*(AZJ3:AZJ42=AYF15)*(AZR3:AZR42="L"))+SUMPRODUCT((AZG3:AZG42=AYF17)*(AZJ3:AZJ42=AYF15)*(AZR3:AZR42="L"))+SUMPRODUCT((AZG3:AZG42=AYF14)*(AZJ3:AZJ42=AYF15)*(AZR3:AZR42="L"))</f>
        <v>0</v>
      </c>
      <c r="AYJ15" s="255">
        <f ca="1">IF(AYF15&lt;&gt;"",VLOOKUP(AYF15,AUM4:AUQ29,5,FALSE),0)</f>
        <v>0</v>
      </c>
      <c r="AYK15" s="255">
        <f ca="1">IF(AYF15&lt;&gt;"",VLOOKUP(AYF15,AUM4:AUR29,6,FALSE),0)</f>
        <v>0</v>
      </c>
      <c r="AYL15" s="255">
        <f ca="1">AYJ15-AYK15+1000</f>
        <v>1000</v>
      </c>
      <c r="AYM15" s="255">
        <f ca="1">IF(AYF15&lt;&gt;"",VLOOKUP(AYF15,AUM4:AUT29,8,FALSE),0)</f>
        <v>0</v>
      </c>
      <c r="AYN15" s="255">
        <f ca="1">IF(AYF15&lt;&gt;"",VLOOKUP(AYF15,AUM4:AUU29,9,FALSE),0)</f>
        <v>0</v>
      </c>
      <c r="AYO15" s="255">
        <f t="shared" ref="AYO15" ca="1" si="836">AYM15-AYN15+1000</f>
        <v>1000</v>
      </c>
      <c r="AYP15" s="255" t="str">
        <f ca="1">IF(AYF15&lt;&gt;"",VLOOKUP(AYF15,AUM11:AUQ15,5,FALSE),"")</f>
        <v/>
      </c>
      <c r="AYQ15" s="255" t="str">
        <f ca="1">IF(AYF15&lt;&gt;"",VLOOKUP(AYF15,AUM11:AUT15,8,FALSE),"")</f>
        <v/>
      </c>
      <c r="AYR15" s="255" t="str">
        <f ca="1">IF(AYF15&lt;&gt;"",VLOOKUP(AYF15,AUM11:AVA15,15,FALSE),"")</f>
        <v/>
      </c>
      <c r="AYS15" s="255">
        <f ca="1">SUMPRODUCT((AZG3:AZG42=AYF15)*(AZJ3:AZJ42=AYF16)*AZM3:AZM42)+SUMPRODUCT((AZG3:AZG42=AYF15)*(AZJ3:AZJ42=AYF17)*AZM3:AZM42)+SUMPRODUCT((AZG3:AZG42=AYF15)*(AZJ3:AZJ42=AYF14)*AZM3:AZM42)+SUMPRODUCT((AZG3:AZG42=AYF16)*(AZJ3:AZJ42=AYF15)*AZN3:AZN42)+SUMPRODUCT((AZG3:AZG42=AYF17)*(AZJ3:AZJ42=AYF15)*AZN3:AZN42)+SUMPRODUCT((AZG3:AZG42=AYF14)*(AZJ3:AZJ42=AYF15)*AZN3:AZN42)</f>
        <v>0</v>
      </c>
      <c r="AYT15" s="255">
        <f ca="1">SUMPRODUCT((AZG3:AZG42=AYF15)*(AZJ3:AZJ42=AYF16)*AZO3:AZO42)+SUMPRODUCT((AZG3:AZG42=AYF15)*(AZJ3:AZJ42=AYF17)*AZO3:AZO42)+SUMPRODUCT((AZG3:AZG42=AYF15)*(AZJ3:AZJ42=AYF14)*AZO3:AZO42)+SUMPRODUCT((AZG3:AZG42=AYF16)*(AZJ3:AZJ42=AYF15)*AZP3:AZP42)+SUMPRODUCT((AZG3:AZG42=AYF17)*(AZJ3:AZJ42=AYF15)*AZP3:AZP42)+SUMPRODUCT((AZG3:AZG42=AYF14)*(AZJ3:AZJ42=AYF15)*AZP3:AZP42)</f>
        <v>0</v>
      </c>
      <c r="AYU15" s="255">
        <f t="shared" ref="AYU15" ca="1" si="837">AYG15*4+AYH15*2+AYS15+AYT15</f>
        <v>0</v>
      </c>
      <c r="AYV15" s="255" t="str">
        <f ca="1">IF(AYF15&lt;&gt;"",RANK(AYU15,AYU14:AYU17),"")</f>
        <v/>
      </c>
      <c r="AYW15" s="255">
        <f ca="1">SUMPRODUCT((AYU14:AYU17=AYU15)*(AYL14:AYL17&gt;AYL15))</f>
        <v>0</v>
      </c>
      <c r="AYX15" s="255">
        <f ca="1">SUMPRODUCT((AYU14:AYU17=AYU15)*(AYL14:AYL17=AYL15)*(AYO14:AYO17&gt;AYO15))</f>
        <v>0</v>
      </c>
      <c r="AYY15" s="255">
        <f ca="1">SUMPRODUCT((AYU11:AYU15=AYU15)*(AYL11:AYL15=AYL15)*(AYO11:AYO15=AYO15)*(AYP11:AYP15&gt;AYP15))</f>
        <v>0</v>
      </c>
      <c r="AYZ15" s="255">
        <f ca="1">SUMPRODUCT((AYU11:AYU15=AYU15)*(AYL11:AYL15=AYL15)*(AYO11:AYO15=AYO15)*(AYP11:AYP15=AYP15)*(AYQ11:AYQ15&gt;AYQ15))</f>
        <v>0</v>
      </c>
      <c r="AZA15" s="255">
        <f ca="1">SUMPRODUCT((AYU11:AYU15=AYU15)*(AYL11:AYL15=AYL15)*(AYO11:AYO15=AYO15)*(AYP11:AYP15=AYP15)*(AYQ11:AYQ15=AYQ15)*(AYR11:AYR15&gt;AYR15))</f>
        <v>0</v>
      </c>
      <c r="AZB15" s="255" t="str">
        <f t="shared" ca="1" si="799"/>
        <v/>
      </c>
      <c r="AZC15" s="255" t="str">
        <f ca="1">IF(AYF14&lt;&gt;"",IF(AYF14=AZC14,AYF15,AYF14),"")</f>
        <v/>
      </c>
      <c r="AZD15" s="255" t="str">
        <f ca="1">IF(AZC15&lt;&gt;"",AZC15,IF(AYE15&lt;&gt;"",AYE15,IF(AXG15&lt;&gt;"",AXG15,IF(AWI15&lt;&gt;"",AWI15,AVE15))))</f>
        <v>South Africa</v>
      </c>
      <c r="AZE15" s="255">
        <v>5</v>
      </c>
      <c r="AZF15" s="255">
        <v>13</v>
      </c>
      <c r="AZG15" s="255" t="str">
        <f t="shared" si="82"/>
        <v>Argentina</v>
      </c>
      <c r="AZH15" s="255" t="str">
        <f ca="1">IF(OFFSET('All Players'!$W22,0,AZH$1)&lt;&gt;"",OFFSET('All Players'!$W22,0,AZH$1),"")</f>
        <v/>
      </c>
      <c r="AZI15" s="255" t="str">
        <f ca="1">IF(OFFSET('All Players'!$Y22,0,AZH$1)&lt;&gt;"",OFFSET('All Players'!$Y22,0,AZH$1),"")</f>
        <v/>
      </c>
      <c r="AZJ15" s="255" t="str">
        <f t="shared" si="83"/>
        <v>Georgia</v>
      </c>
      <c r="AZK15" s="255" t="str">
        <f ca="1">IF(OFFSET('All Players'!$AA22,0,AZJ$1)&lt;&gt;"",OFFSET('All Players'!$AA22,0,AZJ$1),"")</f>
        <v/>
      </c>
      <c r="AZL15" s="255" t="str">
        <f ca="1">IF(OFFSET('All Players'!$AC22,0,AZK$1)&lt;&gt;"",OFFSET('All Players'!$AC22,0,AZK$1),"")</f>
        <v/>
      </c>
      <c r="AZM15" s="255">
        <f t="shared" ca="1" si="84"/>
        <v>0</v>
      </c>
      <c r="AZN15" s="255">
        <f t="shared" ca="1" si="85"/>
        <v>0</v>
      </c>
      <c r="AZO15" s="255">
        <f t="shared" ca="1" si="86"/>
        <v>0</v>
      </c>
      <c r="AZP15" s="255">
        <f t="shared" ca="1" si="87"/>
        <v>0</v>
      </c>
      <c r="AZQ15" s="255" t="str">
        <f t="shared" ca="1" si="88"/>
        <v/>
      </c>
      <c r="AZR15" s="255" t="str">
        <f t="shared" ca="1" si="89"/>
        <v/>
      </c>
      <c r="AZS15" s="255">
        <f ca="1">VLOOKUP(AZT15,BEK11:BEL15,2,FALSE)</f>
        <v>1</v>
      </c>
      <c r="AZT15" s="255" t="s">
        <v>5</v>
      </c>
      <c r="AZU15" s="255">
        <f t="shared" ca="1" si="533"/>
        <v>0</v>
      </c>
      <c r="AZV15" s="255">
        <f t="shared" ca="1" si="534"/>
        <v>0</v>
      </c>
      <c r="AZW15" s="255">
        <f t="shared" ca="1" si="535"/>
        <v>0</v>
      </c>
      <c r="AZX15" s="255">
        <f t="shared" ca="1" si="536"/>
        <v>0</v>
      </c>
      <c r="AZY15" s="255">
        <f t="shared" ca="1" si="678"/>
        <v>0</v>
      </c>
      <c r="AZZ15" s="255">
        <f t="shared" ca="1" si="537"/>
        <v>1000</v>
      </c>
      <c r="BAA15" s="255">
        <f t="shared" ca="1" si="679"/>
        <v>0</v>
      </c>
      <c r="BAB15" s="255">
        <f t="shared" ca="1" si="680"/>
        <v>0</v>
      </c>
      <c r="BAC15" s="255">
        <f t="shared" ca="1" si="538"/>
        <v>1000</v>
      </c>
      <c r="BAD15" s="255">
        <f t="shared" ca="1" si="539"/>
        <v>0</v>
      </c>
      <c r="BAE15" s="255">
        <f ca="1">SUMIF(BEN:BEN,AZT15,BET:BET)+SUMIF(BEQ:BEQ,AZT15,BEU:BEU)</f>
        <v>0</v>
      </c>
      <c r="BAF15" s="255">
        <f ca="1">SUMIF(BEN:BEN,AZT15,BEV:BEV)+SUMIF(BEQ:BEQ,AZT15,BEW:BEW)</f>
        <v>0</v>
      </c>
      <c r="BAG15" s="255">
        <f t="shared" ca="1" si="540"/>
        <v>0</v>
      </c>
      <c r="BAH15" s="255">
        <v>16</v>
      </c>
      <c r="BAI15" s="255">
        <f t="shared" ca="1" si="681"/>
        <v>1</v>
      </c>
      <c r="BAK15" s="255">
        <f ca="1">RANK(BAG15,BAG$11:BAG$15)+COUNTIF(BAG$11:BAG15,BAG15)-1</f>
        <v>5</v>
      </c>
      <c r="BAL15" s="255" t="str">
        <f ca="1">INDEX(AZT$11:AZT$15,MATCH(5,BAK$11:BAK$15,0),0)</f>
        <v>USA</v>
      </c>
      <c r="BAM15" s="255">
        <f t="shared" ca="1" si="682"/>
        <v>1</v>
      </c>
      <c r="BAN15" s="255" t="str">
        <f ca="1">IF(AND(BAN14&lt;&gt;"",BAM15=1),BAL15,"")</f>
        <v>USA</v>
      </c>
      <c r="BAS15" s="255" t="str">
        <f t="shared" ca="1" si="683"/>
        <v>USA</v>
      </c>
      <c r="BAT15" s="255">
        <f ca="1">SUMPRODUCT((BEN3:BEN42=BAS15)*(BEQ3:BEQ42=BAS11)*(BEX3:BEX42="W"))+SUMPRODUCT((BEN3:BEN42=BAS15)*(BEQ3:BEQ42=BAS12)*(BEX3:BEX42="W"))+SUMPRODUCT((BEN3:BEN42=BAS15)*(BEQ3:BEQ42=BAS13)*(BEX3:BEX42="W"))+SUMPRODUCT((BEN3:BEN42=BAS15)*(BEQ3:BEQ42=BAS14)*(BEX3:BEX42="W"))+SUMPRODUCT((BEN3:BEN42=BAS11)*(BEQ3:BEQ42=BAS15)*(BEY3:BEY42="W"))+SUMPRODUCT((BEN3:BEN42=BAS12)*(BEQ3:BEQ42=BAS15)*(BEY3:BEY42="W"))+SUMPRODUCT((BEN3:BEN42=BAS13)*(BEQ3:BEQ42=BAS15)*(BEY3:BEY42="W"))+SUMPRODUCT((BEN3:BEN42=BAS14)*(BEQ3:BEQ42=BAS15)*(BEY3:BEY42="W"))</f>
        <v>0</v>
      </c>
      <c r="BAU15" s="255">
        <f ca="1">SUMPRODUCT((BEN3:BEN42=BAS15)*(BEQ3:BEQ42=BAS11)*(BEX3:BEX42="D"))+SUMPRODUCT((BEN3:BEN42=BAS15)*(BEQ3:BEQ42=BAS12)*(BEX3:BEX42="D"))+SUMPRODUCT((BEN3:BEN42=BAS15)*(BEQ3:BEQ42=BAS13)*(BEX3:BEX42="D"))+SUMPRODUCT((BEN3:BEN42=BAS15)*(BEQ3:BEQ42=BAS14)*(BEX3:BEX42="D"))+SUMPRODUCT((BEN3:BEN42=BAS11)*(BEQ3:BEQ42=BAS15)*(BEX3:BEX42="D"))+SUMPRODUCT((BEN3:BEN42=BAS12)*(BEQ3:BEQ42=BAS15)*(BEX3:BEX42="D"))+SUMPRODUCT((BEN3:BEN42=BAS13)*(BEQ3:BEQ42=BAS15)*(BEX3:BEX42="D"))+SUMPRODUCT((BEN3:BEN42=BAS14)*(BEQ3:BEQ42=BAS15)*(BEX3:BEX42="D"))</f>
        <v>0</v>
      </c>
      <c r="BAV15" s="255">
        <f ca="1">SUMPRODUCT((BEN3:BEN42=BAS15)*(BEQ3:BEQ42=BAS11)*(BEX3:BEX42="L"))+SUMPRODUCT((BEN3:BEN42=BAS15)*(BEQ3:BEQ42=BAS12)*(BEX3:BEX42="L"))+SUMPRODUCT((BEN3:BEN42=BAS15)*(BEQ3:BEQ42=BAS13)*(BEX3:BEX42="L"))+SUMPRODUCT((BEN3:BEN42=BAS15)*(BEQ3:BEQ42=BAS14)*(BEX3:BEX42="L"))+SUMPRODUCT((BEN3:BEN42=BAS11)*(BEQ3:BEQ42=BAS15)*(BEY3:BEY42="L"))+SUMPRODUCT((BEN3:BEN42=BAS12)*(BEQ3:BEQ42=BAS15)*(BEY3:BEY42="L"))+SUMPRODUCT((BEN3:BEN42=BAS13)*(BEQ3:BEQ42=BAS15)*(BEY3:BEY42="L"))+SUMPRODUCT((BEN3:BEN42=BAS14)*(BEQ3:BEQ42=BAS15)*(BEY3:BEY42="L"))</f>
        <v>0</v>
      </c>
      <c r="BAW15" s="255">
        <f ca="1">IF(BAS15&lt;&gt;"",VLOOKUP(BAS15,AZT4:AZX29,5,FALSE),0)</f>
        <v>0</v>
      </c>
      <c r="BAX15" s="255">
        <f ca="1">IF(BAS15&lt;&gt;"",VLOOKUP(BAS15,AZT4:AZY29,6,FALSE),0)</f>
        <v>0</v>
      </c>
      <c r="BAY15" s="255">
        <f ca="1">BAW15-BAX15+1000</f>
        <v>1000</v>
      </c>
      <c r="BAZ15" s="255">
        <f ca="1">IF(BAS15&lt;&gt;"",VLOOKUP(BAS15,AZT4:BAA29,8,FALSE),0)</f>
        <v>0</v>
      </c>
      <c r="BBA15" s="255">
        <f ca="1">IF(BAS15&lt;&gt;"",VLOOKUP(BAS15,AZT4:BAB29,9,FALSE),0)</f>
        <v>0</v>
      </c>
      <c r="BBB15" s="255">
        <f ca="1">IF(BAS15&lt;&gt;"",BAZ15-BBA15+1000,"")</f>
        <v>1000</v>
      </c>
      <c r="BBC15" s="255">
        <f ca="1">IF(BAS15&lt;&gt;"",VLOOKUP(BAS15,AZT11:AZX15,5,FALSE),"")</f>
        <v>0</v>
      </c>
      <c r="BBD15" s="255">
        <f ca="1">IF(BAS15&lt;&gt;"",VLOOKUP(BAS15,AZT11:BAA15,8,FALSE),"")</f>
        <v>0</v>
      </c>
      <c r="BBE15" s="255">
        <f ca="1">IF(BAS15&lt;&gt;"",VLOOKUP(BAS15,AZT11:BAH15,15,FALSE),"")</f>
        <v>16</v>
      </c>
      <c r="BBF15" s="255">
        <f ca="1">SUMPRODUCT((BEN3:BEN42=BAS15)*(BEQ3:BEQ42=BAS11)*BET3:BET42)+SUMPRODUCT((BEN3:BEN42=BAS15)*(BEQ3:BEQ42=BAS12)*BET3:BET42)+SUMPRODUCT((BEN3:BEN42=BAS15)*(BEQ3:BEQ42=BAS13)*BET3:BET42)+SUMPRODUCT((BEN3:BEN42=BAS15)*(BEQ3:BEQ42=BAS14)*BET3:BET42)+SUMPRODUCT((BEN3:BEN42=BAS11)*(BEQ3:BEQ42=BAS15)*BEU3:BEU42)+SUMPRODUCT((BEN3:BEN42=BAS12)*(BEQ3:BEQ42=BAS15)*BEU3:BEU42)+SUMPRODUCT((BEN3:BEN42=BAS13)*(BEQ3:BEQ42=BAS15)*BEU3:BEU42)+SUMPRODUCT((BEN3:BEN42=BAS14)*(BEQ3:BEQ42=BAS15)*BEU3:BEU42)</f>
        <v>0</v>
      </c>
      <c r="BBG15" s="255">
        <f ca="1">SUMPRODUCT((BEN3:BEN42=BAS15)*(BEQ3:BEQ42=BAS11)*BEV3:BEV42)+SUMPRODUCT((BEN3:BEN42=BAS15)*(BEQ3:BEQ42=BAS12)*BEV3:BEV42)+SUMPRODUCT((BEN3:BEN42=BAS15)*(BEQ3:BEQ42=BAS13)*BEV3:BEV42)+SUMPRODUCT((BEN3:BEN42=BAS15)*(BEQ3:BEQ42=BAS14)*BEV3:BEV42)+SUMPRODUCT((BEN3:BEN42=BAS11)*(BEQ3:BEQ42=BAS15)*BEW3:BEW42)+SUMPRODUCT((BEN3:BEN42=BAS12)*(BEQ3:BEQ42=BAS15)*BEW3:BEW42)+SUMPRODUCT((BEN3:BEN42=BAS13)*(BEQ3:BEQ42=BAS15)*BEW3:BEW42)+SUMPRODUCT((BEN3:BEN42=BAS14)*(BEQ3:BEQ42=BAS15)*BEW3:BEW42)</f>
        <v>0</v>
      </c>
      <c r="BBH15" s="255">
        <f ca="1">IF(BAS15&lt;&gt;"",BAT15*4+BAU15*2+BBF15+BBG15,"")</f>
        <v>0</v>
      </c>
      <c r="BBI15" s="255">
        <f ca="1">IF(BAS15&lt;&gt;"",RANK(BBH15,BBH11:BBH15),"")</f>
        <v>1</v>
      </c>
      <c r="BBJ15" s="255">
        <f ca="1">SUMPRODUCT((BBH11:BBH15=BBH15)*(BAY11:BAY15&gt;BAY15))</f>
        <v>0</v>
      </c>
      <c r="BBK15" s="255">
        <f ca="1">SUMPRODUCT((BBH11:BBH15=BBH15)*(BAY11:BAY15=BAY15)*(BBB11:BBB15&gt;BBB15))</f>
        <v>0</v>
      </c>
      <c r="BBL15" s="255">
        <f ca="1">SUMPRODUCT((BBH11:BBH15=BBH15)*(BAY11:BAY15=BAY15)*(BBB11:BBB15=BBB15)*(BBC11:BBC15&gt;BBC15))</f>
        <v>0</v>
      </c>
      <c r="BBM15" s="255">
        <f ca="1">SUMPRODUCT((BBH11:BBH15=BBH15)*(BAY11:BAY15=BAY15)*(BBB11:BBB15=BBB15)*(BBC11:BBC15=BBC15)*(BBD11:BBD15&gt;BBD15))</f>
        <v>0</v>
      </c>
      <c r="BBN15" s="255">
        <f ca="1">SUMPRODUCT((BBH11:BBH15=BBH15)*(BAY11:BAY15=BAY15)*(BBB11:BBB15=BBB15)*(BBC11:BBC15=BBC15)*(BBD11:BBD15=BBD15)*(BBE11:BBE15&gt;BBE15))</f>
        <v>0</v>
      </c>
      <c r="BBO15" s="255">
        <f t="shared" ca="1" si="686"/>
        <v>1</v>
      </c>
      <c r="BBP15" s="255" t="str">
        <f ca="1">IF(BAS15&lt;&gt;"",INDEX(BAS11:BAS15,MATCH(5,BBO11:BBO15,0),0),"")</f>
        <v>South Africa</v>
      </c>
      <c r="BBQ15" s="255" t="str">
        <f ca="1">IF(BAO14&lt;&gt;"",BAO14,"")</f>
        <v/>
      </c>
      <c r="BBR15" s="255" t="str">
        <f ca="1">IF(BBQ15&lt;&gt;"",SUMPRODUCT((BEN3:BEN42=BBQ15)*(BEQ3:BEQ42=BBQ12)*(BEX3:BEX42="W"))+SUMPRODUCT((BEN3:BEN42=BBQ15)*(BEQ3:BEQ42=BBQ13)*(BEX3:BEX42="W"))+SUMPRODUCT((BEN3:BEN42=BBQ15)*(BEQ3:BEQ42=BBQ14)*(BEX3:BEX42="W"))+SUMPRODUCT((BEN3:BEN42=BBQ12)*(BEQ3:BEQ42=BBQ15)*(BEX3:BEX42="W"))+SUMPRODUCT((BEN3:BEN42=BBQ13)*(BEQ3:BEQ42=BBQ15)*(BEX3:BEX42="W"))+SUMPRODUCT((BEN3:BEN42=BBQ14)*(BEQ3:BEQ42=BBQ15)*(BEX3:BEX42="W")),"")</f>
        <v/>
      </c>
      <c r="BBS15" s="255" t="str">
        <f ca="1">IF(BBQ15&lt;&gt;"",SUMPRODUCT((BEN3:BEN42=BBQ15)*(BEQ3:BEQ42=BBQ12)*(BEX3:BEX42="D"))+SUMPRODUCT((BEN3:BEN42=BBQ15)*(BEQ3:BEQ42=BBQ13)*(BEX3:BEX42="D"))+SUMPRODUCT((BEN3:BEN42=BBQ15)*(BEQ3:BEQ42=BBQ14)*(BEX3:BEX42="D"))+SUMPRODUCT((BEN3:BEN42=BBQ12)*(BEQ3:BEQ42=BBQ15)*(BEX3:BEX42="D"))+SUMPRODUCT((BEN3:BEN42=BBQ13)*(BEQ3:BEQ42=BBQ15)*(BEX3:BEX42="D"))+SUMPRODUCT((BEN3:BEN42=BBQ14)*(BEQ3:BEQ42=BBQ15)*(BEX3:BEX42="D")),"")</f>
        <v/>
      </c>
      <c r="BBT15" s="255" t="str">
        <f ca="1">IF(BBQ15&lt;&gt;"",SUMPRODUCT((BEN3:BEN42=BBQ15)*(BEQ3:BEQ42=BBQ12)*(BEX3:BEX42="L"))+SUMPRODUCT((BEN3:BEN42=BBQ15)*(BEQ3:BEQ42=BBQ13)*(BEX3:BEX42="L"))+SUMPRODUCT((BEN3:BEN42=BBQ15)*(BEQ3:BEQ42=BBQ14)*(BEX3:BEX42="L"))+SUMPRODUCT((BEN3:BEN42=BBQ12)*(BEQ3:BEQ42=BBQ15)*(BEX3:BEX42="L"))+SUMPRODUCT((BEN3:BEN42=BBQ13)*(BEQ3:BEQ42=BBQ15)*(BEX3:BEX42="L"))+SUMPRODUCT((BEN3:BEN42=BBQ14)*(BEQ3:BEQ42=BBQ15)*(BEX3:BEX42="L")),"")</f>
        <v/>
      </c>
      <c r="BBU15" s="255">
        <f ca="1">IF(BBQ15&lt;&gt;"",VLOOKUP(BBQ15,AZT4:AZX29,5,FALSE),0)</f>
        <v>0</v>
      </c>
      <c r="BBV15" s="255">
        <f ca="1">IF(BBQ15&lt;&gt;"",VLOOKUP(BBQ15,AZT4:AZY29,6,FALSE),0)</f>
        <v>0</v>
      </c>
      <c r="BBW15" s="255">
        <f ca="1">BBU15-BBV15+1000</f>
        <v>1000</v>
      </c>
      <c r="BBX15" s="255">
        <f ca="1">IF(BBQ15&lt;&gt;"",VLOOKUP(BBQ15,AZT4:BAA29,8,FALSE),0)</f>
        <v>0</v>
      </c>
      <c r="BBY15" s="255">
        <f ca="1">IF(BBQ15&lt;&gt;"",VLOOKUP(BBQ15,AZT4:BAB29,9,FALSE),0)</f>
        <v>0</v>
      </c>
      <c r="BBZ15" s="255" t="str">
        <f ca="1">IF(BBQ15&lt;&gt;"",BBX15-BBY15+1000,"")</f>
        <v/>
      </c>
      <c r="BCA15" s="255" t="str">
        <f ca="1">IF(BBQ15&lt;&gt;"",VLOOKUP(BBQ15,AZT11:AZX15,5,FALSE),"")</f>
        <v/>
      </c>
      <c r="BCB15" s="255" t="str">
        <f ca="1">IF(BBQ15&lt;&gt;"",VLOOKUP(BBQ15,AZT11:BAA15,8,FALSE),"")</f>
        <v/>
      </c>
      <c r="BCC15" s="255" t="str">
        <f ca="1">IF(BBQ15&lt;&gt;"",VLOOKUP(BBQ15,AZT11:BAH15,15,FALSE),"")</f>
        <v/>
      </c>
      <c r="BCD15" s="255" t="str">
        <f ca="1">IF(BBQ15&lt;&gt;"",SUMPRODUCT((BEN3:BEN42=BBQ15)*(BEQ3:BEQ42=BBQ12)*BET3:BET42)+SUMPRODUCT((BEN3:BEN42=BBQ15)*(BEQ3:BEQ42=BBQ13)*BET3:BET42)+SUMPRODUCT((BEN3:BEN42=BBQ15)*(BEQ3:BEQ42=BBQ14)*BET3:BET42)+SUMPRODUCT((BEN3:BEN42=BBQ12)*(BEQ3:BEQ42=BBQ15)*BEU3:BEU42)+SUMPRODUCT((BEN3:BEN42=BBQ13)*(BEQ3:BEQ42=BBQ15)*BEU3:BEU42)+SUMPRODUCT((BEN3:BEN42=BBQ14)*(BEQ3:BEQ42=BBQ15)*BEU3:BEU42),"")</f>
        <v/>
      </c>
      <c r="BCE15" s="255" t="str">
        <f ca="1">IF(BBQ15&lt;&gt;"",SUMPRODUCT((BEN3:BEN42=BBQ15)*(BEQ3:BEQ42=BBQ12)*BEV3:BEV42)+SUMPRODUCT((BEN3:BEN42=BBQ15)*(BEQ3:BEQ42=BBQ13)*BEV3:BEV42)+SUMPRODUCT((BEN3:BEN42=BBQ15)*(BEQ3:BEQ42=BBQ14)*BEV3:BEV42)+SUMPRODUCT((BEN3:BEN42=BBQ12)*(BEQ3:BEQ42=BBQ15)*BEW3:BEW42)+SUMPRODUCT((BEN3:BEN42=BBQ13)*(BEQ3:BEQ42=BBQ15)*BEW3:BEW42)+SUMPRODUCT((BEN3:BEN42=BBQ14)*(BEQ3:BEQ42=BBQ15)*BEW3:BEW42),"")</f>
        <v/>
      </c>
      <c r="BCF15" s="255" t="str">
        <f ca="1">IF(BBQ15&lt;&gt;"",BBR15*4+BBS15*2+BCD15+BCE15,"")</f>
        <v/>
      </c>
      <c r="BCG15" s="255" t="str">
        <f ca="1">IF(BBQ15&lt;&gt;"",RANK(BCF15,BCF12:BCF15),"")</f>
        <v/>
      </c>
      <c r="BCH15" s="255">
        <f ca="1">SUMPRODUCT((BCF12:BCF15=BCF15)*(BBW12:BBW15&gt;BBW15))</f>
        <v>0</v>
      </c>
      <c r="BCI15" s="255">
        <f ca="1">SUMPRODUCT((BCF12:BCF15=BCF15)*(BBW12:BBW15=BBW15)*(BBZ12:BBZ15&gt;BBZ15))</f>
        <v>0</v>
      </c>
      <c r="BCJ15" s="255">
        <f ca="1">SUMPRODUCT((BCF11:BCF15=BCF15)*(BBW11:BBW15=BBW15)*(BBZ11:BBZ15=BBZ15)*(BCA11:BCA15&gt;BCA15))</f>
        <v>0</v>
      </c>
      <c r="BCK15" s="255">
        <f ca="1">SUMPRODUCT((BCF11:BCF15=BCF15)*(BBW11:BBW15=BBW15)*(BBZ11:BBZ15=BBZ15)*(BCA11:BCA15=BCA15)*(BCB11:BCB15&gt;BCB15))</f>
        <v>0</v>
      </c>
      <c r="BCL15" s="255">
        <f ca="1">SUMPRODUCT((BCF11:BCF15=BCF15)*(BBW11:BBW15=BBW15)*(BBZ11:BBZ15=BBZ15)*(BCA11:BCA15=BCA15)*(BCB11:BCB15=BCB15)*(BCC11:BCC15&gt;BCC15))</f>
        <v>0</v>
      </c>
      <c r="BCM15" s="255" t="str">
        <f t="shared" ca="1" si="687"/>
        <v/>
      </c>
      <c r="BCN15" s="255" t="str">
        <f ca="1">IF(BBQ15&lt;&gt;"",INDEX(BBQ12:BBQ15,MATCH(5,BCM12:BCM15,0),0),"")</f>
        <v/>
      </c>
      <c r="BCO15" s="255" t="str">
        <f ca="1">IF(BAP13&lt;&gt;"",BAP13,"")</f>
        <v/>
      </c>
      <c r="BCP15" s="255" t="str">
        <f ca="1">IF(BCO15&lt;&gt;"",SUMPRODUCT((BEN3:BEN42=BCO15)*(BEQ3:BEQ42=BCO16)*(BEX3:BEX42="W"))+SUMPRODUCT((BEN3:BEN42=BCO15)*(BEQ3:BEQ42=BCO13)*(BEX3:BEX42="W"))+SUMPRODUCT((BEN3:BEN42=BCO15)*(BEQ3:BEQ42=BCO14)*(BEX3:BEX42="W"))+SUMPRODUCT((BEN3:BEN42=BCO16)*(BEQ3:BEQ42=BCO15)*(BEY3:BEY42="W"))+SUMPRODUCT((BEN3:BEN42=BCO13)*(BEQ3:BEQ42=BCO15)*(BEY3:BEY42="W"))+SUMPRODUCT((BEN3:BEN42=BCO14)*(BEQ3:BEQ42=BCO15)*(BEY3:BEY42="W")),"")</f>
        <v/>
      </c>
      <c r="BCQ15" s="255" t="str">
        <f ca="1">IF(BCO15&lt;&gt;"",SUMPRODUCT((BEN3:BEN42=BCO15)*(BEQ3:BEQ42=BCO16)*(BEX3:BEX42="D"))+SUMPRODUCT((BEN3:BEN42=BCO15)*(BEQ3:BEQ42=BCO13)*(BEX3:BEX42="D"))+SUMPRODUCT((BEN3:BEN42=BCO15)*(BEQ3:BEQ42=BCO14)*(BEX3:BEX42="D"))+SUMPRODUCT((BEN3:BEN42=BCO16)*(BEQ3:BEQ42=BCO15)*(BEX3:BEX42="D"))+SUMPRODUCT((BEN3:BEN42=BCO13)*(BEQ3:BEQ42=BCO15)*(BEX3:BEX42="D"))+SUMPRODUCT((BEN3:BEN42=BCO14)*(BEQ3:BEQ42=BCO15)*(BEX3:BEX42="D")),"")</f>
        <v/>
      </c>
      <c r="BCR15" s="255" t="str">
        <f ca="1">IF(BCO15&lt;&gt;"",SUMPRODUCT((BEN3:BEN42=BCO15)*(BEQ3:BEQ42=BCO16)*(BEX3:BEX42="L"))+SUMPRODUCT((BEN3:BEN42=BCO15)*(BEQ3:BEQ42=BCO13)*(BEX3:BEX42="L"))+SUMPRODUCT((BEN3:BEN42=BCO15)*(BEQ3:BEQ42=BCO14)*(BEX3:BEX42="L"))+SUMPRODUCT((BEN3:BEN42=BCO16)*(BEQ3:BEQ42=BCO15)*(BEY3:BEY42="L"))+SUMPRODUCT((BEN3:BEN42=BCO13)*(BEQ3:BEQ42=BCO15)*(BEY3:BEY42="L"))+SUMPRODUCT((BEN3:BEN42=BCO14)*(BEQ3:BEQ42=BCO15)*(BEY3:BEY42="L")),"")</f>
        <v/>
      </c>
      <c r="BCS15" s="255">
        <f ca="1">IF(BCO15&lt;&gt;"",VLOOKUP(BCO15,AZT4:AZX29,5,FALSE),0)</f>
        <v>0</v>
      </c>
      <c r="BCT15" s="255">
        <f ca="1">IF(BCO15&lt;&gt;"",VLOOKUP(BCO15,AZT4:AZY29,6,FALSE),0)</f>
        <v>0</v>
      </c>
      <c r="BCU15" s="255">
        <f ca="1">BCS15-BCT15+1000</f>
        <v>1000</v>
      </c>
      <c r="BCV15" s="255">
        <f ca="1">IF(BCO15&lt;&gt;"",VLOOKUP(BCO15,AZT4:BAA29,8,FALSE),0)</f>
        <v>0</v>
      </c>
      <c r="BCW15" s="255">
        <f ca="1">IF(BCO15&lt;&gt;"",VLOOKUP(BCO15,AZT4:BAB29,9,FALSE),0)</f>
        <v>0</v>
      </c>
      <c r="BCX15" s="255" t="str">
        <f ca="1">IF(BCO15&lt;&gt;"",BCV15-BCW15+1000,"")</f>
        <v/>
      </c>
      <c r="BCY15" s="255" t="str">
        <f ca="1">IF(BCO15&lt;&gt;"",VLOOKUP(BCO15,AZT11:AZX15,5,FALSE),"")</f>
        <v/>
      </c>
      <c r="BCZ15" s="255" t="str">
        <f ca="1">IF(BCO15&lt;&gt;"",VLOOKUP(BCO15,AZT11:BAA15,8,FALSE),"")</f>
        <v/>
      </c>
      <c r="BDA15" s="255" t="str">
        <f ca="1">IF(BCO15&lt;&gt;"",VLOOKUP(BCO15,AZT11:BAH15,15,FALSE),"")</f>
        <v/>
      </c>
      <c r="BDB15" s="255" t="str">
        <f ca="1">IF(BCO15&lt;&gt;"",SUMPRODUCT((BEN3:BEN42=BCO15)*(BEQ3:BEQ42=BCO16)*BET3:BET42)+SUMPRODUCT((BEN3:BEN42=BCO15)*(BEQ3:BEQ42=BCO13)*BET3:BET42)+SUMPRODUCT((BEN3:BEN42=BCO15)*(BEQ3:BEQ42=BCO14)*BET3:BET42)+SUMPRODUCT((BEN3:BEN42=BCO16)*(BEQ3:BEQ42=BCO15)*BEU3:BEU42)+SUMPRODUCT((BEN3:BEN42=BCO13)*(BEQ3:BEQ42=BCO15)*BEU3:BEU42)+SUMPRODUCT((BEN3:BEN42=BCO14)*(BEQ3:BEQ42=BCO15)*BEU3:BEU42),"")</f>
        <v/>
      </c>
      <c r="BDC15" s="255" t="str">
        <f ca="1">IF(BCO15&lt;&gt;"",SUMPRODUCT((BEN3:BEN42=BCO15)*(BEQ3:BEQ42=BCO16)*BEV3:BEV42)+SUMPRODUCT((BEN3:BEN42=BCO15)*(BEQ3:BEQ42=BCO13)*BEV3:BEV42)+SUMPRODUCT((BEN3:BEN42=BCO15)*(BEQ3:BEQ42=BCO14)*BEV3:BEV42)+SUMPRODUCT((BEN3:BEN42=BCO16)*(BEQ3:BEQ42=BCO15)*BEW3:BEW42)+SUMPRODUCT((BEN3:BEN42=BCO13)*(BEQ3:BEQ42=BCO15)*BEW3:BEW42)+SUMPRODUCT((BEN3:BEN42=BCO14)*(BEQ3:BEQ42=BCO15)*BEW3:BEW42),"")</f>
        <v/>
      </c>
      <c r="BDD15" s="255" t="str">
        <f ca="1">IF(BCO15&lt;&gt;"",BCP15*4+BCQ15*2+BDB15+BDC15,"")</f>
        <v/>
      </c>
      <c r="BDE15" s="255" t="str">
        <f ca="1">IF(BCO15&lt;&gt;"",RANK(BDD15,BDD13:BDD16),"")</f>
        <v/>
      </c>
      <c r="BDF15" s="255">
        <f ca="1">SUMPRODUCT((BDD13:BDD16=BDD15)*(BCU13:BCU16&gt;BCU15))</f>
        <v>0</v>
      </c>
      <c r="BDG15" s="255">
        <f ca="1">SUMPRODUCT((BDD13:BDD16=BDD15)*(BCU13:BCU16=BCU15)*(BCX13:BCX16&gt;BCX15))</f>
        <v>0</v>
      </c>
      <c r="BDH15" s="255">
        <f ca="1">SUMPRODUCT((BDD11:BDD15=BDD15)*(BCU11:BCU15=BCU15)*(BCX11:BCX15=BCX15)*(BCY11:BCY15&gt;BCY15))</f>
        <v>0</v>
      </c>
      <c r="BDI15" s="255">
        <f ca="1">SUMPRODUCT((BDD11:BDD15=BDD15)*(BCU11:BCU15=BCU15)*(BCX11:BCX15=BCX15)*(BCY11:BCY15=BCY15)*(BCZ11:BCZ15&gt;BCZ15))</f>
        <v>0</v>
      </c>
      <c r="BDJ15" s="255">
        <f ca="1">SUMPRODUCT((BDD11:BDD15=BDD15)*(BCU11:BCU15=BCU15)*(BCX11:BCX15=BCX15)*(BCY11:BCY15=BCY15)*(BCZ11:BCZ15=BCZ15)*(BDA11:BDA15&gt;BDA15))</f>
        <v>0</v>
      </c>
      <c r="BDK15" s="255" t="str">
        <f t="shared" ca="1" si="759"/>
        <v/>
      </c>
      <c r="BDL15" s="255" t="str">
        <f ca="1">IF(BCO15&lt;&gt;"",INDEX(BCO13:BCO15,MATCH(5,BDK13:BDK15,0),0),"")</f>
        <v/>
      </c>
      <c r="BDM15" s="255" t="str">
        <f ca="1">IF(BAQ12&lt;&gt;"",BAQ12,"")</f>
        <v/>
      </c>
      <c r="BDN15" s="255">
        <f ca="1">SUMPRODUCT((BEN3:BEN42=BDM15)*(BEQ3:BEQ42=BDM16)*(BEX3:BEX42="W"))+SUMPRODUCT((BEN3:BEN42=BDM15)*(BEQ3:BEQ42=BDM17)*(BEX3:BEX42="W"))+SUMPRODUCT((BEN3:BEN42=BDM15)*(BEQ3:BEQ42=BDM14)*(BEX3:BEX42="W"))+SUMPRODUCT((BEN3:BEN42=BDM16)*(BEQ3:BEQ42=BDM15)*(BEY3:BEY42="W"))+SUMPRODUCT((BEN3:BEN42=BDM17)*(BEQ3:BEQ42=BDM15)*(BEY3:BEY42="W"))+SUMPRODUCT((BEN3:BEN42=BDM14)*(BEQ3:BEQ42=BDM15)*(BEY3:BEY42="W"))</f>
        <v>0</v>
      </c>
      <c r="BDO15" s="255">
        <f ca="1">SUMPRODUCT((BEN3:BEN42=BDM15)*(BEQ3:BEQ42=BDM16)*(BEX3:BEX42="D"))+SUMPRODUCT((BEN3:BEN42=BDM15)*(BEQ3:BEQ42=BDM17)*(BEX3:BEX42="D"))+SUMPRODUCT((BEN3:BEN42=BDM15)*(BEQ3:BEQ42=BDM14)*(BEX3:BEX42="D"))+SUMPRODUCT((BEN3:BEN42=BDM16)*(BEQ3:BEQ42=BDM15)*(BEX3:BEX42="D"))+SUMPRODUCT((BEN3:BEN42=BDM17)*(BEQ3:BEQ42=BDM15)*(BEX3:BEX42="D"))+SUMPRODUCT((BEN3:BEN42=BDM14)*(BEQ3:BEQ42=BDM15)*(BEX3:BEX42="D"))</f>
        <v>0</v>
      </c>
      <c r="BDP15" s="255">
        <f ca="1">SUMPRODUCT((BEN3:BEN42=BDM15)*(BEQ3:BEQ42=BDM16)*(BEX3:BEX42="L"))+SUMPRODUCT((BEN3:BEN42=BDM15)*(BEQ3:BEQ42=BDM17)*(BEX3:BEX42="L"))+SUMPRODUCT((BEN3:BEN42=BDM15)*(BEQ3:BEQ42=BDM14)*(BEX3:BEX42="L"))+SUMPRODUCT((BEN3:BEN42=BDM16)*(BEQ3:BEQ42=BDM15)*(BEY3:BEY42="L"))+SUMPRODUCT((BEN3:BEN42=BDM17)*(BEQ3:BEQ42=BDM15)*(BEY3:BEY42="L"))+SUMPRODUCT((BEN3:BEN42=BDM14)*(BEQ3:BEQ42=BDM15)*(BEY3:BEY42="L"))</f>
        <v>0</v>
      </c>
      <c r="BDQ15" s="255">
        <f ca="1">IF(BDM15&lt;&gt;"",VLOOKUP(BDM15,AZT4:AZX29,5,FALSE),0)</f>
        <v>0</v>
      </c>
      <c r="BDR15" s="255">
        <f ca="1">IF(BDM15&lt;&gt;"",VLOOKUP(BDM15,AZT4:AZY29,6,FALSE),0)</f>
        <v>0</v>
      </c>
      <c r="BDS15" s="255">
        <f ca="1">BDQ15-BDR15+1000</f>
        <v>1000</v>
      </c>
      <c r="BDT15" s="255">
        <f ca="1">IF(BDM15&lt;&gt;"",VLOOKUP(BDM15,AZT4:BAA29,8,FALSE),0)</f>
        <v>0</v>
      </c>
      <c r="BDU15" s="255">
        <f ca="1">IF(BDM15&lt;&gt;"",VLOOKUP(BDM15,AZT4:BAB29,9,FALSE),0)</f>
        <v>0</v>
      </c>
      <c r="BDV15" s="255">
        <f t="shared" ref="BDV15" ca="1" si="838">BDT15-BDU15+1000</f>
        <v>1000</v>
      </c>
      <c r="BDW15" s="255" t="str">
        <f ca="1">IF(BDM15&lt;&gt;"",VLOOKUP(BDM15,AZT11:AZX15,5,FALSE),"")</f>
        <v/>
      </c>
      <c r="BDX15" s="255" t="str">
        <f ca="1">IF(BDM15&lt;&gt;"",VLOOKUP(BDM15,AZT11:BAA15,8,FALSE),"")</f>
        <v/>
      </c>
      <c r="BDY15" s="255" t="str">
        <f ca="1">IF(BDM15&lt;&gt;"",VLOOKUP(BDM15,AZT11:BAH15,15,FALSE),"")</f>
        <v/>
      </c>
      <c r="BDZ15" s="255">
        <f ca="1">SUMPRODUCT((BEN3:BEN42=BDM15)*(BEQ3:BEQ42=BDM16)*BET3:BET42)+SUMPRODUCT((BEN3:BEN42=BDM15)*(BEQ3:BEQ42=BDM17)*BET3:BET42)+SUMPRODUCT((BEN3:BEN42=BDM15)*(BEQ3:BEQ42=BDM14)*BET3:BET42)+SUMPRODUCT((BEN3:BEN42=BDM16)*(BEQ3:BEQ42=BDM15)*BEU3:BEU42)+SUMPRODUCT((BEN3:BEN42=BDM17)*(BEQ3:BEQ42=BDM15)*BEU3:BEU42)+SUMPRODUCT((BEN3:BEN42=BDM14)*(BEQ3:BEQ42=BDM15)*BEU3:BEU42)</f>
        <v>0</v>
      </c>
      <c r="BEA15" s="255">
        <f ca="1">SUMPRODUCT((BEN3:BEN42=BDM15)*(BEQ3:BEQ42=BDM16)*BEV3:BEV42)+SUMPRODUCT((BEN3:BEN42=BDM15)*(BEQ3:BEQ42=BDM17)*BEV3:BEV42)+SUMPRODUCT((BEN3:BEN42=BDM15)*(BEQ3:BEQ42=BDM14)*BEV3:BEV42)+SUMPRODUCT((BEN3:BEN42=BDM16)*(BEQ3:BEQ42=BDM15)*BEW3:BEW42)+SUMPRODUCT((BEN3:BEN42=BDM17)*(BEQ3:BEQ42=BDM15)*BEW3:BEW42)+SUMPRODUCT((BEN3:BEN42=BDM14)*(BEQ3:BEQ42=BDM15)*BEW3:BEW42)</f>
        <v>0</v>
      </c>
      <c r="BEB15" s="255">
        <f t="shared" ref="BEB15" ca="1" si="839">BDN15*4+BDO15*2+BDZ15+BEA15</f>
        <v>0</v>
      </c>
      <c r="BEC15" s="255" t="str">
        <f ca="1">IF(BDM15&lt;&gt;"",RANK(BEB15,BEB14:BEB17),"")</f>
        <v/>
      </c>
      <c r="BED15" s="255">
        <f ca="1">SUMPRODUCT((BEB14:BEB17=BEB15)*(BDS14:BDS17&gt;BDS15))</f>
        <v>0</v>
      </c>
      <c r="BEE15" s="255">
        <f ca="1">SUMPRODUCT((BEB14:BEB17=BEB15)*(BDS14:BDS17=BDS15)*(BDV14:BDV17&gt;BDV15))</f>
        <v>0</v>
      </c>
      <c r="BEF15" s="255">
        <f ca="1">SUMPRODUCT((BEB11:BEB15=BEB15)*(BDS11:BDS15=BDS15)*(BDV11:BDV15=BDV15)*(BDW11:BDW15&gt;BDW15))</f>
        <v>0</v>
      </c>
      <c r="BEG15" s="255">
        <f ca="1">SUMPRODUCT((BEB11:BEB15=BEB15)*(BDS11:BDS15=BDS15)*(BDV11:BDV15=BDV15)*(BDW11:BDW15=BDW15)*(BDX11:BDX15&gt;BDX15))</f>
        <v>0</v>
      </c>
      <c r="BEH15" s="255">
        <f ca="1">SUMPRODUCT((BEB11:BEB15=BEB15)*(BDS11:BDS15=BDS15)*(BDV11:BDV15=BDV15)*(BDW11:BDW15=BDW15)*(BDX11:BDX15=BDX15)*(BDY11:BDY15&gt;BDY15))</f>
        <v>0</v>
      </c>
      <c r="BEI15" s="255" t="str">
        <f t="shared" ca="1" si="802"/>
        <v/>
      </c>
      <c r="BEJ15" s="255" t="str">
        <f ca="1">IF(BDM14&lt;&gt;"",IF(BDM14=BEJ14,BDM15,BDM14),"")</f>
        <v/>
      </c>
      <c r="BEK15" s="255" t="str">
        <f ca="1">IF(BEJ15&lt;&gt;"",BEJ15,IF(BDL15&lt;&gt;"",BDL15,IF(BCN15&lt;&gt;"",BCN15,IF(BBP15&lt;&gt;"",BBP15,BAL15))))</f>
        <v>South Africa</v>
      </c>
      <c r="BEL15" s="255">
        <v>5</v>
      </c>
      <c r="BEM15" s="255">
        <v>13</v>
      </c>
      <c r="BEN15" s="255" t="str">
        <f t="shared" si="90"/>
        <v>Argentina</v>
      </c>
      <c r="BEO15" s="255" t="str">
        <f ca="1">IF(OFFSET('All Players'!$W22,0,BEO$1)&lt;&gt;"",OFFSET('All Players'!$W22,0,BEO$1),"")</f>
        <v/>
      </c>
      <c r="BEP15" s="255" t="str">
        <f ca="1">IF(OFFSET('All Players'!$Y22,0,BEO$1)&lt;&gt;"",OFFSET('All Players'!$Y22,0,BEO$1),"")</f>
        <v/>
      </c>
      <c r="BEQ15" s="255" t="str">
        <f t="shared" si="91"/>
        <v>Georgia</v>
      </c>
      <c r="BER15" s="255" t="str">
        <f ca="1">IF(OFFSET('All Players'!$AA22,0,BEQ$1)&lt;&gt;"",OFFSET('All Players'!$AA22,0,BEQ$1),"")</f>
        <v/>
      </c>
      <c r="BES15" s="255" t="str">
        <f ca="1">IF(OFFSET('All Players'!$AC22,0,BER$1)&lt;&gt;"",OFFSET('All Players'!$AC22,0,BER$1),"")</f>
        <v/>
      </c>
      <c r="BET15" s="255">
        <f t="shared" ca="1" si="92"/>
        <v>0</v>
      </c>
      <c r="BEU15" s="255">
        <f t="shared" ca="1" si="93"/>
        <v>0</v>
      </c>
      <c r="BEV15" s="255">
        <f t="shared" ca="1" si="94"/>
        <v>0</v>
      </c>
      <c r="BEW15" s="255">
        <f t="shared" ca="1" si="95"/>
        <v>0</v>
      </c>
      <c r="BEX15" s="255" t="str">
        <f t="shared" ca="1" si="96"/>
        <v/>
      </c>
      <c r="BEY15" s="255" t="str">
        <f t="shared" ca="1" si="97"/>
        <v/>
      </c>
      <c r="BEZ15" s="255">
        <f ca="1">VLOOKUP(BFA15,BJR11:BJS15,2,FALSE)</f>
        <v>1</v>
      </c>
      <c r="BFA15" s="255" t="s">
        <v>5</v>
      </c>
      <c r="BFB15" s="255">
        <f t="shared" ca="1" si="541"/>
        <v>0</v>
      </c>
      <c r="BFC15" s="255">
        <f t="shared" ca="1" si="542"/>
        <v>0</v>
      </c>
      <c r="BFD15" s="255">
        <f t="shared" ca="1" si="543"/>
        <v>0</v>
      </c>
      <c r="BFE15" s="255">
        <f t="shared" ca="1" si="544"/>
        <v>0</v>
      </c>
      <c r="BFF15" s="255">
        <f t="shared" ca="1" si="688"/>
        <v>0</v>
      </c>
      <c r="BFG15" s="255">
        <f t="shared" ca="1" si="545"/>
        <v>1000</v>
      </c>
      <c r="BFH15" s="255">
        <f t="shared" ca="1" si="689"/>
        <v>0</v>
      </c>
      <c r="BFI15" s="255">
        <f t="shared" ca="1" si="690"/>
        <v>0</v>
      </c>
      <c r="BFJ15" s="255">
        <f t="shared" ca="1" si="546"/>
        <v>1000</v>
      </c>
      <c r="BFK15" s="255">
        <f t="shared" ca="1" si="547"/>
        <v>0</v>
      </c>
      <c r="BFL15" s="255">
        <f ca="1">SUMIF(BJU:BJU,BFA15,BKA:BKA)+SUMIF(BJX:BJX,BFA15,BKB:BKB)</f>
        <v>0</v>
      </c>
      <c r="BFM15" s="255">
        <f ca="1">SUMIF(BJU:BJU,BFA15,BKC:BKC)+SUMIF(BJX:BJX,BFA15,BKD:BKD)</f>
        <v>0</v>
      </c>
      <c r="BFN15" s="255">
        <f t="shared" ca="1" si="548"/>
        <v>0</v>
      </c>
      <c r="BFO15" s="255">
        <v>16</v>
      </c>
      <c r="BFP15" s="255">
        <f t="shared" ca="1" si="691"/>
        <v>1</v>
      </c>
      <c r="BFR15" s="255">
        <f ca="1">RANK(BFN15,BFN$11:BFN$15)+COUNTIF(BFN$11:BFN15,BFN15)-1</f>
        <v>5</v>
      </c>
      <c r="BFS15" s="255" t="str">
        <f ca="1">INDEX(BFA$11:BFA$15,MATCH(5,BFR$11:BFR$15,0),0)</f>
        <v>USA</v>
      </c>
      <c r="BFT15" s="255">
        <f t="shared" ca="1" si="692"/>
        <v>1</v>
      </c>
      <c r="BFU15" s="255" t="str">
        <f ca="1">IF(AND(BFU14&lt;&gt;"",BFT15=1),BFS15,"")</f>
        <v>USA</v>
      </c>
      <c r="BFZ15" s="255" t="str">
        <f t="shared" ca="1" si="693"/>
        <v>USA</v>
      </c>
      <c r="BGA15" s="255">
        <f ca="1">SUMPRODUCT((BJU3:BJU42=BFZ15)*(BJX3:BJX42=BFZ11)*(BKE3:BKE42="W"))+SUMPRODUCT((BJU3:BJU42=BFZ15)*(BJX3:BJX42=BFZ12)*(BKE3:BKE42="W"))+SUMPRODUCT((BJU3:BJU42=BFZ15)*(BJX3:BJX42=BFZ13)*(BKE3:BKE42="W"))+SUMPRODUCT((BJU3:BJU42=BFZ15)*(BJX3:BJX42=BFZ14)*(BKE3:BKE42="W"))+SUMPRODUCT((BJU3:BJU42=BFZ11)*(BJX3:BJX42=BFZ15)*(BKF3:BKF42="W"))+SUMPRODUCT((BJU3:BJU42=BFZ12)*(BJX3:BJX42=BFZ15)*(BKF3:BKF42="W"))+SUMPRODUCT((BJU3:BJU42=BFZ13)*(BJX3:BJX42=BFZ15)*(BKF3:BKF42="W"))+SUMPRODUCT((BJU3:BJU42=BFZ14)*(BJX3:BJX42=BFZ15)*(BKF3:BKF42="W"))</f>
        <v>0</v>
      </c>
      <c r="BGB15" s="255">
        <f ca="1">SUMPRODUCT((BJU3:BJU42=BFZ15)*(BJX3:BJX42=BFZ11)*(BKE3:BKE42="D"))+SUMPRODUCT((BJU3:BJU42=BFZ15)*(BJX3:BJX42=BFZ12)*(BKE3:BKE42="D"))+SUMPRODUCT((BJU3:BJU42=BFZ15)*(BJX3:BJX42=BFZ13)*(BKE3:BKE42="D"))+SUMPRODUCT((BJU3:BJU42=BFZ15)*(BJX3:BJX42=BFZ14)*(BKE3:BKE42="D"))+SUMPRODUCT((BJU3:BJU42=BFZ11)*(BJX3:BJX42=BFZ15)*(BKE3:BKE42="D"))+SUMPRODUCT((BJU3:BJU42=BFZ12)*(BJX3:BJX42=BFZ15)*(BKE3:BKE42="D"))+SUMPRODUCT((BJU3:BJU42=BFZ13)*(BJX3:BJX42=BFZ15)*(BKE3:BKE42="D"))+SUMPRODUCT((BJU3:BJU42=BFZ14)*(BJX3:BJX42=BFZ15)*(BKE3:BKE42="D"))</f>
        <v>0</v>
      </c>
      <c r="BGC15" s="255">
        <f ca="1">SUMPRODUCT((BJU3:BJU42=BFZ15)*(BJX3:BJX42=BFZ11)*(BKE3:BKE42="L"))+SUMPRODUCT((BJU3:BJU42=BFZ15)*(BJX3:BJX42=BFZ12)*(BKE3:BKE42="L"))+SUMPRODUCT((BJU3:BJU42=BFZ15)*(BJX3:BJX42=BFZ13)*(BKE3:BKE42="L"))+SUMPRODUCT((BJU3:BJU42=BFZ15)*(BJX3:BJX42=BFZ14)*(BKE3:BKE42="L"))+SUMPRODUCT((BJU3:BJU42=BFZ11)*(BJX3:BJX42=BFZ15)*(BKF3:BKF42="L"))+SUMPRODUCT((BJU3:BJU42=BFZ12)*(BJX3:BJX42=BFZ15)*(BKF3:BKF42="L"))+SUMPRODUCT((BJU3:BJU42=BFZ13)*(BJX3:BJX42=BFZ15)*(BKF3:BKF42="L"))+SUMPRODUCT((BJU3:BJU42=BFZ14)*(BJX3:BJX42=BFZ15)*(BKF3:BKF42="L"))</f>
        <v>0</v>
      </c>
      <c r="BGD15" s="255">
        <f ca="1">IF(BFZ15&lt;&gt;"",VLOOKUP(BFZ15,BFA4:BFE29,5,FALSE),0)</f>
        <v>0</v>
      </c>
      <c r="BGE15" s="255">
        <f ca="1">IF(BFZ15&lt;&gt;"",VLOOKUP(BFZ15,BFA4:BFF29,6,FALSE),0)</f>
        <v>0</v>
      </c>
      <c r="BGF15" s="255">
        <f ca="1">BGD15-BGE15+1000</f>
        <v>1000</v>
      </c>
      <c r="BGG15" s="255">
        <f ca="1">IF(BFZ15&lt;&gt;"",VLOOKUP(BFZ15,BFA4:BFH29,8,FALSE),0)</f>
        <v>0</v>
      </c>
      <c r="BGH15" s="255">
        <f ca="1">IF(BFZ15&lt;&gt;"",VLOOKUP(BFZ15,BFA4:BFI29,9,FALSE),0)</f>
        <v>0</v>
      </c>
      <c r="BGI15" s="255">
        <f ca="1">IF(BFZ15&lt;&gt;"",BGG15-BGH15+1000,"")</f>
        <v>1000</v>
      </c>
      <c r="BGJ15" s="255">
        <f ca="1">IF(BFZ15&lt;&gt;"",VLOOKUP(BFZ15,BFA11:BFE15,5,FALSE),"")</f>
        <v>0</v>
      </c>
      <c r="BGK15" s="255">
        <f ca="1">IF(BFZ15&lt;&gt;"",VLOOKUP(BFZ15,BFA11:BFH15,8,FALSE),"")</f>
        <v>0</v>
      </c>
      <c r="BGL15" s="255">
        <f ca="1">IF(BFZ15&lt;&gt;"",VLOOKUP(BFZ15,BFA11:BFO15,15,FALSE),"")</f>
        <v>16</v>
      </c>
      <c r="BGM15" s="255">
        <f ca="1">SUMPRODUCT((BJU3:BJU42=BFZ15)*(BJX3:BJX42=BFZ11)*BKA3:BKA42)+SUMPRODUCT((BJU3:BJU42=BFZ15)*(BJX3:BJX42=BFZ12)*BKA3:BKA42)+SUMPRODUCT((BJU3:BJU42=BFZ15)*(BJX3:BJX42=BFZ13)*BKA3:BKA42)+SUMPRODUCT((BJU3:BJU42=BFZ15)*(BJX3:BJX42=BFZ14)*BKA3:BKA42)+SUMPRODUCT((BJU3:BJU42=BFZ11)*(BJX3:BJX42=BFZ15)*BKB3:BKB42)+SUMPRODUCT((BJU3:BJU42=BFZ12)*(BJX3:BJX42=BFZ15)*BKB3:BKB42)+SUMPRODUCT((BJU3:BJU42=BFZ13)*(BJX3:BJX42=BFZ15)*BKB3:BKB42)+SUMPRODUCT((BJU3:BJU42=BFZ14)*(BJX3:BJX42=BFZ15)*BKB3:BKB42)</f>
        <v>0</v>
      </c>
      <c r="BGN15" s="255">
        <f ca="1">SUMPRODUCT((BJU3:BJU42=BFZ15)*(BJX3:BJX42=BFZ11)*BKC3:BKC42)+SUMPRODUCT((BJU3:BJU42=BFZ15)*(BJX3:BJX42=BFZ12)*BKC3:BKC42)+SUMPRODUCT((BJU3:BJU42=BFZ15)*(BJX3:BJX42=BFZ13)*BKC3:BKC42)+SUMPRODUCT((BJU3:BJU42=BFZ15)*(BJX3:BJX42=BFZ14)*BKC3:BKC42)+SUMPRODUCT((BJU3:BJU42=BFZ11)*(BJX3:BJX42=BFZ15)*BKD3:BKD42)+SUMPRODUCT((BJU3:BJU42=BFZ12)*(BJX3:BJX42=BFZ15)*BKD3:BKD42)+SUMPRODUCT((BJU3:BJU42=BFZ13)*(BJX3:BJX42=BFZ15)*BKD3:BKD42)+SUMPRODUCT((BJU3:BJU42=BFZ14)*(BJX3:BJX42=BFZ15)*BKD3:BKD42)</f>
        <v>0</v>
      </c>
      <c r="BGO15" s="255">
        <f ca="1">IF(BFZ15&lt;&gt;"",BGA15*4+BGB15*2+BGM15+BGN15,"")</f>
        <v>0</v>
      </c>
      <c r="BGP15" s="255">
        <f ca="1">IF(BFZ15&lt;&gt;"",RANK(BGO15,BGO11:BGO15),"")</f>
        <v>1</v>
      </c>
      <c r="BGQ15" s="255">
        <f ca="1">SUMPRODUCT((BGO11:BGO15=BGO15)*(BGF11:BGF15&gt;BGF15))</f>
        <v>0</v>
      </c>
      <c r="BGR15" s="255">
        <f ca="1">SUMPRODUCT((BGO11:BGO15=BGO15)*(BGF11:BGF15=BGF15)*(BGI11:BGI15&gt;BGI15))</f>
        <v>0</v>
      </c>
      <c r="BGS15" s="255">
        <f ca="1">SUMPRODUCT((BGO11:BGO15=BGO15)*(BGF11:BGF15=BGF15)*(BGI11:BGI15=BGI15)*(BGJ11:BGJ15&gt;BGJ15))</f>
        <v>0</v>
      </c>
      <c r="BGT15" s="255">
        <f ca="1">SUMPRODUCT((BGO11:BGO15=BGO15)*(BGF11:BGF15=BGF15)*(BGI11:BGI15=BGI15)*(BGJ11:BGJ15=BGJ15)*(BGK11:BGK15&gt;BGK15))</f>
        <v>0</v>
      </c>
      <c r="BGU15" s="255">
        <f ca="1">SUMPRODUCT((BGO11:BGO15=BGO15)*(BGF11:BGF15=BGF15)*(BGI11:BGI15=BGI15)*(BGJ11:BGJ15=BGJ15)*(BGK11:BGK15=BGK15)*(BGL11:BGL15&gt;BGL15))</f>
        <v>0</v>
      </c>
      <c r="BGV15" s="255">
        <f t="shared" ca="1" si="696"/>
        <v>1</v>
      </c>
      <c r="BGW15" s="255" t="str">
        <f ca="1">IF(BFZ15&lt;&gt;"",INDEX(BFZ11:BFZ15,MATCH(5,BGV11:BGV15,0),0),"")</f>
        <v>South Africa</v>
      </c>
      <c r="BGX15" s="255" t="str">
        <f ca="1">IF(BFV14&lt;&gt;"",BFV14,"")</f>
        <v/>
      </c>
      <c r="BGY15" s="255" t="str">
        <f ca="1">IF(BGX15&lt;&gt;"",SUMPRODUCT((BJU3:BJU42=BGX15)*(BJX3:BJX42=BGX12)*(BKE3:BKE42="W"))+SUMPRODUCT((BJU3:BJU42=BGX15)*(BJX3:BJX42=BGX13)*(BKE3:BKE42="W"))+SUMPRODUCT((BJU3:BJU42=BGX15)*(BJX3:BJX42=BGX14)*(BKE3:BKE42="W"))+SUMPRODUCT((BJU3:BJU42=BGX12)*(BJX3:BJX42=BGX15)*(BKE3:BKE42="W"))+SUMPRODUCT((BJU3:BJU42=BGX13)*(BJX3:BJX42=BGX15)*(BKE3:BKE42="W"))+SUMPRODUCT((BJU3:BJU42=BGX14)*(BJX3:BJX42=BGX15)*(BKE3:BKE42="W")),"")</f>
        <v/>
      </c>
      <c r="BGZ15" s="255" t="str">
        <f ca="1">IF(BGX15&lt;&gt;"",SUMPRODUCT((BJU3:BJU42=BGX15)*(BJX3:BJX42=BGX12)*(BKE3:BKE42="D"))+SUMPRODUCT((BJU3:BJU42=BGX15)*(BJX3:BJX42=BGX13)*(BKE3:BKE42="D"))+SUMPRODUCT((BJU3:BJU42=BGX15)*(BJX3:BJX42=BGX14)*(BKE3:BKE42="D"))+SUMPRODUCT((BJU3:BJU42=BGX12)*(BJX3:BJX42=BGX15)*(BKE3:BKE42="D"))+SUMPRODUCT((BJU3:BJU42=BGX13)*(BJX3:BJX42=BGX15)*(BKE3:BKE42="D"))+SUMPRODUCT((BJU3:BJU42=BGX14)*(BJX3:BJX42=BGX15)*(BKE3:BKE42="D")),"")</f>
        <v/>
      </c>
      <c r="BHA15" s="255" t="str">
        <f ca="1">IF(BGX15&lt;&gt;"",SUMPRODUCT((BJU3:BJU42=BGX15)*(BJX3:BJX42=BGX12)*(BKE3:BKE42="L"))+SUMPRODUCT((BJU3:BJU42=BGX15)*(BJX3:BJX42=BGX13)*(BKE3:BKE42="L"))+SUMPRODUCT((BJU3:BJU42=BGX15)*(BJX3:BJX42=BGX14)*(BKE3:BKE42="L"))+SUMPRODUCT((BJU3:BJU42=BGX12)*(BJX3:BJX42=BGX15)*(BKE3:BKE42="L"))+SUMPRODUCT((BJU3:BJU42=BGX13)*(BJX3:BJX42=BGX15)*(BKE3:BKE42="L"))+SUMPRODUCT((BJU3:BJU42=BGX14)*(BJX3:BJX42=BGX15)*(BKE3:BKE42="L")),"")</f>
        <v/>
      </c>
      <c r="BHB15" s="255">
        <f ca="1">IF(BGX15&lt;&gt;"",VLOOKUP(BGX15,BFA4:BFE29,5,FALSE),0)</f>
        <v>0</v>
      </c>
      <c r="BHC15" s="255">
        <f ca="1">IF(BGX15&lt;&gt;"",VLOOKUP(BGX15,BFA4:BFF29,6,FALSE),0)</f>
        <v>0</v>
      </c>
      <c r="BHD15" s="255">
        <f ca="1">BHB15-BHC15+1000</f>
        <v>1000</v>
      </c>
      <c r="BHE15" s="255">
        <f ca="1">IF(BGX15&lt;&gt;"",VLOOKUP(BGX15,BFA4:BFH29,8,FALSE),0)</f>
        <v>0</v>
      </c>
      <c r="BHF15" s="255">
        <f ca="1">IF(BGX15&lt;&gt;"",VLOOKUP(BGX15,BFA4:BFI29,9,FALSE),0)</f>
        <v>0</v>
      </c>
      <c r="BHG15" s="255" t="str">
        <f ca="1">IF(BGX15&lt;&gt;"",BHE15-BHF15+1000,"")</f>
        <v/>
      </c>
      <c r="BHH15" s="255" t="str">
        <f ca="1">IF(BGX15&lt;&gt;"",VLOOKUP(BGX15,BFA11:BFE15,5,FALSE),"")</f>
        <v/>
      </c>
      <c r="BHI15" s="255" t="str">
        <f ca="1">IF(BGX15&lt;&gt;"",VLOOKUP(BGX15,BFA11:BFH15,8,FALSE),"")</f>
        <v/>
      </c>
      <c r="BHJ15" s="255" t="str">
        <f ca="1">IF(BGX15&lt;&gt;"",VLOOKUP(BGX15,BFA11:BFO15,15,FALSE),"")</f>
        <v/>
      </c>
      <c r="BHK15" s="255" t="str">
        <f ca="1">IF(BGX15&lt;&gt;"",SUMPRODUCT((BJU3:BJU42=BGX15)*(BJX3:BJX42=BGX12)*BKA3:BKA42)+SUMPRODUCT((BJU3:BJU42=BGX15)*(BJX3:BJX42=BGX13)*BKA3:BKA42)+SUMPRODUCT((BJU3:BJU42=BGX15)*(BJX3:BJX42=BGX14)*BKA3:BKA42)+SUMPRODUCT((BJU3:BJU42=BGX12)*(BJX3:BJX42=BGX15)*BKB3:BKB42)+SUMPRODUCT((BJU3:BJU42=BGX13)*(BJX3:BJX42=BGX15)*BKB3:BKB42)+SUMPRODUCT((BJU3:BJU42=BGX14)*(BJX3:BJX42=BGX15)*BKB3:BKB42),"")</f>
        <v/>
      </c>
      <c r="BHL15" s="255" t="str">
        <f ca="1">IF(BGX15&lt;&gt;"",SUMPRODUCT((BJU3:BJU42=BGX15)*(BJX3:BJX42=BGX12)*BKC3:BKC42)+SUMPRODUCT((BJU3:BJU42=BGX15)*(BJX3:BJX42=BGX13)*BKC3:BKC42)+SUMPRODUCT((BJU3:BJU42=BGX15)*(BJX3:BJX42=BGX14)*BKC3:BKC42)+SUMPRODUCT((BJU3:BJU42=BGX12)*(BJX3:BJX42=BGX15)*BKD3:BKD42)+SUMPRODUCT((BJU3:BJU42=BGX13)*(BJX3:BJX42=BGX15)*BKD3:BKD42)+SUMPRODUCT((BJU3:BJU42=BGX14)*(BJX3:BJX42=BGX15)*BKD3:BKD42),"")</f>
        <v/>
      </c>
      <c r="BHM15" s="255" t="str">
        <f ca="1">IF(BGX15&lt;&gt;"",BGY15*4+BGZ15*2+BHK15+BHL15,"")</f>
        <v/>
      </c>
      <c r="BHN15" s="255" t="str">
        <f ca="1">IF(BGX15&lt;&gt;"",RANK(BHM15,BHM12:BHM15),"")</f>
        <v/>
      </c>
      <c r="BHO15" s="255">
        <f ca="1">SUMPRODUCT((BHM12:BHM15=BHM15)*(BHD12:BHD15&gt;BHD15))</f>
        <v>0</v>
      </c>
      <c r="BHP15" s="255">
        <f ca="1">SUMPRODUCT((BHM12:BHM15=BHM15)*(BHD12:BHD15=BHD15)*(BHG12:BHG15&gt;BHG15))</f>
        <v>0</v>
      </c>
      <c r="BHQ15" s="255">
        <f ca="1">SUMPRODUCT((BHM11:BHM15=BHM15)*(BHD11:BHD15=BHD15)*(BHG11:BHG15=BHG15)*(BHH11:BHH15&gt;BHH15))</f>
        <v>0</v>
      </c>
      <c r="BHR15" s="255">
        <f ca="1">SUMPRODUCT((BHM11:BHM15=BHM15)*(BHD11:BHD15=BHD15)*(BHG11:BHG15=BHG15)*(BHH11:BHH15=BHH15)*(BHI11:BHI15&gt;BHI15))</f>
        <v>0</v>
      </c>
      <c r="BHS15" s="255">
        <f ca="1">SUMPRODUCT((BHM11:BHM15=BHM15)*(BHD11:BHD15=BHD15)*(BHG11:BHG15=BHG15)*(BHH11:BHH15=BHH15)*(BHI11:BHI15=BHI15)*(BHJ11:BHJ15&gt;BHJ15))</f>
        <v>0</v>
      </c>
      <c r="BHT15" s="255" t="str">
        <f t="shared" ca="1" si="697"/>
        <v/>
      </c>
      <c r="BHU15" s="255" t="str">
        <f ca="1">IF(BGX15&lt;&gt;"",INDEX(BGX12:BGX15,MATCH(5,BHT12:BHT15,0),0),"")</f>
        <v/>
      </c>
      <c r="BHV15" s="255" t="str">
        <f ca="1">IF(BFW13&lt;&gt;"",BFW13,"")</f>
        <v/>
      </c>
      <c r="BHW15" s="255" t="str">
        <f ca="1">IF(BHV15&lt;&gt;"",SUMPRODUCT((BJU3:BJU42=BHV15)*(BJX3:BJX42=BHV16)*(BKE3:BKE42="W"))+SUMPRODUCT((BJU3:BJU42=BHV15)*(BJX3:BJX42=BHV13)*(BKE3:BKE42="W"))+SUMPRODUCT((BJU3:BJU42=BHV15)*(BJX3:BJX42=BHV14)*(BKE3:BKE42="W"))+SUMPRODUCT((BJU3:BJU42=BHV16)*(BJX3:BJX42=BHV15)*(BKF3:BKF42="W"))+SUMPRODUCT((BJU3:BJU42=BHV13)*(BJX3:BJX42=BHV15)*(BKF3:BKF42="W"))+SUMPRODUCT((BJU3:BJU42=BHV14)*(BJX3:BJX42=BHV15)*(BKF3:BKF42="W")),"")</f>
        <v/>
      </c>
      <c r="BHX15" s="255" t="str">
        <f ca="1">IF(BHV15&lt;&gt;"",SUMPRODUCT((BJU3:BJU42=BHV15)*(BJX3:BJX42=BHV16)*(BKE3:BKE42="D"))+SUMPRODUCT((BJU3:BJU42=BHV15)*(BJX3:BJX42=BHV13)*(BKE3:BKE42="D"))+SUMPRODUCT((BJU3:BJU42=BHV15)*(BJX3:BJX42=BHV14)*(BKE3:BKE42="D"))+SUMPRODUCT((BJU3:BJU42=BHV16)*(BJX3:BJX42=BHV15)*(BKE3:BKE42="D"))+SUMPRODUCT((BJU3:BJU42=BHV13)*(BJX3:BJX42=BHV15)*(BKE3:BKE42="D"))+SUMPRODUCT((BJU3:BJU42=BHV14)*(BJX3:BJX42=BHV15)*(BKE3:BKE42="D")),"")</f>
        <v/>
      </c>
      <c r="BHY15" s="255" t="str">
        <f ca="1">IF(BHV15&lt;&gt;"",SUMPRODUCT((BJU3:BJU42=BHV15)*(BJX3:BJX42=BHV16)*(BKE3:BKE42="L"))+SUMPRODUCT((BJU3:BJU42=BHV15)*(BJX3:BJX42=BHV13)*(BKE3:BKE42="L"))+SUMPRODUCT((BJU3:BJU42=BHV15)*(BJX3:BJX42=BHV14)*(BKE3:BKE42="L"))+SUMPRODUCT((BJU3:BJU42=BHV16)*(BJX3:BJX42=BHV15)*(BKF3:BKF42="L"))+SUMPRODUCT((BJU3:BJU42=BHV13)*(BJX3:BJX42=BHV15)*(BKF3:BKF42="L"))+SUMPRODUCT((BJU3:BJU42=BHV14)*(BJX3:BJX42=BHV15)*(BKF3:BKF42="L")),"")</f>
        <v/>
      </c>
      <c r="BHZ15" s="255">
        <f ca="1">IF(BHV15&lt;&gt;"",VLOOKUP(BHV15,BFA4:BFE29,5,FALSE),0)</f>
        <v>0</v>
      </c>
      <c r="BIA15" s="255">
        <f ca="1">IF(BHV15&lt;&gt;"",VLOOKUP(BHV15,BFA4:BFF29,6,FALSE),0)</f>
        <v>0</v>
      </c>
      <c r="BIB15" s="255">
        <f ca="1">BHZ15-BIA15+1000</f>
        <v>1000</v>
      </c>
      <c r="BIC15" s="255">
        <f ca="1">IF(BHV15&lt;&gt;"",VLOOKUP(BHV15,BFA4:BFH29,8,FALSE),0)</f>
        <v>0</v>
      </c>
      <c r="BID15" s="255">
        <f ca="1">IF(BHV15&lt;&gt;"",VLOOKUP(BHV15,BFA4:BFI29,9,FALSE),0)</f>
        <v>0</v>
      </c>
      <c r="BIE15" s="255" t="str">
        <f ca="1">IF(BHV15&lt;&gt;"",BIC15-BID15+1000,"")</f>
        <v/>
      </c>
      <c r="BIF15" s="255" t="str">
        <f ca="1">IF(BHV15&lt;&gt;"",VLOOKUP(BHV15,BFA11:BFE15,5,FALSE),"")</f>
        <v/>
      </c>
      <c r="BIG15" s="255" t="str">
        <f ca="1">IF(BHV15&lt;&gt;"",VLOOKUP(BHV15,BFA11:BFH15,8,FALSE),"")</f>
        <v/>
      </c>
      <c r="BIH15" s="255" t="str">
        <f ca="1">IF(BHV15&lt;&gt;"",VLOOKUP(BHV15,BFA11:BFO15,15,FALSE),"")</f>
        <v/>
      </c>
      <c r="BII15" s="255" t="str">
        <f ca="1">IF(BHV15&lt;&gt;"",SUMPRODUCT((BJU3:BJU42=BHV15)*(BJX3:BJX42=BHV16)*BKA3:BKA42)+SUMPRODUCT((BJU3:BJU42=BHV15)*(BJX3:BJX42=BHV13)*BKA3:BKA42)+SUMPRODUCT((BJU3:BJU42=BHV15)*(BJX3:BJX42=BHV14)*BKA3:BKA42)+SUMPRODUCT((BJU3:BJU42=BHV16)*(BJX3:BJX42=BHV15)*BKB3:BKB42)+SUMPRODUCT((BJU3:BJU42=BHV13)*(BJX3:BJX42=BHV15)*BKB3:BKB42)+SUMPRODUCT((BJU3:BJU42=BHV14)*(BJX3:BJX42=BHV15)*BKB3:BKB42),"")</f>
        <v/>
      </c>
      <c r="BIJ15" s="255" t="str">
        <f ca="1">IF(BHV15&lt;&gt;"",SUMPRODUCT((BJU3:BJU42=BHV15)*(BJX3:BJX42=BHV16)*BKC3:BKC42)+SUMPRODUCT((BJU3:BJU42=BHV15)*(BJX3:BJX42=BHV13)*BKC3:BKC42)+SUMPRODUCT((BJU3:BJU42=BHV15)*(BJX3:BJX42=BHV14)*BKC3:BKC42)+SUMPRODUCT((BJU3:BJU42=BHV16)*(BJX3:BJX42=BHV15)*BKD3:BKD42)+SUMPRODUCT((BJU3:BJU42=BHV13)*(BJX3:BJX42=BHV15)*BKD3:BKD42)+SUMPRODUCT((BJU3:BJU42=BHV14)*(BJX3:BJX42=BHV15)*BKD3:BKD42),"")</f>
        <v/>
      </c>
      <c r="BIK15" s="255" t="str">
        <f ca="1">IF(BHV15&lt;&gt;"",BHW15*4+BHX15*2+BII15+BIJ15,"")</f>
        <v/>
      </c>
      <c r="BIL15" s="255" t="str">
        <f ca="1">IF(BHV15&lt;&gt;"",RANK(BIK15,BIK13:BIK16),"")</f>
        <v/>
      </c>
      <c r="BIM15" s="255">
        <f ca="1">SUMPRODUCT((BIK13:BIK16=BIK15)*(BIB13:BIB16&gt;BIB15))</f>
        <v>0</v>
      </c>
      <c r="BIN15" s="255">
        <f ca="1">SUMPRODUCT((BIK13:BIK16=BIK15)*(BIB13:BIB16=BIB15)*(BIE13:BIE16&gt;BIE15))</f>
        <v>0</v>
      </c>
      <c r="BIO15" s="255">
        <f ca="1">SUMPRODUCT((BIK11:BIK15=BIK15)*(BIB11:BIB15=BIB15)*(BIE11:BIE15=BIE15)*(BIF11:BIF15&gt;BIF15))</f>
        <v>0</v>
      </c>
      <c r="BIP15" s="255">
        <f ca="1">SUMPRODUCT((BIK11:BIK15=BIK15)*(BIB11:BIB15=BIB15)*(BIE11:BIE15=BIE15)*(BIF11:BIF15=BIF15)*(BIG11:BIG15&gt;BIG15))</f>
        <v>0</v>
      </c>
      <c r="BIQ15" s="255">
        <f ca="1">SUMPRODUCT((BIK11:BIK15=BIK15)*(BIB11:BIB15=BIB15)*(BIE11:BIE15=BIE15)*(BIF11:BIF15=BIF15)*(BIG11:BIG15=BIG15)*(BIH11:BIH15&gt;BIH15))</f>
        <v>0</v>
      </c>
      <c r="BIR15" s="255" t="str">
        <f t="shared" ca="1" si="761"/>
        <v/>
      </c>
      <c r="BIS15" s="255" t="str">
        <f ca="1">IF(BHV15&lt;&gt;"",INDEX(BHV13:BHV15,MATCH(5,BIR13:BIR15,0),0),"")</f>
        <v/>
      </c>
      <c r="BIT15" s="255" t="str">
        <f ca="1">IF(BFX12&lt;&gt;"",BFX12,"")</f>
        <v/>
      </c>
      <c r="BIU15" s="255">
        <f ca="1">SUMPRODUCT((BJU3:BJU42=BIT15)*(BJX3:BJX42=BIT16)*(BKE3:BKE42="W"))+SUMPRODUCT((BJU3:BJU42=BIT15)*(BJX3:BJX42=BIT17)*(BKE3:BKE42="W"))+SUMPRODUCT((BJU3:BJU42=BIT15)*(BJX3:BJX42=BIT14)*(BKE3:BKE42="W"))+SUMPRODUCT((BJU3:BJU42=BIT16)*(BJX3:BJX42=BIT15)*(BKF3:BKF42="W"))+SUMPRODUCT((BJU3:BJU42=BIT17)*(BJX3:BJX42=BIT15)*(BKF3:BKF42="W"))+SUMPRODUCT((BJU3:BJU42=BIT14)*(BJX3:BJX42=BIT15)*(BKF3:BKF42="W"))</f>
        <v>0</v>
      </c>
      <c r="BIV15" s="255">
        <f ca="1">SUMPRODUCT((BJU3:BJU42=BIT15)*(BJX3:BJX42=BIT16)*(BKE3:BKE42="D"))+SUMPRODUCT((BJU3:BJU42=BIT15)*(BJX3:BJX42=BIT17)*(BKE3:BKE42="D"))+SUMPRODUCT((BJU3:BJU42=BIT15)*(BJX3:BJX42=BIT14)*(BKE3:BKE42="D"))+SUMPRODUCT((BJU3:BJU42=BIT16)*(BJX3:BJX42=BIT15)*(BKE3:BKE42="D"))+SUMPRODUCT((BJU3:BJU42=BIT17)*(BJX3:BJX42=BIT15)*(BKE3:BKE42="D"))+SUMPRODUCT((BJU3:BJU42=BIT14)*(BJX3:BJX42=BIT15)*(BKE3:BKE42="D"))</f>
        <v>0</v>
      </c>
      <c r="BIW15" s="255">
        <f ca="1">SUMPRODUCT((BJU3:BJU42=BIT15)*(BJX3:BJX42=BIT16)*(BKE3:BKE42="L"))+SUMPRODUCT((BJU3:BJU42=BIT15)*(BJX3:BJX42=BIT17)*(BKE3:BKE42="L"))+SUMPRODUCT((BJU3:BJU42=BIT15)*(BJX3:BJX42=BIT14)*(BKE3:BKE42="L"))+SUMPRODUCT((BJU3:BJU42=BIT16)*(BJX3:BJX42=BIT15)*(BKF3:BKF42="L"))+SUMPRODUCT((BJU3:BJU42=BIT17)*(BJX3:BJX42=BIT15)*(BKF3:BKF42="L"))+SUMPRODUCT((BJU3:BJU42=BIT14)*(BJX3:BJX42=BIT15)*(BKF3:BKF42="L"))</f>
        <v>0</v>
      </c>
      <c r="BIX15" s="255">
        <f ca="1">IF(BIT15&lt;&gt;"",VLOOKUP(BIT15,BFA4:BFE29,5,FALSE),0)</f>
        <v>0</v>
      </c>
      <c r="BIY15" s="255">
        <f ca="1">IF(BIT15&lt;&gt;"",VLOOKUP(BIT15,BFA4:BFF29,6,FALSE),0)</f>
        <v>0</v>
      </c>
      <c r="BIZ15" s="255">
        <f ca="1">BIX15-BIY15+1000</f>
        <v>1000</v>
      </c>
      <c r="BJA15" s="255">
        <f ca="1">IF(BIT15&lt;&gt;"",VLOOKUP(BIT15,BFA4:BFH29,8,FALSE),0)</f>
        <v>0</v>
      </c>
      <c r="BJB15" s="255">
        <f ca="1">IF(BIT15&lt;&gt;"",VLOOKUP(BIT15,BFA4:BFI29,9,FALSE),0)</f>
        <v>0</v>
      </c>
      <c r="BJC15" s="255">
        <f t="shared" ref="BJC15" ca="1" si="840">BJA15-BJB15+1000</f>
        <v>1000</v>
      </c>
      <c r="BJD15" s="255" t="str">
        <f ca="1">IF(BIT15&lt;&gt;"",VLOOKUP(BIT15,BFA11:BFE15,5,FALSE),"")</f>
        <v/>
      </c>
      <c r="BJE15" s="255" t="str">
        <f ca="1">IF(BIT15&lt;&gt;"",VLOOKUP(BIT15,BFA11:BFH15,8,FALSE),"")</f>
        <v/>
      </c>
      <c r="BJF15" s="255" t="str">
        <f ca="1">IF(BIT15&lt;&gt;"",VLOOKUP(BIT15,BFA11:BFO15,15,FALSE),"")</f>
        <v/>
      </c>
      <c r="BJG15" s="255">
        <f ca="1">SUMPRODUCT((BJU3:BJU42=BIT15)*(BJX3:BJX42=BIT16)*BKA3:BKA42)+SUMPRODUCT((BJU3:BJU42=BIT15)*(BJX3:BJX42=BIT17)*BKA3:BKA42)+SUMPRODUCT((BJU3:BJU42=BIT15)*(BJX3:BJX42=BIT14)*BKA3:BKA42)+SUMPRODUCT((BJU3:BJU42=BIT16)*(BJX3:BJX42=BIT15)*BKB3:BKB42)+SUMPRODUCT((BJU3:BJU42=BIT17)*(BJX3:BJX42=BIT15)*BKB3:BKB42)+SUMPRODUCT((BJU3:BJU42=BIT14)*(BJX3:BJX42=BIT15)*BKB3:BKB42)</f>
        <v>0</v>
      </c>
      <c r="BJH15" s="255">
        <f ca="1">SUMPRODUCT((BJU3:BJU42=BIT15)*(BJX3:BJX42=BIT16)*BKC3:BKC42)+SUMPRODUCT((BJU3:BJU42=BIT15)*(BJX3:BJX42=BIT17)*BKC3:BKC42)+SUMPRODUCT((BJU3:BJU42=BIT15)*(BJX3:BJX42=BIT14)*BKC3:BKC42)+SUMPRODUCT((BJU3:BJU42=BIT16)*(BJX3:BJX42=BIT15)*BKD3:BKD42)+SUMPRODUCT((BJU3:BJU42=BIT17)*(BJX3:BJX42=BIT15)*BKD3:BKD42)+SUMPRODUCT((BJU3:BJU42=BIT14)*(BJX3:BJX42=BIT15)*BKD3:BKD42)</f>
        <v>0</v>
      </c>
      <c r="BJI15" s="255">
        <f t="shared" ref="BJI15" ca="1" si="841">BIU15*4+BIV15*2+BJG15+BJH15</f>
        <v>0</v>
      </c>
      <c r="BJJ15" s="255" t="str">
        <f ca="1">IF(BIT15&lt;&gt;"",RANK(BJI15,BJI14:BJI17),"")</f>
        <v/>
      </c>
      <c r="BJK15" s="255">
        <f ca="1">SUMPRODUCT((BJI14:BJI17=BJI15)*(BIZ14:BIZ17&gt;BIZ15))</f>
        <v>0</v>
      </c>
      <c r="BJL15" s="255">
        <f ca="1">SUMPRODUCT((BJI14:BJI17=BJI15)*(BIZ14:BIZ17=BIZ15)*(BJC14:BJC17&gt;BJC15))</f>
        <v>0</v>
      </c>
      <c r="BJM15" s="255">
        <f ca="1">SUMPRODUCT((BJI11:BJI15=BJI15)*(BIZ11:BIZ15=BIZ15)*(BJC11:BJC15=BJC15)*(BJD11:BJD15&gt;BJD15))</f>
        <v>0</v>
      </c>
      <c r="BJN15" s="255">
        <f ca="1">SUMPRODUCT((BJI11:BJI15=BJI15)*(BIZ11:BIZ15=BIZ15)*(BJC11:BJC15=BJC15)*(BJD11:BJD15=BJD15)*(BJE11:BJE15&gt;BJE15))</f>
        <v>0</v>
      </c>
      <c r="BJO15" s="255">
        <f ca="1">SUMPRODUCT((BJI11:BJI15=BJI15)*(BIZ11:BIZ15=BIZ15)*(BJC11:BJC15=BJC15)*(BJD11:BJD15=BJD15)*(BJE11:BJE15=BJE15)*(BJF11:BJF15&gt;BJF15))</f>
        <v>0</v>
      </c>
      <c r="BJP15" s="255" t="str">
        <f t="shared" ca="1" si="805"/>
        <v/>
      </c>
      <c r="BJQ15" s="255" t="str">
        <f ca="1">IF(BIT14&lt;&gt;"",IF(BIT14=BJQ14,BIT15,BIT14),"")</f>
        <v/>
      </c>
      <c r="BJR15" s="255" t="str">
        <f ca="1">IF(BJQ15&lt;&gt;"",BJQ15,IF(BIS15&lt;&gt;"",BIS15,IF(BHU15&lt;&gt;"",BHU15,IF(BGW15&lt;&gt;"",BGW15,BFS15))))</f>
        <v>South Africa</v>
      </c>
      <c r="BJS15" s="255">
        <v>5</v>
      </c>
      <c r="BJT15" s="255">
        <v>13</v>
      </c>
      <c r="BJU15" s="255" t="str">
        <f t="shared" si="98"/>
        <v>Argentina</v>
      </c>
      <c r="BJV15" s="255" t="str">
        <f ca="1">IF(OFFSET('All Players'!$W22,0,BJV$1)&lt;&gt;"",OFFSET('All Players'!$W22,0,BJV$1),"")</f>
        <v/>
      </c>
      <c r="BJW15" s="255" t="str">
        <f ca="1">IF(OFFSET('All Players'!$Y22,0,BJV$1)&lt;&gt;"",OFFSET('All Players'!$Y22,0,BJV$1),"")</f>
        <v/>
      </c>
      <c r="BJX15" s="255" t="str">
        <f t="shared" si="99"/>
        <v>Georgia</v>
      </c>
      <c r="BJY15" s="255" t="str">
        <f ca="1">IF(OFFSET('All Players'!$AA22,0,BJX$1)&lt;&gt;"",OFFSET('All Players'!$AA22,0,BJX$1),"")</f>
        <v/>
      </c>
      <c r="BJZ15" s="255" t="str">
        <f ca="1">IF(OFFSET('All Players'!$AC22,0,BJY$1)&lt;&gt;"",OFFSET('All Players'!$AC22,0,BJY$1),"")</f>
        <v/>
      </c>
      <c r="BKA15" s="255">
        <f t="shared" ca="1" si="100"/>
        <v>0</v>
      </c>
      <c r="BKB15" s="255">
        <f t="shared" ca="1" si="101"/>
        <v>0</v>
      </c>
      <c r="BKC15" s="255">
        <f t="shared" ca="1" si="102"/>
        <v>0</v>
      </c>
      <c r="BKD15" s="255">
        <f t="shared" ca="1" si="103"/>
        <v>0</v>
      </c>
      <c r="BKE15" s="255" t="str">
        <f t="shared" ca="1" si="104"/>
        <v/>
      </c>
      <c r="BKF15" s="255" t="str">
        <f t="shared" ca="1" si="105"/>
        <v/>
      </c>
      <c r="BKG15" s="255">
        <f ca="1">VLOOKUP(BKH15,BOY11:BOZ15,2,FALSE)</f>
        <v>1</v>
      </c>
      <c r="BKH15" s="255" t="s">
        <v>5</v>
      </c>
      <c r="BKI15" s="255">
        <f t="shared" ca="1" si="549"/>
        <v>0</v>
      </c>
      <c r="BKJ15" s="255">
        <f t="shared" ca="1" si="550"/>
        <v>0</v>
      </c>
      <c r="BKK15" s="255">
        <f t="shared" ca="1" si="551"/>
        <v>0</v>
      </c>
      <c r="BKL15" s="255">
        <f t="shared" ca="1" si="552"/>
        <v>0</v>
      </c>
      <c r="BKM15" s="255">
        <f t="shared" ca="1" si="698"/>
        <v>0</v>
      </c>
      <c r="BKN15" s="255">
        <f t="shared" ca="1" si="553"/>
        <v>1000</v>
      </c>
      <c r="BKO15" s="255">
        <f t="shared" ca="1" si="699"/>
        <v>0</v>
      </c>
      <c r="BKP15" s="255">
        <f t="shared" ca="1" si="700"/>
        <v>0</v>
      </c>
      <c r="BKQ15" s="255">
        <f t="shared" ca="1" si="554"/>
        <v>1000</v>
      </c>
      <c r="BKR15" s="255">
        <f t="shared" ca="1" si="555"/>
        <v>0</v>
      </c>
      <c r="BKS15" s="255">
        <f ca="1">SUMIF(BPB:BPB,BKH15,BPH:BPH)+SUMIF(BPE:BPE,BKH15,BPI:BPI)</f>
        <v>0</v>
      </c>
      <c r="BKT15" s="255">
        <f ca="1">SUMIF(BPB:BPB,BKH15,BPJ:BPJ)+SUMIF(BPE:BPE,BKH15,BPK:BPK)</f>
        <v>0</v>
      </c>
      <c r="BKU15" s="255">
        <f t="shared" ca="1" si="556"/>
        <v>0</v>
      </c>
      <c r="BKV15" s="255">
        <v>16</v>
      </c>
      <c r="BKW15" s="255">
        <f t="shared" ca="1" si="701"/>
        <v>1</v>
      </c>
      <c r="BKY15" s="255">
        <f ca="1">RANK(BKU15,BKU$11:BKU$15)+COUNTIF(BKU$11:BKU15,BKU15)-1</f>
        <v>5</v>
      </c>
      <c r="BKZ15" s="255" t="str">
        <f ca="1">INDEX(BKH$11:BKH$15,MATCH(5,BKY$11:BKY$15,0),0)</f>
        <v>USA</v>
      </c>
      <c r="BLA15" s="255">
        <f t="shared" ca="1" si="702"/>
        <v>1</v>
      </c>
      <c r="BLB15" s="255" t="str">
        <f ca="1">IF(AND(BLB14&lt;&gt;"",BLA15=1),BKZ15,"")</f>
        <v>USA</v>
      </c>
      <c r="BLG15" s="255" t="str">
        <f t="shared" ca="1" si="703"/>
        <v>USA</v>
      </c>
      <c r="BLH15" s="255">
        <f ca="1">SUMPRODUCT((BPB3:BPB42=BLG15)*(BPE3:BPE42=BLG11)*(BPL3:BPL42="W"))+SUMPRODUCT((BPB3:BPB42=BLG15)*(BPE3:BPE42=BLG12)*(BPL3:BPL42="W"))+SUMPRODUCT((BPB3:BPB42=BLG15)*(BPE3:BPE42=BLG13)*(BPL3:BPL42="W"))+SUMPRODUCT((BPB3:BPB42=BLG15)*(BPE3:BPE42=BLG14)*(BPL3:BPL42="W"))+SUMPRODUCT((BPB3:BPB42=BLG11)*(BPE3:BPE42=BLG15)*(BPM3:BPM42="W"))+SUMPRODUCT((BPB3:BPB42=BLG12)*(BPE3:BPE42=BLG15)*(BPM3:BPM42="W"))+SUMPRODUCT((BPB3:BPB42=BLG13)*(BPE3:BPE42=BLG15)*(BPM3:BPM42="W"))+SUMPRODUCT((BPB3:BPB42=BLG14)*(BPE3:BPE42=BLG15)*(BPM3:BPM42="W"))</f>
        <v>0</v>
      </c>
      <c r="BLI15" s="255">
        <f ca="1">SUMPRODUCT((BPB3:BPB42=BLG15)*(BPE3:BPE42=BLG11)*(BPL3:BPL42="D"))+SUMPRODUCT((BPB3:BPB42=BLG15)*(BPE3:BPE42=BLG12)*(BPL3:BPL42="D"))+SUMPRODUCT((BPB3:BPB42=BLG15)*(BPE3:BPE42=BLG13)*(BPL3:BPL42="D"))+SUMPRODUCT((BPB3:BPB42=BLG15)*(BPE3:BPE42=BLG14)*(BPL3:BPL42="D"))+SUMPRODUCT((BPB3:BPB42=BLG11)*(BPE3:BPE42=BLG15)*(BPL3:BPL42="D"))+SUMPRODUCT((BPB3:BPB42=BLG12)*(BPE3:BPE42=BLG15)*(BPL3:BPL42="D"))+SUMPRODUCT((BPB3:BPB42=BLG13)*(BPE3:BPE42=BLG15)*(BPL3:BPL42="D"))+SUMPRODUCT((BPB3:BPB42=BLG14)*(BPE3:BPE42=BLG15)*(BPL3:BPL42="D"))</f>
        <v>0</v>
      </c>
      <c r="BLJ15" s="255">
        <f ca="1">SUMPRODUCT((BPB3:BPB42=BLG15)*(BPE3:BPE42=BLG11)*(BPL3:BPL42="L"))+SUMPRODUCT((BPB3:BPB42=BLG15)*(BPE3:BPE42=BLG12)*(BPL3:BPL42="L"))+SUMPRODUCT((BPB3:BPB42=BLG15)*(BPE3:BPE42=BLG13)*(BPL3:BPL42="L"))+SUMPRODUCT((BPB3:BPB42=BLG15)*(BPE3:BPE42=BLG14)*(BPL3:BPL42="L"))+SUMPRODUCT((BPB3:BPB42=BLG11)*(BPE3:BPE42=BLG15)*(BPM3:BPM42="L"))+SUMPRODUCT((BPB3:BPB42=BLG12)*(BPE3:BPE42=BLG15)*(BPM3:BPM42="L"))+SUMPRODUCT((BPB3:BPB42=BLG13)*(BPE3:BPE42=BLG15)*(BPM3:BPM42="L"))+SUMPRODUCT((BPB3:BPB42=BLG14)*(BPE3:BPE42=BLG15)*(BPM3:BPM42="L"))</f>
        <v>0</v>
      </c>
      <c r="BLK15" s="255">
        <f ca="1">IF(BLG15&lt;&gt;"",VLOOKUP(BLG15,BKH4:BKL29,5,FALSE),0)</f>
        <v>0</v>
      </c>
      <c r="BLL15" s="255">
        <f ca="1">IF(BLG15&lt;&gt;"",VLOOKUP(BLG15,BKH4:BKM29,6,FALSE),0)</f>
        <v>0</v>
      </c>
      <c r="BLM15" s="255">
        <f ca="1">BLK15-BLL15+1000</f>
        <v>1000</v>
      </c>
      <c r="BLN15" s="255">
        <f ca="1">IF(BLG15&lt;&gt;"",VLOOKUP(BLG15,BKH4:BKO29,8,FALSE),0)</f>
        <v>0</v>
      </c>
      <c r="BLO15" s="255">
        <f ca="1">IF(BLG15&lt;&gt;"",VLOOKUP(BLG15,BKH4:BKP29,9,FALSE),0)</f>
        <v>0</v>
      </c>
      <c r="BLP15" s="255">
        <f ca="1">IF(BLG15&lt;&gt;"",BLN15-BLO15+1000,"")</f>
        <v>1000</v>
      </c>
      <c r="BLQ15" s="255">
        <f ca="1">IF(BLG15&lt;&gt;"",VLOOKUP(BLG15,BKH11:BKL15,5,FALSE),"")</f>
        <v>0</v>
      </c>
      <c r="BLR15" s="255">
        <f ca="1">IF(BLG15&lt;&gt;"",VLOOKUP(BLG15,BKH11:BKO15,8,FALSE),"")</f>
        <v>0</v>
      </c>
      <c r="BLS15" s="255">
        <f ca="1">IF(BLG15&lt;&gt;"",VLOOKUP(BLG15,BKH11:BKV15,15,FALSE),"")</f>
        <v>16</v>
      </c>
      <c r="BLT15" s="255">
        <f ca="1">SUMPRODUCT((BPB3:BPB42=BLG15)*(BPE3:BPE42=BLG11)*BPH3:BPH42)+SUMPRODUCT((BPB3:BPB42=BLG15)*(BPE3:BPE42=BLG12)*BPH3:BPH42)+SUMPRODUCT((BPB3:BPB42=BLG15)*(BPE3:BPE42=BLG13)*BPH3:BPH42)+SUMPRODUCT((BPB3:BPB42=BLG15)*(BPE3:BPE42=BLG14)*BPH3:BPH42)+SUMPRODUCT((BPB3:BPB42=BLG11)*(BPE3:BPE42=BLG15)*BPI3:BPI42)+SUMPRODUCT((BPB3:BPB42=BLG12)*(BPE3:BPE42=BLG15)*BPI3:BPI42)+SUMPRODUCT((BPB3:BPB42=BLG13)*(BPE3:BPE42=BLG15)*BPI3:BPI42)+SUMPRODUCT((BPB3:BPB42=BLG14)*(BPE3:BPE42=BLG15)*BPI3:BPI42)</f>
        <v>0</v>
      </c>
      <c r="BLU15" s="255">
        <f ca="1">SUMPRODUCT((BPB3:BPB42=BLG15)*(BPE3:BPE42=BLG11)*BPJ3:BPJ42)+SUMPRODUCT((BPB3:BPB42=BLG15)*(BPE3:BPE42=BLG12)*BPJ3:BPJ42)+SUMPRODUCT((BPB3:BPB42=BLG15)*(BPE3:BPE42=BLG13)*BPJ3:BPJ42)+SUMPRODUCT((BPB3:BPB42=BLG15)*(BPE3:BPE42=BLG14)*BPJ3:BPJ42)+SUMPRODUCT((BPB3:BPB42=BLG11)*(BPE3:BPE42=BLG15)*BPK3:BPK42)+SUMPRODUCT((BPB3:BPB42=BLG12)*(BPE3:BPE42=BLG15)*BPK3:BPK42)+SUMPRODUCT((BPB3:BPB42=BLG13)*(BPE3:BPE42=BLG15)*BPK3:BPK42)+SUMPRODUCT((BPB3:BPB42=BLG14)*(BPE3:BPE42=BLG15)*BPK3:BPK42)</f>
        <v>0</v>
      </c>
      <c r="BLV15" s="255">
        <f ca="1">IF(BLG15&lt;&gt;"",BLH15*4+BLI15*2+BLT15+BLU15,"")</f>
        <v>0</v>
      </c>
      <c r="BLW15" s="255">
        <f ca="1">IF(BLG15&lt;&gt;"",RANK(BLV15,BLV11:BLV15),"")</f>
        <v>1</v>
      </c>
      <c r="BLX15" s="255">
        <f ca="1">SUMPRODUCT((BLV11:BLV15=BLV15)*(BLM11:BLM15&gt;BLM15))</f>
        <v>0</v>
      </c>
      <c r="BLY15" s="255">
        <f ca="1">SUMPRODUCT((BLV11:BLV15=BLV15)*(BLM11:BLM15=BLM15)*(BLP11:BLP15&gt;BLP15))</f>
        <v>0</v>
      </c>
      <c r="BLZ15" s="255">
        <f ca="1">SUMPRODUCT((BLV11:BLV15=BLV15)*(BLM11:BLM15=BLM15)*(BLP11:BLP15=BLP15)*(BLQ11:BLQ15&gt;BLQ15))</f>
        <v>0</v>
      </c>
      <c r="BMA15" s="255">
        <f ca="1">SUMPRODUCT((BLV11:BLV15=BLV15)*(BLM11:BLM15=BLM15)*(BLP11:BLP15=BLP15)*(BLQ11:BLQ15=BLQ15)*(BLR11:BLR15&gt;BLR15))</f>
        <v>0</v>
      </c>
      <c r="BMB15" s="255">
        <f ca="1">SUMPRODUCT((BLV11:BLV15=BLV15)*(BLM11:BLM15=BLM15)*(BLP11:BLP15=BLP15)*(BLQ11:BLQ15=BLQ15)*(BLR11:BLR15=BLR15)*(BLS11:BLS15&gt;BLS15))</f>
        <v>0</v>
      </c>
      <c r="BMC15" s="255">
        <f t="shared" ca="1" si="706"/>
        <v>1</v>
      </c>
      <c r="BMD15" s="255" t="str">
        <f ca="1">IF(BLG15&lt;&gt;"",INDEX(BLG11:BLG15,MATCH(5,BMC11:BMC15,0),0),"")</f>
        <v>South Africa</v>
      </c>
      <c r="BME15" s="255" t="str">
        <f ca="1">IF(BLC14&lt;&gt;"",BLC14,"")</f>
        <v/>
      </c>
      <c r="BMF15" s="255" t="str">
        <f ca="1">IF(BME15&lt;&gt;"",SUMPRODUCT((BPB3:BPB42=BME15)*(BPE3:BPE42=BME12)*(BPL3:BPL42="W"))+SUMPRODUCT((BPB3:BPB42=BME15)*(BPE3:BPE42=BME13)*(BPL3:BPL42="W"))+SUMPRODUCT((BPB3:BPB42=BME15)*(BPE3:BPE42=BME14)*(BPL3:BPL42="W"))+SUMPRODUCT((BPB3:BPB42=BME12)*(BPE3:BPE42=BME15)*(BPL3:BPL42="W"))+SUMPRODUCT((BPB3:BPB42=BME13)*(BPE3:BPE42=BME15)*(BPL3:BPL42="W"))+SUMPRODUCT((BPB3:BPB42=BME14)*(BPE3:BPE42=BME15)*(BPL3:BPL42="W")),"")</f>
        <v/>
      </c>
      <c r="BMG15" s="255" t="str">
        <f ca="1">IF(BME15&lt;&gt;"",SUMPRODUCT((BPB3:BPB42=BME15)*(BPE3:BPE42=BME12)*(BPL3:BPL42="D"))+SUMPRODUCT((BPB3:BPB42=BME15)*(BPE3:BPE42=BME13)*(BPL3:BPL42="D"))+SUMPRODUCT((BPB3:BPB42=BME15)*(BPE3:BPE42=BME14)*(BPL3:BPL42="D"))+SUMPRODUCT((BPB3:BPB42=BME12)*(BPE3:BPE42=BME15)*(BPL3:BPL42="D"))+SUMPRODUCT((BPB3:BPB42=BME13)*(BPE3:BPE42=BME15)*(BPL3:BPL42="D"))+SUMPRODUCT((BPB3:BPB42=BME14)*(BPE3:BPE42=BME15)*(BPL3:BPL42="D")),"")</f>
        <v/>
      </c>
      <c r="BMH15" s="255" t="str">
        <f ca="1">IF(BME15&lt;&gt;"",SUMPRODUCT((BPB3:BPB42=BME15)*(BPE3:BPE42=BME12)*(BPL3:BPL42="L"))+SUMPRODUCT((BPB3:BPB42=BME15)*(BPE3:BPE42=BME13)*(BPL3:BPL42="L"))+SUMPRODUCT((BPB3:BPB42=BME15)*(BPE3:BPE42=BME14)*(BPL3:BPL42="L"))+SUMPRODUCT((BPB3:BPB42=BME12)*(BPE3:BPE42=BME15)*(BPL3:BPL42="L"))+SUMPRODUCT((BPB3:BPB42=BME13)*(BPE3:BPE42=BME15)*(BPL3:BPL42="L"))+SUMPRODUCT((BPB3:BPB42=BME14)*(BPE3:BPE42=BME15)*(BPL3:BPL42="L")),"")</f>
        <v/>
      </c>
      <c r="BMI15" s="255">
        <f ca="1">IF(BME15&lt;&gt;"",VLOOKUP(BME15,BKH4:BKL29,5,FALSE),0)</f>
        <v>0</v>
      </c>
      <c r="BMJ15" s="255">
        <f ca="1">IF(BME15&lt;&gt;"",VLOOKUP(BME15,BKH4:BKM29,6,FALSE),0)</f>
        <v>0</v>
      </c>
      <c r="BMK15" s="255">
        <f ca="1">BMI15-BMJ15+1000</f>
        <v>1000</v>
      </c>
      <c r="BML15" s="255">
        <f ca="1">IF(BME15&lt;&gt;"",VLOOKUP(BME15,BKH4:BKO29,8,FALSE),0)</f>
        <v>0</v>
      </c>
      <c r="BMM15" s="255">
        <f ca="1">IF(BME15&lt;&gt;"",VLOOKUP(BME15,BKH4:BKP29,9,FALSE),0)</f>
        <v>0</v>
      </c>
      <c r="BMN15" s="255" t="str">
        <f ca="1">IF(BME15&lt;&gt;"",BML15-BMM15+1000,"")</f>
        <v/>
      </c>
      <c r="BMO15" s="255" t="str">
        <f ca="1">IF(BME15&lt;&gt;"",VLOOKUP(BME15,BKH11:BKL15,5,FALSE),"")</f>
        <v/>
      </c>
      <c r="BMP15" s="255" t="str">
        <f ca="1">IF(BME15&lt;&gt;"",VLOOKUP(BME15,BKH11:BKO15,8,FALSE),"")</f>
        <v/>
      </c>
      <c r="BMQ15" s="255" t="str">
        <f ca="1">IF(BME15&lt;&gt;"",VLOOKUP(BME15,BKH11:BKV15,15,FALSE),"")</f>
        <v/>
      </c>
      <c r="BMR15" s="255" t="str">
        <f ca="1">IF(BME15&lt;&gt;"",SUMPRODUCT((BPB3:BPB42=BME15)*(BPE3:BPE42=BME12)*BPH3:BPH42)+SUMPRODUCT((BPB3:BPB42=BME15)*(BPE3:BPE42=BME13)*BPH3:BPH42)+SUMPRODUCT((BPB3:BPB42=BME15)*(BPE3:BPE42=BME14)*BPH3:BPH42)+SUMPRODUCT((BPB3:BPB42=BME12)*(BPE3:BPE42=BME15)*BPI3:BPI42)+SUMPRODUCT((BPB3:BPB42=BME13)*(BPE3:BPE42=BME15)*BPI3:BPI42)+SUMPRODUCT((BPB3:BPB42=BME14)*(BPE3:BPE42=BME15)*BPI3:BPI42),"")</f>
        <v/>
      </c>
      <c r="BMS15" s="255" t="str">
        <f ca="1">IF(BME15&lt;&gt;"",SUMPRODUCT((BPB3:BPB42=BME15)*(BPE3:BPE42=BME12)*BPJ3:BPJ42)+SUMPRODUCT((BPB3:BPB42=BME15)*(BPE3:BPE42=BME13)*BPJ3:BPJ42)+SUMPRODUCT((BPB3:BPB42=BME15)*(BPE3:BPE42=BME14)*BPJ3:BPJ42)+SUMPRODUCT((BPB3:BPB42=BME12)*(BPE3:BPE42=BME15)*BPK3:BPK42)+SUMPRODUCT((BPB3:BPB42=BME13)*(BPE3:BPE42=BME15)*BPK3:BPK42)+SUMPRODUCT((BPB3:BPB42=BME14)*(BPE3:BPE42=BME15)*BPK3:BPK42),"")</f>
        <v/>
      </c>
      <c r="BMT15" s="255" t="str">
        <f ca="1">IF(BME15&lt;&gt;"",BMF15*4+BMG15*2+BMR15+BMS15,"")</f>
        <v/>
      </c>
      <c r="BMU15" s="255" t="str">
        <f ca="1">IF(BME15&lt;&gt;"",RANK(BMT15,BMT12:BMT15),"")</f>
        <v/>
      </c>
      <c r="BMV15" s="255">
        <f ca="1">SUMPRODUCT((BMT12:BMT15=BMT15)*(BMK12:BMK15&gt;BMK15))</f>
        <v>0</v>
      </c>
      <c r="BMW15" s="255">
        <f ca="1">SUMPRODUCT((BMT12:BMT15=BMT15)*(BMK12:BMK15=BMK15)*(BMN12:BMN15&gt;BMN15))</f>
        <v>0</v>
      </c>
      <c r="BMX15" s="255">
        <f ca="1">SUMPRODUCT((BMT11:BMT15=BMT15)*(BMK11:BMK15=BMK15)*(BMN11:BMN15=BMN15)*(BMO11:BMO15&gt;BMO15))</f>
        <v>0</v>
      </c>
      <c r="BMY15" s="255">
        <f ca="1">SUMPRODUCT((BMT11:BMT15=BMT15)*(BMK11:BMK15=BMK15)*(BMN11:BMN15=BMN15)*(BMO11:BMO15=BMO15)*(BMP11:BMP15&gt;BMP15))</f>
        <v>0</v>
      </c>
      <c r="BMZ15" s="255">
        <f ca="1">SUMPRODUCT((BMT11:BMT15=BMT15)*(BMK11:BMK15=BMK15)*(BMN11:BMN15=BMN15)*(BMO11:BMO15=BMO15)*(BMP11:BMP15=BMP15)*(BMQ11:BMQ15&gt;BMQ15))</f>
        <v>0</v>
      </c>
      <c r="BNA15" s="255" t="str">
        <f t="shared" ca="1" si="707"/>
        <v/>
      </c>
      <c r="BNB15" s="255" t="str">
        <f ca="1">IF(BME15&lt;&gt;"",INDEX(BME12:BME15,MATCH(5,BNA12:BNA15,0),0),"")</f>
        <v/>
      </c>
      <c r="BNC15" s="255" t="str">
        <f ca="1">IF(BLD13&lt;&gt;"",BLD13,"")</f>
        <v/>
      </c>
      <c r="BND15" s="255" t="str">
        <f ca="1">IF(BNC15&lt;&gt;"",SUMPRODUCT((BPB3:BPB42=BNC15)*(BPE3:BPE42=BNC16)*(BPL3:BPL42="W"))+SUMPRODUCT((BPB3:BPB42=BNC15)*(BPE3:BPE42=BNC13)*(BPL3:BPL42="W"))+SUMPRODUCT((BPB3:BPB42=BNC15)*(BPE3:BPE42=BNC14)*(BPL3:BPL42="W"))+SUMPRODUCT((BPB3:BPB42=BNC16)*(BPE3:BPE42=BNC15)*(BPM3:BPM42="W"))+SUMPRODUCT((BPB3:BPB42=BNC13)*(BPE3:BPE42=BNC15)*(BPM3:BPM42="W"))+SUMPRODUCT((BPB3:BPB42=BNC14)*(BPE3:BPE42=BNC15)*(BPM3:BPM42="W")),"")</f>
        <v/>
      </c>
      <c r="BNE15" s="255" t="str">
        <f ca="1">IF(BNC15&lt;&gt;"",SUMPRODUCT((BPB3:BPB42=BNC15)*(BPE3:BPE42=BNC16)*(BPL3:BPL42="D"))+SUMPRODUCT((BPB3:BPB42=BNC15)*(BPE3:BPE42=BNC13)*(BPL3:BPL42="D"))+SUMPRODUCT((BPB3:BPB42=BNC15)*(BPE3:BPE42=BNC14)*(BPL3:BPL42="D"))+SUMPRODUCT((BPB3:BPB42=BNC16)*(BPE3:BPE42=BNC15)*(BPL3:BPL42="D"))+SUMPRODUCT((BPB3:BPB42=BNC13)*(BPE3:BPE42=BNC15)*(BPL3:BPL42="D"))+SUMPRODUCT((BPB3:BPB42=BNC14)*(BPE3:BPE42=BNC15)*(BPL3:BPL42="D")),"")</f>
        <v/>
      </c>
      <c r="BNF15" s="255" t="str">
        <f ca="1">IF(BNC15&lt;&gt;"",SUMPRODUCT((BPB3:BPB42=BNC15)*(BPE3:BPE42=BNC16)*(BPL3:BPL42="L"))+SUMPRODUCT((BPB3:BPB42=BNC15)*(BPE3:BPE42=BNC13)*(BPL3:BPL42="L"))+SUMPRODUCT((BPB3:BPB42=BNC15)*(BPE3:BPE42=BNC14)*(BPL3:BPL42="L"))+SUMPRODUCT((BPB3:BPB42=BNC16)*(BPE3:BPE42=BNC15)*(BPM3:BPM42="L"))+SUMPRODUCT((BPB3:BPB42=BNC13)*(BPE3:BPE42=BNC15)*(BPM3:BPM42="L"))+SUMPRODUCT((BPB3:BPB42=BNC14)*(BPE3:BPE42=BNC15)*(BPM3:BPM42="L")),"")</f>
        <v/>
      </c>
      <c r="BNG15" s="255">
        <f ca="1">IF(BNC15&lt;&gt;"",VLOOKUP(BNC15,BKH4:BKL29,5,FALSE),0)</f>
        <v>0</v>
      </c>
      <c r="BNH15" s="255">
        <f ca="1">IF(BNC15&lt;&gt;"",VLOOKUP(BNC15,BKH4:BKM29,6,FALSE),0)</f>
        <v>0</v>
      </c>
      <c r="BNI15" s="255">
        <f ca="1">BNG15-BNH15+1000</f>
        <v>1000</v>
      </c>
      <c r="BNJ15" s="255">
        <f ca="1">IF(BNC15&lt;&gt;"",VLOOKUP(BNC15,BKH4:BKO29,8,FALSE),0)</f>
        <v>0</v>
      </c>
      <c r="BNK15" s="255">
        <f ca="1">IF(BNC15&lt;&gt;"",VLOOKUP(BNC15,BKH4:BKP29,9,FALSE),0)</f>
        <v>0</v>
      </c>
      <c r="BNL15" s="255" t="str">
        <f ca="1">IF(BNC15&lt;&gt;"",BNJ15-BNK15+1000,"")</f>
        <v/>
      </c>
      <c r="BNM15" s="255" t="str">
        <f ca="1">IF(BNC15&lt;&gt;"",VLOOKUP(BNC15,BKH11:BKL15,5,FALSE),"")</f>
        <v/>
      </c>
      <c r="BNN15" s="255" t="str">
        <f ca="1">IF(BNC15&lt;&gt;"",VLOOKUP(BNC15,BKH11:BKO15,8,FALSE),"")</f>
        <v/>
      </c>
      <c r="BNO15" s="255" t="str">
        <f ca="1">IF(BNC15&lt;&gt;"",VLOOKUP(BNC15,BKH11:BKV15,15,FALSE),"")</f>
        <v/>
      </c>
      <c r="BNP15" s="255" t="str">
        <f ca="1">IF(BNC15&lt;&gt;"",SUMPRODUCT((BPB3:BPB42=BNC15)*(BPE3:BPE42=BNC16)*BPH3:BPH42)+SUMPRODUCT((BPB3:BPB42=BNC15)*(BPE3:BPE42=BNC13)*BPH3:BPH42)+SUMPRODUCT((BPB3:BPB42=BNC15)*(BPE3:BPE42=BNC14)*BPH3:BPH42)+SUMPRODUCT((BPB3:BPB42=BNC16)*(BPE3:BPE42=BNC15)*BPI3:BPI42)+SUMPRODUCT((BPB3:BPB42=BNC13)*(BPE3:BPE42=BNC15)*BPI3:BPI42)+SUMPRODUCT((BPB3:BPB42=BNC14)*(BPE3:BPE42=BNC15)*BPI3:BPI42),"")</f>
        <v/>
      </c>
      <c r="BNQ15" s="255" t="str">
        <f ca="1">IF(BNC15&lt;&gt;"",SUMPRODUCT((BPB3:BPB42=BNC15)*(BPE3:BPE42=BNC16)*BPJ3:BPJ42)+SUMPRODUCT((BPB3:BPB42=BNC15)*(BPE3:BPE42=BNC13)*BPJ3:BPJ42)+SUMPRODUCT((BPB3:BPB42=BNC15)*(BPE3:BPE42=BNC14)*BPJ3:BPJ42)+SUMPRODUCT((BPB3:BPB42=BNC16)*(BPE3:BPE42=BNC15)*BPK3:BPK42)+SUMPRODUCT((BPB3:BPB42=BNC13)*(BPE3:BPE42=BNC15)*BPK3:BPK42)+SUMPRODUCT((BPB3:BPB42=BNC14)*(BPE3:BPE42=BNC15)*BPK3:BPK42),"")</f>
        <v/>
      </c>
      <c r="BNR15" s="255" t="str">
        <f ca="1">IF(BNC15&lt;&gt;"",BND15*4+BNE15*2+BNP15+BNQ15,"")</f>
        <v/>
      </c>
      <c r="BNS15" s="255" t="str">
        <f ca="1">IF(BNC15&lt;&gt;"",RANK(BNR15,BNR13:BNR16),"")</f>
        <v/>
      </c>
      <c r="BNT15" s="255">
        <f ca="1">SUMPRODUCT((BNR13:BNR16=BNR15)*(BNI13:BNI16&gt;BNI15))</f>
        <v>0</v>
      </c>
      <c r="BNU15" s="255">
        <f ca="1">SUMPRODUCT((BNR13:BNR16=BNR15)*(BNI13:BNI16=BNI15)*(BNL13:BNL16&gt;BNL15))</f>
        <v>0</v>
      </c>
      <c r="BNV15" s="255">
        <f ca="1">SUMPRODUCT((BNR11:BNR15=BNR15)*(BNI11:BNI15=BNI15)*(BNL11:BNL15=BNL15)*(BNM11:BNM15&gt;BNM15))</f>
        <v>0</v>
      </c>
      <c r="BNW15" s="255">
        <f ca="1">SUMPRODUCT((BNR11:BNR15=BNR15)*(BNI11:BNI15=BNI15)*(BNL11:BNL15=BNL15)*(BNM11:BNM15=BNM15)*(BNN11:BNN15&gt;BNN15))</f>
        <v>0</v>
      </c>
      <c r="BNX15" s="255">
        <f ca="1">SUMPRODUCT((BNR11:BNR15=BNR15)*(BNI11:BNI15=BNI15)*(BNL11:BNL15=BNL15)*(BNM11:BNM15=BNM15)*(BNN11:BNN15=BNN15)*(BNO11:BNO15&gt;BNO15))</f>
        <v>0</v>
      </c>
      <c r="BNY15" s="255" t="str">
        <f t="shared" ca="1" si="763"/>
        <v/>
      </c>
      <c r="BNZ15" s="255" t="str">
        <f ca="1">IF(BNC15&lt;&gt;"",INDEX(BNC13:BNC15,MATCH(5,BNY13:BNY15,0),0),"")</f>
        <v/>
      </c>
      <c r="BOA15" s="255" t="str">
        <f ca="1">IF(BLE12&lt;&gt;"",BLE12,"")</f>
        <v/>
      </c>
      <c r="BOB15" s="255">
        <f ca="1">SUMPRODUCT((BPB3:BPB42=BOA15)*(BPE3:BPE42=BOA16)*(BPL3:BPL42="W"))+SUMPRODUCT((BPB3:BPB42=BOA15)*(BPE3:BPE42=BOA17)*(BPL3:BPL42="W"))+SUMPRODUCT((BPB3:BPB42=BOA15)*(BPE3:BPE42=BOA14)*(BPL3:BPL42="W"))+SUMPRODUCT((BPB3:BPB42=BOA16)*(BPE3:BPE42=BOA15)*(BPM3:BPM42="W"))+SUMPRODUCT((BPB3:BPB42=BOA17)*(BPE3:BPE42=BOA15)*(BPM3:BPM42="W"))+SUMPRODUCT((BPB3:BPB42=BOA14)*(BPE3:BPE42=BOA15)*(BPM3:BPM42="W"))</f>
        <v>0</v>
      </c>
      <c r="BOC15" s="255">
        <f ca="1">SUMPRODUCT((BPB3:BPB42=BOA15)*(BPE3:BPE42=BOA16)*(BPL3:BPL42="D"))+SUMPRODUCT((BPB3:BPB42=BOA15)*(BPE3:BPE42=BOA17)*(BPL3:BPL42="D"))+SUMPRODUCT((BPB3:BPB42=BOA15)*(BPE3:BPE42=BOA14)*(BPL3:BPL42="D"))+SUMPRODUCT((BPB3:BPB42=BOA16)*(BPE3:BPE42=BOA15)*(BPL3:BPL42="D"))+SUMPRODUCT((BPB3:BPB42=BOA17)*(BPE3:BPE42=BOA15)*(BPL3:BPL42="D"))+SUMPRODUCT((BPB3:BPB42=BOA14)*(BPE3:BPE42=BOA15)*(BPL3:BPL42="D"))</f>
        <v>0</v>
      </c>
      <c r="BOD15" s="255">
        <f ca="1">SUMPRODUCT((BPB3:BPB42=BOA15)*(BPE3:BPE42=BOA16)*(BPL3:BPL42="L"))+SUMPRODUCT((BPB3:BPB42=BOA15)*(BPE3:BPE42=BOA17)*(BPL3:BPL42="L"))+SUMPRODUCT((BPB3:BPB42=BOA15)*(BPE3:BPE42=BOA14)*(BPL3:BPL42="L"))+SUMPRODUCT((BPB3:BPB42=BOA16)*(BPE3:BPE42=BOA15)*(BPM3:BPM42="L"))+SUMPRODUCT((BPB3:BPB42=BOA17)*(BPE3:BPE42=BOA15)*(BPM3:BPM42="L"))+SUMPRODUCT((BPB3:BPB42=BOA14)*(BPE3:BPE42=BOA15)*(BPM3:BPM42="L"))</f>
        <v>0</v>
      </c>
      <c r="BOE15" s="255">
        <f ca="1">IF(BOA15&lt;&gt;"",VLOOKUP(BOA15,BKH4:BKL29,5,FALSE),0)</f>
        <v>0</v>
      </c>
      <c r="BOF15" s="255">
        <f ca="1">IF(BOA15&lt;&gt;"",VLOOKUP(BOA15,BKH4:BKM29,6,FALSE),0)</f>
        <v>0</v>
      </c>
      <c r="BOG15" s="255">
        <f ca="1">BOE15-BOF15+1000</f>
        <v>1000</v>
      </c>
      <c r="BOH15" s="255">
        <f ca="1">IF(BOA15&lt;&gt;"",VLOOKUP(BOA15,BKH4:BKO29,8,FALSE),0)</f>
        <v>0</v>
      </c>
      <c r="BOI15" s="255">
        <f ca="1">IF(BOA15&lt;&gt;"",VLOOKUP(BOA15,BKH4:BKP29,9,FALSE),0)</f>
        <v>0</v>
      </c>
      <c r="BOJ15" s="255">
        <f t="shared" ref="BOJ15" ca="1" si="842">BOH15-BOI15+1000</f>
        <v>1000</v>
      </c>
      <c r="BOK15" s="255" t="str">
        <f ca="1">IF(BOA15&lt;&gt;"",VLOOKUP(BOA15,BKH11:BKL15,5,FALSE),"")</f>
        <v/>
      </c>
      <c r="BOL15" s="255" t="str">
        <f ca="1">IF(BOA15&lt;&gt;"",VLOOKUP(BOA15,BKH11:BKO15,8,FALSE),"")</f>
        <v/>
      </c>
      <c r="BOM15" s="255" t="str">
        <f ca="1">IF(BOA15&lt;&gt;"",VLOOKUP(BOA15,BKH11:BKV15,15,FALSE),"")</f>
        <v/>
      </c>
      <c r="BON15" s="255">
        <f ca="1">SUMPRODUCT((BPB3:BPB42=BOA15)*(BPE3:BPE42=BOA16)*BPH3:BPH42)+SUMPRODUCT((BPB3:BPB42=BOA15)*(BPE3:BPE42=BOA17)*BPH3:BPH42)+SUMPRODUCT((BPB3:BPB42=BOA15)*(BPE3:BPE42=BOA14)*BPH3:BPH42)+SUMPRODUCT((BPB3:BPB42=BOA16)*(BPE3:BPE42=BOA15)*BPI3:BPI42)+SUMPRODUCT((BPB3:BPB42=BOA17)*(BPE3:BPE42=BOA15)*BPI3:BPI42)+SUMPRODUCT((BPB3:BPB42=BOA14)*(BPE3:BPE42=BOA15)*BPI3:BPI42)</f>
        <v>0</v>
      </c>
      <c r="BOO15" s="255">
        <f ca="1">SUMPRODUCT((BPB3:BPB42=BOA15)*(BPE3:BPE42=BOA16)*BPJ3:BPJ42)+SUMPRODUCT((BPB3:BPB42=BOA15)*(BPE3:BPE42=BOA17)*BPJ3:BPJ42)+SUMPRODUCT((BPB3:BPB42=BOA15)*(BPE3:BPE42=BOA14)*BPJ3:BPJ42)+SUMPRODUCT((BPB3:BPB42=BOA16)*(BPE3:BPE42=BOA15)*BPK3:BPK42)+SUMPRODUCT((BPB3:BPB42=BOA17)*(BPE3:BPE42=BOA15)*BPK3:BPK42)+SUMPRODUCT((BPB3:BPB42=BOA14)*(BPE3:BPE42=BOA15)*BPK3:BPK42)</f>
        <v>0</v>
      </c>
      <c r="BOP15" s="255">
        <f t="shared" ref="BOP15" ca="1" si="843">BOB15*4+BOC15*2+BON15+BOO15</f>
        <v>0</v>
      </c>
      <c r="BOQ15" s="255" t="str">
        <f ca="1">IF(BOA15&lt;&gt;"",RANK(BOP15,BOP14:BOP17),"")</f>
        <v/>
      </c>
      <c r="BOR15" s="255">
        <f ca="1">SUMPRODUCT((BOP14:BOP17=BOP15)*(BOG14:BOG17&gt;BOG15))</f>
        <v>0</v>
      </c>
      <c r="BOS15" s="255">
        <f ca="1">SUMPRODUCT((BOP14:BOP17=BOP15)*(BOG14:BOG17=BOG15)*(BOJ14:BOJ17&gt;BOJ15))</f>
        <v>0</v>
      </c>
      <c r="BOT15" s="255">
        <f ca="1">SUMPRODUCT((BOP11:BOP15=BOP15)*(BOG11:BOG15=BOG15)*(BOJ11:BOJ15=BOJ15)*(BOK11:BOK15&gt;BOK15))</f>
        <v>0</v>
      </c>
      <c r="BOU15" s="255">
        <f ca="1">SUMPRODUCT((BOP11:BOP15=BOP15)*(BOG11:BOG15=BOG15)*(BOJ11:BOJ15=BOJ15)*(BOK11:BOK15=BOK15)*(BOL11:BOL15&gt;BOL15))</f>
        <v>0</v>
      </c>
      <c r="BOV15" s="255">
        <f ca="1">SUMPRODUCT((BOP11:BOP15=BOP15)*(BOG11:BOG15=BOG15)*(BOJ11:BOJ15=BOJ15)*(BOK11:BOK15=BOK15)*(BOL11:BOL15=BOL15)*(BOM11:BOM15&gt;BOM15))</f>
        <v>0</v>
      </c>
      <c r="BOW15" s="255" t="str">
        <f t="shared" ca="1" si="808"/>
        <v/>
      </c>
      <c r="BOX15" s="255" t="str">
        <f ca="1">IF(BOA14&lt;&gt;"",IF(BOA14=BOX14,BOA15,BOA14),"")</f>
        <v/>
      </c>
      <c r="BOY15" s="255" t="str">
        <f ca="1">IF(BOX15&lt;&gt;"",BOX15,IF(BNZ15&lt;&gt;"",BNZ15,IF(BNB15&lt;&gt;"",BNB15,IF(BMD15&lt;&gt;"",BMD15,BKZ15))))</f>
        <v>South Africa</v>
      </c>
      <c r="BOZ15" s="255">
        <v>5</v>
      </c>
      <c r="BPA15" s="255">
        <v>13</v>
      </c>
      <c r="BPB15" s="255" t="str">
        <f t="shared" si="106"/>
        <v>Argentina</v>
      </c>
      <c r="BPC15" s="255" t="str">
        <f ca="1">IF(OFFSET('All Players'!$W22,0,BPC$1)&lt;&gt;"",OFFSET('All Players'!$W22,0,BPC$1),"")</f>
        <v/>
      </c>
      <c r="BPD15" s="255" t="str">
        <f ca="1">IF(OFFSET('All Players'!$Y22,0,BPC$1)&lt;&gt;"",OFFSET('All Players'!$Y22,0,BPC$1),"")</f>
        <v/>
      </c>
      <c r="BPE15" s="255" t="str">
        <f t="shared" si="107"/>
        <v>Georgia</v>
      </c>
      <c r="BPF15" s="255" t="str">
        <f ca="1">IF(OFFSET('All Players'!$AA22,0,BPE$1)&lt;&gt;"",OFFSET('All Players'!$AA22,0,BPE$1),"")</f>
        <v/>
      </c>
      <c r="BPG15" s="255" t="str">
        <f ca="1">IF(OFFSET('All Players'!$AC22,0,BPF$1)&lt;&gt;"",OFFSET('All Players'!$AC22,0,BPF$1),"")</f>
        <v/>
      </c>
      <c r="BPH15" s="255">
        <f t="shared" ca="1" si="108"/>
        <v>0</v>
      </c>
      <c r="BPI15" s="255">
        <f t="shared" ca="1" si="109"/>
        <v>0</v>
      </c>
      <c r="BPJ15" s="255">
        <f t="shared" ca="1" si="110"/>
        <v>0</v>
      </c>
      <c r="BPK15" s="255">
        <f t="shared" ca="1" si="111"/>
        <v>0</v>
      </c>
      <c r="BPL15" s="255" t="str">
        <f t="shared" ca="1" si="112"/>
        <v/>
      </c>
      <c r="BPM15" s="255" t="str">
        <f t="shared" ca="1" si="113"/>
        <v/>
      </c>
      <c r="BPN15" s="255">
        <f ca="1">VLOOKUP(BPO15,BUF11:BUG15,2,FALSE)</f>
        <v>1</v>
      </c>
      <c r="BPO15" s="255" t="s">
        <v>5</v>
      </c>
      <c r="BPP15" s="255">
        <f t="shared" ca="1" si="557"/>
        <v>0</v>
      </c>
      <c r="BPQ15" s="255">
        <f t="shared" ca="1" si="558"/>
        <v>0</v>
      </c>
      <c r="BPR15" s="255">
        <f t="shared" ca="1" si="559"/>
        <v>0</v>
      </c>
      <c r="BPS15" s="255">
        <f t="shared" ca="1" si="560"/>
        <v>0</v>
      </c>
      <c r="BPT15" s="255">
        <f t="shared" ca="1" si="708"/>
        <v>0</v>
      </c>
      <c r="BPU15" s="255">
        <f t="shared" ca="1" si="561"/>
        <v>1000</v>
      </c>
      <c r="BPV15" s="255">
        <f t="shared" ca="1" si="709"/>
        <v>0</v>
      </c>
      <c r="BPW15" s="255">
        <f t="shared" ca="1" si="710"/>
        <v>0</v>
      </c>
      <c r="BPX15" s="255">
        <f t="shared" ca="1" si="562"/>
        <v>1000</v>
      </c>
      <c r="BPY15" s="255">
        <f t="shared" ca="1" si="563"/>
        <v>0</v>
      </c>
      <c r="BPZ15" s="255">
        <f ca="1">SUMIF(BUI:BUI,BPO15,BUO:BUO)+SUMIF(BUL:BUL,BPO15,BUP:BUP)</f>
        <v>0</v>
      </c>
      <c r="BQA15" s="255">
        <f ca="1">SUMIF(BUI:BUI,BPO15,BUQ:BUQ)+SUMIF(BUL:BUL,BPO15,BUR:BUR)</f>
        <v>0</v>
      </c>
      <c r="BQB15" s="255">
        <f t="shared" ca="1" si="564"/>
        <v>0</v>
      </c>
      <c r="BQC15" s="255">
        <v>16</v>
      </c>
      <c r="BQD15" s="255">
        <f t="shared" ca="1" si="711"/>
        <v>1</v>
      </c>
      <c r="BQF15" s="255">
        <f ca="1">RANK(BQB15,BQB$11:BQB$15)+COUNTIF(BQB$11:BQB15,BQB15)-1</f>
        <v>5</v>
      </c>
      <c r="BQG15" s="255" t="str">
        <f ca="1">INDEX(BPO$11:BPO$15,MATCH(5,BQF$11:BQF$15,0),0)</f>
        <v>USA</v>
      </c>
      <c r="BQH15" s="255">
        <f t="shared" ca="1" si="712"/>
        <v>1</v>
      </c>
      <c r="BQI15" s="255" t="str">
        <f ca="1">IF(AND(BQI14&lt;&gt;"",BQH15=1),BQG15,"")</f>
        <v>USA</v>
      </c>
      <c r="BQN15" s="255" t="str">
        <f t="shared" ca="1" si="713"/>
        <v>USA</v>
      </c>
      <c r="BQO15" s="255">
        <f ca="1">SUMPRODUCT((BUI3:BUI42=BQN15)*(BUL3:BUL42=BQN11)*(BUS3:BUS42="W"))+SUMPRODUCT((BUI3:BUI42=BQN15)*(BUL3:BUL42=BQN12)*(BUS3:BUS42="W"))+SUMPRODUCT((BUI3:BUI42=BQN15)*(BUL3:BUL42=BQN13)*(BUS3:BUS42="W"))+SUMPRODUCT((BUI3:BUI42=BQN15)*(BUL3:BUL42=BQN14)*(BUS3:BUS42="W"))+SUMPRODUCT((BUI3:BUI42=BQN11)*(BUL3:BUL42=BQN15)*(BUT3:BUT42="W"))+SUMPRODUCT((BUI3:BUI42=BQN12)*(BUL3:BUL42=BQN15)*(BUT3:BUT42="W"))+SUMPRODUCT((BUI3:BUI42=BQN13)*(BUL3:BUL42=BQN15)*(BUT3:BUT42="W"))+SUMPRODUCT((BUI3:BUI42=BQN14)*(BUL3:BUL42=BQN15)*(BUT3:BUT42="W"))</f>
        <v>0</v>
      </c>
      <c r="BQP15" s="255">
        <f ca="1">SUMPRODUCT((BUI3:BUI42=BQN15)*(BUL3:BUL42=BQN11)*(BUS3:BUS42="D"))+SUMPRODUCT((BUI3:BUI42=BQN15)*(BUL3:BUL42=BQN12)*(BUS3:BUS42="D"))+SUMPRODUCT((BUI3:BUI42=BQN15)*(BUL3:BUL42=BQN13)*(BUS3:BUS42="D"))+SUMPRODUCT((BUI3:BUI42=BQN15)*(BUL3:BUL42=BQN14)*(BUS3:BUS42="D"))+SUMPRODUCT((BUI3:BUI42=BQN11)*(BUL3:BUL42=BQN15)*(BUS3:BUS42="D"))+SUMPRODUCT((BUI3:BUI42=BQN12)*(BUL3:BUL42=BQN15)*(BUS3:BUS42="D"))+SUMPRODUCT((BUI3:BUI42=BQN13)*(BUL3:BUL42=BQN15)*(BUS3:BUS42="D"))+SUMPRODUCT((BUI3:BUI42=BQN14)*(BUL3:BUL42=BQN15)*(BUS3:BUS42="D"))</f>
        <v>0</v>
      </c>
      <c r="BQQ15" s="255">
        <f ca="1">SUMPRODUCT((BUI3:BUI42=BQN15)*(BUL3:BUL42=BQN11)*(BUS3:BUS42="L"))+SUMPRODUCT((BUI3:BUI42=BQN15)*(BUL3:BUL42=BQN12)*(BUS3:BUS42="L"))+SUMPRODUCT((BUI3:BUI42=BQN15)*(BUL3:BUL42=BQN13)*(BUS3:BUS42="L"))+SUMPRODUCT((BUI3:BUI42=BQN15)*(BUL3:BUL42=BQN14)*(BUS3:BUS42="L"))+SUMPRODUCT((BUI3:BUI42=BQN11)*(BUL3:BUL42=BQN15)*(BUT3:BUT42="L"))+SUMPRODUCT((BUI3:BUI42=BQN12)*(BUL3:BUL42=BQN15)*(BUT3:BUT42="L"))+SUMPRODUCT((BUI3:BUI42=BQN13)*(BUL3:BUL42=BQN15)*(BUT3:BUT42="L"))+SUMPRODUCT((BUI3:BUI42=BQN14)*(BUL3:BUL42=BQN15)*(BUT3:BUT42="L"))</f>
        <v>0</v>
      </c>
      <c r="BQR15" s="255">
        <f ca="1">IF(BQN15&lt;&gt;"",VLOOKUP(BQN15,BPO4:BPS29,5,FALSE),0)</f>
        <v>0</v>
      </c>
      <c r="BQS15" s="255">
        <f ca="1">IF(BQN15&lt;&gt;"",VLOOKUP(BQN15,BPO4:BPT29,6,FALSE),0)</f>
        <v>0</v>
      </c>
      <c r="BQT15" s="255">
        <f ca="1">BQR15-BQS15+1000</f>
        <v>1000</v>
      </c>
      <c r="BQU15" s="255">
        <f ca="1">IF(BQN15&lt;&gt;"",VLOOKUP(BQN15,BPO4:BPV29,8,FALSE),0)</f>
        <v>0</v>
      </c>
      <c r="BQV15" s="255">
        <f ca="1">IF(BQN15&lt;&gt;"",VLOOKUP(BQN15,BPO4:BPW29,9,FALSE),0)</f>
        <v>0</v>
      </c>
      <c r="BQW15" s="255">
        <f ca="1">IF(BQN15&lt;&gt;"",BQU15-BQV15+1000,"")</f>
        <v>1000</v>
      </c>
      <c r="BQX15" s="255">
        <f ca="1">IF(BQN15&lt;&gt;"",VLOOKUP(BQN15,BPO11:BPS15,5,FALSE),"")</f>
        <v>0</v>
      </c>
      <c r="BQY15" s="255">
        <f ca="1">IF(BQN15&lt;&gt;"",VLOOKUP(BQN15,BPO11:BPV15,8,FALSE),"")</f>
        <v>0</v>
      </c>
      <c r="BQZ15" s="255">
        <f ca="1">IF(BQN15&lt;&gt;"",VLOOKUP(BQN15,BPO11:BQC15,15,FALSE),"")</f>
        <v>16</v>
      </c>
      <c r="BRA15" s="255">
        <f ca="1">SUMPRODUCT((BUI3:BUI42=BQN15)*(BUL3:BUL42=BQN11)*BUO3:BUO42)+SUMPRODUCT((BUI3:BUI42=BQN15)*(BUL3:BUL42=BQN12)*BUO3:BUO42)+SUMPRODUCT((BUI3:BUI42=BQN15)*(BUL3:BUL42=BQN13)*BUO3:BUO42)+SUMPRODUCT((BUI3:BUI42=BQN15)*(BUL3:BUL42=BQN14)*BUO3:BUO42)+SUMPRODUCT((BUI3:BUI42=BQN11)*(BUL3:BUL42=BQN15)*BUP3:BUP42)+SUMPRODUCT((BUI3:BUI42=BQN12)*(BUL3:BUL42=BQN15)*BUP3:BUP42)+SUMPRODUCT((BUI3:BUI42=BQN13)*(BUL3:BUL42=BQN15)*BUP3:BUP42)+SUMPRODUCT((BUI3:BUI42=BQN14)*(BUL3:BUL42=BQN15)*BUP3:BUP42)</f>
        <v>0</v>
      </c>
      <c r="BRB15" s="255">
        <f ca="1">SUMPRODUCT((BUI3:BUI42=BQN15)*(BUL3:BUL42=BQN11)*BUQ3:BUQ42)+SUMPRODUCT((BUI3:BUI42=BQN15)*(BUL3:BUL42=BQN12)*BUQ3:BUQ42)+SUMPRODUCT((BUI3:BUI42=BQN15)*(BUL3:BUL42=BQN13)*BUQ3:BUQ42)+SUMPRODUCT((BUI3:BUI42=BQN15)*(BUL3:BUL42=BQN14)*BUQ3:BUQ42)+SUMPRODUCT((BUI3:BUI42=BQN11)*(BUL3:BUL42=BQN15)*BUR3:BUR42)+SUMPRODUCT((BUI3:BUI42=BQN12)*(BUL3:BUL42=BQN15)*BUR3:BUR42)+SUMPRODUCT((BUI3:BUI42=BQN13)*(BUL3:BUL42=BQN15)*BUR3:BUR42)+SUMPRODUCT((BUI3:BUI42=BQN14)*(BUL3:BUL42=BQN15)*BUR3:BUR42)</f>
        <v>0</v>
      </c>
      <c r="BRC15" s="255">
        <f ca="1">IF(BQN15&lt;&gt;"",BQO15*4+BQP15*2+BRA15+BRB15,"")</f>
        <v>0</v>
      </c>
      <c r="BRD15" s="255">
        <f ca="1">IF(BQN15&lt;&gt;"",RANK(BRC15,BRC11:BRC15),"")</f>
        <v>1</v>
      </c>
      <c r="BRE15" s="255">
        <f ca="1">SUMPRODUCT((BRC11:BRC15=BRC15)*(BQT11:BQT15&gt;BQT15))</f>
        <v>0</v>
      </c>
      <c r="BRF15" s="255">
        <f ca="1">SUMPRODUCT((BRC11:BRC15=BRC15)*(BQT11:BQT15=BQT15)*(BQW11:BQW15&gt;BQW15))</f>
        <v>0</v>
      </c>
      <c r="BRG15" s="255">
        <f ca="1">SUMPRODUCT((BRC11:BRC15=BRC15)*(BQT11:BQT15=BQT15)*(BQW11:BQW15=BQW15)*(BQX11:BQX15&gt;BQX15))</f>
        <v>0</v>
      </c>
      <c r="BRH15" s="255">
        <f ca="1">SUMPRODUCT((BRC11:BRC15=BRC15)*(BQT11:BQT15=BQT15)*(BQW11:BQW15=BQW15)*(BQX11:BQX15=BQX15)*(BQY11:BQY15&gt;BQY15))</f>
        <v>0</v>
      </c>
      <c r="BRI15" s="255">
        <f ca="1">SUMPRODUCT((BRC11:BRC15=BRC15)*(BQT11:BQT15=BQT15)*(BQW11:BQW15=BQW15)*(BQX11:BQX15=BQX15)*(BQY11:BQY15=BQY15)*(BQZ11:BQZ15&gt;BQZ15))</f>
        <v>0</v>
      </c>
      <c r="BRJ15" s="255">
        <f t="shared" ca="1" si="716"/>
        <v>1</v>
      </c>
      <c r="BRK15" s="255" t="str">
        <f ca="1">IF(BQN15&lt;&gt;"",INDEX(BQN11:BQN15,MATCH(5,BRJ11:BRJ15,0),0),"")</f>
        <v>South Africa</v>
      </c>
      <c r="BRL15" s="255" t="str">
        <f ca="1">IF(BQJ14&lt;&gt;"",BQJ14,"")</f>
        <v/>
      </c>
      <c r="BRM15" s="255" t="str">
        <f ca="1">IF(BRL15&lt;&gt;"",SUMPRODUCT((BUI3:BUI42=BRL15)*(BUL3:BUL42=BRL12)*(BUS3:BUS42="W"))+SUMPRODUCT((BUI3:BUI42=BRL15)*(BUL3:BUL42=BRL13)*(BUS3:BUS42="W"))+SUMPRODUCT((BUI3:BUI42=BRL15)*(BUL3:BUL42=BRL14)*(BUS3:BUS42="W"))+SUMPRODUCT((BUI3:BUI42=BRL12)*(BUL3:BUL42=BRL15)*(BUS3:BUS42="W"))+SUMPRODUCT((BUI3:BUI42=BRL13)*(BUL3:BUL42=BRL15)*(BUS3:BUS42="W"))+SUMPRODUCT((BUI3:BUI42=BRL14)*(BUL3:BUL42=BRL15)*(BUS3:BUS42="W")),"")</f>
        <v/>
      </c>
      <c r="BRN15" s="255" t="str">
        <f ca="1">IF(BRL15&lt;&gt;"",SUMPRODUCT((BUI3:BUI42=BRL15)*(BUL3:BUL42=BRL12)*(BUS3:BUS42="D"))+SUMPRODUCT((BUI3:BUI42=BRL15)*(BUL3:BUL42=BRL13)*(BUS3:BUS42="D"))+SUMPRODUCT((BUI3:BUI42=BRL15)*(BUL3:BUL42=BRL14)*(BUS3:BUS42="D"))+SUMPRODUCT((BUI3:BUI42=BRL12)*(BUL3:BUL42=BRL15)*(BUS3:BUS42="D"))+SUMPRODUCT((BUI3:BUI42=BRL13)*(BUL3:BUL42=BRL15)*(BUS3:BUS42="D"))+SUMPRODUCT((BUI3:BUI42=BRL14)*(BUL3:BUL42=BRL15)*(BUS3:BUS42="D")),"")</f>
        <v/>
      </c>
      <c r="BRO15" s="255" t="str">
        <f ca="1">IF(BRL15&lt;&gt;"",SUMPRODUCT((BUI3:BUI42=BRL15)*(BUL3:BUL42=BRL12)*(BUS3:BUS42="L"))+SUMPRODUCT((BUI3:BUI42=BRL15)*(BUL3:BUL42=BRL13)*(BUS3:BUS42="L"))+SUMPRODUCT((BUI3:BUI42=BRL15)*(BUL3:BUL42=BRL14)*(BUS3:BUS42="L"))+SUMPRODUCT((BUI3:BUI42=BRL12)*(BUL3:BUL42=BRL15)*(BUS3:BUS42="L"))+SUMPRODUCT((BUI3:BUI42=BRL13)*(BUL3:BUL42=BRL15)*(BUS3:BUS42="L"))+SUMPRODUCT((BUI3:BUI42=BRL14)*(BUL3:BUL42=BRL15)*(BUS3:BUS42="L")),"")</f>
        <v/>
      </c>
      <c r="BRP15" s="255">
        <f ca="1">IF(BRL15&lt;&gt;"",VLOOKUP(BRL15,BPO4:BPS29,5,FALSE),0)</f>
        <v>0</v>
      </c>
      <c r="BRQ15" s="255">
        <f ca="1">IF(BRL15&lt;&gt;"",VLOOKUP(BRL15,BPO4:BPT29,6,FALSE),0)</f>
        <v>0</v>
      </c>
      <c r="BRR15" s="255">
        <f ca="1">BRP15-BRQ15+1000</f>
        <v>1000</v>
      </c>
      <c r="BRS15" s="255">
        <f ca="1">IF(BRL15&lt;&gt;"",VLOOKUP(BRL15,BPO4:BPV29,8,FALSE),0)</f>
        <v>0</v>
      </c>
      <c r="BRT15" s="255">
        <f ca="1">IF(BRL15&lt;&gt;"",VLOOKUP(BRL15,BPO4:BPW29,9,FALSE),0)</f>
        <v>0</v>
      </c>
      <c r="BRU15" s="255" t="str">
        <f ca="1">IF(BRL15&lt;&gt;"",BRS15-BRT15+1000,"")</f>
        <v/>
      </c>
      <c r="BRV15" s="255" t="str">
        <f ca="1">IF(BRL15&lt;&gt;"",VLOOKUP(BRL15,BPO11:BPS15,5,FALSE),"")</f>
        <v/>
      </c>
      <c r="BRW15" s="255" t="str">
        <f ca="1">IF(BRL15&lt;&gt;"",VLOOKUP(BRL15,BPO11:BPV15,8,FALSE),"")</f>
        <v/>
      </c>
      <c r="BRX15" s="255" t="str">
        <f ca="1">IF(BRL15&lt;&gt;"",VLOOKUP(BRL15,BPO11:BQC15,15,FALSE),"")</f>
        <v/>
      </c>
      <c r="BRY15" s="255" t="str">
        <f ca="1">IF(BRL15&lt;&gt;"",SUMPRODUCT((BUI3:BUI42=BRL15)*(BUL3:BUL42=BRL12)*BUO3:BUO42)+SUMPRODUCT((BUI3:BUI42=BRL15)*(BUL3:BUL42=BRL13)*BUO3:BUO42)+SUMPRODUCT((BUI3:BUI42=BRL15)*(BUL3:BUL42=BRL14)*BUO3:BUO42)+SUMPRODUCT((BUI3:BUI42=BRL12)*(BUL3:BUL42=BRL15)*BUP3:BUP42)+SUMPRODUCT((BUI3:BUI42=BRL13)*(BUL3:BUL42=BRL15)*BUP3:BUP42)+SUMPRODUCT((BUI3:BUI42=BRL14)*(BUL3:BUL42=BRL15)*BUP3:BUP42),"")</f>
        <v/>
      </c>
      <c r="BRZ15" s="255" t="str">
        <f ca="1">IF(BRL15&lt;&gt;"",SUMPRODUCT((BUI3:BUI42=BRL15)*(BUL3:BUL42=BRL12)*BUQ3:BUQ42)+SUMPRODUCT((BUI3:BUI42=BRL15)*(BUL3:BUL42=BRL13)*BUQ3:BUQ42)+SUMPRODUCT((BUI3:BUI42=BRL15)*(BUL3:BUL42=BRL14)*BUQ3:BUQ42)+SUMPRODUCT((BUI3:BUI42=BRL12)*(BUL3:BUL42=BRL15)*BUR3:BUR42)+SUMPRODUCT((BUI3:BUI42=BRL13)*(BUL3:BUL42=BRL15)*BUR3:BUR42)+SUMPRODUCT((BUI3:BUI42=BRL14)*(BUL3:BUL42=BRL15)*BUR3:BUR42),"")</f>
        <v/>
      </c>
      <c r="BSA15" s="255" t="str">
        <f ca="1">IF(BRL15&lt;&gt;"",BRM15*4+BRN15*2+BRY15+BRZ15,"")</f>
        <v/>
      </c>
      <c r="BSB15" s="255" t="str">
        <f ca="1">IF(BRL15&lt;&gt;"",RANK(BSA15,BSA12:BSA15),"")</f>
        <v/>
      </c>
      <c r="BSC15" s="255">
        <f ca="1">SUMPRODUCT((BSA12:BSA15=BSA15)*(BRR12:BRR15&gt;BRR15))</f>
        <v>0</v>
      </c>
      <c r="BSD15" s="255">
        <f ca="1">SUMPRODUCT((BSA12:BSA15=BSA15)*(BRR12:BRR15=BRR15)*(BRU12:BRU15&gt;BRU15))</f>
        <v>0</v>
      </c>
      <c r="BSE15" s="255">
        <f ca="1">SUMPRODUCT((BSA11:BSA15=BSA15)*(BRR11:BRR15=BRR15)*(BRU11:BRU15=BRU15)*(BRV11:BRV15&gt;BRV15))</f>
        <v>0</v>
      </c>
      <c r="BSF15" s="255">
        <f ca="1">SUMPRODUCT((BSA11:BSA15=BSA15)*(BRR11:BRR15=BRR15)*(BRU11:BRU15=BRU15)*(BRV11:BRV15=BRV15)*(BRW11:BRW15&gt;BRW15))</f>
        <v>0</v>
      </c>
      <c r="BSG15" s="255">
        <f ca="1">SUMPRODUCT((BSA11:BSA15=BSA15)*(BRR11:BRR15=BRR15)*(BRU11:BRU15=BRU15)*(BRV11:BRV15=BRV15)*(BRW11:BRW15=BRW15)*(BRX11:BRX15&gt;BRX15))</f>
        <v>0</v>
      </c>
      <c r="BSH15" s="255" t="str">
        <f t="shared" ca="1" si="717"/>
        <v/>
      </c>
      <c r="BSI15" s="255" t="str">
        <f ca="1">IF(BRL15&lt;&gt;"",INDEX(BRL12:BRL15,MATCH(5,BSH12:BSH15,0),0),"")</f>
        <v/>
      </c>
      <c r="BSJ15" s="255" t="str">
        <f ca="1">IF(BQK13&lt;&gt;"",BQK13,"")</f>
        <v/>
      </c>
      <c r="BSK15" s="255" t="str">
        <f ca="1">IF(BSJ15&lt;&gt;"",SUMPRODUCT((BUI3:BUI42=BSJ15)*(BUL3:BUL42=BSJ16)*(BUS3:BUS42="W"))+SUMPRODUCT((BUI3:BUI42=BSJ15)*(BUL3:BUL42=BSJ13)*(BUS3:BUS42="W"))+SUMPRODUCT((BUI3:BUI42=BSJ15)*(BUL3:BUL42=BSJ14)*(BUS3:BUS42="W"))+SUMPRODUCT((BUI3:BUI42=BSJ16)*(BUL3:BUL42=BSJ15)*(BUT3:BUT42="W"))+SUMPRODUCT((BUI3:BUI42=BSJ13)*(BUL3:BUL42=BSJ15)*(BUT3:BUT42="W"))+SUMPRODUCT((BUI3:BUI42=BSJ14)*(BUL3:BUL42=BSJ15)*(BUT3:BUT42="W")),"")</f>
        <v/>
      </c>
      <c r="BSL15" s="255" t="str">
        <f ca="1">IF(BSJ15&lt;&gt;"",SUMPRODUCT((BUI3:BUI42=BSJ15)*(BUL3:BUL42=BSJ16)*(BUS3:BUS42="D"))+SUMPRODUCT((BUI3:BUI42=BSJ15)*(BUL3:BUL42=BSJ13)*(BUS3:BUS42="D"))+SUMPRODUCT((BUI3:BUI42=BSJ15)*(BUL3:BUL42=BSJ14)*(BUS3:BUS42="D"))+SUMPRODUCT((BUI3:BUI42=BSJ16)*(BUL3:BUL42=BSJ15)*(BUS3:BUS42="D"))+SUMPRODUCT((BUI3:BUI42=BSJ13)*(BUL3:BUL42=BSJ15)*(BUS3:BUS42="D"))+SUMPRODUCT((BUI3:BUI42=BSJ14)*(BUL3:BUL42=BSJ15)*(BUS3:BUS42="D")),"")</f>
        <v/>
      </c>
      <c r="BSM15" s="255" t="str">
        <f ca="1">IF(BSJ15&lt;&gt;"",SUMPRODUCT((BUI3:BUI42=BSJ15)*(BUL3:BUL42=BSJ16)*(BUS3:BUS42="L"))+SUMPRODUCT((BUI3:BUI42=BSJ15)*(BUL3:BUL42=BSJ13)*(BUS3:BUS42="L"))+SUMPRODUCT((BUI3:BUI42=BSJ15)*(BUL3:BUL42=BSJ14)*(BUS3:BUS42="L"))+SUMPRODUCT((BUI3:BUI42=BSJ16)*(BUL3:BUL42=BSJ15)*(BUT3:BUT42="L"))+SUMPRODUCT((BUI3:BUI42=BSJ13)*(BUL3:BUL42=BSJ15)*(BUT3:BUT42="L"))+SUMPRODUCT((BUI3:BUI42=BSJ14)*(BUL3:BUL42=BSJ15)*(BUT3:BUT42="L")),"")</f>
        <v/>
      </c>
      <c r="BSN15" s="255">
        <f ca="1">IF(BSJ15&lt;&gt;"",VLOOKUP(BSJ15,BPO4:BPS29,5,FALSE),0)</f>
        <v>0</v>
      </c>
      <c r="BSO15" s="255">
        <f ca="1">IF(BSJ15&lt;&gt;"",VLOOKUP(BSJ15,BPO4:BPT29,6,FALSE),0)</f>
        <v>0</v>
      </c>
      <c r="BSP15" s="255">
        <f ca="1">BSN15-BSO15+1000</f>
        <v>1000</v>
      </c>
      <c r="BSQ15" s="255">
        <f ca="1">IF(BSJ15&lt;&gt;"",VLOOKUP(BSJ15,BPO4:BPV29,8,FALSE),0)</f>
        <v>0</v>
      </c>
      <c r="BSR15" s="255">
        <f ca="1">IF(BSJ15&lt;&gt;"",VLOOKUP(BSJ15,BPO4:BPW29,9,FALSE),0)</f>
        <v>0</v>
      </c>
      <c r="BSS15" s="255" t="str">
        <f ca="1">IF(BSJ15&lt;&gt;"",BSQ15-BSR15+1000,"")</f>
        <v/>
      </c>
      <c r="BST15" s="255" t="str">
        <f ca="1">IF(BSJ15&lt;&gt;"",VLOOKUP(BSJ15,BPO11:BPS15,5,FALSE),"")</f>
        <v/>
      </c>
      <c r="BSU15" s="255" t="str">
        <f ca="1">IF(BSJ15&lt;&gt;"",VLOOKUP(BSJ15,BPO11:BPV15,8,FALSE),"")</f>
        <v/>
      </c>
      <c r="BSV15" s="255" t="str">
        <f ca="1">IF(BSJ15&lt;&gt;"",VLOOKUP(BSJ15,BPO11:BQC15,15,FALSE),"")</f>
        <v/>
      </c>
      <c r="BSW15" s="255" t="str">
        <f ca="1">IF(BSJ15&lt;&gt;"",SUMPRODUCT((BUI3:BUI42=BSJ15)*(BUL3:BUL42=BSJ16)*BUO3:BUO42)+SUMPRODUCT((BUI3:BUI42=BSJ15)*(BUL3:BUL42=BSJ13)*BUO3:BUO42)+SUMPRODUCT((BUI3:BUI42=BSJ15)*(BUL3:BUL42=BSJ14)*BUO3:BUO42)+SUMPRODUCT((BUI3:BUI42=BSJ16)*(BUL3:BUL42=BSJ15)*BUP3:BUP42)+SUMPRODUCT((BUI3:BUI42=BSJ13)*(BUL3:BUL42=BSJ15)*BUP3:BUP42)+SUMPRODUCT((BUI3:BUI42=BSJ14)*(BUL3:BUL42=BSJ15)*BUP3:BUP42),"")</f>
        <v/>
      </c>
      <c r="BSX15" s="255" t="str">
        <f ca="1">IF(BSJ15&lt;&gt;"",SUMPRODUCT((BUI3:BUI42=BSJ15)*(BUL3:BUL42=BSJ16)*BUQ3:BUQ42)+SUMPRODUCT((BUI3:BUI42=BSJ15)*(BUL3:BUL42=BSJ13)*BUQ3:BUQ42)+SUMPRODUCT((BUI3:BUI42=BSJ15)*(BUL3:BUL42=BSJ14)*BUQ3:BUQ42)+SUMPRODUCT((BUI3:BUI42=BSJ16)*(BUL3:BUL42=BSJ15)*BUR3:BUR42)+SUMPRODUCT((BUI3:BUI42=BSJ13)*(BUL3:BUL42=BSJ15)*BUR3:BUR42)+SUMPRODUCT((BUI3:BUI42=BSJ14)*(BUL3:BUL42=BSJ15)*BUR3:BUR42),"")</f>
        <v/>
      </c>
      <c r="BSY15" s="255" t="str">
        <f ca="1">IF(BSJ15&lt;&gt;"",BSK15*4+BSL15*2+BSW15+BSX15,"")</f>
        <v/>
      </c>
      <c r="BSZ15" s="255" t="str">
        <f ca="1">IF(BSJ15&lt;&gt;"",RANK(BSY15,BSY13:BSY16),"")</f>
        <v/>
      </c>
      <c r="BTA15" s="255">
        <f ca="1">SUMPRODUCT((BSY13:BSY16=BSY15)*(BSP13:BSP16&gt;BSP15))</f>
        <v>0</v>
      </c>
      <c r="BTB15" s="255">
        <f ca="1">SUMPRODUCT((BSY13:BSY16=BSY15)*(BSP13:BSP16=BSP15)*(BSS13:BSS16&gt;BSS15))</f>
        <v>0</v>
      </c>
      <c r="BTC15" s="255">
        <f ca="1">SUMPRODUCT((BSY11:BSY15=BSY15)*(BSP11:BSP15=BSP15)*(BSS11:BSS15=BSS15)*(BST11:BST15&gt;BST15))</f>
        <v>0</v>
      </c>
      <c r="BTD15" s="255">
        <f ca="1">SUMPRODUCT((BSY11:BSY15=BSY15)*(BSP11:BSP15=BSP15)*(BSS11:BSS15=BSS15)*(BST11:BST15=BST15)*(BSU11:BSU15&gt;BSU15))</f>
        <v>0</v>
      </c>
      <c r="BTE15" s="255">
        <f ca="1">SUMPRODUCT((BSY11:BSY15=BSY15)*(BSP11:BSP15=BSP15)*(BSS11:BSS15=BSS15)*(BST11:BST15=BST15)*(BSU11:BSU15=BSU15)*(BSV11:BSV15&gt;BSV15))</f>
        <v>0</v>
      </c>
      <c r="BTF15" s="255" t="str">
        <f t="shared" ca="1" si="765"/>
        <v/>
      </c>
      <c r="BTG15" s="255" t="str">
        <f ca="1">IF(BSJ15&lt;&gt;"",INDEX(BSJ13:BSJ15,MATCH(5,BTF13:BTF15,0),0),"")</f>
        <v/>
      </c>
      <c r="BTH15" s="255" t="str">
        <f ca="1">IF(BQL12&lt;&gt;"",BQL12,"")</f>
        <v/>
      </c>
      <c r="BTI15" s="255">
        <f ca="1">SUMPRODUCT((BUI3:BUI42=BTH15)*(BUL3:BUL42=BTH16)*(BUS3:BUS42="W"))+SUMPRODUCT((BUI3:BUI42=BTH15)*(BUL3:BUL42=BTH17)*(BUS3:BUS42="W"))+SUMPRODUCT((BUI3:BUI42=BTH15)*(BUL3:BUL42=BTH14)*(BUS3:BUS42="W"))+SUMPRODUCT((BUI3:BUI42=BTH16)*(BUL3:BUL42=BTH15)*(BUT3:BUT42="W"))+SUMPRODUCT((BUI3:BUI42=BTH17)*(BUL3:BUL42=BTH15)*(BUT3:BUT42="W"))+SUMPRODUCT((BUI3:BUI42=BTH14)*(BUL3:BUL42=BTH15)*(BUT3:BUT42="W"))</f>
        <v>0</v>
      </c>
      <c r="BTJ15" s="255">
        <f ca="1">SUMPRODUCT((BUI3:BUI42=BTH15)*(BUL3:BUL42=BTH16)*(BUS3:BUS42="D"))+SUMPRODUCT((BUI3:BUI42=BTH15)*(BUL3:BUL42=BTH17)*(BUS3:BUS42="D"))+SUMPRODUCT((BUI3:BUI42=BTH15)*(BUL3:BUL42=BTH14)*(BUS3:BUS42="D"))+SUMPRODUCT((BUI3:BUI42=BTH16)*(BUL3:BUL42=BTH15)*(BUS3:BUS42="D"))+SUMPRODUCT((BUI3:BUI42=BTH17)*(BUL3:BUL42=BTH15)*(BUS3:BUS42="D"))+SUMPRODUCT((BUI3:BUI42=BTH14)*(BUL3:BUL42=BTH15)*(BUS3:BUS42="D"))</f>
        <v>0</v>
      </c>
      <c r="BTK15" s="255">
        <f ca="1">SUMPRODUCT((BUI3:BUI42=BTH15)*(BUL3:BUL42=BTH16)*(BUS3:BUS42="L"))+SUMPRODUCT((BUI3:BUI42=BTH15)*(BUL3:BUL42=BTH17)*(BUS3:BUS42="L"))+SUMPRODUCT((BUI3:BUI42=BTH15)*(BUL3:BUL42=BTH14)*(BUS3:BUS42="L"))+SUMPRODUCT((BUI3:BUI42=BTH16)*(BUL3:BUL42=BTH15)*(BUT3:BUT42="L"))+SUMPRODUCT((BUI3:BUI42=BTH17)*(BUL3:BUL42=BTH15)*(BUT3:BUT42="L"))+SUMPRODUCT((BUI3:BUI42=BTH14)*(BUL3:BUL42=BTH15)*(BUT3:BUT42="L"))</f>
        <v>0</v>
      </c>
      <c r="BTL15" s="255">
        <f ca="1">IF(BTH15&lt;&gt;"",VLOOKUP(BTH15,BPO4:BPS29,5,FALSE),0)</f>
        <v>0</v>
      </c>
      <c r="BTM15" s="255">
        <f ca="1">IF(BTH15&lt;&gt;"",VLOOKUP(BTH15,BPO4:BPT29,6,FALSE),0)</f>
        <v>0</v>
      </c>
      <c r="BTN15" s="255">
        <f ca="1">BTL15-BTM15+1000</f>
        <v>1000</v>
      </c>
      <c r="BTO15" s="255">
        <f ca="1">IF(BTH15&lt;&gt;"",VLOOKUP(BTH15,BPO4:BPV29,8,FALSE),0)</f>
        <v>0</v>
      </c>
      <c r="BTP15" s="255">
        <f ca="1">IF(BTH15&lt;&gt;"",VLOOKUP(BTH15,BPO4:BPW29,9,FALSE),0)</f>
        <v>0</v>
      </c>
      <c r="BTQ15" s="255">
        <f t="shared" ref="BTQ15" ca="1" si="844">BTO15-BTP15+1000</f>
        <v>1000</v>
      </c>
      <c r="BTR15" s="255" t="str">
        <f ca="1">IF(BTH15&lt;&gt;"",VLOOKUP(BTH15,BPO11:BPS15,5,FALSE),"")</f>
        <v/>
      </c>
      <c r="BTS15" s="255" t="str">
        <f ca="1">IF(BTH15&lt;&gt;"",VLOOKUP(BTH15,BPO11:BPV15,8,FALSE),"")</f>
        <v/>
      </c>
      <c r="BTT15" s="255" t="str">
        <f ca="1">IF(BTH15&lt;&gt;"",VLOOKUP(BTH15,BPO11:BQC15,15,FALSE),"")</f>
        <v/>
      </c>
      <c r="BTU15" s="255">
        <f ca="1">SUMPRODUCT((BUI3:BUI42=BTH15)*(BUL3:BUL42=BTH16)*BUO3:BUO42)+SUMPRODUCT((BUI3:BUI42=BTH15)*(BUL3:BUL42=BTH17)*BUO3:BUO42)+SUMPRODUCT((BUI3:BUI42=BTH15)*(BUL3:BUL42=BTH14)*BUO3:BUO42)+SUMPRODUCT((BUI3:BUI42=BTH16)*(BUL3:BUL42=BTH15)*BUP3:BUP42)+SUMPRODUCT((BUI3:BUI42=BTH17)*(BUL3:BUL42=BTH15)*BUP3:BUP42)+SUMPRODUCT((BUI3:BUI42=BTH14)*(BUL3:BUL42=BTH15)*BUP3:BUP42)</f>
        <v>0</v>
      </c>
      <c r="BTV15" s="255">
        <f ca="1">SUMPRODUCT((BUI3:BUI42=BTH15)*(BUL3:BUL42=BTH16)*BUQ3:BUQ42)+SUMPRODUCT((BUI3:BUI42=BTH15)*(BUL3:BUL42=BTH17)*BUQ3:BUQ42)+SUMPRODUCT((BUI3:BUI42=BTH15)*(BUL3:BUL42=BTH14)*BUQ3:BUQ42)+SUMPRODUCT((BUI3:BUI42=BTH16)*(BUL3:BUL42=BTH15)*BUR3:BUR42)+SUMPRODUCT((BUI3:BUI42=BTH17)*(BUL3:BUL42=BTH15)*BUR3:BUR42)+SUMPRODUCT((BUI3:BUI42=BTH14)*(BUL3:BUL42=BTH15)*BUR3:BUR42)</f>
        <v>0</v>
      </c>
      <c r="BTW15" s="255">
        <f t="shared" ref="BTW15" ca="1" si="845">BTI15*4+BTJ15*2+BTU15+BTV15</f>
        <v>0</v>
      </c>
      <c r="BTX15" s="255" t="str">
        <f ca="1">IF(BTH15&lt;&gt;"",RANK(BTW15,BTW14:BTW17),"")</f>
        <v/>
      </c>
      <c r="BTY15" s="255">
        <f ca="1">SUMPRODUCT((BTW14:BTW17=BTW15)*(BTN14:BTN17&gt;BTN15))</f>
        <v>0</v>
      </c>
      <c r="BTZ15" s="255">
        <f ca="1">SUMPRODUCT((BTW14:BTW17=BTW15)*(BTN14:BTN17=BTN15)*(BTQ14:BTQ17&gt;BTQ15))</f>
        <v>0</v>
      </c>
      <c r="BUA15" s="255">
        <f ca="1">SUMPRODUCT((BTW11:BTW15=BTW15)*(BTN11:BTN15=BTN15)*(BTQ11:BTQ15=BTQ15)*(BTR11:BTR15&gt;BTR15))</f>
        <v>0</v>
      </c>
      <c r="BUB15" s="255">
        <f ca="1">SUMPRODUCT((BTW11:BTW15=BTW15)*(BTN11:BTN15=BTN15)*(BTQ11:BTQ15=BTQ15)*(BTR11:BTR15=BTR15)*(BTS11:BTS15&gt;BTS15))</f>
        <v>0</v>
      </c>
      <c r="BUC15" s="255">
        <f ca="1">SUMPRODUCT((BTW11:BTW15=BTW15)*(BTN11:BTN15=BTN15)*(BTQ11:BTQ15=BTQ15)*(BTR11:BTR15=BTR15)*(BTS11:BTS15=BTS15)*(BTT11:BTT15&gt;BTT15))</f>
        <v>0</v>
      </c>
      <c r="BUD15" s="255" t="str">
        <f t="shared" ca="1" si="811"/>
        <v/>
      </c>
      <c r="BUE15" s="255" t="str">
        <f ca="1">IF(BTH14&lt;&gt;"",IF(BTH14=BUE14,BTH15,BTH14),"")</f>
        <v/>
      </c>
      <c r="BUF15" s="255" t="str">
        <f ca="1">IF(BUE15&lt;&gt;"",BUE15,IF(BTG15&lt;&gt;"",BTG15,IF(BSI15&lt;&gt;"",BSI15,IF(BRK15&lt;&gt;"",BRK15,BQG15))))</f>
        <v>South Africa</v>
      </c>
      <c r="BUG15" s="255">
        <v>5</v>
      </c>
      <c r="BUH15" s="255">
        <v>13</v>
      </c>
      <c r="BUI15" s="255" t="str">
        <f t="shared" si="114"/>
        <v>Argentina</v>
      </c>
      <c r="BUJ15" s="255" t="str">
        <f ca="1">IF(OFFSET('All Players'!$W22,0,BUJ$1)&lt;&gt;"",OFFSET('All Players'!$W22,0,BUJ$1),"")</f>
        <v/>
      </c>
      <c r="BUK15" s="255" t="str">
        <f ca="1">IF(OFFSET('All Players'!$Y22,0,BUJ$1)&lt;&gt;"",OFFSET('All Players'!$Y22,0,BUJ$1),"")</f>
        <v/>
      </c>
      <c r="BUL15" s="255" t="str">
        <f t="shared" si="115"/>
        <v>Georgia</v>
      </c>
      <c r="BUM15" s="255" t="str">
        <f ca="1">IF(OFFSET('All Players'!$AA22,0,BUL$1)&lt;&gt;"",OFFSET('All Players'!$AA22,0,BUL$1),"")</f>
        <v/>
      </c>
      <c r="BUN15" s="255" t="str">
        <f ca="1">IF(OFFSET('All Players'!$AC22,0,BUM$1)&lt;&gt;"",OFFSET('All Players'!$AC22,0,BUM$1),"")</f>
        <v/>
      </c>
      <c r="BUO15" s="255">
        <f t="shared" ca="1" si="116"/>
        <v>0</v>
      </c>
      <c r="BUP15" s="255">
        <f t="shared" ca="1" si="117"/>
        <v>0</v>
      </c>
      <c r="BUQ15" s="255">
        <f t="shared" ca="1" si="118"/>
        <v>0</v>
      </c>
      <c r="BUR15" s="255">
        <f t="shared" ca="1" si="119"/>
        <v>0</v>
      </c>
      <c r="BUS15" s="255" t="str">
        <f t="shared" ca="1" si="120"/>
        <v/>
      </c>
      <c r="BUT15" s="255" t="str">
        <f t="shared" ca="1" si="121"/>
        <v/>
      </c>
      <c r="BUU15" s="255">
        <f ca="1">VLOOKUP(BUV15,BZM11:BZN15,2,FALSE)</f>
        <v>1</v>
      </c>
      <c r="BUV15" s="255" t="s">
        <v>5</v>
      </c>
      <c r="BUW15" s="255">
        <f t="shared" ca="1" si="565"/>
        <v>0</v>
      </c>
      <c r="BUX15" s="255">
        <f t="shared" ca="1" si="566"/>
        <v>0</v>
      </c>
      <c r="BUY15" s="255">
        <f t="shared" ca="1" si="567"/>
        <v>0</v>
      </c>
      <c r="BUZ15" s="255">
        <f t="shared" ca="1" si="568"/>
        <v>0</v>
      </c>
      <c r="BVA15" s="255">
        <f t="shared" ca="1" si="718"/>
        <v>0</v>
      </c>
      <c r="BVB15" s="255">
        <f t="shared" ca="1" si="569"/>
        <v>1000</v>
      </c>
      <c r="BVC15" s="255">
        <f t="shared" ca="1" si="719"/>
        <v>0</v>
      </c>
      <c r="BVD15" s="255">
        <f t="shared" ca="1" si="720"/>
        <v>0</v>
      </c>
      <c r="BVE15" s="255">
        <f t="shared" ca="1" si="570"/>
        <v>1000</v>
      </c>
      <c r="BVF15" s="255">
        <f t="shared" ca="1" si="571"/>
        <v>0</v>
      </c>
      <c r="BVG15" s="255">
        <f ca="1">SUMIF(BZP:BZP,BUV15,BZV:BZV)+SUMIF(BZS:BZS,BUV15,BZW:BZW)</f>
        <v>0</v>
      </c>
      <c r="BVH15" s="255">
        <f ca="1">SUMIF(BZP:BZP,BUV15,BZX:BZX)+SUMIF(BZS:BZS,BUV15,BZY:BZY)</f>
        <v>0</v>
      </c>
      <c r="BVI15" s="255">
        <f t="shared" ca="1" si="572"/>
        <v>0</v>
      </c>
      <c r="BVJ15" s="255">
        <v>16</v>
      </c>
      <c r="BVK15" s="255">
        <f t="shared" ca="1" si="721"/>
        <v>1</v>
      </c>
      <c r="BVM15" s="255">
        <f ca="1">RANK(BVI15,BVI$11:BVI$15)+COUNTIF(BVI$11:BVI15,BVI15)-1</f>
        <v>5</v>
      </c>
      <c r="BVN15" s="255" t="str">
        <f ca="1">INDEX(BUV$11:BUV$15,MATCH(5,BVM$11:BVM$15,0),0)</f>
        <v>USA</v>
      </c>
      <c r="BVO15" s="255">
        <f t="shared" ca="1" si="722"/>
        <v>1</v>
      </c>
      <c r="BVP15" s="255" t="str">
        <f ca="1">IF(AND(BVP14&lt;&gt;"",BVO15=1),BVN15,"")</f>
        <v>USA</v>
      </c>
      <c r="BVU15" s="255" t="str">
        <f t="shared" ca="1" si="723"/>
        <v>USA</v>
      </c>
      <c r="BVV15" s="255">
        <f ca="1">SUMPRODUCT((BZP3:BZP42=BVU15)*(BZS3:BZS42=BVU11)*(BZZ3:BZZ42="W"))+SUMPRODUCT((BZP3:BZP42=BVU15)*(BZS3:BZS42=BVU12)*(BZZ3:BZZ42="W"))+SUMPRODUCT((BZP3:BZP42=BVU15)*(BZS3:BZS42=BVU13)*(BZZ3:BZZ42="W"))+SUMPRODUCT((BZP3:BZP42=BVU15)*(BZS3:BZS42=BVU14)*(BZZ3:BZZ42="W"))+SUMPRODUCT((BZP3:BZP42=BVU11)*(BZS3:BZS42=BVU15)*(CAA3:CAA42="W"))+SUMPRODUCT((BZP3:BZP42=BVU12)*(BZS3:BZS42=BVU15)*(CAA3:CAA42="W"))+SUMPRODUCT((BZP3:BZP42=BVU13)*(BZS3:BZS42=BVU15)*(CAA3:CAA42="W"))+SUMPRODUCT((BZP3:BZP42=BVU14)*(BZS3:BZS42=BVU15)*(CAA3:CAA42="W"))</f>
        <v>0</v>
      </c>
      <c r="BVW15" s="255">
        <f ca="1">SUMPRODUCT((BZP3:BZP42=BVU15)*(BZS3:BZS42=BVU11)*(BZZ3:BZZ42="D"))+SUMPRODUCT((BZP3:BZP42=BVU15)*(BZS3:BZS42=BVU12)*(BZZ3:BZZ42="D"))+SUMPRODUCT((BZP3:BZP42=BVU15)*(BZS3:BZS42=BVU13)*(BZZ3:BZZ42="D"))+SUMPRODUCT((BZP3:BZP42=BVU15)*(BZS3:BZS42=BVU14)*(BZZ3:BZZ42="D"))+SUMPRODUCT((BZP3:BZP42=BVU11)*(BZS3:BZS42=BVU15)*(BZZ3:BZZ42="D"))+SUMPRODUCT((BZP3:BZP42=BVU12)*(BZS3:BZS42=BVU15)*(BZZ3:BZZ42="D"))+SUMPRODUCT((BZP3:BZP42=BVU13)*(BZS3:BZS42=BVU15)*(BZZ3:BZZ42="D"))+SUMPRODUCT((BZP3:BZP42=BVU14)*(BZS3:BZS42=BVU15)*(BZZ3:BZZ42="D"))</f>
        <v>0</v>
      </c>
      <c r="BVX15" s="255">
        <f ca="1">SUMPRODUCT((BZP3:BZP42=BVU15)*(BZS3:BZS42=BVU11)*(BZZ3:BZZ42="L"))+SUMPRODUCT((BZP3:BZP42=BVU15)*(BZS3:BZS42=BVU12)*(BZZ3:BZZ42="L"))+SUMPRODUCT((BZP3:BZP42=BVU15)*(BZS3:BZS42=BVU13)*(BZZ3:BZZ42="L"))+SUMPRODUCT((BZP3:BZP42=BVU15)*(BZS3:BZS42=BVU14)*(BZZ3:BZZ42="L"))+SUMPRODUCT((BZP3:BZP42=BVU11)*(BZS3:BZS42=BVU15)*(CAA3:CAA42="L"))+SUMPRODUCT((BZP3:BZP42=BVU12)*(BZS3:BZS42=BVU15)*(CAA3:CAA42="L"))+SUMPRODUCT((BZP3:BZP42=BVU13)*(BZS3:BZS42=BVU15)*(CAA3:CAA42="L"))+SUMPRODUCT((BZP3:BZP42=BVU14)*(BZS3:BZS42=BVU15)*(CAA3:CAA42="L"))</f>
        <v>0</v>
      </c>
      <c r="BVY15" s="255">
        <f ca="1">IF(BVU15&lt;&gt;"",VLOOKUP(BVU15,BUV4:BUZ29,5,FALSE),0)</f>
        <v>0</v>
      </c>
      <c r="BVZ15" s="255">
        <f ca="1">IF(BVU15&lt;&gt;"",VLOOKUP(BVU15,BUV4:BVA29,6,FALSE),0)</f>
        <v>0</v>
      </c>
      <c r="BWA15" s="255">
        <f ca="1">BVY15-BVZ15+1000</f>
        <v>1000</v>
      </c>
      <c r="BWB15" s="255">
        <f ca="1">IF(BVU15&lt;&gt;"",VLOOKUP(BVU15,BUV4:BVC29,8,FALSE),0)</f>
        <v>0</v>
      </c>
      <c r="BWC15" s="255">
        <f ca="1">IF(BVU15&lt;&gt;"",VLOOKUP(BVU15,BUV4:BVD29,9,FALSE),0)</f>
        <v>0</v>
      </c>
      <c r="BWD15" s="255">
        <f ca="1">IF(BVU15&lt;&gt;"",BWB15-BWC15+1000,"")</f>
        <v>1000</v>
      </c>
      <c r="BWE15" s="255">
        <f ca="1">IF(BVU15&lt;&gt;"",VLOOKUP(BVU15,BUV11:BUZ15,5,FALSE),"")</f>
        <v>0</v>
      </c>
      <c r="BWF15" s="255">
        <f ca="1">IF(BVU15&lt;&gt;"",VLOOKUP(BVU15,BUV11:BVC15,8,FALSE),"")</f>
        <v>0</v>
      </c>
      <c r="BWG15" s="255">
        <f ca="1">IF(BVU15&lt;&gt;"",VLOOKUP(BVU15,BUV11:BVJ15,15,FALSE),"")</f>
        <v>16</v>
      </c>
      <c r="BWH15" s="255">
        <f ca="1">SUMPRODUCT((BZP3:BZP42=BVU15)*(BZS3:BZS42=BVU11)*BZV3:BZV42)+SUMPRODUCT((BZP3:BZP42=BVU15)*(BZS3:BZS42=BVU12)*BZV3:BZV42)+SUMPRODUCT((BZP3:BZP42=BVU15)*(BZS3:BZS42=BVU13)*BZV3:BZV42)+SUMPRODUCT((BZP3:BZP42=BVU15)*(BZS3:BZS42=BVU14)*BZV3:BZV42)+SUMPRODUCT((BZP3:BZP42=BVU11)*(BZS3:BZS42=BVU15)*BZW3:BZW42)+SUMPRODUCT((BZP3:BZP42=BVU12)*(BZS3:BZS42=BVU15)*BZW3:BZW42)+SUMPRODUCT((BZP3:BZP42=BVU13)*(BZS3:BZS42=BVU15)*BZW3:BZW42)+SUMPRODUCT((BZP3:BZP42=BVU14)*(BZS3:BZS42=BVU15)*BZW3:BZW42)</f>
        <v>0</v>
      </c>
      <c r="BWI15" s="255">
        <f ca="1">SUMPRODUCT((BZP3:BZP42=BVU15)*(BZS3:BZS42=BVU11)*BZX3:BZX42)+SUMPRODUCT((BZP3:BZP42=BVU15)*(BZS3:BZS42=BVU12)*BZX3:BZX42)+SUMPRODUCT((BZP3:BZP42=BVU15)*(BZS3:BZS42=BVU13)*BZX3:BZX42)+SUMPRODUCT((BZP3:BZP42=BVU15)*(BZS3:BZS42=BVU14)*BZX3:BZX42)+SUMPRODUCT((BZP3:BZP42=BVU11)*(BZS3:BZS42=BVU15)*BZY3:BZY42)+SUMPRODUCT((BZP3:BZP42=BVU12)*(BZS3:BZS42=BVU15)*BZY3:BZY42)+SUMPRODUCT((BZP3:BZP42=BVU13)*(BZS3:BZS42=BVU15)*BZY3:BZY42)+SUMPRODUCT((BZP3:BZP42=BVU14)*(BZS3:BZS42=BVU15)*BZY3:BZY42)</f>
        <v>0</v>
      </c>
      <c r="BWJ15" s="255">
        <f ca="1">IF(BVU15&lt;&gt;"",BVV15*4+BVW15*2+BWH15+BWI15,"")</f>
        <v>0</v>
      </c>
      <c r="BWK15" s="255">
        <f ca="1">IF(BVU15&lt;&gt;"",RANK(BWJ15,BWJ11:BWJ15),"")</f>
        <v>1</v>
      </c>
      <c r="BWL15" s="255">
        <f ca="1">SUMPRODUCT((BWJ11:BWJ15=BWJ15)*(BWA11:BWA15&gt;BWA15))</f>
        <v>0</v>
      </c>
      <c r="BWM15" s="255">
        <f ca="1">SUMPRODUCT((BWJ11:BWJ15=BWJ15)*(BWA11:BWA15=BWA15)*(BWD11:BWD15&gt;BWD15))</f>
        <v>0</v>
      </c>
      <c r="BWN15" s="255">
        <f ca="1">SUMPRODUCT((BWJ11:BWJ15=BWJ15)*(BWA11:BWA15=BWA15)*(BWD11:BWD15=BWD15)*(BWE11:BWE15&gt;BWE15))</f>
        <v>0</v>
      </c>
      <c r="BWO15" s="255">
        <f ca="1">SUMPRODUCT((BWJ11:BWJ15=BWJ15)*(BWA11:BWA15=BWA15)*(BWD11:BWD15=BWD15)*(BWE11:BWE15=BWE15)*(BWF11:BWF15&gt;BWF15))</f>
        <v>0</v>
      </c>
      <c r="BWP15" s="255">
        <f ca="1">SUMPRODUCT((BWJ11:BWJ15=BWJ15)*(BWA11:BWA15=BWA15)*(BWD11:BWD15=BWD15)*(BWE11:BWE15=BWE15)*(BWF11:BWF15=BWF15)*(BWG11:BWG15&gt;BWG15))</f>
        <v>0</v>
      </c>
      <c r="BWQ15" s="255">
        <f t="shared" ca="1" si="726"/>
        <v>1</v>
      </c>
      <c r="BWR15" s="255" t="str">
        <f ca="1">IF(BVU15&lt;&gt;"",INDEX(BVU11:BVU15,MATCH(5,BWQ11:BWQ15,0),0),"")</f>
        <v>South Africa</v>
      </c>
      <c r="BWS15" s="255" t="str">
        <f ca="1">IF(BVQ14&lt;&gt;"",BVQ14,"")</f>
        <v/>
      </c>
      <c r="BWT15" s="255" t="str">
        <f ca="1">IF(BWS15&lt;&gt;"",SUMPRODUCT((BZP3:BZP42=BWS15)*(BZS3:BZS42=BWS12)*(BZZ3:BZZ42="W"))+SUMPRODUCT((BZP3:BZP42=BWS15)*(BZS3:BZS42=BWS13)*(BZZ3:BZZ42="W"))+SUMPRODUCT((BZP3:BZP42=BWS15)*(BZS3:BZS42=BWS14)*(BZZ3:BZZ42="W"))+SUMPRODUCT((BZP3:BZP42=BWS12)*(BZS3:BZS42=BWS15)*(BZZ3:BZZ42="W"))+SUMPRODUCT((BZP3:BZP42=BWS13)*(BZS3:BZS42=BWS15)*(BZZ3:BZZ42="W"))+SUMPRODUCT((BZP3:BZP42=BWS14)*(BZS3:BZS42=BWS15)*(BZZ3:BZZ42="W")),"")</f>
        <v/>
      </c>
      <c r="BWU15" s="255" t="str">
        <f ca="1">IF(BWS15&lt;&gt;"",SUMPRODUCT((BZP3:BZP42=BWS15)*(BZS3:BZS42=BWS12)*(BZZ3:BZZ42="D"))+SUMPRODUCT((BZP3:BZP42=BWS15)*(BZS3:BZS42=BWS13)*(BZZ3:BZZ42="D"))+SUMPRODUCT((BZP3:BZP42=BWS15)*(BZS3:BZS42=BWS14)*(BZZ3:BZZ42="D"))+SUMPRODUCT((BZP3:BZP42=BWS12)*(BZS3:BZS42=BWS15)*(BZZ3:BZZ42="D"))+SUMPRODUCT((BZP3:BZP42=BWS13)*(BZS3:BZS42=BWS15)*(BZZ3:BZZ42="D"))+SUMPRODUCT((BZP3:BZP42=BWS14)*(BZS3:BZS42=BWS15)*(BZZ3:BZZ42="D")),"")</f>
        <v/>
      </c>
      <c r="BWV15" s="255" t="str">
        <f ca="1">IF(BWS15&lt;&gt;"",SUMPRODUCT((BZP3:BZP42=BWS15)*(BZS3:BZS42=BWS12)*(BZZ3:BZZ42="L"))+SUMPRODUCT((BZP3:BZP42=BWS15)*(BZS3:BZS42=BWS13)*(BZZ3:BZZ42="L"))+SUMPRODUCT((BZP3:BZP42=BWS15)*(BZS3:BZS42=BWS14)*(BZZ3:BZZ42="L"))+SUMPRODUCT((BZP3:BZP42=BWS12)*(BZS3:BZS42=BWS15)*(BZZ3:BZZ42="L"))+SUMPRODUCT((BZP3:BZP42=BWS13)*(BZS3:BZS42=BWS15)*(BZZ3:BZZ42="L"))+SUMPRODUCT((BZP3:BZP42=BWS14)*(BZS3:BZS42=BWS15)*(BZZ3:BZZ42="L")),"")</f>
        <v/>
      </c>
      <c r="BWW15" s="255">
        <f ca="1">IF(BWS15&lt;&gt;"",VLOOKUP(BWS15,BUV4:BUZ29,5,FALSE),0)</f>
        <v>0</v>
      </c>
      <c r="BWX15" s="255">
        <f ca="1">IF(BWS15&lt;&gt;"",VLOOKUP(BWS15,BUV4:BVA29,6,FALSE),0)</f>
        <v>0</v>
      </c>
      <c r="BWY15" s="255">
        <f ca="1">BWW15-BWX15+1000</f>
        <v>1000</v>
      </c>
      <c r="BWZ15" s="255">
        <f ca="1">IF(BWS15&lt;&gt;"",VLOOKUP(BWS15,BUV4:BVC29,8,FALSE),0)</f>
        <v>0</v>
      </c>
      <c r="BXA15" s="255">
        <f ca="1">IF(BWS15&lt;&gt;"",VLOOKUP(BWS15,BUV4:BVD29,9,FALSE),0)</f>
        <v>0</v>
      </c>
      <c r="BXB15" s="255" t="str">
        <f ca="1">IF(BWS15&lt;&gt;"",BWZ15-BXA15+1000,"")</f>
        <v/>
      </c>
      <c r="BXC15" s="255" t="str">
        <f ca="1">IF(BWS15&lt;&gt;"",VLOOKUP(BWS15,BUV11:BUZ15,5,FALSE),"")</f>
        <v/>
      </c>
      <c r="BXD15" s="255" t="str">
        <f ca="1">IF(BWS15&lt;&gt;"",VLOOKUP(BWS15,BUV11:BVC15,8,FALSE),"")</f>
        <v/>
      </c>
      <c r="BXE15" s="255" t="str">
        <f ca="1">IF(BWS15&lt;&gt;"",VLOOKUP(BWS15,BUV11:BVJ15,15,FALSE),"")</f>
        <v/>
      </c>
      <c r="BXF15" s="255" t="str">
        <f ca="1">IF(BWS15&lt;&gt;"",SUMPRODUCT((BZP3:BZP42=BWS15)*(BZS3:BZS42=BWS12)*BZV3:BZV42)+SUMPRODUCT((BZP3:BZP42=BWS15)*(BZS3:BZS42=BWS13)*BZV3:BZV42)+SUMPRODUCT((BZP3:BZP42=BWS15)*(BZS3:BZS42=BWS14)*BZV3:BZV42)+SUMPRODUCT((BZP3:BZP42=BWS12)*(BZS3:BZS42=BWS15)*BZW3:BZW42)+SUMPRODUCT((BZP3:BZP42=BWS13)*(BZS3:BZS42=BWS15)*BZW3:BZW42)+SUMPRODUCT((BZP3:BZP42=BWS14)*(BZS3:BZS42=BWS15)*BZW3:BZW42),"")</f>
        <v/>
      </c>
      <c r="BXG15" s="255" t="str">
        <f ca="1">IF(BWS15&lt;&gt;"",SUMPRODUCT((BZP3:BZP42=BWS15)*(BZS3:BZS42=BWS12)*BZX3:BZX42)+SUMPRODUCT((BZP3:BZP42=BWS15)*(BZS3:BZS42=BWS13)*BZX3:BZX42)+SUMPRODUCT((BZP3:BZP42=BWS15)*(BZS3:BZS42=BWS14)*BZX3:BZX42)+SUMPRODUCT((BZP3:BZP42=BWS12)*(BZS3:BZS42=BWS15)*BZY3:BZY42)+SUMPRODUCT((BZP3:BZP42=BWS13)*(BZS3:BZS42=BWS15)*BZY3:BZY42)+SUMPRODUCT((BZP3:BZP42=BWS14)*(BZS3:BZS42=BWS15)*BZY3:BZY42),"")</f>
        <v/>
      </c>
      <c r="BXH15" s="255" t="str">
        <f ca="1">IF(BWS15&lt;&gt;"",BWT15*4+BWU15*2+BXF15+BXG15,"")</f>
        <v/>
      </c>
      <c r="BXI15" s="255" t="str">
        <f ca="1">IF(BWS15&lt;&gt;"",RANK(BXH15,BXH12:BXH15),"")</f>
        <v/>
      </c>
      <c r="BXJ15" s="255">
        <f ca="1">SUMPRODUCT((BXH12:BXH15=BXH15)*(BWY12:BWY15&gt;BWY15))</f>
        <v>0</v>
      </c>
      <c r="BXK15" s="255">
        <f ca="1">SUMPRODUCT((BXH12:BXH15=BXH15)*(BWY12:BWY15=BWY15)*(BXB12:BXB15&gt;BXB15))</f>
        <v>0</v>
      </c>
      <c r="BXL15" s="255">
        <f ca="1">SUMPRODUCT((BXH11:BXH15=BXH15)*(BWY11:BWY15=BWY15)*(BXB11:BXB15=BXB15)*(BXC11:BXC15&gt;BXC15))</f>
        <v>0</v>
      </c>
      <c r="BXM15" s="255">
        <f ca="1">SUMPRODUCT((BXH11:BXH15=BXH15)*(BWY11:BWY15=BWY15)*(BXB11:BXB15=BXB15)*(BXC11:BXC15=BXC15)*(BXD11:BXD15&gt;BXD15))</f>
        <v>0</v>
      </c>
      <c r="BXN15" s="255">
        <f ca="1">SUMPRODUCT((BXH11:BXH15=BXH15)*(BWY11:BWY15=BWY15)*(BXB11:BXB15=BXB15)*(BXC11:BXC15=BXC15)*(BXD11:BXD15=BXD15)*(BXE11:BXE15&gt;BXE15))</f>
        <v>0</v>
      </c>
      <c r="BXO15" s="255" t="str">
        <f t="shared" ca="1" si="727"/>
        <v/>
      </c>
      <c r="BXP15" s="255" t="str">
        <f ca="1">IF(BWS15&lt;&gt;"",INDEX(BWS12:BWS15,MATCH(5,BXO12:BXO15,0),0),"")</f>
        <v/>
      </c>
      <c r="BXQ15" s="255" t="str">
        <f ca="1">IF(BVR13&lt;&gt;"",BVR13,"")</f>
        <v/>
      </c>
      <c r="BXR15" s="255" t="str">
        <f ca="1">IF(BXQ15&lt;&gt;"",SUMPRODUCT((BZP3:BZP42=BXQ15)*(BZS3:BZS42=BXQ16)*(BZZ3:BZZ42="W"))+SUMPRODUCT((BZP3:BZP42=BXQ15)*(BZS3:BZS42=BXQ13)*(BZZ3:BZZ42="W"))+SUMPRODUCT((BZP3:BZP42=BXQ15)*(BZS3:BZS42=BXQ14)*(BZZ3:BZZ42="W"))+SUMPRODUCT((BZP3:BZP42=BXQ16)*(BZS3:BZS42=BXQ15)*(CAA3:CAA42="W"))+SUMPRODUCT((BZP3:BZP42=BXQ13)*(BZS3:BZS42=BXQ15)*(CAA3:CAA42="W"))+SUMPRODUCT((BZP3:BZP42=BXQ14)*(BZS3:BZS42=BXQ15)*(CAA3:CAA42="W")),"")</f>
        <v/>
      </c>
      <c r="BXS15" s="255" t="str">
        <f ca="1">IF(BXQ15&lt;&gt;"",SUMPRODUCT((BZP3:BZP42=BXQ15)*(BZS3:BZS42=BXQ16)*(BZZ3:BZZ42="D"))+SUMPRODUCT((BZP3:BZP42=BXQ15)*(BZS3:BZS42=BXQ13)*(BZZ3:BZZ42="D"))+SUMPRODUCT((BZP3:BZP42=BXQ15)*(BZS3:BZS42=BXQ14)*(BZZ3:BZZ42="D"))+SUMPRODUCT((BZP3:BZP42=BXQ16)*(BZS3:BZS42=BXQ15)*(BZZ3:BZZ42="D"))+SUMPRODUCT((BZP3:BZP42=BXQ13)*(BZS3:BZS42=BXQ15)*(BZZ3:BZZ42="D"))+SUMPRODUCT((BZP3:BZP42=BXQ14)*(BZS3:BZS42=BXQ15)*(BZZ3:BZZ42="D")),"")</f>
        <v/>
      </c>
      <c r="BXT15" s="255" t="str">
        <f ca="1">IF(BXQ15&lt;&gt;"",SUMPRODUCT((BZP3:BZP42=BXQ15)*(BZS3:BZS42=BXQ16)*(BZZ3:BZZ42="L"))+SUMPRODUCT((BZP3:BZP42=BXQ15)*(BZS3:BZS42=BXQ13)*(BZZ3:BZZ42="L"))+SUMPRODUCT((BZP3:BZP42=BXQ15)*(BZS3:BZS42=BXQ14)*(BZZ3:BZZ42="L"))+SUMPRODUCT((BZP3:BZP42=BXQ16)*(BZS3:BZS42=BXQ15)*(CAA3:CAA42="L"))+SUMPRODUCT((BZP3:BZP42=BXQ13)*(BZS3:BZS42=BXQ15)*(CAA3:CAA42="L"))+SUMPRODUCT((BZP3:BZP42=BXQ14)*(BZS3:BZS42=BXQ15)*(CAA3:CAA42="L")),"")</f>
        <v/>
      </c>
      <c r="BXU15" s="255">
        <f ca="1">IF(BXQ15&lt;&gt;"",VLOOKUP(BXQ15,BUV4:BUZ29,5,FALSE),0)</f>
        <v>0</v>
      </c>
      <c r="BXV15" s="255">
        <f ca="1">IF(BXQ15&lt;&gt;"",VLOOKUP(BXQ15,BUV4:BVA29,6,FALSE),0)</f>
        <v>0</v>
      </c>
      <c r="BXW15" s="255">
        <f ca="1">BXU15-BXV15+1000</f>
        <v>1000</v>
      </c>
      <c r="BXX15" s="255">
        <f ca="1">IF(BXQ15&lt;&gt;"",VLOOKUP(BXQ15,BUV4:BVC29,8,FALSE),0)</f>
        <v>0</v>
      </c>
      <c r="BXY15" s="255">
        <f ca="1">IF(BXQ15&lt;&gt;"",VLOOKUP(BXQ15,BUV4:BVD29,9,FALSE),0)</f>
        <v>0</v>
      </c>
      <c r="BXZ15" s="255" t="str">
        <f ca="1">IF(BXQ15&lt;&gt;"",BXX15-BXY15+1000,"")</f>
        <v/>
      </c>
      <c r="BYA15" s="255" t="str">
        <f ca="1">IF(BXQ15&lt;&gt;"",VLOOKUP(BXQ15,BUV11:BUZ15,5,FALSE),"")</f>
        <v/>
      </c>
      <c r="BYB15" s="255" t="str">
        <f ca="1">IF(BXQ15&lt;&gt;"",VLOOKUP(BXQ15,BUV11:BVC15,8,FALSE),"")</f>
        <v/>
      </c>
      <c r="BYC15" s="255" t="str">
        <f ca="1">IF(BXQ15&lt;&gt;"",VLOOKUP(BXQ15,BUV11:BVJ15,15,FALSE),"")</f>
        <v/>
      </c>
      <c r="BYD15" s="255" t="str">
        <f ca="1">IF(BXQ15&lt;&gt;"",SUMPRODUCT((BZP3:BZP42=BXQ15)*(BZS3:BZS42=BXQ16)*BZV3:BZV42)+SUMPRODUCT((BZP3:BZP42=BXQ15)*(BZS3:BZS42=BXQ13)*BZV3:BZV42)+SUMPRODUCT((BZP3:BZP42=BXQ15)*(BZS3:BZS42=BXQ14)*BZV3:BZV42)+SUMPRODUCT((BZP3:BZP42=BXQ16)*(BZS3:BZS42=BXQ15)*BZW3:BZW42)+SUMPRODUCT((BZP3:BZP42=BXQ13)*(BZS3:BZS42=BXQ15)*BZW3:BZW42)+SUMPRODUCT((BZP3:BZP42=BXQ14)*(BZS3:BZS42=BXQ15)*BZW3:BZW42),"")</f>
        <v/>
      </c>
      <c r="BYE15" s="255" t="str">
        <f ca="1">IF(BXQ15&lt;&gt;"",SUMPRODUCT((BZP3:BZP42=BXQ15)*(BZS3:BZS42=BXQ16)*BZX3:BZX42)+SUMPRODUCT((BZP3:BZP42=BXQ15)*(BZS3:BZS42=BXQ13)*BZX3:BZX42)+SUMPRODUCT((BZP3:BZP42=BXQ15)*(BZS3:BZS42=BXQ14)*BZX3:BZX42)+SUMPRODUCT((BZP3:BZP42=BXQ16)*(BZS3:BZS42=BXQ15)*BZY3:BZY42)+SUMPRODUCT((BZP3:BZP42=BXQ13)*(BZS3:BZS42=BXQ15)*BZY3:BZY42)+SUMPRODUCT((BZP3:BZP42=BXQ14)*(BZS3:BZS42=BXQ15)*BZY3:BZY42),"")</f>
        <v/>
      </c>
      <c r="BYF15" s="255" t="str">
        <f ca="1">IF(BXQ15&lt;&gt;"",BXR15*4+BXS15*2+BYD15+BYE15,"")</f>
        <v/>
      </c>
      <c r="BYG15" s="255" t="str">
        <f ca="1">IF(BXQ15&lt;&gt;"",RANK(BYF15,BYF13:BYF16),"")</f>
        <v/>
      </c>
      <c r="BYH15" s="255">
        <f ca="1">SUMPRODUCT((BYF13:BYF16=BYF15)*(BXW13:BXW16&gt;BXW15))</f>
        <v>0</v>
      </c>
      <c r="BYI15" s="255">
        <f ca="1">SUMPRODUCT((BYF13:BYF16=BYF15)*(BXW13:BXW16=BXW15)*(BXZ13:BXZ16&gt;BXZ15))</f>
        <v>0</v>
      </c>
      <c r="BYJ15" s="255">
        <f ca="1">SUMPRODUCT((BYF11:BYF15=BYF15)*(BXW11:BXW15=BXW15)*(BXZ11:BXZ15=BXZ15)*(BYA11:BYA15&gt;BYA15))</f>
        <v>0</v>
      </c>
      <c r="BYK15" s="255">
        <f ca="1">SUMPRODUCT((BYF11:BYF15=BYF15)*(BXW11:BXW15=BXW15)*(BXZ11:BXZ15=BXZ15)*(BYA11:BYA15=BYA15)*(BYB11:BYB15&gt;BYB15))</f>
        <v>0</v>
      </c>
      <c r="BYL15" s="255">
        <f ca="1">SUMPRODUCT((BYF11:BYF15=BYF15)*(BXW11:BXW15=BXW15)*(BXZ11:BXZ15=BXZ15)*(BYA11:BYA15=BYA15)*(BYB11:BYB15=BYB15)*(BYC11:BYC15&gt;BYC15))</f>
        <v>0</v>
      </c>
      <c r="BYM15" s="255" t="str">
        <f t="shared" ca="1" si="767"/>
        <v/>
      </c>
      <c r="BYN15" s="255" t="str">
        <f ca="1">IF(BXQ15&lt;&gt;"",INDEX(BXQ13:BXQ15,MATCH(5,BYM13:BYM15,0),0),"")</f>
        <v/>
      </c>
      <c r="BYO15" s="255" t="str">
        <f ca="1">IF(BVS12&lt;&gt;"",BVS12,"")</f>
        <v/>
      </c>
      <c r="BYP15" s="255">
        <f ca="1">SUMPRODUCT((BZP3:BZP42=BYO15)*(BZS3:BZS42=BYO16)*(BZZ3:BZZ42="W"))+SUMPRODUCT((BZP3:BZP42=BYO15)*(BZS3:BZS42=BYO17)*(BZZ3:BZZ42="W"))+SUMPRODUCT((BZP3:BZP42=BYO15)*(BZS3:BZS42=BYO14)*(BZZ3:BZZ42="W"))+SUMPRODUCT((BZP3:BZP42=BYO16)*(BZS3:BZS42=BYO15)*(CAA3:CAA42="W"))+SUMPRODUCT((BZP3:BZP42=BYO17)*(BZS3:BZS42=BYO15)*(CAA3:CAA42="W"))+SUMPRODUCT((BZP3:BZP42=BYO14)*(BZS3:BZS42=BYO15)*(CAA3:CAA42="W"))</f>
        <v>0</v>
      </c>
      <c r="BYQ15" s="255">
        <f ca="1">SUMPRODUCT((BZP3:BZP42=BYO15)*(BZS3:BZS42=BYO16)*(BZZ3:BZZ42="D"))+SUMPRODUCT((BZP3:BZP42=BYO15)*(BZS3:BZS42=BYO17)*(BZZ3:BZZ42="D"))+SUMPRODUCT((BZP3:BZP42=BYO15)*(BZS3:BZS42=BYO14)*(BZZ3:BZZ42="D"))+SUMPRODUCT((BZP3:BZP42=BYO16)*(BZS3:BZS42=BYO15)*(BZZ3:BZZ42="D"))+SUMPRODUCT((BZP3:BZP42=BYO17)*(BZS3:BZS42=BYO15)*(BZZ3:BZZ42="D"))+SUMPRODUCT((BZP3:BZP42=BYO14)*(BZS3:BZS42=BYO15)*(BZZ3:BZZ42="D"))</f>
        <v>0</v>
      </c>
      <c r="BYR15" s="255">
        <f ca="1">SUMPRODUCT((BZP3:BZP42=BYO15)*(BZS3:BZS42=BYO16)*(BZZ3:BZZ42="L"))+SUMPRODUCT((BZP3:BZP42=BYO15)*(BZS3:BZS42=BYO17)*(BZZ3:BZZ42="L"))+SUMPRODUCT((BZP3:BZP42=BYO15)*(BZS3:BZS42=BYO14)*(BZZ3:BZZ42="L"))+SUMPRODUCT((BZP3:BZP42=BYO16)*(BZS3:BZS42=BYO15)*(CAA3:CAA42="L"))+SUMPRODUCT((BZP3:BZP42=BYO17)*(BZS3:BZS42=BYO15)*(CAA3:CAA42="L"))+SUMPRODUCT((BZP3:BZP42=BYO14)*(BZS3:BZS42=BYO15)*(CAA3:CAA42="L"))</f>
        <v>0</v>
      </c>
      <c r="BYS15" s="255">
        <f ca="1">IF(BYO15&lt;&gt;"",VLOOKUP(BYO15,BUV4:BUZ29,5,FALSE),0)</f>
        <v>0</v>
      </c>
      <c r="BYT15" s="255">
        <f ca="1">IF(BYO15&lt;&gt;"",VLOOKUP(BYO15,BUV4:BVA29,6,FALSE),0)</f>
        <v>0</v>
      </c>
      <c r="BYU15" s="255">
        <f ca="1">BYS15-BYT15+1000</f>
        <v>1000</v>
      </c>
      <c r="BYV15" s="255">
        <f ca="1">IF(BYO15&lt;&gt;"",VLOOKUP(BYO15,BUV4:BVC29,8,FALSE),0)</f>
        <v>0</v>
      </c>
      <c r="BYW15" s="255">
        <f ca="1">IF(BYO15&lt;&gt;"",VLOOKUP(BYO15,BUV4:BVD29,9,FALSE),0)</f>
        <v>0</v>
      </c>
      <c r="BYX15" s="255">
        <f t="shared" ref="BYX15" ca="1" si="846">BYV15-BYW15+1000</f>
        <v>1000</v>
      </c>
      <c r="BYY15" s="255" t="str">
        <f ca="1">IF(BYO15&lt;&gt;"",VLOOKUP(BYO15,BUV11:BUZ15,5,FALSE),"")</f>
        <v/>
      </c>
      <c r="BYZ15" s="255" t="str">
        <f ca="1">IF(BYO15&lt;&gt;"",VLOOKUP(BYO15,BUV11:BVC15,8,FALSE),"")</f>
        <v/>
      </c>
      <c r="BZA15" s="255" t="str">
        <f ca="1">IF(BYO15&lt;&gt;"",VLOOKUP(BYO15,BUV11:BVJ15,15,FALSE),"")</f>
        <v/>
      </c>
      <c r="BZB15" s="255">
        <f ca="1">SUMPRODUCT((BZP3:BZP42=BYO15)*(BZS3:BZS42=BYO16)*BZV3:BZV42)+SUMPRODUCT((BZP3:BZP42=BYO15)*(BZS3:BZS42=BYO17)*BZV3:BZV42)+SUMPRODUCT((BZP3:BZP42=BYO15)*(BZS3:BZS42=BYO14)*BZV3:BZV42)+SUMPRODUCT((BZP3:BZP42=BYO16)*(BZS3:BZS42=BYO15)*BZW3:BZW42)+SUMPRODUCT((BZP3:BZP42=BYO17)*(BZS3:BZS42=BYO15)*BZW3:BZW42)+SUMPRODUCT((BZP3:BZP42=BYO14)*(BZS3:BZS42=BYO15)*BZW3:BZW42)</f>
        <v>0</v>
      </c>
      <c r="BZC15" s="255">
        <f ca="1">SUMPRODUCT((BZP3:BZP42=BYO15)*(BZS3:BZS42=BYO16)*BZX3:BZX42)+SUMPRODUCT((BZP3:BZP42=BYO15)*(BZS3:BZS42=BYO17)*BZX3:BZX42)+SUMPRODUCT((BZP3:BZP42=BYO15)*(BZS3:BZS42=BYO14)*BZX3:BZX42)+SUMPRODUCT((BZP3:BZP42=BYO16)*(BZS3:BZS42=BYO15)*BZY3:BZY42)+SUMPRODUCT((BZP3:BZP42=BYO17)*(BZS3:BZS42=BYO15)*BZY3:BZY42)+SUMPRODUCT((BZP3:BZP42=BYO14)*(BZS3:BZS42=BYO15)*BZY3:BZY42)</f>
        <v>0</v>
      </c>
      <c r="BZD15" s="255">
        <f t="shared" ref="BZD15" ca="1" si="847">BYP15*4+BYQ15*2+BZB15+BZC15</f>
        <v>0</v>
      </c>
      <c r="BZE15" s="255" t="str">
        <f ca="1">IF(BYO15&lt;&gt;"",RANK(BZD15,BZD14:BZD17),"")</f>
        <v/>
      </c>
      <c r="BZF15" s="255">
        <f ca="1">SUMPRODUCT((BZD14:BZD17=BZD15)*(BYU14:BYU17&gt;BYU15))</f>
        <v>0</v>
      </c>
      <c r="BZG15" s="255">
        <f ca="1">SUMPRODUCT((BZD14:BZD17=BZD15)*(BYU14:BYU17=BYU15)*(BYX14:BYX17&gt;BYX15))</f>
        <v>0</v>
      </c>
      <c r="BZH15" s="255">
        <f ca="1">SUMPRODUCT((BZD11:BZD15=BZD15)*(BYU11:BYU15=BYU15)*(BYX11:BYX15=BYX15)*(BYY11:BYY15&gt;BYY15))</f>
        <v>0</v>
      </c>
      <c r="BZI15" s="255">
        <f ca="1">SUMPRODUCT((BZD11:BZD15=BZD15)*(BYU11:BYU15=BYU15)*(BYX11:BYX15=BYX15)*(BYY11:BYY15=BYY15)*(BYZ11:BYZ15&gt;BYZ15))</f>
        <v>0</v>
      </c>
      <c r="BZJ15" s="255">
        <f ca="1">SUMPRODUCT((BZD11:BZD15=BZD15)*(BYU11:BYU15=BYU15)*(BYX11:BYX15=BYX15)*(BYY11:BYY15=BYY15)*(BYZ11:BYZ15=BYZ15)*(BZA11:BZA15&gt;BZA15))</f>
        <v>0</v>
      </c>
      <c r="BZK15" s="255" t="str">
        <f t="shared" ca="1" si="814"/>
        <v/>
      </c>
      <c r="BZL15" s="255" t="str">
        <f ca="1">IF(BYO14&lt;&gt;"",IF(BYO14=BZL14,BYO15,BYO14),"")</f>
        <v/>
      </c>
      <c r="BZM15" s="255" t="str">
        <f ca="1">IF(BZL15&lt;&gt;"",BZL15,IF(BYN15&lt;&gt;"",BYN15,IF(BXP15&lt;&gt;"",BXP15,IF(BWR15&lt;&gt;"",BWR15,BVN15))))</f>
        <v>South Africa</v>
      </c>
      <c r="BZN15" s="255">
        <v>5</v>
      </c>
      <c r="BZO15" s="255">
        <v>13</v>
      </c>
      <c r="BZP15" s="255" t="str">
        <f t="shared" si="122"/>
        <v>Argentina</v>
      </c>
      <c r="BZQ15" s="255" t="str">
        <f ca="1">IF(OFFSET('All Players'!$W22,0,BZQ$1)&lt;&gt;"",OFFSET('All Players'!$W22,0,BZQ$1),"")</f>
        <v/>
      </c>
      <c r="BZR15" s="255" t="str">
        <f ca="1">IF(OFFSET('All Players'!$Y22,0,BZQ$1)&lt;&gt;"",OFFSET('All Players'!$Y22,0,BZQ$1),"")</f>
        <v/>
      </c>
      <c r="BZS15" s="255" t="str">
        <f t="shared" si="123"/>
        <v>Georgia</v>
      </c>
      <c r="BZT15" s="255" t="str">
        <f ca="1">IF(OFFSET('All Players'!$AA22,0,BZS$1)&lt;&gt;"",OFFSET('All Players'!$AA22,0,BZS$1),"")</f>
        <v/>
      </c>
      <c r="BZU15" s="255" t="str">
        <f ca="1">IF(OFFSET('All Players'!$AC22,0,BZT$1)&lt;&gt;"",OFFSET('All Players'!$AC22,0,BZT$1),"")</f>
        <v/>
      </c>
      <c r="BZV15" s="255">
        <f t="shared" ca="1" si="124"/>
        <v>0</v>
      </c>
      <c r="BZW15" s="255">
        <f t="shared" ca="1" si="125"/>
        <v>0</v>
      </c>
      <c r="BZX15" s="255">
        <f t="shared" ca="1" si="126"/>
        <v>0</v>
      </c>
      <c r="BZY15" s="255">
        <f t="shared" ca="1" si="127"/>
        <v>0</v>
      </c>
      <c r="BZZ15" s="255" t="str">
        <f t="shared" ca="1" si="128"/>
        <v/>
      </c>
      <c r="CAA15" s="255" t="str">
        <f t="shared" ca="1" si="129"/>
        <v/>
      </c>
      <c r="CAB15" s="255">
        <f ca="1">VLOOKUP(CAC15,CET11:CEU15,2,FALSE)</f>
        <v>1</v>
      </c>
      <c r="CAC15" s="255" t="s">
        <v>5</v>
      </c>
      <c r="CAD15" s="255">
        <f t="shared" ca="1" si="573"/>
        <v>0</v>
      </c>
      <c r="CAE15" s="255">
        <f t="shared" ca="1" si="574"/>
        <v>0</v>
      </c>
      <c r="CAF15" s="255">
        <f t="shared" ca="1" si="575"/>
        <v>0</v>
      </c>
      <c r="CAG15" s="255">
        <f t="shared" ca="1" si="576"/>
        <v>0</v>
      </c>
      <c r="CAH15" s="255">
        <f t="shared" ca="1" si="728"/>
        <v>0</v>
      </c>
      <c r="CAI15" s="255">
        <f t="shared" ca="1" si="577"/>
        <v>1000</v>
      </c>
      <c r="CAJ15" s="255">
        <f t="shared" ca="1" si="729"/>
        <v>0</v>
      </c>
      <c r="CAK15" s="255">
        <f t="shared" ca="1" si="730"/>
        <v>0</v>
      </c>
      <c r="CAL15" s="255">
        <f t="shared" ca="1" si="578"/>
        <v>1000</v>
      </c>
      <c r="CAM15" s="255">
        <f t="shared" ca="1" si="579"/>
        <v>0</v>
      </c>
      <c r="CAN15" s="255">
        <f ca="1">SUMIF(CEW:CEW,CAC15,CFC:CFC)+SUMIF(CEZ:CEZ,CAC15,CFD:CFD)</f>
        <v>0</v>
      </c>
      <c r="CAO15" s="255">
        <f ca="1">SUMIF(CEW:CEW,CAC15,CFE:CFE)+SUMIF(CEZ:CEZ,CAC15,CFF:CFF)</f>
        <v>0</v>
      </c>
      <c r="CAP15" s="255">
        <f t="shared" ca="1" si="580"/>
        <v>0</v>
      </c>
      <c r="CAQ15" s="255">
        <v>16</v>
      </c>
      <c r="CAR15" s="255">
        <f t="shared" ca="1" si="731"/>
        <v>1</v>
      </c>
      <c r="CAT15" s="255">
        <f ca="1">RANK(CAP15,CAP$11:CAP$15)+COUNTIF(CAP$11:CAP15,CAP15)-1</f>
        <v>5</v>
      </c>
      <c r="CAU15" s="255" t="str">
        <f ca="1">INDEX(CAC$11:CAC$15,MATCH(5,CAT$11:CAT$15,0),0)</f>
        <v>USA</v>
      </c>
      <c r="CAV15" s="255">
        <f t="shared" ca="1" si="732"/>
        <v>1</v>
      </c>
      <c r="CAW15" s="255" t="str">
        <f ca="1">IF(AND(CAW14&lt;&gt;"",CAV15=1),CAU15,"")</f>
        <v>USA</v>
      </c>
      <c r="CBB15" s="255" t="str">
        <f t="shared" ca="1" si="733"/>
        <v>USA</v>
      </c>
      <c r="CBC15" s="255">
        <f ca="1">SUMPRODUCT((CEW3:CEW42=CBB15)*(CEZ3:CEZ42=CBB11)*(CFG3:CFG42="W"))+SUMPRODUCT((CEW3:CEW42=CBB15)*(CEZ3:CEZ42=CBB12)*(CFG3:CFG42="W"))+SUMPRODUCT((CEW3:CEW42=CBB15)*(CEZ3:CEZ42=CBB13)*(CFG3:CFG42="W"))+SUMPRODUCT((CEW3:CEW42=CBB15)*(CEZ3:CEZ42=CBB14)*(CFG3:CFG42="W"))+SUMPRODUCT((CEW3:CEW42=CBB11)*(CEZ3:CEZ42=CBB15)*(CFH3:CFH42="W"))+SUMPRODUCT((CEW3:CEW42=CBB12)*(CEZ3:CEZ42=CBB15)*(CFH3:CFH42="W"))+SUMPRODUCT((CEW3:CEW42=CBB13)*(CEZ3:CEZ42=CBB15)*(CFH3:CFH42="W"))+SUMPRODUCT((CEW3:CEW42=CBB14)*(CEZ3:CEZ42=CBB15)*(CFH3:CFH42="W"))</f>
        <v>0</v>
      </c>
      <c r="CBD15" s="255">
        <f ca="1">SUMPRODUCT((CEW3:CEW42=CBB15)*(CEZ3:CEZ42=CBB11)*(CFG3:CFG42="D"))+SUMPRODUCT((CEW3:CEW42=CBB15)*(CEZ3:CEZ42=CBB12)*(CFG3:CFG42="D"))+SUMPRODUCT((CEW3:CEW42=CBB15)*(CEZ3:CEZ42=CBB13)*(CFG3:CFG42="D"))+SUMPRODUCT((CEW3:CEW42=CBB15)*(CEZ3:CEZ42=CBB14)*(CFG3:CFG42="D"))+SUMPRODUCT((CEW3:CEW42=CBB11)*(CEZ3:CEZ42=CBB15)*(CFG3:CFG42="D"))+SUMPRODUCT((CEW3:CEW42=CBB12)*(CEZ3:CEZ42=CBB15)*(CFG3:CFG42="D"))+SUMPRODUCT((CEW3:CEW42=CBB13)*(CEZ3:CEZ42=CBB15)*(CFG3:CFG42="D"))+SUMPRODUCT((CEW3:CEW42=CBB14)*(CEZ3:CEZ42=CBB15)*(CFG3:CFG42="D"))</f>
        <v>0</v>
      </c>
      <c r="CBE15" s="255">
        <f ca="1">SUMPRODUCT((CEW3:CEW42=CBB15)*(CEZ3:CEZ42=CBB11)*(CFG3:CFG42="L"))+SUMPRODUCT((CEW3:CEW42=CBB15)*(CEZ3:CEZ42=CBB12)*(CFG3:CFG42="L"))+SUMPRODUCT((CEW3:CEW42=CBB15)*(CEZ3:CEZ42=CBB13)*(CFG3:CFG42="L"))+SUMPRODUCT((CEW3:CEW42=CBB15)*(CEZ3:CEZ42=CBB14)*(CFG3:CFG42="L"))+SUMPRODUCT((CEW3:CEW42=CBB11)*(CEZ3:CEZ42=CBB15)*(CFH3:CFH42="L"))+SUMPRODUCT((CEW3:CEW42=CBB12)*(CEZ3:CEZ42=CBB15)*(CFH3:CFH42="L"))+SUMPRODUCT((CEW3:CEW42=CBB13)*(CEZ3:CEZ42=CBB15)*(CFH3:CFH42="L"))+SUMPRODUCT((CEW3:CEW42=CBB14)*(CEZ3:CEZ42=CBB15)*(CFH3:CFH42="L"))</f>
        <v>0</v>
      </c>
      <c r="CBF15" s="255">
        <f ca="1">IF(CBB15&lt;&gt;"",VLOOKUP(CBB15,CAC4:CAG29,5,FALSE),0)</f>
        <v>0</v>
      </c>
      <c r="CBG15" s="255">
        <f ca="1">IF(CBB15&lt;&gt;"",VLOOKUP(CBB15,CAC4:CAH29,6,FALSE),0)</f>
        <v>0</v>
      </c>
      <c r="CBH15" s="255">
        <f ca="1">CBF15-CBG15+1000</f>
        <v>1000</v>
      </c>
      <c r="CBI15" s="255">
        <f ca="1">IF(CBB15&lt;&gt;"",VLOOKUP(CBB15,CAC4:CAJ29,8,FALSE),0)</f>
        <v>0</v>
      </c>
      <c r="CBJ15" s="255">
        <f ca="1">IF(CBB15&lt;&gt;"",VLOOKUP(CBB15,CAC4:CAK29,9,FALSE),0)</f>
        <v>0</v>
      </c>
      <c r="CBK15" s="255">
        <f ca="1">IF(CBB15&lt;&gt;"",CBI15-CBJ15+1000,"")</f>
        <v>1000</v>
      </c>
      <c r="CBL15" s="255">
        <f ca="1">IF(CBB15&lt;&gt;"",VLOOKUP(CBB15,CAC11:CAG15,5,FALSE),"")</f>
        <v>0</v>
      </c>
      <c r="CBM15" s="255">
        <f ca="1">IF(CBB15&lt;&gt;"",VLOOKUP(CBB15,CAC11:CAJ15,8,FALSE),"")</f>
        <v>0</v>
      </c>
      <c r="CBN15" s="255">
        <f ca="1">IF(CBB15&lt;&gt;"",VLOOKUP(CBB15,CAC11:CAQ15,15,FALSE),"")</f>
        <v>16</v>
      </c>
      <c r="CBO15" s="255">
        <f ca="1">SUMPRODUCT((CEW3:CEW42=CBB15)*(CEZ3:CEZ42=CBB11)*CFC3:CFC42)+SUMPRODUCT((CEW3:CEW42=CBB15)*(CEZ3:CEZ42=CBB12)*CFC3:CFC42)+SUMPRODUCT((CEW3:CEW42=CBB15)*(CEZ3:CEZ42=CBB13)*CFC3:CFC42)+SUMPRODUCT((CEW3:CEW42=CBB15)*(CEZ3:CEZ42=CBB14)*CFC3:CFC42)+SUMPRODUCT((CEW3:CEW42=CBB11)*(CEZ3:CEZ42=CBB15)*CFD3:CFD42)+SUMPRODUCT((CEW3:CEW42=CBB12)*(CEZ3:CEZ42=CBB15)*CFD3:CFD42)+SUMPRODUCT((CEW3:CEW42=CBB13)*(CEZ3:CEZ42=CBB15)*CFD3:CFD42)+SUMPRODUCT((CEW3:CEW42=CBB14)*(CEZ3:CEZ42=CBB15)*CFD3:CFD42)</f>
        <v>0</v>
      </c>
      <c r="CBP15" s="255">
        <f ca="1">SUMPRODUCT((CEW3:CEW42=CBB15)*(CEZ3:CEZ42=CBB11)*CFE3:CFE42)+SUMPRODUCT((CEW3:CEW42=CBB15)*(CEZ3:CEZ42=CBB12)*CFE3:CFE42)+SUMPRODUCT((CEW3:CEW42=CBB15)*(CEZ3:CEZ42=CBB13)*CFE3:CFE42)+SUMPRODUCT((CEW3:CEW42=CBB15)*(CEZ3:CEZ42=CBB14)*CFE3:CFE42)+SUMPRODUCT((CEW3:CEW42=CBB11)*(CEZ3:CEZ42=CBB15)*CFF3:CFF42)+SUMPRODUCT((CEW3:CEW42=CBB12)*(CEZ3:CEZ42=CBB15)*CFF3:CFF42)+SUMPRODUCT((CEW3:CEW42=CBB13)*(CEZ3:CEZ42=CBB15)*CFF3:CFF42)+SUMPRODUCT((CEW3:CEW42=CBB14)*(CEZ3:CEZ42=CBB15)*CFF3:CFF42)</f>
        <v>0</v>
      </c>
      <c r="CBQ15" s="255">
        <f ca="1">IF(CBB15&lt;&gt;"",CBC15*4+CBD15*2+CBO15+CBP15,"")</f>
        <v>0</v>
      </c>
      <c r="CBR15" s="255">
        <f ca="1">IF(CBB15&lt;&gt;"",RANK(CBQ15,CBQ11:CBQ15),"")</f>
        <v>1</v>
      </c>
      <c r="CBS15" s="255">
        <f ca="1">SUMPRODUCT((CBQ11:CBQ15=CBQ15)*(CBH11:CBH15&gt;CBH15))</f>
        <v>0</v>
      </c>
      <c r="CBT15" s="255">
        <f ca="1">SUMPRODUCT((CBQ11:CBQ15=CBQ15)*(CBH11:CBH15=CBH15)*(CBK11:CBK15&gt;CBK15))</f>
        <v>0</v>
      </c>
      <c r="CBU15" s="255">
        <f ca="1">SUMPRODUCT((CBQ11:CBQ15=CBQ15)*(CBH11:CBH15=CBH15)*(CBK11:CBK15=CBK15)*(CBL11:CBL15&gt;CBL15))</f>
        <v>0</v>
      </c>
      <c r="CBV15" s="255">
        <f ca="1">SUMPRODUCT((CBQ11:CBQ15=CBQ15)*(CBH11:CBH15=CBH15)*(CBK11:CBK15=CBK15)*(CBL11:CBL15=CBL15)*(CBM11:CBM15&gt;CBM15))</f>
        <v>0</v>
      </c>
      <c r="CBW15" s="255">
        <f ca="1">SUMPRODUCT((CBQ11:CBQ15=CBQ15)*(CBH11:CBH15=CBH15)*(CBK11:CBK15=CBK15)*(CBL11:CBL15=CBL15)*(CBM11:CBM15=CBM15)*(CBN11:CBN15&gt;CBN15))</f>
        <v>0</v>
      </c>
      <c r="CBX15" s="255">
        <f t="shared" ca="1" si="736"/>
        <v>1</v>
      </c>
      <c r="CBY15" s="255" t="str">
        <f ca="1">IF(CBB15&lt;&gt;"",INDEX(CBB11:CBB15,MATCH(5,CBX11:CBX15,0),0),"")</f>
        <v>South Africa</v>
      </c>
      <c r="CBZ15" s="255" t="str">
        <f ca="1">IF(CAX14&lt;&gt;"",CAX14,"")</f>
        <v/>
      </c>
      <c r="CCA15" s="255" t="str">
        <f ca="1">IF(CBZ15&lt;&gt;"",SUMPRODUCT((CEW3:CEW42=CBZ15)*(CEZ3:CEZ42=CBZ12)*(CFG3:CFG42="W"))+SUMPRODUCT((CEW3:CEW42=CBZ15)*(CEZ3:CEZ42=CBZ13)*(CFG3:CFG42="W"))+SUMPRODUCT((CEW3:CEW42=CBZ15)*(CEZ3:CEZ42=CBZ14)*(CFG3:CFG42="W"))+SUMPRODUCT((CEW3:CEW42=CBZ12)*(CEZ3:CEZ42=CBZ15)*(CFG3:CFG42="W"))+SUMPRODUCT((CEW3:CEW42=CBZ13)*(CEZ3:CEZ42=CBZ15)*(CFG3:CFG42="W"))+SUMPRODUCT((CEW3:CEW42=CBZ14)*(CEZ3:CEZ42=CBZ15)*(CFG3:CFG42="W")),"")</f>
        <v/>
      </c>
      <c r="CCB15" s="255" t="str">
        <f ca="1">IF(CBZ15&lt;&gt;"",SUMPRODUCT((CEW3:CEW42=CBZ15)*(CEZ3:CEZ42=CBZ12)*(CFG3:CFG42="D"))+SUMPRODUCT((CEW3:CEW42=CBZ15)*(CEZ3:CEZ42=CBZ13)*(CFG3:CFG42="D"))+SUMPRODUCT((CEW3:CEW42=CBZ15)*(CEZ3:CEZ42=CBZ14)*(CFG3:CFG42="D"))+SUMPRODUCT((CEW3:CEW42=CBZ12)*(CEZ3:CEZ42=CBZ15)*(CFG3:CFG42="D"))+SUMPRODUCT((CEW3:CEW42=CBZ13)*(CEZ3:CEZ42=CBZ15)*(CFG3:CFG42="D"))+SUMPRODUCT((CEW3:CEW42=CBZ14)*(CEZ3:CEZ42=CBZ15)*(CFG3:CFG42="D")),"")</f>
        <v/>
      </c>
      <c r="CCC15" s="255" t="str">
        <f ca="1">IF(CBZ15&lt;&gt;"",SUMPRODUCT((CEW3:CEW42=CBZ15)*(CEZ3:CEZ42=CBZ12)*(CFG3:CFG42="L"))+SUMPRODUCT((CEW3:CEW42=CBZ15)*(CEZ3:CEZ42=CBZ13)*(CFG3:CFG42="L"))+SUMPRODUCT((CEW3:CEW42=CBZ15)*(CEZ3:CEZ42=CBZ14)*(CFG3:CFG42="L"))+SUMPRODUCT((CEW3:CEW42=CBZ12)*(CEZ3:CEZ42=CBZ15)*(CFG3:CFG42="L"))+SUMPRODUCT((CEW3:CEW42=CBZ13)*(CEZ3:CEZ42=CBZ15)*(CFG3:CFG42="L"))+SUMPRODUCT((CEW3:CEW42=CBZ14)*(CEZ3:CEZ42=CBZ15)*(CFG3:CFG42="L")),"")</f>
        <v/>
      </c>
      <c r="CCD15" s="255">
        <f ca="1">IF(CBZ15&lt;&gt;"",VLOOKUP(CBZ15,CAC4:CAG29,5,FALSE),0)</f>
        <v>0</v>
      </c>
      <c r="CCE15" s="255">
        <f ca="1">IF(CBZ15&lt;&gt;"",VLOOKUP(CBZ15,CAC4:CAH29,6,FALSE),0)</f>
        <v>0</v>
      </c>
      <c r="CCF15" s="255">
        <f ca="1">CCD15-CCE15+1000</f>
        <v>1000</v>
      </c>
      <c r="CCG15" s="255">
        <f ca="1">IF(CBZ15&lt;&gt;"",VLOOKUP(CBZ15,CAC4:CAJ29,8,FALSE),0)</f>
        <v>0</v>
      </c>
      <c r="CCH15" s="255">
        <f ca="1">IF(CBZ15&lt;&gt;"",VLOOKUP(CBZ15,CAC4:CAK29,9,FALSE),0)</f>
        <v>0</v>
      </c>
      <c r="CCI15" s="255" t="str">
        <f ca="1">IF(CBZ15&lt;&gt;"",CCG15-CCH15+1000,"")</f>
        <v/>
      </c>
      <c r="CCJ15" s="255" t="str">
        <f ca="1">IF(CBZ15&lt;&gt;"",VLOOKUP(CBZ15,CAC11:CAG15,5,FALSE),"")</f>
        <v/>
      </c>
      <c r="CCK15" s="255" t="str">
        <f ca="1">IF(CBZ15&lt;&gt;"",VLOOKUP(CBZ15,CAC11:CAJ15,8,FALSE),"")</f>
        <v/>
      </c>
      <c r="CCL15" s="255" t="str">
        <f ca="1">IF(CBZ15&lt;&gt;"",VLOOKUP(CBZ15,CAC11:CAQ15,15,FALSE),"")</f>
        <v/>
      </c>
      <c r="CCM15" s="255" t="str">
        <f ca="1">IF(CBZ15&lt;&gt;"",SUMPRODUCT((CEW3:CEW42=CBZ15)*(CEZ3:CEZ42=CBZ12)*CFC3:CFC42)+SUMPRODUCT((CEW3:CEW42=CBZ15)*(CEZ3:CEZ42=CBZ13)*CFC3:CFC42)+SUMPRODUCT((CEW3:CEW42=CBZ15)*(CEZ3:CEZ42=CBZ14)*CFC3:CFC42)+SUMPRODUCT((CEW3:CEW42=CBZ12)*(CEZ3:CEZ42=CBZ15)*CFD3:CFD42)+SUMPRODUCT((CEW3:CEW42=CBZ13)*(CEZ3:CEZ42=CBZ15)*CFD3:CFD42)+SUMPRODUCT((CEW3:CEW42=CBZ14)*(CEZ3:CEZ42=CBZ15)*CFD3:CFD42),"")</f>
        <v/>
      </c>
      <c r="CCN15" s="255" t="str">
        <f ca="1">IF(CBZ15&lt;&gt;"",SUMPRODUCT((CEW3:CEW42=CBZ15)*(CEZ3:CEZ42=CBZ12)*CFE3:CFE42)+SUMPRODUCT((CEW3:CEW42=CBZ15)*(CEZ3:CEZ42=CBZ13)*CFE3:CFE42)+SUMPRODUCT((CEW3:CEW42=CBZ15)*(CEZ3:CEZ42=CBZ14)*CFE3:CFE42)+SUMPRODUCT((CEW3:CEW42=CBZ12)*(CEZ3:CEZ42=CBZ15)*CFF3:CFF42)+SUMPRODUCT((CEW3:CEW42=CBZ13)*(CEZ3:CEZ42=CBZ15)*CFF3:CFF42)+SUMPRODUCT((CEW3:CEW42=CBZ14)*(CEZ3:CEZ42=CBZ15)*CFF3:CFF42),"")</f>
        <v/>
      </c>
      <c r="CCO15" s="255" t="str">
        <f ca="1">IF(CBZ15&lt;&gt;"",CCA15*4+CCB15*2+CCM15+CCN15,"")</f>
        <v/>
      </c>
      <c r="CCP15" s="255" t="str">
        <f ca="1">IF(CBZ15&lt;&gt;"",RANK(CCO15,CCO12:CCO15),"")</f>
        <v/>
      </c>
      <c r="CCQ15" s="255">
        <f ca="1">SUMPRODUCT((CCO12:CCO15=CCO15)*(CCF12:CCF15&gt;CCF15))</f>
        <v>0</v>
      </c>
      <c r="CCR15" s="255">
        <f ca="1">SUMPRODUCT((CCO12:CCO15=CCO15)*(CCF12:CCF15=CCF15)*(CCI12:CCI15&gt;CCI15))</f>
        <v>0</v>
      </c>
      <c r="CCS15" s="255">
        <f ca="1">SUMPRODUCT((CCO11:CCO15=CCO15)*(CCF11:CCF15=CCF15)*(CCI11:CCI15=CCI15)*(CCJ11:CCJ15&gt;CCJ15))</f>
        <v>0</v>
      </c>
      <c r="CCT15" s="255">
        <f ca="1">SUMPRODUCT((CCO11:CCO15=CCO15)*(CCF11:CCF15=CCF15)*(CCI11:CCI15=CCI15)*(CCJ11:CCJ15=CCJ15)*(CCK11:CCK15&gt;CCK15))</f>
        <v>0</v>
      </c>
      <c r="CCU15" s="255">
        <f ca="1">SUMPRODUCT((CCO11:CCO15=CCO15)*(CCF11:CCF15=CCF15)*(CCI11:CCI15=CCI15)*(CCJ11:CCJ15=CCJ15)*(CCK11:CCK15=CCK15)*(CCL11:CCL15&gt;CCL15))</f>
        <v>0</v>
      </c>
      <c r="CCV15" s="255" t="str">
        <f t="shared" ca="1" si="737"/>
        <v/>
      </c>
      <c r="CCW15" s="255" t="str">
        <f ca="1">IF(CBZ15&lt;&gt;"",INDEX(CBZ12:CBZ15,MATCH(5,CCV12:CCV15,0),0),"")</f>
        <v/>
      </c>
      <c r="CCX15" s="255" t="str">
        <f ca="1">IF(CAY13&lt;&gt;"",CAY13,"")</f>
        <v/>
      </c>
      <c r="CCY15" s="255" t="str">
        <f ca="1">IF(CCX15&lt;&gt;"",SUMPRODUCT((CEW3:CEW42=CCX15)*(CEZ3:CEZ42=CCX16)*(CFG3:CFG42="W"))+SUMPRODUCT((CEW3:CEW42=CCX15)*(CEZ3:CEZ42=CCX13)*(CFG3:CFG42="W"))+SUMPRODUCT((CEW3:CEW42=CCX15)*(CEZ3:CEZ42=CCX14)*(CFG3:CFG42="W"))+SUMPRODUCT((CEW3:CEW42=CCX16)*(CEZ3:CEZ42=CCX15)*(CFH3:CFH42="W"))+SUMPRODUCT((CEW3:CEW42=CCX13)*(CEZ3:CEZ42=CCX15)*(CFH3:CFH42="W"))+SUMPRODUCT((CEW3:CEW42=CCX14)*(CEZ3:CEZ42=CCX15)*(CFH3:CFH42="W")),"")</f>
        <v/>
      </c>
      <c r="CCZ15" s="255" t="str">
        <f ca="1">IF(CCX15&lt;&gt;"",SUMPRODUCT((CEW3:CEW42=CCX15)*(CEZ3:CEZ42=CCX16)*(CFG3:CFG42="D"))+SUMPRODUCT((CEW3:CEW42=CCX15)*(CEZ3:CEZ42=CCX13)*(CFG3:CFG42="D"))+SUMPRODUCT((CEW3:CEW42=CCX15)*(CEZ3:CEZ42=CCX14)*(CFG3:CFG42="D"))+SUMPRODUCT((CEW3:CEW42=CCX16)*(CEZ3:CEZ42=CCX15)*(CFG3:CFG42="D"))+SUMPRODUCT((CEW3:CEW42=CCX13)*(CEZ3:CEZ42=CCX15)*(CFG3:CFG42="D"))+SUMPRODUCT((CEW3:CEW42=CCX14)*(CEZ3:CEZ42=CCX15)*(CFG3:CFG42="D")),"")</f>
        <v/>
      </c>
      <c r="CDA15" s="255" t="str">
        <f ca="1">IF(CCX15&lt;&gt;"",SUMPRODUCT((CEW3:CEW42=CCX15)*(CEZ3:CEZ42=CCX16)*(CFG3:CFG42="L"))+SUMPRODUCT((CEW3:CEW42=CCX15)*(CEZ3:CEZ42=CCX13)*(CFG3:CFG42="L"))+SUMPRODUCT((CEW3:CEW42=CCX15)*(CEZ3:CEZ42=CCX14)*(CFG3:CFG42="L"))+SUMPRODUCT((CEW3:CEW42=CCX16)*(CEZ3:CEZ42=CCX15)*(CFH3:CFH42="L"))+SUMPRODUCT((CEW3:CEW42=CCX13)*(CEZ3:CEZ42=CCX15)*(CFH3:CFH42="L"))+SUMPRODUCT((CEW3:CEW42=CCX14)*(CEZ3:CEZ42=CCX15)*(CFH3:CFH42="L")),"")</f>
        <v/>
      </c>
      <c r="CDB15" s="255">
        <f ca="1">IF(CCX15&lt;&gt;"",VLOOKUP(CCX15,CAC4:CAG29,5,FALSE),0)</f>
        <v>0</v>
      </c>
      <c r="CDC15" s="255">
        <f ca="1">IF(CCX15&lt;&gt;"",VLOOKUP(CCX15,CAC4:CAH29,6,FALSE),0)</f>
        <v>0</v>
      </c>
      <c r="CDD15" s="255">
        <f ca="1">CDB15-CDC15+1000</f>
        <v>1000</v>
      </c>
      <c r="CDE15" s="255">
        <f ca="1">IF(CCX15&lt;&gt;"",VLOOKUP(CCX15,CAC4:CAJ29,8,FALSE),0)</f>
        <v>0</v>
      </c>
      <c r="CDF15" s="255">
        <f ca="1">IF(CCX15&lt;&gt;"",VLOOKUP(CCX15,CAC4:CAK29,9,FALSE),0)</f>
        <v>0</v>
      </c>
      <c r="CDG15" s="255" t="str">
        <f ca="1">IF(CCX15&lt;&gt;"",CDE15-CDF15+1000,"")</f>
        <v/>
      </c>
      <c r="CDH15" s="255" t="str">
        <f ca="1">IF(CCX15&lt;&gt;"",VLOOKUP(CCX15,CAC11:CAG15,5,FALSE),"")</f>
        <v/>
      </c>
      <c r="CDI15" s="255" t="str">
        <f ca="1">IF(CCX15&lt;&gt;"",VLOOKUP(CCX15,CAC11:CAJ15,8,FALSE),"")</f>
        <v/>
      </c>
      <c r="CDJ15" s="255" t="str">
        <f ca="1">IF(CCX15&lt;&gt;"",VLOOKUP(CCX15,CAC11:CAQ15,15,FALSE),"")</f>
        <v/>
      </c>
      <c r="CDK15" s="255" t="str">
        <f ca="1">IF(CCX15&lt;&gt;"",SUMPRODUCT((CEW3:CEW42=CCX15)*(CEZ3:CEZ42=CCX16)*CFC3:CFC42)+SUMPRODUCT((CEW3:CEW42=CCX15)*(CEZ3:CEZ42=CCX13)*CFC3:CFC42)+SUMPRODUCT((CEW3:CEW42=CCX15)*(CEZ3:CEZ42=CCX14)*CFC3:CFC42)+SUMPRODUCT((CEW3:CEW42=CCX16)*(CEZ3:CEZ42=CCX15)*CFD3:CFD42)+SUMPRODUCT((CEW3:CEW42=CCX13)*(CEZ3:CEZ42=CCX15)*CFD3:CFD42)+SUMPRODUCT((CEW3:CEW42=CCX14)*(CEZ3:CEZ42=CCX15)*CFD3:CFD42),"")</f>
        <v/>
      </c>
      <c r="CDL15" s="255" t="str">
        <f ca="1">IF(CCX15&lt;&gt;"",SUMPRODUCT((CEW3:CEW42=CCX15)*(CEZ3:CEZ42=CCX16)*CFE3:CFE42)+SUMPRODUCT((CEW3:CEW42=CCX15)*(CEZ3:CEZ42=CCX13)*CFE3:CFE42)+SUMPRODUCT((CEW3:CEW42=CCX15)*(CEZ3:CEZ42=CCX14)*CFE3:CFE42)+SUMPRODUCT((CEW3:CEW42=CCX16)*(CEZ3:CEZ42=CCX15)*CFF3:CFF42)+SUMPRODUCT((CEW3:CEW42=CCX13)*(CEZ3:CEZ42=CCX15)*CFF3:CFF42)+SUMPRODUCT((CEW3:CEW42=CCX14)*(CEZ3:CEZ42=CCX15)*CFF3:CFF42),"")</f>
        <v/>
      </c>
      <c r="CDM15" s="255" t="str">
        <f ca="1">IF(CCX15&lt;&gt;"",CCY15*4+CCZ15*2+CDK15+CDL15,"")</f>
        <v/>
      </c>
      <c r="CDN15" s="255" t="str">
        <f ca="1">IF(CCX15&lt;&gt;"",RANK(CDM15,CDM13:CDM16),"")</f>
        <v/>
      </c>
      <c r="CDO15" s="255">
        <f ca="1">SUMPRODUCT((CDM13:CDM16=CDM15)*(CDD13:CDD16&gt;CDD15))</f>
        <v>0</v>
      </c>
      <c r="CDP15" s="255">
        <f ca="1">SUMPRODUCT((CDM13:CDM16=CDM15)*(CDD13:CDD16=CDD15)*(CDG13:CDG16&gt;CDG15))</f>
        <v>0</v>
      </c>
      <c r="CDQ15" s="255">
        <f ca="1">SUMPRODUCT((CDM11:CDM15=CDM15)*(CDD11:CDD15=CDD15)*(CDG11:CDG15=CDG15)*(CDH11:CDH15&gt;CDH15))</f>
        <v>0</v>
      </c>
      <c r="CDR15" s="255">
        <f ca="1">SUMPRODUCT((CDM11:CDM15=CDM15)*(CDD11:CDD15=CDD15)*(CDG11:CDG15=CDG15)*(CDH11:CDH15=CDH15)*(CDI11:CDI15&gt;CDI15))</f>
        <v>0</v>
      </c>
      <c r="CDS15" s="255">
        <f ca="1">SUMPRODUCT((CDM11:CDM15=CDM15)*(CDD11:CDD15=CDD15)*(CDG11:CDG15=CDG15)*(CDH11:CDH15=CDH15)*(CDI11:CDI15=CDI15)*(CDJ11:CDJ15&gt;CDJ15))</f>
        <v>0</v>
      </c>
      <c r="CDT15" s="255" t="str">
        <f t="shared" ca="1" si="769"/>
        <v/>
      </c>
      <c r="CDU15" s="255" t="str">
        <f ca="1">IF(CCX15&lt;&gt;"",INDEX(CCX13:CCX15,MATCH(5,CDT13:CDT15,0),0),"")</f>
        <v/>
      </c>
      <c r="CDV15" s="255" t="str">
        <f ca="1">IF(CAZ12&lt;&gt;"",CAZ12,"")</f>
        <v/>
      </c>
      <c r="CDW15" s="255">
        <f ca="1">SUMPRODUCT((CEW3:CEW42=CDV15)*(CEZ3:CEZ42=CDV16)*(CFG3:CFG42="W"))+SUMPRODUCT((CEW3:CEW42=CDV15)*(CEZ3:CEZ42=CDV17)*(CFG3:CFG42="W"))+SUMPRODUCT((CEW3:CEW42=CDV15)*(CEZ3:CEZ42=CDV14)*(CFG3:CFG42="W"))+SUMPRODUCT((CEW3:CEW42=CDV16)*(CEZ3:CEZ42=CDV15)*(CFH3:CFH42="W"))+SUMPRODUCT((CEW3:CEW42=CDV17)*(CEZ3:CEZ42=CDV15)*(CFH3:CFH42="W"))+SUMPRODUCT((CEW3:CEW42=CDV14)*(CEZ3:CEZ42=CDV15)*(CFH3:CFH42="W"))</f>
        <v>0</v>
      </c>
      <c r="CDX15" s="255">
        <f ca="1">SUMPRODUCT((CEW3:CEW42=CDV15)*(CEZ3:CEZ42=CDV16)*(CFG3:CFG42="D"))+SUMPRODUCT((CEW3:CEW42=CDV15)*(CEZ3:CEZ42=CDV17)*(CFG3:CFG42="D"))+SUMPRODUCT((CEW3:CEW42=CDV15)*(CEZ3:CEZ42=CDV14)*(CFG3:CFG42="D"))+SUMPRODUCT((CEW3:CEW42=CDV16)*(CEZ3:CEZ42=CDV15)*(CFG3:CFG42="D"))+SUMPRODUCT((CEW3:CEW42=CDV17)*(CEZ3:CEZ42=CDV15)*(CFG3:CFG42="D"))+SUMPRODUCT((CEW3:CEW42=CDV14)*(CEZ3:CEZ42=CDV15)*(CFG3:CFG42="D"))</f>
        <v>0</v>
      </c>
      <c r="CDY15" s="255">
        <f ca="1">SUMPRODUCT((CEW3:CEW42=CDV15)*(CEZ3:CEZ42=CDV16)*(CFG3:CFG42="L"))+SUMPRODUCT((CEW3:CEW42=CDV15)*(CEZ3:CEZ42=CDV17)*(CFG3:CFG42="L"))+SUMPRODUCT((CEW3:CEW42=CDV15)*(CEZ3:CEZ42=CDV14)*(CFG3:CFG42="L"))+SUMPRODUCT((CEW3:CEW42=CDV16)*(CEZ3:CEZ42=CDV15)*(CFH3:CFH42="L"))+SUMPRODUCT((CEW3:CEW42=CDV17)*(CEZ3:CEZ42=CDV15)*(CFH3:CFH42="L"))+SUMPRODUCT((CEW3:CEW42=CDV14)*(CEZ3:CEZ42=CDV15)*(CFH3:CFH42="L"))</f>
        <v>0</v>
      </c>
      <c r="CDZ15" s="255">
        <f ca="1">IF(CDV15&lt;&gt;"",VLOOKUP(CDV15,CAC4:CAG29,5,FALSE),0)</f>
        <v>0</v>
      </c>
      <c r="CEA15" s="255">
        <f ca="1">IF(CDV15&lt;&gt;"",VLOOKUP(CDV15,CAC4:CAH29,6,FALSE),0)</f>
        <v>0</v>
      </c>
      <c r="CEB15" s="255">
        <f ca="1">CDZ15-CEA15+1000</f>
        <v>1000</v>
      </c>
      <c r="CEC15" s="255">
        <f ca="1">IF(CDV15&lt;&gt;"",VLOOKUP(CDV15,CAC4:CAJ29,8,FALSE),0)</f>
        <v>0</v>
      </c>
      <c r="CED15" s="255">
        <f ca="1">IF(CDV15&lt;&gt;"",VLOOKUP(CDV15,CAC4:CAK29,9,FALSE),0)</f>
        <v>0</v>
      </c>
      <c r="CEE15" s="255">
        <f t="shared" ref="CEE15" ca="1" si="848">CEC15-CED15+1000</f>
        <v>1000</v>
      </c>
      <c r="CEF15" s="255" t="str">
        <f ca="1">IF(CDV15&lt;&gt;"",VLOOKUP(CDV15,CAC11:CAG15,5,FALSE),"")</f>
        <v/>
      </c>
      <c r="CEG15" s="255" t="str">
        <f ca="1">IF(CDV15&lt;&gt;"",VLOOKUP(CDV15,CAC11:CAJ15,8,FALSE),"")</f>
        <v/>
      </c>
      <c r="CEH15" s="255" t="str">
        <f ca="1">IF(CDV15&lt;&gt;"",VLOOKUP(CDV15,CAC11:CAQ15,15,FALSE),"")</f>
        <v/>
      </c>
      <c r="CEI15" s="255">
        <f ca="1">SUMPRODUCT((CEW3:CEW42=CDV15)*(CEZ3:CEZ42=CDV16)*CFC3:CFC42)+SUMPRODUCT((CEW3:CEW42=CDV15)*(CEZ3:CEZ42=CDV17)*CFC3:CFC42)+SUMPRODUCT((CEW3:CEW42=CDV15)*(CEZ3:CEZ42=CDV14)*CFC3:CFC42)+SUMPRODUCT((CEW3:CEW42=CDV16)*(CEZ3:CEZ42=CDV15)*CFD3:CFD42)+SUMPRODUCT((CEW3:CEW42=CDV17)*(CEZ3:CEZ42=CDV15)*CFD3:CFD42)+SUMPRODUCT((CEW3:CEW42=CDV14)*(CEZ3:CEZ42=CDV15)*CFD3:CFD42)</f>
        <v>0</v>
      </c>
      <c r="CEJ15" s="255">
        <f ca="1">SUMPRODUCT((CEW3:CEW42=CDV15)*(CEZ3:CEZ42=CDV16)*CFE3:CFE42)+SUMPRODUCT((CEW3:CEW42=CDV15)*(CEZ3:CEZ42=CDV17)*CFE3:CFE42)+SUMPRODUCT((CEW3:CEW42=CDV15)*(CEZ3:CEZ42=CDV14)*CFE3:CFE42)+SUMPRODUCT((CEW3:CEW42=CDV16)*(CEZ3:CEZ42=CDV15)*CFF3:CFF42)+SUMPRODUCT((CEW3:CEW42=CDV17)*(CEZ3:CEZ42=CDV15)*CFF3:CFF42)+SUMPRODUCT((CEW3:CEW42=CDV14)*(CEZ3:CEZ42=CDV15)*CFF3:CFF42)</f>
        <v>0</v>
      </c>
      <c r="CEK15" s="255">
        <f t="shared" ref="CEK15" ca="1" si="849">CDW15*4+CDX15*2+CEI15+CEJ15</f>
        <v>0</v>
      </c>
      <c r="CEL15" s="255" t="str">
        <f ca="1">IF(CDV15&lt;&gt;"",RANK(CEK15,CEK14:CEK17),"")</f>
        <v/>
      </c>
      <c r="CEM15" s="255">
        <f ca="1">SUMPRODUCT((CEK14:CEK17=CEK15)*(CEB14:CEB17&gt;CEB15))</f>
        <v>0</v>
      </c>
      <c r="CEN15" s="255">
        <f ca="1">SUMPRODUCT((CEK14:CEK17=CEK15)*(CEB14:CEB17=CEB15)*(CEE14:CEE17&gt;CEE15))</f>
        <v>0</v>
      </c>
      <c r="CEO15" s="255">
        <f ca="1">SUMPRODUCT((CEK11:CEK15=CEK15)*(CEB11:CEB15=CEB15)*(CEE11:CEE15=CEE15)*(CEF11:CEF15&gt;CEF15))</f>
        <v>0</v>
      </c>
      <c r="CEP15" s="255">
        <f ca="1">SUMPRODUCT((CEK11:CEK15=CEK15)*(CEB11:CEB15=CEB15)*(CEE11:CEE15=CEE15)*(CEF11:CEF15=CEF15)*(CEG11:CEG15&gt;CEG15))</f>
        <v>0</v>
      </c>
      <c r="CEQ15" s="255">
        <f ca="1">SUMPRODUCT((CEK11:CEK15=CEK15)*(CEB11:CEB15=CEB15)*(CEE11:CEE15=CEE15)*(CEF11:CEF15=CEF15)*(CEG11:CEG15=CEG15)*(CEH11:CEH15&gt;CEH15))</f>
        <v>0</v>
      </c>
      <c r="CER15" s="255" t="str">
        <f t="shared" ca="1" si="817"/>
        <v/>
      </c>
      <c r="CES15" s="255" t="str">
        <f ca="1">IF(CDV14&lt;&gt;"",IF(CDV14=CES14,CDV15,CDV14),"")</f>
        <v/>
      </c>
      <c r="CET15" s="255" t="str">
        <f ca="1">IF(CES15&lt;&gt;"",CES15,IF(CDU15&lt;&gt;"",CDU15,IF(CCW15&lt;&gt;"",CCW15,IF(CBY15&lt;&gt;"",CBY15,CAU15))))</f>
        <v>South Africa</v>
      </c>
      <c r="CEU15" s="255">
        <v>5</v>
      </c>
      <c r="CEV15" s="255">
        <v>13</v>
      </c>
      <c r="CEW15" s="255" t="str">
        <f t="shared" si="130"/>
        <v>Argentina</v>
      </c>
      <c r="CEX15" s="255" t="str">
        <f ca="1">IF(OFFSET('All Players'!$W22,0,CEX$1)&lt;&gt;"",OFFSET('All Players'!$W22,0,CEX$1),"")</f>
        <v/>
      </c>
      <c r="CEY15" s="255" t="str">
        <f ca="1">IF(OFFSET('All Players'!$Y22,0,CEX$1)&lt;&gt;"",OFFSET('All Players'!$Y22,0,CEX$1),"")</f>
        <v/>
      </c>
      <c r="CEZ15" s="255" t="str">
        <f t="shared" si="131"/>
        <v>Georgia</v>
      </c>
      <c r="CFA15" s="255" t="str">
        <f ca="1">IF(OFFSET('All Players'!$AA22,0,CEZ$1)&lt;&gt;"",OFFSET('All Players'!$AA22,0,CEZ$1),"")</f>
        <v/>
      </c>
      <c r="CFB15" s="255" t="str">
        <f ca="1">IF(OFFSET('All Players'!$AC22,0,CFA$1)&lt;&gt;"",OFFSET('All Players'!$AC22,0,CFA$1),"")</f>
        <v/>
      </c>
      <c r="CFC15" s="255">
        <f t="shared" ca="1" si="132"/>
        <v>0</v>
      </c>
      <c r="CFD15" s="255">
        <f t="shared" ca="1" si="133"/>
        <v>0</v>
      </c>
      <c r="CFE15" s="255">
        <f t="shared" ca="1" si="134"/>
        <v>0</v>
      </c>
      <c r="CFF15" s="255">
        <f t="shared" ca="1" si="135"/>
        <v>0</v>
      </c>
      <c r="CFG15" s="255" t="str">
        <f t="shared" ca="1" si="136"/>
        <v/>
      </c>
      <c r="CFH15" s="255" t="str">
        <f t="shared" ca="1" si="137"/>
        <v/>
      </c>
    </row>
    <row r="16" spans="1:2192" x14ac:dyDescent="0.2">
      <c r="DU16" s="255">
        <v>14</v>
      </c>
      <c r="DV16" s="255" t="str">
        <f>Tournament!H26</f>
        <v>Italy</v>
      </c>
      <c r="DW16" s="255">
        <f>IF(AND(Tournament!J26&lt;&gt;"",Tournament!L26&lt;&gt;""),Tournament!J26,0)</f>
        <v>23</v>
      </c>
      <c r="DX16" s="255">
        <f>IF(AND(Tournament!L26&lt;&gt;"",Tournament!J26&lt;&gt;""),Tournament!L26,0)</f>
        <v>18</v>
      </c>
      <c r="DY16" s="255" t="str">
        <f>Tournament!N26</f>
        <v>Canada</v>
      </c>
      <c r="DZ16" s="255">
        <f>IF(Tournament!O26&lt;&gt;"",Tournament!O26,0)</f>
        <v>2</v>
      </c>
      <c r="EA16" s="255">
        <f>IF(Tournament!Q26&lt;&gt;"",Tournament!Q26,0)</f>
        <v>2</v>
      </c>
      <c r="EB16" s="255">
        <f>IF(DW16&lt;&gt;"",IF(Tournament!O26&gt;3,1,0),0)</f>
        <v>0</v>
      </c>
      <c r="EC16" s="255">
        <f>IF(DX16&lt;&gt;"",IF(Tournament!Q26&gt;3,1,0),0)</f>
        <v>0</v>
      </c>
      <c r="ED16" s="255">
        <f t="shared" si="15"/>
        <v>0</v>
      </c>
      <c r="EE16" s="255">
        <f t="shared" si="16"/>
        <v>1</v>
      </c>
      <c r="EF16" s="255" t="str">
        <f>IF(AND(Tournament!J26&lt;&gt;"",Tournament!L26&lt;&gt;""),IF(DW16&gt;DX16,"W",IF(DW16=DX16,"D","L")),"")</f>
        <v>W</v>
      </c>
      <c r="EG16" s="255" t="str">
        <f t="shared" si="17"/>
        <v>L</v>
      </c>
      <c r="JB16" s="255">
        <v>14</v>
      </c>
      <c r="JC16" s="255" t="str">
        <f t="shared" si="18"/>
        <v>Italy</v>
      </c>
      <c r="JD16" s="255" t="str">
        <f ca="1">IF(OFFSET('All Players'!$W23,0,JD$1)&lt;&gt;"",OFFSET('All Players'!$W23,0,JD$1),"")</f>
        <v/>
      </c>
      <c r="JE16" s="255" t="str">
        <f ca="1">IF(OFFSET('All Players'!$Y23,0,JD$1)&lt;&gt;"",OFFSET('All Players'!$Y23,0,JD$1),"")</f>
        <v/>
      </c>
      <c r="JF16" s="255" t="str">
        <f t="shared" si="19"/>
        <v>Canada</v>
      </c>
      <c r="JG16" s="255" t="str">
        <f ca="1">IF(OFFSET('All Players'!$AA23,0,JF$1)&lt;&gt;"",OFFSET('All Players'!$AA23,0,JF$1),"")</f>
        <v/>
      </c>
      <c r="JH16" s="255" t="str">
        <f ca="1">IF(OFFSET('All Players'!$AC23,0,JG$1)&lt;&gt;"",OFFSET('All Players'!$AC23,0,JG$1),"")</f>
        <v/>
      </c>
      <c r="JI16" s="255">
        <f t="shared" ca="1" si="20"/>
        <v>0</v>
      </c>
      <c r="JJ16" s="255">
        <f t="shared" ca="1" si="21"/>
        <v>0</v>
      </c>
      <c r="JK16" s="255">
        <f t="shared" ca="1" si="22"/>
        <v>0</v>
      </c>
      <c r="JL16" s="255">
        <f t="shared" ca="1" si="23"/>
        <v>0</v>
      </c>
      <c r="JM16" s="255" t="str">
        <f t="shared" ca="1" si="24"/>
        <v/>
      </c>
      <c r="JN16" s="255" t="str">
        <f t="shared" ca="1" si="25"/>
        <v/>
      </c>
      <c r="OI16" s="255">
        <v>14</v>
      </c>
      <c r="OJ16" s="255" t="str">
        <f t="shared" si="26"/>
        <v>Italy</v>
      </c>
      <c r="OK16" s="255" t="str">
        <f ca="1">IF(OFFSET('All Players'!$W23,0,OK$1)&lt;&gt;"",OFFSET('All Players'!$W23,0,OK$1),"")</f>
        <v/>
      </c>
      <c r="OL16" s="255" t="str">
        <f ca="1">IF(OFFSET('All Players'!$Y23,0,OK$1)&lt;&gt;"",OFFSET('All Players'!$Y23,0,OK$1),"")</f>
        <v/>
      </c>
      <c r="OM16" s="255" t="str">
        <f t="shared" si="27"/>
        <v>Canada</v>
      </c>
      <c r="ON16" s="255" t="str">
        <f ca="1">IF(OFFSET('All Players'!$AA23,0,OM$1)&lt;&gt;"",OFFSET('All Players'!$AA23,0,OM$1),"")</f>
        <v/>
      </c>
      <c r="OO16" s="255" t="str">
        <f ca="1">IF(OFFSET('All Players'!$AC23,0,ON$1)&lt;&gt;"",OFFSET('All Players'!$AC23,0,ON$1),"")</f>
        <v/>
      </c>
      <c r="OP16" s="255">
        <f t="shared" ca="1" si="28"/>
        <v>0</v>
      </c>
      <c r="OQ16" s="255">
        <f t="shared" ca="1" si="29"/>
        <v>0</v>
      </c>
      <c r="OR16" s="255">
        <f t="shared" ca="1" si="30"/>
        <v>0</v>
      </c>
      <c r="OS16" s="255">
        <f t="shared" ca="1" si="31"/>
        <v>0</v>
      </c>
      <c r="OT16" s="255" t="str">
        <f t="shared" ca="1" si="32"/>
        <v/>
      </c>
      <c r="OU16" s="255" t="str">
        <f t="shared" ca="1" si="33"/>
        <v/>
      </c>
      <c r="TP16" s="255">
        <v>14</v>
      </c>
      <c r="TQ16" s="255" t="str">
        <f t="shared" si="34"/>
        <v>Italy</v>
      </c>
      <c r="TR16" s="255" t="str">
        <f ca="1">IF(OFFSET('All Players'!$W23,0,TR$1)&lt;&gt;"",OFFSET('All Players'!$W23,0,TR$1),"")</f>
        <v/>
      </c>
      <c r="TS16" s="255" t="str">
        <f ca="1">IF(OFFSET('All Players'!$Y23,0,TR$1)&lt;&gt;"",OFFSET('All Players'!$Y23,0,TR$1),"")</f>
        <v/>
      </c>
      <c r="TT16" s="255" t="str">
        <f t="shared" si="35"/>
        <v>Canada</v>
      </c>
      <c r="TU16" s="255" t="str">
        <f ca="1">IF(OFFSET('All Players'!$AA23,0,TT$1)&lt;&gt;"",OFFSET('All Players'!$AA23,0,TT$1),"")</f>
        <v/>
      </c>
      <c r="TV16" s="255" t="str">
        <f ca="1">IF(OFFSET('All Players'!$AC23,0,TU$1)&lt;&gt;"",OFFSET('All Players'!$AC23,0,TU$1),"")</f>
        <v/>
      </c>
      <c r="TW16" s="255">
        <f t="shared" ca="1" si="36"/>
        <v>0</v>
      </c>
      <c r="TX16" s="255">
        <f t="shared" ca="1" si="37"/>
        <v>0</v>
      </c>
      <c r="TY16" s="255">
        <f t="shared" ca="1" si="38"/>
        <v>0</v>
      </c>
      <c r="TZ16" s="255">
        <f t="shared" ca="1" si="39"/>
        <v>0</v>
      </c>
      <c r="UA16" s="255" t="str">
        <f t="shared" ca="1" si="40"/>
        <v/>
      </c>
      <c r="UB16" s="255" t="str">
        <f t="shared" ca="1" si="41"/>
        <v/>
      </c>
      <c r="YW16" s="255">
        <v>14</v>
      </c>
      <c r="YX16" s="255" t="str">
        <f t="shared" si="42"/>
        <v>Italy</v>
      </c>
      <c r="YY16" s="255" t="str">
        <f ca="1">IF(OFFSET('All Players'!$W23,0,YY$1)&lt;&gt;"",OFFSET('All Players'!$W23,0,YY$1),"")</f>
        <v/>
      </c>
      <c r="YZ16" s="255" t="str">
        <f ca="1">IF(OFFSET('All Players'!$Y23,0,YY$1)&lt;&gt;"",OFFSET('All Players'!$Y23,0,YY$1),"")</f>
        <v/>
      </c>
      <c r="ZA16" s="255" t="str">
        <f t="shared" si="43"/>
        <v>Canada</v>
      </c>
      <c r="ZB16" s="255" t="str">
        <f ca="1">IF(OFFSET('All Players'!$AA23,0,ZA$1)&lt;&gt;"",OFFSET('All Players'!$AA23,0,ZA$1),"")</f>
        <v/>
      </c>
      <c r="ZC16" s="255" t="str">
        <f ca="1">IF(OFFSET('All Players'!$AC23,0,ZB$1)&lt;&gt;"",OFFSET('All Players'!$AC23,0,ZB$1),"")</f>
        <v/>
      </c>
      <c r="ZD16" s="255">
        <f t="shared" ca="1" si="44"/>
        <v>0</v>
      </c>
      <c r="ZE16" s="255">
        <f t="shared" ca="1" si="45"/>
        <v>0</v>
      </c>
      <c r="ZF16" s="255">
        <f t="shared" ca="1" si="46"/>
        <v>0</v>
      </c>
      <c r="ZG16" s="255">
        <f t="shared" ca="1" si="47"/>
        <v>0</v>
      </c>
      <c r="ZH16" s="255" t="str">
        <f t="shared" ca="1" si="48"/>
        <v/>
      </c>
      <c r="ZI16" s="255" t="str">
        <f t="shared" ca="1" si="49"/>
        <v/>
      </c>
      <c r="AED16" s="255">
        <v>14</v>
      </c>
      <c r="AEE16" s="255" t="str">
        <f t="shared" si="50"/>
        <v>Italy</v>
      </c>
      <c r="AEF16" s="255" t="str">
        <f ca="1">IF(OFFSET('All Players'!$W23,0,AEF$1)&lt;&gt;"",OFFSET('All Players'!$W23,0,AEF$1),"")</f>
        <v/>
      </c>
      <c r="AEG16" s="255" t="str">
        <f ca="1">IF(OFFSET('All Players'!$Y23,0,AEF$1)&lt;&gt;"",OFFSET('All Players'!$Y23,0,AEF$1),"")</f>
        <v/>
      </c>
      <c r="AEH16" s="255" t="str">
        <f t="shared" si="51"/>
        <v>Canada</v>
      </c>
      <c r="AEI16" s="255" t="str">
        <f ca="1">IF(OFFSET('All Players'!$AA23,0,AEH$1)&lt;&gt;"",OFFSET('All Players'!$AA23,0,AEH$1),"")</f>
        <v/>
      </c>
      <c r="AEJ16" s="255" t="str">
        <f ca="1">IF(OFFSET('All Players'!$AC23,0,AEI$1)&lt;&gt;"",OFFSET('All Players'!$AC23,0,AEI$1),"")</f>
        <v/>
      </c>
      <c r="AEK16" s="255">
        <f t="shared" ca="1" si="52"/>
        <v>0</v>
      </c>
      <c r="AEL16" s="255">
        <f t="shared" ca="1" si="53"/>
        <v>0</v>
      </c>
      <c r="AEM16" s="255">
        <f t="shared" ca="1" si="54"/>
        <v>0</v>
      </c>
      <c r="AEN16" s="255">
        <f t="shared" ca="1" si="55"/>
        <v>0</v>
      </c>
      <c r="AEO16" s="255" t="str">
        <f t="shared" ca="1" si="56"/>
        <v/>
      </c>
      <c r="AEP16" s="255" t="str">
        <f t="shared" ca="1" si="57"/>
        <v/>
      </c>
      <c r="AJK16" s="255">
        <v>14</v>
      </c>
      <c r="AJL16" s="255" t="str">
        <f t="shared" si="58"/>
        <v>Italy</v>
      </c>
      <c r="AJM16" s="255" t="str">
        <f ca="1">IF(OFFSET('All Players'!$W23,0,AJM$1)&lt;&gt;"",OFFSET('All Players'!$W23,0,AJM$1),"")</f>
        <v/>
      </c>
      <c r="AJN16" s="255" t="str">
        <f ca="1">IF(OFFSET('All Players'!$Y23,0,AJM$1)&lt;&gt;"",OFFSET('All Players'!$Y23,0,AJM$1),"")</f>
        <v/>
      </c>
      <c r="AJO16" s="255" t="str">
        <f t="shared" si="59"/>
        <v>Canada</v>
      </c>
      <c r="AJP16" s="255" t="str">
        <f ca="1">IF(OFFSET('All Players'!$AA23,0,AJO$1)&lt;&gt;"",OFFSET('All Players'!$AA23,0,AJO$1),"")</f>
        <v/>
      </c>
      <c r="AJQ16" s="255" t="str">
        <f ca="1">IF(OFFSET('All Players'!$AC23,0,AJP$1)&lt;&gt;"",OFFSET('All Players'!$AC23,0,AJP$1),"")</f>
        <v/>
      </c>
      <c r="AJR16" s="255">
        <f t="shared" ca="1" si="60"/>
        <v>0</v>
      </c>
      <c r="AJS16" s="255">
        <f t="shared" ca="1" si="61"/>
        <v>0</v>
      </c>
      <c r="AJT16" s="255">
        <f t="shared" ca="1" si="62"/>
        <v>0</v>
      </c>
      <c r="AJU16" s="255">
        <f t="shared" ca="1" si="63"/>
        <v>0</v>
      </c>
      <c r="AJV16" s="255" t="str">
        <f t="shared" ca="1" si="64"/>
        <v/>
      </c>
      <c r="AJW16" s="255" t="str">
        <f t="shared" ca="1" si="65"/>
        <v/>
      </c>
      <c r="AOR16" s="255">
        <v>14</v>
      </c>
      <c r="AOS16" s="255" t="str">
        <f t="shared" si="66"/>
        <v>Italy</v>
      </c>
      <c r="AOT16" s="255" t="str">
        <f ca="1">IF(OFFSET('All Players'!$W23,0,AOT$1)&lt;&gt;"",OFFSET('All Players'!$W23,0,AOT$1),"")</f>
        <v/>
      </c>
      <c r="AOU16" s="255" t="str">
        <f ca="1">IF(OFFSET('All Players'!$Y23,0,AOT$1)&lt;&gt;"",OFFSET('All Players'!$Y23,0,AOT$1),"")</f>
        <v/>
      </c>
      <c r="AOV16" s="255" t="str">
        <f t="shared" si="67"/>
        <v>Canada</v>
      </c>
      <c r="AOW16" s="255" t="str">
        <f ca="1">IF(OFFSET('All Players'!$AA23,0,AOV$1)&lt;&gt;"",OFFSET('All Players'!$AA23,0,AOV$1),"")</f>
        <v/>
      </c>
      <c r="AOX16" s="255" t="str">
        <f ca="1">IF(OFFSET('All Players'!$AC23,0,AOW$1)&lt;&gt;"",OFFSET('All Players'!$AC23,0,AOW$1),"")</f>
        <v/>
      </c>
      <c r="AOY16" s="255">
        <f t="shared" ca="1" si="68"/>
        <v>0</v>
      </c>
      <c r="AOZ16" s="255">
        <f t="shared" ca="1" si="69"/>
        <v>0</v>
      </c>
      <c r="APA16" s="255">
        <f t="shared" ca="1" si="70"/>
        <v>0</v>
      </c>
      <c r="APB16" s="255">
        <f t="shared" ca="1" si="71"/>
        <v>0</v>
      </c>
      <c r="APC16" s="255" t="str">
        <f t="shared" ca="1" si="72"/>
        <v/>
      </c>
      <c r="APD16" s="255" t="str">
        <f t="shared" ca="1" si="73"/>
        <v/>
      </c>
      <c r="ATY16" s="255">
        <v>14</v>
      </c>
      <c r="ATZ16" s="255" t="str">
        <f t="shared" si="74"/>
        <v>Italy</v>
      </c>
      <c r="AUA16" s="255" t="str">
        <f ca="1">IF(OFFSET('All Players'!$W23,0,AUA$1)&lt;&gt;"",OFFSET('All Players'!$W23,0,AUA$1),"")</f>
        <v/>
      </c>
      <c r="AUB16" s="255" t="str">
        <f ca="1">IF(OFFSET('All Players'!$Y23,0,AUA$1)&lt;&gt;"",OFFSET('All Players'!$Y23,0,AUA$1),"")</f>
        <v/>
      </c>
      <c r="AUC16" s="255" t="str">
        <f t="shared" si="75"/>
        <v>Canada</v>
      </c>
      <c r="AUD16" s="255" t="str">
        <f ca="1">IF(OFFSET('All Players'!$AA23,0,AUC$1)&lt;&gt;"",OFFSET('All Players'!$AA23,0,AUC$1),"")</f>
        <v/>
      </c>
      <c r="AUE16" s="255" t="str">
        <f ca="1">IF(OFFSET('All Players'!$AC23,0,AUD$1)&lt;&gt;"",OFFSET('All Players'!$AC23,0,AUD$1),"")</f>
        <v/>
      </c>
      <c r="AUF16" s="255">
        <f t="shared" ca="1" si="76"/>
        <v>0</v>
      </c>
      <c r="AUG16" s="255">
        <f t="shared" ca="1" si="77"/>
        <v>0</v>
      </c>
      <c r="AUH16" s="255">
        <f t="shared" ca="1" si="78"/>
        <v>0</v>
      </c>
      <c r="AUI16" s="255">
        <f t="shared" ca="1" si="79"/>
        <v>0</v>
      </c>
      <c r="AUJ16" s="255" t="str">
        <f t="shared" ca="1" si="80"/>
        <v/>
      </c>
      <c r="AUK16" s="255" t="str">
        <f t="shared" ca="1" si="81"/>
        <v/>
      </c>
      <c r="AZF16" s="255">
        <v>14</v>
      </c>
      <c r="AZG16" s="255" t="str">
        <f t="shared" si="82"/>
        <v>Italy</v>
      </c>
      <c r="AZH16" s="255" t="str">
        <f ca="1">IF(OFFSET('All Players'!$W23,0,AZH$1)&lt;&gt;"",OFFSET('All Players'!$W23,0,AZH$1),"")</f>
        <v/>
      </c>
      <c r="AZI16" s="255" t="str">
        <f ca="1">IF(OFFSET('All Players'!$Y23,0,AZH$1)&lt;&gt;"",OFFSET('All Players'!$Y23,0,AZH$1),"")</f>
        <v/>
      </c>
      <c r="AZJ16" s="255" t="str">
        <f t="shared" si="83"/>
        <v>Canada</v>
      </c>
      <c r="AZK16" s="255" t="str">
        <f ca="1">IF(OFFSET('All Players'!$AA23,0,AZJ$1)&lt;&gt;"",OFFSET('All Players'!$AA23,0,AZJ$1),"")</f>
        <v/>
      </c>
      <c r="AZL16" s="255" t="str">
        <f ca="1">IF(OFFSET('All Players'!$AC23,0,AZK$1)&lt;&gt;"",OFFSET('All Players'!$AC23,0,AZK$1),"")</f>
        <v/>
      </c>
      <c r="AZM16" s="255">
        <f t="shared" ca="1" si="84"/>
        <v>0</v>
      </c>
      <c r="AZN16" s="255">
        <f t="shared" ca="1" si="85"/>
        <v>0</v>
      </c>
      <c r="AZO16" s="255">
        <f t="shared" ca="1" si="86"/>
        <v>0</v>
      </c>
      <c r="AZP16" s="255">
        <f t="shared" ca="1" si="87"/>
        <v>0</v>
      </c>
      <c r="AZQ16" s="255" t="str">
        <f t="shared" ca="1" si="88"/>
        <v/>
      </c>
      <c r="AZR16" s="255" t="str">
        <f t="shared" ca="1" si="89"/>
        <v/>
      </c>
      <c r="BEM16" s="255">
        <v>14</v>
      </c>
      <c r="BEN16" s="255" t="str">
        <f t="shared" si="90"/>
        <v>Italy</v>
      </c>
      <c r="BEO16" s="255" t="str">
        <f ca="1">IF(OFFSET('All Players'!$W23,0,BEO$1)&lt;&gt;"",OFFSET('All Players'!$W23,0,BEO$1),"")</f>
        <v/>
      </c>
      <c r="BEP16" s="255" t="str">
        <f ca="1">IF(OFFSET('All Players'!$Y23,0,BEO$1)&lt;&gt;"",OFFSET('All Players'!$Y23,0,BEO$1),"")</f>
        <v/>
      </c>
      <c r="BEQ16" s="255" t="str">
        <f t="shared" si="91"/>
        <v>Canada</v>
      </c>
      <c r="BER16" s="255" t="str">
        <f ca="1">IF(OFFSET('All Players'!$AA23,0,BEQ$1)&lt;&gt;"",OFFSET('All Players'!$AA23,0,BEQ$1),"")</f>
        <v/>
      </c>
      <c r="BES16" s="255" t="str">
        <f ca="1">IF(OFFSET('All Players'!$AC23,0,BER$1)&lt;&gt;"",OFFSET('All Players'!$AC23,0,BER$1),"")</f>
        <v/>
      </c>
      <c r="BET16" s="255">
        <f t="shared" ca="1" si="92"/>
        <v>0</v>
      </c>
      <c r="BEU16" s="255">
        <f t="shared" ca="1" si="93"/>
        <v>0</v>
      </c>
      <c r="BEV16" s="255">
        <f t="shared" ca="1" si="94"/>
        <v>0</v>
      </c>
      <c r="BEW16" s="255">
        <f t="shared" ca="1" si="95"/>
        <v>0</v>
      </c>
      <c r="BEX16" s="255" t="str">
        <f t="shared" ca="1" si="96"/>
        <v/>
      </c>
      <c r="BEY16" s="255" t="str">
        <f t="shared" ca="1" si="97"/>
        <v/>
      </c>
      <c r="BJT16" s="255">
        <v>14</v>
      </c>
      <c r="BJU16" s="255" t="str">
        <f t="shared" si="98"/>
        <v>Italy</v>
      </c>
      <c r="BJV16" s="255" t="str">
        <f ca="1">IF(OFFSET('All Players'!$W23,0,BJV$1)&lt;&gt;"",OFFSET('All Players'!$W23,0,BJV$1),"")</f>
        <v/>
      </c>
      <c r="BJW16" s="255" t="str">
        <f ca="1">IF(OFFSET('All Players'!$Y23,0,BJV$1)&lt;&gt;"",OFFSET('All Players'!$Y23,0,BJV$1),"")</f>
        <v/>
      </c>
      <c r="BJX16" s="255" t="str">
        <f t="shared" si="99"/>
        <v>Canada</v>
      </c>
      <c r="BJY16" s="255" t="str">
        <f ca="1">IF(OFFSET('All Players'!$AA23,0,BJX$1)&lt;&gt;"",OFFSET('All Players'!$AA23,0,BJX$1),"")</f>
        <v/>
      </c>
      <c r="BJZ16" s="255" t="str">
        <f ca="1">IF(OFFSET('All Players'!$AC23,0,BJY$1)&lt;&gt;"",OFFSET('All Players'!$AC23,0,BJY$1),"")</f>
        <v/>
      </c>
      <c r="BKA16" s="255">
        <f t="shared" ca="1" si="100"/>
        <v>0</v>
      </c>
      <c r="BKB16" s="255">
        <f t="shared" ca="1" si="101"/>
        <v>0</v>
      </c>
      <c r="BKC16" s="255">
        <f t="shared" ca="1" si="102"/>
        <v>0</v>
      </c>
      <c r="BKD16" s="255">
        <f t="shared" ca="1" si="103"/>
        <v>0</v>
      </c>
      <c r="BKE16" s="255" t="str">
        <f t="shared" ca="1" si="104"/>
        <v/>
      </c>
      <c r="BKF16" s="255" t="str">
        <f t="shared" ca="1" si="105"/>
        <v/>
      </c>
      <c r="BPA16" s="255">
        <v>14</v>
      </c>
      <c r="BPB16" s="255" t="str">
        <f t="shared" si="106"/>
        <v>Italy</v>
      </c>
      <c r="BPC16" s="255" t="str">
        <f ca="1">IF(OFFSET('All Players'!$W23,0,BPC$1)&lt;&gt;"",OFFSET('All Players'!$W23,0,BPC$1),"")</f>
        <v/>
      </c>
      <c r="BPD16" s="255" t="str">
        <f ca="1">IF(OFFSET('All Players'!$Y23,0,BPC$1)&lt;&gt;"",OFFSET('All Players'!$Y23,0,BPC$1),"")</f>
        <v/>
      </c>
      <c r="BPE16" s="255" t="str">
        <f t="shared" si="107"/>
        <v>Canada</v>
      </c>
      <c r="BPF16" s="255" t="str">
        <f ca="1">IF(OFFSET('All Players'!$AA23,0,BPE$1)&lt;&gt;"",OFFSET('All Players'!$AA23,0,BPE$1),"")</f>
        <v/>
      </c>
      <c r="BPG16" s="255" t="str">
        <f ca="1">IF(OFFSET('All Players'!$AC23,0,BPF$1)&lt;&gt;"",OFFSET('All Players'!$AC23,0,BPF$1),"")</f>
        <v/>
      </c>
      <c r="BPH16" s="255">
        <f t="shared" ca="1" si="108"/>
        <v>0</v>
      </c>
      <c r="BPI16" s="255">
        <f t="shared" ca="1" si="109"/>
        <v>0</v>
      </c>
      <c r="BPJ16" s="255">
        <f t="shared" ca="1" si="110"/>
        <v>0</v>
      </c>
      <c r="BPK16" s="255">
        <f t="shared" ca="1" si="111"/>
        <v>0</v>
      </c>
      <c r="BPL16" s="255" t="str">
        <f t="shared" ca="1" si="112"/>
        <v/>
      </c>
      <c r="BPM16" s="255" t="str">
        <f t="shared" ca="1" si="113"/>
        <v/>
      </c>
      <c r="BUH16" s="255">
        <v>14</v>
      </c>
      <c r="BUI16" s="255" t="str">
        <f t="shared" si="114"/>
        <v>Italy</v>
      </c>
      <c r="BUJ16" s="255" t="str">
        <f ca="1">IF(OFFSET('All Players'!$W23,0,BUJ$1)&lt;&gt;"",OFFSET('All Players'!$W23,0,BUJ$1),"")</f>
        <v/>
      </c>
      <c r="BUK16" s="255" t="str">
        <f ca="1">IF(OFFSET('All Players'!$Y23,0,BUJ$1)&lt;&gt;"",OFFSET('All Players'!$Y23,0,BUJ$1),"")</f>
        <v/>
      </c>
      <c r="BUL16" s="255" t="str">
        <f t="shared" si="115"/>
        <v>Canada</v>
      </c>
      <c r="BUM16" s="255" t="str">
        <f ca="1">IF(OFFSET('All Players'!$AA23,0,BUL$1)&lt;&gt;"",OFFSET('All Players'!$AA23,0,BUL$1),"")</f>
        <v/>
      </c>
      <c r="BUN16" s="255" t="str">
        <f ca="1">IF(OFFSET('All Players'!$AC23,0,BUM$1)&lt;&gt;"",OFFSET('All Players'!$AC23,0,BUM$1),"")</f>
        <v/>
      </c>
      <c r="BUO16" s="255">
        <f t="shared" ca="1" si="116"/>
        <v>0</v>
      </c>
      <c r="BUP16" s="255">
        <f t="shared" ca="1" si="117"/>
        <v>0</v>
      </c>
      <c r="BUQ16" s="255">
        <f t="shared" ca="1" si="118"/>
        <v>0</v>
      </c>
      <c r="BUR16" s="255">
        <f t="shared" ca="1" si="119"/>
        <v>0</v>
      </c>
      <c r="BUS16" s="255" t="str">
        <f t="shared" ca="1" si="120"/>
        <v/>
      </c>
      <c r="BUT16" s="255" t="str">
        <f t="shared" ca="1" si="121"/>
        <v/>
      </c>
      <c r="BZO16" s="255">
        <v>14</v>
      </c>
      <c r="BZP16" s="255" t="str">
        <f t="shared" si="122"/>
        <v>Italy</v>
      </c>
      <c r="BZQ16" s="255" t="str">
        <f ca="1">IF(OFFSET('All Players'!$W23,0,BZQ$1)&lt;&gt;"",OFFSET('All Players'!$W23,0,BZQ$1),"")</f>
        <v/>
      </c>
      <c r="BZR16" s="255" t="str">
        <f ca="1">IF(OFFSET('All Players'!$Y23,0,BZQ$1)&lt;&gt;"",OFFSET('All Players'!$Y23,0,BZQ$1),"")</f>
        <v/>
      </c>
      <c r="BZS16" s="255" t="str">
        <f t="shared" si="123"/>
        <v>Canada</v>
      </c>
      <c r="BZT16" s="255" t="str">
        <f ca="1">IF(OFFSET('All Players'!$AA23,0,BZS$1)&lt;&gt;"",OFFSET('All Players'!$AA23,0,BZS$1),"")</f>
        <v/>
      </c>
      <c r="BZU16" s="255" t="str">
        <f ca="1">IF(OFFSET('All Players'!$AC23,0,BZT$1)&lt;&gt;"",OFFSET('All Players'!$AC23,0,BZT$1),"")</f>
        <v/>
      </c>
      <c r="BZV16" s="255">
        <f t="shared" ca="1" si="124"/>
        <v>0</v>
      </c>
      <c r="BZW16" s="255">
        <f t="shared" ca="1" si="125"/>
        <v>0</v>
      </c>
      <c r="BZX16" s="255">
        <f t="shared" ca="1" si="126"/>
        <v>0</v>
      </c>
      <c r="BZY16" s="255">
        <f t="shared" ca="1" si="127"/>
        <v>0</v>
      </c>
      <c r="BZZ16" s="255" t="str">
        <f t="shared" ca="1" si="128"/>
        <v/>
      </c>
      <c r="CAA16" s="255" t="str">
        <f t="shared" ca="1" si="129"/>
        <v/>
      </c>
      <c r="CEV16" s="255">
        <v>14</v>
      </c>
      <c r="CEW16" s="255" t="str">
        <f t="shared" si="130"/>
        <v>Italy</v>
      </c>
      <c r="CEX16" s="255" t="str">
        <f ca="1">IF(OFFSET('All Players'!$W23,0,CEX$1)&lt;&gt;"",OFFSET('All Players'!$W23,0,CEX$1),"")</f>
        <v/>
      </c>
      <c r="CEY16" s="255" t="str">
        <f ca="1">IF(OFFSET('All Players'!$Y23,0,CEX$1)&lt;&gt;"",OFFSET('All Players'!$Y23,0,CEX$1),"")</f>
        <v/>
      </c>
      <c r="CEZ16" s="255" t="str">
        <f t="shared" si="131"/>
        <v>Canada</v>
      </c>
      <c r="CFA16" s="255" t="str">
        <f ca="1">IF(OFFSET('All Players'!$AA23,0,CEZ$1)&lt;&gt;"",OFFSET('All Players'!$AA23,0,CEZ$1),"")</f>
        <v/>
      </c>
      <c r="CFB16" s="255" t="str">
        <f ca="1">IF(OFFSET('All Players'!$AC23,0,CFA$1)&lt;&gt;"",OFFSET('All Players'!$AC23,0,CFA$1),"")</f>
        <v/>
      </c>
      <c r="CFC16" s="255">
        <f t="shared" ca="1" si="132"/>
        <v>0</v>
      </c>
      <c r="CFD16" s="255">
        <f t="shared" ca="1" si="133"/>
        <v>0</v>
      </c>
      <c r="CFE16" s="255">
        <f t="shared" ca="1" si="134"/>
        <v>0</v>
      </c>
      <c r="CFF16" s="255">
        <f t="shared" ca="1" si="135"/>
        <v>0</v>
      </c>
      <c r="CFG16" s="255" t="str">
        <f t="shared" ca="1" si="136"/>
        <v/>
      </c>
      <c r="CFH16" s="255" t="str">
        <f t="shared" ca="1" si="137"/>
        <v/>
      </c>
    </row>
    <row r="17" spans="1:2192" x14ac:dyDescent="0.2">
      <c r="DU17" s="255">
        <v>15</v>
      </c>
      <c r="DV17" s="255" t="str">
        <f>Tournament!H27</f>
        <v>South Africa</v>
      </c>
      <c r="DW17" s="255">
        <f>IF(AND(Tournament!J27&lt;&gt;"",Tournament!L27&lt;&gt;""),Tournament!J27,0)</f>
        <v>46</v>
      </c>
      <c r="DX17" s="255">
        <f>IF(AND(Tournament!L27&lt;&gt;"",Tournament!J27&lt;&gt;""),Tournament!L27,0)</f>
        <v>6</v>
      </c>
      <c r="DY17" s="255" t="str">
        <f>Tournament!N27</f>
        <v>Samoa</v>
      </c>
      <c r="DZ17" s="255">
        <f>IF(Tournament!O27&lt;&gt;"",Tournament!O27,0)</f>
        <v>6</v>
      </c>
      <c r="EA17" s="255">
        <f>IF(Tournament!Q27&lt;&gt;"",Tournament!Q27,0)</f>
        <v>0</v>
      </c>
      <c r="EB17" s="255">
        <f>IF(DW17&lt;&gt;"",IF(Tournament!O27&gt;3,1,0),0)</f>
        <v>1</v>
      </c>
      <c r="EC17" s="255">
        <f>IF(DX17&lt;&gt;"",IF(Tournament!Q27&gt;3,1,0),0)</f>
        <v>0</v>
      </c>
      <c r="ED17" s="255">
        <f t="shared" si="15"/>
        <v>0</v>
      </c>
      <c r="EE17" s="255">
        <f t="shared" si="16"/>
        <v>0</v>
      </c>
      <c r="EF17" s="255" t="str">
        <f>IF(AND(Tournament!J27&lt;&gt;"",Tournament!L27&lt;&gt;""),IF(DW17&gt;DX17,"W",IF(DW17=DX17,"D","L")),"")</f>
        <v>W</v>
      </c>
      <c r="EG17" s="255" t="str">
        <f t="shared" si="17"/>
        <v>L</v>
      </c>
      <c r="JB17" s="255">
        <v>15</v>
      </c>
      <c r="JC17" s="255" t="str">
        <f t="shared" si="18"/>
        <v>South Africa</v>
      </c>
      <c r="JD17" s="255" t="str">
        <f ca="1">IF(OFFSET('All Players'!$W24,0,JD$1)&lt;&gt;"",OFFSET('All Players'!$W24,0,JD$1),"")</f>
        <v/>
      </c>
      <c r="JE17" s="255" t="str">
        <f ca="1">IF(OFFSET('All Players'!$Y24,0,JD$1)&lt;&gt;"",OFFSET('All Players'!$Y24,0,JD$1),"")</f>
        <v/>
      </c>
      <c r="JF17" s="255" t="str">
        <f t="shared" si="19"/>
        <v>Samoa</v>
      </c>
      <c r="JG17" s="255" t="str">
        <f ca="1">IF(OFFSET('All Players'!$AA24,0,JF$1)&lt;&gt;"",OFFSET('All Players'!$AA24,0,JF$1),"")</f>
        <v/>
      </c>
      <c r="JH17" s="255" t="str">
        <f ca="1">IF(OFFSET('All Players'!$AC24,0,JG$1)&lt;&gt;"",OFFSET('All Players'!$AC24,0,JG$1),"")</f>
        <v/>
      </c>
      <c r="JI17" s="255">
        <f t="shared" ca="1" si="20"/>
        <v>0</v>
      </c>
      <c r="JJ17" s="255">
        <f t="shared" ca="1" si="21"/>
        <v>0</v>
      </c>
      <c r="JK17" s="255">
        <f t="shared" ca="1" si="22"/>
        <v>0</v>
      </c>
      <c r="JL17" s="255">
        <f t="shared" ca="1" si="23"/>
        <v>0</v>
      </c>
      <c r="JM17" s="255" t="str">
        <f t="shared" ca="1" si="24"/>
        <v/>
      </c>
      <c r="JN17" s="255" t="str">
        <f t="shared" ca="1" si="25"/>
        <v/>
      </c>
      <c r="OI17" s="255">
        <v>15</v>
      </c>
      <c r="OJ17" s="255" t="str">
        <f t="shared" si="26"/>
        <v>South Africa</v>
      </c>
      <c r="OK17" s="255" t="str">
        <f ca="1">IF(OFFSET('All Players'!$W24,0,OK$1)&lt;&gt;"",OFFSET('All Players'!$W24,0,OK$1),"")</f>
        <v/>
      </c>
      <c r="OL17" s="255" t="str">
        <f ca="1">IF(OFFSET('All Players'!$Y24,0,OK$1)&lt;&gt;"",OFFSET('All Players'!$Y24,0,OK$1),"")</f>
        <v/>
      </c>
      <c r="OM17" s="255" t="str">
        <f t="shared" si="27"/>
        <v>Samoa</v>
      </c>
      <c r="ON17" s="255" t="str">
        <f ca="1">IF(OFFSET('All Players'!$AA24,0,OM$1)&lt;&gt;"",OFFSET('All Players'!$AA24,0,OM$1),"")</f>
        <v/>
      </c>
      <c r="OO17" s="255" t="str">
        <f ca="1">IF(OFFSET('All Players'!$AC24,0,ON$1)&lt;&gt;"",OFFSET('All Players'!$AC24,0,ON$1),"")</f>
        <v/>
      </c>
      <c r="OP17" s="255">
        <f t="shared" ca="1" si="28"/>
        <v>0</v>
      </c>
      <c r="OQ17" s="255">
        <f t="shared" ca="1" si="29"/>
        <v>0</v>
      </c>
      <c r="OR17" s="255">
        <f t="shared" ca="1" si="30"/>
        <v>0</v>
      </c>
      <c r="OS17" s="255">
        <f t="shared" ca="1" si="31"/>
        <v>0</v>
      </c>
      <c r="OT17" s="255" t="str">
        <f t="shared" ca="1" si="32"/>
        <v/>
      </c>
      <c r="OU17" s="255" t="str">
        <f t="shared" ca="1" si="33"/>
        <v/>
      </c>
      <c r="TP17" s="255">
        <v>15</v>
      </c>
      <c r="TQ17" s="255" t="str">
        <f t="shared" si="34"/>
        <v>South Africa</v>
      </c>
      <c r="TR17" s="255" t="str">
        <f ca="1">IF(OFFSET('All Players'!$W24,0,TR$1)&lt;&gt;"",OFFSET('All Players'!$W24,0,TR$1),"")</f>
        <v/>
      </c>
      <c r="TS17" s="255" t="str">
        <f ca="1">IF(OFFSET('All Players'!$Y24,0,TR$1)&lt;&gt;"",OFFSET('All Players'!$Y24,0,TR$1),"")</f>
        <v/>
      </c>
      <c r="TT17" s="255" t="str">
        <f t="shared" si="35"/>
        <v>Samoa</v>
      </c>
      <c r="TU17" s="255" t="str">
        <f ca="1">IF(OFFSET('All Players'!$AA24,0,TT$1)&lt;&gt;"",OFFSET('All Players'!$AA24,0,TT$1),"")</f>
        <v/>
      </c>
      <c r="TV17" s="255" t="str">
        <f ca="1">IF(OFFSET('All Players'!$AC24,0,TU$1)&lt;&gt;"",OFFSET('All Players'!$AC24,0,TU$1),"")</f>
        <v/>
      </c>
      <c r="TW17" s="255">
        <f t="shared" ca="1" si="36"/>
        <v>0</v>
      </c>
      <c r="TX17" s="255">
        <f t="shared" ca="1" si="37"/>
        <v>0</v>
      </c>
      <c r="TY17" s="255">
        <f t="shared" ca="1" si="38"/>
        <v>0</v>
      </c>
      <c r="TZ17" s="255">
        <f t="shared" ca="1" si="39"/>
        <v>0</v>
      </c>
      <c r="UA17" s="255" t="str">
        <f t="shared" ca="1" si="40"/>
        <v/>
      </c>
      <c r="UB17" s="255" t="str">
        <f t="shared" ca="1" si="41"/>
        <v/>
      </c>
      <c r="YW17" s="255">
        <v>15</v>
      </c>
      <c r="YX17" s="255" t="str">
        <f t="shared" si="42"/>
        <v>South Africa</v>
      </c>
      <c r="YY17" s="255" t="str">
        <f ca="1">IF(OFFSET('All Players'!$W24,0,YY$1)&lt;&gt;"",OFFSET('All Players'!$W24,0,YY$1),"")</f>
        <v/>
      </c>
      <c r="YZ17" s="255" t="str">
        <f ca="1">IF(OFFSET('All Players'!$Y24,0,YY$1)&lt;&gt;"",OFFSET('All Players'!$Y24,0,YY$1),"")</f>
        <v/>
      </c>
      <c r="ZA17" s="255" t="str">
        <f t="shared" si="43"/>
        <v>Samoa</v>
      </c>
      <c r="ZB17" s="255" t="str">
        <f ca="1">IF(OFFSET('All Players'!$AA24,0,ZA$1)&lt;&gt;"",OFFSET('All Players'!$AA24,0,ZA$1),"")</f>
        <v/>
      </c>
      <c r="ZC17" s="255" t="str">
        <f ca="1">IF(OFFSET('All Players'!$AC24,0,ZB$1)&lt;&gt;"",OFFSET('All Players'!$AC24,0,ZB$1),"")</f>
        <v/>
      </c>
      <c r="ZD17" s="255">
        <f t="shared" ca="1" si="44"/>
        <v>0</v>
      </c>
      <c r="ZE17" s="255">
        <f t="shared" ca="1" si="45"/>
        <v>0</v>
      </c>
      <c r="ZF17" s="255">
        <f t="shared" ca="1" si="46"/>
        <v>0</v>
      </c>
      <c r="ZG17" s="255">
        <f t="shared" ca="1" si="47"/>
        <v>0</v>
      </c>
      <c r="ZH17" s="255" t="str">
        <f t="shared" ca="1" si="48"/>
        <v/>
      </c>
      <c r="ZI17" s="255" t="str">
        <f t="shared" ca="1" si="49"/>
        <v/>
      </c>
      <c r="AED17" s="255">
        <v>15</v>
      </c>
      <c r="AEE17" s="255" t="str">
        <f t="shared" si="50"/>
        <v>South Africa</v>
      </c>
      <c r="AEF17" s="255" t="str">
        <f ca="1">IF(OFFSET('All Players'!$W24,0,AEF$1)&lt;&gt;"",OFFSET('All Players'!$W24,0,AEF$1),"")</f>
        <v/>
      </c>
      <c r="AEG17" s="255" t="str">
        <f ca="1">IF(OFFSET('All Players'!$Y24,0,AEF$1)&lt;&gt;"",OFFSET('All Players'!$Y24,0,AEF$1),"")</f>
        <v/>
      </c>
      <c r="AEH17" s="255" t="str">
        <f t="shared" si="51"/>
        <v>Samoa</v>
      </c>
      <c r="AEI17" s="255" t="str">
        <f ca="1">IF(OFFSET('All Players'!$AA24,0,AEH$1)&lt;&gt;"",OFFSET('All Players'!$AA24,0,AEH$1),"")</f>
        <v/>
      </c>
      <c r="AEJ17" s="255" t="str">
        <f ca="1">IF(OFFSET('All Players'!$AC24,0,AEI$1)&lt;&gt;"",OFFSET('All Players'!$AC24,0,AEI$1),"")</f>
        <v/>
      </c>
      <c r="AEK17" s="255">
        <f t="shared" ca="1" si="52"/>
        <v>0</v>
      </c>
      <c r="AEL17" s="255">
        <f t="shared" ca="1" si="53"/>
        <v>0</v>
      </c>
      <c r="AEM17" s="255">
        <f t="shared" ca="1" si="54"/>
        <v>0</v>
      </c>
      <c r="AEN17" s="255">
        <f t="shared" ca="1" si="55"/>
        <v>0</v>
      </c>
      <c r="AEO17" s="255" t="str">
        <f t="shared" ca="1" si="56"/>
        <v/>
      </c>
      <c r="AEP17" s="255" t="str">
        <f t="shared" ca="1" si="57"/>
        <v/>
      </c>
      <c r="AJK17" s="255">
        <v>15</v>
      </c>
      <c r="AJL17" s="255" t="str">
        <f t="shared" si="58"/>
        <v>South Africa</v>
      </c>
      <c r="AJM17" s="255" t="str">
        <f ca="1">IF(OFFSET('All Players'!$W24,0,AJM$1)&lt;&gt;"",OFFSET('All Players'!$W24,0,AJM$1),"")</f>
        <v/>
      </c>
      <c r="AJN17" s="255" t="str">
        <f ca="1">IF(OFFSET('All Players'!$Y24,0,AJM$1)&lt;&gt;"",OFFSET('All Players'!$Y24,0,AJM$1),"")</f>
        <v/>
      </c>
      <c r="AJO17" s="255" t="str">
        <f t="shared" si="59"/>
        <v>Samoa</v>
      </c>
      <c r="AJP17" s="255" t="str">
        <f ca="1">IF(OFFSET('All Players'!$AA24,0,AJO$1)&lt;&gt;"",OFFSET('All Players'!$AA24,0,AJO$1),"")</f>
        <v/>
      </c>
      <c r="AJQ17" s="255" t="str">
        <f ca="1">IF(OFFSET('All Players'!$AC24,0,AJP$1)&lt;&gt;"",OFFSET('All Players'!$AC24,0,AJP$1),"")</f>
        <v/>
      </c>
      <c r="AJR17" s="255">
        <f t="shared" ca="1" si="60"/>
        <v>0</v>
      </c>
      <c r="AJS17" s="255">
        <f t="shared" ca="1" si="61"/>
        <v>0</v>
      </c>
      <c r="AJT17" s="255">
        <f t="shared" ca="1" si="62"/>
        <v>0</v>
      </c>
      <c r="AJU17" s="255">
        <f t="shared" ca="1" si="63"/>
        <v>0</v>
      </c>
      <c r="AJV17" s="255" t="str">
        <f t="shared" ca="1" si="64"/>
        <v/>
      </c>
      <c r="AJW17" s="255" t="str">
        <f t="shared" ca="1" si="65"/>
        <v/>
      </c>
      <c r="AOR17" s="255">
        <v>15</v>
      </c>
      <c r="AOS17" s="255" t="str">
        <f t="shared" si="66"/>
        <v>South Africa</v>
      </c>
      <c r="AOT17" s="255" t="str">
        <f ca="1">IF(OFFSET('All Players'!$W24,0,AOT$1)&lt;&gt;"",OFFSET('All Players'!$W24,0,AOT$1),"")</f>
        <v/>
      </c>
      <c r="AOU17" s="255" t="str">
        <f ca="1">IF(OFFSET('All Players'!$Y24,0,AOT$1)&lt;&gt;"",OFFSET('All Players'!$Y24,0,AOT$1),"")</f>
        <v/>
      </c>
      <c r="AOV17" s="255" t="str">
        <f t="shared" si="67"/>
        <v>Samoa</v>
      </c>
      <c r="AOW17" s="255" t="str">
        <f ca="1">IF(OFFSET('All Players'!$AA24,0,AOV$1)&lt;&gt;"",OFFSET('All Players'!$AA24,0,AOV$1),"")</f>
        <v/>
      </c>
      <c r="AOX17" s="255" t="str">
        <f ca="1">IF(OFFSET('All Players'!$AC24,0,AOW$1)&lt;&gt;"",OFFSET('All Players'!$AC24,0,AOW$1),"")</f>
        <v/>
      </c>
      <c r="AOY17" s="255">
        <f t="shared" ca="1" si="68"/>
        <v>0</v>
      </c>
      <c r="AOZ17" s="255">
        <f t="shared" ca="1" si="69"/>
        <v>0</v>
      </c>
      <c r="APA17" s="255">
        <f t="shared" ca="1" si="70"/>
        <v>0</v>
      </c>
      <c r="APB17" s="255">
        <f t="shared" ca="1" si="71"/>
        <v>0</v>
      </c>
      <c r="APC17" s="255" t="str">
        <f t="shared" ca="1" si="72"/>
        <v/>
      </c>
      <c r="APD17" s="255" t="str">
        <f t="shared" ca="1" si="73"/>
        <v/>
      </c>
      <c r="ATY17" s="255">
        <v>15</v>
      </c>
      <c r="ATZ17" s="255" t="str">
        <f t="shared" si="74"/>
        <v>South Africa</v>
      </c>
      <c r="AUA17" s="255" t="str">
        <f ca="1">IF(OFFSET('All Players'!$W24,0,AUA$1)&lt;&gt;"",OFFSET('All Players'!$W24,0,AUA$1),"")</f>
        <v/>
      </c>
      <c r="AUB17" s="255" t="str">
        <f ca="1">IF(OFFSET('All Players'!$Y24,0,AUA$1)&lt;&gt;"",OFFSET('All Players'!$Y24,0,AUA$1),"")</f>
        <v/>
      </c>
      <c r="AUC17" s="255" t="str">
        <f t="shared" si="75"/>
        <v>Samoa</v>
      </c>
      <c r="AUD17" s="255" t="str">
        <f ca="1">IF(OFFSET('All Players'!$AA24,0,AUC$1)&lt;&gt;"",OFFSET('All Players'!$AA24,0,AUC$1),"")</f>
        <v/>
      </c>
      <c r="AUE17" s="255" t="str">
        <f ca="1">IF(OFFSET('All Players'!$AC24,0,AUD$1)&lt;&gt;"",OFFSET('All Players'!$AC24,0,AUD$1),"")</f>
        <v/>
      </c>
      <c r="AUF17" s="255">
        <f t="shared" ca="1" si="76"/>
        <v>0</v>
      </c>
      <c r="AUG17" s="255">
        <f t="shared" ca="1" si="77"/>
        <v>0</v>
      </c>
      <c r="AUH17" s="255">
        <f t="shared" ca="1" si="78"/>
        <v>0</v>
      </c>
      <c r="AUI17" s="255">
        <f t="shared" ca="1" si="79"/>
        <v>0</v>
      </c>
      <c r="AUJ17" s="255" t="str">
        <f t="shared" ca="1" si="80"/>
        <v/>
      </c>
      <c r="AUK17" s="255" t="str">
        <f t="shared" ca="1" si="81"/>
        <v/>
      </c>
      <c r="AZF17" s="255">
        <v>15</v>
      </c>
      <c r="AZG17" s="255" t="str">
        <f t="shared" si="82"/>
        <v>South Africa</v>
      </c>
      <c r="AZH17" s="255" t="str">
        <f ca="1">IF(OFFSET('All Players'!$W24,0,AZH$1)&lt;&gt;"",OFFSET('All Players'!$W24,0,AZH$1),"")</f>
        <v/>
      </c>
      <c r="AZI17" s="255" t="str">
        <f ca="1">IF(OFFSET('All Players'!$Y24,0,AZH$1)&lt;&gt;"",OFFSET('All Players'!$Y24,0,AZH$1),"")</f>
        <v/>
      </c>
      <c r="AZJ17" s="255" t="str">
        <f t="shared" si="83"/>
        <v>Samoa</v>
      </c>
      <c r="AZK17" s="255" t="str">
        <f ca="1">IF(OFFSET('All Players'!$AA24,0,AZJ$1)&lt;&gt;"",OFFSET('All Players'!$AA24,0,AZJ$1),"")</f>
        <v/>
      </c>
      <c r="AZL17" s="255" t="str">
        <f ca="1">IF(OFFSET('All Players'!$AC24,0,AZK$1)&lt;&gt;"",OFFSET('All Players'!$AC24,0,AZK$1),"")</f>
        <v/>
      </c>
      <c r="AZM17" s="255">
        <f t="shared" ca="1" si="84"/>
        <v>0</v>
      </c>
      <c r="AZN17" s="255">
        <f t="shared" ca="1" si="85"/>
        <v>0</v>
      </c>
      <c r="AZO17" s="255">
        <f t="shared" ca="1" si="86"/>
        <v>0</v>
      </c>
      <c r="AZP17" s="255">
        <f t="shared" ca="1" si="87"/>
        <v>0</v>
      </c>
      <c r="AZQ17" s="255" t="str">
        <f t="shared" ca="1" si="88"/>
        <v/>
      </c>
      <c r="AZR17" s="255" t="str">
        <f t="shared" ca="1" si="89"/>
        <v/>
      </c>
      <c r="BEM17" s="255">
        <v>15</v>
      </c>
      <c r="BEN17" s="255" t="str">
        <f t="shared" si="90"/>
        <v>South Africa</v>
      </c>
      <c r="BEO17" s="255" t="str">
        <f ca="1">IF(OFFSET('All Players'!$W24,0,BEO$1)&lt;&gt;"",OFFSET('All Players'!$W24,0,BEO$1),"")</f>
        <v/>
      </c>
      <c r="BEP17" s="255" t="str">
        <f ca="1">IF(OFFSET('All Players'!$Y24,0,BEO$1)&lt;&gt;"",OFFSET('All Players'!$Y24,0,BEO$1),"")</f>
        <v/>
      </c>
      <c r="BEQ17" s="255" t="str">
        <f t="shared" si="91"/>
        <v>Samoa</v>
      </c>
      <c r="BER17" s="255" t="str">
        <f ca="1">IF(OFFSET('All Players'!$AA24,0,BEQ$1)&lt;&gt;"",OFFSET('All Players'!$AA24,0,BEQ$1),"")</f>
        <v/>
      </c>
      <c r="BES17" s="255" t="str">
        <f ca="1">IF(OFFSET('All Players'!$AC24,0,BER$1)&lt;&gt;"",OFFSET('All Players'!$AC24,0,BER$1),"")</f>
        <v/>
      </c>
      <c r="BET17" s="255">
        <f t="shared" ca="1" si="92"/>
        <v>0</v>
      </c>
      <c r="BEU17" s="255">
        <f t="shared" ca="1" si="93"/>
        <v>0</v>
      </c>
      <c r="BEV17" s="255">
        <f t="shared" ca="1" si="94"/>
        <v>0</v>
      </c>
      <c r="BEW17" s="255">
        <f t="shared" ca="1" si="95"/>
        <v>0</v>
      </c>
      <c r="BEX17" s="255" t="str">
        <f t="shared" ca="1" si="96"/>
        <v/>
      </c>
      <c r="BEY17" s="255" t="str">
        <f t="shared" ca="1" si="97"/>
        <v/>
      </c>
      <c r="BJT17" s="255">
        <v>15</v>
      </c>
      <c r="BJU17" s="255" t="str">
        <f t="shared" si="98"/>
        <v>South Africa</v>
      </c>
      <c r="BJV17" s="255" t="str">
        <f ca="1">IF(OFFSET('All Players'!$W24,0,BJV$1)&lt;&gt;"",OFFSET('All Players'!$W24,0,BJV$1),"")</f>
        <v/>
      </c>
      <c r="BJW17" s="255" t="str">
        <f ca="1">IF(OFFSET('All Players'!$Y24,0,BJV$1)&lt;&gt;"",OFFSET('All Players'!$Y24,0,BJV$1),"")</f>
        <v/>
      </c>
      <c r="BJX17" s="255" t="str">
        <f t="shared" si="99"/>
        <v>Samoa</v>
      </c>
      <c r="BJY17" s="255" t="str">
        <f ca="1">IF(OFFSET('All Players'!$AA24,0,BJX$1)&lt;&gt;"",OFFSET('All Players'!$AA24,0,BJX$1),"")</f>
        <v/>
      </c>
      <c r="BJZ17" s="255" t="str">
        <f ca="1">IF(OFFSET('All Players'!$AC24,0,BJY$1)&lt;&gt;"",OFFSET('All Players'!$AC24,0,BJY$1),"")</f>
        <v/>
      </c>
      <c r="BKA17" s="255">
        <f t="shared" ca="1" si="100"/>
        <v>0</v>
      </c>
      <c r="BKB17" s="255">
        <f t="shared" ca="1" si="101"/>
        <v>0</v>
      </c>
      <c r="BKC17" s="255">
        <f t="shared" ca="1" si="102"/>
        <v>0</v>
      </c>
      <c r="BKD17" s="255">
        <f t="shared" ca="1" si="103"/>
        <v>0</v>
      </c>
      <c r="BKE17" s="255" t="str">
        <f t="shared" ca="1" si="104"/>
        <v/>
      </c>
      <c r="BKF17" s="255" t="str">
        <f t="shared" ca="1" si="105"/>
        <v/>
      </c>
      <c r="BPA17" s="255">
        <v>15</v>
      </c>
      <c r="BPB17" s="255" t="str">
        <f t="shared" si="106"/>
        <v>South Africa</v>
      </c>
      <c r="BPC17" s="255" t="str">
        <f ca="1">IF(OFFSET('All Players'!$W24,0,BPC$1)&lt;&gt;"",OFFSET('All Players'!$W24,0,BPC$1),"")</f>
        <v/>
      </c>
      <c r="BPD17" s="255" t="str">
        <f ca="1">IF(OFFSET('All Players'!$Y24,0,BPC$1)&lt;&gt;"",OFFSET('All Players'!$Y24,0,BPC$1),"")</f>
        <v/>
      </c>
      <c r="BPE17" s="255" t="str">
        <f t="shared" si="107"/>
        <v>Samoa</v>
      </c>
      <c r="BPF17" s="255" t="str">
        <f ca="1">IF(OFFSET('All Players'!$AA24,0,BPE$1)&lt;&gt;"",OFFSET('All Players'!$AA24,0,BPE$1),"")</f>
        <v/>
      </c>
      <c r="BPG17" s="255" t="str">
        <f ca="1">IF(OFFSET('All Players'!$AC24,0,BPF$1)&lt;&gt;"",OFFSET('All Players'!$AC24,0,BPF$1),"")</f>
        <v/>
      </c>
      <c r="BPH17" s="255">
        <f t="shared" ca="1" si="108"/>
        <v>0</v>
      </c>
      <c r="BPI17" s="255">
        <f t="shared" ca="1" si="109"/>
        <v>0</v>
      </c>
      <c r="BPJ17" s="255">
        <f t="shared" ca="1" si="110"/>
        <v>0</v>
      </c>
      <c r="BPK17" s="255">
        <f t="shared" ca="1" si="111"/>
        <v>0</v>
      </c>
      <c r="BPL17" s="255" t="str">
        <f t="shared" ca="1" si="112"/>
        <v/>
      </c>
      <c r="BPM17" s="255" t="str">
        <f t="shared" ca="1" si="113"/>
        <v/>
      </c>
      <c r="BUH17" s="255">
        <v>15</v>
      </c>
      <c r="BUI17" s="255" t="str">
        <f t="shared" si="114"/>
        <v>South Africa</v>
      </c>
      <c r="BUJ17" s="255" t="str">
        <f ca="1">IF(OFFSET('All Players'!$W24,0,BUJ$1)&lt;&gt;"",OFFSET('All Players'!$W24,0,BUJ$1),"")</f>
        <v/>
      </c>
      <c r="BUK17" s="255" t="str">
        <f ca="1">IF(OFFSET('All Players'!$Y24,0,BUJ$1)&lt;&gt;"",OFFSET('All Players'!$Y24,0,BUJ$1),"")</f>
        <v/>
      </c>
      <c r="BUL17" s="255" t="str">
        <f t="shared" si="115"/>
        <v>Samoa</v>
      </c>
      <c r="BUM17" s="255" t="str">
        <f ca="1">IF(OFFSET('All Players'!$AA24,0,BUL$1)&lt;&gt;"",OFFSET('All Players'!$AA24,0,BUL$1),"")</f>
        <v/>
      </c>
      <c r="BUN17" s="255" t="str">
        <f ca="1">IF(OFFSET('All Players'!$AC24,0,BUM$1)&lt;&gt;"",OFFSET('All Players'!$AC24,0,BUM$1),"")</f>
        <v/>
      </c>
      <c r="BUO17" s="255">
        <f t="shared" ca="1" si="116"/>
        <v>0</v>
      </c>
      <c r="BUP17" s="255">
        <f t="shared" ca="1" si="117"/>
        <v>0</v>
      </c>
      <c r="BUQ17" s="255">
        <f t="shared" ca="1" si="118"/>
        <v>0</v>
      </c>
      <c r="BUR17" s="255">
        <f t="shared" ca="1" si="119"/>
        <v>0</v>
      </c>
      <c r="BUS17" s="255" t="str">
        <f t="shared" ca="1" si="120"/>
        <v/>
      </c>
      <c r="BUT17" s="255" t="str">
        <f t="shared" ca="1" si="121"/>
        <v/>
      </c>
      <c r="BZO17" s="255">
        <v>15</v>
      </c>
      <c r="BZP17" s="255" t="str">
        <f t="shared" si="122"/>
        <v>South Africa</v>
      </c>
      <c r="BZQ17" s="255" t="str">
        <f ca="1">IF(OFFSET('All Players'!$W24,0,BZQ$1)&lt;&gt;"",OFFSET('All Players'!$W24,0,BZQ$1),"")</f>
        <v/>
      </c>
      <c r="BZR17" s="255" t="str">
        <f ca="1">IF(OFFSET('All Players'!$Y24,0,BZQ$1)&lt;&gt;"",OFFSET('All Players'!$Y24,0,BZQ$1),"")</f>
        <v/>
      </c>
      <c r="BZS17" s="255" t="str">
        <f t="shared" si="123"/>
        <v>Samoa</v>
      </c>
      <c r="BZT17" s="255" t="str">
        <f ca="1">IF(OFFSET('All Players'!$AA24,0,BZS$1)&lt;&gt;"",OFFSET('All Players'!$AA24,0,BZS$1),"")</f>
        <v/>
      </c>
      <c r="BZU17" s="255" t="str">
        <f ca="1">IF(OFFSET('All Players'!$AC24,0,BZT$1)&lt;&gt;"",OFFSET('All Players'!$AC24,0,BZT$1),"")</f>
        <v/>
      </c>
      <c r="BZV17" s="255">
        <f t="shared" ca="1" si="124"/>
        <v>0</v>
      </c>
      <c r="BZW17" s="255">
        <f t="shared" ca="1" si="125"/>
        <v>0</v>
      </c>
      <c r="BZX17" s="255">
        <f t="shared" ca="1" si="126"/>
        <v>0</v>
      </c>
      <c r="BZY17" s="255">
        <f t="shared" ca="1" si="127"/>
        <v>0</v>
      </c>
      <c r="BZZ17" s="255" t="str">
        <f t="shared" ca="1" si="128"/>
        <v/>
      </c>
      <c r="CAA17" s="255" t="str">
        <f t="shared" ca="1" si="129"/>
        <v/>
      </c>
      <c r="CEV17" s="255">
        <v>15</v>
      </c>
      <c r="CEW17" s="255" t="str">
        <f t="shared" si="130"/>
        <v>South Africa</v>
      </c>
      <c r="CEX17" s="255" t="str">
        <f ca="1">IF(OFFSET('All Players'!$W24,0,CEX$1)&lt;&gt;"",OFFSET('All Players'!$W24,0,CEX$1),"")</f>
        <v/>
      </c>
      <c r="CEY17" s="255" t="str">
        <f ca="1">IF(OFFSET('All Players'!$Y24,0,CEX$1)&lt;&gt;"",OFFSET('All Players'!$Y24,0,CEX$1),"")</f>
        <v/>
      </c>
      <c r="CEZ17" s="255" t="str">
        <f t="shared" si="131"/>
        <v>Samoa</v>
      </c>
      <c r="CFA17" s="255" t="str">
        <f ca="1">IF(OFFSET('All Players'!$AA24,0,CEZ$1)&lt;&gt;"",OFFSET('All Players'!$AA24,0,CEZ$1),"")</f>
        <v/>
      </c>
      <c r="CFB17" s="255" t="str">
        <f ca="1">IF(OFFSET('All Players'!$AC24,0,CFA$1)&lt;&gt;"",OFFSET('All Players'!$AC24,0,CFA$1),"")</f>
        <v/>
      </c>
      <c r="CFC17" s="255">
        <f t="shared" ca="1" si="132"/>
        <v>0</v>
      </c>
      <c r="CFD17" s="255">
        <f t="shared" ca="1" si="133"/>
        <v>0</v>
      </c>
      <c r="CFE17" s="255">
        <f t="shared" ca="1" si="134"/>
        <v>0</v>
      </c>
      <c r="CFF17" s="255">
        <f t="shared" ca="1" si="135"/>
        <v>0</v>
      </c>
      <c r="CFG17" s="255" t="str">
        <f t="shared" ca="1" si="136"/>
        <v/>
      </c>
      <c r="CFH17" s="255" t="str">
        <f t="shared" ca="1" si="137"/>
        <v/>
      </c>
    </row>
    <row r="18" spans="1:2192" x14ac:dyDescent="0.2">
      <c r="A18" s="255">
        <f>VLOOKUP(B18,DS18:DT22,2,FALSE)</f>
        <v>1</v>
      </c>
      <c r="B18" s="255" t="s">
        <v>44</v>
      </c>
      <c r="C18" s="255">
        <f t="shared" ref="C18:C22" si="850">COUNTIFS($DV$3:$DV$42,B18,$EF$3:$EF$42,"W")+COUNTIFS($DY$3:$DY$42,B18,$EG$3:$EG$42,"W")</f>
        <v>4</v>
      </c>
      <c r="D18" s="255">
        <f t="shared" ref="D18:D22" si="851">COUNTIFS($DV$3:$DV$42,B18,$EF$3:$EF$42,"D")+COUNTIFS($DY$3:$DY$42,B18,$EG$3:$EG$42,"D")</f>
        <v>0</v>
      </c>
      <c r="E18" s="255">
        <f t="shared" ref="E18:E22" si="852">COUNTIFS($DV$3:$DV$42,B18,$EF$3:$EF$42,"L")+COUNTIFS($DY$3:$DY$42,B18,$EG$3:$EG$42,"L")</f>
        <v>0</v>
      </c>
      <c r="F18" s="255">
        <f>SUMIF($DV$3:$DV$60,B18,$DW$3:$DW$60)+SUMIF($DY$3:$DY$60,B18,$DX$3:$DX$60)</f>
        <v>174</v>
      </c>
      <c r="G18" s="255">
        <f>SUMIF($DY$3:$DY$60,B18,$DW$3:$DW$60)+SUMIF($DV$3:$DV$60,B18,$DX$3:$DX$60)</f>
        <v>49</v>
      </c>
      <c r="H18" s="255">
        <f t="shared" ref="H18:H22" si="853">F18-G18+1000</f>
        <v>1125</v>
      </c>
      <c r="I18" s="255">
        <f>SUMIF(Tournament!$H$13:$H$52,B18,Tournament!$O$13:$O$52)+SUMIF(Tournament!$N$13:$N$52,B18,Tournament!$Q$13:$Q$52)</f>
        <v>25</v>
      </c>
      <c r="J18" s="255">
        <f>SUMIF(Tournament!$N$13:$N$52,B18,Tournament!$O$13:$O$52)+SUMIF(Tournament!$H$13:$H$52,B18,Tournament!$Q$13:$Q$52)</f>
        <v>3</v>
      </c>
      <c r="K18" s="255">
        <f t="shared" ref="K18:K22" si="854">I18-J18+1000</f>
        <v>1022</v>
      </c>
      <c r="L18" s="255">
        <f t="shared" ref="L18:L22" si="855">C18*4+D18*2</f>
        <v>16</v>
      </c>
      <c r="M18" s="255">
        <f>SUMIF(DV:DV,B18,EB:EB)+SUMIF(DY:DY,B18,EC:EC)</f>
        <v>3</v>
      </c>
      <c r="N18" s="255">
        <f>SUMIF(DV:DV,B18,ED:ED)+SUMIF(DY:DY,B18,EE:EE)</f>
        <v>0</v>
      </c>
      <c r="O18" s="255">
        <f t="shared" ref="O18:O22" si="856">N18+M18+L18</f>
        <v>19</v>
      </c>
      <c r="P18" s="255">
        <v>1</v>
      </c>
      <c r="Q18" s="255">
        <f>RANK(O18,O$18:O$22)</f>
        <v>1</v>
      </c>
      <c r="S18" s="255">
        <f>RANK(O18,$O$18:$O$22)+COUNTIF($O$18:O18,O18)-1</f>
        <v>1</v>
      </c>
      <c r="T18" s="255" t="str">
        <f>INDEX($B$18:$B$22,MATCH(1,$S$18:$S$22,0),0)</f>
        <v>New Zealand</v>
      </c>
      <c r="U18" s="255">
        <f>INDEX($Q$18:$Q$22,MATCH(T18,$B$18:$B$22,0),0)</f>
        <v>1</v>
      </c>
      <c r="V18" s="255" t="str">
        <f>IF(U19=1,T18,"")</f>
        <v/>
      </c>
      <c r="W18" s="255" t="str">
        <f>IF(U20=2,T19,"")</f>
        <v/>
      </c>
      <c r="X18" s="255" t="str">
        <f>IF(U21=3,T20,"")</f>
        <v/>
      </c>
      <c r="Y18" s="255" t="str">
        <f>IF(U22=4,T21,"")</f>
        <v/>
      </c>
      <c r="AA18" s="255" t="str">
        <f>IF(V18&lt;&gt;"",V18,"")</f>
        <v/>
      </c>
      <c r="AB18" s="255">
        <f>SUMPRODUCT((DV3:DV42=AA18)*(DY3:DY42=AA19)*(EF3:EF42="W"))+SUMPRODUCT((DV3:DV42=AA18)*(DY3:DY42=AA20)*(EF3:EF42="W"))+SUMPRODUCT((DV3:DV42=AA18)*(DY3:DY42=AA21)*(EF3:EF42="W"))+SUMPRODUCT((DV3:DV42=AA18)*(DY3:DY42=AA22)*(EF3:EF42="W"))+SUMPRODUCT((DV3:DV42=AA19)*(DY3:DY42=AA18)*(EG3:EG42="W"))+SUMPRODUCT((DV3:DV42=AA20)*(DY3:DY42=AA18)*(EG3:EG42="W"))+SUMPRODUCT((DV3:DV42=AA21)*(DY3:DY42=AA18)*(EG3:EG42="W"))+SUMPRODUCT((DV3:DV42=AA22)*(DY3:DY42=AA18)*(EG3:EG42="W"))</f>
        <v>0</v>
      </c>
      <c r="AC18" s="255">
        <f>SUMPRODUCT((DV3:DV42=AA18)*(DY3:DY42=AA19)*(EF3:EF42="D"))+SUMPRODUCT((DV3:DV42=AA18)*(DY3:DY42=AA20)*(EF3:EF42="D"))+SUMPRODUCT((DV3:DV42=AA18)*(DY3:DY42=AA21)*(EF3:EF42="D"))+SUMPRODUCT((DV3:DV42=AA18)*(DY3:DY42=AA22)*(EF3:EF42="D"))+SUMPRODUCT((DV3:DV42=AA19)*(DY3:DY42=AA18)*(EF3:EF42="D"))+SUMPRODUCT((DV3:DV42=AA20)*(DY3:DY42=AA18)*(EF3:EF42="D"))+SUMPRODUCT((DV3:DV42=AA21)*(DY3:DY42=AA18)*(EF3:EF42="D"))+SUMPRODUCT((DV3:DV42=AA22)*(DY3:DY42=AA18)*(EF3:EF42="D"))</f>
        <v>0</v>
      </c>
      <c r="AD18" s="255">
        <f>SUMPRODUCT((DV3:DV42=AA18)*(DY3:DY42=AA19)*(EF3:EF42="L"))+SUMPRODUCT((DV3:DV42=AA18)*(DY3:DY42=AA20)*(EF3:EF42="L"))+SUMPRODUCT((DV3:DV42=AA18)*(DY3:DY42=AA21)*(EF3:EF42="L"))+SUMPRODUCT((DV3:DV42=AA18)*(DY3:DY42=AA22)*(EF3:EF42="L"))+SUMPRODUCT((DV3:DV42=AA19)*(DY3:DY42=AA18)*(EG3:EG42="L"))+SUMPRODUCT((DV3:DV42=AA20)*(DY3:DY42=AA18)*(EG3:EG42="L"))+SUMPRODUCT((DV3:DV42=AA21)*(DY3:DY42=AA18)*(EG3:EG42="L"))+SUMPRODUCT((DV3:DV42=AA22)*(DY3:DY42=AA18)*(EG3:EG42="L"))</f>
        <v>0</v>
      </c>
      <c r="AE18" s="255">
        <f>IF(AA18&lt;&gt;"",VLOOKUP(AA18,B4:F29,5,FALSE),0)</f>
        <v>0</v>
      </c>
      <c r="AF18" s="255">
        <f>IF(AA18&lt;&gt;"",VLOOKUP(AA18,B4:G29,6,FALSE),0)</f>
        <v>0</v>
      </c>
      <c r="AG18" s="255">
        <f>AE18-AF18+1000</f>
        <v>1000</v>
      </c>
      <c r="AH18" s="255">
        <f>IF(AA18&lt;&gt;"",VLOOKUP(AA18,B4:I29,8,FALSE),0)</f>
        <v>0</v>
      </c>
      <c r="AI18" s="255">
        <f>IF(AA18&lt;&gt;"",VLOOKUP(AA18,B4:J29,9,FALSE),0)</f>
        <v>0</v>
      </c>
      <c r="AJ18" s="255">
        <f>AH18-AI18+1000</f>
        <v>1000</v>
      </c>
      <c r="AK18" s="255" t="str">
        <f>IF(AA18&lt;&gt;"",VLOOKUP(AA18,B18:F22,5,FALSE),"")</f>
        <v/>
      </c>
      <c r="AL18" s="255" t="str">
        <f>IF(AA18&lt;&gt;"",VLOOKUP(AA18,B18:I22,8,FALSE),"")</f>
        <v/>
      </c>
      <c r="AM18" s="255" t="str">
        <f>IF(AA18&lt;&gt;"",VLOOKUP(AA18,B18:P22,15,FALSE),"")</f>
        <v/>
      </c>
      <c r="AN18" s="255">
        <f>SUMPRODUCT((DV3:DV42=AA18)*(DY3:DY42=AA19)*EB3:EB42)+SUMPRODUCT((DV3:DV42=AA18)*(DY3:DY42=AA20)*EB3:EB42)+SUMPRODUCT((DV3:DV42=AA18)*(DY3:DY42=AA21)*EB3:EB42)+SUMPRODUCT((DV3:DV42=AA18)*(DY3:DY42=AA22)*EB3:EB42)+SUMPRODUCT((DV3:DV42=AA19)*(DY3:DY42=AA18)*EC3:EC42)+SUMPRODUCT((DV3:DV42=AA20)*(DY3:DY42=AA18)*EC3:EC42)+SUMPRODUCT((DV3:DV42=AA21)*(DY3:DY42=AA18)*EC3:EC42)+SUMPRODUCT((DV3:DV42=AA22)*(DY3:DY42=AA18)*EC3:EC42)</f>
        <v>0</v>
      </c>
      <c r="AO18" s="255">
        <f>SUMPRODUCT((DV3:DV42=AA18)*(DY3:DY42=AA19)*ED3:ED42)+SUMPRODUCT((DV3:DV42=AA18)*(DY3:DY42=AA20)*ED3:ED42)+SUMPRODUCT((DV3:DV42=AA18)*(DY3:DY42=AA21)*ED3:ED42)+SUMPRODUCT((DV3:DV42=AA18)*(DY3:DY42=AA22)*ED3:ED42)+SUMPRODUCT((DV3:DV42=AA19)*(DY3:DY42=AA18)*EE3:EE42)+SUMPRODUCT((DV3:DV42=AA20)*(DY3:DY42=AA18)*EE3:EE42)+SUMPRODUCT((DV3:DV42=AA21)*(DY3:DY42=AA18)*EE3:EE42)+SUMPRODUCT((DV3:DV42=AA22)*(DY3:DY42=AA18)*EE3:EE42)</f>
        <v>0</v>
      </c>
      <c r="AP18" s="255">
        <f>AB18*4+AC18*2+AN18+AO18</f>
        <v>0</v>
      </c>
      <c r="AQ18" s="255" t="str">
        <f>IF(AA18&lt;&gt;"",RANK(AP18,AP18:AP22),"")</f>
        <v/>
      </c>
      <c r="AR18" s="255">
        <f>SUMPRODUCT((AP18:AP22=AP18)*(AG18:AG22&gt;AG18))</f>
        <v>0</v>
      </c>
      <c r="AS18" s="255">
        <f>SUMPRODUCT((AP18:AP22=AP18)*(AG18:AG22=AG18)*(AJ18:AJ22&gt;AJ18))</f>
        <v>0</v>
      </c>
      <c r="AT18" s="255">
        <f>SUMPRODUCT((AP18:AP22=AP18)*(AG18:AG22=AG18)*(AJ18:AJ22=AJ18)*(AK18:AK22&gt;AK18))</f>
        <v>0</v>
      </c>
      <c r="AU18" s="255">
        <f>SUMPRODUCT((AP18:AP22=AP18)*(AG18:AG22=AG18)*(AJ18:AJ22=AJ18)*(AK18:AK22=AK18)*(AL18:AL22&gt;AL18))</f>
        <v>0</v>
      </c>
      <c r="AV18" s="255">
        <f>SUMPRODUCT((AP18:AP22=AP18)*(AG18:AG22=AG18)*(AJ18:AJ22=AJ18)*(AK18:AK22=AK18)*(AL18:AL22=AL18)*(AM18:AM22&gt;AM18))</f>
        <v>0</v>
      </c>
      <c r="AW18" s="255" t="str">
        <f t="shared" ref="AW18" si="857">IF(AA18&lt;&gt;"",SUM(AQ18:AV18),"")</f>
        <v/>
      </c>
      <c r="AX18" s="255" t="str">
        <f>IF(AA18&lt;&gt;"",INDEX(AA18:AA22,MATCH(1,AW18:AW22,0),0),"")</f>
        <v/>
      </c>
      <c r="DS18" s="255" t="str">
        <f>IF(AX18&lt;&gt;"",AX18,T18)</f>
        <v>New Zealand</v>
      </c>
      <c r="DT18" s="255">
        <v>1</v>
      </c>
      <c r="DU18" s="255">
        <v>16</v>
      </c>
      <c r="DV18" s="255" t="str">
        <f>Tournament!H28</f>
        <v>England</v>
      </c>
      <c r="DW18" s="255">
        <f>IF(AND(Tournament!J28&lt;&gt;"",Tournament!L28&lt;&gt;""),Tournament!J28,0)</f>
        <v>25</v>
      </c>
      <c r="DX18" s="255">
        <f>IF(AND(Tournament!L28&lt;&gt;"",Tournament!J28&lt;&gt;""),Tournament!L28,0)</f>
        <v>28</v>
      </c>
      <c r="DY18" s="255" t="str">
        <f>Tournament!N28</f>
        <v>Wales</v>
      </c>
      <c r="DZ18" s="255">
        <f>IF(Tournament!O28&lt;&gt;"",Tournament!O28,0)</f>
        <v>1</v>
      </c>
      <c r="EA18" s="255">
        <f>IF(Tournament!Q28&lt;&gt;"",Tournament!Q28,0)</f>
        <v>1</v>
      </c>
      <c r="EB18" s="255">
        <f>IF(DW18&lt;&gt;"",IF(Tournament!O28&gt;3,1,0),0)</f>
        <v>0</v>
      </c>
      <c r="EC18" s="255">
        <f>IF(DX18&lt;&gt;"",IF(Tournament!Q28&gt;3,1,0),0)</f>
        <v>0</v>
      </c>
      <c r="ED18" s="255">
        <f t="shared" si="15"/>
        <v>1</v>
      </c>
      <c r="EE18" s="255">
        <f t="shared" si="16"/>
        <v>0</v>
      </c>
      <c r="EF18" s="255" t="str">
        <f>IF(AND(Tournament!J28&lt;&gt;"",Tournament!L28&lt;&gt;""),IF(DW18&gt;DX18,"W",IF(DW18=DX18,"D","L")),"")</f>
        <v>L</v>
      </c>
      <c r="EG18" s="255" t="str">
        <f t="shared" si="17"/>
        <v>W</v>
      </c>
      <c r="EH18" s="255">
        <f ca="1">VLOOKUP(EI18,IZ18:JA22,2,FALSE)</f>
        <v>5</v>
      </c>
      <c r="EI18" s="255" t="s">
        <v>44</v>
      </c>
      <c r="EJ18" s="255">
        <f t="shared" ref="EJ18:EJ22" ca="1" si="858">COUNTIFS(JC$3:JC$42,EI18,JM$3:JM$42,"W")+COUNTIFS(JF$3:JF$42,EI18,JN$3:JN$42,"W")</f>
        <v>0</v>
      </c>
      <c r="EK18" s="255">
        <f t="shared" ref="EK18:EK22" ca="1" si="859">COUNTIFS(JC$3:JC$42,EI18,JM$3:JM$42,"D")+COUNTIFS(JF$3:JF$42,EI18,JN$3:JN$42,"D")</f>
        <v>0</v>
      </c>
      <c r="EL18" s="255">
        <f t="shared" ref="EL18:EL22" ca="1" si="860">COUNTIFS(JC$3:JC$42,EI18,JM$3:JM$42,"L")+COUNTIFS(JF$3:JF$42,EI18,JN$3:JN$42,"L")</f>
        <v>0</v>
      </c>
      <c r="EM18" s="255">
        <f t="shared" ref="EM18:EM22" ca="1" si="861">SUMIF(JC$3:JC$60,EI18,JD$3:JD$60)+SUMIF(JF$3:JF$60,EI18,JE$3:JE$60)</f>
        <v>0</v>
      </c>
      <c r="EN18" s="255">
        <f ca="1">SUMIF(JF$3:JF$60,EI18,JD$3:JD$60)+SUMIF(JC$3:JC$60,EI18,JE$3:JE$60)</f>
        <v>0</v>
      </c>
      <c r="EO18" s="255">
        <f t="shared" ref="EO18:EO22" ca="1" si="862">EM18-EN18+1000</f>
        <v>1000</v>
      </c>
      <c r="EP18" s="255">
        <f ca="1">SUMIF(JC:JC,EI18,JG:JG)+SUMIF(JF:JF,EI18,JH:JH)</f>
        <v>0</v>
      </c>
      <c r="EQ18" s="255">
        <f ca="1">SUMIF(JF:JF,EI18,JG:JG)+SUMIF(JC:JC,EI18,JH:JH)</f>
        <v>0</v>
      </c>
      <c r="ER18" s="255">
        <f t="shared" ref="ER18:ER22" ca="1" si="863">EP18-EQ18+1000</f>
        <v>1000</v>
      </c>
      <c r="ES18" s="255">
        <f t="shared" ref="ES18:ES22" ca="1" si="864">EJ18*4+EK18*2</f>
        <v>0</v>
      </c>
      <c r="ET18" s="255">
        <f ca="1">SUMIF(JC:JC,EI18,JI:JI)+SUMIF(JF:JF,EI18,JJ:JJ)</f>
        <v>0</v>
      </c>
      <c r="EU18" s="255">
        <f ca="1">SUMIF(JC:JC,EI18,JK:JK)+SUMIF(JF:JF,EI18,JL:JL)</f>
        <v>0</v>
      </c>
      <c r="EV18" s="255">
        <f t="shared" ref="EV18:EV22" ca="1" si="865">EU18+ET18+ES18</f>
        <v>0</v>
      </c>
      <c r="EW18" s="255">
        <v>1</v>
      </c>
      <c r="EX18" s="255">
        <f ca="1">RANK(EV18,EV$18:EV$22)</f>
        <v>1</v>
      </c>
      <c r="EZ18" s="255">
        <f ca="1">RANK(EV18,EV$18:EV$22)+COUNTIF(EV$18:EV18,EV18)-1</f>
        <v>1</v>
      </c>
      <c r="FA18" s="255" t="str">
        <f ca="1">INDEX(EI$18:EI$22,MATCH(1,EZ$18:EZ$22,0),0)</f>
        <v>New Zealand</v>
      </c>
      <c r="FB18" s="255">
        <f ca="1">INDEX(EX$18:EX$22,MATCH(FA18,EI$18:EI$22,0),0)</f>
        <v>1</v>
      </c>
      <c r="FC18" s="255" t="str">
        <f ca="1">IF(FB19=1,FA18,"")</f>
        <v>New Zealand</v>
      </c>
      <c r="FD18" s="255" t="str">
        <f ca="1">IF(FB20=2,FA19,"")</f>
        <v/>
      </c>
      <c r="FE18" s="255" t="str">
        <f ca="1">IF(FB21=3,FA20,"")</f>
        <v/>
      </c>
      <c r="FF18" s="255" t="str">
        <f ca="1">IF(FB22=4,FA21,"")</f>
        <v/>
      </c>
      <c r="FH18" s="255" t="str">
        <f ca="1">IF(FC18&lt;&gt;"",FC18,"")</f>
        <v>New Zealand</v>
      </c>
      <c r="FI18" s="255">
        <f ca="1">SUMPRODUCT((JC3:JC42=FH18)*(JF3:JF42=FH19)*(JM3:JM42="W"))+SUMPRODUCT((JC3:JC42=FH18)*(JF3:JF42=FH20)*(JM3:JM42="W"))+SUMPRODUCT((JC3:JC42=FH18)*(JF3:JF42=FH21)*(JM3:JM42="W"))+SUMPRODUCT((JC3:JC42=FH18)*(JF3:JF42=FH22)*(JM3:JM42="W"))+SUMPRODUCT((JC3:JC42=FH19)*(JF3:JF42=FH18)*(JN3:JN42="W"))+SUMPRODUCT((JC3:JC42=FH20)*(JF3:JF42=FH18)*(JN3:JN42="W"))+SUMPRODUCT((JC3:JC42=FH21)*(JF3:JF42=FH18)*(JN3:JN42="W"))+SUMPRODUCT((JC3:JC42=FH22)*(JF3:JF42=FH18)*(JN3:JN42="W"))</f>
        <v>0</v>
      </c>
      <c r="FJ18" s="255">
        <f ca="1">SUMPRODUCT((JC3:JC42=FH18)*(JF3:JF42=FH19)*(JM3:JM42="D"))+SUMPRODUCT((JC3:JC42=FH18)*(JF3:JF42=FH20)*(JM3:JM42="D"))+SUMPRODUCT((JC3:JC42=FH18)*(JF3:JF42=FH21)*(JM3:JM42="D"))+SUMPRODUCT((JC3:JC42=FH18)*(JF3:JF42=FH22)*(JM3:JM42="D"))+SUMPRODUCT((JC3:JC42=FH19)*(JF3:JF42=FH18)*(JM3:JM42="D"))+SUMPRODUCT((JC3:JC42=FH20)*(JF3:JF42=FH18)*(JM3:JM42="D"))+SUMPRODUCT((JC3:JC42=FH21)*(JF3:JF42=FH18)*(JM3:JM42="D"))+SUMPRODUCT((JC3:JC42=FH22)*(JF3:JF42=FH18)*(JM3:JM42="D"))</f>
        <v>0</v>
      </c>
      <c r="FK18" s="255">
        <f ca="1">SUMPRODUCT((JC3:JC42=FH18)*(JF3:JF42=FH19)*(JM3:JM42="L"))+SUMPRODUCT((JC3:JC42=FH18)*(JF3:JF42=FH20)*(JM3:JM42="L"))+SUMPRODUCT((JC3:JC42=FH18)*(JF3:JF42=FH21)*(JM3:JM42="L"))+SUMPRODUCT((JC3:JC42=FH18)*(JF3:JF42=FH22)*(JM3:JM42="L"))+SUMPRODUCT((JC3:JC42=FH19)*(JF3:JF42=FH18)*(JN3:JN42="L"))+SUMPRODUCT((JC3:JC42=FH20)*(JF3:JF42=FH18)*(JN3:JN42="L"))+SUMPRODUCT((JC3:JC42=FH21)*(JF3:JF42=FH18)*(JN3:JN42="L"))+SUMPRODUCT((JC3:JC42=FH22)*(JF3:JF42=FH18)*(JN3:JN42="L"))</f>
        <v>0</v>
      </c>
      <c r="FL18" s="255">
        <f ca="1">IF(FH18&lt;&gt;"",VLOOKUP(FH18,EI4:EM29,5,FALSE),0)</f>
        <v>0</v>
      </c>
      <c r="FM18" s="255">
        <f ca="1">IF(FH18&lt;&gt;"",VLOOKUP(FH18,EI4:EN29,6,FALSE),0)</f>
        <v>0</v>
      </c>
      <c r="FN18" s="255">
        <f ca="1">FL18-FM18+1000</f>
        <v>1000</v>
      </c>
      <c r="FO18" s="255">
        <f ca="1">IF(FH18&lt;&gt;"",VLOOKUP(FH18,EI4:EP29,8,FALSE),0)</f>
        <v>0</v>
      </c>
      <c r="FP18" s="255">
        <f ca="1">IF(FH18&lt;&gt;"",VLOOKUP(FH18,EI4:EQ29,9,FALSE),0)</f>
        <v>0</v>
      </c>
      <c r="FQ18" s="255">
        <f ca="1">FO18-FP18+1000</f>
        <v>1000</v>
      </c>
      <c r="FR18" s="255">
        <f ca="1">IF(FH18&lt;&gt;"",VLOOKUP(FH18,EI18:EM22,5,FALSE),"")</f>
        <v>0</v>
      </c>
      <c r="FS18" s="255">
        <f ca="1">IF(FH18&lt;&gt;"",VLOOKUP(FH18,EI18:EP22,8,FALSE),"")</f>
        <v>0</v>
      </c>
      <c r="FT18" s="255">
        <f ca="1">IF(FH18&lt;&gt;"",VLOOKUP(FH18,EI18:EW22,15,FALSE),"")</f>
        <v>1</v>
      </c>
      <c r="FU18" s="255">
        <f ca="1">SUMPRODUCT((JC3:JC42=FH18)*(JF3:JF42=FH19)*JI3:JI42)+SUMPRODUCT((JC3:JC42=FH18)*(JF3:JF42=FH20)*JI3:JI42)+SUMPRODUCT((JC3:JC42=FH18)*(JF3:JF42=FH21)*JI3:JI42)+SUMPRODUCT((JC3:JC42=FH18)*(JF3:JF42=FH22)*JI3:JI42)+SUMPRODUCT((JC3:JC42=FH19)*(JF3:JF42=FH18)*JJ3:JJ42)+SUMPRODUCT((JC3:JC42=FH20)*(JF3:JF42=FH18)*JJ3:JJ42)+SUMPRODUCT((JC3:JC42=FH21)*(JF3:JF42=FH18)*JJ3:JJ42)+SUMPRODUCT((JC3:JC42=FH22)*(JF3:JF42=FH18)*JJ3:JJ42)</f>
        <v>0</v>
      </c>
      <c r="FV18" s="255">
        <f ca="1">SUMPRODUCT((JC3:JC42=FH18)*(JF3:JF42=FH19)*JK3:JK42)+SUMPRODUCT((JC3:JC42=FH18)*(JF3:JF42=FH20)*JK3:JK42)+SUMPRODUCT((JC3:JC42=FH18)*(JF3:JF42=FH21)*JK3:JK42)+SUMPRODUCT((JC3:JC42=FH18)*(JF3:JF42=FH22)*JK3:JK42)+SUMPRODUCT((JC3:JC42=FH19)*(JF3:JF42=FH18)*JL3:JL42)+SUMPRODUCT((JC3:JC42=FH20)*(JF3:JF42=FH18)*JL3:JL42)+SUMPRODUCT((JC3:JC42=FH21)*(JF3:JF42=FH18)*JL3:JL42)+SUMPRODUCT((JC3:JC42=FH22)*(JF3:JF42=FH18)*JL3:JL42)</f>
        <v>0</v>
      </c>
      <c r="FW18" s="255">
        <f ca="1">FI18*4+FJ18*2+FU18+FV18</f>
        <v>0</v>
      </c>
      <c r="FX18" s="255">
        <f ca="1">IF(FH18&lt;&gt;"",RANK(FW18,FW18:FW22),"")</f>
        <v>1</v>
      </c>
      <c r="FY18" s="255">
        <f ca="1">SUMPRODUCT((FW18:FW22=FW18)*(FN18:FN22&gt;FN18))</f>
        <v>0</v>
      </c>
      <c r="FZ18" s="255">
        <f ca="1">SUMPRODUCT((FW18:FW22=FW18)*(FN18:FN22=FN18)*(FQ18:FQ22&gt;FQ18))</f>
        <v>0</v>
      </c>
      <c r="GA18" s="255">
        <f ca="1">SUMPRODUCT((FW18:FW22=FW18)*(FN18:FN22=FN18)*(FQ18:FQ22=FQ18)*(FR18:FR22&gt;FR18))</f>
        <v>0</v>
      </c>
      <c r="GB18" s="255">
        <f ca="1">SUMPRODUCT((FW18:FW22=FW18)*(FN18:FN22=FN18)*(FQ18:FQ22=FQ18)*(FR18:FR22=FR18)*(FS18:FS22&gt;FS18))</f>
        <v>0</v>
      </c>
      <c r="GC18" s="255">
        <f ca="1">SUMPRODUCT((FW18:FW22=FW18)*(FN18:FN22=FN18)*(FQ18:FQ22=FQ18)*(FR18:FR22=FR18)*(FS18:FS22=FS18)*(FT18:FT22&gt;FT18))</f>
        <v>4</v>
      </c>
      <c r="GD18" s="255">
        <f t="shared" ref="GD18" ca="1" si="866">IF(FH18&lt;&gt;"",SUM(FX18:GC18),"")</f>
        <v>5</v>
      </c>
      <c r="GE18" s="255" t="str">
        <f ca="1">IF(FH18&lt;&gt;"",INDEX(FH18:FH22,MATCH(1,GD18:GD22,0),0),"")</f>
        <v>Namibia</v>
      </c>
      <c r="IZ18" s="255" t="str">
        <f ca="1">IF(GE18&lt;&gt;"",GE18,FA18)</f>
        <v>Namibia</v>
      </c>
      <c r="JA18" s="255">
        <v>1</v>
      </c>
      <c r="JB18" s="255">
        <v>16</v>
      </c>
      <c r="JC18" s="255" t="str">
        <f t="shared" si="18"/>
        <v>England</v>
      </c>
      <c r="JD18" s="255" t="str">
        <f ca="1">IF(OFFSET('All Players'!$W25,0,JD$1)&lt;&gt;"",OFFSET('All Players'!$W25,0,JD$1),"")</f>
        <v/>
      </c>
      <c r="JE18" s="255" t="str">
        <f ca="1">IF(OFFSET('All Players'!$Y25,0,JD$1)&lt;&gt;"",OFFSET('All Players'!$Y25,0,JD$1),"")</f>
        <v/>
      </c>
      <c r="JF18" s="255" t="str">
        <f t="shared" si="19"/>
        <v>Wales</v>
      </c>
      <c r="JG18" s="255" t="str">
        <f ca="1">IF(OFFSET('All Players'!$AA25,0,JF$1)&lt;&gt;"",OFFSET('All Players'!$AA25,0,JF$1),"")</f>
        <v/>
      </c>
      <c r="JH18" s="255" t="str">
        <f ca="1">IF(OFFSET('All Players'!$AC25,0,JG$1)&lt;&gt;"",OFFSET('All Players'!$AC25,0,JG$1),"")</f>
        <v/>
      </c>
      <c r="JI18" s="255">
        <f t="shared" ca="1" si="20"/>
        <v>0</v>
      </c>
      <c r="JJ18" s="255">
        <f t="shared" ca="1" si="21"/>
        <v>0</v>
      </c>
      <c r="JK18" s="255">
        <f t="shared" ca="1" si="22"/>
        <v>0</v>
      </c>
      <c r="JL18" s="255">
        <f t="shared" ca="1" si="23"/>
        <v>0</v>
      </c>
      <c r="JM18" s="255" t="str">
        <f t="shared" ca="1" si="24"/>
        <v/>
      </c>
      <c r="JN18" s="255" t="str">
        <f t="shared" ca="1" si="25"/>
        <v/>
      </c>
      <c r="JO18" s="255">
        <f ca="1">VLOOKUP(JP18,OG18:OH22,2,FALSE)</f>
        <v>5</v>
      </c>
      <c r="JP18" s="255" t="s">
        <v>44</v>
      </c>
      <c r="JQ18" s="255">
        <f t="shared" ref="JQ18:JQ22" ca="1" si="867">COUNTIFS(OJ$3:OJ$42,JP18,OT$3:OT$42,"W")+COUNTIFS(OM$3:OM$42,JP18,OU$3:OU$42,"W")</f>
        <v>0</v>
      </c>
      <c r="JR18" s="255">
        <f t="shared" ref="JR18:JR22" ca="1" si="868">COUNTIFS(OJ$3:OJ$42,JP18,OT$3:OT$42,"D")+COUNTIFS(OM$3:OM$42,JP18,OU$3:OU$42,"D")</f>
        <v>0</v>
      </c>
      <c r="JS18" s="255">
        <f t="shared" ref="JS18:JS22" ca="1" si="869">COUNTIFS(OJ$3:OJ$42,JP18,OT$3:OT$42,"L")+COUNTIFS(OM$3:OM$42,JP18,OU$3:OU$42,"L")</f>
        <v>0</v>
      </c>
      <c r="JT18" s="255">
        <f t="shared" ref="JT18:JT22" ca="1" si="870">SUMIF(OJ$3:OJ$60,JP18,OK$3:OK$60)+SUMIF(OM$3:OM$60,JP18,OL$3:OL$60)</f>
        <v>0</v>
      </c>
      <c r="JU18" s="255">
        <f ca="1">SUMIF(OM$3:OM$60,JP18,OK$3:OK$60)+SUMIF(OJ$3:OJ$60,JP18,OL$3:OL$60)</f>
        <v>0</v>
      </c>
      <c r="JV18" s="255">
        <f t="shared" ref="JV18:JV22" ca="1" si="871">JT18-JU18+1000</f>
        <v>1000</v>
      </c>
      <c r="JW18" s="255">
        <f ca="1">SUMIF(OJ:OJ,JP18,ON:ON)+SUMIF(OM:OM,JP18,OO:OO)</f>
        <v>0</v>
      </c>
      <c r="JX18" s="255">
        <f ca="1">SUMIF(OM:OM,JP18,ON:ON)+SUMIF(OJ:OJ,JP18,OO:OO)</f>
        <v>0</v>
      </c>
      <c r="JY18" s="255">
        <f t="shared" ref="JY18:JY22" ca="1" si="872">JW18-JX18+1000</f>
        <v>1000</v>
      </c>
      <c r="JZ18" s="255">
        <f t="shared" ref="JZ18:JZ22" ca="1" si="873">JQ18*4+JR18*2</f>
        <v>0</v>
      </c>
      <c r="KA18" s="255">
        <f ca="1">SUMIF(OJ:OJ,JP18,OP:OP)+SUMIF(OM:OM,JP18,OQ:OQ)</f>
        <v>0</v>
      </c>
      <c r="KB18" s="255">
        <f ca="1">SUMIF(OJ:OJ,JP18,OR:OR)+SUMIF(OM:OM,JP18,OS:OS)</f>
        <v>0</v>
      </c>
      <c r="KC18" s="255">
        <f t="shared" ref="KC18:KC22" ca="1" si="874">KB18+KA18+JZ18</f>
        <v>0</v>
      </c>
      <c r="KD18" s="255">
        <v>1</v>
      </c>
      <c r="KE18" s="255">
        <f ca="1">RANK(KC18,KC$18:KC$22)</f>
        <v>1</v>
      </c>
      <c r="KG18" s="255">
        <f ca="1">RANK(KC18,KC$18:KC$22)+COUNTIF(KC$18:KC18,KC18)-1</f>
        <v>1</v>
      </c>
      <c r="KH18" s="255" t="str">
        <f ca="1">INDEX(JP$18:JP$22,MATCH(1,KG$18:KG$22,0),0)</f>
        <v>New Zealand</v>
      </c>
      <c r="KI18" s="255">
        <f ca="1">INDEX(KE$18:KE$22,MATCH(KH18,JP$18:JP$22,0),0)</f>
        <v>1</v>
      </c>
      <c r="KJ18" s="255" t="str">
        <f ca="1">IF(KI19=1,KH18,"")</f>
        <v>New Zealand</v>
      </c>
      <c r="KK18" s="255" t="str">
        <f ca="1">IF(KI20=2,KH19,"")</f>
        <v/>
      </c>
      <c r="KL18" s="255" t="str">
        <f ca="1">IF(KI21=3,KH20,"")</f>
        <v/>
      </c>
      <c r="KM18" s="255" t="str">
        <f ca="1">IF(KI22=4,KH21,"")</f>
        <v/>
      </c>
      <c r="KO18" s="255" t="str">
        <f ca="1">IF(KJ18&lt;&gt;"",KJ18,"")</f>
        <v>New Zealand</v>
      </c>
      <c r="KP18" s="255">
        <f ca="1">SUMPRODUCT((OJ3:OJ42=KO18)*(OM3:OM42=KO19)*(OT3:OT42="W"))+SUMPRODUCT((OJ3:OJ42=KO18)*(OM3:OM42=KO20)*(OT3:OT42="W"))+SUMPRODUCT((OJ3:OJ42=KO18)*(OM3:OM42=KO21)*(OT3:OT42="W"))+SUMPRODUCT((OJ3:OJ42=KO18)*(OM3:OM42=KO22)*(OT3:OT42="W"))+SUMPRODUCT((OJ3:OJ42=KO19)*(OM3:OM42=KO18)*(OU3:OU42="W"))+SUMPRODUCT((OJ3:OJ42=KO20)*(OM3:OM42=KO18)*(OU3:OU42="W"))+SUMPRODUCT((OJ3:OJ42=KO21)*(OM3:OM42=KO18)*(OU3:OU42="W"))+SUMPRODUCT((OJ3:OJ42=KO22)*(OM3:OM42=KO18)*(OU3:OU42="W"))</f>
        <v>0</v>
      </c>
      <c r="KQ18" s="255">
        <f ca="1">SUMPRODUCT((OJ3:OJ42=KO18)*(OM3:OM42=KO19)*(OT3:OT42="D"))+SUMPRODUCT((OJ3:OJ42=KO18)*(OM3:OM42=KO20)*(OT3:OT42="D"))+SUMPRODUCT((OJ3:OJ42=KO18)*(OM3:OM42=KO21)*(OT3:OT42="D"))+SUMPRODUCT((OJ3:OJ42=KO18)*(OM3:OM42=KO22)*(OT3:OT42="D"))+SUMPRODUCT((OJ3:OJ42=KO19)*(OM3:OM42=KO18)*(OT3:OT42="D"))+SUMPRODUCT((OJ3:OJ42=KO20)*(OM3:OM42=KO18)*(OT3:OT42="D"))+SUMPRODUCT((OJ3:OJ42=KO21)*(OM3:OM42=KO18)*(OT3:OT42="D"))+SUMPRODUCT((OJ3:OJ42=KO22)*(OM3:OM42=KO18)*(OT3:OT42="D"))</f>
        <v>0</v>
      </c>
      <c r="KR18" s="255">
        <f ca="1">SUMPRODUCT((OJ3:OJ42=KO18)*(OM3:OM42=KO19)*(OT3:OT42="L"))+SUMPRODUCT((OJ3:OJ42=KO18)*(OM3:OM42=KO20)*(OT3:OT42="L"))+SUMPRODUCT((OJ3:OJ42=KO18)*(OM3:OM42=KO21)*(OT3:OT42="L"))+SUMPRODUCT((OJ3:OJ42=KO18)*(OM3:OM42=KO22)*(OT3:OT42="L"))+SUMPRODUCT((OJ3:OJ42=KO19)*(OM3:OM42=KO18)*(OU3:OU42="L"))+SUMPRODUCT((OJ3:OJ42=KO20)*(OM3:OM42=KO18)*(OU3:OU42="L"))+SUMPRODUCT((OJ3:OJ42=KO21)*(OM3:OM42=KO18)*(OU3:OU42="L"))+SUMPRODUCT((OJ3:OJ42=KO22)*(OM3:OM42=KO18)*(OU3:OU42="L"))</f>
        <v>0</v>
      </c>
      <c r="KS18" s="255">
        <f ca="1">IF(KO18&lt;&gt;"",VLOOKUP(KO18,JP4:JT29,5,FALSE),0)</f>
        <v>0</v>
      </c>
      <c r="KT18" s="255">
        <f ca="1">IF(KO18&lt;&gt;"",VLOOKUP(KO18,JP4:JU29,6,FALSE),0)</f>
        <v>0</v>
      </c>
      <c r="KU18" s="255">
        <f ca="1">KS18-KT18+1000</f>
        <v>1000</v>
      </c>
      <c r="KV18" s="255">
        <f ca="1">IF(KO18&lt;&gt;"",VLOOKUP(KO18,JP4:JW29,8,FALSE),0)</f>
        <v>0</v>
      </c>
      <c r="KW18" s="255">
        <f ca="1">IF(KO18&lt;&gt;"",VLOOKUP(KO18,JP4:JX29,9,FALSE),0)</f>
        <v>0</v>
      </c>
      <c r="KX18" s="255">
        <f ca="1">KV18-KW18+1000</f>
        <v>1000</v>
      </c>
      <c r="KY18" s="255">
        <f ca="1">IF(KO18&lt;&gt;"",VLOOKUP(KO18,JP18:JT22,5,FALSE),"")</f>
        <v>0</v>
      </c>
      <c r="KZ18" s="255">
        <f ca="1">IF(KO18&lt;&gt;"",VLOOKUP(KO18,JP18:JW22,8,FALSE),"")</f>
        <v>0</v>
      </c>
      <c r="LA18" s="255">
        <f ca="1">IF(KO18&lt;&gt;"",VLOOKUP(KO18,JP18:KD22,15,FALSE),"")</f>
        <v>1</v>
      </c>
      <c r="LB18" s="255">
        <f ca="1">SUMPRODUCT((OJ3:OJ42=KO18)*(OM3:OM42=KO19)*OP3:OP42)+SUMPRODUCT((OJ3:OJ42=KO18)*(OM3:OM42=KO20)*OP3:OP42)+SUMPRODUCT((OJ3:OJ42=KO18)*(OM3:OM42=KO21)*OP3:OP42)+SUMPRODUCT((OJ3:OJ42=KO18)*(OM3:OM42=KO22)*OP3:OP42)+SUMPRODUCT((OJ3:OJ42=KO19)*(OM3:OM42=KO18)*OQ3:OQ42)+SUMPRODUCT((OJ3:OJ42=KO20)*(OM3:OM42=KO18)*OQ3:OQ42)+SUMPRODUCT((OJ3:OJ42=KO21)*(OM3:OM42=KO18)*OQ3:OQ42)+SUMPRODUCT((OJ3:OJ42=KO22)*(OM3:OM42=KO18)*OQ3:OQ42)</f>
        <v>0</v>
      </c>
      <c r="LC18" s="255">
        <f ca="1">SUMPRODUCT((OJ3:OJ42=KO18)*(OM3:OM42=KO19)*OR3:OR42)+SUMPRODUCT((OJ3:OJ42=KO18)*(OM3:OM42=KO20)*OR3:OR42)+SUMPRODUCT((OJ3:OJ42=KO18)*(OM3:OM42=KO21)*OR3:OR42)+SUMPRODUCT((OJ3:OJ42=KO18)*(OM3:OM42=KO22)*OR3:OR42)+SUMPRODUCT((OJ3:OJ42=KO19)*(OM3:OM42=KO18)*OS3:OS42)+SUMPRODUCT((OJ3:OJ42=KO20)*(OM3:OM42=KO18)*OS3:OS42)+SUMPRODUCT((OJ3:OJ42=KO21)*(OM3:OM42=KO18)*OS3:OS42)+SUMPRODUCT((OJ3:OJ42=KO22)*(OM3:OM42=KO18)*OS3:OS42)</f>
        <v>0</v>
      </c>
      <c r="LD18" s="255">
        <f ca="1">KP18*4+KQ18*2+LB18+LC18</f>
        <v>0</v>
      </c>
      <c r="LE18" s="255">
        <f ca="1">IF(KO18&lt;&gt;"",RANK(LD18,LD18:LD22),"")</f>
        <v>1</v>
      </c>
      <c r="LF18" s="255">
        <f ca="1">SUMPRODUCT((LD18:LD22=LD18)*(KU18:KU22&gt;KU18))</f>
        <v>0</v>
      </c>
      <c r="LG18" s="255">
        <f ca="1">SUMPRODUCT((LD18:LD22=LD18)*(KU18:KU22=KU18)*(KX18:KX22&gt;KX18))</f>
        <v>0</v>
      </c>
      <c r="LH18" s="255">
        <f ca="1">SUMPRODUCT((LD18:LD22=LD18)*(KU18:KU22=KU18)*(KX18:KX22=KX18)*(KY18:KY22&gt;KY18))</f>
        <v>0</v>
      </c>
      <c r="LI18" s="255">
        <f ca="1">SUMPRODUCT((LD18:LD22=LD18)*(KU18:KU22=KU18)*(KX18:KX22=KX18)*(KY18:KY22=KY18)*(KZ18:KZ22&gt;KZ18))</f>
        <v>0</v>
      </c>
      <c r="LJ18" s="255">
        <f ca="1">SUMPRODUCT((LD18:LD22=LD18)*(KU18:KU22=KU18)*(KX18:KX22=KX18)*(KY18:KY22=KY18)*(KZ18:KZ22=KZ18)*(LA18:LA22&gt;LA18))</f>
        <v>4</v>
      </c>
      <c r="LK18" s="255">
        <f t="shared" ref="LK18" ca="1" si="875">IF(KO18&lt;&gt;"",SUM(LE18:LJ18),"")</f>
        <v>5</v>
      </c>
      <c r="LL18" s="255" t="str">
        <f ca="1">IF(KO18&lt;&gt;"",INDEX(KO18:KO22,MATCH(1,LK18:LK22,0),0),"")</f>
        <v>Namibia</v>
      </c>
      <c r="OG18" s="255" t="str">
        <f ca="1">IF(LL18&lt;&gt;"",LL18,KH18)</f>
        <v>Namibia</v>
      </c>
      <c r="OH18" s="255">
        <v>1</v>
      </c>
      <c r="OI18" s="255">
        <v>16</v>
      </c>
      <c r="OJ18" s="255" t="str">
        <f t="shared" si="26"/>
        <v>England</v>
      </c>
      <c r="OK18" s="255" t="str">
        <f ca="1">IF(OFFSET('All Players'!$W25,0,OK$1)&lt;&gt;"",OFFSET('All Players'!$W25,0,OK$1),"")</f>
        <v/>
      </c>
      <c r="OL18" s="255" t="str">
        <f ca="1">IF(OFFSET('All Players'!$Y25,0,OK$1)&lt;&gt;"",OFFSET('All Players'!$Y25,0,OK$1),"")</f>
        <v/>
      </c>
      <c r="OM18" s="255" t="str">
        <f t="shared" si="27"/>
        <v>Wales</v>
      </c>
      <c r="ON18" s="255" t="str">
        <f ca="1">IF(OFFSET('All Players'!$AA25,0,OM$1)&lt;&gt;"",OFFSET('All Players'!$AA25,0,OM$1),"")</f>
        <v/>
      </c>
      <c r="OO18" s="255" t="str">
        <f ca="1">IF(OFFSET('All Players'!$AC25,0,ON$1)&lt;&gt;"",OFFSET('All Players'!$AC25,0,ON$1),"")</f>
        <v/>
      </c>
      <c r="OP18" s="255">
        <f t="shared" ca="1" si="28"/>
        <v>0</v>
      </c>
      <c r="OQ18" s="255">
        <f t="shared" ca="1" si="29"/>
        <v>0</v>
      </c>
      <c r="OR18" s="255">
        <f t="shared" ca="1" si="30"/>
        <v>0</v>
      </c>
      <c r="OS18" s="255">
        <f t="shared" ca="1" si="31"/>
        <v>0</v>
      </c>
      <c r="OT18" s="255" t="str">
        <f t="shared" ca="1" si="32"/>
        <v/>
      </c>
      <c r="OU18" s="255" t="str">
        <f t="shared" ca="1" si="33"/>
        <v/>
      </c>
      <c r="OV18" s="255">
        <f ca="1">VLOOKUP(OW18,TN18:TO22,2,FALSE)</f>
        <v>5</v>
      </c>
      <c r="OW18" s="255" t="s">
        <v>44</v>
      </c>
      <c r="OX18" s="255">
        <f t="shared" ref="OX18:OX22" ca="1" si="876">COUNTIFS(TQ$3:TQ$42,OW18,UA$3:UA$42,"W")+COUNTIFS(TT$3:TT$42,OW18,UB$3:UB$42,"W")</f>
        <v>0</v>
      </c>
      <c r="OY18" s="255">
        <f t="shared" ref="OY18:OY22" ca="1" si="877">COUNTIFS(TQ$3:TQ$42,OW18,UA$3:UA$42,"D")+COUNTIFS(TT$3:TT$42,OW18,UB$3:UB$42,"D")</f>
        <v>0</v>
      </c>
      <c r="OZ18" s="255">
        <f t="shared" ref="OZ18:OZ22" ca="1" si="878">COUNTIFS(TQ$3:TQ$42,OW18,UA$3:UA$42,"L")+COUNTIFS(TT$3:TT$42,OW18,UB$3:UB$42,"L")</f>
        <v>0</v>
      </c>
      <c r="PA18" s="255">
        <f t="shared" ref="PA18:PA22" ca="1" si="879">SUMIF(TQ$3:TQ$60,OW18,TR$3:TR$60)+SUMIF(TT$3:TT$60,OW18,TS$3:TS$60)</f>
        <v>0</v>
      </c>
      <c r="PB18" s="255">
        <f ca="1">SUMIF(TT$3:TT$60,OW18,TR$3:TR$60)+SUMIF(TQ$3:TQ$60,OW18,TS$3:TS$60)</f>
        <v>0</v>
      </c>
      <c r="PC18" s="255">
        <f t="shared" ref="PC18:PC22" ca="1" si="880">PA18-PB18+1000</f>
        <v>1000</v>
      </c>
      <c r="PD18" s="255">
        <f ca="1">SUMIF(TQ:TQ,OW18,TU:TU)+SUMIF(TT:TT,OW18,TV:TV)</f>
        <v>0</v>
      </c>
      <c r="PE18" s="255">
        <f ca="1">SUMIF(TT:TT,OW18,TU:TU)+SUMIF(TQ:TQ,OW18,TV:TV)</f>
        <v>0</v>
      </c>
      <c r="PF18" s="255">
        <f t="shared" ref="PF18:PF22" ca="1" si="881">PD18-PE18+1000</f>
        <v>1000</v>
      </c>
      <c r="PG18" s="255">
        <f t="shared" ref="PG18:PG22" ca="1" si="882">OX18*4+OY18*2</f>
        <v>0</v>
      </c>
      <c r="PH18" s="255">
        <f ca="1">SUMIF(TQ:TQ,OW18,TW:TW)+SUMIF(TT:TT,OW18,TX:TX)</f>
        <v>0</v>
      </c>
      <c r="PI18" s="255">
        <f ca="1">SUMIF(TQ:TQ,OW18,TY:TY)+SUMIF(TT:TT,OW18,TZ:TZ)</f>
        <v>0</v>
      </c>
      <c r="PJ18" s="255">
        <f t="shared" ref="PJ18:PJ22" ca="1" si="883">PI18+PH18+PG18</f>
        <v>0</v>
      </c>
      <c r="PK18" s="255">
        <v>1</v>
      </c>
      <c r="PL18" s="255">
        <f ca="1">RANK(PJ18,PJ$18:PJ$22)</f>
        <v>1</v>
      </c>
      <c r="PN18" s="255">
        <f ca="1">RANK(PJ18,PJ$18:PJ$22)+COUNTIF(PJ$18:PJ18,PJ18)-1</f>
        <v>1</v>
      </c>
      <c r="PO18" s="255" t="str">
        <f ca="1">INDEX(OW$18:OW$22,MATCH(1,PN$18:PN$22,0),0)</f>
        <v>New Zealand</v>
      </c>
      <c r="PP18" s="255">
        <f ca="1">INDEX(PL$18:PL$22,MATCH(PO18,OW$18:OW$22,0),0)</f>
        <v>1</v>
      </c>
      <c r="PQ18" s="255" t="str">
        <f ca="1">IF(PP19=1,PO18,"")</f>
        <v>New Zealand</v>
      </c>
      <c r="PR18" s="255" t="str">
        <f ca="1">IF(PP20=2,PO19,"")</f>
        <v/>
      </c>
      <c r="PS18" s="255" t="str">
        <f ca="1">IF(PP21=3,PO20,"")</f>
        <v/>
      </c>
      <c r="PT18" s="255" t="str">
        <f ca="1">IF(PP22=4,PO21,"")</f>
        <v/>
      </c>
      <c r="PV18" s="255" t="str">
        <f ca="1">IF(PQ18&lt;&gt;"",PQ18,"")</f>
        <v>New Zealand</v>
      </c>
      <c r="PW18" s="255">
        <f ca="1">SUMPRODUCT((TQ3:TQ42=PV18)*(TT3:TT42=PV19)*(UA3:UA42="W"))+SUMPRODUCT((TQ3:TQ42=PV18)*(TT3:TT42=PV20)*(UA3:UA42="W"))+SUMPRODUCT((TQ3:TQ42=PV18)*(TT3:TT42=PV21)*(UA3:UA42="W"))+SUMPRODUCT((TQ3:TQ42=PV18)*(TT3:TT42=PV22)*(UA3:UA42="W"))+SUMPRODUCT((TQ3:TQ42=PV19)*(TT3:TT42=PV18)*(UB3:UB42="W"))+SUMPRODUCT((TQ3:TQ42=PV20)*(TT3:TT42=PV18)*(UB3:UB42="W"))+SUMPRODUCT((TQ3:TQ42=PV21)*(TT3:TT42=PV18)*(UB3:UB42="W"))+SUMPRODUCT((TQ3:TQ42=PV22)*(TT3:TT42=PV18)*(UB3:UB42="W"))</f>
        <v>0</v>
      </c>
      <c r="PX18" s="255">
        <f ca="1">SUMPRODUCT((TQ3:TQ42=PV18)*(TT3:TT42=PV19)*(UA3:UA42="D"))+SUMPRODUCT((TQ3:TQ42=PV18)*(TT3:TT42=PV20)*(UA3:UA42="D"))+SUMPRODUCT((TQ3:TQ42=PV18)*(TT3:TT42=PV21)*(UA3:UA42="D"))+SUMPRODUCT((TQ3:TQ42=PV18)*(TT3:TT42=PV22)*(UA3:UA42="D"))+SUMPRODUCT((TQ3:TQ42=PV19)*(TT3:TT42=PV18)*(UA3:UA42="D"))+SUMPRODUCT((TQ3:TQ42=PV20)*(TT3:TT42=PV18)*(UA3:UA42="D"))+SUMPRODUCT((TQ3:TQ42=PV21)*(TT3:TT42=PV18)*(UA3:UA42="D"))+SUMPRODUCT((TQ3:TQ42=PV22)*(TT3:TT42=PV18)*(UA3:UA42="D"))</f>
        <v>0</v>
      </c>
      <c r="PY18" s="255">
        <f ca="1">SUMPRODUCT((TQ3:TQ42=PV18)*(TT3:TT42=PV19)*(UA3:UA42="L"))+SUMPRODUCT((TQ3:TQ42=PV18)*(TT3:TT42=PV20)*(UA3:UA42="L"))+SUMPRODUCT((TQ3:TQ42=PV18)*(TT3:TT42=PV21)*(UA3:UA42="L"))+SUMPRODUCT((TQ3:TQ42=PV18)*(TT3:TT42=PV22)*(UA3:UA42="L"))+SUMPRODUCT((TQ3:TQ42=PV19)*(TT3:TT42=PV18)*(UB3:UB42="L"))+SUMPRODUCT((TQ3:TQ42=PV20)*(TT3:TT42=PV18)*(UB3:UB42="L"))+SUMPRODUCT((TQ3:TQ42=PV21)*(TT3:TT42=PV18)*(UB3:UB42="L"))+SUMPRODUCT((TQ3:TQ42=PV22)*(TT3:TT42=PV18)*(UB3:UB42="L"))</f>
        <v>0</v>
      </c>
      <c r="PZ18" s="255">
        <f ca="1">IF(PV18&lt;&gt;"",VLOOKUP(PV18,OW4:PA29,5,FALSE),0)</f>
        <v>0</v>
      </c>
      <c r="QA18" s="255">
        <f ca="1">IF(PV18&lt;&gt;"",VLOOKUP(PV18,OW4:PB29,6,FALSE),0)</f>
        <v>0</v>
      </c>
      <c r="QB18" s="255">
        <f ca="1">PZ18-QA18+1000</f>
        <v>1000</v>
      </c>
      <c r="QC18" s="255">
        <f ca="1">IF(PV18&lt;&gt;"",VLOOKUP(PV18,OW4:PD29,8,FALSE),0)</f>
        <v>0</v>
      </c>
      <c r="QD18" s="255">
        <f ca="1">IF(PV18&lt;&gt;"",VLOOKUP(PV18,OW4:PE29,9,FALSE),0)</f>
        <v>0</v>
      </c>
      <c r="QE18" s="255">
        <f ca="1">QC18-QD18+1000</f>
        <v>1000</v>
      </c>
      <c r="QF18" s="255">
        <f ca="1">IF(PV18&lt;&gt;"",VLOOKUP(PV18,OW18:PA22,5,FALSE),"")</f>
        <v>0</v>
      </c>
      <c r="QG18" s="255">
        <f ca="1">IF(PV18&lt;&gt;"",VLOOKUP(PV18,OW18:PD22,8,FALSE),"")</f>
        <v>0</v>
      </c>
      <c r="QH18" s="255">
        <f ca="1">IF(PV18&lt;&gt;"",VLOOKUP(PV18,OW18:PK22,15,FALSE),"")</f>
        <v>1</v>
      </c>
      <c r="QI18" s="255">
        <f ca="1">SUMPRODUCT((TQ3:TQ42=PV18)*(TT3:TT42=PV19)*TW3:TW42)+SUMPRODUCT((TQ3:TQ42=PV18)*(TT3:TT42=PV20)*TW3:TW42)+SUMPRODUCT((TQ3:TQ42=PV18)*(TT3:TT42=PV21)*TW3:TW42)+SUMPRODUCT((TQ3:TQ42=PV18)*(TT3:TT42=PV22)*TW3:TW42)+SUMPRODUCT((TQ3:TQ42=PV19)*(TT3:TT42=PV18)*TX3:TX42)+SUMPRODUCT((TQ3:TQ42=PV20)*(TT3:TT42=PV18)*TX3:TX42)+SUMPRODUCT((TQ3:TQ42=PV21)*(TT3:TT42=PV18)*TX3:TX42)+SUMPRODUCT((TQ3:TQ42=PV22)*(TT3:TT42=PV18)*TX3:TX42)</f>
        <v>0</v>
      </c>
      <c r="QJ18" s="255">
        <f ca="1">SUMPRODUCT((TQ3:TQ42=PV18)*(TT3:TT42=PV19)*TY3:TY42)+SUMPRODUCT((TQ3:TQ42=PV18)*(TT3:TT42=PV20)*TY3:TY42)+SUMPRODUCT((TQ3:TQ42=PV18)*(TT3:TT42=PV21)*TY3:TY42)+SUMPRODUCT((TQ3:TQ42=PV18)*(TT3:TT42=PV22)*TY3:TY42)+SUMPRODUCT((TQ3:TQ42=PV19)*(TT3:TT42=PV18)*TZ3:TZ42)+SUMPRODUCT((TQ3:TQ42=PV20)*(TT3:TT42=PV18)*TZ3:TZ42)+SUMPRODUCT((TQ3:TQ42=PV21)*(TT3:TT42=PV18)*TZ3:TZ42)+SUMPRODUCT((TQ3:TQ42=PV22)*(TT3:TT42=PV18)*TZ3:TZ42)</f>
        <v>0</v>
      </c>
      <c r="QK18" s="255">
        <f ca="1">PW18*4+PX18*2+QI18+QJ18</f>
        <v>0</v>
      </c>
      <c r="QL18" s="255">
        <f ca="1">IF(PV18&lt;&gt;"",RANK(QK18,QK18:QK22),"")</f>
        <v>1</v>
      </c>
      <c r="QM18" s="255">
        <f ca="1">SUMPRODUCT((QK18:QK22=QK18)*(QB18:QB22&gt;QB18))</f>
        <v>0</v>
      </c>
      <c r="QN18" s="255">
        <f ca="1">SUMPRODUCT((QK18:QK22=QK18)*(QB18:QB22=QB18)*(QE18:QE22&gt;QE18))</f>
        <v>0</v>
      </c>
      <c r="QO18" s="255">
        <f ca="1">SUMPRODUCT((QK18:QK22=QK18)*(QB18:QB22=QB18)*(QE18:QE22=QE18)*(QF18:QF22&gt;QF18))</f>
        <v>0</v>
      </c>
      <c r="QP18" s="255">
        <f ca="1">SUMPRODUCT((QK18:QK22=QK18)*(QB18:QB22=QB18)*(QE18:QE22=QE18)*(QF18:QF22=QF18)*(QG18:QG22&gt;QG18))</f>
        <v>0</v>
      </c>
      <c r="QQ18" s="255">
        <f ca="1">SUMPRODUCT((QK18:QK22=QK18)*(QB18:QB22=QB18)*(QE18:QE22=QE18)*(QF18:QF22=QF18)*(QG18:QG22=QG18)*(QH18:QH22&gt;QH18))</f>
        <v>4</v>
      </c>
      <c r="QR18" s="255">
        <f t="shared" ref="QR18" ca="1" si="884">IF(PV18&lt;&gt;"",SUM(QL18:QQ18),"")</f>
        <v>5</v>
      </c>
      <c r="QS18" s="255" t="str">
        <f ca="1">IF(PV18&lt;&gt;"",INDEX(PV18:PV22,MATCH(1,QR18:QR22,0),0),"")</f>
        <v>Namibia</v>
      </c>
      <c r="TN18" s="255" t="str">
        <f ca="1">IF(QS18&lt;&gt;"",QS18,PO18)</f>
        <v>Namibia</v>
      </c>
      <c r="TO18" s="255">
        <v>1</v>
      </c>
      <c r="TP18" s="255">
        <v>16</v>
      </c>
      <c r="TQ18" s="255" t="str">
        <f t="shared" si="34"/>
        <v>England</v>
      </c>
      <c r="TR18" s="255" t="str">
        <f ca="1">IF(OFFSET('All Players'!$W25,0,TR$1)&lt;&gt;"",OFFSET('All Players'!$W25,0,TR$1),"")</f>
        <v/>
      </c>
      <c r="TS18" s="255" t="str">
        <f ca="1">IF(OFFSET('All Players'!$Y25,0,TR$1)&lt;&gt;"",OFFSET('All Players'!$Y25,0,TR$1),"")</f>
        <v/>
      </c>
      <c r="TT18" s="255" t="str">
        <f t="shared" si="35"/>
        <v>Wales</v>
      </c>
      <c r="TU18" s="255" t="str">
        <f ca="1">IF(OFFSET('All Players'!$AA25,0,TT$1)&lt;&gt;"",OFFSET('All Players'!$AA25,0,TT$1),"")</f>
        <v/>
      </c>
      <c r="TV18" s="255" t="str">
        <f ca="1">IF(OFFSET('All Players'!$AC25,0,TU$1)&lt;&gt;"",OFFSET('All Players'!$AC25,0,TU$1),"")</f>
        <v/>
      </c>
      <c r="TW18" s="255">
        <f t="shared" ca="1" si="36"/>
        <v>0</v>
      </c>
      <c r="TX18" s="255">
        <f t="shared" ca="1" si="37"/>
        <v>0</v>
      </c>
      <c r="TY18" s="255">
        <f t="shared" ca="1" si="38"/>
        <v>0</v>
      </c>
      <c r="TZ18" s="255">
        <f t="shared" ca="1" si="39"/>
        <v>0</v>
      </c>
      <c r="UA18" s="255" t="str">
        <f t="shared" ca="1" si="40"/>
        <v/>
      </c>
      <c r="UB18" s="255" t="str">
        <f t="shared" ca="1" si="41"/>
        <v/>
      </c>
      <c r="UC18" s="255">
        <f ca="1">VLOOKUP(UD18,YU18:YV22,2,FALSE)</f>
        <v>5</v>
      </c>
      <c r="UD18" s="255" t="s">
        <v>44</v>
      </c>
      <c r="UE18" s="255">
        <f t="shared" ref="UE18:UE22" ca="1" si="885">COUNTIFS(YX$3:YX$42,UD18,ZH$3:ZH$42,"W")+COUNTIFS(ZA$3:ZA$42,UD18,ZI$3:ZI$42,"W")</f>
        <v>0</v>
      </c>
      <c r="UF18" s="255">
        <f t="shared" ref="UF18:UF22" ca="1" si="886">COUNTIFS(YX$3:YX$42,UD18,ZH$3:ZH$42,"D")+COUNTIFS(ZA$3:ZA$42,UD18,ZI$3:ZI$42,"D")</f>
        <v>0</v>
      </c>
      <c r="UG18" s="255">
        <f t="shared" ref="UG18:UG22" ca="1" si="887">COUNTIFS(YX$3:YX$42,UD18,ZH$3:ZH$42,"L")+COUNTIFS(ZA$3:ZA$42,UD18,ZI$3:ZI$42,"L")</f>
        <v>0</v>
      </c>
      <c r="UH18" s="255">
        <f t="shared" ref="UH18:UH22" ca="1" si="888">SUMIF(YX$3:YX$60,UD18,YY$3:YY$60)+SUMIF(ZA$3:ZA$60,UD18,YZ$3:YZ$60)</f>
        <v>0</v>
      </c>
      <c r="UI18" s="255">
        <f ca="1">SUMIF(ZA$3:ZA$60,UD18,YY$3:YY$60)+SUMIF(YX$3:YX$60,UD18,YZ$3:YZ$60)</f>
        <v>0</v>
      </c>
      <c r="UJ18" s="255">
        <f t="shared" ref="UJ18:UJ22" ca="1" si="889">UH18-UI18+1000</f>
        <v>1000</v>
      </c>
      <c r="UK18" s="255">
        <f ca="1">SUMIF(YX:YX,UD18,ZB:ZB)+SUMIF(ZA:ZA,UD18,ZC:ZC)</f>
        <v>0</v>
      </c>
      <c r="UL18" s="255">
        <f ca="1">SUMIF(ZA:ZA,UD18,ZB:ZB)+SUMIF(YX:YX,UD18,ZC:ZC)</f>
        <v>0</v>
      </c>
      <c r="UM18" s="255">
        <f t="shared" ref="UM18:UM22" ca="1" si="890">UK18-UL18+1000</f>
        <v>1000</v>
      </c>
      <c r="UN18" s="255">
        <f t="shared" ref="UN18:UN22" ca="1" si="891">UE18*4+UF18*2</f>
        <v>0</v>
      </c>
      <c r="UO18" s="255">
        <f ca="1">SUMIF(YX:YX,UD18,ZD:ZD)+SUMIF(ZA:ZA,UD18,ZE:ZE)</f>
        <v>0</v>
      </c>
      <c r="UP18" s="255">
        <f ca="1">SUMIF(YX:YX,UD18,ZF:ZF)+SUMIF(ZA:ZA,UD18,ZG:ZG)</f>
        <v>0</v>
      </c>
      <c r="UQ18" s="255">
        <f t="shared" ref="UQ18:UQ22" ca="1" si="892">UP18+UO18+UN18</f>
        <v>0</v>
      </c>
      <c r="UR18" s="255">
        <v>1</v>
      </c>
      <c r="US18" s="255">
        <f ca="1">RANK(UQ18,UQ$18:UQ$22)</f>
        <v>1</v>
      </c>
      <c r="UU18" s="255">
        <f ca="1">RANK(UQ18,UQ$18:UQ$22)+COUNTIF(UQ$18:UQ18,UQ18)-1</f>
        <v>1</v>
      </c>
      <c r="UV18" s="255" t="str">
        <f ca="1">INDEX(UD$18:UD$22,MATCH(1,UU$18:UU$22,0),0)</f>
        <v>New Zealand</v>
      </c>
      <c r="UW18" s="255">
        <f ca="1">INDEX(US$18:US$22,MATCH(UV18,UD$18:UD$22,0),0)</f>
        <v>1</v>
      </c>
      <c r="UX18" s="255" t="str">
        <f ca="1">IF(UW19=1,UV18,"")</f>
        <v>New Zealand</v>
      </c>
      <c r="UY18" s="255" t="str">
        <f ca="1">IF(UW20=2,UV19,"")</f>
        <v/>
      </c>
      <c r="UZ18" s="255" t="str">
        <f ca="1">IF(UW21=3,UV20,"")</f>
        <v/>
      </c>
      <c r="VA18" s="255" t="str">
        <f ca="1">IF(UW22=4,UV21,"")</f>
        <v/>
      </c>
      <c r="VC18" s="255" t="str">
        <f ca="1">IF(UX18&lt;&gt;"",UX18,"")</f>
        <v>New Zealand</v>
      </c>
      <c r="VD18" s="255">
        <f ca="1">SUMPRODUCT((YX3:YX42=VC18)*(ZA3:ZA42=VC19)*(ZH3:ZH42="W"))+SUMPRODUCT((YX3:YX42=VC18)*(ZA3:ZA42=VC20)*(ZH3:ZH42="W"))+SUMPRODUCT((YX3:YX42=VC18)*(ZA3:ZA42=VC21)*(ZH3:ZH42="W"))+SUMPRODUCT((YX3:YX42=VC18)*(ZA3:ZA42=VC22)*(ZH3:ZH42="W"))+SUMPRODUCT((YX3:YX42=VC19)*(ZA3:ZA42=VC18)*(ZI3:ZI42="W"))+SUMPRODUCT((YX3:YX42=VC20)*(ZA3:ZA42=VC18)*(ZI3:ZI42="W"))+SUMPRODUCT((YX3:YX42=VC21)*(ZA3:ZA42=VC18)*(ZI3:ZI42="W"))+SUMPRODUCT((YX3:YX42=VC22)*(ZA3:ZA42=VC18)*(ZI3:ZI42="W"))</f>
        <v>0</v>
      </c>
      <c r="VE18" s="255">
        <f ca="1">SUMPRODUCT((YX3:YX42=VC18)*(ZA3:ZA42=VC19)*(ZH3:ZH42="D"))+SUMPRODUCT((YX3:YX42=VC18)*(ZA3:ZA42=VC20)*(ZH3:ZH42="D"))+SUMPRODUCT((YX3:YX42=VC18)*(ZA3:ZA42=VC21)*(ZH3:ZH42="D"))+SUMPRODUCT((YX3:YX42=VC18)*(ZA3:ZA42=VC22)*(ZH3:ZH42="D"))+SUMPRODUCT((YX3:YX42=VC19)*(ZA3:ZA42=VC18)*(ZH3:ZH42="D"))+SUMPRODUCT((YX3:YX42=VC20)*(ZA3:ZA42=VC18)*(ZH3:ZH42="D"))+SUMPRODUCT((YX3:YX42=VC21)*(ZA3:ZA42=VC18)*(ZH3:ZH42="D"))+SUMPRODUCT((YX3:YX42=VC22)*(ZA3:ZA42=VC18)*(ZH3:ZH42="D"))</f>
        <v>0</v>
      </c>
      <c r="VF18" s="255">
        <f ca="1">SUMPRODUCT((YX3:YX42=VC18)*(ZA3:ZA42=VC19)*(ZH3:ZH42="L"))+SUMPRODUCT((YX3:YX42=VC18)*(ZA3:ZA42=VC20)*(ZH3:ZH42="L"))+SUMPRODUCT((YX3:YX42=VC18)*(ZA3:ZA42=VC21)*(ZH3:ZH42="L"))+SUMPRODUCT((YX3:YX42=VC18)*(ZA3:ZA42=VC22)*(ZH3:ZH42="L"))+SUMPRODUCT((YX3:YX42=VC19)*(ZA3:ZA42=VC18)*(ZI3:ZI42="L"))+SUMPRODUCT((YX3:YX42=VC20)*(ZA3:ZA42=VC18)*(ZI3:ZI42="L"))+SUMPRODUCT((YX3:YX42=VC21)*(ZA3:ZA42=VC18)*(ZI3:ZI42="L"))+SUMPRODUCT((YX3:YX42=VC22)*(ZA3:ZA42=VC18)*(ZI3:ZI42="L"))</f>
        <v>0</v>
      </c>
      <c r="VG18" s="255">
        <f ca="1">IF(VC18&lt;&gt;"",VLOOKUP(VC18,UD4:UH29,5,FALSE),0)</f>
        <v>0</v>
      </c>
      <c r="VH18" s="255">
        <f ca="1">IF(VC18&lt;&gt;"",VLOOKUP(VC18,UD4:UI29,6,FALSE),0)</f>
        <v>0</v>
      </c>
      <c r="VI18" s="255">
        <f ca="1">VG18-VH18+1000</f>
        <v>1000</v>
      </c>
      <c r="VJ18" s="255">
        <f ca="1">IF(VC18&lt;&gt;"",VLOOKUP(VC18,UD4:UK29,8,FALSE),0)</f>
        <v>0</v>
      </c>
      <c r="VK18" s="255">
        <f ca="1">IF(VC18&lt;&gt;"",VLOOKUP(VC18,UD4:UL29,9,FALSE),0)</f>
        <v>0</v>
      </c>
      <c r="VL18" s="255">
        <f ca="1">VJ18-VK18+1000</f>
        <v>1000</v>
      </c>
      <c r="VM18" s="255">
        <f ca="1">IF(VC18&lt;&gt;"",VLOOKUP(VC18,UD18:UH22,5,FALSE),"")</f>
        <v>0</v>
      </c>
      <c r="VN18" s="255">
        <f ca="1">IF(VC18&lt;&gt;"",VLOOKUP(VC18,UD18:UK22,8,FALSE),"")</f>
        <v>0</v>
      </c>
      <c r="VO18" s="255">
        <f ca="1">IF(VC18&lt;&gt;"",VLOOKUP(VC18,UD18:UR22,15,FALSE),"")</f>
        <v>1</v>
      </c>
      <c r="VP18" s="255">
        <f ca="1">SUMPRODUCT((YX3:YX42=VC18)*(ZA3:ZA42=VC19)*ZD3:ZD42)+SUMPRODUCT((YX3:YX42=VC18)*(ZA3:ZA42=VC20)*ZD3:ZD42)+SUMPRODUCT((YX3:YX42=VC18)*(ZA3:ZA42=VC21)*ZD3:ZD42)+SUMPRODUCT((YX3:YX42=VC18)*(ZA3:ZA42=VC22)*ZD3:ZD42)+SUMPRODUCT((YX3:YX42=VC19)*(ZA3:ZA42=VC18)*ZE3:ZE42)+SUMPRODUCT((YX3:YX42=VC20)*(ZA3:ZA42=VC18)*ZE3:ZE42)+SUMPRODUCT((YX3:YX42=VC21)*(ZA3:ZA42=VC18)*ZE3:ZE42)+SUMPRODUCT((YX3:YX42=VC22)*(ZA3:ZA42=VC18)*ZE3:ZE42)</f>
        <v>0</v>
      </c>
      <c r="VQ18" s="255">
        <f ca="1">SUMPRODUCT((YX3:YX42=VC18)*(ZA3:ZA42=VC19)*ZF3:ZF42)+SUMPRODUCT((YX3:YX42=VC18)*(ZA3:ZA42=VC20)*ZF3:ZF42)+SUMPRODUCT((YX3:YX42=VC18)*(ZA3:ZA42=VC21)*ZF3:ZF42)+SUMPRODUCT((YX3:YX42=VC18)*(ZA3:ZA42=VC22)*ZF3:ZF42)+SUMPRODUCT((YX3:YX42=VC19)*(ZA3:ZA42=VC18)*ZG3:ZG42)+SUMPRODUCT((YX3:YX42=VC20)*(ZA3:ZA42=VC18)*ZG3:ZG42)+SUMPRODUCT((YX3:YX42=VC21)*(ZA3:ZA42=VC18)*ZG3:ZG42)+SUMPRODUCT((YX3:YX42=VC22)*(ZA3:ZA42=VC18)*ZG3:ZG42)</f>
        <v>0</v>
      </c>
      <c r="VR18" s="255">
        <f ca="1">VD18*4+VE18*2+VP18+VQ18</f>
        <v>0</v>
      </c>
      <c r="VS18" s="255">
        <f ca="1">IF(VC18&lt;&gt;"",RANK(VR18,VR18:VR22),"")</f>
        <v>1</v>
      </c>
      <c r="VT18" s="255">
        <f ca="1">SUMPRODUCT((VR18:VR22=VR18)*(VI18:VI22&gt;VI18))</f>
        <v>0</v>
      </c>
      <c r="VU18" s="255">
        <f ca="1">SUMPRODUCT((VR18:VR22=VR18)*(VI18:VI22=VI18)*(VL18:VL22&gt;VL18))</f>
        <v>0</v>
      </c>
      <c r="VV18" s="255">
        <f ca="1">SUMPRODUCT((VR18:VR22=VR18)*(VI18:VI22=VI18)*(VL18:VL22=VL18)*(VM18:VM22&gt;VM18))</f>
        <v>0</v>
      </c>
      <c r="VW18" s="255">
        <f ca="1">SUMPRODUCT((VR18:VR22=VR18)*(VI18:VI22=VI18)*(VL18:VL22=VL18)*(VM18:VM22=VM18)*(VN18:VN22&gt;VN18))</f>
        <v>0</v>
      </c>
      <c r="VX18" s="255">
        <f ca="1">SUMPRODUCT((VR18:VR22=VR18)*(VI18:VI22=VI18)*(VL18:VL22=VL18)*(VM18:VM22=VM18)*(VN18:VN22=VN18)*(VO18:VO22&gt;VO18))</f>
        <v>4</v>
      </c>
      <c r="VY18" s="255">
        <f t="shared" ref="VY18:VY22" ca="1" si="893">IF(VC18&lt;&gt;"",SUM(VS18:VX18),"")</f>
        <v>5</v>
      </c>
      <c r="VZ18" s="255" t="str">
        <f ca="1">IF(VC18&lt;&gt;"",INDEX(VC18:VC22,MATCH(1,VY18:VY22,0),0),"")</f>
        <v>Namibia</v>
      </c>
      <c r="YU18" s="255" t="str">
        <f ca="1">IF(VZ18&lt;&gt;"",VZ18,UV18)</f>
        <v>Namibia</v>
      </c>
      <c r="YV18" s="255">
        <v>1</v>
      </c>
      <c r="YW18" s="255">
        <v>16</v>
      </c>
      <c r="YX18" s="255" t="str">
        <f t="shared" si="42"/>
        <v>England</v>
      </c>
      <c r="YY18" s="255" t="str">
        <f ca="1">IF(OFFSET('All Players'!$W25,0,YY$1)&lt;&gt;"",OFFSET('All Players'!$W25,0,YY$1),"")</f>
        <v/>
      </c>
      <c r="YZ18" s="255" t="str">
        <f ca="1">IF(OFFSET('All Players'!$Y25,0,YY$1)&lt;&gt;"",OFFSET('All Players'!$Y25,0,YY$1),"")</f>
        <v/>
      </c>
      <c r="ZA18" s="255" t="str">
        <f t="shared" si="43"/>
        <v>Wales</v>
      </c>
      <c r="ZB18" s="255" t="str">
        <f ca="1">IF(OFFSET('All Players'!$AA25,0,ZA$1)&lt;&gt;"",OFFSET('All Players'!$AA25,0,ZA$1),"")</f>
        <v/>
      </c>
      <c r="ZC18" s="255" t="str">
        <f ca="1">IF(OFFSET('All Players'!$AC25,0,ZB$1)&lt;&gt;"",OFFSET('All Players'!$AC25,0,ZB$1),"")</f>
        <v/>
      </c>
      <c r="ZD18" s="255">
        <f t="shared" ca="1" si="44"/>
        <v>0</v>
      </c>
      <c r="ZE18" s="255">
        <f t="shared" ca="1" si="45"/>
        <v>0</v>
      </c>
      <c r="ZF18" s="255">
        <f t="shared" ca="1" si="46"/>
        <v>0</v>
      </c>
      <c r="ZG18" s="255">
        <f t="shared" ca="1" si="47"/>
        <v>0</v>
      </c>
      <c r="ZH18" s="255" t="str">
        <f t="shared" ca="1" si="48"/>
        <v/>
      </c>
      <c r="ZI18" s="255" t="str">
        <f t="shared" ca="1" si="49"/>
        <v/>
      </c>
      <c r="ZJ18" s="255">
        <f ca="1">VLOOKUP(ZK18,AEB18:AEC22,2,FALSE)</f>
        <v>5</v>
      </c>
      <c r="ZK18" s="255" t="s">
        <v>44</v>
      </c>
      <c r="ZL18" s="255">
        <f t="shared" ref="ZL18:ZL22" ca="1" si="894">COUNTIFS(AEE$3:AEE$42,ZK18,AEO$3:AEO$42,"W")+COUNTIFS(AEH$3:AEH$42,ZK18,AEP$3:AEP$42,"W")</f>
        <v>0</v>
      </c>
      <c r="ZM18" s="255">
        <f t="shared" ref="ZM18:ZM22" ca="1" si="895">COUNTIFS(AEE$3:AEE$42,ZK18,AEO$3:AEO$42,"D")+COUNTIFS(AEH$3:AEH$42,ZK18,AEP$3:AEP$42,"D")</f>
        <v>0</v>
      </c>
      <c r="ZN18" s="255">
        <f t="shared" ref="ZN18:ZN22" ca="1" si="896">COUNTIFS(AEE$3:AEE$42,ZK18,AEO$3:AEO$42,"L")+COUNTIFS(AEH$3:AEH$42,ZK18,AEP$3:AEP$42,"L")</f>
        <v>0</v>
      </c>
      <c r="ZO18" s="255">
        <f t="shared" ref="ZO18:ZO22" ca="1" si="897">SUMIF(AEE$3:AEE$60,ZK18,AEF$3:AEF$60)+SUMIF(AEH$3:AEH$60,ZK18,AEG$3:AEG$60)</f>
        <v>0</v>
      </c>
      <c r="ZP18" s="255">
        <f ca="1">SUMIF(AEH$3:AEH$60,ZK18,AEF$3:AEF$60)+SUMIF(AEE$3:AEE$60,ZK18,AEG$3:AEG$60)</f>
        <v>0</v>
      </c>
      <c r="ZQ18" s="255">
        <f t="shared" ref="ZQ18:ZQ22" ca="1" si="898">ZO18-ZP18+1000</f>
        <v>1000</v>
      </c>
      <c r="ZR18" s="255">
        <f ca="1">SUMIF(AEE:AEE,ZK18,AEI:AEI)+SUMIF(AEH:AEH,ZK18,AEJ:AEJ)</f>
        <v>0</v>
      </c>
      <c r="ZS18" s="255">
        <f ca="1">SUMIF(AEH:AEH,ZK18,AEI:AEI)+SUMIF(AEE:AEE,ZK18,AEJ:AEJ)</f>
        <v>0</v>
      </c>
      <c r="ZT18" s="255">
        <f t="shared" ref="ZT18:ZT22" ca="1" si="899">ZR18-ZS18+1000</f>
        <v>1000</v>
      </c>
      <c r="ZU18" s="255">
        <f t="shared" ref="ZU18:ZU22" ca="1" si="900">ZL18*4+ZM18*2</f>
        <v>0</v>
      </c>
      <c r="ZV18" s="255">
        <f ca="1">SUMIF(AEE:AEE,ZK18,AEK:AEK)+SUMIF(AEH:AEH,ZK18,AEL:AEL)</f>
        <v>0</v>
      </c>
      <c r="ZW18" s="255">
        <f ca="1">SUMIF(AEE:AEE,ZK18,AEM:AEM)+SUMIF(AEH:AEH,ZK18,AEN:AEN)</f>
        <v>0</v>
      </c>
      <c r="ZX18" s="255">
        <f t="shared" ref="ZX18:ZX22" ca="1" si="901">ZW18+ZV18+ZU18</f>
        <v>0</v>
      </c>
      <c r="ZY18" s="255">
        <v>1</v>
      </c>
      <c r="ZZ18" s="255">
        <f ca="1">RANK(ZX18,ZX$18:ZX$22)</f>
        <v>1</v>
      </c>
      <c r="AAB18" s="255">
        <f ca="1">RANK(ZX18,ZX$18:ZX$22)+COUNTIF(ZX$18:ZX18,ZX18)-1</f>
        <v>1</v>
      </c>
      <c r="AAC18" s="255" t="str">
        <f ca="1">INDEX(ZK$18:ZK$22,MATCH(1,AAB$18:AAB$22,0),0)</f>
        <v>New Zealand</v>
      </c>
      <c r="AAD18" s="255">
        <f ca="1">INDEX(ZZ$18:ZZ$22,MATCH(AAC18,ZK$18:ZK$22,0),0)</f>
        <v>1</v>
      </c>
      <c r="AAE18" s="255" t="str">
        <f ca="1">IF(AAD19=1,AAC18,"")</f>
        <v>New Zealand</v>
      </c>
      <c r="AAF18" s="255" t="str">
        <f ca="1">IF(AAD20=2,AAC19,"")</f>
        <v/>
      </c>
      <c r="AAG18" s="255" t="str">
        <f ca="1">IF(AAD21=3,AAC20,"")</f>
        <v/>
      </c>
      <c r="AAH18" s="255" t="str">
        <f ca="1">IF(AAD22=4,AAC21,"")</f>
        <v/>
      </c>
      <c r="AAJ18" s="255" t="str">
        <f ca="1">IF(AAE18&lt;&gt;"",AAE18,"")</f>
        <v>New Zealand</v>
      </c>
      <c r="AAK18" s="255">
        <f ca="1">SUMPRODUCT((AEE3:AEE42=AAJ18)*(AEH3:AEH42=AAJ19)*(AEO3:AEO42="W"))+SUMPRODUCT((AEE3:AEE42=AAJ18)*(AEH3:AEH42=AAJ20)*(AEO3:AEO42="W"))+SUMPRODUCT((AEE3:AEE42=AAJ18)*(AEH3:AEH42=AAJ21)*(AEO3:AEO42="W"))+SUMPRODUCT((AEE3:AEE42=AAJ18)*(AEH3:AEH42=AAJ22)*(AEO3:AEO42="W"))+SUMPRODUCT((AEE3:AEE42=AAJ19)*(AEH3:AEH42=AAJ18)*(AEP3:AEP42="W"))+SUMPRODUCT((AEE3:AEE42=AAJ20)*(AEH3:AEH42=AAJ18)*(AEP3:AEP42="W"))+SUMPRODUCT((AEE3:AEE42=AAJ21)*(AEH3:AEH42=AAJ18)*(AEP3:AEP42="W"))+SUMPRODUCT((AEE3:AEE42=AAJ22)*(AEH3:AEH42=AAJ18)*(AEP3:AEP42="W"))</f>
        <v>0</v>
      </c>
      <c r="AAL18" s="255">
        <f ca="1">SUMPRODUCT((AEE3:AEE42=AAJ18)*(AEH3:AEH42=AAJ19)*(AEO3:AEO42="D"))+SUMPRODUCT((AEE3:AEE42=AAJ18)*(AEH3:AEH42=AAJ20)*(AEO3:AEO42="D"))+SUMPRODUCT((AEE3:AEE42=AAJ18)*(AEH3:AEH42=AAJ21)*(AEO3:AEO42="D"))+SUMPRODUCT((AEE3:AEE42=AAJ18)*(AEH3:AEH42=AAJ22)*(AEO3:AEO42="D"))+SUMPRODUCT((AEE3:AEE42=AAJ19)*(AEH3:AEH42=AAJ18)*(AEO3:AEO42="D"))+SUMPRODUCT((AEE3:AEE42=AAJ20)*(AEH3:AEH42=AAJ18)*(AEO3:AEO42="D"))+SUMPRODUCT((AEE3:AEE42=AAJ21)*(AEH3:AEH42=AAJ18)*(AEO3:AEO42="D"))+SUMPRODUCT((AEE3:AEE42=AAJ22)*(AEH3:AEH42=AAJ18)*(AEO3:AEO42="D"))</f>
        <v>0</v>
      </c>
      <c r="AAM18" s="255">
        <f ca="1">SUMPRODUCT((AEE3:AEE42=AAJ18)*(AEH3:AEH42=AAJ19)*(AEO3:AEO42="L"))+SUMPRODUCT((AEE3:AEE42=AAJ18)*(AEH3:AEH42=AAJ20)*(AEO3:AEO42="L"))+SUMPRODUCT((AEE3:AEE42=AAJ18)*(AEH3:AEH42=AAJ21)*(AEO3:AEO42="L"))+SUMPRODUCT((AEE3:AEE42=AAJ18)*(AEH3:AEH42=AAJ22)*(AEO3:AEO42="L"))+SUMPRODUCT((AEE3:AEE42=AAJ19)*(AEH3:AEH42=AAJ18)*(AEP3:AEP42="L"))+SUMPRODUCT((AEE3:AEE42=AAJ20)*(AEH3:AEH42=AAJ18)*(AEP3:AEP42="L"))+SUMPRODUCT((AEE3:AEE42=AAJ21)*(AEH3:AEH42=AAJ18)*(AEP3:AEP42="L"))+SUMPRODUCT((AEE3:AEE42=AAJ22)*(AEH3:AEH42=AAJ18)*(AEP3:AEP42="L"))</f>
        <v>0</v>
      </c>
      <c r="AAN18" s="255">
        <f ca="1">IF(AAJ18&lt;&gt;"",VLOOKUP(AAJ18,ZK4:ZO29,5,FALSE),0)</f>
        <v>0</v>
      </c>
      <c r="AAO18" s="255">
        <f ca="1">IF(AAJ18&lt;&gt;"",VLOOKUP(AAJ18,ZK4:ZP29,6,FALSE),0)</f>
        <v>0</v>
      </c>
      <c r="AAP18" s="255">
        <f ca="1">AAN18-AAO18+1000</f>
        <v>1000</v>
      </c>
      <c r="AAQ18" s="255">
        <f ca="1">IF(AAJ18&lt;&gt;"",VLOOKUP(AAJ18,ZK4:ZR29,8,FALSE),0)</f>
        <v>0</v>
      </c>
      <c r="AAR18" s="255">
        <f ca="1">IF(AAJ18&lt;&gt;"",VLOOKUP(AAJ18,ZK4:ZS29,9,FALSE),0)</f>
        <v>0</v>
      </c>
      <c r="AAS18" s="255">
        <f ca="1">AAQ18-AAR18+1000</f>
        <v>1000</v>
      </c>
      <c r="AAT18" s="255">
        <f ca="1">IF(AAJ18&lt;&gt;"",VLOOKUP(AAJ18,ZK18:ZO22,5,FALSE),"")</f>
        <v>0</v>
      </c>
      <c r="AAU18" s="255">
        <f ca="1">IF(AAJ18&lt;&gt;"",VLOOKUP(AAJ18,ZK18:ZR22,8,FALSE),"")</f>
        <v>0</v>
      </c>
      <c r="AAV18" s="255">
        <f ca="1">IF(AAJ18&lt;&gt;"",VLOOKUP(AAJ18,ZK18:ZY22,15,FALSE),"")</f>
        <v>1</v>
      </c>
      <c r="AAW18" s="255">
        <f ca="1">SUMPRODUCT((AEE3:AEE42=AAJ18)*(AEH3:AEH42=AAJ19)*AEK3:AEK42)+SUMPRODUCT((AEE3:AEE42=AAJ18)*(AEH3:AEH42=AAJ20)*AEK3:AEK42)+SUMPRODUCT((AEE3:AEE42=AAJ18)*(AEH3:AEH42=AAJ21)*AEK3:AEK42)+SUMPRODUCT((AEE3:AEE42=AAJ18)*(AEH3:AEH42=AAJ22)*AEK3:AEK42)+SUMPRODUCT((AEE3:AEE42=AAJ19)*(AEH3:AEH42=AAJ18)*AEL3:AEL42)+SUMPRODUCT((AEE3:AEE42=AAJ20)*(AEH3:AEH42=AAJ18)*AEL3:AEL42)+SUMPRODUCT((AEE3:AEE42=AAJ21)*(AEH3:AEH42=AAJ18)*AEL3:AEL42)+SUMPRODUCT((AEE3:AEE42=AAJ22)*(AEH3:AEH42=AAJ18)*AEL3:AEL42)</f>
        <v>0</v>
      </c>
      <c r="AAX18" s="255">
        <f ca="1">SUMPRODUCT((AEE3:AEE42=AAJ18)*(AEH3:AEH42=AAJ19)*AEM3:AEM42)+SUMPRODUCT((AEE3:AEE42=AAJ18)*(AEH3:AEH42=AAJ20)*AEM3:AEM42)+SUMPRODUCT((AEE3:AEE42=AAJ18)*(AEH3:AEH42=AAJ21)*AEM3:AEM42)+SUMPRODUCT((AEE3:AEE42=AAJ18)*(AEH3:AEH42=AAJ22)*AEM3:AEM42)+SUMPRODUCT((AEE3:AEE42=AAJ19)*(AEH3:AEH42=AAJ18)*AEN3:AEN42)+SUMPRODUCT((AEE3:AEE42=AAJ20)*(AEH3:AEH42=AAJ18)*AEN3:AEN42)+SUMPRODUCT((AEE3:AEE42=AAJ21)*(AEH3:AEH42=AAJ18)*AEN3:AEN42)+SUMPRODUCT((AEE3:AEE42=AAJ22)*(AEH3:AEH42=AAJ18)*AEN3:AEN42)</f>
        <v>0</v>
      </c>
      <c r="AAY18" s="255">
        <f ca="1">AAK18*4+AAL18*2+AAW18+AAX18</f>
        <v>0</v>
      </c>
      <c r="AAZ18" s="255">
        <f ca="1">IF(AAJ18&lt;&gt;"",RANK(AAY18,AAY18:AAY22),"")</f>
        <v>1</v>
      </c>
      <c r="ABA18" s="255">
        <f ca="1">SUMPRODUCT((AAY18:AAY22=AAY18)*(AAP18:AAP22&gt;AAP18))</f>
        <v>0</v>
      </c>
      <c r="ABB18" s="255">
        <f ca="1">SUMPRODUCT((AAY18:AAY22=AAY18)*(AAP18:AAP22=AAP18)*(AAS18:AAS22&gt;AAS18))</f>
        <v>0</v>
      </c>
      <c r="ABC18" s="255">
        <f ca="1">SUMPRODUCT((AAY18:AAY22=AAY18)*(AAP18:AAP22=AAP18)*(AAS18:AAS22=AAS18)*(AAT18:AAT22&gt;AAT18))</f>
        <v>0</v>
      </c>
      <c r="ABD18" s="255">
        <f ca="1">SUMPRODUCT((AAY18:AAY22=AAY18)*(AAP18:AAP22=AAP18)*(AAS18:AAS22=AAS18)*(AAT18:AAT22=AAT18)*(AAU18:AAU22&gt;AAU18))</f>
        <v>0</v>
      </c>
      <c r="ABE18" s="255">
        <f ca="1">SUMPRODUCT((AAY18:AAY22=AAY18)*(AAP18:AAP22=AAP18)*(AAS18:AAS22=AAS18)*(AAT18:AAT22=AAT18)*(AAU18:AAU22=AAU18)*(AAV18:AAV22&gt;AAV18))</f>
        <v>4</v>
      </c>
      <c r="ABF18" s="255">
        <f t="shared" ref="ABF18:ABF22" ca="1" si="902">IF(AAJ18&lt;&gt;"",SUM(AAZ18:ABE18),"")</f>
        <v>5</v>
      </c>
      <c r="ABG18" s="255" t="str">
        <f ca="1">IF(AAJ18&lt;&gt;"",INDEX(AAJ18:AAJ22,MATCH(1,ABF18:ABF22,0),0),"")</f>
        <v>Namibia</v>
      </c>
      <c r="AEB18" s="255" t="str">
        <f ca="1">IF(ABG18&lt;&gt;"",ABG18,AAC18)</f>
        <v>Namibia</v>
      </c>
      <c r="AEC18" s="255">
        <v>1</v>
      </c>
      <c r="AED18" s="255">
        <v>16</v>
      </c>
      <c r="AEE18" s="255" t="str">
        <f t="shared" si="50"/>
        <v>England</v>
      </c>
      <c r="AEF18" s="255" t="str">
        <f ca="1">IF(OFFSET('All Players'!$W25,0,AEF$1)&lt;&gt;"",OFFSET('All Players'!$W25,0,AEF$1),"")</f>
        <v/>
      </c>
      <c r="AEG18" s="255" t="str">
        <f ca="1">IF(OFFSET('All Players'!$Y25,0,AEF$1)&lt;&gt;"",OFFSET('All Players'!$Y25,0,AEF$1),"")</f>
        <v/>
      </c>
      <c r="AEH18" s="255" t="str">
        <f t="shared" si="51"/>
        <v>Wales</v>
      </c>
      <c r="AEI18" s="255" t="str">
        <f ca="1">IF(OFFSET('All Players'!$AA25,0,AEH$1)&lt;&gt;"",OFFSET('All Players'!$AA25,0,AEH$1),"")</f>
        <v/>
      </c>
      <c r="AEJ18" s="255" t="str">
        <f ca="1">IF(OFFSET('All Players'!$AC25,0,AEI$1)&lt;&gt;"",OFFSET('All Players'!$AC25,0,AEI$1),"")</f>
        <v/>
      </c>
      <c r="AEK18" s="255">
        <f t="shared" ca="1" si="52"/>
        <v>0</v>
      </c>
      <c r="AEL18" s="255">
        <f t="shared" ca="1" si="53"/>
        <v>0</v>
      </c>
      <c r="AEM18" s="255">
        <f t="shared" ca="1" si="54"/>
        <v>0</v>
      </c>
      <c r="AEN18" s="255">
        <f t="shared" ca="1" si="55"/>
        <v>0</v>
      </c>
      <c r="AEO18" s="255" t="str">
        <f t="shared" ca="1" si="56"/>
        <v/>
      </c>
      <c r="AEP18" s="255" t="str">
        <f t="shared" ca="1" si="57"/>
        <v/>
      </c>
      <c r="AEQ18" s="255">
        <f ca="1">VLOOKUP(AER18,AJI18:AJJ22,2,FALSE)</f>
        <v>5</v>
      </c>
      <c r="AER18" s="255" t="s">
        <v>44</v>
      </c>
      <c r="AES18" s="255">
        <f t="shared" ref="AES18:AES22" ca="1" si="903">COUNTIFS(AJL$3:AJL$42,AER18,AJV$3:AJV$42,"W")+COUNTIFS(AJO$3:AJO$42,AER18,AJW$3:AJW$42,"W")</f>
        <v>0</v>
      </c>
      <c r="AET18" s="255">
        <f t="shared" ref="AET18:AET22" ca="1" si="904">COUNTIFS(AJL$3:AJL$42,AER18,AJV$3:AJV$42,"D")+COUNTIFS(AJO$3:AJO$42,AER18,AJW$3:AJW$42,"D")</f>
        <v>0</v>
      </c>
      <c r="AEU18" s="255">
        <f t="shared" ref="AEU18:AEU22" ca="1" si="905">COUNTIFS(AJL$3:AJL$42,AER18,AJV$3:AJV$42,"L")+COUNTIFS(AJO$3:AJO$42,AER18,AJW$3:AJW$42,"L")</f>
        <v>0</v>
      </c>
      <c r="AEV18" s="255">
        <f t="shared" ref="AEV18:AEV22" ca="1" si="906">SUMIF(AJL$3:AJL$60,AER18,AJM$3:AJM$60)+SUMIF(AJO$3:AJO$60,AER18,AJN$3:AJN$60)</f>
        <v>0</v>
      </c>
      <c r="AEW18" s="255">
        <f ca="1">SUMIF(AJO$3:AJO$60,AER18,AJM$3:AJM$60)+SUMIF(AJL$3:AJL$60,AER18,AJN$3:AJN$60)</f>
        <v>0</v>
      </c>
      <c r="AEX18" s="255">
        <f t="shared" ref="AEX18:AEX22" ca="1" si="907">AEV18-AEW18+1000</f>
        <v>1000</v>
      </c>
      <c r="AEY18" s="255">
        <f ca="1">SUMIF(AJL:AJL,AER18,AJP:AJP)+SUMIF(AJO:AJO,AER18,AJQ:AJQ)</f>
        <v>0</v>
      </c>
      <c r="AEZ18" s="255">
        <f ca="1">SUMIF(AJO:AJO,AER18,AJP:AJP)+SUMIF(AJL:AJL,AER18,AJQ:AJQ)</f>
        <v>0</v>
      </c>
      <c r="AFA18" s="255">
        <f t="shared" ref="AFA18:AFA22" ca="1" si="908">AEY18-AEZ18+1000</f>
        <v>1000</v>
      </c>
      <c r="AFB18" s="255">
        <f t="shared" ref="AFB18:AFB22" ca="1" si="909">AES18*4+AET18*2</f>
        <v>0</v>
      </c>
      <c r="AFC18" s="255">
        <f ca="1">SUMIF(AJL:AJL,AER18,AJR:AJR)+SUMIF(AJO:AJO,AER18,AJS:AJS)</f>
        <v>0</v>
      </c>
      <c r="AFD18" s="255">
        <f ca="1">SUMIF(AJL:AJL,AER18,AJT:AJT)+SUMIF(AJO:AJO,AER18,AJU:AJU)</f>
        <v>0</v>
      </c>
      <c r="AFE18" s="255">
        <f t="shared" ref="AFE18:AFE22" ca="1" si="910">AFD18+AFC18+AFB18</f>
        <v>0</v>
      </c>
      <c r="AFF18" s="255">
        <v>1</v>
      </c>
      <c r="AFG18" s="255">
        <f ca="1">RANK(AFE18,AFE$18:AFE$22)</f>
        <v>1</v>
      </c>
      <c r="AFI18" s="255">
        <f ca="1">RANK(AFE18,AFE$18:AFE$22)+COUNTIF(AFE$18:AFE18,AFE18)-1</f>
        <v>1</v>
      </c>
      <c r="AFJ18" s="255" t="str">
        <f ca="1">INDEX(AER$18:AER$22,MATCH(1,AFI$18:AFI$22,0),0)</f>
        <v>New Zealand</v>
      </c>
      <c r="AFK18" s="255">
        <f ca="1">INDEX(AFG$18:AFG$22,MATCH(AFJ18,AER$18:AER$22,0),0)</f>
        <v>1</v>
      </c>
      <c r="AFL18" s="255" t="str">
        <f ca="1">IF(AFK19=1,AFJ18,"")</f>
        <v>New Zealand</v>
      </c>
      <c r="AFM18" s="255" t="str">
        <f ca="1">IF(AFK20=2,AFJ19,"")</f>
        <v/>
      </c>
      <c r="AFN18" s="255" t="str">
        <f ca="1">IF(AFK21=3,AFJ20,"")</f>
        <v/>
      </c>
      <c r="AFO18" s="255" t="str">
        <f ca="1">IF(AFK22=4,AFJ21,"")</f>
        <v/>
      </c>
      <c r="AFQ18" s="255" t="str">
        <f ca="1">IF(AFL18&lt;&gt;"",AFL18,"")</f>
        <v>New Zealand</v>
      </c>
      <c r="AFR18" s="255">
        <f ca="1">SUMPRODUCT((AJL3:AJL42=AFQ18)*(AJO3:AJO42=AFQ19)*(AJV3:AJV42="W"))+SUMPRODUCT((AJL3:AJL42=AFQ18)*(AJO3:AJO42=AFQ20)*(AJV3:AJV42="W"))+SUMPRODUCT((AJL3:AJL42=AFQ18)*(AJO3:AJO42=AFQ21)*(AJV3:AJV42="W"))+SUMPRODUCT((AJL3:AJL42=AFQ18)*(AJO3:AJO42=AFQ22)*(AJV3:AJV42="W"))+SUMPRODUCT((AJL3:AJL42=AFQ19)*(AJO3:AJO42=AFQ18)*(AJW3:AJW42="W"))+SUMPRODUCT((AJL3:AJL42=AFQ20)*(AJO3:AJO42=AFQ18)*(AJW3:AJW42="W"))+SUMPRODUCT((AJL3:AJL42=AFQ21)*(AJO3:AJO42=AFQ18)*(AJW3:AJW42="W"))+SUMPRODUCT((AJL3:AJL42=AFQ22)*(AJO3:AJO42=AFQ18)*(AJW3:AJW42="W"))</f>
        <v>0</v>
      </c>
      <c r="AFS18" s="255">
        <f ca="1">SUMPRODUCT((AJL3:AJL42=AFQ18)*(AJO3:AJO42=AFQ19)*(AJV3:AJV42="D"))+SUMPRODUCT((AJL3:AJL42=AFQ18)*(AJO3:AJO42=AFQ20)*(AJV3:AJV42="D"))+SUMPRODUCT((AJL3:AJL42=AFQ18)*(AJO3:AJO42=AFQ21)*(AJV3:AJV42="D"))+SUMPRODUCT((AJL3:AJL42=AFQ18)*(AJO3:AJO42=AFQ22)*(AJV3:AJV42="D"))+SUMPRODUCT((AJL3:AJL42=AFQ19)*(AJO3:AJO42=AFQ18)*(AJV3:AJV42="D"))+SUMPRODUCT((AJL3:AJL42=AFQ20)*(AJO3:AJO42=AFQ18)*(AJV3:AJV42="D"))+SUMPRODUCT((AJL3:AJL42=AFQ21)*(AJO3:AJO42=AFQ18)*(AJV3:AJV42="D"))+SUMPRODUCT((AJL3:AJL42=AFQ22)*(AJO3:AJO42=AFQ18)*(AJV3:AJV42="D"))</f>
        <v>0</v>
      </c>
      <c r="AFT18" s="255">
        <f ca="1">SUMPRODUCT((AJL3:AJL42=AFQ18)*(AJO3:AJO42=AFQ19)*(AJV3:AJV42="L"))+SUMPRODUCT((AJL3:AJL42=AFQ18)*(AJO3:AJO42=AFQ20)*(AJV3:AJV42="L"))+SUMPRODUCT((AJL3:AJL42=AFQ18)*(AJO3:AJO42=AFQ21)*(AJV3:AJV42="L"))+SUMPRODUCT((AJL3:AJL42=AFQ18)*(AJO3:AJO42=AFQ22)*(AJV3:AJV42="L"))+SUMPRODUCT((AJL3:AJL42=AFQ19)*(AJO3:AJO42=AFQ18)*(AJW3:AJW42="L"))+SUMPRODUCT((AJL3:AJL42=AFQ20)*(AJO3:AJO42=AFQ18)*(AJW3:AJW42="L"))+SUMPRODUCT((AJL3:AJL42=AFQ21)*(AJO3:AJO42=AFQ18)*(AJW3:AJW42="L"))+SUMPRODUCT((AJL3:AJL42=AFQ22)*(AJO3:AJO42=AFQ18)*(AJW3:AJW42="L"))</f>
        <v>0</v>
      </c>
      <c r="AFU18" s="255">
        <f ca="1">IF(AFQ18&lt;&gt;"",VLOOKUP(AFQ18,AER4:AEV29,5,FALSE),0)</f>
        <v>0</v>
      </c>
      <c r="AFV18" s="255">
        <f ca="1">IF(AFQ18&lt;&gt;"",VLOOKUP(AFQ18,AER4:AEW29,6,FALSE),0)</f>
        <v>0</v>
      </c>
      <c r="AFW18" s="255">
        <f ca="1">AFU18-AFV18+1000</f>
        <v>1000</v>
      </c>
      <c r="AFX18" s="255">
        <f ca="1">IF(AFQ18&lt;&gt;"",VLOOKUP(AFQ18,AER4:AEY29,8,FALSE),0)</f>
        <v>0</v>
      </c>
      <c r="AFY18" s="255">
        <f ca="1">IF(AFQ18&lt;&gt;"",VLOOKUP(AFQ18,AER4:AEZ29,9,FALSE),0)</f>
        <v>0</v>
      </c>
      <c r="AFZ18" s="255">
        <f ca="1">AFX18-AFY18+1000</f>
        <v>1000</v>
      </c>
      <c r="AGA18" s="255">
        <f ca="1">IF(AFQ18&lt;&gt;"",VLOOKUP(AFQ18,AER18:AEV22,5,FALSE),"")</f>
        <v>0</v>
      </c>
      <c r="AGB18" s="255">
        <f ca="1">IF(AFQ18&lt;&gt;"",VLOOKUP(AFQ18,AER18:AEY22,8,FALSE),"")</f>
        <v>0</v>
      </c>
      <c r="AGC18" s="255">
        <f ca="1">IF(AFQ18&lt;&gt;"",VLOOKUP(AFQ18,AER18:AFF22,15,FALSE),"")</f>
        <v>1</v>
      </c>
      <c r="AGD18" s="255">
        <f ca="1">SUMPRODUCT((AJL3:AJL42=AFQ18)*(AJO3:AJO42=AFQ19)*AJR3:AJR42)+SUMPRODUCT((AJL3:AJL42=AFQ18)*(AJO3:AJO42=AFQ20)*AJR3:AJR42)+SUMPRODUCT((AJL3:AJL42=AFQ18)*(AJO3:AJO42=AFQ21)*AJR3:AJR42)+SUMPRODUCT((AJL3:AJL42=AFQ18)*(AJO3:AJO42=AFQ22)*AJR3:AJR42)+SUMPRODUCT((AJL3:AJL42=AFQ19)*(AJO3:AJO42=AFQ18)*AJS3:AJS42)+SUMPRODUCT((AJL3:AJL42=AFQ20)*(AJO3:AJO42=AFQ18)*AJS3:AJS42)+SUMPRODUCT((AJL3:AJL42=AFQ21)*(AJO3:AJO42=AFQ18)*AJS3:AJS42)+SUMPRODUCT((AJL3:AJL42=AFQ22)*(AJO3:AJO42=AFQ18)*AJS3:AJS42)</f>
        <v>0</v>
      </c>
      <c r="AGE18" s="255">
        <f ca="1">SUMPRODUCT((AJL3:AJL42=AFQ18)*(AJO3:AJO42=AFQ19)*AJT3:AJT42)+SUMPRODUCT((AJL3:AJL42=AFQ18)*(AJO3:AJO42=AFQ20)*AJT3:AJT42)+SUMPRODUCT((AJL3:AJL42=AFQ18)*(AJO3:AJO42=AFQ21)*AJT3:AJT42)+SUMPRODUCT((AJL3:AJL42=AFQ18)*(AJO3:AJO42=AFQ22)*AJT3:AJT42)+SUMPRODUCT((AJL3:AJL42=AFQ19)*(AJO3:AJO42=AFQ18)*AJU3:AJU42)+SUMPRODUCT((AJL3:AJL42=AFQ20)*(AJO3:AJO42=AFQ18)*AJU3:AJU42)+SUMPRODUCT((AJL3:AJL42=AFQ21)*(AJO3:AJO42=AFQ18)*AJU3:AJU42)+SUMPRODUCT((AJL3:AJL42=AFQ22)*(AJO3:AJO42=AFQ18)*AJU3:AJU42)</f>
        <v>0</v>
      </c>
      <c r="AGF18" s="255">
        <f ca="1">AFR18*4+AFS18*2+AGD18+AGE18</f>
        <v>0</v>
      </c>
      <c r="AGG18" s="255">
        <f ca="1">IF(AFQ18&lt;&gt;"",RANK(AGF18,AGF18:AGF22),"")</f>
        <v>1</v>
      </c>
      <c r="AGH18" s="255">
        <f ca="1">SUMPRODUCT((AGF18:AGF22=AGF18)*(AFW18:AFW22&gt;AFW18))</f>
        <v>0</v>
      </c>
      <c r="AGI18" s="255">
        <f ca="1">SUMPRODUCT((AGF18:AGF22=AGF18)*(AFW18:AFW22=AFW18)*(AFZ18:AFZ22&gt;AFZ18))</f>
        <v>0</v>
      </c>
      <c r="AGJ18" s="255">
        <f ca="1">SUMPRODUCT((AGF18:AGF22=AGF18)*(AFW18:AFW22=AFW18)*(AFZ18:AFZ22=AFZ18)*(AGA18:AGA22&gt;AGA18))</f>
        <v>0</v>
      </c>
      <c r="AGK18" s="255">
        <f ca="1">SUMPRODUCT((AGF18:AGF22=AGF18)*(AFW18:AFW22=AFW18)*(AFZ18:AFZ22=AFZ18)*(AGA18:AGA22=AGA18)*(AGB18:AGB22&gt;AGB18))</f>
        <v>0</v>
      </c>
      <c r="AGL18" s="255">
        <f ca="1">SUMPRODUCT((AGF18:AGF22=AGF18)*(AFW18:AFW22=AFW18)*(AFZ18:AFZ22=AFZ18)*(AGA18:AGA22=AGA18)*(AGB18:AGB22=AGB18)*(AGC18:AGC22&gt;AGC18))</f>
        <v>4</v>
      </c>
      <c r="AGM18" s="255">
        <f t="shared" ref="AGM18:AGM22" ca="1" si="911">IF(AFQ18&lt;&gt;"",SUM(AGG18:AGL18),"")</f>
        <v>5</v>
      </c>
      <c r="AGN18" s="255" t="str">
        <f ca="1">IF(AFQ18&lt;&gt;"",INDEX(AFQ18:AFQ22,MATCH(1,AGM18:AGM22,0),0),"")</f>
        <v>Namibia</v>
      </c>
      <c r="AJI18" s="255" t="str">
        <f ca="1">IF(AGN18&lt;&gt;"",AGN18,AFJ18)</f>
        <v>Namibia</v>
      </c>
      <c r="AJJ18" s="255">
        <v>1</v>
      </c>
      <c r="AJK18" s="255">
        <v>16</v>
      </c>
      <c r="AJL18" s="255" t="str">
        <f t="shared" si="58"/>
        <v>England</v>
      </c>
      <c r="AJM18" s="255" t="str">
        <f ca="1">IF(OFFSET('All Players'!$W25,0,AJM$1)&lt;&gt;"",OFFSET('All Players'!$W25,0,AJM$1),"")</f>
        <v/>
      </c>
      <c r="AJN18" s="255" t="str">
        <f ca="1">IF(OFFSET('All Players'!$Y25,0,AJM$1)&lt;&gt;"",OFFSET('All Players'!$Y25,0,AJM$1),"")</f>
        <v/>
      </c>
      <c r="AJO18" s="255" t="str">
        <f t="shared" si="59"/>
        <v>Wales</v>
      </c>
      <c r="AJP18" s="255" t="str">
        <f ca="1">IF(OFFSET('All Players'!$AA25,0,AJO$1)&lt;&gt;"",OFFSET('All Players'!$AA25,0,AJO$1),"")</f>
        <v/>
      </c>
      <c r="AJQ18" s="255" t="str">
        <f ca="1">IF(OFFSET('All Players'!$AC25,0,AJP$1)&lt;&gt;"",OFFSET('All Players'!$AC25,0,AJP$1),"")</f>
        <v/>
      </c>
      <c r="AJR18" s="255">
        <f t="shared" ca="1" si="60"/>
        <v>0</v>
      </c>
      <c r="AJS18" s="255">
        <f t="shared" ca="1" si="61"/>
        <v>0</v>
      </c>
      <c r="AJT18" s="255">
        <f t="shared" ca="1" si="62"/>
        <v>0</v>
      </c>
      <c r="AJU18" s="255">
        <f t="shared" ca="1" si="63"/>
        <v>0</v>
      </c>
      <c r="AJV18" s="255" t="str">
        <f t="shared" ca="1" si="64"/>
        <v/>
      </c>
      <c r="AJW18" s="255" t="str">
        <f t="shared" ca="1" si="65"/>
        <v/>
      </c>
      <c r="AJX18" s="255">
        <f ca="1">VLOOKUP(AJY18,AOP18:AOQ22,2,FALSE)</f>
        <v>5</v>
      </c>
      <c r="AJY18" s="255" t="s">
        <v>44</v>
      </c>
      <c r="AJZ18" s="255">
        <f t="shared" ref="AJZ18:AJZ22" ca="1" si="912">COUNTIFS(AOS$3:AOS$42,AJY18,APC$3:APC$42,"W")+COUNTIFS(AOV$3:AOV$42,AJY18,APD$3:APD$42,"W")</f>
        <v>0</v>
      </c>
      <c r="AKA18" s="255">
        <f t="shared" ref="AKA18:AKA22" ca="1" si="913">COUNTIFS(AOS$3:AOS$42,AJY18,APC$3:APC$42,"D")+COUNTIFS(AOV$3:AOV$42,AJY18,APD$3:APD$42,"D")</f>
        <v>0</v>
      </c>
      <c r="AKB18" s="255">
        <f t="shared" ref="AKB18:AKB22" ca="1" si="914">COUNTIFS(AOS$3:AOS$42,AJY18,APC$3:APC$42,"L")+COUNTIFS(AOV$3:AOV$42,AJY18,APD$3:APD$42,"L")</f>
        <v>0</v>
      </c>
      <c r="AKC18" s="255">
        <f t="shared" ref="AKC18:AKC22" ca="1" si="915">SUMIF(AOS$3:AOS$60,AJY18,AOT$3:AOT$60)+SUMIF(AOV$3:AOV$60,AJY18,AOU$3:AOU$60)</f>
        <v>0</v>
      </c>
      <c r="AKD18" s="255">
        <f ca="1">SUMIF(AOV$3:AOV$60,AJY18,AOT$3:AOT$60)+SUMIF(AOS$3:AOS$60,AJY18,AOU$3:AOU$60)</f>
        <v>0</v>
      </c>
      <c r="AKE18" s="255">
        <f t="shared" ref="AKE18:AKE22" ca="1" si="916">AKC18-AKD18+1000</f>
        <v>1000</v>
      </c>
      <c r="AKF18" s="255">
        <f ca="1">SUMIF(AOS:AOS,AJY18,AOW:AOW)+SUMIF(AOV:AOV,AJY18,AOX:AOX)</f>
        <v>0</v>
      </c>
      <c r="AKG18" s="255">
        <f ca="1">SUMIF(AOV:AOV,AJY18,AOW:AOW)+SUMIF(AOS:AOS,AJY18,AOX:AOX)</f>
        <v>0</v>
      </c>
      <c r="AKH18" s="255">
        <f t="shared" ref="AKH18:AKH22" ca="1" si="917">AKF18-AKG18+1000</f>
        <v>1000</v>
      </c>
      <c r="AKI18" s="255">
        <f t="shared" ref="AKI18:AKI22" ca="1" si="918">AJZ18*4+AKA18*2</f>
        <v>0</v>
      </c>
      <c r="AKJ18" s="255">
        <f ca="1">SUMIF(AOS:AOS,AJY18,AOY:AOY)+SUMIF(AOV:AOV,AJY18,AOZ:AOZ)</f>
        <v>0</v>
      </c>
      <c r="AKK18" s="255">
        <f ca="1">SUMIF(AOS:AOS,AJY18,APA:APA)+SUMIF(AOV:AOV,AJY18,APB:APB)</f>
        <v>0</v>
      </c>
      <c r="AKL18" s="255">
        <f t="shared" ref="AKL18:AKL22" ca="1" si="919">AKK18+AKJ18+AKI18</f>
        <v>0</v>
      </c>
      <c r="AKM18" s="255">
        <v>1</v>
      </c>
      <c r="AKN18" s="255">
        <f ca="1">RANK(AKL18,AKL$18:AKL$22)</f>
        <v>1</v>
      </c>
      <c r="AKP18" s="255">
        <f ca="1">RANK(AKL18,AKL$18:AKL$22)+COUNTIF(AKL$18:AKL18,AKL18)-1</f>
        <v>1</v>
      </c>
      <c r="AKQ18" s="255" t="str">
        <f ca="1">INDEX(AJY$18:AJY$22,MATCH(1,AKP$18:AKP$22,0),0)</f>
        <v>New Zealand</v>
      </c>
      <c r="AKR18" s="255">
        <f ca="1">INDEX(AKN$18:AKN$22,MATCH(AKQ18,AJY$18:AJY$22,0),0)</f>
        <v>1</v>
      </c>
      <c r="AKS18" s="255" t="str">
        <f ca="1">IF(AKR19=1,AKQ18,"")</f>
        <v>New Zealand</v>
      </c>
      <c r="AKT18" s="255" t="str">
        <f ca="1">IF(AKR20=2,AKQ19,"")</f>
        <v/>
      </c>
      <c r="AKU18" s="255" t="str">
        <f ca="1">IF(AKR21=3,AKQ20,"")</f>
        <v/>
      </c>
      <c r="AKV18" s="255" t="str">
        <f ca="1">IF(AKR22=4,AKQ21,"")</f>
        <v/>
      </c>
      <c r="AKX18" s="255" t="str">
        <f ca="1">IF(AKS18&lt;&gt;"",AKS18,"")</f>
        <v>New Zealand</v>
      </c>
      <c r="AKY18" s="255">
        <f ca="1">SUMPRODUCT((AOS3:AOS42=AKX18)*(AOV3:AOV42=AKX19)*(APC3:APC42="W"))+SUMPRODUCT((AOS3:AOS42=AKX18)*(AOV3:AOV42=AKX20)*(APC3:APC42="W"))+SUMPRODUCT((AOS3:AOS42=AKX18)*(AOV3:AOV42=AKX21)*(APC3:APC42="W"))+SUMPRODUCT((AOS3:AOS42=AKX18)*(AOV3:AOV42=AKX22)*(APC3:APC42="W"))+SUMPRODUCT((AOS3:AOS42=AKX19)*(AOV3:AOV42=AKX18)*(APD3:APD42="W"))+SUMPRODUCT((AOS3:AOS42=AKX20)*(AOV3:AOV42=AKX18)*(APD3:APD42="W"))+SUMPRODUCT((AOS3:AOS42=AKX21)*(AOV3:AOV42=AKX18)*(APD3:APD42="W"))+SUMPRODUCT((AOS3:AOS42=AKX22)*(AOV3:AOV42=AKX18)*(APD3:APD42="W"))</f>
        <v>0</v>
      </c>
      <c r="AKZ18" s="255">
        <f ca="1">SUMPRODUCT((AOS3:AOS42=AKX18)*(AOV3:AOV42=AKX19)*(APC3:APC42="D"))+SUMPRODUCT((AOS3:AOS42=AKX18)*(AOV3:AOV42=AKX20)*(APC3:APC42="D"))+SUMPRODUCT((AOS3:AOS42=AKX18)*(AOV3:AOV42=AKX21)*(APC3:APC42="D"))+SUMPRODUCT((AOS3:AOS42=AKX18)*(AOV3:AOV42=AKX22)*(APC3:APC42="D"))+SUMPRODUCT((AOS3:AOS42=AKX19)*(AOV3:AOV42=AKX18)*(APC3:APC42="D"))+SUMPRODUCT((AOS3:AOS42=AKX20)*(AOV3:AOV42=AKX18)*(APC3:APC42="D"))+SUMPRODUCT((AOS3:AOS42=AKX21)*(AOV3:AOV42=AKX18)*(APC3:APC42="D"))+SUMPRODUCT((AOS3:AOS42=AKX22)*(AOV3:AOV42=AKX18)*(APC3:APC42="D"))</f>
        <v>0</v>
      </c>
      <c r="ALA18" s="255">
        <f ca="1">SUMPRODUCT((AOS3:AOS42=AKX18)*(AOV3:AOV42=AKX19)*(APC3:APC42="L"))+SUMPRODUCT((AOS3:AOS42=AKX18)*(AOV3:AOV42=AKX20)*(APC3:APC42="L"))+SUMPRODUCT((AOS3:AOS42=AKX18)*(AOV3:AOV42=AKX21)*(APC3:APC42="L"))+SUMPRODUCT((AOS3:AOS42=AKX18)*(AOV3:AOV42=AKX22)*(APC3:APC42="L"))+SUMPRODUCT((AOS3:AOS42=AKX19)*(AOV3:AOV42=AKX18)*(APD3:APD42="L"))+SUMPRODUCT((AOS3:AOS42=AKX20)*(AOV3:AOV42=AKX18)*(APD3:APD42="L"))+SUMPRODUCT((AOS3:AOS42=AKX21)*(AOV3:AOV42=AKX18)*(APD3:APD42="L"))+SUMPRODUCT((AOS3:AOS42=AKX22)*(AOV3:AOV42=AKX18)*(APD3:APD42="L"))</f>
        <v>0</v>
      </c>
      <c r="ALB18" s="255">
        <f ca="1">IF(AKX18&lt;&gt;"",VLOOKUP(AKX18,AJY4:AKC29,5,FALSE),0)</f>
        <v>0</v>
      </c>
      <c r="ALC18" s="255">
        <f ca="1">IF(AKX18&lt;&gt;"",VLOOKUP(AKX18,AJY4:AKD29,6,FALSE),0)</f>
        <v>0</v>
      </c>
      <c r="ALD18" s="255">
        <f ca="1">ALB18-ALC18+1000</f>
        <v>1000</v>
      </c>
      <c r="ALE18" s="255">
        <f ca="1">IF(AKX18&lt;&gt;"",VLOOKUP(AKX18,AJY4:AKF29,8,FALSE),0)</f>
        <v>0</v>
      </c>
      <c r="ALF18" s="255">
        <f ca="1">IF(AKX18&lt;&gt;"",VLOOKUP(AKX18,AJY4:AKG29,9,FALSE),0)</f>
        <v>0</v>
      </c>
      <c r="ALG18" s="255">
        <f ca="1">ALE18-ALF18+1000</f>
        <v>1000</v>
      </c>
      <c r="ALH18" s="255">
        <f ca="1">IF(AKX18&lt;&gt;"",VLOOKUP(AKX18,AJY18:AKC22,5,FALSE),"")</f>
        <v>0</v>
      </c>
      <c r="ALI18" s="255">
        <f ca="1">IF(AKX18&lt;&gt;"",VLOOKUP(AKX18,AJY18:AKF22,8,FALSE),"")</f>
        <v>0</v>
      </c>
      <c r="ALJ18" s="255">
        <f ca="1">IF(AKX18&lt;&gt;"",VLOOKUP(AKX18,AJY18:AKM22,15,FALSE),"")</f>
        <v>1</v>
      </c>
      <c r="ALK18" s="255">
        <f ca="1">SUMPRODUCT((AOS3:AOS42=AKX18)*(AOV3:AOV42=AKX19)*AOY3:AOY42)+SUMPRODUCT((AOS3:AOS42=AKX18)*(AOV3:AOV42=AKX20)*AOY3:AOY42)+SUMPRODUCT((AOS3:AOS42=AKX18)*(AOV3:AOV42=AKX21)*AOY3:AOY42)+SUMPRODUCT((AOS3:AOS42=AKX18)*(AOV3:AOV42=AKX22)*AOY3:AOY42)+SUMPRODUCT((AOS3:AOS42=AKX19)*(AOV3:AOV42=AKX18)*AOZ3:AOZ42)+SUMPRODUCT((AOS3:AOS42=AKX20)*(AOV3:AOV42=AKX18)*AOZ3:AOZ42)+SUMPRODUCT((AOS3:AOS42=AKX21)*(AOV3:AOV42=AKX18)*AOZ3:AOZ42)+SUMPRODUCT((AOS3:AOS42=AKX22)*(AOV3:AOV42=AKX18)*AOZ3:AOZ42)</f>
        <v>0</v>
      </c>
      <c r="ALL18" s="255">
        <f ca="1">SUMPRODUCT((AOS3:AOS42=AKX18)*(AOV3:AOV42=AKX19)*APA3:APA42)+SUMPRODUCT((AOS3:AOS42=AKX18)*(AOV3:AOV42=AKX20)*APA3:APA42)+SUMPRODUCT((AOS3:AOS42=AKX18)*(AOV3:AOV42=AKX21)*APA3:APA42)+SUMPRODUCT((AOS3:AOS42=AKX18)*(AOV3:AOV42=AKX22)*APA3:APA42)+SUMPRODUCT((AOS3:AOS42=AKX19)*(AOV3:AOV42=AKX18)*APB3:APB42)+SUMPRODUCT((AOS3:AOS42=AKX20)*(AOV3:AOV42=AKX18)*APB3:APB42)+SUMPRODUCT((AOS3:AOS42=AKX21)*(AOV3:AOV42=AKX18)*APB3:APB42)+SUMPRODUCT((AOS3:AOS42=AKX22)*(AOV3:AOV42=AKX18)*APB3:APB42)</f>
        <v>0</v>
      </c>
      <c r="ALM18" s="255">
        <f ca="1">AKY18*4+AKZ18*2+ALK18+ALL18</f>
        <v>0</v>
      </c>
      <c r="ALN18" s="255">
        <f ca="1">IF(AKX18&lt;&gt;"",RANK(ALM18,ALM18:ALM22),"")</f>
        <v>1</v>
      </c>
      <c r="ALO18" s="255">
        <f ca="1">SUMPRODUCT((ALM18:ALM22=ALM18)*(ALD18:ALD22&gt;ALD18))</f>
        <v>0</v>
      </c>
      <c r="ALP18" s="255">
        <f ca="1">SUMPRODUCT((ALM18:ALM22=ALM18)*(ALD18:ALD22=ALD18)*(ALG18:ALG22&gt;ALG18))</f>
        <v>0</v>
      </c>
      <c r="ALQ18" s="255">
        <f ca="1">SUMPRODUCT((ALM18:ALM22=ALM18)*(ALD18:ALD22=ALD18)*(ALG18:ALG22=ALG18)*(ALH18:ALH22&gt;ALH18))</f>
        <v>0</v>
      </c>
      <c r="ALR18" s="255">
        <f ca="1">SUMPRODUCT((ALM18:ALM22=ALM18)*(ALD18:ALD22=ALD18)*(ALG18:ALG22=ALG18)*(ALH18:ALH22=ALH18)*(ALI18:ALI22&gt;ALI18))</f>
        <v>0</v>
      </c>
      <c r="ALS18" s="255">
        <f ca="1">SUMPRODUCT((ALM18:ALM22=ALM18)*(ALD18:ALD22=ALD18)*(ALG18:ALG22=ALG18)*(ALH18:ALH22=ALH18)*(ALI18:ALI22=ALI18)*(ALJ18:ALJ22&gt;ALJ18))</f>
        <v>4</v>
      </c>
      <c r="ALT18" s="255">
        <f t="shared" ref="ALT18:ALT22" ca="1" si="920">IF(AKX18&lt;&gt;"",SUM(ALN18:ALS18),"")</f>
        <v>5</v>
      </c>
      <c r="ALU18" s="255" t="str">
        <f ca="1">IF(AKX18&lt;&gt;"",INDEX(AKX18:AKX22,MATCH(1,ALT18:ALT22,0),0),"")</f>
        <v>Namibia</v>
      </c>
      <c r="AOP18" s="255" t="str">
        <f ca="1">IF(ALU18&lt;&gt;"",ALU18,AKQ18)</f>
        <v>Namibia</v>
      </c>
      <c r="AOQ18" s="255">
        <v>1</v>
      </c>
      <c r="AOR18" s="255">
        <v>16</v>
      </c>
      <c r="AOS18" s="255" t="str">
        <f t="shared" si="66"/>
        <v>England</v>
      </c>
      <c r="AOT18" s="255" t="str">
        <f ca="1">IF(OFFSET('All Players'!$W25,0,AOT$1)&lt;&gt;"",OFFSET('All Players'!$W25,0,AOT$1),"")</f>
        <v/>
      </c>
      <c r="AOU18" s="255" t="str">
        <f ca="1">IF(OFFSET('All Players'!$Y25,0,AOT$1)&lt;&gt;"",OFFSET('All Players'!$Y25,0,AOT$1),"")</f>
        <v/>
      </c>
      <c r="AOV18" s="255" t="str">
        <f t="shared" si="67"/>
        <v>Wales</v>
      </c>
      <c r="AOW18" s="255" t="str">
        <f ca="1">IF(OFFSET('All Players'!$AA25,0,AOV$1)&lt;&gt;"",OFFSET('All Players'!$AA25,0,AOV$1),"")</f>
        <v/>
      </c>
      <c r="AOX18" s="255" t="str">
        <f ca="1">IF(OFFSET('All Players'!$AC25,0,AOW$1)&lt;&gt;"",OFFSET('All Players'!$AC25,0,AOW$1),"")</f>
        <v/>
      </c>
      <c r="AOY18" s="255">
        <f t="shared" ca="1" si="68"/>
        <v>0</v>
      </c>
      <c r="AOZ18" s="255">
        <f t="shared" ca="1" si="69"/>
        <v>0</v>
      </c>
      <c r="APA18" s="255">
        <f t="shared" ca="1" si="70"/>
        <v>0</v>
      </c>
      <c r="APB18" s="255">
        <f t="shared" ca="1" si="71"/>
        <v>0</v>
      </c>
      <c r="APC18" s="255" t="str">
        <f t="shared" ca="1" si="72"/>
        <v/>
      </c>
      <c r="APD18" s="255" t="str">
        <f t="shared" ca="1" si="73"/>
        <v/>
      </c>
      <c r="APE18" s="255">
        <f ca="1">VLOOKUP(APF18,ATW18:ATX22,2,FALSE)</f>
        <v>5</v>
      </c>
      <c r="APF18" s="255" t="s">
        <v>44</v>
      </c>
      <c r="APG18" s="255">
        <f t="shared" ref="APG18:APG22" ca="1" si="921">COUNTIFS(ATZ$3:ATZ$42,APF18,AUJ$3:AUJ$42,"W")+COUNTIFS(AUC$3:AUC$42,APF18,AUK$3:AUK$42,"W")</f>
        <v>0</v>
      </c>
      <c r="APH18" s="255">
        <f t="shared" ref="APH18:APH22" ca="1" si="922">COUNTIFS(ATZ$3:ATZ$42,APF18,AUJ$3:AUJ$42,"D")+COUNTIFS(AUC$3:AUC$42,APF18,AUK$3:AUK$42,"D")</f>
        <v>0</v>
      </c>
      <c r="API18" s="255">
        <f t="shared" ref="API18:API22" ca="1" si="923">COUNTIFS(ATZ$3:ATZ$42,APF18,AUJ$3:AUJ$42,"L")+COUNTIFS(AUC$3:AUC$42,APF18,AUK$3:AUK$42,"L")</f>
        <v>0</v>
      </c>
      <c r="APJ18" s="255">
        <f t="shared" ref="APJ18:APJ22" ca="1" si="924">SUMIF(ATZ$3:ATZ$60,APF18,AUA$3:AUA$60)+SUMIF(AUC$3:AUC$60,APF18,AUB$3:AUB$60)</f>
        <v>0</v>
      </c>
      <c r="APK18" s="255">
        <f ca="1">SUMIF(AUC$3:AUC$60,APF18,AUA$3:AUA$60)+SUMIF(ATZ$3:ATZ$60,APF18,AUB$3:AUB$60)</f>
        <v>0</v>
      </c>
      <c r="APL18" s="255">
        <f t="shared" ref="APL18:APL22" ca="1" si="925">APJ18-APK18+1000</f>
        <v>1000</v>
      </c>
      <c r="APM18" s="255">
        <f ca="1">SUMIF(ATZ:ATZ,APF18,AUD:AUD)+SUMIF(AUC:AUC,APF18,AUE:AUE)</f>
        <v>0</v>
      </c>
      <c r="APN18" s="255">
        <f ca="1">SUMIF(AUC:AUC,APF18,AUD:AUD)+SUMIF(ATZ:ATZ,APF18,AUE:AUE)</f>
        <v>0</v>
      </c>
      <c r="APO18" s="255">
        <f t="shared" ref="APO18:APO22" ca="1" si="926">APM18-APN18+1000</f>
        <v>1000</v>
      </c>
      <c r="APP18" s="255">
        <f t="shared" ref="APP18:APP22" ca="1" si="927">APG18*4+APH18*2</f>
        <v>0</v>
      </c>
      <c r="APQ18" s="255">
        <f ca="1">SUMIF(ATZ:ATZ,APF18,AUF:AUF)+SUMIF(AUC:AUC,APF18,AUG:AUG)</f>
        <v>0</v>
      </c>
      <c r="APR18" s="255">
        <f ca="1">SUMIF(ATZ:ATZ,APF18,AUH:AUH)+SUMIF(AUC:AUC,APF18,AUI:AUI)</f>
        <v>0</v>
      </c>
      <c r="APS18" s="255">
        <f t="shared" ref="APS18:APS22" ca="1" si="928">APR18+APQ18+APP18</f>
        <v>0</v>
      </c>
      <c r="APT18" s="255">
        <v>1</v>
      </c>
      <c r="APU18" s="255">
        <f ca="1">RANK(APS18,APS$18:APS$22)</f>
        <v>1</v>
      </c>
      <c r="APW18" s="255">
        <f ca="1">RANK(APS18,APS$18:APS$22)+COUNTIF(APS$18:APS18,APS18)-1</f>
        <v>1</v>
      </c>
      <c r="APX18" s="255" t="str">
        <f ca="1">INDEX(APF$18:APF$22,MATCH(1,APW$18:APW$22,0),0)</f>
        <v>New Zealand</v>
      </c>
      <c r="APY18" s="255">
        <f ca="1">INDEX(APU$18:APU$22,MATCH(APX18,APF$18:APF$22,0),0)</f>
        <v>1</v>
      </c>
      <c r="APZ18" s="255" t="str">
        <f ca="1">IF(APY19=1,APX18,"")</f>
        <v>New Zealand</v>
      </c>
      <c r="AQA18" s="255" t="str">
        <f ca="1">IF(APY20=2,APX19,"")</f>
        <v/>
      </c>
      <c r="AQB18" s="255" t="str">
        <f ca="1">IF(APY21=3,APX20,"")</f>
        <v/>
      </c>
      <c r="AQC18" s="255" t="str">
        <f ca="1">IF(APY22=4,APX21,"")</f>
        <v/>
      </c>
      <c r="AQE18" s="255" t="str">
        <f ca="1">IF(APZ18&lt;&gt;"",APZ18,"")</f>
        <v>New Zealand</v>
      </c>
      <c r="AQF18" s="255">
        <f ca="1">SUMPRODUCT((ATZ3:ATZ42=AQE18)*(AUC3:AUC42=AQE19)*(AUJ3:AUJ42="W"))+SUMPRODUCT((ATZ3:ATZ42=AQE18)*(AUC3:AUC42=AQE20)*(AUJ3:AUJ42="W"))+SUMPRODUCT((ATZ3:ATZ42=AQE18)*(AUC3:AUC42=AQE21)*(AUJ3:AUJ42="W"))+SUMPRODUCT((ATZ3:ATZ42=AQE18)*(AUC3:AUC42=AQE22)*(AUJ3:AUJ42="W"))+SUMPRODUCT((ATZ3:ATZ42=AQE19)*(AUC3:AUC42=AQE18)*(AUK3:AUK42="W"))+SUMPRODUCT((ATZ3:ATZ42=AQE20)*(AUC3:AUC42=AQE18)*(AUK3:AUK42="W"))+SUMPRODUCT((ATZ3:ATZ42=AQE21)*(AUC3:AUC42=AQE18)*(AUK3:AUK42="W"))+SUMPRODUCT((ATZ3:ATZ42=AQE22)*(AUC3:AUC42=AQE18)*(AUK3:AUK42="W"))</f>
        <v>0</v>
      </c>
      <c r="AQG18" s="255">
        <f ca="1">SUMPRODUCT((ATZ3:ATZ42=AQE18)*(AUC3:AUC42=AQE19)*(AUJ3:AUJ42="D"))+SUMPRODUCT((ATZ3:ATZ42=AQE18)*(AUC3:AUC42=AQE20)*(AUJ3:AUJ42="D"))+SUMPRODUCT((ATZ3:ATZ42=AQE18)*(AUC3:AUC42=AQE21)*(AUJ3:AUJ42="D"))+SUMPRODUCT((ATZ3:ATZ42=AQE18)*(AUC3:AUC42=AQE22)*(AUJ3:AUJ42="D"))+SUMPRODUCT((ATZ3:ATZ42=AQE19)*(AUC3:AUC42=AQE18)*(AUJ3:AUJ42="D"))+SUMPRODUCT((ATZ3:ATZ42=AQE20)*(AUC3:AUC42=AQE18)*(AUJ3:AUJ42="D"))+SUMPRODUCT((ATZ3:ATZ42=AQE21)*(AUC3:AUC42=AQE18)*(AUJ3:AUJ42="D"))+SUMPRODUCT((ATZ3:ATZ42=AQE22)*(AUC3:AUC42=AQE18)*(AUJ3:AUJ42="D"))</f>
        <v>0</v>
      </c>
      <c r="AQH18" s="255">
        <f ca="1">SUMPRODUCT((ATZ3:ATZ42=AQE18)*(AUC3:AUC42=AQE19)*(AUJ3:AUJ42="L"))+SUMPRODUCT((ATZ3:ATZ42=AQE18)*(AUC3:AUC42=AQE20)*(AUJ3:AUJ42="L"))+SUMPRODUCT((ATZ3:ATZ42=AQE18)*(AUC3:AUC42=AQE21)*(AUJ3:AUJ42="L"))+SUMPRODUCT((ATZ3:ATZ42=AQE18)*(AUC3:AUC42=AQE22)*(AUJ3:AUJ42="L"))+SUMPRODUCT((ATZ3:ATZ42=AQE19)*(AUC3:AUC42=AQE18)*(AUK3:AUK42="L"))+SUMPRODUCT((ATZ3:ATZ42=AQE20)*(AUC3:AUC42=AQE18)*(AUK3:AUK42="L"))+SUMPRODUCT((ATZ3:ATZ42=AQE21)*(AUC3:AUC42=AQE18)*(AUK3:AUK42="L"))+SUMPRODUCT((ATZ3:ATZ42=AQE22)*(AUC3:AUC42=AQE18)*(AUK3:AUK42="L"))</f>
        <v>0</v>
      </c>
      <c r="AQI18" s="255">
        <f ca="1">IF(AQE18&lt;&gt;"",VLOOKUP(AQE18,APF4:APJ29,5,FALSE),0)</f>
        <v>0</v>
      </c>
      <c r="AQJ18" s="255">
        <f ca="1">IF(AQE18&lt;&gt;"",VLOOKUP(AQE18,APF4:APK29,6,FALSE),0)</f>
        <v>0</v>
      </c>
      <c r="AQK18" s="255">
        <f ca="1">AQI18-AQJ18+1000</f>
        <v>1000</v>
      </c>
      <c r="AQL18" s="255">
        <f ca="1">IF(AQE18&lt;&gt;"",VLOOKUP(AQE18,APF4:APM29,8,FALSE),0)</f>
        <v>0</v>
      </c>
      <c r="AQM18" s="255">
        <f ca="1">IF(AQE18&lt;&gt;"",VLOOKUP(AQE18,APF4:APN29,9,FALSE),0)</f>
        <v>0</v>
      </c>
      <c r="AQN18" s="255">
        <f ca="1">AQL18-AQM18+1000</f>
        <v>1000</v>
      </c>
      <c r="AQO18" s="255">
        <f ca="1">IF(AQE18&lt;&gt;"",VLOOKUP(AQE18,APF18:APJ22,5,FALSE),"")</f>
        <v>0</v>
      </c>
      <c r="AQP18" s="255">
        <f ca="1">IF(AQE18&lt;&gt;"",VLOOKUP(AQE18,APF18:APM22,8,FALSE),"")</f>
        <v>0</v>
      </c>
      <c r="AQQ18" s="255">
        <f ca="1">IF(AQE18&lt;&gt;"",VLOOKUP(AQE18,APF18:APT22,15,FALSE),"")</f>
        <v>1</v>
      </c>
      <c r="AQR18" s="255">
        <f ca="1">SUMPRODUCT((ATZ3:ATZ42=AQE18)*(AUC3:AUC42=AQE19)*AUF3:AUF42)+SUMPRODUCT((ATZ3:ATZ42=AQE18)*(AUC3:AUC42=AQE20)*AUF3:AUF42)+SUMPRODUCT((ATZ3:ATZ42=AQE18)*(AUC3:AUC42=AQE21)*AUF3:AUF42)+SUMPRODUCT((ATZ3:ATZ42=AQE18)*(AUC3:AUC42=AQE22)*AUF3:AUF42)+SUMPRODUCT((ATZ3:ATZ42=AQE19)*(AUC3:AUC42=AQE18)*AUG3:AUG42)+SUMPRODUCT((ATZ3:ATZ42=AQE20)*(AUC3:AUC42=AQE18)*AUG3:AUG42)+SUMPRODUCT((ATZ3:ATZ42=AQE21)*(AUC3:AUC42=AQE18)*AUG3:AUG42)+SUMPRODUCT((ATZ3:ATZ42=AQE22)*(AUC3:AUC42=AQE18)*AUG3:AUG42)</f>
        <v>0</v>
      </c>
      <c r="AQS18" s="255">
        <f ca="1">SUMPRODUCT((ATZ3:ATZ42=AQE18)*(AUC3:AUC42=AQE19)*AUH3:AUH42)+SUMPRODUCT((ATZ3:ATZ42=AQE18)*(AUC3:AUC42=AQE20)*AUH3:AUH42)+SUMPRODUCT((ATZ3:ATZ42=AQE18)*(AUC3:AUC42=AQE21)*AUH3:AUH42)+SUMPRODUCT((ATZ3:ATZ42=AQE18)*(AUC3:AUC42=AQE22)*AUH3:AUH42)+SUMPRODUCT((ATZ3:ATZ42=AQE19)*(AUC3:AUC42=AQE18)*AUI3:AUI42)+SUMPRODUCT((ATZ3:ATZ42=AQE20)*(AUC3:AUC42=AQE18)*AUI3:AUI42)+SUMPRODUCT((ATZ3:ATZ42=AQE21)*(AUC3:AUC42=AQE18)*AUI3:AUI42)+SUMPRODUCT((ATZ3:ATZ42=AQE22)*(AUC3:AUC42=AQE18)*AUI3:AUI42)</f>
        <v>0</v>
      </c>
      <c r="AQT18" s="255">
        <f ca="1">AQF18*4+AQG18*2+AQR18+AQS18</f>
        <v>0</v>
      </c>
      <c r="AQU18" s="255">
        <f ca="1">IF(AQE18&lt;&gt;"",RANK(AQT18,AQT18:AQT22),"")</f>
        <v>1</v>
      </c>
      <c r="AQV18" s="255">
        <f ca="1">SUMPRODUCT((AQT18:AQT22=AQT18)*(AQK18:AQK22&gt;AQK18))</f>
        <v>0</v>
      </c>
      <c r="AQW18" s="255">
        <f ca="1">SUMPRODUCT((AQT18:AQT22=AQT18)*(AQK18:AQK22=AQK18)*(AQN18:AQN22&gt;AQN18))</f>
        <v>0</v>
      </c>
      <c r="AQX18" s="255">
        <f ca="1">SUMPRODUCT((AQT18:AQT22=AQT18)*(AQK18:AQK22=AQK18)*(AQN18:AQN22=AQN18)*(AQO18:AQO22&gt;AQO18))</f>
        <v>0</v>
      </c>
      <c r="AQY18" s="255">
        <f ca="1">SUMPRODUCT((AQT18:AQT22=AQT18)*(AQK18:AQK22=AQK18)*(AQN18:AQN22=AQN18)*(AQO18:AQO22=AQO18)*(AQP18:AQP22&gt;AQP18))</f>
        <v>0</v>
      </c>
      <c r="AQZ18" s="255">
        <f ca="1">SUMPRODUCT((AQT18:AQT22=AQT18)*(AQK18:AQK22=AQK18)*(AQN18:AQN22=AQN18)*(AQO18:AQO22=AQO18)*(AQP18:AQP22=AQP18)*(AQQ18:AQQ22&gt;AQQ18))</f>
        <v>4</v>
      </c>
      <c r="ARA18" s="255">
        <f t="shared" ref="ARA18:ARA22" ca="1" si="929">IF(AQE18&lt;&gt;"",SUM(AQU18:AQZ18),"")</f>
        <v>5</v>
      </c>
      <c r="ARB18" s="255" t="str">
        <f ca="1">IF(AQE18&lt;&gt;"",INDEX(AQE18:AQE22,MATCH(1,ARA18:ARA22,0),0),"")</f>
        <v>Namibia</v>
      </c>
      <c r="ATW18" s="255" t="str">
        <f ca="1">IF(ARB18&lt;&gt;"",ARB18,APX18)</f>
        <v>Namibia</v>
      </c>
      <c r="ATX18" s="255">
        <v>1</v>
      </c>
      <c r="ATY18" s="255">
        <v>16</v>
      </c>
      <c r="ATZ18" s="255" t="str">
        <f t="shared" si="74"/>
        <v>England</v>
      </c>
      <c r="AUA18" s="255" t="str">
        <f ca="1">IF(OFFSET('All Players'!$W25,0,AUA$1)&lt;&gt;"",OFFSET('All Players'!$W25,0,AUA$1),"")</f>
        <v/>
      </c>
      <c r="AUB18" s="255" t="str">
        <f ca="1">IF(OFFSET('All Players'!$Y25,0,AUA$1)&lt;&gt;"",OFFSET('All Players'!$Y25,0,AUA$1),"")</f>
        <v/>
      </c>
      <c r="AUC18" s="255" t="str">
        <f t="shared" si="75"/>
        <v>Wales</v>
      </c>
      <c r="AUD18" s="255" t="str">
        <f ca="1">IF(OFFSET('All Players'!$AA25,0,AUC$1)&lt;&gt;"",OFFSET('All Players'!$AA25,0,AUC$1),"")</f>
        <v/>
      </c>
      <c r="AUE18" s="255" t="str">
        <f ca="1">IF(OFFSET('All Players'!$AC25,0,AUD$1)&lt;&gt;"",OFFSET('All Players'!$AC25,0,AUD$1),"")</f>
        <v/>
      </c>
      <c r="AUF18" s="255">
        <f t="shared" ca="1" si="76"/>
        <v>0</v>
      </c>
      <c r="AUG18" s="255">
        <f t="shared" ca="1" si="77"/>
        <v>0</v>
      </c>
      <c r="AUH18" s="255">
        <f t="shared" ca="1" si="78"/>
        <v>0</v>
      </c>
      <c r="AUI18" s="255">
        <f t="shared" ca="1" si="79"/>
        <v>0</v>
      </c>
      <c r="AUJ18" s="255" t="str">
        <f t="shared" ca="1" si="80"/>
        <v/>
      </c>
      <c r="AUK18" s="255" t="str">
        <f t="shared" ca="1" si="81"/>
        <v/>
      </c>
      <c r="AUL18" s="255">
        <f ca="1">VLOOKUP(AUM18,AZD18:AZE22,2,FALSE)</f>
        <v>5</v>
      </c>
      <c r="AUM18" s="255" t="s">
        <v>44</v>
      </c>
      <c r="AUN18" s="255">
        <f t="shared" ref="AUN18:AUN22" ca="1" si="930">COUNTIFS(AZG$3:AZG$42,AUM18,AZQ$3:AZQ$42,"W")+COUNTIFS(AZJ$3:AZJ$42,AUM18,AZR$3:AZR$42,"W")</f>
        <v>0</v>
      </c>
      <c r="AUO18" s="255">
        <f t="shared" ref="AUO18:AUO22" ca="1" si="931">COUNTIFS(AZG$3:AZG$42,AUM18,AZQ$3:AZQ$42,"D")+COUNTIFS(AZJ$3:AZJ$42,AUM18,AZR$3:AZR$42,"D")</f>
        <v>0</v>
      </c>
      <c r="AUP18" s="255">
        <f t="shared" ref="AUP18:AUP22" ca="1" si="932">COUNTIFS(AZG$3:AZG$42,AUM18,AZQ$3:AZQ$42,"L")+COUNTIFS(AZJ$3:AZJ$42,AUM18,AZR$3:AZR$42,"L")</f>
        <v>0</v>
      </c>
      <c r="AUQ18" s="255">
        <f t="shared" ref="AUQ18:AUQ22" ca="1" si="933">SUMIF(AZG$3:AZG$60,AUM18,AZH$3:AZH$60)+SUMIF(AZJ$3:AZJ$60,AUM18,AZI$3:AZI$60)</f>
        <v>0</v>
      </c>
      <c r="AUR18" s="255">
        <f ca="1">SUMIF(AZJ$3:AZJ$60,AUM18,AZH$3:AZH$60)+SUMIF(AZG$3:AZG$60,AUM18,AZI$3:AZI$60)</f>
        <v>0</v>
      </c>
      <c r="AUS18" s="255">
        <f t="shared" ref="AUS18:AUS22" ca="1" si="934">AUQ18-AUR18+1000</f>
        <v>1000</v>
      </c>
      <c r="AUT18" s="255">
        <f ca="1">SUMIF(AZG:AZG,AUM18,AZK:AZK)+SUMIF(AZJ:AZJ,AUM18,AZL:AZL)</f>
        <v>0</v>
      </c>
      <c r="AUU18" s="255">
        <f ca="1">SUMIF(AZJ:AZJ,AUM18,AZK:AZK)+SUMIF(AZG:AZG,AUM18,AZL:AZL)</f>
        <v>0</v>
      </c>
      <c r="AUV18" s="255">
        <f t="shared" ref="AUV18:AUV22" ca="1" si="935">AUT18-AUU18+1000</f>
        <v>1000</v>
      </c>
      <c r="AUW18" s="255">
        <f t="shared" ref="AUW18:AUW22" ca="1" si="936">AUN18*4+AUO18*2</f>
        <v>0</v>
      </c>
      <c r="AUX18" s="255">
        <f ca="1">SUMIF(AZG:AZG,AUM18,AZM:AZM)+SUMIF(AZJ:AZJ,AUM18,AZN:AZN)</f>
        <v>0</v>
      </c>
      <c r="AUY18" s="255">
        <f ca="1">SUMIF(AZG:AZG,AUM18,AZO:AZO)+SUMIF(AZJ:AZJ,AUM18,AZP:AZP)</f>
        <v>0</v>
      </c>
      <c r="AUZ18" s="255">
        <f t="shared" ref="AUZ18:AUZ22" ca="1" si="937">AUY18+AUX18+AUW18</f>
        <v>0</v>
      </c>
      <c r="AVA18" s="255">
        <v>1</v>
      </c>
      <c r="AVB18" s="255">
        <f ca="1">RANK(AUZ18,AUZ$18:AUZ$22)</f>
        <v>1</v>
      </c>
      <c r="AVD18" s="255">
        <f ca="1">RANK(AUZ18,AUZ$18:AUZ$22)+COUNTIF(AUZ$18:AUZ18,AUZ18)-1</f>
        <v>1</v>
      </c>
      <c r="AVE18" s="255" t="str">
        <f ca="1">INDEX(AUM$18:AUM$22,MATCH(1,AVD$18:AVD$22,0),0)</f>
        <v>New Zealand</v>
      </c>
      <c r="AVF18" s="255">
        <f ca="1">INDEX(AVB$18:AVB$22,MATCH(AVE18,AUM$18:AUM$22,0),0)</f>
        <v>1</v>
      </c>
      <c r="AVG18" s="255" t="str">
        <f ca="1">IF(AVF19=1,AVE18,"")</f>
        <v>New Zealand</v>
      </c>
      <c r="AVH18" s="255" t="str">
        <f ca="1">IF(AVF20=2,AVE19,"")</f>
        <v/>
      </c>
      <c r="AVI18" s="255" t="str">
        <f ca="1">IF(AVF21=3,AVE20,"")</f>
        <v/>
      </c>
      <c r="AVJ18" s="255" t="str">
        <f ca="1">IF(AVF22=4,AVE21,"")</f>
        <v/>
      </c>
      <c r="AVL18" s="255" t="str">
        <f ca="1">IF(AVG18&lt;&gt;"",AVG18,"")</f>
        <v>New Zealand</v>
      </c>
      <c r="AVM18" s="255">
        <f ca="1">SUMPRODUCT((AZG3:AZG42=AVL18)*(AZJ3:AZJ42=AVL19)*(AZQ3:AZQ42="W"))+SUMPRODUCT((AZG3:AZG42=AVL18)*(AZJ3:AZJ42=AVL20)*(AZQ3:AZQ42="W"))+SUMPRODUCT((AZG3:AZG42=AVL18)*(AZJ3:AZJ42=AVL21)*(AZQ3:AZQ42="W"))+SUMPRODUCT((AZG3:AZG42=AVL18)*(AZJ3:AZJ42=AVL22)*(AZQ3:AZQ42="W"))+SUMPRODUCT((AZG3:AZG42=AVL19)*(AZJ3:AZJ42=AVL18)*(AZR3:AZR42="W"))+SUMPRODUCT((AZG3:AZG42=AVL20)*(AZJ3:AZJ42=AVL18)*(AZR3:AZR42="W"))+SUMPRODUCT((AZG3:AZG42=AVL21)*(AZJ3:AZJ42=AVL18)*(AZR3:AZR42="W"))+SUMPRODUCT((AZG3:AZG42=AVL22)*(AZJ3:AZJ42=AVL18)*(AZR3:AZR42="W"))</f>
        <v>0</v>
      </c>
      <c r="AVN18" s="255">
        <f ca="1">SUMPRODUCT((AZG3:AZG42=AVL18)*(AZJ3:AZJ42=AVL19)*(AZQ3:AZQ42="D"))+SUMPRODUCT((AZG3:AZG42=AVL18)*(AZJ3:AZJ42=AVL20)*(AZQ3:AZQ42="D"))+SUMPRODUCT((AZG3:AZG42=AVL18)*(AZJ3:AZJ42=AVL21)*(AZQ3:AZQ42="D"))+SUMPRODUCT((AZG3:AZG42=AVL18)*(AZJ3:AZJ42=AVL22)*(AZQ3:AZQ42="D"))+SUMPRODUCT((AZG3:AZG42=AVL19)*(AZJ3:AZJ42=AVL18)*(AZQ3:AZQ42="D"))+SUMPRODUCT((AZG3:AZG42=AVL20)*(AZJ3:AZJ42=AVL18)*(AZQ3:AZQ42="D"))+SUMPRODUCT((AZG3:AZG42=AVL21)*(AZJ3:AZJ42=AVL18)*(AZQ3:AZQ42="D"))+SUMPRODUCT((AZG3:AZG42=AVL22)*(AZJ3:AZJ42=AVL18)*(AZQ3:AZQ42="D"))</f>
        <v>0</v>
      </c>
      <c r="AVO18" s="255">
        <f ca="1">SUMPRODUCT((AZG3:AZG42=AVL18)*(AZJ3:AZJ42=AVL19)*(AZQ3:AZQ42="L"))+SUMPRODUCT((AZG3:AZG42=AVL18)*(AZJ3:AZJ42=AVL20)*(AZQ3:AZQ42="L"))+SUMPRODUCT((AZG3:AZG42=AVL18)*(AZJ3:AZJ42=AVL21)*(AZQ3:AZQ42="L"))+SUMPRODUCT((AZG3:AZG42=AVL18)*(AZJ3:AZJ42=AVL22)*(AZQ3:AZQ42="L"))+SUMPRODUCT((AZG3:AZG42=AVL19)*(AZJ3:AZJ42=AVL18)*(AZR3:AZR42="L"))+SUMPRODUCT((AZG3:AZG42=AVL20)*(AZJ3:AZJ42=AVL18)*(AZR3:AZR42="L"))+SUMPRODUCT((AZG3:AZG42=AVL21)*(AZJ3:AZJ42=AVL18)*(AZR3:AZR42="L"))+SUMPRODUCT((AZG3:AZG42=AVL22)*(AZJ3:AZJ42=AVL18)*(AZR3:AZR42="L"))</f>
        <v>0</v>
      </c>
      <c r="AVP18" s="255">
        <f ca="1">IF(AVL18&lt;&gt;"",VLOOKUP(AVL18,AUM4:AUQ29,5,FALSE),0)</f>
        <v>0</v>
      </c>
      <c r="AVQ18" s="255">
        <f ca="1">IF(AVL18&lt;&gt;"",VLOOKUP(AVL18,AUM4:AUR29,6,FALSE),0)</f>
        <v>0</v>
      </c>
      <c r="AVR18" s="255">
        <f ca="1">AVP18-AVQ18+1000</f>
        <v>1000</v>
      </c>
      <c r="AVS18" s="255">
        <f ca="1">IF(AVL18&lt;&gt;"",VLOOKUP(AVL18,AUM4:AUT29,8,FALSE),0)</f>
        <v>0</v>
      </c>
      <c r="AVT18" s="255">
        <f ca="1">IF(AVL18&lt;&gt;"",VLOOKUP(AVL18,AUM4:AUU29,9,FALSE),0)</f>
        <v>0</v>
      </c>
      <c r="AVU18" s="255">
        <f ca="1">AVS18-AVT18+1000</f>
        <v>1000</v>
      </c>
      <c r="AVV18" s="255">
        <f ca="1">IF(AVL18&lt;&gt;"",VLOOKUP(AVL18,AUM18:AUQ22,5,FALSE),"")</f>
        <v>0</v>
      </c>
      <c r="AVW18" s="255">
        <f ca="1">IF(AVL18&lt;&gt;"",VLOOKUP(AVL18,AUM18:AUT22,8,FALSE),"")</f>
        <v>0</v>
      </c>
      <c r="AVX18" s="255">
        <f ca="1">IF(AVL18&lt;&gt;"",VLOOKUP(AVL18,AUM18:AVA22,15,FALSE),"")</f>
        <v>1</v>
      </c>
      <c r="AVY18" s="255">
        <f ca="1">SUMPRODUCT((AZG3:AZG42=AVL18)*(AZJ3:AZJ42=AVL19)*AZM3:AZM42)+SUMPRODUCT((AZG3:AZG42=AVL18)*(AZJ3:AZJ42=AVL20)*AZM3:AZM42)+SUMPRODUCT((AZG3:AZG42=AVL18)*(AZJ3:AZJ42=AVL21)*AZM3:AZM42)+SUMPRODUCT((AZG3:AZG42=AVL18)*(AZJ3:AZJ42=AVL22)*AZM3:AZM42)+SUMPRODUCT((AZG3:AZG42=AVL19)*(AZJ3:AZJ42=AVL18)*AZN3:AZN42)+SUMPRODUCT((AZG3:AZG42=AVL20)*(AZJ3:AZJ42=AVL18)*AZN3:AZN42)+SUMPRODUCT((AZG3:AZG42=AVL21)*(AZJ3:AZJ42=AVL18)*AZN3:AZN42)+SUMPRODUCT((AZG3:AZG42=AVL22)*(AZJ3:AZJ42=AVL18)*AZN3:AZN42)</f>
        <v>0</v>
      </c>
      <c r="AVZ18" s="255">
        <f ca="1">SUMPRODUCT((AZG3:AZG42=AVL18)*(AZJ3:AZJ42=AVL19)*AZO3:AZO42)+SUMPRODUCT((AZG3:AZG42=AVL18)*(AZJ3:AZJ42=AVL20)*AZO3:AZO42)+SUMPRODUCT((AZG3:AZG42=AVL18)*(AZJ3:AZJ42=AVL21)*AZO3:AZO42)+SUMPRODUCT((AZG3:AZG42=AVL18)*(AZJ3:AZJ42=AVL22)*AZO3:AZO42)+SUMPRODUCT((AZG3:AZG42=AVL19)*(AZJ3:AZJ42=AVL18)*AZP3:AZP42)+SUMPRODUCT((AZG3:AZG42=AVL20)*(AZJ3:AZJ42=AVL18)*AZP3:AZP42)+SUMPRODUCT((AZG3:AZG42=AVL21)*(AZJ3:AZJ42=AVL18)*AZP3:AZP42)+SUMPRODUCT((AZG3:AZG42=AVL22)*(AZJ3:AZJ42=AVL18)*AZP3:AZP42)</f>
        <v>0</v>
      </c>
      <c r="AWA18" s="255">
        <f ca="1">AVM18*4+AVN18*2+AVY18+AVZ18</f>
        <v>0</v>
      </c>
      <c r="AWB18" s="255">
        <f ca="1">IF(AVL18&lt;&gt;"",RANK(AWA18,AWA18:AWA22),"")</f>
        <v>1</v>
      </c>
      <c r="AWC18" s="255">
        <f ca="1">SUMPRODUCT((AWA18:AWA22=AWA18)*(AVR18:AVR22&gt;AVR18))</f>
        <v>0</v>
      </c>
      <c r="AWD18" s="255">
        <f ca="1">SUMPRODUCT((AWA18:AWA22=AWA18)*(AVR18:AVR22=AVR18)*(AVU18:AVU22&gt;AVU18))</f>
        <v>0</v>
      </c>
      <c r="AWE18" s="255">
        <f ca="1">SUMPRODUCT((AWA18:AWA22=AWA18)*(AVR18:AVR22=AVR18)*(AVU18:AVU22=AVU18)*(AVV18:AVV22&gt;AVV18))</f>
        <v>0</v>
      </c>
      <c r="AWF18" s="255">
        <f ca="1">SUMPRODUCT((AWA18:AWA22=AWA18)*(AVR18:AVR22=AVR18)*(AVU18:AVU22=AVU18)*(AVV18:AVV22=AVV18)*(AVW18:AVW22&gt;AVW18))</f>
        <v>0</v>
      </c>
      <c r="AWG18" s="255">
        <f ca="1">SUMPRODUCT((AWA18:AWA22=AWA18)*(AVR18:AVR22=AVR18)*(AVU18:AVU22=AVU18)*(AVV18:AVV22=AVV18)*(AVW18:AVW22=AVW18)*(AVX18:AVX22&gt;AVX18))</f>
        <v>4</v>
      </c>
      <c r="AWH18" s="255">
        <f t="shared" ref="AWH18:AWH22" ca="1" si="938">IF(AVL18&lt;&gt;"",SUM(AWB18:AWG18),"")</f>
        <v>5</v>
      </c>
      <c r="AWI18" s="255" t="str">
        <f ca="1">IF(AVL18&lt;&gt;"",INDEX(AVL18:AVL22,MATCH(1,AWH18:AWH22,0),0),"")</f>
        <v>Namibia</v>
      </c>
      <c r="AZD18" s="255" t="str">
        <f ca="1">IF(AWI18&lt;&gt;"",AWI18,AVE18)</f>
        <v>Namibia</v>
      </c>
      <c r="AZE18" s="255">
        <v>1</v>
      </c>
      <c r="AZF18" s="255">
        <v>16</v>
      </c>
      <c r="AZG18" s="255" t="str">
        <f t="shared" si="82"/>
        <v>England</v>
      </c>
      <c r="AZH18" s="255" t="str">
        <f ca="1">IF(OFFSET('All Players'!$W25,0,AZH$1)&lt;&gt;"",OFFSET('All Players'!$W25,0,AZH$1),"")</f>
        <v/>
      </c>
      <c r="AZI18" s="255" t="str">
        <f ca="1">IF(OFFSET('All Players'!$Y25,0,AZH$1)&lt;&gt;"",OFFSET('All Players'!$Y25,0,AZH$1),"")</f>
        <v/>
      </c>
      <c r="AZJ18" s="255" t="str">
        <f t="shared" si="83"/>
        <v>Wales</v>
      </c>
      <c r="AZK18" s="255" t="str">
        <f ca="1">IF(OFFSET('All Players'!$AA25,0,AZJ$1)&lt;&gt;"",OFFSET('All Players'!$AA25,0,AZJ$1),"")</f>
        <v/>
      </c>
      <c r="AZL18" s="255" t="str">
        <f ca="1">IF(OFFSET('All Players'!$AC25,0,AZK$1)&lt;&gt;"",OFFSET('All Players'!$AC25,0,AZK$1),"")</f>
        <v/>
      </c>
      <c r="AZM18" s="255">
        <f t="shared" ca="1" si="84"/>
        <v>0</v>
      </c>
      <c r="AZN18" s="255">
        <f t="shared" ca="1" si="85"/>
        <v>0</v>
      </c>
      <c r="AZO18" s="255">
        <f t="shared" ca="1" si="86"/>
        <v>0</v>
      </c>
      <c r="AZP18" s="255">
        <f t="shared" ca="1" si="87"/>
        <v>0</v>
      </c>
      <c r="AZQ18" s="255" t="str">
        <f t="shared" ca="1" si="88"/>
        <v/>
      </c>
      <c r="AZR18" s="255" t="str">
        <f t="shared" ca="1" si="89"/>
        <v/>
      </c>
      <c r="AZS18" s="255">
        <f ca="1">VLOOKUP(AZT18,BEK18:BEL22,2,FALSE)</f>
        <v>5</v>
      </c>
      <c r="AZT18" s="255" t="s">
        <v>44</v>
      </c>
      <c r="AZU18" s="255">
        <f t="shared" ref="AZU18:AZU22" ca="1" si="939">COUNTIFS(BEN$3:BEN$42,AZT18,BEX$3:BEX$42,"W")+COUNTIFS(BEQ$3:BEQ$42,AZT18,BEY$3:BEY$42,"W")</f>
        <v>0</v>
      </c>
      <c r="AZV18" s="255">
        <f t="shared" ref="AZV18:AZV22" ca="1" si="940">COUNTIFS(BEN$3:BEN$42,AZT18,BEX$3:BEX$42,"D")+COUNTIFS(BEQ$3:BEQ$42,AZT18,BEY$3:BEY$42,"D")</f>
        <v>0</v>
      </c>
      <c r="AZW18" s="255">
        <f t="shared" ref="AZW18:AZW22" ca="1" si="941">COUNTIFS(BEN$3:BEN$42,AZT18,BEX$3:BEX$42,"L")+COUNTIFS(BEQ$3:BEQ$42,AZT18,BEY$3:BEY$42,"L")</f>
        <v>0</v>
      </c>
      <c r="AZX18" s="255">
        <f t="shared" ref="AZX18:AZX22" ca="1" si="942">SUMIF(BEN$3:BEN$60,AZT18,BEO$3:BEO$60)+SUMIF(BEQ$3:BEQ$60,AZT18,BEP$3:BEP$60)</f>
        <v>0</v>
      </c>
      <c r="AZY18" s="255">
        <f ca="1">SUMIF(BEQ$3:BEQ$60,AZT18,BEO$3:BEO$60)+SUMIF(BEN$3:BEN$60,AZT18,BEP$3:BEP$60)</f>
        <v>0</v>
      </c>
      <c r="AZZ18" s="255">
        <f t="shared" ref="AZZ18:AZZ22" ca="1" si="943">AZX18-AZY18+1000</f>
        <v>1000</v>
      </c>
      <c r="BAA18" s="255">
        <f ca="1">SUMIF(BEN:BEN,AZT18,BER:BER)+SUMIF(BEQ:BEQ,AZT18,BES:BES)</f>
        <v>0</v>
      </c>
      <c r="BAB18" s="255">
        <f ca="1">SUMIF(BEQ:BEQ,AZT18,BER:BER)+SUMIF(BEN:BEN,AZT18,BES:BES)</f>
        <v>0</v>
      </c>
      <c r="BAC18" s="255">
        <f t="shared" ref="BAC18:BAC22" ca="1" si="944">BAA18-BAB18+1000</f>
        <v>1000</v>
      </c>
      <c r="BAD18" s="255">
        <f t="shared" ref="BAD18:BAD22" ca="1" si="945">AZU18*4+AZV18*2</f>
        <v>0</v>
      </c>
      <c r="BAE18" s="255">
        <f ca="1">SUMIF(BEN:BEN,AZT18,BET:BET)+SUMIF(BEQ:BEQ,AZT18,BEU:BEU)</f>
        <v>0</v>
      </c>
      <c r="BAF18" s="255">
        <f ca="1">SUMIF(BEN:BEN,AZT18,BEV:BEV)+SUMIF(BEQ:BEQ,AZT18,BEW:BEW)</f>
        <v>0</v>
      </c>
      <c r="BAG18" s="255">
        <f t="shared" ref="BAG18:BAG22" ca="1" si="946">BAF18+BAE18+BAD18</f>
        <v>0</v>
      </c>
      <c r="BAH18" s="255">
        <v>1</v>
      </c>
      <c r="BAI18" s="255">
        <f ca="1">RANK(BAG18,BAG$18:BAG$22)</f>
        <v>1</v>
      </c>
      <c r="BAK18" s="255">
        <f ca="1">RANK(BAG18,BAG$18:BAG$22)+COUNTIF(BAG$18:BAG18,BAG18)-1</f>
        <v>1</v>
      </c>
      <c r="BAL18" s="255" t="str">
        <f ca="1">INDEX(AZT$18:AZT$22,MATCH(1,BAK$18:BAK$22,0),0)</f>
        <v>New Zealand</v>
      </c>
      <c r="BAM18" s="255">
        <f ca="1">INDEX(BAI$18:BAI$22,MATCH(BAL18,AZT$18:AZT$22,0),0)</f>
        <v>1</v>
      </c>
      <c r="BAN18" s="255" t="str">
        <f ca="1">IF(BAM19=1,BAL18,"")</f>
        <v>New Zealand</v>
      </c>
      <c r="BAO18" s="255" t="str">
        <f ca="1">IF(BAM20=2,BAL19,"")</f>
        <v/>
      </c>
      <c r="BAP18" s="255" t="str">
        <f ca="1">IF(BAM21=3,BAL20,"")</f>
        <v/>
      </c>
      <c r="BAQ18" s="255" t="str">
        <f ca="1">IF(BAM22=4,BAL21,"")</f>
        <v/>
      </c>
      <c r="BAS18" s="255" t="str">
        <f ca="1">IF(BAN18&lt;&gt;"",BAN18,"")</f>
        <v>New Zealand</v>
      </c>
      <c r="BAT18" s="255">
        <f ca="1">SUMPRODUCT((BEN3:BEN42=BAS18)*(BEQ3:BEQ42=BAS19)*(BEX3:BEX42="W"))+SUMPRODUCT((BEN3:BEN42=BAS18)*(BEQ3:BEQ42=BAS20)*(BEX3:BEX42="W"))+SUMPRODUCT((BEN3:BEN42=BAS18)*(BEQ3:BEQ42=BAS21)*(BEX3:BEX42="W"))+SUMPRODUCT((BEN3:BEN42=BAS18)*(BEQ3:BEQ42=BAS22)*(BEX3:BEX42="W"))+SUMPRODUCT((BEN3:BEN42=BAS19)*(BEQ3:BEQ42=BAS18)*(BEY3:BEY42="W"))+SUMPRODUCT((BEN3:BEN42=BAS20)*(BEQ3:BEQ42=BAS18)*(BEY3:BEY42="W"))+SUMPRODUCT((BEN3:BEN42=BAS21)*(BEQ3:BEQ42=BAS18)*(BEY3:BEY42="W"))+SUMPRODUCT((BEN3:BEN42=BAS22)*(BEQ3:BEQ42=BAS18)*(BEY3:BEY42="W"))</f>
        <v>0</v>
      </c>
      <c r="BAU18" s="255">
        <f ca="1">SUMPRODUCT((BEN3:BEN42=BAS18)*(BEQ3:BEQ42=BAS19)*(BEX3:BEX42="D"))+SUMPRODUCT((BEN3:BEN42=BAS18)*(BEQ3:BEQ42=BAS20)*(BEX3:BEX42="D"))+SUMPRODUCT((BEN3:BEN42=BAS18)*(BEQ3:BEQ42=BAS21)*(BEX3:BEX42="D"))+SUMPRODUCT((BEN3:BEN42=BAS18)*(BEQ3:BEQ42=BAS22)*(BEX3:BEX42="D"))+SUMPRODUCT((BEN3:BEN42=BAS19)*(BEQ3:BEQ42=BAS18)*(BEX3:BEX42="D"))+SUMPRODUCT((BEN3:BEN42=BAS20)*(BEQ3:BEQ42=BAS18)*(BEX3:BEX42="D"))+SUMPRODUCT((BEN3:BEN42=BAS21)*(BEQ3:BEQ42=BAS18)*(BEX3:BEX42="D"))+SUMPRODUCT((BEN3:BEN42=BAS22)*(BEQ3:BEQ42=BAS18)*(BEX3:BEX42="D"))</f>
        <v>0</v>
      </c>
      <c r="BAV18" s="255">
        <f ca="1">SUMPRODUCT((BEN3:BEN42=BAS18)*(BEQ3:BEQ42=BAS19)*(BEX3:BEX42="L"))+SUMPRODUCT((BEN3:BEN42=BAS18)*(BEQ3:BEQ42=BAS20)*(BEX3:BEX42="L"))+SUMPRODUCT((BEN3:BEN42=BAS18)*(BEQ3:BEQ42=BAS21)*(BEX3:BEX42="L"))+SUMPRODUCT((BEN3:BEN42=BAS18)*(BEQ3:BEQ42=BAS22)*(BEX3:BEX42="L"))+SUMPRODUCT((BEN3:BEN42=BAS19)*(BEQ3:BEQ42=BAS18)*(BEY3:BEY42="L"))+SUMPRODUCT((BEN3:BEN42=BAS20)*(BEQ3:BEQ42=BAS18)*(BEY3:BEY42="L"))+SUMPRODUCT((BEN3:BEN42=BAS21)*(BEQ3:BEQ42=BAS18)*(BEY3:BEY42="L"))+SUMPRODUCT((BEN3:BEN42=BAS22)*(BEQ3:BEQ42=BAS18)*(BEY3:BEY42="L"))</f>
        <v>0</v>
      </c>
      <c r="BAW18" s="255">
        <f ca="1">IF(BAS18&lt;&gt;"",VLOOKUP(BAS18,AZT4:AZX29,5,FALSE),0)</f>
        <v>0</v>
      </c>
      <c r="BAX18" s="255">
        <f ca="1">IF(BAS18&lt;&gt;"",VLOOKUP(BAS18,AZT4:AZY29,6,FALSE),0)</f>
        <v>0</v>
      </c>
      <c r="BAY18" s="255">
        <f ca="1">BAW18-BAX18+1000</f>
        <v>1000</v>
      </c>
      <c r="BAZ18" s="255">
        <f ca="1">IF(BAS18&lt;&gt;"",VLOOKUP(BAS18,AZT4:BAA29,8,FALSE),0)</f>
        <v>0</v>
      </c>
      <c r="BBA18" s="255">
        <f ca="1">IF(BAS18&lt;&gt;"",VLOOKUP(BAS18,AZT4:BAB29,9,FALSE),0)</f>
        <v>0</v>
      </c>
      <c r="BBB18" s="255">
        <f ca="1">BAZ18-BBA18+1000</f>
        <v>1000</v>
      </c>
      <c r="BBC18" s="255">
        <f ca="1">IF(BAS18&lt;&gt;"",VLOOKUP(BAS18,AZT18:AZX22,5,FALSE),"")</f>
        <v>0</v>
      </c>
      <c r="BBD18" s="255">
        <f ca="1">IF(BAS18&lt;&gt;"",VLOOKUP(BAS18,AZT18:BAA22,8,FALSE),"")</f>
        <v>0</v>
      </c>
      <c r="BBE18" s="255">
        <f ca="1">IF(BAS18&lt;&gt;"",VLOOKUP(BAS18,AZT18:BAH22,15,FALSE),"")</f>
        <v>1</v>
      </c>
      <c r="BBF18" s="255">
        <f ca="1">SUMPRODUCT((BEN3:BEN42=BAS18)*(BEQ3:BEQ42=BAS19)*BET3:BET42)+SUMPRODUCT((BEN3:BEN42=BAS18)*(BEQ3:BEQ42=BAS20)*BET3:BET42)+SUMPRODUCT((BEN3:BEN42=BAS18)*(BEQ3:BEQ42=BAS21)*BET3:BET42)+SUMPRODUCT((BEN3:BEN42=BAS18)*(BEQ3:BEQ42=BAS22)*BET3:BET42)+SUMPRODUCT((BEN3:BEN42=BAS19)*(BEQ3:BEQ42=BAS18)*BEU3:BEU42)+SUMPRODUCT((BEN3:BEN42=BAS20)*(BEQ3:BEQ42=BAS18)*BEU3:BEU42)+SUMPRODUCT((BEN3:BEN42=BAS21)*(BEQ3:BEQ42=BAS18)*BEU3:BEU42)+SUMPRODUCT((BEN3:BEN42=BAS22)*(BEQ3:BEQ42=BAS18)*BEU3:BEU42)</f>
        <v>0</v>
      </c>
      <c r="BBG18" s="255">
        <f ca="1">SUMPRODUCT((BEN3:BEN42=BAS18)*(BEQ3:BEQ42=BAS19)*BEV3:BEV42)+SUMPRODUCT((BEN3:BEN42=BAS18)*(BEQ3:BEQ42=BAS20)*BEV3:BEV42)+SUMPRODUCT((BEN3:BEN42=BAS18)*(BEQ3:BEQ42=BAS21)*BEV3:BEV42)+SUMPRODUCT((BEN3:BEN42=BAS18)*(BEQ3:BEQ42=BAS22)*BEV3:BEV42)+SUMPRODUCT((BEN3:BEN42=BAS19)*(BEQ3:BEQ42=BAS18)*BEW3:BEW42)+SUMPRODUCT((BEN3:BEN42=BAS20)*(BEQ3:BEQ42=BAS18)*BEW3:BEW42)+SUMPRODUCT((BEN3:BEN42=BAS21)*(BEQ3:BEQ42=BAS18)*BEW3:BEW42)+SUMPRODUCT((BEN3:BEN42=BAS22)*(BEQ3:BEQ42=BAS18)*BEW3:BEW42)</f>
        <v>0</v>
      </c>
      <c r="BBH18" s="255">
        <f ca="1">BAT18*4+BAU18*2+BBF18+BBG18</f>
        <v>0</v>
      </c>
      <c r="BBI18" s="255">
        <f ca="1">IF(BAS18&lt;&gt;"",RANK(BBH18,BBH18:BBH22),"")</f>
        <v>1</v>
      </c>
      <c r="BBJ18" s="255">
        <f ca="1">SUMPRODUCT((BBH18:BBH22=BBH18)*(BAY18:BAY22&gt;BAY18))</f>
        <v>0</v>
      </c>
      <c r="BBK18" s="255">
        <f ca="1">SUMPRODUCT((BBH18:BBH22=BBH18)*(BAY18:BAY22=BAY18)*(BBB18:BBB22&gt;BBB18))</f>
        <v>0</v>
      </c>
      <c r="BBL18" s="255">
        <f ca="1">SUMPRODUCT((BBH18:BBH22=BBH18)*(BAY18:BAY22=BAY18)*(BBB18:BBB22=BBB18)*(BBC18:BBC22&gt;BBC18))</f>
        <v>0</v>
      </c>
      <c r="BBM18" s="255">
        <f ca="1">SUMPRODUCT((BBH18:BBH22=BBH18)*(BAY18:BAY22=BAY18)*(BBB18:BBB22=BBB18)*(BBC18:BBC22=BBC18)*(BBD18:BBD22&gt;BBD18))</f>
        <v>0</v>
      </c>
      <c r="BBN18" s="255">
        <f ca="1">SUMPRODUCT((BBH18:BBH22=BBH18)*(BAY18:BAY22=BAY18)*(BBB18:BBB22=BBB18)*(BBC18:BBC22=BBC18)*(BBD18:BBD22=BBD18)*(BBE18:BBE22&gt;BBE18))</f>
        <v>4</v>
      </c>
      <c r="BBO18" s="255">
        <f t="shared" ref="BBO18:BBO22" ca="1" si="947">IF(BAS18&lt;&gt;"",SUM(BBI18:BBN18),"")</f>
        <v>5</v>
      </c>
      <c r="BBP18" s="255" t="str">
        <f ca="1">IF(BAS18&lt;&gt;"",INDEX(BAS18:BAS22,MATCH(1,BBO18:BBO22,0),0),"")</f>
        <v>Namibia</v>
      </c>
      <c r="BEK18" s="255" t="str">
        <f ca="1">IF(BBP18&lt;&gt;"",BBP18,BAL18)</f>
        <v>Namibia</v>
      </c>
      <c r="BEL18" s="255">
        <v>1</v>
      </c>
      <c r="BEM18" s="255">
        <v>16</v>
      </c>
      <c r="BEN18" s="255" t="str">
        <f t="shared" si="90"/>
        <v>England</v>
      </c>
      <c r="BEO18" s="255" t="str">
        <f ca="1">IF(OFFSET('All Players'!$W25,0,BEO$1)&lt;&gt;"",OFFSET('All Players'!$W25,0,BEO$1),"")</f>
        <v/>
      </c>
      <c r="BEP18" s="255" t="str">
        <f ca="1">IF(OFFSET('All Players'!$Y25,0,BEO$1)&lt;&gt;"",OFFSET('All Players'!$Y25,0,BEO$1),"")</f>
        <v/>
      </c>
      <c r="BEQ18" s="255" t="str">
        <f t="shared" si="91"/>
        <v>Wales</v>
      </c>
      <c r="BER18" s="255" t="str">
        <f ca="1">IF(OFFSET('All Players'!$AA25,0,BEQ$1)&lt;&gt;"",OFFSET('All Players'!$AA25,0,BEQ$1),"")</f>
        <v/>
      </c>
      <c r="BES18" s="255" t="str">
        <f ca="1">IF(OFFSET('All Players'!$AC25,0,BER$1)&lt;&gt;"",OFFSET('All Players'!$AC25,0,BER$1),"")</f>
        <v/>
      </c>
      <c r="BET18" s="255">
        <f t="shared" ca="1" si="92"/>
        <v>0</v>
      </c>
      <c r="BEU18" s="255">
        <f t="shared" ca="1" si="93"/>
        <v>0</v>
      </c>
      <c r="BEV18" s="255">
        <f t="shared" ca="1" si="94"/>
        <v>0</v>
      </c>
      <c r="BEW18" s="255">
        <f t="shared" ca="1" si="95"/>
        <v>0</v>
      </c>
      <c r="BEX18" s="255" t="str">
        <f t="shared" ca="1" si="96"/>
        <v/>
      </c>
      <c r="BEY18" s="255" t="str">
        <f t="shared" ca="1" si="97"/>
        <v/>
      </c>
      <c r="BEZ18" s="255">
        <f ca="1">VLOOKUP(BFA18,BJR18:BJS22,2,FALSE)</f>
        <v>5</v>
      </c>
      <c r="BFA18" s="255" t="s">
        <v>44</v>
      </c>
      <c r="BFB18" s="255">
        <f t="shared" ref="BFB18:BFB22" ca="1" si="948">COUNTIFS(BJU$3:BJU$42,BFA18,BKE$3:BKE$42,"W")+COUNTIFS(BJX$3:BJX$42,BFA18,BKF$3:BKF$42,"W")</f>
        <v>0</v>
      </c>
      <c r="BFC18" s="255">
        <f t="shared" ref="BFC18:BFC22" ca="1" si="949">COUNTIFS(BJU$3:BJU$42,BFA18,BKE$3:BKE$42,"D")+COUNTIFS(BJX$3:BJX$42,BFA18,BKF$3:BKF$42,"D")</f>
        <v>0</v>
      </c>
      <c r="BFD18" s="255">
        <f t="shared" ref="BFD18:BFD22" ca="1" si="950">COUNTIFS(BJU$3:BJU$42,BFA18,BKE$3:BKE$42,"L")+COUNTIFS(BJX$3:BJX$42,BFA18,BKF$3:BKF$42,"L")</f>
        <v>0</v>
      </c>
      <c r="BFE18" s="255">
        <f t="shared" ref="BFE18:BFE22" ca="1" si="951">SUMIF(BJU$3:BJU$60,BFA18,BJV$3:BJV$60)+SUMIF(BJX$3:BJX$60,BFA18,BJW$3:BJW$60)</f>
        <v>0</v>
      </c>
      <c r="BFF18" s="255">
        <f ca="1">SUMIF(BJX$3:BJX$60,BFA18,BJV$3:BJV$60)+SUMIF(BJU$3:BJU$60,BFA18,BJW$3:BJW$60)</f>
        <v>0</v>
      </c>
      <c r="BFG18" s="255">
        <f t="shared" ref="BFG18:BFG22" ca="1" si="952">BFE18-BFF18+1000</f>
        <v>1000</v>
      </c>
      <c r="BFH18" s="255">
        <f ca="1">SUMIF(BJU:BJU,BFA18,BJY:BJY)+SUMIF(BJX:BJX,BFA18,BJZ:BJZ)</f>
        <v>0</v>
      </c>
      <c r="BFI18" s="255">
        <f ca="1">SUMIF(BJX:BJX,BFA18,BJY:BJY)+SUMIF(BJU:BJU,BFA18,BJZ:BJZ)</f>
        <v>0</v>
      </c>
      <c r="BFJ18" s="255">
        <f t="shared" ref="BFJ18:BFJ22" ca="1" si="953">BFH18-BFI18+1000</f>
        <v>1000</v>
      </c>
      <c r="BFK18" s="255">
        <f t="shared" ref="BFK18:BFK22" ca="1" si="954">BFB18*4+BFC18*2</f>
        <v>0</v>
      </c>
      <c r="BFL18" s="255">
        <f ca="1">SUMIF(BJU:BJU,BFA18,BKA:BKA)+SUMIF(BJX:BJX,BFA18,BKB:BKB)</f>
        <v>0</v>
      </c>
      <c r="BFM18" s="255">
        <f ca="1">SUMIF(BJU:BJU,BFA18,BKC:BKC)+SUMIF(BJX:BJX,BFA18,BKD:BKD)</f>
        <v>0</v>
      </c>
      <c r="BFN18" s="255">
        <f t="shared" ref="BFN18:BFN22" ca="1" si="955">BFM18+BFL18+BFK18</f>
        <v>0</v>
      </c>
      <c r="BFO18" s="255">
        <v>1</v>
      </c>
      <c r="BFP18" s="255">
        <f ca="1">RANK(BFN18,BFN$18:BFN$22)</f>
        <v>1</v>
      </c>
      <c r="BFR18" s="255">
        <f ca="1">RANK(BFN18,BFN$18:BFN$22)+COUNTIF(BFN$18:BFN18,BFN18)-1</f>
        <v>1</v>
      </c>
      <c r="BFS18" s="255" t="str">
        <f ca="1">INDEX(BFA$18:BFA$22,MATCH(1,BFR$18:BFR$22,0),0)</f>
        <v>New Zealand</v>
      </c>
      <c r="BFT18" s="255">
        <f ca="1">INDEX(BFP$18:BFP$22,MATCH(BFS18,BFA$18:BFA$22,0),0)</f>
        <v>1</v>
      </c>
      <c r="BFU18" s="255" t="str">
        <f ca="1">IF(BFT19=1,BFS18,"")</f>
        <v>New Zealand</v>
      </c>
      <c r="BFV18" s="255" t="str">
        <f ca="1">IF(BFT20=2,BFS19,"")</f>
        <v/>
      </c>
      <c r="BFW18" s="255" t="str">
        <f ca="1">IF(BFT21=3,BFS20,"")</f>
        <v/>
      </c>
      <c r="BFX18" s="255" t="str">
        <f ca="1">IF(BFT22=4,BFS21,"")</f>
        <v/>
      </c>
      <c r="BFZ18" s="255" t="str">
        <f ca="1">IF(BFU18&lt;&gt;"",BFU18,"")</f>
        <v>New Zealand</v>
      </c>
      <c r="BGA18" s="255">
        <f ca="1">SUMPRODUCT((BJU3:BJU42=BFZ18)*(BJX3:BJX42=BFZ19)*(BKE3:BKE42="W"))+SUMPRODUCT((BJU3:BJU42=BFZ18)*(BJX3:BJX42=BFZ20)*(BKE3:BKE42="W"))+SUMPRODUCT((BJU3:BJU42=BFZ18)*(BJX3:BJX42=BFZ21)*(BKE3:BKE42="W"))+SUMPRODUCT((BJU3:BJU42=BFZ18)*(BJX3:BJX42=BFZ22)*(BKE3:BKE42="W"))+SUMPRODUCT((BJU3:BJU42=BFZ19)*(BJX3:BJX42=BFZ18)*(BKF3:BKF42="W"))+SUMPRODUCT((BJU3:BJU42=BFZ20)*(BJX3:BJX42=BFZ18)*(BKF3:BKF42="W"))+SUMPRODUCT((BJU3:BJU42=BFZ21)*(BJX3:BJX42=BFZ18)*(BKF3:BKF42="W"))+SUMPRODUCT((BJU3:BJU42=BFZ22)*(BJX3:BJX42=BFZ18)*(BKF3:BKF42="W"))</f>
        <v>0</v>
      </c>
      <c r="BGB18" s="255">
        <f ca="1">SUMPRODUCT((BJU3:BJU42=BFZ18)*(BJX3:BJX42=BFZ19)*(BKE3:BKE42="D"))+SUMPRODUCT((BJU3:BJU42=BFZ18)*(BJX3:BJX42=BFZ20)*(BKE3:BKE42="D"))+SUMPRODUCT((BJU3:BJU42=BFZ18)*(BJX3:BJX42=BFZ21)*(BKE3:BKE42="D"))+SUMPRODUCT((BJU3:BJU42=BFZ18)*(BJX3:BJX42=BFZ22)*(BKE3:BKE42="D"))+SUMPRODUCT((BJU3:BJU42=BFZ19)*(BJX3:BJX42=BFZ18)*(BKE3:BKE42="D"))+SUMPRODUCT((BJU3:BJU42=BFZ20)*(BJX3:BJX42=BFZ18)*(BKE3:BKE42="D"))+SUMPRODUCT((BJU3:BJU42=BFZ21)*(BJX3:BJX42=BFZ18)*(BKE3:BKE42="D"))+SUMPRODUCT((BJU3:BJU42=BFZ22)*(BJX3:BJX42=BFZ18)*(BKE3:BKE42="D"))</f>
        <v>0</v>
      </c>
      <c r="BGC18" s="255">
        <f ca="1">SUMPRODUCT((BJU3:BJU42=BFZ18)*(BJX3:BJX42=BFZ19)*(BKE3:BKE42="L"))+SUMPRODUCT((BJU3:BJU42=BFZ18)*(BJX3:BJX42=BFZ20)*(BKE3:BKE42="L"))+SUMPRODUCT((BJU3:BJU42=BFZ18)*(BJX3:BJX42=BFZ21)*(BKE3:BKE42="L"))+SUMPRODUCT((BJU3:BJU42=BFZ18)*(BJX3:BJX42=BFZ22)*(BKE3:BKE42="L"))+SUMPRODUCT((BJU3:BJU42=BFZ19)*(BJX3:BJX42=BFZ18)*(BKF3:BKF42="L"))+SUMPRODUCT((BJU3:BJU42=BFZ20)*(BJX3:BJX42=BFZ18)*(BKF3:BKF42="L"))+SUMPRODUCT((BJU3:BJU42=BFZ21)*(BJX3:BJX42=BFZ18)*(BKF3:BKF42="L"))+SUMPRODUCT((BJU3:BJU42=BFZ22)*(BJX3:BJX42=BFZ18)*(BKF3:BKF42="L"))</f>
        <v>0</v>
      </c>
      <c r="BGD18" s="255">
        <f ca="1">IF(BFZ18&lt;&gt;"",VLOOKUP(BFZ18,BFA4:BFE29,5,FALSE),0)</f>
        <v>0</v>
      </c>
      <c r="BGE18" s="255">
        <f ca="1">IF(BFZ18&lt;&gt;"",VLOOKUP(BFZ18,BFA4:BFF29,6,FALSE),0)</f>
        <v>0</v>
      </c>
      <c r="BGF18" s="255">
        <f ca="1">BGD18-BGE18+1000</f>
        <v>1000</v>
      </c>
      <c r="BGG18" s="255">
        <f ca="1">IF(BFZ18&lt;&gt;"",VLOOKUP(BFZ18,BFA4:BFH29,8,FALSE),0)</f>
        <v>0</v>
      </c>
      <c r="BGH18" s="255">
        <f ca="1">IF(BFZ18&lt;&gt;"",VLOOKUP(BFZ18,BFA4:BFI29,9,FALSE),0)</f>
        <v>0</v>
      </c>
      <c r="BGI18" s="255">
        <f ca="1">BGG18-BGH18+1000</f>
        <v>1000</v>
      </c>
      <c r="BGJ18" s="255">
        <f ca="1">IF(BFZ18&lt;&gt;"",VLOOKUP(BFZ18,BFA18:BFE22,5,FALSE),"")</f>
        <v>0</v>
      </c>
      <c r="BGK18" s="255">
        <f ca="1">IF(BFZ18&lt;&gt;"",VLOOKUP(BFZ18,BFA18:BFH22,8,FALSE),"")</f>
        <v>0</v>
      </c>
      <c r="BGL18" s="255">
        <f ca="1">IF(BFZ18&lt;&gt;"",VLOOKUP(BFZ18,BFA18:BFO22,15,FALSE),"")</f>
        <v>1</v>
      </c>
      <c r="BGM18" s="255">
        <f ca="1">SUMPRODUCT((BJU3:BJU42=BFZ18)*(BJX3:BJX42=BFZ19)*BKA3:BKA42)+SUMPRODUCT((BJU3:BJU42=BFZ18)*(BJX3:BJX42=BFZ20)*BKA3:BKA42)+SUMPRODUCT((BJU3:BJU42=BFZ18)*(BJX3:BJX42=BFZ21)*BKA3:BKA42)+SUMPRODUCT((BJU3:BJU42=BFZ18)*(BJX3:BJX42=BFZ22)*BKA3:BKA42)+SUMPRODUCT((BJU3:BJU42=BFZ19)*(BJX3:BJX42=BFZ18)*BKB3:BKB42)+SUMPRODUCT((BJU3:BJU42=BFZ20)*(BJX3:BJX42=BFZ18)*BKB3:BKB42)+SUMPRODUCT((BJU3:BJU42=BFZ21)*(BJX3:BJX42=BFZ18)*BKB3:BKB42)+SUMPRODUCT((BJU3:BJU42=BFZ22)*(BJX3:BJX42=BFZ18)*BKB3:BKB42)</f>
        <v>0</v>
      </c>
      <c r="BGN18" s="255">
        <f ca="1">SUMPRODUCT((BJU3:BJU42=BFZ18)*(BJX3:BJX42=BFZ19)*BKC3:BKC42)+SUMPRODUCT((BJU3:BJU42=BFZ18)*(BJX3:BJX42=BFZ20)*BKC3:BKC42)+SUMPRODUCT((BJU3:BJU42=BFZ18)*(BJX3:BJX42=BFZ21)*BKC3:BKC42)+SUMPRODUCT((BJU3:BJU42=BFZ18)*(BJX3:BJX42=BFZ22)*BKC3:BKC42)+SUMPRODUCT((BJU3:BJU42=BFZ19)*(BJX3:BJX42=BFZ18)*BKD3:BKD42)+SUMPRODUCT((BJU3:BJU42=BFZ20)*(BJX3:BJX42=BFZ18)*BKD3:BKD42)+SUMPRODUCT((BJU3:BJU42=BFZ21)*(BJX3:BJX42=BFZ18)*BKD3:BKD42)+SUMPRODUCT((BJU3:BJU42=BFZ22)*(BJX3:BJX42=BFZ18)*BKD3:BKD42)</f>
        <v>0</v>
      </c>
      <c r="BGO18" s="255">
        <f ca="1">BGA18*4+BGB18*2+BGM18+BGN18</f>
        <v>0</v>
      </c>
      <c r="BGP18" s="255">
        <f ca="1">IF(BFZ18&lt;&gt;"",RANK(BGO18,BGO18:BGO22),"")</f>
        <v>1</v>
      </c>
      <c r="BGQ18" s="255">
        <f ca="1">SUMPRODUCT((BGO18:BGO22=BGO18)*(BGF18:BGF22&gt;BGF18))</f>
        <v>0</v>
      </c>
      <c r="BGR18" s="255">
        <f ca="1">SUMPRODUCT((BGO18:BGO22=BGO18)*(BGF18:BGF22=BGF18)*(BGI18:BGI22&gt;BGI18))</f>
        <v>0</v>
      </c>
      <c r="BGS18" s="255">
        <f ca="1">SUMPRODUCT((BGO18:BGO22=BGO18)*(BGF18:BGF22=BGF18)*(BGI18:BGI22=BGI18)*(BGJ18:BGJ22&gt;BGJ18))</f>
        <v>0</v>
      </c>
      <c r="BGT18" s="255">
        <f ca="1">SUMPRODUCT((BGO18:BGO22=BGO18)*(BGF18:BGF22=BGF18)*(BGI18:BGI22=BGI18)*(BGJ18:BGJ22=BGJ18)*(BGK18:BGK22&gt;BGK18))</f>
        <v>0</v>
      </c>
      <c r="BGU18" s="255">
        <f ca="1">SUMPRODUCT((BGO18:BGO22=BGO18)*(BGF18:BGF22=BGF18)*(BGI18:BGI22=BGI18)*(BGJ18:BGJ22=BGJ18)*(BGK18:BGK22=BGK18)*(BGL18:BGL22&gt;BGL18))</f>
        <v>4</v>
      </c>
      <c r="BGV18" s="255">
        <f t="shared" ref="BGV18:BGV22" ca="1" si="956">IF(BFZ18&lt;&gt;"",SUM(BGP18:BGU18),"")</f>
        <v>5</v>
      </c>
      <c r="BGW18" s="255" t="str">
        <f ca="1">IF(BFZ18&lt;&gt;"",INDEX(BFZ18:BFZ22,MATCH(1,BGV18:BGV22,0),0),"")</f>
        <v>Namibia</v>
      </c>
      <c r="BJR18" s="255" t="str">
        <f ca="1">IF(BGW18&lt;&gt;"",BGW18,BFS18)</f>
        <v>Namibia</v>
      </c>
      <c r="BJS18" s="255">
        <v>1</v>
      </c>
      <c r="BJT18" s="255">
        <v>16</v>
      </c>
      <c r="BJU18" s="255" t="str">
        <f t="shared" si="98"/>
        <v>England</v>
      </c>
      <c r="BJV18" s="255" t="str">
        <f ca="1">IF(OFFSET('All Players'!$W25,0,BJV$1)&lt;&gt;"",OFFSET('All Players'!$W25,0,BJV$1),"")</f>
        <v/>
      </c>
      <c r="BJW18" s="255" t="str">
        <f ca="1">IF(OFFSET('All Players'!$Y25,0,BJV$1)&lt;&gt;"",OFFSET('All Players'!$Y25,0,BJV$1),"")</f>
        <v/>
      </c>
      <c r="BJX18" s="255" t="str">
        <f t="shared" si="99"/>
        <v>Wales</v>
      </c>
      <c r="BJY18" s="255" t="str">
        <f ca="1">IF(OFFSET('All Players'!$AA25,0,BJX$1)&lt;&gt;"",OFFSET('All Players'!$AA25,0,BJX$1),"")</f>
        <v/>
      </c>
      <c r="BJZ18" s="255" t="str">
        <f ca="1">IF(OFFSET('All Players'!$AC25,0,BJY$1)&lt;&gt;"",OFFSET('All Players'!$AC25,0,BJY$1),"")</f>
        <v/>
      </c>
      <c r="BKA18" s="255">
        <f t="shared" ca="1" si="100"/>
        <v>0</v>
      </c>
      <c r="BKB18" s="255">
        <f t="shared" ca="1" si="101"/>
        <v>0</v>
      </c>
      <c r="BKC18" s="255">
        <f t="shared" ca="1" si="102"/>
        <v>0</v>
      </c>
      <c r="BKD18" s="255">
        <f t="shared" ca="1" si="103"/>
        <v>0</v>
      </c>
      <c r="BKE18" s="255" t="str">
        <f t="shared" ca="1" si="104"/>
        <v/>
      </c>
      <c r="BKF18" s="255" t="str">
        <f t="shared" ca="1" si="105"/>
        <v/>
      </c>
      <c r="BKG18" s="255">
        <f ca="1">VLOOKUP(BKH18,BOY18:BOZ22,2,FALSE)</f>
        <v>5</v>
      </c>
      <c r="BKH18" s="255" t="s">
        <v>44</v>
      </c>
      <c r="BKI18" s="255">
        <f t="shared" ref="BKI18:BKI22" ca="1" si="957">COUNTIFS(BPB$3:BPB$42,BKH18,BPL$3:BPL$42,"W")+COUNTIFS(BPE$3:BPE$42,BKH18,BPM$3:BPM$42,"W")</f>
        <v>0</v>
      </c>
      <c r="BKJ18" s="255">
        <f t="shared" ref="BKJ18:BKJ22" ca="1" si="958">COUNTIFS(BPB$3:BPB$42,BKH18,BPL$3:BPL$42,"D")+COUNTIFS(BPE$3:BPE$42,BKH18,BPM$3:BPM$42,"D")</f>
        <v>0</v>
      </c>
      <c r="BKK18" s="255">
        <f t="shared" ref="BKK18:BKK22" ca="1" si="959">COUNTIFS(BPB$3:BPB$42,BKH18,BPL$3:BPL$42,"L")+COUNTIFS(BPE$3:BPE$42,BKH18,BPM$3:BPM$42,"L")</f>
        <v>0</v>
      </c>
      <c r="BKL18" s="255">
        <f t="shared" ref="BKL18:BKL22" ca="1" si="960">SUMIF(BPB$3:BPB$60,BKH18,BPC$3:BPC$60)+SUMIF(BPE$3:BPE$60,BKH18,BPD$3:BPD$60)</f>
        <v>0</v>
      </c>
      <c r="BKM18" s="255">
        <f ca="1">SUMIF(BPE$3:BPE$60,BKH18,BPC$3:BPC$60)+SUMIF(BPB$3:BPB$60,BKH18,BPD$3:BPD$60)</f>
        <v>0</v>
      </c>
      <c r="BKN18" s="255">
        <f t="shared" ref="BKN18:BKN22" ca="1" si="961">BKL18-BKM18+1000</f>
        <v>1000</v>
      </c>
      <c r="BKO18" s="255">
        <f ca="1">SUMIF(BPB:BPB,BKH18,BPF:BPF)+SUMIF(BPE:BPE,BKH18,BPG:BPG)</f>
        <v>0</v>
      </c>
      <c r="BKP18" s="255">
        <f ca="1">SUMIF(BPE:BPE,BKH18,BPF:BPF)+SUMIF(BPB:BPB,BKH18,BPG:BPG)</f>
        <v>0</v>
      </c>
      <c r="BKQ18" s="255">
        <f t="shared" ref="BKQ18:BKQ22" ca="1" si="962">BKO18-BKP18+1000</f>
        <v>1000</v>
      </c>
      <c r="BKR18" s="255">
        <f t="shared" ref="BKR18:BKR22" ca="1" si="963">BKI18*4+BKJ18*2</f>
        <v>0</v>
      </c>
      <c r="BKS18" s="255">
        <f ca="1">SUMIF(BPB:BPB,BKH18,BPH:BPH)+SUMIF(BPE:BPE,BKH18,BPI:BPI)</f>
        <v>0</v>
      </c>
      <c r="BKT18" s="255">
        <f ca="1">SUMIF(BPB:BPB,BKH18,BPJ:BPJ)+SUMIF(BPE:BPE,BKH18,BPK:BPK)</f>
        <v>0</v>
      </c>
      <c r="BKU18" s="255">
        <f t="shared" ref="BKU18:BKU22" ca="1" si="964">BKT18+BKS18+BKR18</f>
        <v>0</v>
      </c>
      <c r="BKV18" s="255">
        <v>1</v>
      </c>
      <c r="BKW18" s="255">
        <f ca="1">RANK(BKU18,BKU$18:BKU$22)</f>
        <v>1</v>
      </c>
      <c r="BKY18" s="255">
        <f ca="1">RANK(BKU18,BKU$18:BKU$22)+COUNTIF(BKU$18:BKU18,BKU18)-1</f>
        <v>1</v>
      </c>
      <c r="BKZ18" s="255" t="str">
        <f ca="1">INDEX(BKH$18:BKH$22,MATCH(1,BKY$18:BKY$22,0),0)</f>
        <v>New Zealand</v>
      </c>
      <c r="BLA18" s="255">
        <f ca="1">INDEX(BKW$18:BKW$22,MATCH(BKZ18,BKH$18:BKH$22,0),0)</f>
        <v>1</v>
      </c>
      <c r="BLB18" s="255" t="str">
        <f ca="1">IF(BLA19=1,BKZ18,"")</f>
        <v>New Zealand</v>
      </c>
      <c r="BLC18" s="255" t="str">
        <f ca="1">IF(BLA20=2,BKZ19,"")</f>
        <v/>
      </c>
      <c r="BLD18" s="255" t="str">
        <f ca="1">IF(BLA21=3,BKZ20,"")</f>
        <v/>
      </c>
      <c r="BLE18" s="255" t="str">
        <f ca="1">IF(BLA22=4,BKZ21,"")</f>
        <v/>
      </c>
      <c r="BLG18" s="255" t="str">
        <f ca="1">IF(BLB18&lt;&gt;"",BLB18,"")</f>
        <v>New Zealand</v>
      </c>
      <c r="BLH18" s="255">
        <f ca="1">SUMPRODUCT((BPB3:BPB42=BLG18)*(BPE3:BPE42=BLG19)*(BPL3:BPL42="W"))+SUMPRODUCT((BPB3:BPB42=BLG18)*(BPE3:BPE42=BLG20)*(BPL3:BPL42="W"))+SUMPRODUCT((BPB3:BPB42=BLG18)*(BPE3:BPE42=BLG21)*(BPL3:BPL42="W"))+SUMPRODUCT((BPB3:BPB42=BLG18)*(BPE3:BPE42=BLG22)*(BPL3:BPL42="W"))+SUMPRODUCT((BPB3:BPB42=BLG19)*(BPE3:BPE42=BLG18)*(BPM3:BPM42="W"))+SUMPRODUCT((BPB3:BPB42=BLG20)*(BPE3:BPE42=BLG18)*(BPM3:BPM42="W"))+SUMPRODUCT((BPB3:BPB42=BLG21)*(BPE3:BPE42=BLG18)*(BPM3:BPM42="W"))+SUMPRODUCT((BPB3:BPB42=BLG22)*(BPE3:BPE42=BLG18)*(BPM3:BPM42="W"))</f>
        <v>0</v>
      </c>
      <c r="BLI18" s="255">
        <f ca="1">SUMPRODUCT((BPB3:BPB42=BLG18)*(BPE3:BPE42=BLG19)*(BPL3:BPL42="D"))+SUMPRODUCT((BPB3:BPB42=BLG18)*(BPE3:BPE42=BLG20)*(BPL3:BPL42="D"))+SUMPRODUCT((BPB3:BPB42=BLG18)*(BPE3:BPE42=BLG21)*(BPL3:BPL42="D"))+SUMPRODUCT((BPB3:BPB42=BLG18)*(BPE3:BPE42=BLG22)*(BPL3:BPL42="D"))+SUMPRODUCT((BPB3:BPB42=BLG19)*(BPE3:BPE42=BLG18)*(BPL3:BPL42="D"))+SUMPRODUCT((BPB3:BPB42=BLG20)*(BPE3:BPE42=BLG18)*(BPL3:BPL42="D"))+SUMPRODUCT((BPB3:BPB42=BLG21)*(BPE3:BPE42=BLG18)*(BPL3:BPL42="D"))+SUMPRODUCT((BPB3:BPB42=BLG22)*(BPE3:BPE42=BLG18)*(BPL3:BPL42="D"))</f>
        <v>0</v>
      </c>
      <c r="BLJ18" s="255">
        <f ca="1">SUMPRODUCT((BPB3:BPB42=BLG18)*(BPE3:BPE42=BLG19)*(BPL3:BPL42="L"))+SUMPRODUCT((BPB3:BPB42=BLG18)*(BPE3:BPE42=BLG20)*(BPL3:BPL42="L"))+SUMPRODUCT((BPB3:BPB42=BLG18)*(BPE3:BPE42=BLG21)*(BPL3:BPL42="L"))+SUMPRODUCT((BPB3:BPB42=BLG18)*(BPE3:BPE42=BLG22)*(BPL3:BPL42="L"))+SUMPRODUCT((BPB3:BPB42=BLG19)*(BPE3:BPE42=BLG18)*(BPM3:BPM42="L"))+SUMPRODUCT((BPB3:BPB42=BLG20)*(BPE3:BPE42=BLG18)*(BPM3:BPM42="L"))+SUMPRODUCT((BPB3:BPB42=BLG21)*(BPE3:BPE42=BLG18)*(BPM3:BPM42="L"))+SUMPRODUCT((BPB3:BPB42=BLG22)*(BPE3:BPE42=BLG18)*(BPM3:BPM42="L"))</f>
        <v>0</v>
      </c>
      <c r="BLK18" s="255">
        <f ca="1">IF(BLG18&lt;&gt;"",VLOOKUP(BLG18,BKH4:BKL29,5,FALSE),0)</f>
        <v>0</v>
      </c>
      <c r="BLL18" s="255">
        <f ca="1">IF(BLG18&lt;&gt;"",VLOOKUP(BLG18,BKH4:BKM29,6,FALSE),0)</f>
        <v>0</v>
      </c>
      <c r="BLM18" s="255">
        <f ca="1">BLK18-BLL18+1000</f>
        <v>1000</v>
      </c>
      <c r="BLN18" s="255">
        <f ca="1">IF(BLG18&lt;&gt;"",VLOOKUP(BLG18,BKH4:BKO29,8,FALSE),0)</f>
        <v>0</v>
      </c>
      <c r="BLO18" s="255">
        <f ca="1">IF(BLG18&lt;&gt;"",VLOOKUP(BLG18,BKH4:BKP29,9,FALSE),0)</f>
        <v>0</v>
      </c>
      <c r="BLP18" s="255">
        <f ca="1">BLN18-BLO18+1000</f>
        <v>1000</v>
      </c>
      <c r="BLQ18" s="255">
        <f ca="1">IF(BLG18&lt;&gt;"",VLOOKUP(BLG18,BKH18:BKL22,5,FALSE),"")</f>
        <v>0</v>
      </c>
      <c r="BLR18" s="255">
        <f ca="1">IF(BLG18&lt;&gt;"",VLOOKUP(BLG18,BKH18:BKO22,8,FALSE),"")</f>
        <v>0</v>
      </c>
      <c r="BLS18" s="255">
        <f ca="1">IF(BLG18&lt;&gt;"",VLOOKUP(BLG18,BKH18:BKV22,15,FALSE),"")</f>
        <v>1</v>
      </c>
      <c r="BLT18" s="255">
        <f ca="1">SUMPRODUCT((BPB3:BPB42=BLG18)*(BPE3:BPE42=BLG19)*BPH3:BPH42)+SUMPRODUCT((BPB3:BPB42=BLG18)*(BPE3:BPE42=BLG20)*BPH3:BPH42)+SUMPRODUCT((BPB3:BPB42=BLG18)*(BPE3:BPE42=BLG21)*BPH3:BPH42)+SUMPRODUCT((BPB3:BPB42=BLG18)*(BPE3:BPE42=BLG22)*BPH3:BPH42)+SUMPRODUCT((BPB3:BPB42=BLG19)*(BPE3:BPE42=BLG18)*BPI3:BPI42)+SUMPRODUCT((BPB3:BPB42=BLG20)*(BPE3:BPE42=BLG18)*BPI3:BPI42)+SUMPRODUCT((BPB3:BPB42=BLG21)*(BPE3:BPE42=BLG18)*BPI3:BPI42)+SUMPRODUCT((BPB3:BPB42=BLG22)*(BPE3:BPE42=BLG18)*BPI3:BPI42)</f>
        <v>0</v>
      </c>
      <c r="BLU18" s="255">
        <f ca="1">SUMPRODUCT((BPB3:BPB42=BLG18)*(BPE3:BPE42=BLG19)*BPJ3:BPJ42)+SUMPRODUCT((BPB3:BPB42=BLG18)*(BPE3:BPE42=BLG20)*BPJ3:BPJ42)+SUMPRODUCT((BPB3:BPB42=BLG18)*(BPE3:BPE42=BLG21)*BPJ3:BPJ42)+SUMPRODUCT((BPB3:BPB42=BLG18)*(BPE3:BPE42=BLG22)*BPJ3:BPJ42)+SUMPRODUCT((BPB3:BPB42=BLG19)*(BPE3:BPE42=BLG18)*BPK3:BPK42)+SUMPRODUCT((BPB3:BPB42=BLG20)*(BPE3:BPE42=BLG18)*BPK3:BPK42)+SUMPRODUCT((BPB3:BPB42=BLG21)*(BPE3:BPE42=BLG18)*BPK3:BPK42)+SUMPRODUCT((BPB3:BPB42=BLG22)*(BPE3:BPE42=BLG18)*BPK3:BPK42)</f>
        <v>0</v>
      </c>
      <c r="BLV18" s="255">
        <f ca="1">BLH18*4+BLI18*2+BLT18+BLU18</f>
        <v>0</v>
      </c>
      <c r="BLW18" s="255">
        <f ca="1">IF(BLG18&lt;&gt;"",RANK(BLV18,BLV18:BLV22),"")</f>
        <v>1</v>
      </c>
      <c r="BLX18" s="255">
        <f ca="1">SUMPRODUCT((BLV18:BLV22=BLV18)*(BLM18:BLM22&gt;BLM18))</f>
        <v>0</v>
      </c>
      <c r="BLY18" s="255">
        <f ca="1">SUMPRODUCT((BLV18:BLV22=BLV18)*(BLM18:BLM22=BLM18)*(BLP18:BLP22&gt;BLP18))</f>
        <v>0</v>
      </c>
      <c r="BLZ18" s="255">
        <f ca="1">SUMPRODUCT((BLV18:BLV22=BLV18)*(BLM18:BLM22=BLM18)*(BLP18:BLP22=BLP18)*(BLQ18:BLQ22&gt;BLQ18))</f>
        <v>0</v>
      </c>
      <c r="BMA18" s="255">
        <f ca="1">SUMPRODUCT((BLV18:BLV22=BLV18)*(BLM18:BLM22=BLM18)*(BLP18:BLP22=BLP18)*(BLQ18:BLQ22=BLQ18)*(BLR18:BLR22&gt;BLR18))</f>
        <v>0</v>
      </c>
      <c r="BMB18" s="255">
        <f ca="1">SUMPRODUCT((BLV18:BLV22=BLV18)*(BLM18:BLM22=BLM18)*(BLP18:BLP22=BLP18)*(BLQ18:BLQ22=BLQ18)*(BLR18:BLR22=BLR18)*(BLS18:BLS22&gt;BLS18))</f>
        <v>4</v>
      </c>
      <c r="BMC18" s="255">
        <f t="shared" ref="BMC18:BMC22" ca="1" si="965">IF(BLG18&lt;&gt;"",SUM(BLW18:BMB18),"")</f>
        <v>5</v>
      </c>
      <c r="BMD18" s="255" t="str">
        <f ca="1">IF(BLG18&lt;&gt;"",INDEX(BLG18:BLG22,MATCH(1,BMC18:BMC22,0),0),"")</f>
        <v>Namibia</v>
      </c>
      <c r="BOY18" s="255" t="str">
        <f ca="1">IF(BMD18&lt;&gt;"",BMD18,BKZ18)</f>
        <v>Namibia</v>
      </c>
      <c r="BOZ18" s="255">
        <v>1</v>
      </c>
      <c r="BPA18" s="255">
        <v>16</v>
      </c>
      <c r="BPB18" s="255" t="str">
        <f t="shared" si="106"/>
        <v>England</v>
      </c>
      <c r="BPC18" s="255" t="str">
        <f ca="1">IF(OFFSET('All Players'!$W25,0,BPC$1)&lt;&gt;"",OFFSET('All Players'!$W25,0,BPC$1),"")</f>
        <v/>
      </c>
      <c r="BPD18" s="255" t="str">
        <f ca="1">IF(OFFSET('All Players'!$Y25,0,BPC$1)&lt;&gt;"",OFFSET('All Players'!$Y25,0,BPC$1),"")</f>
        <v/>
      </c>
      <c r="BPE18" s="255" t="str">
        <f t="shared" si="107"/>
        <v>Wales</v>
      </c>
      <c r="BPF18" s="255" t="str">
        <f ca="1">IF(OFFSET('All Players'!$AA25,0,BPE$1)&lt;&gt;"",OFFSET('All Players'!$AA25,0,BPE$1),"")</f>
        <v/>
      </c>
      <c r="BPG18" s="255" t="str">
        <f ca="1">IF(OFFSET('All Players'!$AC25,0,BPF$1)&lt;&gt;"",OFFSET('All Players'!$AC25,0,BPF$1),"")</f>
        <v/>
      </c>
      <c r="BPH18" s="255">
        <f t="shared" ca="1" si="108"/>
        <v>0</v>
      </c>
      <c r="BPI18" s="255">
        <f t="shared" ca="1" si="109"/>
        <v>0</v>
      </c>
      <c r="BPJ18" s="255">
        <f t="shared" ca="1" si="110"/>
        <v>0</v>
      </c>
      <c r="BPK18" s="255">
        <f t="shared" ca="1" si="111"/>
        <v>0</v>
      </c>
      <c r="BPL18" s="255" t="str">
        <f t="shared" ca="1" si="112"/>
        <v/>
      </c>
      <c r="BPM18" s="255" t="str">
        <f t="shared" ca="1" si="113"/>
        <v/>
      </c>
      <c r="BPN18" s="255">
        <f ca="1">VLOOKUP(BPO18,BUF18:BUG22,2,FALSE)</f>
        <v>5</v>
      </c>
      <c r="BPO18" s="255" t="s">
        <v>44</v>
      </c>
      <c r="BPP18" s="255">
        <f t="shared" ref="BPP18:BPP22" ca="1" si="966">COUNTIFS(BUI$3:BUI$42,BPO18,BUS$3:BUS$42,"W")+COUNTIFS(BUL$3:BUL$42,BPO18,BUT$3:BUT$42,"W")</f>
        <v>0</v>
      </c>
      <c r="BPQ18" s="255">
        <f t="shared" ref="BPQ18:BPQ22" ca="1" si="967">COUNTIFS(BUI$3:BUI$42,BPO18,BUS$3:BUS$42,"D")+COUNTIFS(BUL$3:BUL$42,BPO18,BUT$3:BUT$42,"D")</f>
        <v>0</v>
      </c>
      <c r="BPR18" s="255">
        <f t="shared" ref="BPR18:BPR22" ca="1" si="968">COUNTIFS(BUI$3:BUI$42,BPO18,BUS$3:BUS$42,"L")+COUNTIFS(BUL$3:BUL$42,BPO18,BUT$3:BUT$42,"L")</f>
        <v>0</v>
      </c>
      <c r="BPS18" s="255">
        <f t="shared" ref="BPS18:BPS22" ca="1" si="969">SUMIF(BUI$3:BUI$60,BPO18,BUJ$3:BUJ$60)+SUMIF(BUL$3:BUL$60,BPO18,BUK$3:BUK$60)</f>
        <v>0</v>
      </c>
      <c r="BPT18" s="255">
        <f ca="1">SUMIF(BUL$3:BUL$60,BPO18,BUJ$3:BUJ$60)+SUMIF(BUI$3:BUI$60,BPO18,BUK$3:BUK$60)</f>
        <v>0</v>
      </c>
      <c r="BPU18" s="255">
        <f t="shared" ref="BPU18:BPU22" ca="1" si="970">BPS18-BPT18+1000</f>
        <v>1000</v>
      </c>
      <c r="BPV18" s="255">
        <f ca="1">SUMIF(BUI:BUI,BPO18,BUM:BUM)+SUMIF(BUL:BUL,BPO18,BUN:BUN)</f>
        <v>0</v>
      </c>
      <c r="BPW18" s="255">
        <f ca="1">SUMIF(BUL:BUL,BPO18,BUM:BUM)+SUMIF(BUI:BUI,BPO18,BUN:BUN)</f>
        <v>0</v>
      </c>
      <c r="BPX18" s="255">
        <f t="shared" ref="BPX18:BPX22" ca="1" si="971">BPV18-BPW18+1000</f>
        <v>1000</v>
      </c>
      <c r="BPY18" s="255">
        <f t="shared" ref="BPY18:BPY22" ca="1" si="972">BPP18*4+BPQ18*2</f>
        <v>0</v>
      </c>
      <c r="BPZ18" s="255">
        <f ca="1">SUMIF(BUI:BUI,BPO18,BUO:BUO)+SUMIF(BUL:BUL,BPO18,BUP:BUP)</f>
        <v>0</v>
      </c>
      <c r="BQA18" s="255">
        <f ca="1">SUMIF(BUI:BUI,BPO18,BUQ:BUQ)+SUMIF(BUL:BUL,BPO18,BUR:BUR)</f>
        <v>0</v>
      </c>
      <c r="BQB18" s="255">
        <f t="shared" ref="BQB18:BQB22" ca="1" si="973">BQA18+BPZ18+BPY18</f>
        <v>0</v>
      </c>
      <c r="BQC18" s="255">
        <v>1</v>
      </c>
      <c r="BQD18" s="255">
        <f ca="1">RANK(BQB18,BQB$18:BQB$22)</f>
        <v>1</v>
      </c>
      <c r="BQF18" s="255">
        <f ca="1">RANK(BQB18,BQB$18:BQB$22)+COUNTIF(BQB$18:BQB18,BQB18)-1</f>
        <v>1</v>
      </c>
      <c r="BQG18" s="255" t="str">
        <f ca="1">INDEX(BPO$18:BPO$22,MATCH(1,BQF$18:BQF$22,0),0)</f>
        <v>New Zealand</v>
      </c>
      <c r="BQH18" s="255">
        <f ca="1">INDEX(BQD$18:BQD$22,MATCH(BQG18,BPO$18:BPO$22,0),0)</f>
        <v>1</v>
      </c>
      <c r="BQI18" s="255" t="str">
        <f ca="1">IF(BQH19=1,BQG18,"")</f>
        <v>New Zealand</v>
      </c>
      <c r="BQJ18" s="255" t="str">
        <f ca="1">IF(BQH20=2,BQG19,"")</f>
        <v/>
      </c>
      <c r="BQK18" s="255" t="str">
        <f ca="1">IF(BQH21=3,BQG20,"")</f>
        <v/>
      </c>
      <c r="BQL18" s="255" t="str">
        <f ca="1">IF(BQH22=4,BQG21,"")</f>
        <v/>
      </c>
      <c r="BQN18" s="255" t="str">
        <f ca="1">IF(BQI18&lt;&gt;"",BQI18,"")</f>
        <v>New Zealand</v>
      </c>
      <c r="BQO18" s="255">
        <f ca="1">SUMPRODUCT((BUI3:BUI42=BQN18)*(BUL3:BUL42=BQN19)*(BUS3:BUS42="W"))+SUMPRODUCT((BUI3:BUI42=BQN18)*(BUL3:BUL42=BQN20)*(BUS3:BUS42="W"))+SUMPRODUCT((BUI3:BUI42=BQN18)*(BUL3:BUL42=BQN21)*(BUS3:BUS42="W"))+SUMPRODUCT((BUI3:BUI42=BQN18)*(BUL3:BUL42=BQN22)*(BUS3:BUS42="W"))+SUMPRODUCT((BUI3:BUI42=BQN19)*(BUL3:BUL42=BQN18)*(BUT3:BUT42="W"))+SUMPRODUCT((BUI3:BUI42=BQN20)*(BUL3:BUL42=BQN18)*(BUT3:BUT42="W"))+SUMPRODUCT((BUI3:BUI42=BQN21)*(BUL3:BUL42=BQN18)*(BUT3:BUT42="W"))+SUMPRODUCT((BUI3:BUI42=BQN22)*(BUL3:BUL42=BQN18)*(BUT3:BUT42="W"))</f>
        <v>0</v>
      </c>
      <c r="BQP18" s="255">
        <f ca="1">SUMPRODUCT((BUI3:BUI42=BQN18)*(BUL3:BUL42=BQN19)*(BUS3:BUS42="D"))+SUMPRODUCT((BUI3:BUI42=BQN18)*(BUL3:BUL42=BQN20)*(BUS3:BUS42="D"))+SUMPRODUCT((BUI3:BUI42=BQN18)*(BUL3:BUL42=BQN21)*(BUS3:BUS42="D"))+SUMPRODUCT((BUI3:BUI42=BQN18)*(BUL3:BUL42=BQN22)*(BUS3:BUS42="D"))+SUMPRODUCT((BUI3:BUI42=BQN19)*(BUL3:BUL42=BQN18)*(BUS3:BUS42="D"))+SUMPRODUCT((BUI3:BUI42=BQN20)*(BUL3:BUL42=BQN18)*(BUS3:BUS42="D"))+SUMPRODUCT((BUI3:BUI42=BQN21)*(BUL3:BUL42=BQN18)*(BUS3:BUS42="D"))+SUMPRODUCT((BUI3:BUI42=BQN22)*(BUL3:BUL42=BQN18)*(BUS3:BUS42="D"))</f>
        <v>0</v>
      </c>
      <c r="BQQ18" s="255">
        <f ca="1">SUMPRODUCT((BUI3:BUI42=BQN18)*(BUL3:BUL42=BQN19)*(BUS3:BUS42="L"))+SUMPRODUCT((BUI3:BUI42=BQN18)*(BUL3:BUL42=BQN20)*(BUS3:BUS42="L"))+SUMPRODUCT((BUI3:BUI42=BQN18)*(BUL3:BUL42=BQN21)*(BUS3:BUS42="L"))+SUMPRODUCT((BUI3:BUI42=BQN18)*(BUL3:BUL42=BQN22)*(BUS3:BUS42="L"))+SUMPRODUCT((BUI3:BUI42=BQN19)*(BUL3:BUL42=BQN18)*(BUT3:BUT42="L"))+SUMPRODUCT((BUI3:BUI42=BQN20)*(BUL3:BUL42=BQN18)*(BUT3:BUT42="L"))+SUMPRODUCT((BUI3:BUI42=BQN21)*(BUL3:BUL42=BQN18)*(BUT3:BUT42="L"))+SUMPRODUCT((BUI3:BUI42=BQN22)*(BUL3:BUL42=BQN18)*(BUT3:BUT42="L"))</f>
        <v>0</v>
      </c>
      <c r="BQR18" s="255">
        <f ca="1">IF(BQN18&lt;&gt;"",VLOOKUP(BQN18,BPO4:BPS29,5,FALSE),0)</f>
        <v>0</v>
      </c>
      <c r="BQS18" s="255">
        <f ca="1">IF(BQN18&lt;&gt;"",VLOOKUP(BQN18,BPO4:BPT29,6,FALSE),0)</f>
        <v>0</v>
      </c>
      <c r="BQT18" s="255">
        <f ca="1">BQR18-BQS18+1000</f>
        <v>1000</v>
      </c>
      <c r="BQU18" s="255">
        <f ca="1">IF(BQN18&lt;&gt;"",VLOOKUP(BQN18,BPO4:BPV29,8,FALSE),0)</f>
        <v>0</v>
      </c>
      <c r="BQV18" s="255">
        <f ca="1">IF(BQN18&lt;&gt;"",VLOOKUP(BQN18,BPO4:BPW29,9,FALSE),0)</f>
        <v>0</v>
      </c>
      <c r="BQW18" s="255">
        <f ca="1">BQU18-BQV18+1000</f>
        <v>1000</v>
      </c>
      <c r="BQX18" s="255">
        <f ca="1">IF(BQN18&lt;&gt;"",VLOOKUP(BQN18,BPO18:BPS22,5,FALSE),"")</f>
        <v>0</v>
      </c>
      <c r="BQY18" s="255">
        <f ca="1">IF(BQN18&lt;&gt;"",VLOOKUP(BQN18,BPO18:BPV22,8,FALSE),"")</f>
        <v>0</v>
      </c>
      <c r="BQZ18" s="255">
        <f ca="1">IF(BQN18&lt;&gt;"",VLOOKUP(BQN18,BPO18:BQC22,15,FALSE),"")</f>
        <v>1</v>
      </c>
      <c r="BRA18" s="255">
        <f ca="1">SUMPRODUCT((BUI3:BUI42=BQN18)*(BUL3:BUL42=BQN19)*BUO3:BUO42)+SUMPRODUCT((BUI3:BUI42=BQN18)*(BUL3:BUL42=BQN20)*BUO3:BUO42)+SUMPRODUCT((BUI3:BUI42=BQN18)*(BUL3:BUL42=BQN21)*BUO3:BUO42)+SUMPRODUCT((BUI3:BUI42=BQN18)*(BUL3:BUL42=BQN22)*BUO3:BUO42)+SUMPRODUCT((BUI3:BUI42=BQN19)*(BUL3:BUL42=BQN18)*BUP3:BUP42)+SUMPRODUCT((BUI3:BUI42=BQN20)*(BUL3:BUL42=BQN18)*BUP3:BUP42)+SUMPRODUCT((BUI3:BUI42=BQN21)*(BUL3:BUL42=BQN18)*BUP3:BUP42)+SUMPRODUCT((BUI3:BUI42=BQN22)*(BUL3:BUL42=BQN18)*BUP3:BUP42)</f>
        <v>0</v>
      </c>
      <c r="BRB18" s="255">
        <f ca="1">SUMPRODUCT((BUI3:BUI42=BQN18)*(BUL3:BUL42=BQN19)*BUQ3:BUQ42)+SUMPRODUCT((BUI3:BUI42=BQN18)*(BUL3:BUL42=BQN20)*BUQ3:BUQ42)+SUMPRODUCT((BUI3:BUI42=BQN18)*(BUL3:BUL42=BQN21)*BUQ3:BUQ42)+SUMPRODUCT((BUI3:BUI42=BQN18)*(BUL3:BUL42=BQN22)*BUQ3:BUQ42)+SUMPRODUCT((BUI3:BUI42=BQN19)*(BUL3:BUL42=BQN18)*BUR3:BUR42)+SUMPRODUCT((BUI3:BUI42=BQN20)*(BUL3:BUL42=BQN18)*BUR3:BUR42)+SUMPRODUCT((BUI3:BUI42=BQN21)*(BUL3:BUL42=BQN18)*BUR3:BUR42)+SUMPRODUCT((BUI3:BUI42=BQN22)*(BUL3:BUL42=BQN18)*BUR3:BUR42)</f>
        <v>0</v>
      </c>
      <c r="BRC18" s="255">
        <f ca="1">BQO18*4+BQP18*2+BRA18+BRB18</f>
        <v>0</v>
      </c>
      <c r="BRD18" s="255">
        <f ca="1">IF(BQN18&lt;&gt;"",RANK(BRC18,BRC18:BRC22),"")</f>
        <v>1</v>
      </c>
      <c r="BRE18" s="255">
        <f ca="1">SUMPRODUCT((BRC18:BRC22=BRC18)*(BQT18:BQT22&gt;BQT18))</f>
        <v>0</v>
      </c>
      <c r="BRF18" s="255">
        <f ca="1">SUMPRODUCT((BRC18:BRC22=BRC18)*(BQT18:BQT22=BQT18)*(BQW18:BQW22&gt;BQW18))</f>
        <v>0</v>
      </c>
      <c r="BRG18" s="255">
        <f ca="1">SUMPRODUCT((BRC18:BRC22=BRC18)*(BQT18:BQT22=BQT18)*(BQW18:BQW22=BQW18)*(BQX18:BQX22&gt;BQX18))</f>
        <v>0</v>
      </c>
      <c r="BRH18" s="255">
        <f ca="1">SUMPRODUCT((BRC18:BRC22=BRC18)*(BQT18:BQT22=BQT18)*(BQW18:BQW22=BQW18)*(BQX18:BQX22=BQX18)*(BQY18:BQY22&gt;BQY18))</f>
        <v>0</v>
      </c>
      <c r="BRI18" s="255">
        <f ca="1">SUMPRODUCT((BRC18:BRC22=BRC18)*(BQT18:BQT22=BQT18)*(BQW18:BQW22=BQW18)*(BQX18:BQX22=BQX18)*(BQY18:BQY22=BQY18)*(BQZ18:BQZ22&gt;BQZ18))</f>
        <v>4</v>
      </c>
      <c r="BRJ18" s="255">
        <f t="shared" ref="BRJ18:BRJ22" ca="1" si="974">IF(BQN18&lt;&gt;"",SUM(BRD18:BRI18),"")</f>
        <v>5</v>
      </c>
      <c r="BRK18" s="255" t="str">
        <f ca="1">IF(BQN18&lt;&gt;"",INDEX(BQN18:BQN22,MATCH(1,BRJ18:BRJ22,0),0),"")</f>
        <v>Namibia</v>
      </c>
      <c r="BUF18" s="255" t="str">
        <f ca="1">IF(BRK18&lt;&gt;"",BRK18,BQG18)</f>
        <v>Namibia</v>
      </c>
      <c r="BUG18" s="255">
        <v>1</v>
      </c>
      <c r="BUH18" s="255">
        <v>16</v>
      </c>
      <c r="BUI18" s="255" t="str">
        <f t="shared" si="114"/>
        <v>England</v>
      </c>
      <c r="BUJ18" s="255" t="str">
        <f ca="1">IF(OFFSET('All Players'!$W25,0,BUJ$1)&lt;&gt;"",OFFSET('All Players'!$W25,0,BUJ$1),"")</f>
        <v/>
      </c>
      <c r="BUK18" s="255" t="str">
        <f ca="1">IF(OFFSET('All Players'!$Y25,0,BUJ$1)&lt;&gt;"",OFFSET('All Players'!$Y25,0,BUJ$1),"")</f>
        <v/>
      </c>
      <c r="BUL18" s="255" t="str">
        <f t="shared" si="115"/>
        <v>Wales</v>
      </c>
      <c r="BUM18" s="255" t="str">
        <f ca="1">IF(OFFSET('All Players'!$AA25,0,BUL$1)&lt;&gt;"",OFFSET('All Players'!$AA25,0,BUL$1),"")</f>
        <v/>
      </c>
      <c r="BUN18" s="255" t="str">
        <f ca="1">IF(OFFSET('All Players'!$AC25,0,BUM$1)&lt;&gt;"",OFFSET('All Players'!$AC25,0,BUM$1),"")</f>
        <v/>
      </c>
      <c r="BUO18" s="255">
        <f t="shared" ca="1" si="116"/>
        <v>0</v>
      </c>
      <c r="BUP18" s="255">
        <f t="shared" ca="1" si="117"/>
        <v>0</v>
      </c>
      <c r="BUQ18" s="255">
        <f t="shared" ca="1" si="118"/>
        <v>0</v>
      </c>
      <c r="BUR18" s="255">
        <f t="shared" ca="1" si="119"/>
        <v>0</v>
      </c>
      <c r="BUS18" s="255" t="str">
        <f t="shared" ca="1" si="120"/>
        <v/>
      </c>
      <c r="BUT18" s="255" t="str">
        <f t="shared" ca="1" si="121"/>
        <v/>
      </c>
      <c r="BUU18" s="255">
        <f ca="1">VLOOKUP(BUV18,BZM18:BZN22,2,FALSE)</f>
        <v>5</v>
      </c>
      <c r="BUV18" s="255" t="s">
        <v>44</v>
      </c>
      <c r="BUW18" s="255">
        <f t="shared" ref="BUW18:BUW22" ca="1" si="975">COUNTIFS(BZP$3:BZP$42,BUV18,BZZ$3:BZZ$42,"W")+COUNTIFS(BZS$3:BZS$42,BUV18,CAA$3:CAA$42,"W")</f>
        <v>0</v>
      </c>
      <c r="BUX18" s="255">
        <f t="shared" ref="BUX18:BUX22" ca="1" si="976">COUNTIFS(BZP$3:BZP$42,BUV18,BZZ$3:BZZ$42,"D")+COUNTIFS(BZS$3:BZS$42,BUV18,CAA$3:CAA$42,"D")</f>
        <v>0</v>
      </c>
      <c r="BUY18" s="255">
        <f t="shared" ref="BUY18:BUY22" ca="1" si="977">COUNTIFS(BZP$3:BZP$42,BUV18,BZZ$3:BZZ$42,"L")+COUNTIFS(BZS$3:BZS$42,BUV18,CAA$3:CAA$42,"L")</f>
        <v>0</v>
      </c>
      <c r="BUZ18" s="255">
        <f t="shared" ref="BUZ18:BUZ22" ca="1" si="978">SUMIF(BZP$3:BZP$60,BUV18,BZQ$3:BZQ$60)+SUMIF(BZS$3:BZS$60,BUV18,BZR$3:BZR$60)</f>
        <v>0</v>
      </c>
      <c r="BVA18" s="255">
        <f ca="1">SUMIF(BZS$3:BZS$60,BUV18,BZQ$3:BZQ$60)+SUMIF(BZP$3:BZP$60,BUV18,BZR$3:BZR$60)</f>
        <v>0</v>
      </c>
      <c r="BVB18" s="255">
        <f t="shared" ref="BVB18:BVB22" ca="1" si="979">BUZ18-BVA18+1000</f>
        <v>1000</v>
      </c>
      <c r="BVC18" s="255">
        <f ca="1">SUMIF(BZP:BZP,BUV18,BZT:BZT)+SUMIF(BZS:BZS,BUV18,BZU:BZU)</f>
        <v>0</v>
      </c>
      <c r="BVD18" s="255">
        <f ca="1">SUMIF(BZS:BZS,BUV18,BZT:BZT)+SUMIF(BZP:BZP,BUV18,BZU:BZU)</f>
        <v>0</v>
      </c>
      <c r="BVE18" s="255">
        <f t="shared" ref="BVE18:BVE22" ca="1" si="980">BVC18-BVD18+1000</f>
        <v>1000</v>
      </c>
      <c r="BVF18" s="255">
        <f t="shared" ref="BVF18:BVF22" ca="1" si="981">BUW18*4+BUX18*2</f>
        <v>0</v>
      </c>
      <c r="BVG18" s="255">
        <f ca="1">SUMIF(BZP:BZP,BUV18,BZV:BZV)+SUMIF(BZS:BZS,BUV18,BZW:BZW)</f>
        <v>0</v>
      </c>
      <c r="BVH18" s="255">
        <f ca="1">SUMIF(BZP:BZP,BUV18,BZX:BZX)+SUMIF(BZS:BZS,BUV18,BZY:BZY)</f>
        <v>0</v>
      </c>
      <c r="BVI18" s="255">
        <f t="shared" ref="BVI18:BVI22" ca="1" si="982">BVH18+BVG18+BVF18</f>
        <v>0</v>
      </c>
      <c r="BVJ18" s="255">
        <v>1</v>
      </c>
      <c r="BVK18" s="255">
        <f ca="1">RANK(BVI18,BVI$18:BVI$22)</f>
        <v>1</v>
      </c>
      <c r="BVM18" s="255">
        <f ca="1">RANK(BVI18,BVI$18:BVI$22)+COUNTIF(BVI$18:BVI18,BVI18)-1</f>
        <v>1</v>
      </c>
      <c r="BVN18" s="255" t="str">
        <f ca="1">INDEX(BUV$18:BUV$22,MATCH(1,BVM$18:BVM$22,0),0)</f>
        <v>New Zealand</v>
      </c>
      <c r="BVO18" s="255">
        <f ca="1">INDEX(BVK$18:BVK$22,MATCH(BVN18,BUV$18:BUV$22,0),0)</f>
        <v>1</v>
      </c>
      <c r="BVP18" s="255" t="str">
        <f ca="1">IF(BVO19=1,BVN18,"")</f>
        <v>New Zealand</v>
      </c>
      <c r="BVQ18" s="255" t="str">
        <f ca="1">IF(BVO20=2,BVN19,"")</f>
        <v/>
      </c>
      <c r="BVR18" s="255" t="str">
        <f ca="1">IF(BVO21=3,BVN20,"")</f>
        <v/>
      </c>
      <c r="BVS18" s="255" t="str">
        <f ca="1">IF(BVO22=4,BVN21,"")</f>
        <v/>
      </c>
      <c r="BVU18" s="255" t="str">
        <f ca="1">IF(BVP18&lt;&gt;"",BVP18,"")</f>
        <v>New Zealand</v>
      </c>
      <c r="BVV18" s="255">
        <f ca="1">SUMPRODUCT((BZP3:BZP42=BVU18)*(BZS3:BZS42=BVU19)*(BZZ3:BZZ42="W"))+SUMPRODUCT((BZP3:BZP42=BVU18)*(BZS3:BZS42=BVU20)*(BZZ3:BZZ42="W"))+SUMPRODUCT((BZP3:BZP42=BVU18)*(BZS3:BZS42=BVU21)*(BZZ3:BZZ42="W"))+SUMPRODUCT((BZP3:BZP42=BVU18)*(BZS3:BZS42=BVU22)*(BZZ3:BZZ42="W"))+SUMPRODUCT((BZP3:BZP42=BVU19)*(BZS3:BZS42=BVU18)*(CAA3:CAA42="W"))+SUMPRODUCT((BZP3:BZP42=BVU20)*(BZS3:BZS42=BVU18)*(CAA3:CAA42="W"))+SUMPRODUCT((BZP3:BZP42=BVU21)*(BZS3:BZS42=BVU18)*(CAA3:CAA42="W"))+SUMPRODUCT((BZP3:BZP42=BVU22)*(BZS3:BZS42=BVU18)*(CAA3:CAA42="W"))</f>
        <v>0</v>
      </c>
      <c r="BVW18" s="255">
        <f ca="1">SUMPRODUCT((BZP3:BZP42=BVU18)*(BZS3:BZS42=BVU19)*(BZZ3:BZZ42="D"))+SUMPRODUCT((BZP3:BZP42=BVU18)*(BZS3:BZS42=BVU20)*(BZZ3:BZZ42="D"))+SUMPRODUCT((BZP3:BZP42=BVU18)*(BZS3:BZS42=BVU21)*(BZZ3:BZZ42="D"))+SUMPRODUCT((BZP3:BZP42=BVU18)*(BZS3:BZS42=BVU22)*(BZZ3:BZZ42="D"))+SUMPRODUCT((BZP3:BZP42=BVU19)*(BZS3:BZS42=BVU18)*(BZZ3:BZZ42="D"))+SUMPRODUCT((BZP3:BZP42=BVU20)*(BZS3:BZS42=BVU18)*(BZZ3:BZZ42="D"))+SUMPRODUCT((BZP3:BZP42=BVU21)*(BZS3:BZS42=BVU18)*(BZZ3:BZZ42="D"))+SUMPRODUCT((BZP3:BZP42=BVU22)*(BZS3:BZS42=BVU18)*(BZZ3:BZZ42="D"))</f>
        <v>0</v>
      </c>
      <c r="BVX18" s="255">
        <f ca="1">SUMPRODUCT((BZP3:BZP42=BVU18)*(BZS3:BZS42=BVU19)*(BZZ3:BZZ42="L"))+SUMPRODUCT((BZP3:BZP42=BVU18)*(BZS3:BZS42=BVU20)*(BZZ3:BZZ42="L"))+SUMPRODUCT((BZP3:BZP42=BVU18)*(BZS3:BZS42=BVU21)*(BZZ3:BZZ42="L"))+SUMPRODUCT((BZP3:BZP42=BVU18)*(BZS3:BZS42=BVU22)*(BZZ3:BZZ42="L"))+SUMPRODUCT((BZP3:BZP42=BVU19)*(BZS3:BZS42=BVU18)*(CAA3:CAA42="L"))+SUMPRODUCT((BZP3:BZP42=BVU20)*(BZS3:BZS42=BVU18)*(CAA3:CAA42="L"))+SUMPRODUCT((BZP3:BZP42=BVU21)*(BZS3:BZS42=BVU18)*(CAA3:CAA42="L"))+SUMPRODUCT((BZP3:BZP42=BVU22)*(BZS3:BZS42=BVU18)*(CAA3:CAA42="L"))</f>
        <v>0</v>
      </c>
      <c r="BVY18" s="255">
        <f ca="1">IF(BVU18&lt;&gt;"",VLOOKUP(BVU18,BUV4:BUZ29,5,FALSE),0)</f>
        <v>0</v>
      </c>
      <c r="BVZ18" s="255">
        <f ca="1">IF(BVU18&lt;&gt;"",VLOOKUP(BVU18,BUV4:BVA29,6,FALSE),0)</f>
        <v>0</v>
      </c>
      <c r="BWA18" s="255">
        <f ca="1">BVY18-BVZ18+1000</f>
        <v>1000</v>
      </c>
      <c r="BWB18" s="255">
        <f ca="1">IF(BVU18&lt;&gt;"",VLOOKUP(BVU18,BUV4:BVC29,8,FALSE),0)</f>
        <v>0</v>
      </c>
      <c r="BWC18" s="255">
        <f ca="1">IF(BVU18&lt;&gt;"",VLOOKUP(BVU18,BUV4:BVD29,9,FALSE),0)</f>
        <v>0</v>
      </c>
      <c r="BWD18" s="255">
        <f ca="1">BWB18-BWC18+1000</f>
        <v>1000</v>
      </c>
      <c r="BWE18" s="255">
        <f ca="1">IF(BVU18&lt;&gt;"",VLOOKUP(BVU18,BUV18:BUZ22,5,FALSE),"")</f>
        <v>0</v>
      </c>
      <c r="BWF18" s="255">
        <f ca="1">IF(BVU18&lt;&gt;"",VLOOKUP(BVU18,BUV18:BVC22,8,FALSE),"")</f>
        <v>0</v>
      </c>
      <c r="BWG18" s="255">
        <f ca="1">IF(BVU18&lt;&gt;"",VLOOKUP(BVU18,BUV18:BVJ22,15,FALSE),"")</f>
        <v>1</v>
      </c>
      <c r="BWH18" s="255">
        <f ca="1">SUMPRODUCT((BZP3:BZP42=BVU18)*(BZS3:BZS42=BVU19)*BZV3:BZV42)+SUMPRODUCT((BZP3:BZP42=BVU18)*(BZS3:BZS42=BVU20)*BZV3:BZV42)+SUMPRODUCT((BZP3:BZP42=BVU18)*(BZS3:BZS42=BVU21)*BZV3:BZV42)+SUMPRODUCT((BZP3:BZP42=BVU18)*(BZS3:BZS42=BVU22)*BZV3:BZV42)+SUMPRODUCT((BZP3:BZP42=BVU19)*(BZS3:BZS42=BVU18)*BZW3:BZW42)+SUMPRODUCT((BZP3:BZP42=BVU20)*(BZS3:BZS42=BVU18)*BZW3:BZW42)+SUMPRODUCT((BZP3:BZP42=BVU21)*(BZS3:BZS42=BVU18)*BZW3:BZW42)+SUMPRODUCT((BZP3:BZP42=BVU22)*(BZS3:BZS42=BVU18)*BZW3:BZW42)</f>
        <v>0</v>
      </c>
      <c r="BWI18" s="255">
        <f ca="1">SUMPRODUCT((BZP3:BZP42=BVU18)*(BZS3:BZS42=BVU19)*BZX3:BZX42)+SUMPRODUCT((BZP3:BZP42=BVU18)*(BZS3:BZS42=BVU20)*BZX3:BZX42)+SUMPRODUCT((BZP3:BZP42=BVU18)*(BZS3:BZS42=BVU21)*BZX3:BZX42)+SUMPRODUCT((BZP3:BZP42=BVU18)*(BZS3:BZS42=BVU22)*BZX3:BZX42)+SUMPRODUCT((BZP3:BZP42=BVU19)*(BZS3:BZS42=BVU18)*BZY3:BZY42)+SUMPRODUCT((BZP3:BZP42=BVU20)*(BZS3:BZS42=BVU18)*BZY3:BZY42)+SUMPRODUCT((BZP3:BZP42=BVU21)*(BZS3:BZS42=BVU18)*BZY3:BZY42)+SUMPRODUCT((BZP3:BZP42=BVU22)*(BZS3:BZS42=BVU18)*BZY3:BZY42)</f>
        <v>0</v>
      </c>
      <c r="BWJ18" s="255">
        <f ca="1">BVV18*4+BVW18*2+BWH18+BWI18</f>
        <v>0</v>
      </c>
      <c r="BWK18" s="255">
        <f ca="1">IF(BVU18&lt;&gt;"",RANK(BWJ18,BWJ18:BWJ22),"")</f>
        <v>1</v>
      </c>
      <c r="BWL18" s="255">
        <f ca="1">SUMPRODUCT((BWJ18:BWJ22=BWJ18)*(BWA18:BWA22&gt;BWA18))</f>
        <v>0</v>
      </c>
      <c r="BWM18" s="255">
        <f ca="1">SUMPRODUCT((BWJ18:BWJ22=BWJ18)*(BWA18:BWA22=BWA18)*(BWD18:BWD22&gt;BWD18))</f>
        <v>0</v>
      </c>
      <c r="BWN18" s="255">
        <f ca="1">SUMPRODUCT((BWJ18:BWJ22=BWJ18)*(BWA18:BWA22=BWA18)*(BWD18:BWD22=BWD18)*(BWE18:BWE22&gt;BWE18))</f>
        <v>0</v>
      </c>
      <c r="BWO18" s="255">
        <f ca="1">SUMPRODUCT((BWJ18:BWJ22=BWJ18)*(BWA18:BWA22=BWA18)*(BWD18:BWD22=BWD18)*(BWE18:BWE22=BWE18)*(BWF18:BWF22&gt;BWF18))</f>
        <v>0</v>
      </c>
      <c r="BWP18" s="255">
        <f ca="1">SUMPRODUCT((BWJ18:BWJ22=BWJ18)*(BWA18:BWA22=BWA18)*(BWD18:BWD22=BWD18)*(BWE18:BWE22=BWE18)*(BWF18:BWF22=BWF18)*(BWG18:BWG22&gt;BWG18))</f>
        <v>4</v>
      </c>
      <c r="BWQ18" s="255">
        <f t="shared" ref="BWQ18:BWQ22" ca="1" si="983">IF(BVU18&lt;&gt;"",SUM(BWK18:BWP18),"")</f>
        <v>5</v>
      </c>
      <c r="BWR18" s="255" t="str">
        <f ca="1">IF(BVU18&lt;&gt;"",INDEX(BVU18:BVU22,MATCH(1,BWQ18:BWQ22,0),0),"")</f>
        <v>Namibia</v>
      </c>
      <c r="BZM18" s="255" t="str">
        <f ca="1">IF(BWR18&lt;&gt;"",BWR18,BVN18)</f>
        <v>Namibia</v>
      </c>
      <c r="BZN18" s="255">
        <v>1</v>
      </c>
      <c r="BZO18" s="255">
        <v>16</v>
      </c>
      <c r="BZP18" s="255" t="str">
        <f t="shared" si="122"/>
        <v>England</v>
      </c>
      <c r="BZQ18" s="255" t="str">
        <f ca="1">IF(OFFSET('All Players'!$W25,0,BZQ$1)&lt;&gt;"",OFFSET('All Players'!$W25,0,BZQ$1),"")</f>
        <v/>
      </c>
      <c r="BZR18" s="255" t="str">
        <f ca="1">IF(OFFSET('All Players'!$Y25,0,BZQ$1)&lt;&gt;"",OFFSET('All Players'!$Y25,0,BZQ$1),"")</f>
        <v/>
      </c>
      <c r="BZS18" s="255" t="str">
        <f t="shared" si="123"/>
        <v>Wales</v>
      </c>
      <c r="BZT18" s="255" t="str">
        <f ca="1">IF(OFFSET('All Players'!$AA25,0,BZS$1)&lt;&gt;"",OFFSET('All Players'!$AA25,0,BZS$1),"")</f>
        <v/>
      </c>
      <c r="BZU18" s="255" t="str">
        <f ca="1">IF(OFFSET('All Players'!$AC25,0,BZT$1)&lt;&gt;"",OFFSET('All Players'!$AC25,0,BZT$1),"")</f>
        <v/>
      </c>
      <c r="BZV18" s="255">
        <f t="shared" ca="1" si="124"/>
        <v>0</v>
      </c>
      <c r="BZW18" s="255">
        <f t="shared" ca="1" si="125"/>
        <v>0</v>
      </c>
      <c r="BZX18" s="255">
        <f t="shared" ca="1" si="126"/>
        <v>0</v>
      </c>
      <c r="BZY18" s="255">
        <f t="shared" ca="1" si="127"/>
        <v>0</v>
      </c>
      <c r="BZZ18" s="255" t="str">
        <f t="shared" ca="1" si="128"/>
        <v/>
      </c>
      <c r="CAA18" s="255" t="str">
        <f t="shared" ca="1" si="129"/>
        <v/>
      </c>
      <c r="CAB18" s="255">
        <f ca="1">VLOOKUP(CAC18,CET18:CEU22,2,FALSE)</f>
        <v>5</v>
      </c>
      <c r="CAC18" s="255" t="s">
        <v>44</v>
      </c>
      <c r="CAD18" s="255">
        <f t="shared" ref="CAD18:CAD22" ca="1" si="984">COUNTIFS(CEW$3:CEW$42,CAC18,CFG$3:CFG$42,"W")+COUNTIFS(CEZ$3:CEZ$42,CAC18,CFH$3:CFH$42,"W")</f>
        <v>0</v>
      </c>
      <c r="CAE18" s="255">
        <f t="shared" ref="CAE18:CAE22" ca="1" si="985">COUNTIFS(CEW$3:CEW$42,CAC18,CFG$3:CFG$42,"D")+COUNTIFS(CEZ$3:CEZ$42,CAC18,CFH$3:CFH$42,"D")</f>
        <v>0</v>
      </c>
      <c r="CAF18" s="255">
        <f t="shared" ref="CAF18:CAF22" ca="1" si="986">COUNTIFS(CEW$3:CEW$42,CAC18,CFG$3:CFG$42,"L")+COUNTIFS(CEZ$3:CEZ$42,CAC18,CFH$3:CFH$42,"L")</f>
        <v>0</v>
      </c>
      <c r="CAG18" s="255">
        <f t="shared" ref="CAG18:CAG22" ca="1" si="987">SUMIF(CEW$3:CEW$60,CAC18,CEX$3:CEX$60)+SUMIF(CEZ$3:CEZ$60,CAC18,CEY$3:CEY$60)</f>
        <v>0</v>
      </c>
      <c r="CAH18" s="255">
        <f ca="1">SUMIF(CEZ$3:CEZ$60,CAC18,CEX$3:CEX$60)+SUMIF(CEW$3:CEW$60,CAC18,CEY$3:CEY$60)</f>
        <v>0</v>
      </c>
      <c r="CAI18" s="255">
        <f t="shared" ref="CAI18:CAI22" ca="1" si="988">CAG18-CAH18+1000</f>
        <v>1000</v>
      </c>
      <c r="CAJ18" s="255">
        <f ca="1">SUMIF(CEW:CEW,CAC18,CFA:CFA)+SUMIF(CEZ:CEZ,CAC18,CFB:CFB)</f>
        <v>0</v>
      </c>
      <c r="CAK18" s="255">
        <f ca="1">SUMIF(CEZ:CEZ,CAC18,CFA:CFA)+SUMIF(CEW:CEW,CAC18,CFB:CFB)</f>
        <v>0</v>
      </c>
      <c r="CAL18" s="255">
        <f t="shared" ref="CAL18:CAL22" ca="1" si="989">CAJ18-CAK18+1000</f>
        <v>1000</v>
      </c>
      <c r="CAM18" s="255">
        <f t="shared" ref="CAM18:CAM22" ca="1" si="990">CAD18*4+CAE18*2</f>
        <v>0</v>
      </c>
      <c r="CAN18" s="255">
        <f ca="1">SUMIF(CEW:CEW,CAC18,CFC:CFC)+SUMIF(CEZ:CEZ,CAC18,CFD:CFD)</f>
        <v>0</v>
      </c>
      <c r="CAO18" s="255">
        <f ca="1">SUMIF(CEW:CEW,CAC18,CFE:CFE)+SUMIF(CEZ:CEZ,CAC18,CFF:CFF)</f>
        <v>0</v>
      </c>
      <c r="CAP18" s="255">
        <f t="shared" ref="CAP18:CAP22" ca="1" si="991">CAO18+CAN18+CAM18</f>
        <v>0</v>
      </c>
      <c r="CAQ18" s="255">
        <v>1</v>
      </c>
      <c r="CAR18" s="255">
        <f ca="1">RANK(CAP18,CAP$18:CAP$22)</f>
        <v>1</v>
      </c>
      <c r="CAT18" s="255">
        <f ca="1">RANK(CAP18,CAP$18:CAP$22)+COUNTIF(CAP$18:CAP18,CAP18)-1</f>
        <v>1</v>
      </c>
      <c r="CAU18" s="255" t="str">
        <f ca="1">INDEX(CAC$18:CAC$22,MATCH(1,CAT$18:CAT$22,0),0)</f>
        <v>New Zealand</v>
      </c>
      <c r="CAV18" s="255">
        <f ca="1">INDEX(CAR$18:CAR$22,MATCH(CAU18,CAC$18:CAC$22,0),0)</f>
        <v>1</v>
      </c>
      <c r="CAW18" s="255" t="str">
        <f ca="1">IF(CAV19=1,CAU18,"")</f>
        <v>New Zealand</v>
      </c>
      <c r="CAX18" s="255" t="str">
        <f ca="1">IF(CAV20=2,CAU19,"")</f>
        <v/>
      </c>
      <c r="CAY18" s="255" t="str">
        <f ca="1">IF(CAV21=3,CAU20,"")</f>
        <v/>
      </c>
      <c r="CAZ18" s="255" t="str">
        <f ca="1">IF(CAV22=4,CAU21,"")</f>
        <v/>
      </c>
      <c r="CBB18" s="255" t="str">
        <f ca="1">IF(CAW18&lt;&gt;"",CAW18,"")</f>
        <v>New Zealand</v>
      </c>
      <c r="CBC18" s="255">
        <f ca="1">SUMPRODUCT((CEW3:CEW42=CBB18)*(CEZ3:CEZ42=CBB19)*(CFG3:CFG42="W"))+SUMPRODUCT((CEW3:CEW42=CBB18)*(CEZ3:CEZ42=CBB20)*(CFG3:CFG42="W"))+SUMPRODUCT((CEW3:CEW42=CBB18)*(CEZ3:CEZ42=CBB21)*(CFG3:CFG42="W"))+SUMPRODUCT((CEW3:CEW42=CBB18)*(CEZ3:CEZ42=CBB22)*(CFG3:CFG42="W"))+SUMPRODUCT((CEW3:CEW42=CBB19)*(CEZ3:CEZ42=CBB18)*(CFH3:CFH42="W"))+SUMPRODUCT((CEW3:CEW42=CBB20)*(CEZ3:CEZ42=CBB18)*(CFH3:CFH42="W"))+SUMPRODUCT((CEW3:CEW42=CBB21)*(CEZ3:CEZ42=CBB18)*(CFH3:CFH42="W"))+SUMPRODUCT((CEW3:CEW42=CBB22)*(CEZ3:CEZ42=CBB18)*(CFH3:CFH42="W"))</f>
        <v>0</v>
      </c>
      <c r="CBD18" s="255">
        <f ca="1">SUMPRODUCT((CEW3:CEW42=CBB18)*(CEZ3:CEZ42=CBB19)*(CFG3:CFG42="D"))+SUMPRODUCT((CEW3:CEW42=CBB18)*(CEZ3:CEZ42=CBB20)*(CFG3:CFG42="D"))+SUMPRODUCT((CEW3:CEW42=CBB18)*(CEZ3:CEZ42=CBB21)*(CFG3:CFG42="D"))+SUMPRODUCT((CEW3:CEW42=CBB18)*(CEZ3:CEZ42=CBB22)*(CFG3:CFG42="D"))+SUMPRODUCT((CEW3:CEW42=CBB19)*(CEZ3:CEZ42=CBB18)*(CFG3:CFG42="D"))+SUMPRODUCT((CEW3:CEW42=CBB20)*(CEZ3:CEZ42=CBB18)*(CFG3:CFG42="D"))+SUMPRODUCT((CEW3:CEW42=CBB21)*(CEZ3:CEZ42=CBB18)*(CFG3:CFG42="D"))+SUMPRODUCT((CEW3:CEW42=CBB22)*(CEZ3:CEZ42=CBB18)*(CFG3:CFG42="D"))</f>
        <v>0</v>
      </c>
      <c r="CBE18" s="255">
        <f ca="1">SUMPRODUCT((CEW3:CEW42=CBB18)*(CEZ3:CEZ42=CBB19)*(CFG3:CFG42="L"))+SUMPRODUCT((CEW3:CEW42=CBB18)*(CEZ3:CEZ42=CBB20)*(CFG3:CFG42="L"))+SUMPRODUCT((CEW3:CEW42=CBB18)*(CEZ3:CEZ42=CBB21)*(CFG3:CFG42="L"))+SUMPRODUCT((CEW3:CEW42=CBB18)*(CEZ3:CEZ42=CBB22)*(CFG3:CFG42="L"))+SUMPRODUCT((CEW3:CEW42=CBB19)*(CEZ3:CEZ42=CBB18)*(CFH3:CFH42="L"))+SUMPRODUCT((CEW3:CEW42=CBB20)*(CEZ3:CEZ42=CBB18)*(CFH3:CFH42="L"))+SUMPRODUCT((CEW3:CEW42=CBB21)*(CEZ3:CEZ42=CBB18)*(CFH3:CFH42="L"))+SUMPRODUCT((CEW3:CEW42=CBB22)*(CEZ3:CEZ42=CBB18)*(CFH3:CFH42="L"))</f>
        <v>0</v>
      </c>
      <c r="CBF18" s="255">
        <f ca="1">IF(CBB18&lt;&gt;"",VLOOKUP(CBB18,CAC4:CAG29,5,FALSE),0)</f>
        <v>0</v>
      </c>
      <c r="CBG18" s="255">
        <f ca="1">IF(CBB18&lt;&gt;"",VLOOKUP(CBB18,CAC4:CAH29,6,FALSE),0)</f>
        <v>0</v>
      </c>
      <c r="CBH18" s="255">
        <f ca="1">CBF18-CBG18+1000</f>
        <v>1000</v>
      </c>
      <c r="CBI18" s="255">
        <f ca="1">IF(CBB18&lt;&gt;"",VLOOKUP(CBB18,CAC4:CAJ29,8,FALSE),0)</f>
        <v>0</v>
      </c>
      <c r="CBJ18" s="255">
        <f ca="1">IF(CBB18&lt;&gt;"",VLOOKUP(CBB18,CAC4:CAK29,9,FALSE),0)</f>
        <v>0</v>
      </c>
      <c r="CBK18" s="255">
        <f ca="1">CBI18-CBJ18+1000</f>
        <v>1000</v>
      </c>
      <c r="CBL18" s="255">
        <f ca="1">IF(CBB18&lt;&gt;"",VLOOKUP(CBB18,CAC18:CAG22,5,FALSE),"")</f>
        <v>0</v>
      </c>
      <c r="CBM18" s="255">
        <f ca="1">IF(CBB18&lt;&gt;"",VLOOKUP(CBB18,CAC18:CAJ22,8,FALSE),"")</f>
        <v>0</v>
      </c>
      <c r="CBN18" s="255">
        <f ca="1">IF(CBB18&lt;&gt;"",VLOOKUP(CBB18,CAC18:CAQ22,15,FALSE),"")</f>
        <v>1</v>
      </c>
      <c r="CBO18" s="255">
        <f ca="1">SUMPRODUCT((CEW3:CEW42=CBB18)*(CEZ3:CEZ42=CBB19)*CFC3:CFC42)+SUMPRODUCT((CEW3:CEW42=CBB18)*(CEZ3:CEZ42=CBB20)*CFC3:CFC42)+SUMPRODUCT((CEW3:CEW42=CBB18)*(CEZ3:CEZ42=CBB21)*CFC3:CFC42)+SUMPRODUCT((CEW3:CEW42=CBB18)*(CEZ3:CEZ42=CBB22)*CFC3:CFC42)+SUMPRODUCT((CEW3:CEW42=CBB19)*(CEZ3:CEZ42=CBB18)*CFD3:CFD42)+SUMPRODUCT((CEW3:CEW42=CBB20)*(CEZ3:CEZ42=CBB18)*CFD3:CFD42)+SUMPRODUCT((CEW3:CEW42=CBB21)*(CEZ3:CEZ42=CBB18)*CFD3:CFD42)+SUMPRODUCT((CEW3:CEW42=CBB22)*(CEZ3:CEZ42=CBB18)*CFD3:CFD42)</f>
        <v>0</v>
      </c>
      <c r="CBP18" s="255">
        <f ca="1">SUMPRODUCT((CEW3:CEW42=CBB18)*(CEZ3:CEZ42=CBB19)*CFE3:CFE42)+SUMPRODUCT((CEW3:CEW42=CBB18)*(CEZ3:CEZ42=CBB20)*CFE3:CFE42)+SUMPRODUCT((CEW3:CEW42=CBB18)*(CEZ3:CEZ42=CBB21)*CFE3:CFE42)+SUMPRODUCT((CEW3:CEW42=CBB18)*(CEZ3:CEZ42=CBB22)*CFE3:CFE42)+SUMPRODUCT((CEW3:CEW42=CBB19)*(CEZ3:CEZ42=CBB18)*CFF3:CFF42)+SUMPRODUCT((CEW3:CEW42=CBB20)*(CEZ3:CEZ42=CBB18)*CFF3:CFF42)+SUMPRODUCT((CEW3:CEW42=CBB21)*(CEZ3:CEZ42=CBB18)*CFF3:CFF42)+SUMPRODUCT((CEW3:CEW42=CBB22)*(CEZ3:CEZ42=CBB18)*CFF3:CFF42)</f>
        <v>0</v>
      </c>
      <c r="CBQ18" s="255">
        <f ca="1">CBC18*4+CBD18*2+CBO18+CBP18</f>
        <v>0</v>
      </c>
      <c r="CBR18" s="255">
        <f ca="1">IF(CBB18&lt;&gt;"",RANK(CBQ18,CBQ18:CBQ22),"")</f>
        <v>1</v>
      </c>
      <c r="CBS18" s="255">
        <f ca="1">SUMPRODUCT((CBQ18:CBQ22=CBQ18)*(CBH18:CBH22&gt;CBH18))</f>
        <v>0</v>
      </c>
      <c r="CBT18" s="255">
        <f ca="1">SUMPRODUCT((CBQ18:CBQ22=CBQ18)*(CBH18:CBH22=CBH18)*(CBK18:CBK22&gt;CBK18))</f>
        <v>0</v>
      </c>
      <c r="CBU18" s="255">
        <f ca="1">SUMPRODUCT((CBQ18:CBQ22=CBQ18)*(CBH18:CBH22=CBH18)*(CBK18:CBK22=CBK18)*(CBL18:CBL22&gt;CBL18))</f>
        <v>0</v>
      </c>
      <c r="CBV18" s="255">
        <f ca="1">SUMPRODUCT((CBQ18:CBQ22=CBQ18)*(CBH18:CBH22=CBH18)*(CBK18:CBK22=CBK18)*(CBL18:CBL22=CBL18)*(CBM18:CBM22&gt;CBM18))</f>
        <v>0</v>
      </c>
      <c r="CBW18" s="255">
        <f ca="1">SUMPRODUCT((CBQ18:CBQ22=CBQ18)*(CBH18:CBH22=CBH18)*(CBK18:CBK22=CBK18)*(CBL18:CBL22=CBL18)*(CBM18:CBM22=CBM18)*(CBN18:CBN22&gt;CBN18))</f>
        <v>4</v>
      </c>
      <c r="CBX18" s="255">
        <f t="shared" ref="CBX18:CBX22" ca="1" si="992">IF(CBB18&lt;&gt;"",SUM(CBR18:CBW18),"")</f>
        <v>5</v>
      </c>
      <c r="CBY18" s="255" t="str">
        <f ca="1">IF(CBB18&lt;&gt;"",INDEX(CBB18:CBB22,MATCH(1,CBX18:CBX22,0),0),"")</f>
        <v>Namibia</v>
      </c>
      <c r="CET18" s="255" t="str">
        <f ca="1">IF(CBY18&lt;&gt;"",CBY18,CAU18)</f>
        <v>Namibia</v>
      </c>
      <c r="CEU18" s="255">
        <v>1</v>
      </c>
      <c r="CEV18" s="255">
        <v>16</v>
      </c>
      <c r="CEW18" s="255" t="str">
        <f t="shared" si="130"/>
        <v>England</v>
      </c>
      <c r="CEX18" s="255" t="str">
        <f ca="1">IF(OFFSET('All Players'!$W25,0,CEX$1)&lt;&gt;"",OFFSET('All Players'!$W25,0,CEX$1),"")</f>
        <v/>
      </c>
      <c r="CEY18" s="255" t="str">
        <f ca="1">IF(OFFSET('All Players'!$Y25,0,CEX$1)&lt;&gt;"",OFFSET('All Players'!$Y25,0,CEX$1),"")</f>
        <v/>
      </c>
      <c r="CEZ18" s="255" t="str">
        <f t="shared" si="131"/>
        <v>Wales</v>
      </c>
      <c r="CFA18" s="255" t="str">
        <f ca="1">IF(OFFSET('All Players'!$AA25,0,CEZ$1)&lt;&gt;"",OFFSET('All Players'!$AA25,0,CEZ$1),"")</f>
        <v/>
      </c>
      <c r="CFB18" s="255" t="str">
        <f ca="1">IF(OFFSET('All Players'!$AC25,0,CFA$1)&lt;&gt;"",OFFSET('All Players'!$AC25,0,CFA$1),"")</f>
        <v/>
      </c>
      <c r="CFC18" s="255">
        <f t="shared" ca="1" si="132"/>
        <v>0</v>
      </c>
      <c r="CFD18" s="255">
        <f t="shared" ca="1" si="133"/>
        <v>0</v>
      </c>
      <c r="CFE18" s="255">
        <f t="shared" ca="1" si="134"/>
        <v>0</v>
      </c>
      <c r="CFF18" s="255">
        <f t="shared" ca="1" si="135"/>
        <v>0</v>
      </c>
      <c r="CFG18" s="255" t="str">
        <f t="shared" ca="1" si="136"/>
        <v/>
      </c>
      <c r="CFH18" s="255" t="str">
        <f t="shared" ca="1" si="137"/>
        <v/>
      </c>
    </row>
    <row r="19" spans="1:2192" x14ac:dyDescent="0.2">
      <c r="A19" s="255">
        <f>VLOOKUP(B19,DS18:DT22,2,FALSE)</f>
        <v>2</v>
      </c>
      <c r="B19" s="255" t="s">
        <v>3</v>
      </c>
      <c r="C19" s="255">
        <f t="shared" si="850"/>
        <v>3</v>
      </c>
      <c r="D19" s="255">
        <f t="shared" si="851"/>
        <v>0</v>
      </c>
      <c r="E19" s="255">
        <f t="shared" si="852"/>
        <v>1</v>
      </c>
      <c r="F19" s="255">
        <f>SUMIF($DV$3:$DV$60,B19,$DW$3:$DW$60)+SUMIF($DY$3:$DY$60,B19,$DX$3:$DX$60)</f>
        <v>179</v>
      </c>
      <c r="G19" s="255">
        <f>SUMIF($DY$3:$DY$60,B19,$DW$3:$DW$60)+SUMIF($DV$3:$DV$60,B19,$DX$3:$DX$60)</f>
        <v>70</v>
      </c>
      <c r="H19" s="255">
        <f t="shared" si="853"/>
        <v>1109</v>
      </c>
      <c r="I19" s="255">
        <f>SUMIF(Tournament!$H$13:$H$52,B19,Tournament!$O$13:$O$52)+SUMIF(Tournament!$N$13:$N$52,B19,Tournament!$Q$13:$Q$52)</f>
        <v>22</v>
      </c>
      <c r="J19" s="255">
        <f>SUMIF(Tournament!$N$13:$N$52,B19,Tournament!$O$13:$O$52)+SUMIF(Tournament!$H$13:$H$52,B19,Tournament!$Q$13:$Q$52)</f>
        <v>7</v>
      </c>
      <c r="K19" s="255">
        <f t="shared" si="854"/>
        <v>1015</v>
      </c>
      <c r="L19" s="255">
        <f t="shared" si="855"/>
        <v>12</v>
      </c>
      <c r="M19" s="255">
        <f>SUMIF(DV:DV,B19,EB:EB)+SUMIF(DY:DY,B19,EC:EC)</f>
        <v>3</v>
      </c>
      <c r="N19" s="255">
        <f>SUMIF(DV:DV,B19,ED:ED)+SUMIF(DY:DY,B19,EE:EE)</f>
        <v>0</v>
      </c>
      <c r="O19" s="255">
        <f t="shared" si="856"/>
        <v>15</v>
      </c>
      <c r="P19" s="255">
        <v>8</v>
      </c>
      <c r="Q19" s="255">
        <f t="shared" ref="Q19:Q22" si="993">RANK(O19,O$18:O$22)</f>
        <v>2</v>
      </c>
      <c r="S19" s="255">
        <f>RANK(O19,$O$18:$O$22)+COUNTIF($O$18:O19,O19)-1</f>
        <v>2</v>
      </c>
      <c r="T19" s="255" t="str">
        <f>INDEX($B$18:$B$22,MATCH(2,$S$18:$S$22,0),0)</f>
        <v>Argentina</v>
      </c>
      <c r="U19" s="255">
        <f t="shared" ref="U19:U22" si="994">INDEX($Q$18:$Q$22,MATCH(T19,$B$18:$B$22,0),0)</f>
        <v>2</v>
      </c>
      <c r="V19" s="255" t="str">
        <f>IF(V18&lt;&gt;"",T19,"")</f>
        <v/>
      </c>
      <c r="W19" s="255" t="str">
        <f>IF(W18&lt;&gt;"",T20,"")</f>
        <v/>
      </c>
      <c r="X19" s="255" t="str">
        <f>IF(X18&lt;&gt;"",T21,"")</f>
        <v/>
      </c>
      <c r="Y19" s="255" t="str">
        <f>IF(Y18&lt;&gt;"",T22,"")</f>
        <v/>
      </c>
      <c r="AA19" s="255" t="str">
        <f t="shared" ref="AA19:AA22" si="995">IF(V19&lt;&gt;"",V19,"")</f>
        <v/>
      </c>
      <c r="AB19" s="255">
        <f>SUMPRODUCT((DV3:DV42=AA19)*(DY3:DY42=AA20)*(EF3:EF42="W"))+SUMPRODUCT((DV3:DV42=AA19)*(DY3:DY42=AA21)*(EF3:EF42="W"))+SUMPRODUCT((DV3:DV42=AA19)*(DY3:DY42=AA22)*(EF3:EF42="W"))+SUMPRODUCT((DV3:DV42=AA19)*(DY3:DY42=AA18)*(EF3:EF42="W"))+SUMPRODUCT((DV3:DV42=AA20)*(DY3:DY42=AA19)*(EG3:EG42="W"))+SUMPRODUCT((DV3:DV42=AA21)*(DY3:DY42=AA19)*(EG3:EG42="W"))+SUMPRODUCT((DV3:DV42=AA22)*(DY3:DY42=AA19)*(EG3:EG42="W"))+SUMPRODUCT((DV3:DV42=AA18)*(DY3:DY42=AA19)*(EG3:EG42="W"))</f>
        <v>0</v>
      </c>
      <c r="AC19" s="255">
        <f>SUMPRODUCT((DV3:DV42=AA19)*(DY3:DY42=AA20)*(EF3:EF42="D"))+SUMPRODUCT((DV3:DV42=AA19)*(DY3:DY42=AA21)*(EF3:EF42="D"))+SUMPRODUCT((DV3:DV42=AA19)*(DY3:DY42=AA22)*(EF3:EF42="D"))+SUMPRODUCT((DV3:DV42=AA19)*(DY3:DY42=AA18)*(EF3:EF42="D"))+SUMPRODUCT((DV3:DV42=AA20)*(DY3:DY42=AA19)*(EF3:EF42="D"))+SUMPRODUCT((DV3:DV42=AA21)*(DY3:DY42=AA19)*(EF3:EF42="D"))+SUMPRODUCT((DV3:DV42=AA22)*(DY3:DY42=AA19)*(EF3:EF42="D"))+SUMPRODUCT((DV3:DV42=AA18)*(DY3:DY42=AA19)*(EF3:EF42="D"))</f>
        <v>0</v>
      </c>
      <c r="AD19" s="255">
        <f>SUMPRODUCT((DV3:DV42=AA19)*(DY3:DY42=AA20)*(EF3:EF42="L"))+SUMPRODUCT((DV3:DV42=AA19)*(DY3:DY42=AA21)*(EF3:EF42="L"))+SUMPRODUCT((DV3:DV42=AA19)*(DY3:DY42=AA22)*(EF3:EF42="L"))+SUMPRODUCT((DV3:DV42=AA19)*(DY3:DY42=AA18)*(EF3:EF42="L"))+SUMPRODUCT((DV3:DV42=AA20)*(DY3:DY42=AA19)*(EG3:EG42="L"))+SUMPRODUCT((DV3:DV42=AA21)*(DY3:DY42=AA19)*(EG3:EG42="L"))+SUMPRODUCT((DV3:DV42=AA22)*(DY3:DY42=AA19)*(EG3:EG42="L"))+SUMPRODUCT((DV3:DV42=AA18)*(DY3:DY42=AA19)*(EG3:EG42="L"))</f>
        <v>0</v>
      </c>
      <c r="AE19" s="255">
        <f>IF(AA19&lt;&gt;"",VLOOKUP(AA19,B4:F29,5,FALSE),0)</f>
        <v>0</v>
      </c>
      <c r="AF19" s="255">
        <f>IF(AA19&lt;&gt;"",VLOOKUP(AA19,B4:G29,6,FALSE),0)</f>
        <v>0</v>
      </c>
      <c r="AG19" s="255">
        <f>AE19-AF19+1000</f>
        <v>1000</v>
      </c>
      <c r="AH19" s="255">
        <f>IF(AA19&lt;&gt;"",VLOOKUP(AA19,B4:I29,8,FALSE),0)</f>
        <v>0</v>
      </c>
      <c r="AI19" s="255">
        <f>IF(AA19&lt;&gt;"",VLOOKUP(AA19,B4:J29,9,FALSE),0)</f>
        <v>0</v>
      </c>
      <c r="AJ19" s="255">
        <f t="shared" ref="AJ19" si="996">AH19-AI19+1000</f>
        <v>1000</v>
      </c>
      <c r="AK19" s="255" t="str">
        <f>IF(AA19&lt;&gt;"",VLOOKUP(AA19,B18:F22,5,FALSE),"")</f>
        <v/>
      </c>
      <c r="AL19" s="255" t="str">
        <f>IF(AA19&lt;&gt;"",VLOOKUP(AA19,B18:I22,8,FALSE),"")</f>
        <v/>
      </c>
      <c r="AM19" s="255" t="str">
        <f>IF(AA19&lt;&gt;"",VLOOKUP(AA19,B18:P22,15,FALSE),"")</f>
        <v/>
      </c>
      <c r="AN19" s="255">
        <f>SUMPRODUCT((DV3:DV42=AA19)*(DY3:DY42=AA20)*EB3:EB42)+SUMPRODUCT((DV3:DV42=AA19)*(DY3:DY42=AA21)*EB3:EB42)+SUMPRODUCT((DV3:DV42=AA19)*(DY3:DY42=AA22)*EB3:EB42)+SUMPRODUCT((DV3:DV42=AA19)*(DY3:DY42=AA18)*EB3:EB42)+SUMPRODUCT((DV3:DV42=AA20)*(DY3:DY42=AA19)*EC3:EC42)+SUMPRODUCT((DV3:DV42=AA21)*(DY3:DY42=AA19)*EC3:EC42)+SUMPRODUCT((DV3:DV42=AA22)*(DY3:DY42=AA19)*EC3:EC42)+SUMPRODUCT((DV3:DV42=AA18)*(DY3:DY42=AA19)*EC3:EC42)</f>
        <v>0</v>
      </c>
      <c r="AO19" s="255">
        <f>SUMPRODUCT((DV3:DV42=AA19)*(DY3:DY42=AA20)*ED3:ED42)+SUMPRODUCT((DV3:DV42=AA19)*(DY3:DY42=AA21)*ED3:ED42)+SUMPRODUCT((DV3:DV42=AA19)*(DY3:DY42=AA22)*ED3:ED42)+SUMPRODUCT((DV3:DV42=AA19)*(DY3:DY42=AA18)*ED3:ED42)+SUMPRODUCT((DV3:DV42=AA20)*(DY3:DY42=AA19)*EE3:EE42)+SUMPRODUCT((DV3:DV42=AA21)*(DY3:DY42=AA19)*EE3:EE42)+SUMPRODUCT((DV3:DV42=AA22)*(DY3:DY42=AA19)*EE3:EE42)+SUMPRODUCT((DV3:DV42=AA18)*(DY3:DY42=AA19)*EE3:EE42)</f>
        <v>0</v>
      </c>
      <c r="AP19" s="255">
        <f t="shared" ref="AP19" si="997">AB19*4+AC19*2+AN19+AO19</f>
        <v>0</v>
      </c>
      <c r="AQ19" s="255" t="str">
        <f>IF(AA19&lt;&gt;"",RANK(AP19,AP18:AP22),"")</f>
        <v/>
      </c>
      <c r="AR19" s="255">
        <f>SUMPRODUCT((AP18:AP22=AP19)*(AG18:AG22&gt;AG19))</f>
        <v>0</v>
      </c>
      <c r="AS19" s="255">
        <f>SUMPRODUCT((AP18:AP22=AP19)*(AG18:AG22=AG19)*(AJ18:AJ22&gt;AJ19))</f>
        <v>0</v>
      </c>
      <c r="AT19" s="255">
        <f>SUMPRODUCT((AP18:AP22=AP19)*(AG18:AG22=AG19)*(AJ18:AJ22=AJ19)*(AK18:AK22&gt;AK19))</f>
        <v>0</v>
      </c>
      <c r="AU19" s="255">
        <f>SUMPRODUCT((AP18:AP22=AP19)*(AG18:AG22=AG19)*(AJ18:AJ22=AJ19)*(AK18:AK22=AK19)*(AL18:AL22&gt;AL19))</f>
        <v>0</v>
      </c>
      <c r="AV19" s="255">
        <f>SUMPRODUCT((AP18:AP22=AP19)*(AG18:AG22=AG19)*(AJ18:AJ22=AJ19)*(AK18:AK22=AK19)*(AL18:AL22=AL19)*(AM18:AM22&gt;AM19))</f>
        <v>0</v>
      </c>
      <c r="AW19" s="255" t="str">
        <f t="shared" ref="AW19:AW22" si="998">IF(AA19&lt;&gt;"",SUM(AQ19:AV19),"")</f>
        <v/>
      </c>
      <c r="AX19" s="255" t="str">
        <f>IF(AA19&lt;&gt;"",INDEX(AA18:AA22,MATCH(2,AW18:AW22,0),0),"")</f>
        <v/>
      </c>
      <c r="AY19" s="255" t="str">
        <f>IF(W18&lt;&gt;"",W18,"")</f>
        <v/>
      </c>
      <c r="AZ19" s="255">
        <f>SUMPRODUCT((DV3:DV42=AY19)*(DY3:DY42=AY20)*(EF3:EF42="W"))+SUMPRODUCT((DV3:DV42=AY19)*(DY3:DY42=AY21)*(EF3:EF42="W"))+SUMPRODUCT((DV3:DV42=AY19)*(DY3:DY42=AY22)*(EF3:EF42="W"))+SUMPRODUCT((DV3:DV42=AY20)*(DY3:DY42=AY19)*(EG3:EG42="W"))+SUMPRODUCT((DV3:DV42=AY21)*(DY3:DY42=AY19)*(EG3:EG42="W"))+SUMPRODUCT((DV3:DV42=AY22)*(DY3:DY42=AY19)*(EG3:EG42="W"))</f>
        <v>0</v>
      </c>
      <c r="BA19" s="255">
        <f>SUMPRODUCT((DV3:DV42=AY19)*(DY3:DY42=AY20)*(EF3:EF42="D"))+SUMPRODUCT((DV3:DV42=AY19)*(DY3:DY42=AY21)*(EF3:EF42="D"))+SUMPRODUCT((DV3:DV42=AY19)*(DY3:DY42=AY22)*(EF3:EF42="D"))+SUMPRODUCT((DV3:DV42=AY20)*(DY3:DY42=AY19)*(EF3:EF42="D"))+SUMPRODUCT((DV3:DV42=AY21)*(DY3:DY42=AY19)*(EF3:EF42="D"))+SUMPRODUCT((DV3:DV42=AY22)*(DY3:DY42=AY19)*(EF3:EF42="D"))</f>
        <v>0</v>
      </c>
      <c r="BB19" s="255">
        <f>SUMPRODUCT((DV3:DV42=AY19)*(DY3:DY42=AY20)*(EF3:EF42="L"))+SUMPRODUCT((DV3:DV42=AY19)*(DY3:DY42=AY21)*(EF3:EF42="L"))+SUMPRODUCT((DV3:DV42=AY19)*(DY3:DY42=AY22)*(EF3:EF42="L"))+SUMPRODUCT((DV3:DV42=AY20)*(DY3:DY42=AY19)*(EG3:EG42="L"))+SUMPRODUCT((DV3:DV42=AY21)*(DY3:DY42=AY19)*(EG3:EG42="L"))+SUMPRODUCT((DV3:DV42=AY22)*(DY3:DY42=AY19)*(EG3:EG42="L"))</f>
        <v>0</v>
      </c>
      <c r="BC19" s="255">
        <f>IF(AY19&lt;&gt;"",VLOOKUP(AY19,B4:F29,5,FALSE),0)</f>
        <v>0</v>
      </c>
      <c r="BD19" s="255">
        <f>IF(AY19&lt;&gt;"",VLOOKUP(AY19,B4:G29,6,FALSE),0)</f>
        <v>0</v>
      </c>
      <c r="BE19" s="255">
        <f>BC19-BD19+1000</f>
        <v>1000</v>
      </c>
      <c r="BF19" s="255">
        <f>IF(AY19&lt;&gt;"",VLOOKUP(AY19,B4:I29,8,FALSE),0)</f>
        <v>0</v>
      </c>
      <c r="BG19" s="255">
        <f>IF(AY19&lt;&gt;"",VLOOKUP(AY19,B4:J29,9,FALSE),0)</f>
        <v>0</v>
      </c>
      <c r="BH19" s="255">
        <f>BF19-BG19+1000</f>
        <v>1000</v>
      </c>
      <c r="BI19" s="255" t="str">
        <f>IF(AY19&lt;&gt;"",VLOOKUP(AY19,B18:F22,5,FALSE),"")</f>
        <v/>
      </c>
      <c r="BJ19" s="255" t="str">
        <f>IF(AY19&lt;&gt;"",VLOOKUP(AY19,B18:I22,8,FALSE),"")</f>
        <v/>
      </c>
      <c r="BK19" s="255" t="str">
        <f>IF(AY19&lt;&gt;"",VLOOKUP(AY19,B18:P22,15,FALSE),"")</f>
        <v/>
      </c>
      <c r="BL19" s="255">
        <f>SUMPRODUCT((DV3:DV42=AY19)*(DY3:DY42=AY20)*EB3:EB42)+SUMPRODUCT((DV3:DV42=AY19)*(DY3:DY42=AY21)*EB3:EB42)+SUMPRODUCT((DV3:DV42=AY19)*(DY3:DY42=AY22)*EB3:EB42)+SUMPRODUCT((DV3:DV42=AY20)*(DY3:DY42=AY19)*EC3:EC42)+SUMPRODUCT((DV3:DV42=AY21)*(DY3:DY42=AY19)*EC3:EC42)+SUMPRODUCT((DV3:DV42=AY22)*(DY3:DY42=AY19)*EC3:EC42)</f>
        <v>0</v>
      </c>
      <c r="BM19" s="255">
        <f>SUMPRODUCT((DV3:DV42=AY19)*(DY3:DY42=AY20)*ED3:ED42)+SUMPRODUCT((DV3:DV42=AY19)*(DY3:DY42=AY21)*ED3:ED42)+SUMPRODUCT((DV3:DV42=AY19)*(DY3:DY42=AY22)*ED3:ED42)+SUMPRODUCT((DV3:DV42=AY20)*(DY3:DY42=AY19)*EE3:EE42)+SUMPRODUCT((DV3:DV42=AY21)*(DY3:DY42=AY19)*EE3:EE42)+SUMPRODUCT((DV3:DV42=AY22)*(DY3:DY42=AY19)*EE3:EE42)</f>
        <v>0</v>
      </c>
      <c r="BN19" s="255">
        <f>AZ19*4+BA19*2+BL19+BM19</f>
        <v>0</v>
      </c>
      <c r="BO19" s="255" t="str">
        <f>IF(AY19&lt;&gt;"",RANK(BN19,BN19:BN22),"")</f>
        <v/>
      </c>
      <c r="BP19" s="255">
        <f>SUMPRODUCT((BN19:BN22=BN19)*(BE19:BE22&gt;BE19))</f>
        <v>0</v>
      </c>
      <c r="BQ19" s="255">
        <f>SUMPRODUCT((BN19:BN22=BN19)*(BE19:BE22=BE19)*(BH19:BH22&gt;BH19))</f>
        <v>0</v>
      </c>
      <c r="BR19" s="255">
        <f>SUMPRODUCT((BN18:BN22=BN19)*(BE18:BE22=BE19)*(BH18:BH22=BH19)*(BI18:BI22&gt;BI19))</f>
        <v>0</v>
      </c>
      <c r="BS19" s="255">
        <f>SUMPRODUCT((BN18:BN22=BN19)*(BE18:BE22=BE19)*(BH18:BH22=BH19)*(BI18:BI22=BI19)*(BJ18:BJ22&gt;BJ19))</f>
        <v>0</v>
      </c>
      <c r="BT19" s="255">
        <f>SUMPRODUCT((BN18:BN22=BN19)*(BE18:BE22=BE19)*(BH18:BH22=BH19)*(BI18:BI22=BI19)*(BJ18:BJ22=BJ19)*(BK18:BK22&gt;BK19))</f>
        <v>0</v>
      </c>
      <c r="BU19" s="255" t="str">
        <f t="shared" ref="BU19:BU22" si="999">IF(AY19&lt;&gt;"",SUM(BO19:BT19)+1,"")</f>
        <v/>
      </c>
      <c r="BV19" s="255" t="str">
        <f>IF(AY19&lt;&gt;"",INDEX(AY19:AY22,MATCH(2,BU19:BU22,0),0),"")</f>
        <v/>
      </c>
      <c r="DS19" s="255" t="str">
        <f>IF(BV19&lt;&gt;"",BV19,IF(AX19&lt;&gt;"",AX19,T19))</f>
        <v>Argentina</v>
      </c>
      <c r="DT19" s="255">
        <v>2</v>
      </c>
      <c r="DU19" s="255">
        <v>17</v>
      </c>
      <c r="DV19" s="255" t="str">
        <f>Tournament!H29</f>
        <v>Australia</v>
      </c>
      <c r="DW19" s="255">
        <f>IF(AND(Tournament!J29&lt;&gt;"",Tournament!L29&lt;&gt;""),Tournament!J29,0)</f>
        <v>65</v>
      </c>
      <c r="DX19" s="255">
        <f>IF(AND(Tournament!L29&lt;&gt;"",Tournament!J29&lt;&gt;""),Tournament!L29,0)</f>
        <v>3</v>
      </c>
      <c r="DY19" s="255" t="str">
        <f>Tournament!N29</f>
        <v>Uruguay</v>
      </c>
      <c r="DZ19" s="255">
        <f>IF(Tournament!O29&lt;&gt;"",Tournament!O29,0)</f>
        <v>11</v>
      </c>
      <c r="EA19" s="255">
        <f>IF(Tournament!Q29&lt;&gt;"",Tournament!Q29,0)</f>
        <v>0</v>
      </c>
      <c r="EB19" s="255">
        <f>IF(DW19&lt;&gt;"",IF(Tournament!O29&gt;3,1,0),0)</f>
        <v>1</v>
      </c>
      <c r="EC19" s="255">
        <f>IF(DX19&lt;&gt;"",IF(Tournament!Q29&gt;3,1,0),0)</f>
        <v>0</v>
      </c>
      <c r="ED19" s="255">
        <f t="shared" si="15"/>
        <v>0</v>
      </c>
      <c r="EE19" s="255">
        <f t="shared" si="16"/>
        <v>0</v>
      </c>
      <c r="EF19" s="255" t="str">
        <f>IF(AND(Tournament!J29&lt;&gt;"",Tournament!L29&lt;&gt;""),IF(DW19&gt;DX19,"W",IF(DW19=DX19,"D","L")),"")</f>
        <v>W</v>
      </c>
      <c r="EG19" s="255" t="str">
        <f t="shared" si="17"/>
        <v>L</v>
      </c>
      <c r="EH19" s="255">
        <f ca="1">VLOOKUP(EI19,IZ18:JA22,2,FALSE)</f>
        <v>4</v>
      </c>
      <c r="EI19" s="255" t="s">
        <v>3</v>
      </c>
      <c r="EJ19" s="255">
        <f t="shared" ca="1" si="858"/>
        <v>0</v>
      </c>
      <c r="EK19" s="255">
        <f t="shared" ca="1" si="859"/>
        <v>0</v>
      </c>
      <c r="EL19" s="255">
        <f t="shared" ca="1" si="860"/>
        <v>0</v>
      </c>
      <c r="EM19" s="255">
        <f t="shared" ca="1" si="861"/>
        <v>0</v>
      </c>
      <c r="EN19" s="255">
        <f t="shared" ref="EN19:EN22" ca="1" si="1000">SUMIF(JF$3:JF$60,EI19,JD$3:JD$60)+SUMIF(JC$3:JC$60,EI19,JE$3:JE$60)</f>
        <v>0</v>
      </c>
      <c r="EO19" s="255">
        <f t="shared" ca="1" si="862"/>
        <v>1000</v>
      </c>
      <c r="EP19" s="255">
        <f t="shared" ref="EP19:EP22" ca="1" si="1001">SUMIF(JC:JC,EI19,JG:JG)+SUMIF(JF:JF,EI19,JH:JH)</f>
        <v>0</v>
      </c>
      <c r="EQ19" s="255">
        <f t="shared" ref="EQ19:EQ22" ca="1" si="1002">SUMIF(JF:JF,EI19,JG:JG)+SUMIF(JC:JC,EI19,JH:JH)</f>
        <v>0</v>
      </c>
      <c r="ER19" s="255">
        <f t="shared" ca="1" si="863"/>
        <v>1000</v>
      </c>
      <c r="ES19" s="255">
        <f t="shared" ca="1" si="864"/>
        <v>0</v>
      </c>
      <c r="ET19" s="255">
        <f ca="1">SUMIF(JC:JC,EI19,JI:JI)+SUMIF(JF:JF,EI19,JJ:JJ)</f>
        <v>0</v>
      </c>
      <c r="EU19" s="255">
        <f ca="1">SUMIF(JC:JC,EI19,JK:JK)+SUMIF(JF:JF,EI19,JL:JL)</f>
        <v>0</v>
      </c>
      <c r="EV19" s="255">
        <f t="shared" ca="1" si="865"/>
        <v>0</v>
      </c>
      <c r="EW19" s="255">
        <v>8</v>
      </c>
      <c r="EX19" s="255">
        <f t="shared" ref="EX19:EX22" ca="1" si="1003">RANK(EV19,EV$18:EV$22)</f>
        <v>1</v>
      </c>
      <c r="EZ19" s="255">
        <f ca="1">RANK(EV19,EV$18:EV$22)+COUNTIF(EV$18:EV19,EV19)-1</f>
        <v>2</v>
      </c>
      <c r="FA19" s="255" t="str">
        <f ca="1">INDEX(EI$18:EI$22,MATCH(2,EZ$18:EZ$22,0),0)</f>
        <v>Argentina</v>
      </c>
      <c r="FB19" s="255">
        <f t="shared" ref="FB19:FB22" ca="1" si="1004">INDEX(EX$18:EX$22,MATCH(FA19,EI$18:EI$22,0),0)</f>
        <v>1</v>
      </c>
      <c r="FC19" s="255" t="str">
        <f ca="1">IF(FC18&lt;&gt;"",FA19,"")</f>
        <v>Argentina</v>
      </c>
      <c r="FD19" s="255" t="str">
        <f ca="1">IF(FD18&lt;&gt;"",FA20,"")</f>
        <v/>
      </c>
      <c r="FE19" s="255" t="str">
        <f ca="1">IF(FE18&lt;&gt;"",FA21,"")</f>
        <v/>
      </c>
      <c r="FF19" s="255" t="str">
        <f ca="1">IF(FF18&lt;&gt;"",FA22,"")</f>
        <v/>
      </c>
      <c r="FH19" s="255" t="str">
        <f t="shared" ref="FH19:FH22" ca="1" si="1005">IF(FC19&lt;&gt;"",FC19,"")</f>
        <v>Argentina</v>
      </c>
      <c r="FI19" s="255">
        <f ca="1">SUMPRODUCT((JC3:JC42=FH19)*(JF3:JF42=FH20)*(JM3:JM42="W"))+SUMPRODUCT((JC3:JC42=FH19)*(JF3:JF42=FH21)*(JM3:JM42="W"))+SUMPRODUCT((JC3:JC42=FH19)*(JF3:JF42=FH22)*(JM3:JM42="W"))+SUMPRODUCT((JC3:JC42=FH19)*(JF3:JF42=FH18)*(JM3:JM42="W"))+SUMPRODUCT((JC3:JC42=FH20)*(JF3:JF42=FH19)*(JN3:JN42="W"))+SUMPRODUCT((JC3:JC42=FH21)*(JF3:JF42=FH19)*(JN3:JN42="W"))+SUMPRODUCT((JC3:JC42=FH22)*(JF3:JF42=FH19)*(JN3:JN42="W"))+SUMPRODUCT((JC3:JC42=FH18)*(JF3:JF42=FH19)*(JN3:JN42="W"))</f>
        <v>0</v>
      </c>
      <c r="FJ19" s="255">
        <f ca="1">SUMPRODUCT((JC3:JC42=FH19)*(JF3:JF42=FH20)*(JM3:JM42="D"))+SUMPRODUCT((JC3:JC42=FH19)*(JF3:JF42=FH21)*(JM3:JM42="D"))+SUMPRODUCT((JC3:JC42=FH19)*(JF3:JF42=FH22)*(JM3:JM42="D"))+SUMPRODUCT((JC3:JC42=FH19)*(JF3:JF42=FH18)*(JM3:JM42="D"))+SUMPRODUCT((JC3:JC42=FH20)*(JF3:JF42=FH19)*(JM3:JM42="D"))+SUMPRODUCT((JC3:JC42=FH21)*(JF3:JF42=FH19)*(JM3:JM42="D"))+SUMPRODUCT((JC3:JC42=FH22)*(JF3:JF42=FH19)*(JM3:JM42="D"))+SUMPRODUCT((JC3:JC42=FH18)*(JF3:JF42=FH19)*(JM3:JM42="D"))</f>
        <v>0</v>
      </c>
      <c r="FK19" s="255">
        <f ca="1">SUMPRODUCT((JC3:JC42=FH19)*(JF3:JF42=FH20)*(JM3:JM42="L"))+SUMPRODUCT((JC3:JC42=FH19)*(JF3:JF42=FH21)*(JM3:JM42="L"))+SUMPRODUCT((JC3:JC42=FH19)*(JF3:JF42=FH22)*(JM3:JM42="L"))+SUMPRODUCT((JC3:JC42=FH19)*(JF3:JF42=FH18)*(JM3:JM42="L"))+SUMPRODUCT((JC3:JC42=FH20)*(JF3:JF42=FH19)*(JN3:JN42="L"))+SUMPRODUCT((JC3:JC42=FH21)*(JF3:JF42=FH19)*(JN3:JN42="L"))+SUMPRODUCT((JC3:JC42=FH22)*(JF3:JF42=FH19)*(JN3:JN42="L"))+SUMPRODUCT((JC3:JC42=FH18)*(JF3:JF42=FH19)*(JN3:JN42="L"))</f>
        <v>0</v>
      </c>
      <c r="FL19" s="255">
        <f ca="1">IF(FH19&lt;&gt;"",VLOOKUP(FH19,EI4:EM29,5,FALSE),0)</f>
        <v>0</v>
      </c>
      <c r="FM19" s="255">
        <f ca="1">IF(FH19&lt;&gt;"",VLOOKUP(FH19,EI4:EN29,6,FALSE),0)</f>
        <v>0</v>
      </c>
      <c r="FN19" s="255">
        <f ca="1">FL19-FM19+1000</f>
        <v>1000</v>
      </c>
      <c r="FO19" s="255">
        <f ca="1">IF(FH19&lt;&gt;"",VLOOKUP(FH19,EI4:EP29,8,FALSE),0)</f>
        <v>0</v>
      </c>
      <c r="FP19" s="255">
        <f ca="1">IF(FH19&lt;&gt;"",VLOOKUP(FH19,EI4:EQ29,9,FALSE),0)</f>
        <v>0</v>
      </c>
      <c r="FQ19" s="255">
        <f t="shared" ref="FQ19" ca="1" si="1006">FO19-FP19+1000</f>
        <v>1000</v>
      </c>
      <c r="FR19" s="255">
        <f ca="1">IF(FH19&lt;&gt;"",VLOOKUP(FH19,EI18:EM22,5,FALSE),"")</f>
        <v>0</v>
      </c>
      <c r="FS19" s="255">
        <f ca="1">IF(FH19&lt;&gt;"",VLOOKUP(FH19,EI18:EP22,8,FALSE),"")</f>
        <v>0</v>
      </c>
      <c r="FT19" s="255">
        <f ca="1">IF(FH19&lt;&gt;"",VLOOKUP(FH19,EI18:EW22,15,FALSE),"")</f>
        <v>8</v>
      </c>
      <c r="FU19" s="255">
        <f ca="1">SUMPRODUCT((JC3:JC42=FH19)*(JF3:JF42=FH20)*JI3:JI42)+SUMPRODUCT((JC3:JC42=FH19)*(JF3:JF42=FH21)*JI3:JI42)+SUMPRODUCT((JC3:JC42=FH19)*(JF3:JF42=FH22)*JI3:JI42)+SUMPRODUCT((JC3:JC42=FH19)*(JF3:JF42=FH18)*JI3:JI42)+SUMPRODUCT((JC3:JC42=FH20)*(JF3:JF42=FH19)*JJ3:JJ42)+SUMPRODUCT((JC3:JC42=FH21)*(JF3:JF42=FH19)*JJ3:JJ42)+SUMPRODUCT((JC3:JC42=FH22)*(JF3:JF42=FH19)*JJ3:JJ42)+SUMPRODUCT((JC3:JC42=FH18)*(JF3:JF42=FH19)*JJ3:JJ42)</f>
        <v>0</v>
      </c>
      <c r="FV19" s="255">
        <f ca="1">SUMPRODUCT((JC3:JC42=FH19)*(JF3:JF42=FH20)*JK3:JK42)+SUMPRODUCT((JC3:JC42=FH19)*(JF3:JF42=FH21)*JK3:JK42)+SUMPRODUCT((JC3:JC42=FH19)*(JF3:JF42=FH22)*JK3:JK42)+SUMPRODUCT((JC3:JC42=FH19)*(JF3:JF42=FH18)*JK3:JK42)+SUMPRODUCT((JC3:JC42=FH20)*(JF3:JF42=FH19)*JL3:JL42)+SUMPRODUCT((JC3:JC42=FH21)*(JF3:JF42=FH19)*JL3:JL42)+SUMPRODUCT((JC3:JC42=FH22)*(JF3:JF42=FH19)*JL3:JL42)+SUMPRODUCT((JC3:JC42=FH18)*(JF3:JF42=FH19)*JL3:JL42)</f>
        <v>0</v>
      </c>
      <c r="FW19" s="255">
        <f t="shared" ref="FW19" ca="1" si="1007">FI19*4+FJ19*2+FU19+FV19</f>
        <v>0</v>
      </c>
      <c r="FX19" s="255">
        <f ca="1">IF(FH19&lt;&gt;"",RANK(FW19,FW18:FW22),"")</f>
        <v>1</v>
      </c>
      <c r="FY19" s="255">
        <f ca="1">SUMPRODUCT((FW18:FW22=FW19)*(FN18:FN22&gt;FN19))</f>
        <v>0</v>
      </c>
      <c r="FZ19" s="255">
        <f ca="1">SUMPRODUCT((FW18:FW22=FW19)*(FN18:FN22=FN19)*(FQ18:FQ22&gt;FQ19))</f>
        <v>0</v>
      </c>
      <c r="GA19" s="255">
        <f ca="1">SUMPRODUCT((FW18:FW22=FW19)*(FN18:FN22=FN19)*(FQ18:FQ22=FQ19)*(FR18:FR22&gt;FR19))</f>
        <v>0</v>
      </c>
      <c r="GB19" s="255">
        <f ca="1">SUMPRODUCT((FW18:FW22=FW19)*(FN18:FN22=FN19)*(FQ18:FQ22=FQ19)*(FR18:FR22=FR19)*(FS18:FS22&gt;FS19))</f>
        <v>0</v>
      </c>
      <c r="GC19" s="255">
        <f ca="1">SUMPRODUCT((FW18:FW22=FW19)*(FN18:FN22=FN19)*(FQ18:FQ22=FQ19)*(FR18:FR22=FR19)*(FS18:FS22=FS19)*(FT18:FT22&gt;FT19))</f>
        <v>3</v>
      </c>
      <c r="GD19" s="255">
        <f t="shared" ref="GD19:GD22" ca="1" si="1008">IF(FH19&lt;&gt;"",SUM(FX19:GC19),"")</f>
        <v>4</v>
      </c>
      <c r="GE19" s="255" t="str">
        <f ca="1">IF(FH19&lt;&gt;"",INDEX(FH18:FH22,MATCH(2,GD18:GD22,0),0),"")</f>
        <v>Georgia</v>
      </c>
      <c r="GF19" s="255" t="str">
        <f ca="1">IF(FD18&lt;&gt;"",FD18,"")</f>
        <v/>
      </c>
      <c r="GG19" s="255">
        <f ca="1">SUMPRODUCT((JC3:JC42=GF19)*(JF3:JF42=GF20)*(JM3:JM42="W"))+SUMPRODUCT((JC3:JC42=GF19)*(JF3:JF42=GF21)*(JM3:JM42="W"))+SUMPRODUCT((JC3:JC42=GF19)*(JF3:JF42=GF22)*(JM3:JM42="W"))+SUMPRODUCT((JC3:JC42=GF20)*(JF3:JF42=GF19)*(JN3:JN42="W"))+SUMPRODUCT((JC3:JC42=GF21)*(JF3:JF42=GF19)*(JN3:JN42="W"))+SUMPRODUCT((JC3:JC42=GF22)*(JF3:JF42=GF19)*(JN3:JN42="W"))</f>
        <v>0</v>
      </c>
      <c r="GH19" s="255">
        <f ca="1">SUMPRODUCT((JC3:JC42=GF19)*(JF3:JF42=GF20)*(JM3:JM42="D"))+SUMPRODUCT((JC3:JC42=GF19)*(JF3:JF42=GF21)*(JM3:JM42="D"))+SUMPRODUCT((JC3:JC42=GF19)*(JF3:JF42=GF22)*(JM3:JM42="D"))+SUMPRODUCT((JC3:JC42=GF20)*(JF3:JF42=GF19)*(JM3:JM42="D"))+SUMPRODUCT((JC3:JC42=GF21)*(JF3:JF42=GF19)*(JM3:JM42="D"))+SUMPRODUCT((JC3:JC42=GF22)*(JF3:JF42=GF19)*(JM3:JM42="D"))</f>
        <v>0</v>
      </c>
      <c r="GI19" s="255">
        <f ca="1">SUMPRODUCT((JC3:JC42=GF19)*(JF3:JF42=GF20)*(JM3:JM42="L"))+SUMPRODUCT((JC3:JC42=GF19)*(JF3:JF42=GF21)*(JM3:JM42="L"))+SUMPRODUCT((JC3:JC42=GF19)*(JF3:JF42=GF22)*(JM3:JM42="L"))+SUMPRODUCT((JC3:JC42=GF20)*(JF3:JF42=GF19)*(JN3:JN42="L"))+SUMPRODUCT((JC3:JC42=GF21)*(JF3:JF42=GF19)*(JN3:JN42="L"))+SUMPRODUCT((JC3:JC42=GF22)*(JF3:JF42=GF19)*(JN3:JN42="L"))</f>
        <v>0</v>
      </c>
      <c r="GJ19" s="255">
        <f ca="1">IF(GF19&lt;&gt;"",VLOOKUP(GF19,EI4:EM29,5,FALSE),0)</f>
        <v>0</v>
      </c>
      <c r="GK19" s="255">
        <f ca="1">IF(GF19&lt;&gt;"",VLOOKUP(GF19,EI4:EN29,6,FALSE),0)</f>
        <v>0</v>
      </c>
      <c r="GL19" s="255">
        <f ca="1">GJ19-GK19+1000</f>
        <v>1000</v>
      </c>
      <c r="GM19" s="255">
        <f ca="1">IF(GF19&lt;&gt;"",VLOOKUP(GF19,EI4:EP29,8,FALSE),0)</f>
        <v>0</v>
      </c>
      <c r="GN19" s="255">
        <f ca="1">IF(GF19&lt;&gt;"",VLOOKUP(GF19,EI4:EQ29,9,FALSE),0)</f>
        <v>0</v>
      </c>
      <c r="GO19" s="255">
        <f ca="1">GM19-GN19+1000</f>
        <v>1000</v>
      </c>
      <c r="GP19" s="255" t="str">
        <f ca="1">IF(GF19&lt;&gt;"",VLOOKUP(GF19,EI18:EM22,5,FALSE),"")</f>
        <v/>
      </c>
      <c r="GQ19" s="255" t="str">
        <f ca="1">IF(GF19&lt;&gt;"",VLOOKUP(GF19,EI18:EP22,8,FALSE),"")</f>
        <v/>
      </c>
      <c r="GR19" s="255" t="str">
        <f ca="1">IF(GF19&lt;&gt;"",VLOOKUP(GF19,EI18:EW22,15,FALSE),"")</f>
        <v/>
      </c>
      <c r="GS19" s="255">
        <f ca="1">SUMPRODUCT((JC3:JC42=GF19)*(JF3:JF42=GF20)*JI3:JI42)+SUMPRODUCT((JC3:JC42=GF19)*(JF3:JF42=GF21)*JI3:JI42)+SUMPRODUCT((JC3:JC42=GF19)*(JF3:JF42=GF22)*JI3:JI42)+SUMPRODUCT((JC3:JC42=GF20)*(JF3:JF42=GF19)*JJ3:JJ42)+SUMPRODUCT((JC3:JC42=GF21)*(JF3:JF42=GF19)*JJ3:JJ42)+SUMPRODUCT((JC3:JC42=GF22)*(JF3:JF42=GF19)*JJ3:JJ42)</f>
        <v>0</v>
      </c>
      <c r="GT19" s="255">
        <f ca="1">SUMPRODUCT((JC3:JC42=GF19)*(JF3:JF42=GF20)*JK3:JK42)+SUMPRODUCT((JC3:JC42=GF19)*(JF3:JF42=GF21)*JK3:JK42)+SUMPRODUCT((JC3:JC42=GF19)*(JF3:JF42=GF22)*JK3:JK42)+SUMPRODUCT((JC3:JC42=GF20)*(JF3:JF42=GF19)*JL3:JL42)+SUMPRODUCT((JC3:JC42=GF21)*(JF3:JF42=GF19)*JL3:JL42)+SUMPRODUCT((JC3:JC42=GF22)*(JF3:JF42=GF19)*JL3:JL42)</f>
        <v>0</v>
      </c>
      <c r="GU19" s="255">
        <f ca="1">GG19*4+GH19*2+GS19+GT19</f>
        <v>0</v>
      </c>
      <c r="GV19" s="255" t="str">
        <f ca="1">IF(GF19&lt;&gt;"",RANK(GU19,GU19:GU22),"")</f>
        <v/>
      </c>
      <c r="GW19" s="255">
        <f ca="1">SUMPRODUCT((GU19:GU22=GU19)*(GL19:GL22&gt;GL19))</f>
        <v>0</v>
      </c>
      <c r="GX19" s="255">
        <f ca="1">SUMPRODUCT((GU19:GU22=GU19)*(GL19:GL22=GL19)*(GO19:GO22&gt;GO19))</f>
        <v>0</v>
      </c>
      <c r="GY19" s="255">
        <f ca="1">SUMPRODUCT((GU18:GU22=GU19)*(GL18:GL22=GL19)*(GO18:GO22=GO19)*(GP18:GP22&gt;GP19))</f>
        <v>0</v>
      </c>
      <c r="GZ19" s="255">
        <f ca="1">SUMPRODUCT((GU18:GU22=GU19)*(GL18:GL22=GL19)*(GO18:GO22=GO19)*(GP18:GP22=GP19)*(GQ18:GQ22&gt;GQ19))</f>
        <v>0</v>
      </c>
      <c r="HA19" s="255">
        <f ca="1">SUMPRODUCT((GU18:GU22=GU19)*(GL18:GL22=GL19)*(GO18:GO22=GO19)*(GP18:GP22=GP19)*(GQ18:GQ22=GQ19)*(GR18:GR22&gt;GR19))</f>
        <v>0</v>
      </c>
      <c r="HB19" s="255" t="str">
        <f t="shared" ref="HB19:HB22" ca="1" si="1009">IF(GF19&lt;&gt;"",SUM(GV19:HA19)+1,"")</f>
        <v/>
      </c>
      <c r="HC19" s="255" t="str">
        <f ca="1">IF(GF19&lt;&gt;"",INDEX(GF19:GF22,MATCH(2,HB19:HB22,0),0),"")</f>
        <v/>
      </c>
      <c r="IZ19" s="255" t="str">
        <f ca="1">IF(HC19&lt;&gt;"",HC19,IF(GE19&lt;&gt;"",GE19,FA19))</f>
        <v>Georgia</v>
      </c>
      <c r="JA19" s="255">
        <v>2</v>
      </c>
      <c r="JB19" s="255">
        <v>17</v>
      </c>
      <c r="JC19" s="255" t="str">
        <f t="shared" si="18"/>
        <v>Australia</v>
      </c>
      <c r="JD19" s="255" t="str">
        <f ca="1">IF(OFFSET('All Players'!$W26,0,JD$1)&lt;&gt;"",OFFSET('All Players'!$W26,0,JD$1),"")</f>
        <v/>
      </c>
      <c r="JE19" s="255" t="str">
        <f ca="1">IF(OFFSET('All Players'!$Y26,0,JD$1)&lt;&gt;"",OFFSET('All Players'!$Y26,0,JD$1),"")</f>
        <v/>
      </c>
      <c r="JF19" s="255" t="str">
        <f t="shared" si="19"/>
        <v>Uruguay</v>
      </c>
      <c r="JG19" s="255" t="str">
        <f ca="1">IF(OFFSET('All Players'!$AA26,0,JF$1)&lt;&gt;"",OFFSET('All Players'!$AA26,0,JF$1),"")</f>
        <v/>
      </c>
      <c r="JH19" s="255" t="str">
        <f ca="1">IF(OFFSET('All Players'!$AC26,0,JG$1)&lt;&gt;"",OFFSET('All Players'!$AC26,0,JG$1),"")</f>
        <v/>
      </c>
      <c r="JI19" s="255">
        <f t="shared" ca="1" si="20"/>
        <v>0</v>
      </c>
      <c r="JJ19" s="255">
        <f t="shared" ca="1" si="21"/>
        <v>0</v>
      </c>
      <c r="JK19" s="255">
        <f t="shared" ca="1" si="22"/>
        <v>0</v>
      </c>
      <c r="JL19" s="255">
        <f t="shared" ca="1" si="23"/>
        <v>0</v>
      </c>
      <c r="JM19" s="255" t="str">
        <f t="shared" ca="1" si="24"/>
        <v/>
      </c>
      <c r="JN19" s="255" t="str">
        <f t="shared" ca="1" si="25"/>
        <v/>
      </c>
      <c r="JO19" s="255">
        <f ca="1">VLOOKUP(JP19,OG18:OH22,2,FALSE)</f>
        <v>4</v>
      </c>
      <c r="JP19" s="255" t="s">
        <v>3</v>
      </c>
      <c r="JQ19" s="255">
        <f t="shared" ca="1" si="867"/>
        <v>0</v>
      </c>
      <c r="JR19" s="255">
        <f t="shared" ca="1" si="868"/>
        <v>0</v>
      </c>
      <c r="JS19" s="255">
        <f t="shared" ca="1" si="869"/>
        <v>0</v>
      </c>
      <c r="JT19" s="255">
        <f t="shared" ca="1" si="870"/>
        <v>0</v>
      </c>
      <c r="JU19" s="255">
        <f t="shared" ref="JU19:JU22" ca="1" si="1010">SUMIF(OM$3:OM$60,JP19,OK$3:OK$60)+SUMIF(OJ$3:OJ$60,JP19,OL$3:OL$60)</f>
        <v>0</v>
      </c>
      <c r="JV19" s="255">
        <f t="shared" ca="1" si="871"/>
        <v>1000</v>
      </c>
      <c r="JW19" s="255">
        <f t="shared" ref="JW19:JW22" ca="1" si="1011">SUMIF(OJ:OJ,JP19,ON:ON)+SUMIF(OM:OM,JP19,OO:OO)</f>
        <v>0</v>
      </c>
      <c r="JX19" s="255">
        <f t="shared" ref="JX19:JX22" ca="1" si="1012">SUMIF(OM:OM,JP19,ON:ON)+SUMIF(OJ:OJ,JP19,OO:OO)</f>
        <v>0</v>
      </c>
      <c r="JY19" s="255">
        <f t="shared" ca="1" si="872"/>
        <v>1000</v>
      </c>
      <c r="JZ19" s="255">
        <f t="shared" ca="1" si="873"/>
        <v>0</v>
      </c>
      <c r="KA19" s="255">
        <f ca="1">SUMIF(OJ:OJ,JP19,OP:OP)+SUMIF(OM:OM,JP19,OQ:OQ)</f>
        <v>0</v>
      </c>
      <c r="KB19" s="255">
        <f ca="1">SUMIF(OJ:OJ,JP19,OR:OR)+SUMIF(OM:OM,JP19,OS:OS)</f>
        <v>0</v>
      </c>
      <c r="KC19" s="255">
        <f t="shared" ca="1" si="874"/>
        <v>0</v>
      </c>
      <c r="KD19" s="255">
        <v>8</v>
      </c>
      <c r="KE19" s="255">
        <f t="shared" ref="KE19:KE22" ca="1" si="1013">RANK(KC19,KC$18:KC$22)</f>
        <v>1</v>
      </c>
      <c r="KG19" s="255">
        <f ca="1">RANK(KC19,KC$18:KC$22)+COUNTIF(KC$18:KC19,KC19)-1</f>
        <v>2</v>
      </c>
      <c r="KH19" s="255" t="str">
        <f ca="1">INDEX(JP$18:JP$22,MATCH(2,KG$18:KG$22,0),0)</f>
        <v>Argentina</v>
      </c>
      <c r="KI19" s="255">
        <f t="shared" ref="KI19:KI22" ca="1" si="1014">INDEX(KE$18:KE$22,MATCH(KH19,JP$18:JP$22,0),0)</f>
        <v>1</v>
      </c>
      <c r="KJ19" s="255" t="str">
        <f ca="1">IF(KJ18&lt;&gt;"",KH19,"")</f>
        <v>Argentina</v>
      </c>
      <c r="KK19" s="255" t="str">
        <f ca="1">IF(KK18&lt;&gt;"",KH20,"")</f>
        <v/>
      </c>
      <c r="KL19" s="255" t="str">
        <f ca="1">IF(KL18&lt;&gt;"",KH21,"")</f>
        <v/>
      </c>
      <c r="KM19" s="255" t="str">
        <f ca="1">IF(KM18&lt;&gt;"",KH22,"")</f>
        <v/>
      </c>
      <c r="KO19" s="255" t="str">
        <f t="shared" ref="KO19:KO22" ca="1" si="1015">IF(KJ19&lt;&gt;"",KJ19,"")</f>
        <v>Argentina</v>
      </c>
      <c r="KP19" s="255">
        <f ca="1">SUMPRODUCT((OJ3:OJ42=KO19)*(OM3:OM42=KO20)*(OT3:OT42="W"))+SUMPRODUCT((OJ3:OJ42=KO19)*(OM3:OM42=KO21)*(OT3:OT42="W"))+SUMPRODUCT((OJ3:OJ42=KO19)*(OM3:OM42=KO22)*(OT3:OT42="W"))+SUMPRODUCT((OJ3:OJ42=KO19)*(OM3:OM42=KO18)*(OT3:OT42="W"))+SUMPRODUCT((OJ3:OJ42=KO20)*(OM3:OM42=KO19)*(OU3:OU42="W"))+SUMPRODUCT((OJ3:OJ42=KO21)*(OM3:OM42=KO19)*(OU3:OU42="W"))+SUMPRODUCT((OJ3:OJ42=KO22)*(OM3:OM42=KO19)*(OU3:OU42="W"))+SUMPRODUCT((OJ3:OJ42=KO18)*(OM3:OM42=KO19)*(OU3:OU42="W"))</f>
        <v>0</v>
      </c>
      <c r="KQ19" s="255">
        <f ca="1">SUMPRODUCT((OJ3:OJ42=KO19)*(OM3:OM42=KO20)*(OT3:OT42="D"))+SUMPRODUCT((OJ3:OJ42=KO19)*(OM3:OM42=KO21)*(OT3:OT42="D"))+SUMPRODUCT((OJ3:OJ42=KO19)*(OM3:OM42=KO22)*(OT3:OT42="D"))+SUMPRODUCT((OJ3:OJ42=KO19)*(OM3:OM42=KO18)*(OT3:OT42="D"))+SUMPRODUCT((OJ3:OJ42=KO20)*(OM3:OM42=KO19)*(OT3:OT42="D"))+SUMPRODUCT((OJ3:OJ42=KO21)*(OM3:OM42=KO19)*(OT3:OT42="D"))+SUMPRODUCT((OJ3:OJ42=KO22)*(OM3:OM42=KO19)*(OT3:OT42="D"))+SUMPRODUCT((OJ3:OJ42=KO18)*(OM3:OM42=KO19)*(OT3:OT42="D"))</f>
        <v>0</v>
      </c>
      <c r="KR19" s="255">
        <f ca="1">SUMPRODUCT((OJ3:OJ42=KO19)*(OM3:OM42=KO20)*(OT3:OT42="L"))+SUMPRODUCT((OJ3:OJ42=KO19)*(OM3:OM42=KO21)*(OT3:OT42="L"))+SUMPRODUCT((OJ3:OJ42=KO19)*(OM3:OM42=KO22)*(OT3:OT42="L"))+SUMPRODUCT((OJ3:OJ42=KO19)*(OM3:OM42=KO18)*(OT3:OT42="L"))+SUMPRODUCT((OJ3:OJ42=KO20)*(OM3:OM42=KO19)*(OU3:OU42="L"))+SUMPRODUCT((OJ3:OJ42=KO21)*(OM3:OM42=KO19)*(OU3:OU42="L"))+SUMPRODUCT((OJ3:OJ42=KO22)*(OM3:OM42=KO19)*(OU3:OU42="L"))+SUMPRODUCT((OJ3:OJ42=KO18)*(OM3:OM42=KO19)*(OU3:OU42="L"))</f>
        <v>0</v>
      </c>
      <c r="KS19" s="255">
        <f ca="1">IF(KO19&lt;&gt;"",VLOOKUP(KO19,JP4:JT29,5,FALSE),0)</f>
        <v>0</v>
      </c>
      <c r="KT19" s="255">
        <f ca="1">IF(KO19&lt;&gt;"",VLOOKUP(KO19,JP4:JU29,6,FALSE),0)</f>
        <v>0</v>
      </c>
      <c r="KU19" s="255">
        <f ca="1">KS19-KT19+1000</f>
        <v>1000</v>
      </c>
      <c r="KV19" s="255">
        <f ca="1">IF(KO19&lt;&gt;"",VLOOKUP(KO19,JP4:JW29,8,FALSE),0)</f>
        <v>0</v>
      </c>
      <c r="KW19" s="255">
        <f ca="1">IF(KO19&lt;&gt;"",VLOOKUP(KO19,JP4:JX29,9,FALSE),0)</f>
        <v>0</v>
      </c>
      <c r="KX19" s="255">
        <f t="shared" ref="KX19" ca="1" si="1016">KV19-KW19+1000</f>
        <v>1000</v>
      </c>
      <c r="KY19" s="255">
        <f ca="1">IF(KO19&lt;&gt;"",VLOOKUP(KO19,JP18:JT22,5,FALSE),"")</f>
        <v>0</v>
      </c>
      <c r="KZ19" s="255">
        <f ca="1">IF(KO19&lt;&gt;"",VLOOKUP(KO19,JP18:JW22,8,FALSE),"")</f>
        <v>0</v>
      </c>
      <c r="LA19" s="255">
        <f ca="1">IF(KO19&lt;&gt;"",VLOOKUP(KO19,JP18:KD22,15,FALSE),"")</f>
        <v>8</v>
      </c>
      <c r="LB19" s="255">
        <f ca="1">SUMPRODUCT((OJ3:OJ42=KO19)*(OM3:OM42=KO20)*OP3:OP42)+SUMPRODUCT((OJ3:OJ42=KO19)*(OM3:OM42=KO21)*OP3:OP42)+SUMPRODUCT((OJ3:OJ42=KO19)*(OM3:OM42=KO22)*OP3:OP42)+SUMPRODUCT((OJ3:OJ42=KO19)*(OM3:OM42=KO18)*OP3:OP42)+SUMPRODUCT((OJ3:OJ42=KO20)*(OM3:OM42=KO19)*OQ3:OQ42)+SUMPRODUCT((OJ3:OJ42=KO21)*(OM3:OM42=KO19)*OQ3:OQ42)+SUMPRODUCT((OJ3:OJ42=KO22)*(OM3:OM42=KO19)*OQ3:OQ42)+SUMPRODUCT((OJ3:OJ42=KO18)*(OM3:OM42=KO19)*OQ3:OQ42)</f>
        <v>0</v>
      </c>
      <c r="LC19" s="255">
        <f ca="1">SUMPRODUCT((OJ3:OJ42=KO19)*(OM3:OM42=KO20)*OR3:OR42)+SUMPRODUCT((OJ3:OJ42=KO19)*(OM3:OM42=KO21)*OR3:OR42)+SUMPRODUCT((OJ3:OJ42=KO19)*(OM3:OM42=KO22)*OR3:OR42)+SUMPRODUCT((OJ3:OJ42=KO19)*(OM3:OM42=KO18)*OR3:OR42)+SUMPRODUCT((OJ3:OJ42=KO20)*(OM3:OM42=KO19)*OS3:OS42)+SUMPRODUCT((OJ3:OJ42=KO21)*(OM3:OM42=KO19)*OS3:OS42)+SUMPRODUCT((OJ3:OJ42=KO22)*(OM3:OM42=KO19)*OS3:OS42)+SUMPRODUCT((OJ3:OJ42=KO18)*(OM3:OM42=KO19)*OS3:OS42)</f>
        <v>0</v>
      </c>
      <c r="LD19" s="255">
        <f t="shared" ref="LD19" ca="1" si="1017">KP19*4+KQ19*2+LB19+LC19</f>
        <v>0</v>
      </c>
      <c r="LE19" s="255">
        <f ca="1">IF(KO19&lt;&gt;"",RANK(LD19,LD18:LD22),"")</f>
        <v>1</v>
      </c>
      <c r="LF19" s="255">
        <f ca="1">SUMPRODUCT((LD18:LD22=LD19)*(KU18:KU22&gt;KU19))</f>
        <v>0</v>
      </c>
      <c r="LG19" s="255">
        <f ca="1">SUMPRODUCT((LD18:LD22=LD19)*(KU18:KU22=KU19)*(KX18:KX22&gt;KX19))</f>
        <v>0</v>
      </c>
      <c r="LH19" s="255">
        <f ca="1">SUMPRODUCT((LD18:LD22=LD19)*(KU18:KU22=KU19)*(KX18:KX22=KX19)*(KY18:KY22&gt;KY19))</f>
        <v>0</v>
      </c>
      <c r="LI19" s="255">
        <f ca="1">SUMPRODUCT((LD18:LD22=LD19)*(KU18:KU22=KU19)*(KX18:KX22=KX19)*(KY18:KY22=KY19)*(KZ18:KZ22&gt;KZ19))</f>
        <v>0</v>
      </c>
      <c r="LJ19" s="255">
        <f ca="1">SUMPRODUCT((LD18:LD22=LD19)*(KU18:KU22=KU19)*(KX18:KX22=KX19)*(KY18:KY22=KY19)*(KZ18:KZ22=KZ19)*(LA18:LA22&gt;LA19))</f>
        <v>3</v>
      </c>
      <c r="LK19" s="255">
        <f t="shared" ref="LK19:LK22" ca="1" si="1018">IF(KO19&lt;&gt;"",SUM(LE19:LJ19),"")</f>
        <v>4</v>
      </c>
      <c r="LL19" s="255" t="str">
        <f ca="1">IF(KO19&lt;&gt;"",INDEX(KO18:KO22,MATCH(2,LK18:LK22,0),0),"")</f>
        <v>Georgia</v>
      </c>
      <c r="LM19" s="255" t="str">
        <f ca="1">IF(KK18&lt;&gt;"",KK18,"")</f>
        <v/>
      </c>
      <c r="LN19" s="255">
        <f ca="1">SUMPRODUCT((OJ3:OJ42=LM19)*(OM3:OM42=LM20)*(OT3:OT42="W"))+SUMPRODUCT((OJ3:OJ42=LM19)*(OM3:OM42=LM21)*(OT3:OT42="W"))+SUMPRODUCT((OJ3:OJ42=LM19)*(OM3:OM42=LM22)*(OT3:OT42="W"))+SUMPRODUCT((OJ3:OJ42=LM20)*(OM3:OM42=LM19)*(OU3:OU42="W"))+SUMPRODUCT((OJ3:OJ42=LM21)*(OM3:OM42=LM19)*(OU3:OU42="W"))+SUMPRODUCT((OJ3:OJ42=LM22)*(OM3:OM42=LM19)*(OU3:OU42="W"))</f>
        <v>0</v>
      </c>
      <c r="LO19" s="255">
        <f ca="1">SUMPRODUCT((OJ3:OJ42=LM19)*(OM3:OM42=LM20)*(OT3:OT42="D"))+SUMPRODUCT((OJ3:OJ42=LM19)*(OM3:OM42=LM21)*(OT3:OT42="D"))+SUMPRODUCT((OJ3:OJ42=LM19)*(OM3:OM42=LM22)*(OT3:OT42="D"))+SUMPRODUCT((OJ3:OJ42=LM20)*(OM3:OM42=LM19)*(OT3:OT42="D"))+SUMPRODUCT((OJ3:OJ42=LM21)*(OM3:OM42=LM19)*(OT3:OT42="D"))+SUMPRODUCT((OJ3:OJ42=LM22)*(OM3:OM42=LM19)*(OT3:OT42="D"))</f>
        <v>0</v>
      </c>
      <c r="LP19" s="255">
        <f ca="1">SUMPRODUCT((OJ3:OJ42=LM19)*(OM3:OM42=LM20)*(OT3:OT42="L"))+SUMPRODUCT((OJ3:OJ42=LM19)*(OM3:OM42=LM21)*(OT3:OT42="L"))+SUMPRODUCT((OJ3:OJ42=LM19)*(OM3:OM42=LM22)*(OT3:OT42="L"))+SUMPRODUCT((OJ3:OJ42=LM20)*(OM3:OM42=LM19)*(OU3:OU42="L"))+SUMPRODUCT((OJ3:OJ42=LM21)*(OM3:OM42=LM19)*(OU3:OU42="L"))+SUMPRODUCT((OJ3:OJ42=LM22)*(OM3:OM42=LM19)*(OU3:OU42="L"))</f>
        <v>0</v>
      </c>
      <c r="LQ19" s="255">
        <f ca="1">IF(LM19&lt;&gt;"",VLOOKUP(LM19,JP4:JT29,5,FALSE),0)</f>
        <v>0</v>
      </c>
      <c r="LR19" s="255">
        <f ca="1">IF(LM19&lt;&gt;"",VLOOKUP(LM19,JP4:JU29,6,FALSE),0)</f>
        <v>0</v>
      </c>
      <c r="LS19" s="255">
        <f ca="1">LQ19-LR19+1000</f>
        <v>1000</v>
      </c>
      <c r="LT19" s="255">
        <f ca="1">IF(LM19&lt;&gt;"",VLOOKUP(LM19,JP4:JW29,8,FALSE),0)</f>
        <v>0</v>
      </c>
      <c r="LU19" s="255">
        <f ca="1">IF(LM19&lt;&gt;"",VLOOKUP(LM19,JP4:JX29,9,FALSE),0)</f>
        <v>0</v>
      </c>
      <c r="LV19" s="255">
        <f ca="1">LT19-LU19+1000</f>
        <v>1000</v>
      </c>
      <c r="LW19" s="255" t="str">
        <f ca="1">IF(LM19&lt;&gt;"",VLOOKUP(LM19,JP18:JT22,5,FALSE),"")</f>
        <v/>
      </c>
      <c r="LX19" s="255" t="str">
        <f ca="1">IF(LM19&lt;&gt;"",VLOOKUP(LM19,JP18:JW22,8,FALSE),"")</f>
        <v/>
      </c>
      <c r="LY19" s="255" t="str">
        <f ca="1">IF(LM19&lt;&gt;"",VLOOKUP(LM19,JP18:KD22,15,FALSE),"")</f>
        <v/>
      </c>
      <c r="LZ19" s="255">
        <f ca="1">SUMPRODUCT((OJ3:OJ42=LM19)*(OM3:OM42=LM20)*OP3:OP42)+SUMPRODUCT((OJ3:OJ42=LM19)*(OM3:OM42=LM21)*OP3:OP42)+SUMPRODUCT((OJ3:OJ42=LM19)*(OM3:OM42=LM22)*OP3:OP42)+SUMPRODUCT((OJ3:OJ42=LM20)*(OM3:OM42=LM19)*OQ3:OQ42)+SUMPRODUCT((OJ3:OJ42=LM21)*(OM3:OM42=LM19)*OQ3:OQ42)+SUMPRODUCT((OJ3:OJ42=LM22)*(OM3:OM42=LM19)*OQ3:OQ42)</f>
        <v>0</v>
      </c>
      <c r="MA19" s="255">
        <f ca="1">SUMPRODUCT((OJ3:OJ42=LM19)*(OM3:OM42=LM20)*OR3:OR42)+SUMPRODUCT((OJ3:OJ42=LM19)*(OM3:OM42=LM21)*OR3:OR42)+SUMPRODUCT((OJ3:OJ42=LM19)*(OM3:OM42=LM22)*OR3:OR42)+SUMPRODUCT((OJ3:OJ42=LM20)*(OM3:OM42=LM19)*OS3:OS42)+SUMPRODUCT((OJ3:OJ42=LM21)*(OM3:OM42=LM19)*OS3:OS42)+SUMPRODUCT((OJ3:OJ42=LM22)*(OM3:OM42=LM19)*OS3:OS42)</f>
        <v>0</v>
      </c>
      <c r="MB19" s="255">
        <f ca="1">LN19*4+LO19*2+LZ19+MA19</f>
        <v>0</v>
      </c>
      <c r="MC19" s="255" t="str">
        <f ca="1">IF(LM19&lt;&gt;"",RANK(MB19,MB19:MB22),"")</f>
        <v/>
      </c>
      <c r="MD19" s="255">
        <f ca="1">SUMPRODUCT((MB19:MB22=MB19)*(LS19:LS22&gt;LS19))</f>
        <v>0</v>
      </c>
      <c r="ME19" s="255">
        <f ca="1">SUMPRODUCT((MB19:MB22=MB19)*(LS19:LS22=LS19)*(LV19:LV22&gt;LV19))</f>
        <v>0</v>
      </c>
      <c r="MF19" s="255">
        <f ca="1">SUMPRODUCT((MB18:MB22=MB19)*(LS18:LS22=LS19)*(LV18:LV22=LV19)*(LW18:LW22&gt;LW19))</f>
        <v>0</v>
      </c>
      <c r="MG19" s="255">
        <f ca="1">SUMPRODUCT((MB18:MB22=MB19)*(LS18:LS22=LS19)*(LV18:LV22=LV19)*(LW18:LW22=LW19)*(LX18:LX22&gt;LX19))</f>
        <v>0</v>
      </c>
      <c r="MH19" s="255">
        <f ca="1">SUMPRODUCT((MB18:MB22=MB19)*(LS18:LS22=LS19)*(LV18:LV22=LV19)*(LW18:LW22=LW19)*(LX18:LX22=LX19)*(LY18:LY22&gt;LY19))</f>
        <v>0</v>
      </c>
      <c r="MI19" s="255" t="str">
        <f t="shared" ref="MI19:MI22" ca="1" si="1019">IF(LM19&lt;&gt;"",SUM(MC19:MH19)+1,"")</f>
        <v/>
      </c>
      <c r="MJ19" s="255" t="str">
        <f ca="1">IF(LM19&lt;&gt;"",INDEX(LM19:LM22,MATCH(2,MI19:MI22,0),0),"")</f>
        <v/>
      </c>
      <c r="OG19" s="255" t="str">
        <f ca="1">IF(MJ19&lt;&gt;"",MJ19,IF(LL19&lt;&gt;"",LL19,KH19))</f>
        <v>Georgia</v>
      </c>
      <c r="OH19" s="255">
        <v>2</v>
      </c>
      <c r="OI19" s="255">
        <v>17</v>
      </c>
      <c r="OJ19" s="255" t="str">
        <f t="shared" si="26"/>
        <v>Australia</v>
      </c>
      <c r="OK19" s="255" t="str">
        <f ca="1">IF(OFFSET('All Players'!$W26,0,OK$1)&lt;&gt;"",OFFSET('All Players'!$W26,0,OK$1),"")</f>
        <v/>
      </c>
      <c r="OL19" s="255" t="str">
        <f ca="1">IF(OFFSET('All Players'!$Y26,0,OK$1)&lt;&gt;"",OFFSET('All Players'!$Y26,0,OK$1),"")</f>
        <v/>
      </c>
      <c r="OM19" s="255" t="str">
        <f t="shared" si="27"/>
        <v>Uruguay</v>
      </c>
      <c r="ON19" s="255" t="str">
        <f ca="1">IF(OFFSET('All Players'!$AA26,0,OM$1)&lt;&gt;"",OFFSET('All Players'!$AA26,0,OM$1),"")</f>
        <v/>
      </c>
      <c r="OO19" s="255" t="str">
        <f ca="1">IF(OFFSET('All Players'!$AC26,0,ON$1)&lt;&gt;"",OFFSET('All Players'!$AC26,0,ON$1),"")</f>
        <v/>
      </c>
      <c r="OP19" s="255">
        <f t="shared" ca="1" si="28"/>
        <v>0</v>
      </c>
      <c r="OQ19" s="255">
        <f t="shared" ca="1" si="29"/>
        <v>0</v>
      </c>
      <c r="OR19" s="255">
        <f t="shared" ca="1" si="30"/>
        <v>0</v>
      </c>
      <c r="OS19" s="255">
        <f t="shared" ca="1" si="31"/>
        <v>0</v>
      </c>
      <c r="OT19" s="255" t="str">
        <f t="shared" ca="1" si="32"/>
        <v/>
      </c>
      <c r="OU19" s="255" t="str">
        <f t="shared" ca="1" si="33"/>
        <v/>
      </c>
      <c r="OV19" s="255">
        <f ca="1">VLOOKUP(OW19,TN18:TO22,2,FALSE)</f>
        <v>4</v>
      </c>
      <c r="OW19" s="255" t="s">
        <v>3</v>
      </c>
      <c r="OX19" s="255">
        <f t="shared" ca="1" si="876"/>
        <v>0</v>
      </c>
      <c r="OY19" s="255">
        <f t="shared" ca="1" si="877"/>
        <v>0</v>
      </c>
      <c r="OZ19" s="255">
        <f t="shared" ca="1" si="878"/>
        <v>0</v>
      </c>
      <c r="PA19" s="255">
        <f t="shared" ca="1" si="879"/>
        <v>0</v>
      </c>
      <c r="PB19" s="255">
        <f t="shared" ref="PB19:PB22" ca="1" si="1020">SUMIF(TT$3:TT$60,OW19,TR$3:TR$60)+SUMIF(TQ$3:TQ$60,OW19,TS$3:TS$60)</f>
        <v>0</v>
      </c>
      <c r="PC19" s="255">
        <f t="shared" ca="1" si="880"/>
        <v>1000</v>
      </c>
      <c r="PD19" s="255">
        <f t="shared" ref="PD19:PD22" ca="1" si="1021">SUMIF(TQ:TQ,OW19,TU:TU)+SUMIF(TT:TT,OW19,TV:TV)</f>
        <v>0</v>
      </c>
      <c r="PE19" s="255">
        <f t="shared" ref="PE19:PE22" ca="1" si="1022">SUMIF(TT:TT,OW19,TU:TU)+SUMIF(TQ:TQ,OW19,TV:TV)</f>
        <v>0</v>
      </c>
      <c r="PF19" s="255">
        <f t="shared" ca="1" si="881"/>
        <v>1000</v>
      </c>
      <c r="PG19" s="255">
        <f t="shared" ca="1" si="882"/>
        <v>0</v>
      </c>
      <c r="PH19" s="255">
        <f ca="1">SUMIF(TQ:TQ,OW19,TW:TW)+SUMIF(TT:TT,OW19,TX:TX)</f>
        <v>0</v>
      </c>
      <c r="PI19" s="255">
        <f ca="1">SUMIF(TQ:TQ,OW19,TY:TY)+SUMIF(TT:TT,OW19,TZ:TZ)</f>
        <v>0</v>
      </c>
      <c r="PJ19" s="255">
        <f t="shared" ca="1" si="883"/>
        <v>0</v>
      </c>
      <c r="PK19" s="255">
        <v>8</v>
      </c>
      <c r="PL19" s="255">
        <f t="shared" ref="PL19:PL22" ca="1" si="1023">RANK(PJ19,PJ$18:PJ$22)</f>
        <v>1</v>
      </c>
      <c r="PN19" s="255">
        <f ca="1">RANK(PJ19,PJ$18:PJ$22)+COUNTIF(PJ$18:PJ19,PJ19)-1</f>
        <v>2</v>
      </c>
      <c r="PO19" s="255" t="str">
        <f ca="1">INDEX(OW$18:OW$22,MATCH(2,PN$18:PN$22,0),0)</f>
        <v>Argentina</v>
      </c>
      <c r="PP19" s="255">
        <f t="shared" ref="PP19:PP22" ca="1" si="1024">INDEX(PL$18:PL$22,MATCH(PO19,OW$18:OW$22,0),0)</f>
        <v>1</v>
      </c>
      <c r="PQ19" s="255" t="str">
        <f ca="1">IF(PQ18&lt;&gt;"",PO19,"")</f>
        <v>Argentina</v>
      </c>
      <c r="PR19" s="255" t="str">
        <f ca="1">IF(PR18&lt;&gt;"",PO20,"")</f>
        <v/>
      </c>
      <c r="PS19" s="255" t="str">
        <f ca="1">IF(PS18&lt;&gt;"",PO21,"")</f>
        <v/>
      </c>
      <c r="PT19" s="255" t="str">
        <f ca="1">IF(PT18&lt;&gt;"",PO22,"")</f>
        <v/>
      </c>
      <c r="PV19" s="255" t="str">
        <f t="shared" ref="PV19:PV22" ca="1" si="1025">IF(PQ19&lt;&gt;"",PQ19,"")</f>
        <v>Argentina</v>
      </c>
      <c r="PW19" s="255">
        <f ca="1">SUMPRODUCT((TQ3:TQ42=PV19)*(TT3:TT42=PV20)*(UA3:UA42="W"))+SUMPRODUCT((TQ3:TQ42=PV19)*(TT3:TT42=PV21)*(UA3:UA42="W"))+SUMPRODUCT((TQ3:TQ42=PV19)*(TT3:TT42=PV22)*(UA3:UA42="W"))+SUMPRODUCT((TQ3:TQ42=PV19)*(TT3:TT42=PV18)*(UA3:UA42="W"))+SUMPRODUCT((TQ3:TQ42=PV20)*(TT3:TT42=PV19)*(UB3:UB42="W"))+SUMPRODUCT((TQ3:TQ42=PV21)*(TT3:TT42=PV19)*(UB3:UB42="W"))+SUMPRODUCT((TQ3:TQ42=PV22)*(TT3:TT42=PV19)*(UB3:UB42="W"))+SUMPRODUCT((TQ3:TQ42=PV18)*(TT3:TT42=PV19)*(UB3:UB42="W"))</f>
        <v>0</v>
      </c>
      <c r="PX19" s="255">
        <f ca="1">SUMPRODUCT((TQ3:TQ42=PV19)*(TT3:TT42=PV20)*(UA3:UA42="D"))+SUMPRODUCT((TQ3:TQ42=PV19)*(TT3:TT42=PV21)*(UA3:UA42="D"))+SUMPRODUCT((TQ3:TQ42=PV19)*(TT3:TT42=PV22)*(UA3:UA42="D"))+SUMPRODUCT((TQ3:TQ42=PV19)*(TT3:TT42=PV18)*(UA3:UA42="D"))+SUMPRODUCT((TQ3:TQ42=PV20)*(TT3:TT42=PV19)*(UA3:UA42="D"))+SUMPRODUCT((TQ3:TQ42=PV21)*(TT3:TT42=PV19)*(UA3:UA42="D"))+SUMPRODUCT((TQ3:TQ42=PV22)*(TT3:TT42=PV19)*(UA3:UA42="D"))+SUMPRODUCT((TQ3:TQ42=PV18)*(TT3:TT42=PV19)*(UA3:UA42="D"))</f>
        <v>0</v>
      </c>
      <c r="PY19" s="255">
        <f ca="1">SUMPRODUCT((TQ3:TQ42=PV19)*(TT3:TT42=PV20)*(UA3:UA42="L"))+SUMPRODUCT((TQ3:TQ42=PV19)*(TT3:TT42=PV21)*(UA3:UA42="L"))+SUMPRODUCT((TQ3:TQ42=PV19)*(TT3:TT42=PV22)*(UA3:UA42="L"))+SUMPRODUCT((TQ3:TQ42=PV19)*(TT3:TT42=PV18)*(UA3:UA42="L"))+SUMPRODUCT((TQ3:TQ42=PV20)*(TT3:TT42=PV19)*(UB3:UB42="L"))+SUMPRODUCT((TQ3:TQ42=PV21)*(TT3:TT42=PV19)*(UB3:UB42="L"))+SUMPRODUCT((TQ3:TQ42=PV22)*(TT3:TT42=PV19)*(UB3:UB42="L"))+SUMPRODUCT((TQ3:TQ42=PV18)*(TT3:TT42=PV19)*(UB3:UB42="L"))</f>
        <v>0</v>
      </c>
      <c r="PZ19" s="255">
        <f ca="1">IF(PV19&lt;&gt;"",VLOOKUP(PV19,OW4:PA29,5,FALSE),0)</f>
        <v>0</v>
      </c>
      <c r="QA19" s="255">
        <f ca="1">IF(PV19&lt;&gt;"",VLOOKUP(PV19,OW4:PB29,6,FALSE),0)</f>
        <v>0</v>
      </c>
      <c r="QB19" s="255">
        <f ca="1">PZ19-QA19+1000</f>
        <v>1000</v>
      </c>
      <c r="QC19" s="255">
        <f ca="1">IF(PV19&lt;&gt;"",VLOOKUP(PV19,OW4:PD29,8,FALSE),0)</f>
        <v>0</v>
      </c>
      <c r="QD19" s="255">
        <f ca="1">IF(PV19&lt;&gt;"",VLOOKUP(PV19,OW4:PE29,9,FALSE),0)</f>
        <v>0</v>
      </c>
      <c r="QE19" s="255">
        <f t="shared" ref="QE19" ca="1" si="1026">QC19-QD19+1000</f>
        <v>1000</v>
      </c>
      <c r="QF19" s="255">
        <f ca="1">IF(PV19&lt;&gt;"",VLOOKUP(PV19,OW18:PA22,5,FALSE),"")</f>
        <v>0</v>
      </c>
      <c r="QG19" s="255">
        <f ca="1">IF(PV19&lt;&gt;"",VLOOKUP(PV19,OW18:PD22,8,FALSE),"")</f>
        <v>0</v>
      </c>
      <c r="QH19" s="255">
        <f ca="1">IF(PV19&lt;&gt;"",VLOOKUP(PV19,OW18:PK22,15,FALSE),"")</f>
        <v>8</v>
      </c>
      <c r="QI19" s="255">
        <f ca="1">SUMPRODUCT((TQ3:TQ42=PV19)*(TT3:TT42=PV20)*TW3:TW42)+SUMPRODUCT((TQ3:TQ42=PV19)*(TT3:TT42=PV21)*TW3:TW42)+SUMPRODUCT((TQ3:TQ42=PV19)*(TT3:TT42=PV22)*TW3:TW42)+SUMPRODUCT((TQ3:TQ42=PV19)*(TT3:TT42=PV18)*TW3:TW42)+SUMPRODUCT((TQ3:TQ42=PV20)*(TT3:TT42=PV19)*TX3:TX42)+SUMPRODUCT((TQ3:TQ42=PV21)*(TT3:TT42=PV19)*TX3:TX42)+SUMPRODUCT((TQ3:TQ42=PV22)*(TT3:TT42=PV19)*TX3:TX42)+SUMPRODUCT((TQ3:TQ42=PV18)*(TT3:TT42=PV19)*TX3:TX42)</f>
        <v>0</v>
      </c>
      <c r="QJ19" s="255">
        <f ca="1">SUMPRODUCT((TQ3:TQ42=PV19)*(TT3:TT42=PV20)*TY3:TY42)+SUMPRODUCT((TQ3:TQ42=PV19)*(TT3:TT42=PV21)*TY3:TY42)+SUMPRODUCT((TQ3:TQ42=PV19)*(TT3:TT42=PV22)*TY3:TY42)+SUMPRODUCT((TQ3:TQ42=PV19)*(TT3:TT42=PV18)*TY3:TY42)+SUMPRODUCT((TQ3:TQ42=PV20)*(TT3:TT42=PV19)*TZ3:TZ42)+SUMPRODUCT((TQ3:TQ42=PV21)*(TT3:TT42=PV19)*TZ3:TZ42)+SUMPRODUCT((TQ3:TQ42=PV22)*(TT3:TT42=PV19)*TZ3:TZ42)+SUMPRODUCT((TQ3:TQ42=PV18)*(TT3:TT42=PV19)*TZ3:TZ42)</f>
        <v>0</v>
      </c>
      <c r="QK19" s="255">
        <f t="shared" ref="QK19" ca="1" si="1027">PW19*4+PX19*2+QI19+QJ19</f>
        <v>0</v>
      </c>
      <c r="QL19" s="255">
        <f ca="1">IF(PV19&lt;&gt;"",RANK(QK19,QK18:QK22),"")</f>
        <v>1</v>
      </c>
      <c r="QM19" s="255">
        <f ca="1">SUMPRODUCT((QK18:QK22=QK19)*(QB18:QB22&gt;QB19))</f>
        <v>0</v>
      </c>
      <c r="QN19" s="255">
        <f ca="1">SUMPRODUCT((QK18:QK22=QK19)*(QB18:QB22=QB19)*(QE18:QE22&gt;QE19))</f>
        <v>0</v>
      </c>
      <c r="QO19" s="255">
        <f ca="1">SUMPRODUCT((QK18:QK22=QK19)*(QB18:QB22=QB19)*(QE18:QE22=QE19)*(QF18:QF22&gt;QF19))</f>
        <v>0</v>
      </c>
      <c r="QP19" s="255">
        <f ca="1">SUMPRODUCT((QK18:QK22=QK19)*(QB18:QB22=QB19)*(QE18:QE22=QE19)*(QF18:QF22=QF19)*(QG18:QG22&gt;QG19))</f>
        <v>0</v>
      </c>
      <c r="QQ19" s="255">
        <f ca="1">SUMPRODUCT((QK18:QK22=QK19)*(QB18:QB22=QB19)*(QE18:QE22=QE19)*(QF18:QF22=QF19)*(QG18:QG22=QG19)*(QH18:QH22&gt;QH19))</f>
        <v>3</v>
      </c>
      <c r="QR19" s="255">
        <f t="shared" ref="QR19:QR22" ca="1" si="1028">IF(PV19&lt;&gt;"",SUM(QL19:QQ19),"")</f>
        <v>4</v>
      </c>
      <c r="QS19" s="255" t="str">
        <f ca="1">IF(PV19&lt;&gt;"",INDEX(PV18:PV22,MATCH(2,QR18:QR22,0),0),"")</f>
        <v>Georgia</v>
      </c>
      <c r="QT19" s="255" t="str">
        <f ca="1">IF(PR18&lt;&gt;"",PR18,"")</f>
        <v/>
      </c>
      <c r="QU19" s="255">
        <f ca="1">SUMPRODUCT((TQ3:TQ42=QT19)*(TT3:TT42=QT20)*(UA3:UA42="W"))+SUMPRODUCT((TQ3:TQ42=QT19)*(TT3:TT42=QT21)*(UA3:UA42="W"))+SUMPRODUCT((TQ3:TQ42=QT19)*(TT3:TT42=QT22)*(UA3:UA42="W"))+SUMPRODUCT((TQ3:TQ42=QT20)*(TT3:TT42=QT19)*(UB3:UB42="W"))+SUMPRODUCT((TQ3:TQ42=QT21)*(TT3:TT42=QT19)*(UB3:UB42="W"))+SUMPRODUCT((TQ3:TQ42=QT22)*(TT3:TT42=QT19)*(UB3:UB42="W"))</f>
        <v>0</v>
      </c>
      <c r="QV19" s="255">
        <f ca="1">SUMPRODUCT((TQ3:TQ42=QT19)*(TT3:TT42=QT20)*(UA3:UA42="D"))+SUMPRODUCT((TQ3:TQ42=QT19)*(TT3:TT42=QT21)*(UA3:UA42="D"))+SUMPRODUCT((TQ3:TQ42=QT19)*(TT3:TT42=QT22)*(UA3:UA42="D"))+SUMPRODUCT((TQ3:TQ42=QT20)*(TT3:TT42=QT19)*(UA3:UA42="D"))+SUMPRODUCT((TQ3:TQ42=QT21)*(TT3:TT42=QT19)*(UA3:UA42="D"))+SUMPRODUCT((TQ3:TQ42=QT22)*(TT3:TT42=QT19)*(UA3:UA42="D"))</f>
        <v>0</v>
      </c>
      <c r="QW19" s="255">
        <f ca="1">SUMPRODUCT((TQ3:TQ42=QT19)*(TT3:TT42=QT20)*(UA3:UA42="L"))+SUMPRODUCT((TQ3:TQ42=QT19)*(TT3:TT42=QT21)*(UA3:UA42="L"))+SUMPRODUCT((TQ3:TQ42=QT19)*(TT3:TT42=QT22)*(UA3:UA42="L"))+SUMPRODUCT((TQ3:TQ42=QT20)*(TT3:TT42=QT19)*(UB3:UB42="L"))+SUMPRODUCT((TQ3:TQ42=QT21)*(TT3:TT42=QT19)*(UB3:UB42="L"))+SUMPRODUCT((TQ3:TQ42=QT22)*(TT3:TT42=QT19)*(UB3:UB42="L"))</f>
        <v>0</v>
      </c>
      <c r="QX19" s="255">
        <f ca="1">IF(QT19&lt;&gt;"",VLOOKUP(QT19,OW4:PA29,5,FALSE),0)</f>
        <v>0</v>
      </c>
      <c r="QY19" s="255">
        <f ca="1">IF(QT19&lt;&gt;"",VLOOKUP(QT19,OW4:PB29,6,FALSE),0)</f>
        <v>0</v>
      </c>
      <c r="QZ19" s="255">
        <f ca="1">QX19-QY19+1000</f>
        <v>1000</v>
      </c>
      <c r="RA19" s="255">
        <f ca="1">IF(QT19&lt;&gt;"",VLOOKUP(QT19,OW4:PD29,8,FALSE),0)</f>
        <v>0</v>
      </c>
      <c r="RB19" s="255">
        <f ca="1">IF(QT19&lt;&gt;"",VLOOKUP(QT19,OW4:PE29,9,FALSE),0)</f>
        <v>0</v>
      </c>
      <c r="RC19" s="255">
        <f ca="1">RA19-RB19+1000</f>
        <v>1000</v>
      </c>
      <c r="RD19" s="255" t="str">
        <f ca="1">IF(QT19&lt;&gt;"",VLOOKUP(QT19,OW18:PA22,5,FALSE),"")</f>
        <v/>
      </c>
      <c r="RE19" s="255" t="str">
        <f ca="1">IF(QT19&lt;&gt;"",VLOOKUP(QT19,OW18:PD22,8,FALSE),"")</f>
        <v/>
      </c>
      <c r="RF19" s="255" t="str">
        <f ca="1">IF(QT19&lt;&gt;"",VLOOKUP(QT19,OW18:PK22,15,FALSE),"")</f>
        <v/>
      </c>
      <c r="RG19" s="255">
        <f ca="1">SUMPRODUCT((TQ3:TQ42=QT19)*(TT3:TT42=QT20)*TW3:TW42)+SUMPRODUCT((TQ3:TQ42=QT19)*(TT3:TT42=QT21)*TW3:TW42)+SUMPRODUCT((TQ3:TQ42=QT19)*(TT3:TT42=QT22)*TW3:TW42)+SUMPRODUCT((TQ3:TQ42=QT20)*(TT3:TT42=QT19)*TX3:TX42)+SUMPRODUCT((TQ3:TQ42=QT21)*(TT3:TT42=QT19)*TX3:TX42)+SUMPRODUCT((TQ3:TQ42=QT22)*(TT3:TT42=QT19)*TX3:TX42)</f>
        <v>0</v>
      </c>
      <c r="RH19" s="255">
        <f ca="1">SUMPRODUCT((TQ3:TQ42=QT19)*(TT3:TT42=QT20)*TY3:TY42)+SUMPRODUCT((TQ3:TQ42=QT19)*(TT3:TT42=QT21)*TY3:TY42)+SUMPRODUCT((TQ3:TQ42=QT19)*(TT3:TT42=QT22)*TY3:TY42)+SUMPRODUCT((TQ3:TQ42=QT20)*(TT3:TT42=QT19)*TZ3:TZ42)+SUMPRODUCT((TQ3:TQ42=QT21)*(TT3:TT42=QT19)*TZ3:TZ42)+SUMPRODUCT((TQ3:TQ42=QT22)*(TT3:TT42=QT19)*TZ3:TZ42)</f>
        <v>0</v>
      </c>
      <c r="RI19" s="255">
        <f ca="1">QU19*4+QV19*2+RG19+RH19</f>
        <v>0</v>
      </c>
      <c r="RJ19" s="255" t="str">
        <f ca="1">IF(QT19&lt;&gt;"",RANK(RI19,RI19:RI22),"")</f>
        <v/>
      </c>
      <c r="RK19" s="255">
        <f ca="1">SUMPRODUCT((RI19:RI22=RI19)*(QZ19:QZ22&gt;QZ19))</f>
        <v>0</v>
      </c>
      <c r="RL19" s="255">
        <f ca="1">SUMPRODUCT((RI19:RI22=RI19)*(QZ19:QZ22=QZ19)*(RC19:RC22&gt;RC19))</f>
        <v>0</v>
      </c>
      <c r="RM19" s="255">
        <f ca="1">SUMPRODUCT((RI18:RI22=RI19)*(QZ18:QZ22=QZ19)*(RC18:RC22=RC19)*(RD18:RD22&gt;RD19))</f>
        <v>0</v>
      </c>
      <c r="RN19" s="255">
        <f ca="1">SUMPRODUCT((RI18:RI22=RI19)*(QZ18:QZ22=QZ19)*(RC18:RC22=RC19)*(RD18:RD22=RD19)*(RE18:RE22&gt;RE19))</f>
        <v>0</v>
      </c>
      <c r="RO19" s="255">
        <f ca="1">SUMPRODUCT((RI18:RI22=RI19)*(QZ18:QZ22=QZ19)*(RC18:RC22=RC19)*(RD18:RD22=RD19)*(RE18:RE22=RE19)*(RF18:RF22&gt;RF19))</f>
        <v>0</v>
      </c>
      <c r="RP19" s="255" t="str">
        <f t="shared" ref="RP19:RP22" ca="1" si="1029">IF(QT19&lt;&gt;"",SUM(RJ19:RO19)+1,"")</f>
        <v/>
      </c>
      <c r="RQ19" s="255" t="str">
        <f ca="1">IF(QT19&lt;&gt;"",INDEX(QT19:QT22,MATCH(2,RP19:RP22,0),0),"")</f>
        <v/>
      </c>
      <c r="TN19" s="255" t="str">
        <f ca="1">IF(RQ19&lt;&gt;"",RQ19,IF(QS19&lt;&gt;"",QS19,PO19))</f>
        <v>Georgia</v>
      </c>
      <c r="TO19" s="255">
        <v>2</v>
      </c>
      <c r="TP19" s="255">
        <v>17</v>
      </c>
      <c r="TQ19" s="255" t="str">
        <f t="shared" si="34"/>
        <v>Australia</v>
      </c>
      <c r="TR19" s="255" t="str">
        <f ca="1">IF(OFFSET('All Players'!$W26,0,TR$1)&lt;&gt;"",OFFSET('All Players'!$W26,0,TR$1),"")</f>
        <v/>
      </c>
      <c r="TS19" s="255" t="str">
        <f ca="1">IF(OFFSET('All Players'!$Y26,0,TR$1)&lt;&gt;"",OFFSET('All Players'!$Y26,0,TR$1),"")</f>
        <v/>
      </c>
      <c r="TT19" s="255" t="str">
        <f t="shared" si="35"/>
        <v>Uruguay</v>
      </c>
      <c r="TU19" s="255" t="str">
        <f ca="1">IF(OFFSET('All Players'!$AA26,0,TT$1)&lt;&gt;"",OFFSET('All Players'!$AA26,0,TT$1),"")</f>
        <v/>
      </c>
      <c r="TV19" s="255" t="str">
        <f ca="1">IF(OFFSET('All Players'!$AC26,0,TU$1)&lt;&gt;"",OFFSET('All Players'!$AC26,0,TU$1),"")</f>
        <v/>
      </c>
      <c r="TW19" s="255">
        <f t="shared" ca="1" si="36"/>
        <v>0</v>
      </c>
      <c r="TX19" s="255">
        <f t="shared" ca="1" si="37"/>
        <v>0</v>
      </c>
      <c r="TY19" s="255">
        <f t="shared" ca="1" si="38"/>
        <v>0</v>
      </c>
      <c r="TZ19" s="255">
        <f t="shared" ca="1" si="39"/>
        <v>0</v>
      </c>
      <c r="UA19" s="255" t="str">
        <f t="shared" ca="1" si="40"/>
        <v/>
      </c>
      <c r="UB19" s="255" t="str">
        <f t="shared" ca="1" si="41"/>
        <v/>
      </c>
      <c r="UC19" s="255">
        <f ca="1">VLOOKUP(UD19,YU18:YV22,2,FALSE)</f>
        <v>4</v>
      </c>
      <c r="UD19" s="255" t="s">
        <v>3</v>
      </c>
      <c r="UE19" s="255">
        <f t="shared" ca="1" si="885"/>
        <v>0</v>
      </c>
      <c r="UF19" s="255">
        <f t="shared" ca="1" si="886"/>
        <v>0</v>
      </c>
      <c r="UG19" s="255">
        <f t="shared" ca="1" si="887"/>
        <v>0</v>
      </c>
      <c r="UH19" s="255">
        <f t="shared" ca="1" si="888"/>
        <v>0</v>
      </c>
      <c r="UI19" s="255">
        <f t="shared" ref="UI19:UI22" ca="1" si="1030">SUMIF(ZA$3:ZA$60,UD19,YY$3:YY$60)+SUMIF(YX$3:YX$60,UD19,YZ$3:YZ$60)</f>
        <v>0</v>
      </c>
      <c r="UJ19" s="255">
        <f t="shared" ca="1" si="889"/>
        <v>1000</v>
      </c>
      <c r="UK19" s="255">
        <f t="shared" ref="UK19:UK22" ca="1" si="1031">SUMIF(YX:YX,UD19,ZB:ZB)+SUMIF(ZA:ZA,UD19,ZC:ZC)</f>
        <v>0</v>
      </c>
      <c r="UL19" s="255">
        <f t="shared" ref="UL19:UL22" ca="1" si="1032">SUMIF(ZA:ZA,UD19,ZB:ZB)+SUMIF(YX:YX,UD19,ZC:ZC)</f>
        <v>0</v>
      </c>
      <c r="UM19" s="255">
        <f t="shared" ca="1" si="890"/>
        <v>1000</v>
      </c>
      <c r="UN19" s="255">
        <f t="shared" ca="1" si="891"/>
        <v>0</v>
      </c>
      <c r="UO19" s="255">
        <f ca="1">SUMIF(YX:YX,UD19,ZD:ZD)+SUMIF(ZA:ZA,UD19,ZE:ZE)</f>
        <v>0</v>
      </c>
      <c r="UP19" s="255">
        <f ca="1">SUMIF(YX:YX,UD19,ZF:ZF)+SUMIF(ZA:ZA,UD19,ZG:ZG)</f>
        <v>0</v>
      </c>
      <c r="UQ19" s="255">
        <f t="shared" ca="1" si="892"/>
        <v>0</v>
      </c>
      <c r="UR19" s="255">
        <v>8</v>
      </c>
      <c r="US19" s="255">
        <f t="shared" ref="US19:US22" ca="1" si="1033">RANK(UQ19,UQ$18:UQ$22)</f>
        <v>1</v>
      </c>
      <c r="UU19" s="255">
        <f ca="1">RANK(UQ19,UQ$18:UQ$22)+COUNTIF(UQ$18:UQ19,UQ19)-1</f>
        <v>2</v>
      </c>
      <c r="UV19" s="255" t="str">
        <f ca="1">INDEX(UD$18:UD$22,MATCH(2,UU$18:UU$22,0),0)</f>
        <v>Argentina</v>
      </c>
      <c r="UW19" s="255">
        <f t="shared" ref="UW19:UW22" ca="1" si="1034">INDEX(US$18:US$22,MATCH(UV19,UD$18:UD$22,0),0)</f>
        <v>1</v>
      </c>
      <c r="UX19" s="255" t="str">
        <f ca="1">IF(UX18&lt;&gt;"",UV19,"")</f>
        <v>Argentina</v>
      </c>
      <c r="UY19" s="255" t="str">
        <f ca="1">IF(UY18&lt;&gt;"",UV20,"")</f>
        <v/>
      </c>
      <c r="UZ19" s="255" t="str">
        <f ca="1">IF(UZ18&lt;&gt;"",UV21,"")</f>
        <v/>
      </c>
      <c r="VA19" s="255" t="str">
        <f ca="1">IF(VA18&lt;&gt;"",UV22,"")</f>
        <v/>
      </c>
      <c r="VC19" s="255" t="str">
        <f t="shared" ref="VC19:VC22" ca="1" si="1035">IF(UX19&lt;&gt;"",UX19,"")</f>
        <v>Argentina</v>
      </c>
      <c r="VD19" s="255">
        <f ca="1">SUMPRODUCT((YX3:YX42=VC19)*(ZA3:ZA42=VC20)*(ZH3:ZH42="W"))+SUMPRODUCT((YX3:YX42=VC19)*(ZA3:ZA42=VC21)*(ZH3:ZH42="W"))+SUMPRODUCT((YX3:YX42=VC19)*(ZA3:ZA42=VC22)*(ZH3:ZH42="W"))+SUMPRODUCT((YX3:YX42=VC19)*(ZA3:ZA42=VC18)*(ZH3:ZH42="W"))+SUMPRODUCT((YX3:YX42=VC20)*(ZA3:ZA42=VC19)*(ZI3:ZI42="W"))+SUMPRODUCT((YX3:YX42=VC21)*(ZA3:ZA42=VC19)*(ZI3:ZI42="W"))+SUMPRODUCT((YX3:YX42=VC22)*(ZA3:ZA42=VC19)*(ZI3:ZI42="W"))+SUMPRODUCT((YX3:YX42=VC18)*(ZA3:ZA42=VC19)*(ZI3:ZI42="W"))</f>
        <v>0</v>
      </c>
      <c r="VE19" s="255">
        <f ca="1">SUMPRODUCT((YX3:YX42=VC19)*(ZA3:ZA42=VC20)*(ZH3:ZH42="D"))+SUMPRODUCT((YX3:YX42=VC19)*(ZA3:ZA42=VC21)*(ZH3:ZH42="D"))+SUMPRODUCT((YX3:YX42=VC19)*(ZA3:ZA42=VC22)*(ZH3:ZH42="D"))+SUMPRODUCT((YX3:YX42=VC19)*(ZA3:ZA42=VC18)*(ZH3:ZH42="D"))+SUMPRODUCT((YX3:YX42=VC20)*(ZA3:ZA42=VC19)*(ZH3:ZH42="D"))+SUMPRODUCT((YX3:YX42=VC21)*(ZA3:ZA42=VC19)*(ZH3:ZH42="D"))+SUMPRODUCT((YX3:YX42=VC22)*(ZA3:ZA42=VC19)*(ZH3:ZH42="D"))+SUMPRODUCT((YX3:YX42=VC18)*(ZA3:ZA42=VC19)*(ZH3:ZH42="D"))</f>
        <v>0</v>
      </c>
      <c r="VF19" s="255">
        <f ca="1">SUMPRODUCT((YX3:YX42=VC19)*(ZA3:ZA42=VC20)*(ZH3:ZH42="L"))+SUMPRODUCT((YX3:YX42=VC19)*(ZA3:ZA42=VC21)*(ZH3:ZH42="L"))+SUMPRODUCT((YX3:YX42=VC19)*(ZA3:ZA42=VC22)*(ZH3:ZH42="L"))+SUMPRODUCT((YX3:YX42=VC19)*(ZA3:ZA42=VC18)*(ZH3:ZH42="L"))+SUMPRODUCT((YX3:YX42=VC20)*(ZA3:ZA42=VC19)*(ZI3:ZI42="L"))+SUMPRODUCT((YX3:YX42=VC21)*(ZA3:ZA42=VC19)*(ZI3:ZI42="L"))+SUMPRODUCT((YX3:YX42=VC22)*(ZA3:ZA42=VC19)*(ZI3:ZI42="L"))+SUMPRODUCT((YX3:YX42=VC18)*(ZA3:ZA42=VC19)*(ZI3:ZI42="L"))</f>
        <v>0</v>
      </c>
      <c r="VG19" s="255">
        <f ca="1">IF(VC19&lt;&gt;"",VLOOKUP(VC19,UD4:UH29,5,FALSE),0)</f>
        <v>0</v>
      </c>
      <c r="VH19" s="255">
        <f ca="1">IF(VC19&lt;&gt;"",VLOOKUP(VC19,UD4:UI29,6,FALSE),0)</f>
        <v>0</v>
      </c>
      <c r="VI19" s="255">
        <f ca="1">VG19-VH19+1000</f>
        <v>1000</v>
      </c>
      <c r="VJ19" s="255">
        <f ca="1">IF(VC19&lt;&gt;"",VLOOKUP(VC19,UD4:UK29,8,FALSE),0)</f>
        <v>0</v>
      </c>
      <c r="VK19" s="255">
        <f ca="1">IF(VC19&lt;&gt;"",VLOOKUP(VC19,UD4:UL29,9,FALSE),0)</f>
        <v>0</v>
      </c>
      <c r="VL19" s="255">
        <f t="shared" ref="VL19" ca="1" si="1036">VJ19-VK19+1000</f>
        <v>1000</v>
      </c>
      <c r="VM19" s="255">
        <f ca="1">IF(VC19&lt;&gt;"",VLOOKUP(VC19,UD18:UH22,5,FALSE),"")</f>
        <v>0</v>
      </c>
      <c r="VN19" s="255">
        <f ca="1">IF(VC19&lt;&gt;"",VLOOKUP(VC19,UD18:UK22,8,FALSE),"")</f>
        <v>0</v>
      </c>
      <c r="VO19" s="255">
        <f ca="1">IF(VC19&lt;&gt;"",VLOOKUP(VC19,UD18:UR22,15,FALSE),"")</f>
        <v>8</v>
      </c>
      <c r="VP19" s="255">
        <f ca="1">SUMPRODUCT((YX3:YX42=VC19)*(ZA3:ZA42=VC20)*ZD3:ZD42)+SUMPRODUCT((YX3:YX42=VC19)*(ZA3:ZA42=VC21)*ZD3:ZD42)+SUMPRODUCT((YX3:YX42=VC19)*(ZA3:ZA42=VC22)*ZD3:ZD42)+SUMPRODUCT((YX3:YX42=VC19)*(ZA3:ZA42=VC18)*ZD3:ZD42)+SUMPRODUCT((YX3:YX42=VC20)*(ZA3:ZA42=VC19)*ZE3:ZE42)+SUMPRODUCT((YX3:YX42=VC21)*(ZA3:ZA42=VC19)*ZE3:ZE42)+SUMPRODUCT((YX3:YX42=VC22)*(ZA3:ZA42=VC19)*ZE3:ZE42)+SUMPRODUCT((YX3:YX42=VC18)*(ZA3:ZA42=VC19)*ZE3:ZE42)</f>
        <v>0</v>
      </c>
      <c r="VQ19" s="255">
        <f ca="1">SUMPRODUCT((YX3:YX42=VC19)*(ZA3:ZA42=VC20)*ZF3:ZF42)+SUMPRODUCT((YX3:YX42=VC19)*(ZA3:ZA42=VC21)*ZF3:ZF42)+SUMPRODUCT((YX3:YX42=VC19)*(ZA3:ZA42=VC22)*ZF3:ZF42)+SUMPRODUCT((YX3:YX42=VC19)*(ZA3:ZA42=VC18)*ZF3:ZF42)+SUMPRODUCT((YX3:YX42=VC20)*(ZA3:ZA42=VC19)*ZG3:ZG42)+SUMPRODUCT((YX3:YX42=VC21)*(ZA3:ZA42=VC19)*ZG3:ZG42)+SUMPRODUCT((YX3:YX42=VC22)*(ZA3:ZA42=VC19)*ZG3:ZG42)+SUMPRODUCT((YX3:YX42=VC18)*(ZA3:ZA42=VC19)*ZG3:ZG42)</f>
        <v>0</v>
      </c>
      <c r="VR19" s="255">
        <f t="shared" ref="VR19" ca="1" si="1037">VD19*4+VE19*2+VP19+VQ19</f>
        <v>0</v>
      </c>
      <c r="VS19" s="255">
        <f ca="1">IF(VC19&lt;&gt;"",RANK(VR19,VR18:VR22),"")</f>
        <v>1</v>
      </c>
      <c r="VT19" s="255">
        <f ca="1">SUMPRODUCT((VR18:VR22=VR19)*(VI18:VI22&gt;VI19))</f>
        <v>0</v>
      </c>
      <c r="VU19" s="255">
        <f ca="1">SUMPRODUCT((VR18:VR22=VR19)*(VI18:VI22=VI19)*(VL18:VL22&gt;VL19))</f>
        <v>0</v>
      </c>
      <c r="VV19" s="255">
        <f ca="1">SUMPRODUCT((VR18:VR22=VR19)*(VI18:VI22=VI19)*(VL18:VL22=VL19)*(VM18:VM22&gt;VM19))</f>
        <v>0</v>
      </c>
      <c r="VW19" s="255">
        <f ca="1">SUMPRODUCT((VR18:VR22=VR19)*(VI18:VI22=VI19)*(VL18:VL22=VL19)*(VM18:VM22=VM19)*(VN18:VN22&gt;VN19))</f>
        <v>0</v>
      </c>
      <c r="VX19" s="255">
        <f ca="1">SUMPRODUCT((VR18:VR22=VR19)*(VI18:VI22=VI19)*(VL18:VL22=VL19)*(VM18:VM22=VM19)*(VN18:VN22=VN19)*(VO18:VO22&gt;VO19))</f>
        <v>3</v>
      </c>
      <c r="VY19" s="255">
        <f t="shared" ca="1" si="893"/>
        <v>4</v>
      </c>
      <c r="VZ19" s="255" t="str">
        <f ca="1">IF(VC19&lt;&gt;"",INDEX(VC18:VC22,MATCH(2,VY18:VY22,0),0),"")</f>
        <v>Georgia</v>
      </c>
      <c r="WA19" s="255" t="str">
        <f ca="1">IF(UY18&lt;&gt;"",UY18,"")</f>
        <v/>
      </c>
      <c r="WB19" s="255">
        <f ca="1">SUMPRODUCT((YX3:YX42=WA19)*(ZA3:ZA42=WA20)*(ZH3:ZH42="W"))+SUMPRODUCT((YX3:YX42=WA19)*(ZA3:ZA42=WA21)*(ZH3:ZH42="W"))+SUMPRODUCT((YX3:YX42=WA19)*(ZA3:ZA42=WA22)*(ZH3:ZH42="W"))+SUMPRODUCT((YX3:YX42=WA20)*(ZA3:ZA42=WA19)*(ZI3:ZI42="W"))+SUMPRODUCT((YX3:YX42=WA21)*(ZA3:ZA42=WA19)*(ZI3:ZI42="W"))+SUMPRODUCT((YX3:YX42=WA22)*(ZA3:ZA42=WA19)*(ZI3:ZI42="W"))</f>
        <v>0</v>
      </c>
      <c r="WC19" s="255">
        <f ca="1">SUMPRODUCT((YX3:YX42=WA19)*(ZA3:ZA42=WA20)*(ZH3:ZH42="D"))+SUMPRODUCT((YX3:YX42=WA19)*(ZA3:ZA42=WA21)*(ZH3:ZH42="D"))+SUMPRODUCT((YX3:YX42=WA19)*(ZA3:ZA42=WA22)*(ZH3:ZH42="D"))+SUMPRODUCT((YX3:YX42=WA20)*(ZA3:ZA42=WA19)*(ZH3:ZH42="D"))+SUMPRODUCT((YX3:YX42=WA21)*(ZA3:ZA42=WA19)*(ZH3:ZH42="D"))+SUMPRODUCT((YX3:YX42=WA22)*(ZA3:ZA42=WA19)*(ZH3:ZH42="D"))</f>
        <v>0</v>
      </c>
      <c r="WD19" s="255">
        <f ca="1">SUMPRODUCT((YX3:YX42=WA19)*(ZA3:ZA42=WA20)*(ZH3:ZH42="L"))+SUMPRODUCT((YX3:YX42=WA19)*(ZA3:ZA42=WA21)*(ZH3:ZH42="L"))+SUMPRODUCT((YX3:YX42=WA19)*(ZA3:ZA42=WA22)*(ZH3:ZH42="L"))+SUMPRODUCT((YX3:YX42=WA20)*(ZA3:ZA42=WA19)*(ZI3:ZI42="L"))+SUMPRODUCT((YX3:YX42=WA21)*(ZA3:ZA42=WA19)*(ZI3:ZI42="L"))+SUMPRODUCT((YX3:YX42=WA22)*(ZA3:ZA42=WA19)*(ZI3:ZI42="L"))</f>
        <v>0</v>
      </c>
      <c r="WE19" s="255">
        <f ca="1">IF(WA19&lt;&gt;"",VLOOKUP(WA19,UD4:UH29,5,FALSE),0)</f>
        <v>0</v>
      </c>
      <c r="WF19" s="255">
        <f ca="1">IF(WA19&lt;&gt;"",VLOOKUP(WA19,UD4:UI29,6,FALSE),0)</f>
        <v>0</v>
      </c>
      <c r="WG19" s="255">
        <f ca="1">WE19-WF19+1000</f>
        <v>1000</v>
      </c>
      <c r="WH19" s="255">
        <f ca="1">IF(WA19&lt;&gt;"",VLOOKUP(WA19,UD4:UK29,8,FALSE),0)</f>
        <v>0</v>
      </c>
      <c r="WI19" s="255">
        <f ca="1">IF(WA19&lt;&gt;"",VLOOKUP(WA19,UD4:UL29,9,FALSE),0)</f>
        <v>0</v>
      </c>
      <c r="WJ19" s="255">
        <f ca="1">WH19-WI19+1000</f>
        <v>1000</v>
      </c>
      <c r="WK19" s="255" t="str">
        <f ca="1">IF(WA19&lt;&gt;"",VLOOKUP(WA19,UD18:UH22,5,FALSE),"")</f>
        <v/>
      </c>
      <c r="WL19" s="255" t="str">
        <f ca="1">IF(WA19&lt;&gt;"",VLOOKUP(WA19,UD18:UK22,8,FALSE),"")</f>
        <v/>
      </c>
      <c r="WM19" s="255" t="str">
        <f ca="1">IF(WA19&lt;&gt;"",VLOOKUP(WA19,UD18:UR22,15,FALSE),"")</f>
        <v/>
      </c>
      <c r="WN19" s="255">
        <f ca="1">SUMPRODUCT((YX3:YX42=WA19)*(ZA3:ZA42=WA20)*ZD3:ZD42)+SUMPRODUCT((YX3:YX42=WA19)*(ZA3:ZA42=WA21)*ZD3:ZD42)+SUMPRODUCT((YX3:YX42=WA19)*(ZA3:ZA42=WA22)*ZD3:ZD42)+SUMPRODUCT((YX3:YX42=WA20)*(ZA3:ZA42=WA19)*ZE3:ZE42)+SUMPRODUCT((YX3:YX42=WA21)*(ZA3:ZA42=WA19)*ZE3:ZE42)+SUMPRODUCT((YX3:YX42=WA22)*(ZA3:ZA42=WA19)*ZE3:ZE42)</f>
        <v>0</v>
      </c>
      <c r="WO19" s="255">
        <f ca="1">SUMPRODUCT((YX3:YX42=WA19)*(ZA3:ZA42=WA20)*ZF3:ZF42)+SUMPRODUCT((YX3:YX42=WA19)*(ZA3:ZA42=WA21)*ZF3:ZF42)+SUMPRODUCT((YX3:YX42=WA19)*(ZA3:ZA42=WA22)*ZF3:ZF42)+SUMPRODUCT((YX3:YX42=WA20)*(ZA3:ZA42=WA19)*ZG3:ZG42)+SUMPRODUCT((YX3:YX42=WA21)*(ZA3:ZA42=WA19)*ZG3:ZG42)+SUMPRODUCT((YX3:YX42=WA22)*(ZA3:ZA42=WA19)*ZG3:ZG42)</f>
        <v>0</v>
      </c>
      <c r="WP19" s="255">
        <f ca="1">WB19*4+WC19*2+WN19+WO19</f>
        <v>0</v>
      </c>
      <c r="WQ19" s="255" t="str">
        <f ca="1">IF(WA19&lt;&gt;"",RANK(WP19,WP19:WP22),"")</f>
        <v/>
      </c>
      <c r="WR19" s="255">
        <f ca="1">SUMPRODUCT((WP19:WP22=WP19)*(WG19:WG22&gt;WG19))</f>
        <v>0</v>
      </c>
      <c r="WS19" s="255">
        <f ca="1">SUMPRODUCT((WP19:WP22=WP19)*(WG19:WG22=WG19)*(WJ19:WJ22&gt;WJ19))</f>
        <v>0</v>
      </c>
      <c r="WT19" s="255">
        <f ca="1">SUMPRODUCT((WP18:WP22=WP19)*(WG18:WG22=WG19)*(WJ18:WJ22=WJ19)*(WK18:WK22&gt;WK19))</f>
        <v>0</v>
      </c>
      <c r="WU19" s="255">
        <f ca="1">SUMPRODUCT((WP18:WP22=WP19)*(WG18:WG22=WG19)*(WJ18:WJ22=WJ19)*(WK18:WK22=WK19)*(WL18:WL22&gt;WL19))</f>
        <v>0</v>
      </c>
      <c r="WV19" s="255">
        <f ca="1">SUMPRODUCT((WP18:WP22=WP19)*(WG18:WG22=WG19)*(WJ18:WJ22=WJ19)*(WK18:WK22=WK19)*(WL18:WL22=WL19)*(WM18:WM22&gt;WM19))</f>
        <v>0</v>
      </c>
      <c r="WW19" s="255" t="str">
        <f t="shared" ref="WW19:WW22" ca="1" si="1038">IF(WA19&lt;&gt;"",SUM(WQ19:WV19)+1,"")</f>
        <v/>
      </c>
      <c r="WX19" s="255" t="str">
        <f ca="1">IF(WA19&lt;&gt;"",INDEX(WA19:WA22,MATCH(2,WW19:WW22,0),0),"")</f>
        <v/>
      </c>
      <c r="YU19" s="255" t="str">
        <f ca="1">IF(WX19&lt;&gt;"",WX19,IF(VZ19&lt;&gt;"",VZ19,UV19))</f>
        <v>Georgia</v>
      </c>
      <c r="YV19" s="255">
        <v>2</v>
      </c>
      <c r="YW19" s="255">
        <v>17</v>
      </c>
      <c r="YX19" s="255" t="str">
        <f t="shared" si="42"/>
        <v>Australia</v>
      </c>
      <c r="YY19" s="255" t="str">
        <f ca="1">IF(OFFSET('All Players'!$W26,0,YY$1)&lt;&gt;"",OFFSET('All Players'!$W26,0,YY$1),"")</f>
        <v/>
      </c>
      <c r="YZ19" s="255" t="str">
        <f ca="1">IF(OFFSET('All Players'!$Y26,0,YY$1)&lt;&gt;"",OFFSET('All Players'!$Y26,0,YY$1),"")</f>
        <v/>
      </c>
      <c r="ZA19" s="255" t="str">
        <f t="shared" si="43"/>
        <v>Uruguay</v>
      </c>
      <c r="ZB19" s="255" t="str">
        <f ca="1">IF(OFFSET('All Players'!$AA26,0,ZA$1)&lt;&gt;"",OFFSET('All Players'!$AA26,0,ZA$1),"")</f>
        <v/>
      </c>
      <c r="ZC19" s="255" t="str">
        <f ca="1">IF(OFFSET('All Players'!$AC26,0,ZB$1)&lt;&gt;"",OFFSET('All Players'!$AC26,0,ZB$1),"")</f>
        <v/>
      </c>
      <c r="ZD19" s="255">
        <f t="shared" ca="1" si="44"/>
        <v>0</v>
      </c>
      <c r="ZE19" s="255">
        <f t="shared" ca="1" si="45"/>
        <v>0</v>
      </c>
      <c r="ZF19" s="255">
        <f t="shared" ca="1" si="46"/>
        <v>0</v>
      </c>
      <c r="ZG19" s="255">
        <f t="shared" ca="1" si="47"/>
        <v>0</v>
      </c>
      <c r="ZH19" s="255" t="str">
        <f t="shared" ca="1" si="48"/>
        <v/>
      </c>
      <c r="ZI19" s="255" t="str">
        <f t="shared" ca="1" si="49"/>
        <v/>
      </c>
      <c r="ZJ19" s="255">
        <f ca="1">VLOOKUP(ZK19,AEB18:AEC22,2,FALSE)</f>
        <v>4</v>
      </c>
      <c r="ZK19" s="255" t="s">
        <v>3</v>
      </c>
      <c r="ZL19" s="255">
        <f t="shared" ca="1" si="894"/>
        <v>0</v>
      </c>
      <c r="ZM19" s="255">
        <f t="shared" ca="1" si="895"/>
        <v>0</v>
      </c>
      <c r="ZN19" s="255">
        <f t="shared" ca="1" si="896"/>
        <v>0</v>
      </c>
      <c r="ZO19" s="255">
        <f t="shared" ca="1" si="897"/>
        <v>0</v>
      </c>
      <c r="ZP19" s="255">
        <f t="shared" ref="ZP19:ZP22" ca="1" si="1039">SUMIF(AEH$3:AEH$60,ZK19,AEF$3:AEF$60)+SUMIF(AEE$3:AEE$60,ZK19,AEG$3:AEG$60)</f>
        <v>0</v>
      </c>
      <c r="ZQ19" s="255">
        <f t="shared" ca="1" si="898"/>
        <v>1000</v>
      </c>
      <c r="ZR19" s="255">
        <f t="shared" ref="ZR19:ZR22" ca="1" si="1040">SUMIF(AEE:AEE,ZK19,AEI:AEI)+SUMIF(AEH:AEH,ZK19,AEJ:AEJ)</f>
        <v>0</v>
      </c>
      <c r="ZS19" s="255">
        <f t="shared" ref="ZS19:ZS22" ca="1" si="1041">SUMIF(AEH:AEH,ZK19,AEI:AEI)+SUMIF(AEE:AEE,ZK19,AEJ:AEJ)</f>
        <v>0</v>
      </c>
      <c r="ZT19" s="255">
        <f t="shared" ca="1" si="899"/>
        <v>1000</v>
      </c>
      <c r="ZU19" s="255">
        <f t="shared" ca="1" si="900"/>
        <v>0</v>
      </c>
      <c r="ZV19" s="255">
        <f ca="1">SUMIF(AEE:AEE,ZK19,AEK:AEK)+SUMIF(AEH:AEH,ZK19,AEL:AEL)</f>
        <v>0</v>
      </c>
      <c r="ZW19" s="255">
        <f ca="1">SUMIF(AEE:AEE,ZK19,AEM:AEM)+SUMIF(AEH:AEH,ZK19,AEN:AEN)</f>
        <v>0</v>
      </c>
      <c r="ZX19" s="255">
        <f t="shared" ca="1" si="901"/>
        <v>0</v>
      </c>
      <c r="ZY19" s="255">
        <v>8</v>
      </c>
      <c r="ZZ19" s="255">
        <f t="shared" ref="ZZ19:ZZ22" ca="1" si="1042">RANK(ZX19,ZX$18:ZX$22)</f>
        <v>1</v>
      </c>
      <c r="AAB19" s="255">
        <f ca="1">RANK(ZX19,ZX$18:ZX$22)+COUNTIF(ZX$18:ZX19,ZX19)-1</f>
        <v>2</v>
      </c>
      <c r="AAC19" s="255" t="str">
        <f ca="1">INDEX(ZK$18:ZK$22,MATCH(2,AAB$18:AAB$22,0),0)</f>
        <v>Argentina</v>
      </c>
      <c r="AAD19" s="255">
        <f t="shared" ref="AAD19:AAD22" ca="1" si="1043">INDEX(ZZ$18:ZZ$22,MATCH(AAC19,ZK$18:ZK$22,0),0)</f>
        <v>1</v>
      </c>
      <c r="AAE19" s="255" t="str">
        <f ca="1">IF(AAE18&lt;&gt;"",AAC19,"")</f>
        <v>Argentina</v>
      </c>
      <c r="AAF19" s="255" t="str">
        <f ca="1">IF(AAF18&lt;&gt;"",AAC20,"")</f>
        <v/>
      </c>
      <c r="AAG19" s="255" t="str">
        <f ca="1">IF(AAG18&lt;&gt;"",AAC21,"")</f>
        <v/>
      </c>
      <c r="AAH19" s="255" t="str">
        <f ca="1">IF(AAH18&lt;&gt;"",AAC22,"")</f>
        <v/>
      </c>
      <c r="AAJ19" s="255" t="str">
        <f t="shared" ref="AAJ19:AAJ22" ca="1" si="1044">IF(AAE19&lt;&gt;"",AAE19,"")</f>
        <v>Argentina</v>
      </c>
      <c r="AAK19" s="255">
        <f ca="1">SUMPRODUCT((AEE3:AEE42=AAJ19)*(AEH3:AEH42=AAJ20)*(AEO3:AEO42="W"))+SUMPRODUCT((AEE3:AEE42=AAJ19)*(AEH3:AEH42=AAJ21)*(AEO3:AEO42="W"))+SUMPRODUCT((AEE3:AEE42=AAJ19)*(AEH3:AEH42=AAJ22)*(AEO3:AEO42="W"))+SUMPRODUCT((AEE3:AEE42=AAJ19)*(AEH3:AEH42=AAJ18)*(AEO3:AEO42="W"))+SUMPRODUCT((AEE3:AEE42=AAJ20)*(AEH3:AEH42=AAJ19)*(AEP3:AEP42="W"))+SUMPRODUCT((AEE3:AEE42=AAJ21)*(AEH3:AEH42=AAJ19)*(AEP3:AEP42="W"))+SUMPRODUCT((AEE3:AEE42=AAJ22)*(AEH3:AEH42=AAJ19)*(AEP3:AEP42="W"))+SUMPRODUCT((AEE3:AEE42=AAJ18)*(AEH3:AEH42=AAJ19)*(AEP3:AEP42="W"))</f>
        <v>0</v>
      </c>
      <c r="AAL19" s="255">
        <f ca="1">SUMPRODUCT((AEE3:AEE42=AAJ19)*(AEH3:AEH42=AAJ20)*(AEO3:AEO42="D"))+SUMPRODUCT((AEE3:AEE42=AAJ19)*(AEH3:AEH42=AAJ21)*(AEO3:AEO42="D"))+SUMPRODUCT((AEE3:AEE42=AAJ19)*(AEH3:AEH42=AAJ22)*(AEO3:AEO42="D"))+SUMPRODUCT((AEE3:AEE42=AAJ19)*(AEH3:AEH42=AAJ18)*(AEO3:AEO42="D"))+SUMPRODUCT((AEE3:AEE42=AAJ20)*(AEH3:AEH42=AAJ19)*(AEO3:AEO42="D"))+SUMPRODUCT((AEE3:AEE42=AAJ21)*(AEH3:AEH42=AAJ19)*(AEO3:AEO42="D"))+SUMPRODUCT((AEE3:AEE42=AAJ22)*(AEH3:AEH42=AAJ19)*(AEO3:AEO42="D"))+SUMPRODUCT((AEE3:AEE42=AAJ18)*(AEH3:AEH42=AAJ19)*(AEO3:AEO42="D"))</f>
        <v>0</v>
      </c>
      <c r="AAM19" s="255">
        <f ca="1">SUMPRODUCT((AEE3:AEE42=AAJ19)*(AEH3:AEH42=AAJ20)*(AEO3:AEO42="L"))+SUMPRODUCT((AEE3:AEE42=AAJ19)*(AEH3:AEH42=AAJ21)*(AEO3:AEO42="L"))+SUMPRODUCT((AEE3:AEE42=AAJ19)*(AEH3:AEH42=AAJ22)*(AEO3:AEO42="L"))+SUMPRODUCT((AEE3:AEE42=AAJ19)*(AEH3:AEH42=AAJ18)*(AEO3:AEO42="L"))+SUMPRODUCT((AEE3:AEE42=AAJ20)*(AEH3:AEH42=AAJ19)*(AEP3:AEP42="L"))+SUMPRODUCT((AEE3:AEE42=AAJ21)*(AEH3:AEH42=AAJ19)*(AEP3:AEP42="L"))+SUMPRODUCT((AEE3:AEE42=AAJ22)*(AEH3:AEH42=AAJ19)*(AEP3:AEP42="L"))+SUMPRODUCT((AEE3:AEE42=AAJ18)*(AEH3:AEH42=AAJ19)*(AEP3:AEP42="L"))</f>
        <v>0</v>
      </c>
      <c r="AAN19" s="255">
        <f ca="1">IF(AAJ19&lt;&gt;"",VLOOKUP(AAJ19,ZK4:ZO29,5,FALSE),0)</f>
        <v>0</v>
      </c>
      <c r="AAO19" s="255">
        <f ca="1">IF(AAJ19&lt;&gt;"",VLOOKUP(AAJ19,ZK4:ZP29,6,FALSE),0)</f>
        <v>0</v>
      </c>
      <c r="AAP19" s="255">
        <f ca="1">AAN19-AAO19+1000</f>
        <v>1000</v>
      </c>
      <c r="AAQ19" s="255">
        <f ca="1">IF(AAJ19&lt;&gt;"",VLOOKUP(AAJ19,ZK4:ZR29,8,FALSE),0)</f>
        <v>0</v>
      </c>
      <c r="AAR19" s="255">
        <f ca="1">IF(AAJ19&lt;&gt;"",VLOOKUP(AAJ19,ZK4:ZS29,9,FALSE),0)</f>
        <v>0</v>
      </c>
      <c r="AAS19" s="255">
        <f t="shared" ref="AAS19" ca="1" si="1045">AAQ19-AAR19+1000</f>
        <v>1000</v>
      </c>
      <c r="AAT19" s="255">
        <f ca="1">IF(AAJ19&lt;&gt;"",VLOOKUP(AAJ19,ZK18:ZO22,5,FALSE),"")</f>
        <v>0</v>
      </c>
      <c r="AAU19" s="255">
        <f ca="1">IF(AAJ19&lt;&gt;"",VLOOKUP(AAJ19,ZK18:ZR22,8,FALSE),"")</f>
        <v>0</v>
      </c>
      <c r="AAV19" s="255">
        <f ca="1">IF(AAJ19&lt;&gt;"",VLOOKUP(AAJ19,ZK18:ZY22,15,FALSE),"")</f>
        <v>8</v>
      </c>
      <c r="AAW19" s="255">
        <f ca="1">SUMPRODUCT((AEE3:AEE42=AAJ19)*(AEH3:AEH42=AAJ20)*AEK3:AEK42)+SUMPRODUCT((AEE3:AEE42=AAJ19)*(AEH3:AEH42=AAJ21)*AEK3:AEK42)+SUMPRODUCT((AEE3:AEE42=AAJ19)*(AEH3:AEH42=AAJ22)*AEK3:AEK42)+SUMPRODUCT((AEE3:AEE42=AAJ19)*(AEH3:AEH42=AAJ18)*AEK3:AEK42)+SUMPRODUCT((AEE3:AEE42=AAJ20)*(AEH3:AEH42=AAJ19)*AEL3:AEL42)+SUMPRODUCT((AEE3:AEE42=AAJ21)*(AEH3:AEH42=AAJ19)*AEL3:AEL42)+SUMPRODUCT((AEE3:AEE42=AAJ22)*(AEH3:AEH42=AAJ19)*AEL3:AEL42)+SUMPRODUCT((AEE3:AEE42=AAJ18)*(AEH3:AEH42=AAJ19)*AEL3:AEL42)</f>
        <v>0</v>
      </c>
      <c r="AAX19" s="255">
        <f ca="1">SUMPRODUCT((AEE3:AEE42=AAJ19)*(AEH3:AEH42=AAJ20)*AEM3:AEM42)+SUMPRODUCT((AEE3:AEE42=AAJ19)*(AEH3:AEH42=AAJ21)*AEM3:AEM42)+SUMPRODUCT((AEE3:AEE42=AAJ19)*(AEH3:AEH42=AAJ22)*AEM3:AEM42)+SUMPRODUCT((AEE3:AEE42=AAJ19)*(AEH3:AEH42=AAJ18)*AEM3:AEM42)+SUMPRODUCT((AEE3:AEE42=AAJ20)*(AEH3:AEH42=AAJ19)*AEN3:AEN42)+SUMPRODUCT((AEE3:AEE42=AAJ21)*(AEH3:AEH42=AAJ19)*AEN3:AEN42)+SUMPRODUCT((AEE3:AEE42=AAJ22)*(AEH3:AEH42=AAJ19)*AEN3:AEN42)+SUMPRODUCT((AEE3:AEE42=AAJ18)*(AEH3:AEH42=AAJ19)*AEN3:AEN42)</f>
        <v>0</v>
      </c>
      <c r="AAY19" s="255">
        <f t="shared" ref="AAY19" ca="1" si="1046">AAK19*4+AAL19*2+AAW19+AAX19</f>
        <v>0</v>
      </c>
      <c r="AAZ19" s="255">
        <f ca="1">IF(AAJ19&lt;&gt;"",RANK(AAY19,AAY18:AAY22),"")</f>
        <v>1</v>
      </c>
      <c r="ABA19" s="255">
        <f ca="1">SUMPRODUCT((AAY18:AAY22=AAY19)*(AAP18:AAP22&gt;AAP19))</f>
        <v>0</v>
      </c>
      <c r="ABB19" s="255">
        <f ca="1">SUMPRODUCT((AAY18:AAY22=AAY19)*(AAP18:AAP22=AAP19)*(AAS18:AAS22&gt;AAS19))</f>
        <v>0</v>
      </c>
      <c r="ABC19" s="255">
        <f ca="1">SUMPRODUCT((AAY18:AAY22=AAY19)*(AAP18:AAP22=AAP19)*(AAS18:AAS22=AAS19)*(AAT18:AAT22&gt;AAT19))</f>
        <v>0</v>
      </c>
      <c r="ABD19" s="255">
        <f ca="1">SUMPRODUCT((AAY18:AAY22=AAY19)*(AAP18:AAP22=AAP19)*(AAS18:AAS22=AAS19)*(AAT18:AAT22=AAT19)*(AAU18:AAU22&gt;AAU19))</f>
        <v>0</v>
      </c>
      <c r="ABE19" s="255">
        <f ca="1">SUMPRODUCT((AAY18:AAY22=AAY19)*(AAP18:AAP22=AAP19)*(AAS18:AAS22=AAS19)*(AAT18:AAT22=AAT19)*(AAU18:AAU22=AAU19)*(AAV18:AAV22&gt;AAV19))</f>
        <v>3</v>
      </c>
      <c r="ABF19" s="255">
        <f t="shared" ca="1" si="902"/>
        <v>4</v>
      </c>
      <c r="ABG19" s="255" t="str">
        <f ca="1">IF(AAJ19&lt;&gt;"",INDEX(AAJ18:AAJ22,MATCH(2,ABF18:ABF22,0),0),"")</f>
        <v>Georgia</v>
      </c>
      <c r="ABH19" s="255" t="str">
        <f ca="1">IF(AAF18&lt;&gt;"",AAF18,"")</f>
        <v/>
      </c>
      <c r="ABI19" s="255">
        <f ca="1">SUMPRODUCT((AEE3:AEE42=ABH19)*(AEH3:AEH42=ABH20)*(AEO3:AEO42="W"))+SUMPRODUCT((AEE3:AEE42=ABH19)*(AEH3:AEH42=ABH21)*(AEO3:AEO42="W"))+SUMPRODUCT((AEE3:AEE42=ABH19)*(AEH3:AEH42=ABH22)*(AEO3:AEO42="W"))+SUMPRODUCT((AEE3:AEE42=ABH20)*(AEH3:AEH42=ABH19)*(AEP3:AEP42="W"))+SUMPRODUCT((AEE3:AEE42=ABH21)*(AEH3:AEH42=ABH19)*(AEP3:AEP42="W"))+SUMPRODUCT((AEE3:AEE42=ABH22)*(AEH3:AEH42=ABH19)*(AEP3:AEP42="W"))</f>
        <v>0</v>
      </c>
      <c r="ABJ19" s="255">
        <f ca="1">SUMPRODUCT((AEE3:AEE42=ABH19)*(AEH3:AEH42=ABH20)*(AEO3:AEO42="D"))+SUMPRODUCT((AEE3:AEE42=ABH19)*(AEH3:AEH42=ABH21)*(AEO3:AEO42="D"))+SUMPRODUCT((AEE3:AEE42=ABH19)*(AEH3:AEH42=ABH22)*(AEO3:AEO42="D"))+SUMPRODUCT((AEE3:AEE42=ABH20)*(AEH3:AEH42=ABH19)*(AEO3:AEO42="D"))+SUMPRODUCT((AEE3:AEE42=ABH21)*(AEH3:AEH42=ABH19)*(AEO3:AEO42="D"))+SUMPRODUCT((AEE3:AEE42=ABH22)*(AEH3:AEH42=ABH19)*(AEO3:AEO42="D"))</f>
        <v>0</v>
      </c>
      <c r="ABK19" s="255">
        <f ca="1">SUMPRODUCT((AEE3:AEE42=ABH19)*(AEH3:AEH42=ABH20)*(AEO3:AEO42="L"))+SUMPRODUCT((AEE3:AEE42=ABH19)*(AEH3:AEH42=ABH21)*(AEO3:AEO42="L"))+SUMPRODUCT((AEE3:AEE42=ABH19)*(AEH3:AEH42=ABH22)*(AEO3:AEO42="L"))+SUMPRODUCT((AEE3:AEE42=ABH20)*(AEH3:AEH42=ABH19)*(AEP3:AEP42="L"))+SUMPRODUCT((AEE3:AEE42=ABH21)*(AEH3:AEH42=ABH19)*(AEP3:AEP42="L"))+SUMPRODUCT((AEE3:AEE42=ABH22)*(AEH3:AEH42=ABH19)*(AEP3:AEP42="L"))</f>
        <v>0</v>
      </c>
      <c r="ABL19" s="255">
        <f ca="1">IF(ABH19&lt;&gt;"",VLOOKUP(ABH19,ZK4:ZO29,5,FALSE),0)</f>
        <v>0</v>
      </c>
      <c r="ABM19" s="255">
        <f ca="1">IF(ABH19&lt;&gt;"",VLOOKUP(ABH19,ZK4:ZP29,6,FALSE),0)</f>
        <v>0</v>
      </c>
      <c r="ABN19" s="255">
        <f ca="1">ABL19-ABM19+1000</f>
        <v>1000</v>
      </c>
      <c r="ABO19" s="255">
        <f ca="1">IF(ABH19&lt;&gt;"",VLOOKUP(ABH19,ZK4:ZR29,8,FALSE),0)</f>
        <v>0</v>
      </c>
      <c r="ABP19" s="255">
        <f ca="1">IF(ABH19&lt;&gt;"",VLOOKUP(ABH19,ZK4:ZS29,9,FALSE),0)</f>
        <v>0</v>
      </c>
      <c r="ABQ19" s="255">
        <f ca="1">ABO19-ABP19+1000</f>
        <v>1000</v>
      </c>
      <c r="ABR19" s="255" t="str">
        <f ca="1">IF(ABH19&lt;&gt;"",VLOOKUP(ABH19,ZK18:ZO22,5,FALSE),"")</f>
        <v/>
      </c>
      <c r="ABS19" s="255" t="str">
        <f ca="1">IF(ABH19&lt;&gt;"",VLOOKUP(ABH19,ZK18:ZR22,8,FALSE),"")</f>
        <v/>
      </c>
      <c r="ABT19" s="255" t="str">
        <f ca="1">IF(ABH19&lt;&gt;"",VLOOKUP(ABH19,ZK18:ZY22,15,FALSE),"")</f>
        <v/>
      </c>
      <c r="ABU19" s="255">
        <f ca="1">SUMPRODUCT((AEE3:AEE42=ABH19)*(AEH3:AEH42=ABH20)*AEK3:AEK42)+SUMPRODUCT((AEE3:AEE42=ABH19)*(AEH3:AEH42=ABH21)*AEK3:AEK42)+SUMPRODUCT((AEE3:AEE42=ABH19)*(AEH3:AEH42=ABH22)*AEK3:AEK42)+SUMPRODUCT((AEE3:AEE42=ABH20)*(AEH3:AEH42=ABH19)*AEL3:AEL42)+SUMPRODUCT((AEE3:AEE42=ABH21)*(AEH3:AEH42=ABH19)*AEL3:AEL42)+SUMPRODUCT((AEE3:AEE42=ABH22)*(AEH3:AEH42=ABH19)*AEL3:AEL42)</f>
        <v>0</v>
      </c>
      <c r="ABV19" s="255">
        <f ca="1">SUMPRODUCT((AEE3:AEE42=ABH19)*(AEH3:AEH42=ABH20)*AEM3:AEM42)+SUMPRODUCT((AEE3:AEE42=ABH19)*(AEH3:AEH42=ABH21)*AEM3:AEM42)+SUMPRODUCT((AEE3:AEE42=ABH19)*(AEH3:AEH42=ABH22)*AEM3:AEM42)+SUMPRODUCT((AEE3:AEE42=ABH20)*(AEH3:AEH42=ABH19)*AEN3:AEN42)+SUMPRODUCT((AEE3:AEE42=ABH21)*(AEH3:AEH42=ABH19)*AEN3:AEN42)+SUMPRODUCT((AEE3:AEE42=ABH22)*(AEH3:AEH42=ABH19)*AEN3:AEN42)</f>
        <v>0</v>
      </c>
      <c r="ABW19" s="255">
        <f ca="1">ABI19*4+ABJ19*2+ABU19+ABV19</f>
        <v>0</v>
      </c>
      <c r="ABX19" s="255" t="str">
        <f ca="1">IF(ABH19&lt;&gt;"",RANK(ABW19,ABW19:ABW22),"")</f>
        <v/>
      </c>
      <c r="ABY19" s="255">
        <f ca="1">SUMPRODUCT((ABW19:ABW22=ABW19)*(ABN19:ABN22&gt;ABN19))</f>
        <v>0</v>
      </c>
      <c r="ABZ19" s="255">
        <f ca="1">SUMPRODUCT((ABW19:ABW22=ABW19)*(ABN19:ABN22=ABN19)*(ABQ19:ABQ22&gt;ABQ19))</f>
        <v>0</v>
      </c>
      <c r="ACA19" s="255">
        <f ca="1">SUMPRODUCT((ABW18:ABW22=ABW19)*(ABN18:ABN22=ABN19)*(ABQ18:ABQ22=ABQ19)*(ABR18:ABR22&gt;ABR19))</f>
        <v>0</v>
      </c>
      <c r="ACB19" s="255">
        <f ca="1">SUMPRODUCT((ABW18:ABW22=ABW19)*(ABN18:ABN22=ABN19)*(ABQ18:ABQ22=ABQ19)*(ABR18:ABR22=ABR19)*(ABS18:ABS22&gt;ABS19))</f>
        <v>0</v>
      </c>
      <c r="ACC19" s="255">
        <f ca="1">SUMPRODUCT((ABW18:ABW22=ABW19)*(ABN18:ABN22=ABN19)*(ABQ18:ABQ22=ABQ19)*(ABR18:ABR22=ABR19)*(ABS18:ABS22=ABS19)*(ABT18:ABT22&gt;ABT19))</f>
        <v>0</v>
      </c>
      <c r="ACD19" s="255" t="str">
        <f t="shared" ref="ACD19:ACD22" ca="1" si="1047">IF(ABH19&lt;&gt;"",SUM(ABX19:ACC19)+1,"")</f>
        <v/>
      </c>
      <c r="ACE19" s="255" t="str">
        <f ca="1">IF(ABH19&lt;&gt;"",INDEX(ABH19:ABH22,MATCH(2,ACD19:ACD22,0),0),"")</f>
        <v/>
      </c>
      <c r="AEB19" s="255" t="str">
        <f ca="1">IF(ACE19&lt;&gt;"",ACE19,IF(ABG19&lt;&gt;"",ABG19,AAC19))</f>
        <v>Georgia</v>
      </c>
      <c r="AEC19" s="255">
        <v>2</v>
      </c>
      <c r="AED19" s="255">
        <v>17</v>
      </c>
      <c r="AEE19" s="255" t="str">
        <f t="shared" si="50"/>
        <v>Australia</v>
      </c>
      <c r="AEF19" s="255" t="str">
        <f ca="1">IF(OFFSET('All Players'!$W26,0,AEF$1)&lt;&gt;"",OFFSET('All Players'!$W26,0,AEF$1),"")</f>
        <v/>
      </c>
      <c r="AEG19" s="255" t="str">
        <f ca="1">IF(OFFSET('All Players'!$Y26,0,AEF$1)&lt;&gt;"",OFFSET('All Players'!$Y26,0,AEF$1),"")</f>
        <v/>
      </c>
      <c r="AEH19" s="255" t="str">
        <f t="shared" si="51"/>
        <v>Uruguay</v>
      </c>
      <c r="AEI19" s="255" t="str">
        <f ca="1">IF(OFFSET('All Players'!$AA26,0,AEH$1)&lt;&gt;"",OFFSET('All Players'!$AA26,0,AEH$1),"")</f>
        <v/>
      </c>
      <c r="AEJ19" s="255" t="str">
        <f ca="1">IF(OFFSET('All Players'!$AC26,0,AEI$1)&lt;&gt;"",OFFSET('All Players'!$AC26,0,AEI$1),"")</f>
        <v/>
      </c>
      <c r="AEK19" s="255">
        <f t="shared" ca="1" si="52"/>
        <v>0</v>
      </c>
      <c r="AEL19" s="255">
        <f t="shared" ca="1" si="53"/>
        <v>0</v>
      </c>
      <c r="AEM19" s="255">
        <f t="shared" ca="1" si="54"/>
        <v>0</v>
      </c>
      <c r="AEN19" s="255">
        <f t="shared" ca="1" si="55"/>
        <v>0</v>
      </c>
      <c r="AEO19" s="255" t="str">
        <f t="shared" ca="1" si="56"/>
        <v/>
      </c>
      <c r="AEP19" s="255" t="str">
        <f t="shared" ca="1" si="57"/>
        <v/>
      </c>
      <c r="AEQ19" s="255">
        <f ca="1">VLOOKUP(AER19,AJI18:AJJ22,2,FALSE)</f>
        <v>4</v>
      </c>
      <c r="AER19" s="255" t="s">
        <v>3</v>
      </c>
      <c r="AES19" s="255">
        <f t="shared" ca="1" si="903"/>
        <v>0</v>
      </c>
      <c r="AET19" s="255">
        <f t="shared" ca="1" si="904"/>
        <v>0</v>
      </c>
      <c r="AEU19" s="255">
        <f t="shared" ca="1" si="905"/>
        <v>0</v>
      </c>
      <c r="AEV19" s="255">
        <f t="shared" ca="1" si="906"/>
        <v>0</v>
      </c>
      <c r="AEW19" s="255">
        <f t="shared" ref="AEW19:AEW22" ca="1" si="1048">SUMIF(AJO$3:AJO$60,AER19,AJM$3:AJM$60)+SUMIF(AJL$3:AJL$60,AER19,AJN$3:AJN$60)</f>
        <v>0</v>
      </c>
      <c r="AEX19" s="255">
        <f t="shared" ca="1" si="907"/>
        <v>1000</v>
      </c>
      <c r="AEY19" s="255">
        <f t="shared" ref="AEY19:AEY22" ca="1" si="1049">SUMIF(AJL:AJL,AER19,AJP:AJP)+SUMIF(AJO:AJO,AER19,AJQ:AJQ)</f>
        <v>0</v>
      </c>
      <c r="AEZ19" s="255">
        <f t="shared" ref="AEZ19:AEZ22" ca="1" si="1050">SUMIF(AJO:AJO,AER19,AJP:AJP)+SUMIF(AJL:AJL,AER19,AJQ:AJQ)</f>
        <v>0</v>
      </c>
      <c r="AFA19" s="255">
        <f t="shared" ca="1" si="908"/>
        <v>1000</v>
      </c>
      <c r="AFB19" s="255">
        <f t="shared" ca="1" si="909"/>
        <v>0</v>
      </c>
      <c r="AFC19" s="255">
        <f ca="1">SUMIF(AJL:AJL,AER19,AJR:AJR)+SUMIF(AJO:AJO,AER19,AJS:AJS)</f>
        <v>0</v>
      </c>
      <c r="AFD19" s="255">
        <f ca="1">SUMIF(AJL:AJL,AER19,AJT:AJT)+SUMIF(AJO:AJO,AER19,AJU:AJU)</f>
        <v>0</v>
      </c>
      <c r="AFE19" s="255">
        <f t="shared" ca="1" si="910"/>
        <v>0</v>
      </c>
      <c r="AFF19" s="255">
        <v>8</v>
      </c>
      <c r="AFG19" s="255">
        <f t="shared" ref="AFG19:AFG22" ca="1" si="1051">RANK(AFE19,AFE$18:AFE$22)</f>
        <v>1</v>
      </c>
      <c r="AFI19" s="255">
        <f ca="1">RANK(AFE19,AFE$18:AFE$22)+COUNTIF(AFE$18:AFE19,AFE19)-1</f>
        <v>2</v>
      </c>
      <c r="AFJ19" s="255" t="str">
        <f ca="1">INDEX(AER$18:AER$22,MATCH(2,AFI$18:AFI$22,0),0)</f>
        <v>Argentina</v>
      </c>
      <c r="AFK19" s="255">
        <f t="shared" ref="AFK19:AFK22" ca="1" si="1052">INDEX(AFG$18:AFG$22,MATCH(AFJ19,AER$18:AER$22,0),0)</f>
        <v>1</v>
      </c>
      <c r="AFL19" s="255" t="str">
        <f ca="1">IF(AFL18&lt;&gt;"",AFJ19,"")</f>
        <v>Argentina</v>
      </c>
      <c r="AFM19" s="255" t="str">
        <f ca="1">IF(AFM18&lt;&gt;"",AFJ20,"")</f>
        <v/>
      </c>
      <c r="AFN19" s="255" t="str">
        <f ca="1">IF(AFN18&lt;&gt;"",AFJ21,"")</f>
        <v/>
      </c>
      <c r="AFO19" s="255" t="str">
        <f ca="1">IF(AFO18&lt;&gt;"",AFJ22,"")</f>
        <v/>
      </c>
      <c r="AFQ19" s="255" t="str">
        <f t="shared" ref="AFQ19:AFQ22" ca="1" si="1053">IF(AFL19&lt;&gt;"",AFL19,"")</f>
        <v>Argentina</v>
      </c>
      <c r="AFR19" s="255">
        <f ca="1">SUMPRODUCT((AJL3:AJL42=AFQ19)*(AJO3:AJO42=AFQ20)*(AJV3:AJV42="W"))+SUMPRODUCT((AJL3:AJL42=AFQ19)*(AJO3:AJO42=AFQ21)*(AJV3:AJV42="W"))+SUMPRODUCT((AJL3:AJL42=AFQ19)*(AJO3:AJO42=AFQ22)*(AJV3:AJV42="W"))+SUMPRODUCT((AJL3:AJL42=AFQ19)*(AJO3:AJO42=AFQ18)*(AJV3:AJV42="W"))+SUMPRODUCT((AJL3:AJL42=AFQ20)*(AJO3:AJO42=AFQ19)*(AJW3:AJW42="W"))+SUMPRODUCT((AJL3:AJL42=AFQ21)*(AJO3:AJO42=AFQ19)*(AJW3:AJW42="W"))+SUMPRODUCT((AJL3:AJL42=AFQ22)*(AJO3:AJO42=AFQ19)*(AJW3:AJW42="W"))+SUMPRODUCT((AJL3:AJL42=AFQ18)*(AJO3:AJO42=AFQ19)*(AJW3:AJW42="W"))</f>
        <v>0</v>
      </c>
      <c r="AFS19" s="255">
        <f ca="1">SUMPRODUCT((AJL3:AJL42=AFQ19)*(AJO3:AJO42=AFQ20)*(AJV3:AJV42="D"))+SUMPRODUCT((AJL3:AJL42=AFQ19)*(AJO3:AJO42=AFQ21)*(AJV3:AJV42="D"))+SUMPRODUCT((AJL3:AJL42=AFQ19)*(AJO3:AJO42=AFQ22)*(AJV3:AJV42="D"))+SUMPRODUCT((AJL3:AJL42=AFQ19)*(AJO3:AJO42=AFQ18)*(AJV3:AJV42="D"))+SUMPRODUCT((AJL3:AJL42=AFQ20)*(AJO3:AJO42=AFQ19)*(AJV3:AJV42="D"))+SUMPRODUCT((AJL3:AJL42=AFQ21)*(AJO3:AJO42=AFQ19)*(AJV3:AJV42="D"))+SUMPRODUCT((AJL3:AJL42=AFQ22)*(AJO3:AJO42=AFQ19)*(AJV3:AJV42="D"))+SUMPRODUCT((AJL3:AJL42=AFQ18)*(AJO3:AJO42=AFQ19)*(AJV3:AJV42="D"))</f>
        <v>0</v>
      </c>
      <c r="AFT19" s="255">
        <f ca="1">SUMPRODUCT((AJL3:AJL42=AFQ19)*(AJO3:AJO42=AFQ20)*(AJV3:AJV42="L"))+SUMPRODUCT((AJL3:AJL42=AFQ19)*(AJO3:AJO42=AFQ21)*(AJV3:AJV42="L"))+SUMPRODUCT((AJL3:AJL42=AFQ19)*(AJO3:AJO42=AFQ22)*(AJV3:AJV42="L"))+SUMPRODUCT((AJL3:AJL42=AFQ19)*(AJO3:AJO42=AFQ18)*(AJV3:AJV42="L"))+SUMPRODUCT((AJL3:AJL42=AFQ20)*(AJO3:AJO42=AFQ19)*(AJW3:AJW42="L"))+SUMPRODUCT((AJL3:AJL42=AFQ21)*(AJO3:AJO42=AFQ19)*(AJW3:AJW42="L"))+SUMPRODUCT((AJL3:AJL42=AFQ22)*(AJO3:AJO42=AFQ19)*(AJW3:AJW42="L"))+SUMPRODUCT((AJL3:AJL42=AFQ18)*(AJO3:AJO42=AFQ19)*(AJW3:AJW42="L"))</f>
        <v>0</v>
      </c>
      <c r="AFU19" s="255">
        <f ca="1">IF(AFQ19&lt;&gt;"",VLOOKUP(AFQ19,AER4:AEV29,5,FALSE),0)</f>
        <v>0</v>
      </c>
      <c r="AFV19" s="255">
        <f ca="1">IF(AFQ19&lt;&gt;"",VLOOKUP(AFQ19,AER4:AEW29,6,FALSE),0)</f>
        <v>0</v>
      </c>
      <c r="AFW19" s="255">
        <f ca="1">AFU19-AFV19+1000</f>
        <v>1000</v>
      </c>
      <c r="AFX19" s="255">
        <f ca="1">IF(AFQ19&lt;&gt;"",VLOOKUP(AFQ19,AER4:AEY29,8,FALSE),0)</f>
        <v>0</v>
      </c>
      <c r="AFY19" s="255">
        <f ca="1">IF(AFQ19&lt;&gt;"",VLOOKUP(AFQ19,AER4:AEZ29,9,FALSE),0)</f>
        <v>0</v>
      </c>
      <c r="AFZ19" s="255">
        <f t="shared" ref="AFZ19" ca="1" si="1054">AFX19-AFY19+1000</f>
        <v>1000</v>
      </c>
      <c r="AGA19" s="255">
        <f ca="1">IF(AFQ19&lt;&gt;"",VLOOKUP(AFQ19,AER18:AEV22,5,FALSE),"")</f>
        <v>0</v>
      </c>
      <c r="AGB19" s="255">
        <f ca="1">IF(AFQ19&lt;&gt;"",VLOOKUP(AFQ19,AER18:AEY22,8,FALSE),"")</f>
        <v>0</v>
      </c>
      <c r="AGC19" s="255">
        <f ca="1">IF(AFQ19&lt;&gt;"",VLOOKUP(AFQ19,AER18:AFF22,15,FALSE),"")</f>
        <v>8</v>
      </c>
      <c r="AGD19" s="255">
        <f ca="1">SUMPRODUCT((AJL3:AJL42=AFQ19)*(AJO3:AJO42=AFQ20)*AJR3:AJR42)+SUMPRODUCT((AJL3:AJL42=AFQ19)*(AJO3:AJO42=AFQ21)*AJR3:AJR42)+SUMPRODUCT((AJL3:AJL42=AFQ19)*(AJO3:AJO42=AFQ22)*AJR3:AJR42)+SUMPRODUCT((AJL3:AJL42=AFQ19)*(AJO3:AJO42=AFQ18)*AJR3:AJR42)+SUMPRODUCT((AJL3:AJL42=AFQ20)*(AJO3:AJO42=AFQ19)*AJS3:AJS42)+SUMPRODUCT((AJL3:AJL42=AFQ21)*(AJO3:AJO42=AFQ19)*AJS3:AJS42)+SUMPRODUCT((AJL3:AJL42=AFQ22)*(AJO3:AJO42=AFQ19)*AJS3:AJS42)+SUMPRODUCT((AJL3:AJL42=AFQ18)*(AJO3:AJO42=AFQ19)*AJS3:AJS42)</f>
        <v>0</v>
      </c>
      <c r="AGE19" s="255">
        <f ca="1">SUMPRODUCT((AJL3:AJL42=AFQ19)*(AJO3:AJO42=AFQ20)*AJT3:AJT42)+SUMPRODUCT((AJL3:AJL42=AFQ19)*(AJO3:AJO42=AFQ21)*AJT3:AJT42)+SUMPRODUCT((AJL3:AJL42=AFQ19)*(AJO3:AJO42=AFQ22)*AJT3:AJT42)+SUMPRODUCT((AJL3:AJL42=AFQ19)*(AJO3:AJO42=AFQ18)*AJT3:AJT42)+SUMPRODUCT((AJL3:AJL42=AFQ20)*(AJO3:AJO42=AFQ19)*AJU3:AJU42)+SUMPRODUCT((AJL3:AJL42=AFQ21)*(AJO3:AJO42=AFQ19)*AJU3:AJU42)+SUMPRODUCT((AJL3:AJL42=AFQ22)*(AJO3:AJO42=AFQ19)*AJU3:AJU42)+SUMPRODUCT((AJL3:AJL42=AFQ18)*(AJO3:AJO42=AFQ19)*AJU3:AJU42)</f>
        <v>0</v>
      </c>
      <c r="AGF19" s="255">
        <f t="shared" ref="AGF19" ca="1" si="1055">AFR19*4+AFS19*2+AGD19+AGE19</f>
        <v>0</v>
      </c>
      <c r="AGG19" s="255">
        <f ca="1">IF(AFQ19&lt;&gt;"",RANK(AGF19,AGF18:AGF22),"")</f>
        <v>1</v>
      </c>
      <c r="AGH19" s="255">
        <f ca="1">SUMPRODUCT((AGF18:AGF22=AGF19)*(AFW18:AFW22&gt;AFW19))</f>
        <v>0</v>
      </c>
      <c r="AGI19" s="255">
        <f ca="1">SUMPRODUCT((AGF18:AGF22=AGF19)*(AFW18:AFW22=AFW19)*(AFZ18:AFZ22&gt;AFZ19))</f>
        <v>0</v>
      </c>
      <c r="AGJ19" s="255">
        <f ca="1">SUMPRODUCT((AGF18:AGF22=AGF19)*(AFW18:AFW22=AFW19)*(AFZ18:AFZ22=AFZ19)*(AGA18:AGA22&gt;AGA19))</f>
        <v>0</v>
      </c>
      <c r="AGK19" s="255">
        <f ca="1">SUMPRODUCT((AGF18:AGF22=AGF19)*(AFW18:AFW22=AFW19)*(AFZ18:AFZ22=AFZ19)*(AGA18:AGA22=AGA19)*(AGB18:AGB22&gt;AGB19))</f>
        <v>0</v>
      </c>
      <c r="AGL19" s="255">
        <f ca="1">SUMPRODUCT((AGF18:AGF22=AGF19)*(AFW18:AFW22=AFW19)*(AFZ18:AFZ22=AFZ19)*(AGA18:AGA22=AGA19)*(AGB18:AGB22=AGB19)*(AGC18:AGC22&gt;AGC19))</f>
        <v>3</v>
      </c>
      <c r="AGM19" s="255">
        <f t="shared" ca="1" si="911"/>
        <v>4</v>
      </c>
      <c r="AGN19" s="255" t="str">
        <f ca="1">IF(AFQ19&lt;&gt;"",INDEX(AFQ18:AFQ22,MATCH(2,AGM18:AGM22,0),0),"")</f>
        <v>Georgia</v>
      </c>
      <c r="AGO19" s="255" t="str">
        <f ca="1">IF(AFM18&lt;&gt;"",AFM18,"")</f>
        <v/>
      </c>
      <c r="AGP19" s="255">
        <f ca="1">SUMPRODUCT((AJL3:AJL42=AGO19)*(AJO3:AJO42=AGO20)*(AJV3:AJV42="W"))+SUMPRODUCT((AJL3:AJL42=AGO19)*(AJO3:AJO42=AGO21)*(AJV3:AJV42="W"))+SUMPRODUCT((AJL3:AJL42=AGO19)*(AJO3:AJO42=AGO22)*(AJV3:AJV42="W"))+SUMPRODUCT((AJL3:AJL42=AGO20)*(AJO3:AJO42=AGO19)*(AJW3:AJW42="W"))+SUMPRODUCT((AJL3:AJL42=AGO21)*(AJO3:AJO42=AGO19)*(AJW3:AJW42="W"))+SUMPRODUCT((AJL3:AJL42=AGO22)*(AJO3:AJO42=AGO19)*(AJW3:AJW42="W"))</f>
        <v>0</v>
      </c>
      <c r="AGQ19" s="255">
        <f ca="1">SUMPRODUCT((AJL3:AJL42=AGO19)*(AJO3:AJO42=AGO20)*(AJV3:AJV42="D"))+SUMPRODUCT((AJL3:AJL42=AGO19)*(AJO3:AJO42=AGO21)*(AJV3:AJV42="D"))+SUMPRODUCT((AJL3:AJL42=AGO19)*(AJO3:AJO42=AGO22)*(AJV3:AJV42="D"))+SUMPRODUCT((AJL3:AJL42=AGO20)*(AJO3:AJO42=AGO19)*(AJV3:AJV42="D"))+SUMPRODUCT((AJL3:AJL42=AGO21)*(AJO3:AJO42=AGO19)*(AJV3:AJV42="D"))+SUMPRODUCT((AJL3:AJL42=AGO22)*(AJO3:AJO42=AGO19)*(AJV3:AJV42="D"))</f>
        <v>0</v>
      </c>
      <c r="AGR19" s="255">
        <f ca="1">SUMPRODUCT((AJL3:AJL42=AGO19)*(AJO3:AJO42=AGO20)*(AJV3:AJV42="L"))+SUMPRODUCT((AJL3:AJL42=AGO19)*(AJO3:AJO42=AGO21)*(AJV3:AJV42="L"))+SUMPRODUCT((AJL3:AJL42=AGO19)*(AJO3:AJO42=AGO22)*(AJV3:AJV42="L"))+SUMPRODUCT((AJL3:AJL42=AGO20)*(AJO3:AJO42=AGO19)*(AJW3:AJW42="L"))+SUMPRODUCT((AJL3:AJL42=AGO21)*(AJO3:AJO42=AGO19)*(AJW3:AJW42="L"))+SUMPRODUCT((AJL3:AJL42=AGO22)*(AJO3:AJO42=AGO19)*(AJW3:AJW42="L"))</f>
        <v>0</v>
      </c>
      <c r="AGS19" s="255">
        <f ca="1">IF(AGO19&lt;&gt;"",VLOOKUP(AGO19,AER4:AEV29,5,FALSE),0)</f>
        <v>0</v>
      </c>
      <c r="AGT19" s="255">
        <f ca="1">IF(AGO19&lt;&gt;"",VLOOKUP(AGO19,AER4:AEW29,6,FALSE),0)</f>
        <v>0</v>
      </c>
      <c r="AGU19" s="255">
        <f ca="1">AGS19-AGT19+1000</f>
        <v>1000</v>
      </c>
      <c r="AGV19" s="255">
        <f ca="1">IF(AGO19&lt;&gt;"",VLOOKUP(AGO19,AER4:AEY29,8,FALSE),0)</f>
        <v>0</v>
      </c>
      <c r="AGW19" s="255">
        <f ca="1">IF(AGO19&lt;&gt;"",VLOOKUP(AGO19,AER4:AEZ29,9,FALSE),0)</f>
        <v>0</v>
      </c>
      <c r="AGX19" s="255">
        <f ca="1">AGV19-AGW19+1000</f>
        <v>1000</v>
      </c>
      <c r="AGY19" s="255" t="str">
        <f ca="1">IF(AGO19&lt;&gt;"",VLOOKUP(AGO19,AER18:AEV22,5,FALSE),"")</f>
        <v/>
      </c>
      <c r="AGZ19" s="255" t="str">
        <f ca="1">IF(AGO19&lt;&gt;"",VLOOKUP(AGO19,AER18:AEY22,8,FALSE),"")</f>
        <v/>
      </c>
      <c r="AHA19" s="255" t="str">
        <f ca="1">IF(AGO19&lt;&gt;"",VLOOKUP(AGO19,AER18:AFF22,15,FALSE),"")</f>
        <v/>
      </c>
      <c r="AHB19" s="255">
        <f ca="1">SUMPRODUCT((AJL3:AJL42=AGO19)*(AJO3:AJO42=AGO20)*AJR3:AJR42)+SUMPRODUCT((AJL3:AJL42=AGO19)*(AJO3:AJO42=AGO21)*AJR3:AJR42)+SUMPRODUCT((AJL3:AJL42=AGO19)*(AJO3:AJO42=AGO22)*AJR3:AJR42)+SUMPRODUCT((AJL3:AJL42=AGO20)*(AJO3:AJO42=AGO19)*AJS3:AJS42)+SUMPRODUCT((AJL3:AJL42=AGO21)*(AJO3:AJO42=AGO19)*AJS3:AJS42)+SUMPRODUCT((AJL3:AJL42=AGO22)*(AJO3:AJO42=AGO19)*AJS3:AJS42)</f>
        <v>0</v>
      </c>
      <c r="AHC19" s="255">
        <f ca="1">SUMPRODUCT((AJL3:AJL42=AGO19)*(AJO3:AJO42=AGO20)*AJT3:AJT42)+SUMPRODUCT((AJL3:AJL42=AGO19)*(AJO3:AJO42=AGO21)*AJT3:AJT42)+SUMPRODUCT((AJL3:AJL42=AGO19)*(AJO3:AJO42=AGO22)*AJT3:AJT42)+SUMPRODUCT((AJL3:AJL42=AGO20)*(AJO3:AJO42=AGO19)*AJU3:AJU42)+SUMPRODUCT((AJL3:AJL42=AGO21)*(AJO3:AJO42=AGO19)*AJU3:AJU42)+SUMPRODUCT((AJL3:AJL42=AGO22)*(AJO3:AJO42=AGO19)*AJU3:AJU42)</f>
        <v>0</v>
      </c>
      <c r="AHD19" s="255">
        <f ca="1">AGP19*4+AGQ19*2+AHB19+AHC19</f>
        <v>0</v>
      </c>
      <c r="AHE19" s="255" t="str">
        <f ca="1">IF(AGO19&lt;&gt;"",RANK(AHD19,AHD19:AHD22),"")</f>
        <v/>
      </c>
      <c r="AHF19" s="255">
        <f ca="1">SUMPRODUCT((AHD19:AHD22=AHD19)*(AGU19:AGU22&gt;AGU19))</f>
        <v>0</v>
      </c>
      <c r="AHG19" s="255">
        <f ca="1">SUMPRODUCT((AHD19:AHD22=AHD19)*(AGU19:AGU22=AGU19)*(AGX19:AGX22&gt;AGX19))</f>
        <v>0</v>
      </c>
      <c r="AHH19" s="255">
        <f ca="1">SUMPRODUCT((AHD18:AHD22=AHD19)*(AGU18:AGU22=AGU19)*(AGX18:AGX22=AGX19)*(AGY18:AGY22&gt;AGY19))</f>
        <v>0</v>
      </c>
      <c r="AHI19" s="255">
        <f ca="1">SUMPRODUCT((AHD18:AHD22=AHD19)*(AGU18:AGU22=AGU19)*(AGX18:AGX22=AGX19)*(AGY18:AGY22=AGY19)*(AGZ18:AGZ22&gt;AGZ19))</f>
        <v>0</v>
      </c>
      <c r="AHJ19" s="255">
        <f ca="1">SUMPRODUCT((AHD18:AHD22=AHD19)*(AGU18:AGU22=AGU19)*(AGX18:AGX22=AGX19)*(AGY18:AGY22=AGY19)*(AGZ18:AGZ22=AGZ19)*(AHA18:AHA22&gt;AHA19))</f>
        <v>0</v>
      </c>
      <c r="AHK19" s="255" t="str">
        <f t="shared" ref="AHK19:AHK22" ca="1" si="1056">IF(AGO19&lt;&gt;"",SUM(AHE19:AHJ19)+1,"")</f>
        <v/>
      </c>
      <c r="AHL19" s="255" t="str">
        <f ca="1">IF(AGO19&lt;&gt;"",INDEX(AGO19:AGO22,MATCH(2,AHK19:AHK22,0),0),"")</f>
        <v/>
      </c>
      <c r="AJI19" s="255" t="str">
        <f ca="1">IF(AHL19&lt;&gt;"",AHL19,IF(AGN19&lt;&gt;"",AGN19,AFJ19))</f>
        <v>Georgia</v>
      </c>
      <c r="AJJ19" s="255">
        <v>2</v>
      </c>
      <c r="AJK19" s="255">
        <v>17</v>
      </c>
      <c r="AJL19" s="255" t="str">
        <f t="shared" si="58"/>
        <v>Australia</v>
      </c>
      <c r="AJM19" s="255" t="str">
        <f ca="1">IF(OFFSET('All Players'!$W26,0,AJM$1)&lt;&gt;"",OFFSET('All Players'!$W26,0,AJM$1),"")</f>
        <v/>
      </c>
      <c r="AJN19" s="255" t="str">
        <f ca="1">IF(OFFSET('All Players'!$Y26,0,AJM$1)&lt;&gt;"",OFFSET('All Players'!$Y26,0,AJM$1),"")</f>
        <v/>
      </c>
      <c r="AJO19" s="255" t="str">
        <f t="shared" si="59"/>
        <v>Uruguay</v>
      </c>
      <c r="AJP19" s="255" t="str">
        <f ca="1">IF(OFFSET('All Players'!$AA26,0,AJO$1)&lt;&gt;"",OFFSET('All Players'!$AA26,0,AJO$1),"")</f>
        <v/>
      </c>
      <c r="AJQ19" s="255" t="str">
        <f ca="1">IF(OFFSET('All Players'!$AC26,0,AJP$1)&lt;&gt;"",OFFSET('All Players'!$AC26,0,AJP$1),"")</f>
        <v/>
      </c>
      <c r="AJR19" s="255">
        <f t="shared" ca="1" si="60"/>
        <v>0</v>
      </c>
      <c r="AJS19" s="255">
        <f t="shared" ca="1" si="61"/>
        <v>0</v>
      </c>
      <c r="AJT19" s="255">
        <f t="shared" ca="1" si="62"/>
        <v>0</v>
      </c>
      <c r="AJU19" s="255">
        <f t="shared" ca="1" si="63"/>
        <v>0</v>
      </c>
      <c r="AJV19" s="255" t="str">
        <f t="shared" ca="1" si="64"/>
        <v/>
      </c>
      <c r="AJW19" s="255" t="str">
        <f t="shared" ca="1" si="65"/>
        <v/>
      </c>
      <c r="AJX19" s="255">
        <f ca="1">VLOOKUP(AJY19,AOP18:AOQ22,2,FALSE)</f>
        <v>4</v>
      </c>
      <c r="AJY19" s="255" t="s">
        <v>3</v>
      </c>
      <c r="AJZ19" s="255">
        <f t="shared" ca="1" si="912"/>
        <v>0</v>
      </c>
      <c r="AKA19" s="255">
        <f t="shared" ca="1" si="913"/>
        <v>0</v>
      </c>
      <c r="AKB19" s="255">
        <f t="shared" ca="1" si="914"/>
        <v>0</v>
      </c>
      <c r="AKC19" s="255">
        <f t="shared" ca="1" si="915"/>
        <v>0</v>
      </c>
      <c r="AKD19" s="255">
        <f t="shared" ref="AKD19:AKD22" ca="1" si="1057">SUMIF(AOV$3:AOV$60,AJY19,AOT$3:AOT$60)+SUMIF(AOS$3:AOS$60,AJY19,AOU$3:AOU$60)</f>
        <v>0</v>
      </c>
      <c r="AKE19" s="255">
        <f t="shared" ca="1" si="916"/>
        <v>1000</v>
      </c>
      <c r="AKF19" s="255">
        <f t="shared" ref="AKF19:AKF22" ca="1" si="1058">SUMIF(AOS:AOS,AJY19,AOW:AOW)+SUMIF(AOV:AOV,AJY19,AOX:AOX)</f>
        <v>0</v>
      </c>
      <c r="AKG19" s="255">
        <f t="shared" ref="AKG19:AKG22" ca="1" si="1059">SUMIF(AOV:AOV,AJY19,AOW:AOW)+SUMIF(AOS:AOS,AJY19,AOX:AOX)</f>
        <v>0</v>
      </c>
      <c r="AKH19" s="255">
        <f t="shared" ca="1" si="917"/>
        <v>1000</v>
      </c>
      <c r="AKI19" s="255">
        <f t="shared" ca="1" si="918"/>
        <v>0</v>
      </c>
      <c r="AKJ19" s="255">
        <f ca="1">SUMIF(AOS:AOS,AJY19,AOY:AOY)+SUMIF(AOV:AOV,AJY19,AOZ:AOZ)</f>
        <v>0</v>
      </c>
      <c r="AKK19" s="255">
        <f ca="1">SUMIF(AOS:AOS,AJY19,APA:APA)+SUMIF(AOV:AOV,AJY19,APB:APB)</f>
        <v>0</v>
      </c>
      <c r="AKL19" s="255">
        <f t="shared" ca="1" si="919"/>
        <v>0</v>
      </c>
      <c r="AKM19" s="255">
        <v>8</v>
      </c>
      <c r="AKN19" s="255">
        <f t="shared" ref="AKN19:AKN22" ca="1" si="1060">RANK(AKL19,AKL$18:AKL$22)</f>
        <v>1</v>
      </c>
      <c r="AKP19" s="255">
        <f ca="1">RANK(AKL19,AKL$18:AKL$22)+COUNTIF(AKL$18:AKL19,AKL19)-1</f>
        <v>2</v>
      </c>
      <c r="AKQ19" s="255" t="str">
        <f ca="1">INDEX(AJY$18:AJY$22,MATCH(2,AKP$18:AKP$22,0),0)</f>
        <v>Argentina</v>
      </c>
      <c r="AKR19" s="255">
        <f t="shared" ref="AKR19:AKR22" ca="1" si="1061">INDEX(AKN$18:AKN$22,MATCH(AKQ19,AJY$18:AJY$22,0),0)</f>
        <v>1</v>
      </c>
      <c r="AKS19" s="255" t="str">
        <f ca="1">IF(AKS18&lt;&gt;"",AKQ19,"")</f>
        <v>Argentina</v>
      </c>
      <c r="AKT19" s="255" t="str">
        <f ca="1">IF(AKT18&lt;&gt;"",AKQ20,"")</f>
        <v/>
      </c>
      <c r="AKU19" s="255" t="str">
        <f ca="1">IF(AKU18&lt;&gt;"",AKQ21,"")</f>
        <v/>
      </c>
      <c r="AKV19" s="255" t="str">
        <f ca="1">IF(AKV18&lt;&gt;"",AKQ22,"")</f>
        <v/>
      </c>
      <c r="AKX19" s="255" t="str">
        <f t="shared" ref="AKX19:AKX22" ca="1" si="1062">IF(AKS19&lt;&gt;"",AKS19,"")</f>
        <v>Argentina</v>
      </c>
      <c r="AKY19" s="255">
        <f ca="1">SUMPRODUCT((AOS3:AOS42=AKX19)*(AOV3:AOV42=AKX20)*(APC3:APC42="W"))+SUMPRODUCT((AOS3:AOS42=AKX19)*(AOV3:AOV42=AKX21)*(APC3:APC42="W"))+SUMPRODUCT((AOS3:AOS42=AKX19)*(AOV3:AOV42=AKX22)*(APC3:APC42="W"))+SUMPRODUCT((AOS3:AOS42=AKX19)*(AOV3:AOV42=AKX18)*(APC3:APC42="W"))+SUMPRODUCT((AOS3:AOS42=AKX20)*(AOV3:AOV42=AKX19)*(APD3:APD42="W"))+SUMPRODUCT((AOS3:AOS42=AKX21)*(AOV3:AOV42=AKX19)*(APD3:APD42="W"))+SUMPRODUCT((AOS3:AOS42=AKX22)*(AOV3:AOV42=AKX19)*(APD3:APD42="W"))+SUMPRODUCT((AOS3:AOS42=AKX18)*(AOV3:AOV42=AKX19)*(APD3:APD42="W"))</f>
        <v>0</v>
      </c>
      <c r="AKZ19" s="255">
        <f ca="1">SUMPRODUCT((AOS3:AOS42=AKX19)*(AOV3:AOV42=AKX20)*(APC3:APC42="D"))+SUMPRODUCT((AOS3:AOS42=AKX19)*(AOV3:AOV42=AKX21)*(APC3:APC42="D"))+SUMPRODUCT((AOS3:AOS42=AKX19)*(AOV3:AOV42=AKX22)*(APC3:APC42="D"))+SUMPRODUCT((AOS3:AOS42=AKX19)*(AOV3:AOV42=AKX18)*(APC3:APC42="D"))+SUMPRODUCT((AOS3:AOS42=AKX20)*(AOV3:AOV42=AKX19)*(APC3:APC42="D"))+SUMPRODUCT((AOS3:AOS42=AKX21)*(AOV3:AOV42=AKX19)*(APC3:APC42="D"))+SUMPRODUCT((AOS3:AOS42=AKX22)*(AOV3:AOV42=AKX19)*(APC3:APC42="D"))+SUMPRODUCT((AOS3:AOS42=AKX18)*(AOV3:AOV42=AKX19)*(APC3:APC42="D"))</f>
        <v>0</v>
      </c>
      <c r="ALA19" s="255">
        <f ca="1">SUMPRODUCT((AOS3:AOS42=AKX19)*(AOV3:AOV42=AKX20)*(APC3:APC42="L"))+SUMPRODUCT((AOS3:AOS42=AKX19)*(AOV3:AOV42=AKX21)*(APC3:APC42="L"))+SUMPRODUCT((AOS3:AOS42=AKX19)*(AOV3:AOV42=AKX22)*(APC3:APC42="L"))+SUMPRODUCT((AOS3:AOS42=AKX19)*(AOV3:AOV42=AKX18)*(APC3:APC42="L"))+SUMPRODUCT((AOS3:AOS42=AKX20)*(AOV3:AOV42=AKX19)*(APD3:APD42="L"))+SUMPRODUCT((AOS3:AOS42=AKX21)*(AOV3:AOV42=AKX19)*(APD3:APD42="L"))+SUMPRODUCT((AOS3:AOS42=AKX22)*(AOV3:AOV42=AKX19)*(APD3:APD42="L"))+SUMPRODUCT((AOS3:AOS42=AKX18)*(AOV3:AOV42=AKX19)*(APD3:APD42="L"))</f>
        <v>0</v>
      </c>
      <c r="ALB19" s="255">
        <f ca="1">IF(AKX19&lt;&gt;"",VLOOKUP(AKX19,AJY4:AKC29,5,FALSE),0)</f>
        <v>0</v>
      </c>
      <c r="ALC19" s="255">
        <f ca="1">IF(AKX19&lt;&gt;"",VLOOKUP(AKX19,AJY4:AKD29,6,FALSE),0)</f>
        <v>0</v>
      </c>
      <c r="ALD19" s="255">
        <f ca="1">ALB19-ALC19+1000</f>
        <v>1000</v>
      </c>
      <c r="ALE19" s="255">
        <f ca="1">IF(AKX19&lt;&gt;"",VLOOKUP(AKX19,AJY4:AKF29,8,FALSE),0)</f>
        <v>0</v>
      </c>
      <c r="ALF19" s="255">
        <f ca="1">IF(AKX19&lt;&gt;"",VLOOKUP(AKX19,AJY4:AKG29,9,FALSE),0)</f>
        <v>0</v>
      </c>
      <c r="ALG19" s="255">
        <f t="shared" ref="ALG19" ca="1" si="1063">ALE19-ALF19+1000</f>
        <v>1000</v>
      </c>
      <c r="ALH19" s="255">
        <f ca="1">IF(AKX19&lt;&gt;"",VLOOKUP(AKX19,AJY18:AKC22,5,FALSE),"")</f>
        <v>0</v>
      </c>
      <c r="ALI19" s="255">
        <f ca="1">IF(AKX19&lt;&gt;"",VLOOKUP(AKX19,AJY18:AKF22,8,FALSE),"")</f>
        <v>0</v>
      </c>
      <c r="ALJ19" s="255">
        <f ca="1">IF(AKX19&lt;&gt;"",VLOOKUP(AKX19,AJY18:AKM22,15,FALSE),"")</f>
        <v>8</v>
      </c>
      <c r="ALK19" s="255">
        <f ca="1">SUMPRODUCT((AOS3:AOS42=AKX19)*(AOV3:AOV42=AKX20)*AOY3:AOY42)+SUMPRODUCT((AOS3:AOS42=AKX19)*(AOV3:AOV42=AKX21)*AOY3:AOY42)+SUMPRODUCT((AOS3:AOS42=AKX19)*(AOV3:AOV42=AKX22)*AOY3:AOY42)+SUMPRODUCT((AOS3:AOS42=AKX19)*(AOV3:AOV42=AKX18)*AOY3:AOY42)+SUMPRODUCT((AOS3:AOS42=AKX20)*(AOV3:AOV42=AKX19)*AOZ3:AOZ42)+SUMPRODUCT((AOS3:AOS42=AKX21)*(AOV3:AOV42=AKX19)*AOZ3:AOZ42)+SUMPRODUCT((AOS3:AOS42=AKX22)*(AOV3:AOV42=AKX19)*AOZ3:AOZ42)+SUMPRODUCT((AOS3:AOS42=AKX18)*(AOV3:AOV42=AKX19)*AOZ3:AOZ42)</f>
        <v>0</v>
      </c>
      <c r="ALL19" s="255">
        <f ca="1">SUMPRODUCT((AOS3:AOS42=AKX19)*(AOV3:AOV42=AKX20)*APA3:APA42)+SUMPRODUCT((AOS3:AOS42=AKX19)*(AOV3:AOV42=AKX21)*APA3:APA42)+SUMPRODUCT((AOS3:AOS42=AKX19)*(AOV3:AOV42=AKX22)*APA3:APA42)+SUMPRODUCT((AOS3:AOS42=AKX19)*(AOV3:AOV42=AKX18)*APA3:APA42)+SUMPRODUCT((AOS3:AOS42=AKX20)*(AOV3:AOV42=AKX19)*APB3:APB42)+SUMPRODUCT((AOS3:AOS42=AKX21)*(AOV3:AOV42=AKX19)*APB3:APB42)+SUMPRODUCT((AOS3:AOS42=AKX22)*(AOV3:AOV42=AKX19)*APB3:APB42)+SUMPRODUCT((AOS3:AOS42=AKX18)*(AOV3:AOV42=AKX19)*APB3:APB42)</f>
        <v>0</v>
      </c>
      <c r="ALM19" s="255">
        <f t="shared" ref="ALM19" ca="1" si="1064">AKY19*4+AKZ19*2+ALK19+ALL19</f>
        <v>0</v>
      </c>
      <c r="ALN19" s="255">
        <f ca="1">IF(AKX19&lt;&gt;"",RANK(ALM19,ALM18:ALM22),"")</f>
        <v>1</v>
      </c>
      <c r="ALO19" s="255">
        <f ca="1">SUMPRODUCT((ALM18:ALM22=ALM19)*(ALD18:ALD22&gt;ALD19))</f>
        <v>0</v>
      </c>
      <c r="ALP19" s="255">
        <f ca="1">SUMPRODUCT((ALM18:ALM22=ALM19)*(ALD18:ALD22=ALD19)*(ALG18:ALG22&gt;ALG19))</f>
        <v>0</v>
      </c>
      <c r="ALQ19" s="255">
        <f ca="1">SUMPRODUCT((ALM18:ALM22=ALM19)*(ALD18:ALD22=ALD19)*(ALG18:ALG22=ALG19)*(ALH18:ALH22&gt;ALH19))</f>
        <v>0</v>
      </c>
      <c r="ALR19" s="255">
        <f ca="1">SUMPRODUCT((ALM18:ALM22=ALM19)*(ALD18:ALD22=ALD19)*(ALG18:ALG22=ALG19)*(ALH18:ALH22=ALH19)*(ALI18:ALI22&gt;ALI19))</f>
        <v>0</v>
      </c>
      <c r="ALS19" s="255">
        <f ca="1">SUMPRODUCT((ALM18:ALM22=ALM19)*(ALD18:ALD22=ALD19)*(ALG18:ALG22=ALG19)*(ALH18:ALH22=ALH19)*(ALI18:ALI22=ALI19)*(ALJ18:ALJ22&gt;ALJ19))</f>
        <v>3</v>
      </c>
      <c r="ALT19" s="255">
        <f t="shared" ca="1" si="920"/>
        <v>4</v>
      </c>
      <c r="ALU19" s="255" t="str">
        <f ca="1">IF(AKX19&lt;&gt;"",INDEX(AKX18:AKX22,MATCH(2,ALT18:ALT22,0),0),"")</f>
        <v>Georgia</v>
      </c>
      <c r="ALV19" s="255" t="str">
        <f ca="1">IF(AKT18&lt;&gt;"",AKT18,"")</f>
        <v/>
      </c>
      <c r="ALW19" s="255">
        <f ca="1">SUMPRODUCT((AOS3:AOS42=ALV19)*(AOV3:AOV42=ALV20)*(APC3:APC42="W"))+SUMPRODUCT((AOS3:AOS42=ALV19)*(AOV3:AOV42=ALV21)*(APC3:APC42="W"))+SUMPRODUCT((AOS3:AOS42=ALV19)*(AOV3:AOV42=ALV22)*(APC3:APC42="W"))+SUMPRODUCT((AOS3:AOS42=ALV20)*(AOV3:AOV42=ALV19)*(APD3:APD42="W"))+SUMPRODUCT((AOS3:AOS42=ALV21)*(AOV3:AOV42=ALV19)*(APD3:APD42="W"))+SUMPRODUCT((AOS3:AOS42=ALV22)*(AOV3:AOV42=ALV19)*(APD3:APD42="W"))</f>
        <v>0</v>
      </c>
      <c r="ALX19" s="255">
        <f ca="1">SUMPRODUCT((AOS3:AOS42=ALV19)*(AOV3:AOV42=ALV20)*(APC3:APC42="D"))+SUMPRODUCT((AOS3:AOS42=ALV19)*(AOV3:AOV42=ALV21)*(APC3:APC42="D"))+SUMPRODUCT((AOS3:AOS42=ALV19)*(AOV3:AOV42=ALV22)*(APC3:APC42="D"))+SUMPRODUCT((AOS3:AOS42=ALV20)*(AOV3:AOV42=ALV19)*(APC3:APC42="D"))+SUMPRODUCT((AOS3:AOS42=ALV21)*(AOV3:AOV42=ALV19)*(APC3:APC42="D"))+SUMPRODUCT((AOS3:AOS42=ALV22)*(AOV3:AOV42=ALV19)*(APC3:APC42="D"))</f>
        <v>0</v>
      </c>
      <c r="ALY19" s="255">
        <f ca="1">SUMPRODUCT((AOS3:AOS42=ALV19)*(AOV3:AOV42=ALV20)*(APC3:APC42="L"))+SUMPRODUCT((AOS3:AOS42=ALV19)*(AOV3:AOV42=ALV21)*(APC3:APC42="L"))+SUMPRODUCT((AOS3:AOS42=ALV19)*(AOV3:AOV42=ALV22)*(APC3:APC42="L"))+SUMPRODUCT((AOS3:AOS42=ALV20)*(AOV3:AOV42=ALV19)*(APD3:APD42="L"))+SUMPRODUCT((AOS3:AOS42=ALV21)*(AOV3:AOV42=ALV19)*(APD3:APD42="L"))+SUMPRODUCT((AOS3:AOS42=ALV22)*(AOV3:AOV42=ALV19)*(APD3:APD42="L"))</f>
        <v>0</v>
      </c>
      <c r="ALZ19" s="255">
        <f ca="1">IF(ALV19&lt;&gt;"",VLOOKUP(ALV19,AJY4:AKC29,5,FALSE),0)</f>
        <v>0</v>
      </c>
      <c r="AMA19" s="255">
        <f ca="1">IF(ALV19&lt;&gt;"",VLOOKUP(ALV19,AJY4:AKD29,6,FALSE),0)</f>
        <v>0</v>
      </c>
      <c r="AMB19" s="255">
        <f ca="1">ALZ19-AMA19+1000</f>
        <v>1000</v>
      </c>
      <c r="AMC19" s="255">
        <f ca="1">IF(ALV19&lt;&gt;"",VLOOKUP(ALV19,AJY4:AKF29,8,FALSE),0)</f>
        <v>0</v>
      </c>
      <c r="AMD19" s="255">
        <f ca="1">IF(ALV19&lt;&gt;"",VLOOKUP(ALV19,AJY4:AKG29,9,FALSE),0)</f>
        <v>0</v>
      </c>
      <c r="AME19" s="255">
        <f ca="1">AMC19-AMD19+1000</f>
        <v>1000</v>
      </c>
      <c r="AMF19" s="255" t="str">
        <f ca="1">IF(ALV19&lt;&gt;"",VLOOKUP(ALV19,AJY18:AKC22,5,FALSE),"")</f>
        <v/>
      </c>
      <c r="AMG19" s="255" t="str">
        <f ca="1">IF(ALV19&lt;&gt;"",VLOOKUP(ALV19,AJY18:AKF22,8,FALSE),"")</f>
        <v/>
      </c>
      <c r="AMH19" s="255" t="str">
        <f ca="1">IF(ALV19&lt;&gt;"",VLOOKUP(ALV19,AJY18:AKM22,15,FALSE),"")</f>
        <v/>
      </c>
      <c r="AMI19" s="255">
        <f ca="1">SUMPRODUCT((AOS3:AOS42=ALV19)*(AOV3:AOV42=ALV20)*AOY3:AOY42)+SUMPRODUCT((AOS3:AOS42=ALV19)*(AOV3:AOV42=ALV21)*AOY3:AOY42)+SUMPRODUCT((AOS3:AOS42=ALV19)*(AOV3:AOV42=ALV22)*AOY3:AOY42)+SUMPRODUCT((AOS3:AOS42=ALV20)*(AOV3:AOV42=ALV19)*AOZ3:AOZ42)+SUMPRODUCT((AOS3:AOS42=ALV21)*(AOV3:AOV42=ALV19)*AOZ3:AOZ42)+SUMPRODUCT((AOS3:AOS42=ALV22)*(AOV3:AOV42=ALV19)*AOZ3:AOZ42)</f>
        <v>0</v>
      </c>
      <c r="AMJ19" s="255">
        <f ca="1">SUMPRODUCT((AOS3:AOS42=ALV19)*(AOV3:AOV42=ALV20)*APA3:APA42)+SUMPRODUCT((AOS3:AOS42=ALV19)*(AOV3:AOV42=ALV21)*APA3:APA42)+SUMPRODUCT((AOS3:AOS42=ALV19)*(AOV3:AOV42=ALV22)*APA3:APA42)+SUMPRODUCT((AOS3:AOS42=ALV20)*(AOV3:AOV42=ALV19)*APB3:APB42)+SUMPRODUCT((AOS3:AOS42=ALV21)*(AOV3:AOV42=ALV19)*APB3:APB42)+SUMPRODUCT((AOS3:AOS42=ALV22)*(AOV3:AOV42=ALV19)*APB3:APB42)</f>
        <v>0</v>
      </c>
      <c r="AMK19" s="255">
        <f ca="1">ALW19*4+ALX19*2+AMI19+AMJ19</f>
        <v>0</v>
      </c>
      <c r="AML19" s="255" t="str">
        <f ca="1">IF(ALV19&lt;&gt;"",RANK(AMK19,AMK19:AMK22),"")</f>
        <v/>
      </c>
      <c r="AMM19" s="255">
        <f ca="1">SUMPRODUCT((AMK19:AMK22=AMK19)*(AMB19:AMB22&gt;AMB19))</f>
        <v>0</v>
      </c>
      <c r="AMN19" s="255">
        <f ca="1">SUMPRODUCT((AMK19:AMK22=AMK19)*(AMB19:AMB22=AMB19)*(AME19:AME22&gt;AME19))</f>
        <v>0</v>
      </c>
      <c r="AMO19" s="255">
        <f ca="1">SUMPRODUCT((AMK18:AMK22=AMK19)*(AMB18:AMB22=AMB19)*(AME18:AME22=AME19)*(AMF18:AMF22&gt;AMF19))</f>
        <v>0</v>
      </c>
      <c r="AMP19" s="255">
        <f ca="1">SUMPRODUCT((AMK18:AMK22=AMK19)*(AMB18:AMB22=AMB19)*(AME18:AME22=AME19)*(AMF18:AMF22=AMF19)*(AMG18:AMG22&gt;AMG19))</f>
        <v>0</v>
      </c>
      <c r="AMQ19" s="255">
        <f ca="1">SUMPRODUCT((AMK18:AMK22=AMK19)*(AMB18:AMB22=AMB19)*(AME18:AME22=AME19)*(AMF18:AMF22=AMF19)*(AMG18:AMG22=AMG19)*(AMH18:AMH22&gt;AMH19))</f>
        <v>0</v>
      </c>
      <c r="AMR19" s="255" t="str">
        <f t="shared" ref="AMR19:AMR22" ca="1" si="1065">IF(ALV19&lt;&gt;"",SUM(AML19:AMQ19)+1,"")</f>
        <v/>
      </c>
      <c r="AMS19" s="255" t="str">
        <f ca="1">IF(ALV19&lt;&gt;"",INDEX(ALV19:ALV22,MATCH(2,AMR19:AMR22,0),0),"")</f>
        <v/>
      </c>
      <c r="AOP19" s="255" t="str">
        <f ca="1">IF(AMS19&lt;&gt;"",AMS19,IF(ALU19&lt;&gt;"",ALU19,AKQ19))</f>
        <v>Georgia</v>
      </c>
      <c r="AOQ19" s="255">
        <v>2</v>
      </c>
      <c r="AOR19" s="255">
        <v>17</v>
      </c>
      <c r="AOS19" s="255" t="str">
        <f t="shared" si="66"/>
        <v>Australia</v>
      </c>
      <c r="AOT19" s="255" t="str">
        <f ca="1">IF(OFFSET('All Players'!$W26,0,AOT$1)&lt;&gt;"",OFFSET('All Players'!$W26,0,AOT$1),"")</f>
        <v/>
      </c>
      <c r="AOU19" s="255" t="str">
        <f ca="1">IF(OFFSET('All Players'!$Y26,0,AOT$1)&lt;&gt;"",OFFSET('All Players'!$Y26,0,AOT$1),"")</f>
        <v/>
      </c>
      <c r="AOV19" s="255" t="str">
        <f t="shared" si="67"/>
        <v>Uruguay</v>
      </c>
      <c r="AOW19" s="255" t="str">
        <f ca="1">IF(OFFSET('All Players'!$AA26,0,AOV$1)&lt;&gt;"",OFFSET('All Players'!$AA26,0,AOV$1),"")</f>
        <v/>
      </c>
      <c r="AOX19" s="255" t="str">
        <f ca="1">IF(OFFSET('All Players'!$AC26,0,AOW$1)&lt;&gt;"",OFFSET('All Players'!$AC26,0,AOW$1),"")</f>
        <v/>
      </c>
      <c r="AOY19" s="255">
        <f t="shared" ca="1" si="68"/>
        <v>0</v>
      </c>
      <c r="AOZ19" s="255">
        <f t="shared" ca="1" si="69"/>
        <v>0</v>
      </c>
      <c r="APA19" s="255">
        <f t="shared" ca="1" si="70"/>
        <v>0</v>
      </c>
      <c r="APB19" s="255">
        <f t="shared" ca="1" si="71"/>
        <v>0</v>
      </c>
      <c r="APC19" s="255" t="str">
        <f t="shared" ca="1" si="72"/>
        <v/>
      </c>
      <c r="APD19" s="255" t="str">
        <f t="shared" ca="1" si="73"/>
        <v/>
      </c>
      <c r="APE19" s="255">
        <f ca="1">VLOOKUP(APF19,ATW18:ATX22,2,FALSE)</f>
        <v>4</v>
      </c>
      <c r="APF19" s="255" t="s">
        <v>3</v>
      </c>
      <c r="APG19" s="255">
        <f t="shared" ca="1" si="921"/>
        <v>0</v>
      </c>
      <c r="APH19" s="255">
        <f t="shared" ca="1" si="922"/>
        <v>0</v>
      </c>
      <c r="API19" s="255">
        <f t="shared" ca="1" si="923"/>
        <v>0</v>
      </c>
      <c r="APJ19" s="255">
        <f t="shared" ca="1" si="924"/>
        <v>0</v>
      </c>
      <c r="APK19" s="255">
        <f t="shared" ref="APK19:APK22" ca="1" si="1066">SUMIF(AUC$3:AUC$60,APF19,AUA$3:AUA$60)+SUMIF(ATZ$3:ATZ$60,APF19,AUB$3:AUB$60)</f>
        <v>0</v>
      </c>
      <c r="APL19" s="255">
        <f t="shared" ca="1" si="925"/>
        <v>1000</v>
      </c>
      <c r="APM19" s="255">
        <f t="shared" ref="APM19:APM22" ca="1" si="1067">SUMIF(ATZ:ATZ,APF19,AUD:AUD)+SUMIF(AUC:AUC,APF19,AUE:AUE)</f>
        <v>0</v>
      </c>
      <c r="APN19" s="255">
        <f t="shared" ref="APN19:APN22" ca="1" si="1068">SUMIF(AUC:AUC,APF19,AUD:AUD)+SUMIF(ATZ:ATZ,APF19,AUE:AUE)</f>
        <v>0</v>
      </c>
      <c r="APO19" s="255">
        <f t="shared" ca="1" si="926"/>
        <v>1000</v>
      </c>
      <c r="APP19" s="255">
        <f t="shared" ca="1" si="927"/>
        <v>0</v>
      </c>
      <c r="APQ19" s="255">
        <f ca="1">SUMIF(ATZ:ATZ,APF19,AUF:AUF)+SUMIF(AUC:AUC,APF19,AUG:AUG)</f>
        <v>0</v>
      </c>
      <c r="APR19" s="255">
        <f ca="1">SUMIF(ATZ:ATZ,APF19,AUH:AUH)+SUMIF(AUC:AUC,APF19,AUI:AUI)</f>
        <v>0</v>
      </c>
      <c r="APS19" s="255">
        <f t="shared" ca="1" si="928"/>
        <v>0</v>
      </c>
      <c r="APT19" s="255">
        <v>8</v>
      </c>
      <c r="APU19" s="255">
        <f t="shared" ref="APU19:APU22" ca="1" si="1069">RANK(APS19,APS$18:APS$22)</f>
        <v>1</v>
      </c>
      <c r="APW19" s="255">
        <f ca="1">RANK(APS19,APS$18:APS$22)+COUNTIF(APS$18:APS19,APS19)-1</f>
        <v>2</v>
      </c>
      <c r="APX19" s="255" t="str">
        <f ca="1">INDEX(APF$18:APF$22,MATCH(2,APW$18:APW$22,0),0)</f>
        <v>Argentina</v>
      </c>
      <c r="APY19" s="255">
        <f t="shared" ref="APY19:APY22" ca="1" si="1070">INDEX(APU$18:APU$22,MATCH(APX19,APF$18:APF$22,0),0)</f>
        <v>1</v>
      </c>
      <c r="APZ19" s="255" t="str">
        <f ca="1">IF(APZ18&lt;&gt;"",APX19,"")</f>
        <v>Argentina</v>
      </c>
      <c r="AQA19" s="255" t="str">
        <f ca="1">IF(AQA18&lt;&gt;"",APX20,"")</f>
        <v/>
      </c>
      <c r="AQB19" s="255" t="str">
        <f ca="1">IF(AQB18&lt;&gt;"",APX21,"")</f>
        <v/>
      </c>
      <c r="AQC19" s="255" t="str">
        <f ca="1">IF(AQC18&lt;&gt;"",APX22,"")</f>
        <v/>
      </c>
      <c r="AQE19" s="255" t="str">
        <f t="shared" ref="AQE19:AQE22" ca="1" si="1071">IF(APZ19&lt;&gt;"",APZ19,"")</f>
        <v>Argentina</v>
      </c>
      <c r="AQF19" s="255">
        <f ca="1">SUMPRODUCT((ATZ3:ATZ42=AQE19)*(AUC3:AUC42=AQE20)*(AUJ3:AUJ42="W"))+SUMPRODUCT((ATZ3:ATZ42=AQE19)*(AUC3:AUC42=AQE21)*(AUJ3:AUJ42="W"))+SUMPRODUCT((ATZ3:ATZ42=AQE19)*(AUC3:AUC42=AQE22)*(AUJ3:AUJ42="W"))+SUMPRODUCT((ATZ3:ATZ42=AQE19)*(AUC3:AUC42=AQE18)*(AUJ3:AUJ42="W"))+SUMPRODUCT((ATZ3:ATZ42=AQE20)*(AUC3:AUC42=AQE19)*(AUK3:AUK42="W"))+SUMPRODUCT((ATZ3:ATZ42=AQE21)*(AUC3:AUC42=AQE19)*(AUK3:AUK42="W"))+SUMPRODUCT((ATZ3:ATZ42=AQE22)*(AUC3:AUC42=AQE19)*(AUK3:AUK42="W"))+SUMPRODUCT((ATZ3:ATZ42=AQE18)*(AUC3:AUC42=AQE19)*(AUK3:AUK42="W"))</f>
        <v>0</v>
      </c>
      <c r="AQG19" s="255">
        <f ca="1">SUMPRODUCT((ATZ3:ATZ42=AQE19)*(AUC3:AUC42=AQE20)*(AUJ3:AUJ42="D"))+SUMPRODUCT((ATZ3:ATZ42=AQE19)*(AUC3:AUC42=AQE21)*(AUJ3:AUJ42="D"))+SUMPRODUCT((ATZ3:ATZ42=AQE19)*(AUC3:AUC42=AQE22)*(AUJ3:AUJ42="D"))+SUMPRODUCT((ATZ3:ATZ42=AQE19)*(AUC3:AUC42=AQE18)*(AUJ3:AUJ42="D"))+SUMPRODUCT((ATZ3:ATZ42=AQE20)*(AUC3:AUC42=AQE19)*(AUJ3:AUJ42="D"))+SUMPRODUCT((ATZ3:ATZ42=AQE21)*(AUC3:AUC42=AQE19)*(AUJ3:AUJ42="D"))+SUMPRODUCT((ATZ3:ATZ42=AQE22)*(AUC3:AUC42=AQE19)*(AUJ3:AUJ42="D"))+SUMPRODUCT((ATZ3:ATZ42=AQE18)*(AUC3:AUC42=AQE19)*(AUJ3:AUJ42="D"))</f>
        <v>0</v>
      </c>
      <c r="AQH19" s="255">
        <f ca="1">SUMPRODUCT((ATZ3:ATZ42=AQE19)*(AUC3:AUC42=AQE20)*(AUJ3:AUJ42="L"))+SUMPRODUCT((ATZ3:ATZ42=AQE19)*(AUC3:AUC42=AQE21)*(AUJ3:AUJ42="L"))+SUMPRODUCT((ATZ3:ATZ42=AQE19)*(AUC3:AUC42=AQE22)*(AUJ3:AUJ42="L"))+SUMPRODUCT((ATZ3:ATZ42=AQE19)*(AUC3:AUC42=AQE18)*(AUJ3:AUJ42="L"))+SUMPRODUCT((ATZ3:ATZ42=AQE20)*(AUC3:AUC42=AQE19)*(AUK3:AUK42="L"))+SUMPRODUCT((ATZ3:ATZ42=AQE21)*(AUC3:AUC42=AQE19)*(AUK3:AUK42="L"))+SUMPRODUCT((ATZ3:ATZ42=AQE22)*(AUC3:AUC42=AQE19)*(AUK3:AUK42="L"))+SUMPRODUCT((ATZ3:ATZ42=AQE18)*(AUC3:AUC42=AQE19)*(AUK3:AUK42="L"))</f>
        <v>0</v>
      </c>
      <c r="AQI19" s="255">
        <f ca="1">IF(AQE19&lt;&gt;"",VLOOKUP(AQE19,APF4:APJ29,5,FALSE),0)</f>
        <v>0</v>
      </c>
      <c r="AQJ19" s="255">
        <f ca="1">IF(AQE19&lt;&gt;"",VLOOKUP(AQE19,APF4:APK29,6,FALSE),0)</f>
        <v>0</v>
      </c>
      <c r="AQK19" s="255">
        <f ca="1">AQI19-AQJ19+1000</f>
        <v>1000</v>
      </c>
      <c r="AQL19" s="255">
        <f ca="1">IF(AQE19&lt;&gt;"",VLOOKUP(AQE19,APF4:APM29,8,FALSE),0)</f>
        <v>0</v>
      </c>
      <c r="AQM19" s="255">
        <f ca="1">IF(AQE19&lt;&gt;"",VLOOKUP(AQE19,APF4:APN29,9,FALSE),0)</f>
        <v>0</v>
      </c>
      <c r="AQN19" s="255">
        <f t="shared" ref="AQN19" ca="1" si="1072">AQL19-AQM19+1000</f>
        <v>1000</v>
      </c>
      <c r="AQO19" s="255">
        <f ca="1">IF(AQE19&lt;&gt;"",VLOOKUP(AQE19,APF18:APJ22,5,FALSE),"")</f>
        <v>0</v>
      </c>
      <c r="AQP19" s="255">
        <f ca="1">IF(AQE19&lt;&gt;"",VLOOKUP(AQE19,APF18:APM22,8,FALSE),"")</f>
        <v>0</v>
      </c>
      <c r="AQQ19" s="255">
        <f ca="1">IF(AQE19&lt;&gt;"",VLOOKUP(AQE19,APF18:APT22,15,FALSE),"")</f>
        <v>8</v>
      </c>
      <c r="AQR19" s="255">
        <f ca="1">SUMPRODUCT((ATZ3:ATZ42=AQE19)*(AUC3:AUC42=AQE20)*AUF3:AUF42)+SUMPRODUCT((ATZ3:ATZ42=AQE19)*(AUC3:AUC42=AQE21)*AUF3:AUF42)+SUMPRODUCT((ATZ3:ATZ42=AQE19)*(AUC3:AUC42=AQE22)*AUF3:AUF42)+SUMPRODUCT((ATZ3:ATZ42=AQE19)*(AUC3:AUC42=AQE18)*AUF3:AUF42)+SUMPRODUCT((ATZ3:ATZ42=AQE20)*(AUC3:AUC42=AQE19)*AUG3:AUG42)+SUMPRODUCT((ATZ3:ATZ42=AQE21)*(AUC3:AUC42=AQE19)*AUG3:AUG42)+SUMPRODUCT((ATZ3:ATZ42=AQE22)*(AUC3:AUC42=AQE19)*AUG3:AUG42)+SUMPRODUCT((ATZ3:ATZ42=AQE18)*(AUC3:AUC42=AQE19)*AUG3:AUG42)</f>
        <v>0</v>
      </c>
      <c r="AQS19" s="255">
        <f ca="1">SUMPRODUCT((ATZ3:ATZ42=AQE19)*(AUC3:AUC42=AQE20)*AUH3:AUH42)+SUMPRODUCT((ATZ3:ATZ42=AQE19)*(AUC3:AUC42=AQE21)*AUH3:AUH42)+SUMPRODUCT((ATZ3:ATZ42=AQE19)*(AUC3:AUC42=AQE22)*AUH3:AUH42)+SUMPRODUCT((ATZ3:ATZ42=AQE19)*(AUC3:AUC42=AQE18)*AUH3:AUH42)+SUMPRODUCT((ATZ3:ATZ42=AQE20)*(AUC3:AUC42=AQE19)*AUI3:AUI42)+SUMPRODUCT((ATZ3:ATZ42=AQE21)*(AUC3:AUC42=AQE19)*AUI3:AUI42)+SUMPRODUCT((ATZ3:ATZ42=AQE22)*(AUC3:AUC42=AQE19)*AUI3:AUI42)+SUMPRODUCT((ATZ3:ATZ42=AQE18)*(AUC3:AUC42=AQE19)*AUI3:AUI42)</f>
        <v>0</v>
      </c>
      <c r="AQT19" s="255">
        <f t="shared" ref="AQT19" ca="1" si="1073">AQF19*4+AQG19*2+AQR19+AQS19</f>
        <v>0</v>
      </c>
      <c r="AQU19" s="255">
        <f ca="1">IF(AQE19&lt;&gt;"",RANK(AQT19,AQT18:AQT22),"")</f>
        <v>1</v>
      </c>
      <c r="AQV19" s="255">
        <f ca="1">SUMPRODUCT((AQT18:AQT22=AQT19)*(AQK18:AQK22&gt;AQK19))</f>
        <v>0</v>
      </c>
      <c r="AQW19" s="255">
        <f ca="1">SUMPRODUCT((AQT18:AQT22=AQT19)*(AQK18:AQK22=AQK19)*(AQN18:AQN22&gt;AQN19))</f>
        <v>0</v>
      </c>
      <c r="AQX19" s="255">
        <f ca="1">SUMPRODUCT((AQT18:AQT22=AQT19)*(AQK18:AQK22=AQK19)*(AQN18:AQN22=AQN19)*(AQO18:AQO22&gt;AQO19))</f>
        <v>0</v>
      </c>
      <c r="AQY19" s="255">
        <f ca="1">SUMPRODUCT((AQT18:AQT22=AQT19)*(AQK18:AQK22=AQK19)*(AQN18:AQN22=AQN19)*(AQO18:AQO22=AQO19)*(AQP18:AQP22&gt;AQP19))</f>
        <v>0</v>
      </c>
      <c r="AQZ19" s="255">
        <f ca="1">SUMPRODUCT((AQT18:AQT22=AQT19)*(AQK18:AQK22=AQK19)*(AQN18:AQN22=AQN19)*(AQO18:AQO22=AQO19)*(AQP18:AQP22=AQP19)*(AQQ18:AQQ22&gt;AQQ19))</f>
        <v>3</v>
      </c>
      <c r="ARA19" s="255">
        <f t="shared" ca="1" si="929"/>
        <v>4</v>
      </c>
      <c r="ARB19" s="255" t="str">
        <f ca="1">IF(AQE19&lt;&gt;"",INDEX(AQE18:AQE22,MATCH(2,ARA18:ARA22,0),0),"")</f>
        <v>Georgia</v>
      </c>
      <c r="ARC19" s="255" t="str">
        <f ca="1">IF(AQA18&lt;&gt;"",AQA18,"")</f>
        <v/>
      </c>
      <c r="ARD19" s="255">
        <f ca="1">SUMPRODUCT((ATZ3:ATZ42=ARC19)*(AUC3:AUC42=ARC20)*(AUJ3:AUJ42="W"))+SUMPRODUCT((ATZ3:ATZ42=ARC19)*(AUC3:AUC42=ARC21)*(AUJ3:AUJ42="W"))+SUMPRODUCT((ATZ3:ATZ42=ARC19)*(AUC3:AUC42=ARC22)*(AUJ3:AUJ42="W"))+SUMPRODUCT((ATZ3:ATZ42=ARC20)*(AUC3:AUC42=ARC19)*(AUK3:AUK42="W"))+SUMPRODUCT((ATZ3:ATZ42=ARC21)*(AUC3:AUC42=ARC19)*(AUK3:AUK42="W"))+SUMPRODUCT((ATZ3:ATZ42=ARC22)*(AUC3:AUC42=ARC19)*(AUK3:AUK42="W"))</f>
        <v>0</v>
      </c>
      <c r="ARE19" s="255">
        <f ca="1">SUMPRODUCT((ATZ3:ATZ42=ARC19)*(AUC3:AUC42=ARC20)*(AUJ3:AUJ42="D"))+SUMPRODUCT((ATZ3:ATZ42=ARC19)*(AUC3:AUC42=ARC21)*(AUJ3:AUJ42="D"))+SUMPRODUCT((ATZ3:ATZ42=ARC19)*(AUC3:AUC42=ARC22)*(AUJ3:AUJ42="D"))+SUMPRODUCT((ATZ3:ATZ42=ARC20)*(AUC3:AUC42=ARC19)*(AUJ3:AUJ42="D"))+SUMPRODUCT((ATZ3:ATZ42=ARC21)*(AUC3:AUC42=ARC19)*(AUJ3:AUJ42="D"))+SUMPRODUCT((ATZ3:ATZ42=ARC22)*(AUC3:AUC42=ARC19)*(AUJ3:AUJ42="D"))</f>
        <v>0</v>
      </c>
      <c r="ARF19" s="255">
        <f ca="1">SUMPRODUCT((ATZ3:ATZ42=ARC19)*(AUC3:AUC42=ARC20)*(AUJ3:AUJ42="L"))+SUMPRODUCT((ATZ3:ATZ42=ARC19)*(AUC3:AUC42=ARC21)*(AUJ3:AUJ42="L"))+SUMPRODUCT((ATZ3:ATZ42=ARC19)*(AUC3:AUC42=ARC22)*(AUJ3:AUJ42="L"))+SUMPRODUCT((ATZ3:ATZ42=ARC20)*(AUC3:AUC42=ARC19)*(AUK3:AUK42="L"))+SUMPRODUCT((ATZ3:ATZ42=ARC21)*(AUC3:AUC42=ARC19)*(AUK3:AUK42="L"))+SUMPRODUCT((ATZ3:ATZ42=ARC22)*(AUC3:AUC42=ARC19)*(AUK3:AUK42="L"))</f>
        <v>0</v>
      </c>
      <c r="ARG19" s="255">
        <f ca="1">IF(ARC19&lt;&gt;"",VLOOKUP(ARC19,APF4:APJ29,5,FALSE),0)</f>
        <v>0</v>
      </c>
      <c r="ARH19" s="255">
        <f ca="1">IF(ARC19&lt;&gt;"",VLOOKUP(ARC19,APF4:APK29,6,FALSE),0)</f>
        <v>0</v>
      </c>
      <c r="ARI19" s="255">
        <f ca="1">ARG19-ARH19+1000</f>
        <v>1000</v>
      </c>
      <c r="ARJ19" s="255">
        <f ca="1">IF(ARC19&lt;&gt;"",VLOOKUP(ARC19,APF4:APM29,8,FALSE),0)</f>
        <v>0</v>
      </c>
      <c r="ARK19" s="255">
        <f ca="1">IF(ARC19&lt;&gt;"",VLOOKUP(ARC19,APF4:APN29,9,FALSE),0)</f>
        <v>0</v>
      </c>
      <c r="ARL19" s="255">
        <f ca="1">ARJ19-ARK19+1000</f>
        <v>1000</v>
      </c>
      <c r="ARM19" s="255" t="str">
        <f ca="1">IF(ARC19&lt;&gt;"",VLOOKUP(ARC19,APF18:APJ22,5,FALSE),"")</f>
        <v/>
      </c>
      <c r="ARN19" s="255" t="str">
        <f ca="1">IF(ARC19&lt;&gt;"",VLOOKUP(ARC19,APF18:APM22,8,FALSE),"")</f>
        <v/>
      </c>
      <c r="ARO19" s="255" t="str">
        <f ca="1">IF(ARC19&lt;&gt;"",VLOOKUP(ARC19,APF18:APT22,15,FALSE),"")</f>
        <v/>
      </c>
      <c r="ARP19" s="255">
        <f ca="1">SUMPRODUCT((ATZ3:ATZ42=ARC19)*(AUC3:AUC42=ARC20)*AUF3:AUF42)+SUMPRODUCT((ATZ3:ATZ42=ARC19)*(AUC3:AUC42=ARC21)*AUF3:AUF42)+SUMPRODUCT((ATZ3:ATZ42=ARC19)*(AUC3:AUC42=ARC22)*AUF3:AUF42)+SUMPRODUCT((ATZ3:ATZ42=ARC20)*(AUC3:AUC42=ARC19)*AUG3:AUG42)+SUMPRODUCT((ATZ3:ATZ42=ARC21)*(AUC3:AUC42=ARC19)*AUG3:AUG42)+SUMPRODUCT((ATZ3:ATZ42=ARC22)*(AUC3:AUC42=ARC19)*AUG3:AUG42)</f>
        <v>0</v>
      </c>
      <c r="ARQ19" s="255">
        <f ca="1">SUMPRODUCT((ATZ3:ATZ42=ARC19)*(AUC3:AUC42=ARC20)*AUH3:AUH42)+SUMPRODUCT((ATZ3:ATZ42=ARC19)*(AUC3:AUC42=ARC21)*AUH3:AUH42)+SUMPRODUCT((ATZ3:ATZ42=ARC19)*(AUC3:AUC42=ARC22)*AUH3:AUH42)+SUMPRODUCT((ATZ3:ATZ42=ARC20)*(AUC3:AUC42=ARC19)*AUI3:AUI42)+SUMPRODUCT((ATZ3:ATZ42=ARC21)*(AUC3:AUC42=ARC19)*AUI3:AUI42)+SUMPRODUCT((ATZ3:ATZ42=ARC22)*(AUC3:AUC42=ARC19)*AUI3:AUI42)</f>
        <v>0</v>
      </c>
      <c r="ARR19" s="255">
        <f ca="1">ARD19*4+ARE19*2+ARP19+ARQ19</f>
        <v>0</v>
      </c>
      <c r="ARS19" s="255" t="str">
        <f ca="1">IF(ARC19&lt;&gt;"",RANK(ARR19,ARR19:ARR22),"")</f>
        <v/>
      </c>
      <c r="ART19" s="255">
        <f ca="1">SUMPRODUCT((ARR19:ARR22=ARR19)*(ARI19:ARI22&gt;ARI19))</f>
        <v>0</v>
      </c>
      <c r="ARU19" s="255">
        <f ca="1">SUMPRODUCT((ARR19:ARR22=ARR19)*(ARI19:ARI22=ARI19)*(ARL19:ARL22&gt;ARL19))</f>
        <v>0</v>
      </c>
      <c r="ARV19" s="255">
        <f ca="1">SUMPRODUCT((ARR18:ARR22=ARR19)*(ARI18:ARI22=ARI19)*(ARL18:ARL22=ARL19)*(ARM18:ARM22&gt;ARM19))</f>
        <v>0</v>
      </c>
      <c r="ARW19" s="255">
        <f ca="1">SUMPRODUCT((ARR18:ARR22=ARR19)*(ARI18:ARI22=ARI19)*(ARL18:ARL22=ARL19)*(ARM18:ARM22=ARM19)*(ARN18:ARN22&gt;ARN19))</f>
        <v>0</v>
      </c>
      <c r="ARX19" s="255">
        <f ca="1">SUMPRODUCT((ARR18:ARR22=ARR19)*(ARI18:ARI22=ARI19)*(ARL18:ARL22=ARL19)*(ARM18:ARM22=ARM19)*(ARN18:ARN22=ARN19)*(ARO18:ARO22&gt;ARO19))</f>
        <v>0</v>
      </c>
      <c r="ARY19" s="255" t="str">
        <f t="shared" ref="ARY19:ARY22" ca="1" si="1074">IF(ARC19&lt;&gt;"",SUM(ARS19:ARX19)+1,"")</f>
        <v/>
      </c>
      <c r="ARZ19" s="255" t="str">
        <f ca="1">IF(ARC19&lt;&gt;"",INDEX(ARC19:ARC22,MATCH(2,ARY19:ARY22,0),0),"")</f>
        <v/>
      </c>
      <c r="ATW19" s="255" t="str">
        <f ca="1">IF(ARZ19&lt;&gt;"",ARZ19,IF(ARB19&lt;&gt;"",ARB19,APX19))</f>
        <v>Georgia</v>
      </c>
      <c r="ATX19" s="255">
        <v>2</v>
      </c>
      <c r="ATY19" s="255">
        <v>17</v>
      </c>
      <c r="ATZ19" s="255" t="str">
        <f t="shared" si="74"/>
        <v>Australia</v>
      </c>
      <c r="AUA19" s="255" t="str">
        <f ca="1">IF(OFFSET('All Players'!$W26,0,AUA$1)&lt;&gt;"",OFFSET('All Players'!$W26,0,AUA$1),"")</f>
        <v/>
      </c>
      <c r="AUB19" s="255" t="str">
        <f ca="1">IF(OFFSET('All Players'!$Y26,0,AUA$1)&lt;&gt;"",OFFSET('All Players'!$Y26,0,AUA$1),"")</f>
        <v/>
      </c>
      <c r="AUC19" s="255" t="str">
        <f t="shared" si="75"/>
        <v>Uruguay</v>
      </c>
      <c r="AUD19" s="255" t="str">
        <f ca="1">IF(OFFSET('All Players'!$AA26,0,AUC$1)&lt;&gt;"",OFFSET('All Players'!$AA26,0,AUC$1),"")</f>
        <v/>
      </c>
      <c r="AUE19" s="255" t="str">
        <f ca="1">IF(OFFSET('All Players'!$AC26,0,AUD$1)&lt;&gt;"",OFFSET('All Players'!$AC26,0,AUD$1),"")</f>
        <v/>
      </c>
      <c r="AUF19" s="255">
        <f t="shared" ca="1" si="76"/>
        <v>0</v>
      </c>
      <c r="AUG19" s="255">
        <f t="shared" ca="1" si="77"/>
        <v>0</v>
      </c>
      <c r="AUH19" s="255">
        <f t="shared" ca="1" si="78"/>
        <v>0</v>
      </c>
      <c r="AUI19" s="255">
        <f t="shared" ca="1" si="79"/>
        <v>0</v>
      </c>
      <c r="AUJ19" s="255" t="str">
        <f t="shared" ca="1" si="80"/>
        <v/>
      </c>
      <c r="AUK19" s="255" t="str">
        <f t="shared" ca="1" si="81"/>
        <v/>
      </c>
      <c r="AUL19" s="255">
        <f ca="1">VLOOKUP(AUM19,AZD18:AZE22,2,FALSE)</f>
        <v>4</v>
      </c>
      <c r="AUM19" s="255" t="s">
        <v>3</v>
      </c>
      <c r="AUN19" s="255">
        <f t="shared" ca="1" si="930"/>
        <v>0</v>
      </c>
      <c r="AUO19" s="255">
        <f t="shared" ca="1" si="931"/>
        <v>0</v>
      </c>
      <c r="AUP19" s="255">
        <f t="shared" ca="1" si="932"/>
        <v>0</v>
      </c>
      <c r="AUQ19" s="255">
        <f t="shared" ca="1" si="933"/>
        <v>0</v>
      </c>
      <c r="AUR19" s="255">
        <f t="shared" ref="AUR19:AUR22" ca="1" si="1075">SUMIF(AZJ$3:AZJ$60,AUM19,AZH$3:AZH$60)+SUMIF(AZG$3:AZG$60,AUM19,AZI$3:AZI$60)</f>
        <v>0</v>
      </c>
      <c r="AUS19" s="255">
        <f t="shared" ca="1" si="934"/>
        <v>1000</v>
      </c>
      <c r="AUT19" s="255">
        <f t="shared" ref="AUT19:AUT22" ca="1" si="1076">SUMIF(AZG:AZG,AUM19,AZK:AZK)+SUMIF(AZJ:AZJ,AUM19,AZL:AZL)</f>
        <v>0</v>
      </c>
      <c r="AUU19" s="255">
        <f t="shared" ref="AUU19:AUU22" ca="1" si="1077">SUMIF(AZJ:AZJ,AUM19,AZK:AZK)+SUMIF(AZG:AZG,AUM19,AZL:AZL)</f>
        <v>0</v>
      </c>
      <c r="AUV19" s="255">
        <f t="shared" ca="1" si="935"/>
        <v>1000</v>
      </c>
      <c r="AUW19" s="255">
        <f t="shared" ca="1" si="936"/>
        <v>0</v>
      </c>
      <c r="AUX19" s="255">
        <f ca="1">SUMIF(AZG:AZG,AUM19,AZM:AZM)+SUMIF(AZJ:AZJ,AUM19,AZN:AZN)</f>
        <v>0</v>
      </c>
      <c r="AUY19" s="255">
        <f ca="1">SUMIF(AZG:AZG,AUM19,AZO:AZO)+SUMIF(AZJ:AZJ,AUM19,AZP:AZP)</f>
        <v>0</v>
      </c>
      <c r="AUZ19" s="255">
        <f t="shared" ca="1" si="937"/>
        <v>0</v>
      </c>
      <c r="AVA19" s="255">
        <v>8</v>
      </c>
      <c r="AVB19" s="255">
        <f t="shared" ref="AVB19:AVB22" ca="1" si="1078">RANK(AUZ19,AUZ$18:AUZ$22)</f>
        <v>1</v>
      </c>
      <c r="AVD19" s="255">
        <f ca="1">RANK(AUZ19,AUZ$18:AUZ$22)+COUNTIF(AUZ$18:AUZ19,AUZ19)-1</f>
        <v>2</v>
      </c>
      <c r="AVE19" s="255" t="str">
        <f ca="1">INDEX(AUM$18:AUM$22,MATCH(2,AVD$18:AVD$22,0),0)</f>
        <v>Argentina</v>
      </c>
      <c r="AVF19" s="255">
        <f t="shared" ref="AVF19:AVF22" ca="1" si="1079">INDEX(AVB$18:AVB$22,MATCH(AVE19,AUM$18:AUM$22,0),0)</f>
        <v>1</v>
      </c>
      <c r="AVG19" s="255" t="str">
        <f ca="1">IF(AVG18&lt;&gt;"",AVE19,"")</f>
        <v>Argentina</v>
      </c>
      <c r="AVH19" s="255" t="str">
        <f ca="1">IF(AVH18&lt;&gt;"",AVE20,"")</f>
        <v/>
      </c>
      <c r="AVI19" s="255" t="str">
        <f ca="1">IF(AVI18&lt;&gt;"",AVE21,"")</f>
        <v/>
      </c>
      <c r="AVJ19" s="255" t="str">
        <f ca="1">IF(AVJ18&lt;&gt;"",AVE22,"")</f>
        <v/>
      </c>
      <c r="AVL19" s="255" t="str">
        <f t="shared" ref="AVL19:AVL22" ca="1" si="1080">IF(AVG19&lt;&gt;"",AVG19,"")</f>
        <v>Argentina</v>
      </c>
      <c r="AVM19" s="255">
        <f ca="1">SUMPRODUCT((AZG3:AZG42=AVL19)*(AZJ3:AZJ42=AVL20)*(AZQ3:AZQ42="W"))+SUMPRODUCT((AZG3:AZG42=AVL19)*(AZJ3:AZJ42=AVL21)*(AZQ3:AZQ42="W"))+SUMPRODUCT((AZG3:AZG42=AVL19)*(AZJ3:AZJ42=AVL22)*(AZQ3:AZQ42="W"))+SUMPRODUCT((AZG3:AZG42=AVL19)*(AZJ3:AZJ42=AVL18)*(AZQ3:AZQ42="W"))+SUMPRODUCT((AZG3:AZG42=AVL20)*(AZJ3:AZJ42=AVL19)*(AZR3:AZR42="W"))+SUMPRODUCT((AZG3:AZG42=AVL21)*(AZJ3:AZJ42=AVL19)*(AZR3:AZR42="W"))+SUMPRODUCT((AZG3:AZG42=AVL22)*(AZJ3:AZJ42=AVL19)*(AZR3:AZR42="W"))+SUMPRODUCT((AZG3:AZG42=AVL18)*(AZJ3:AZJ42=AVL19)*(AZR3:AZR42="W"))</f>
        <v>0</v>
      </c>
      <c r="AVN19" s="255">
        <f ca="1">SUMPRODUCT((AZG3:AZG42=AVL19)*(AZJ3:AZJ42=AVL20)*(AZQ3:AZQ42="D"))+SUMPRODUCT((AZG3:AZG42=AVL19)*(AZJ3:AZJ42=AVL21)*(AZQ3:AZQ42="D"))+SUMPRODUCT((AZG3:AZG42=AVL19)*(AZJ3:AZJ42=AVL22)*(AZQ3:AZQ42="D"))+SUMPRODUCT((AZG3:AZG42=AVL19)*(AZJ3:AZJ42=AVL18)*(AZQ3:AZQ42="D"))+SUMPRODUCT((AZG3:AZG42=AVL20)*(AZJ3:AZJ42=AVL19)*(AZQ3:AZQ42="D"))+SUMPRODUCT((AZG3:AZG42=AVL21)*(AZJ3:AZJ42=AVL19)*(AZQ3:AZQ42="D"))+SUMPRODUCT((AZG3:AZG42=AVL22)*(AZJ3:AZJ42=AVL19)*(AZQ3:AZQ42="D"))+SUMPRODUCT((AZG3:AZG42=AVL18)*(AZJ3:AZJ42=AVL19)*(AZQ3:AZQ42="D"))</f>
        <v>0</v>
      </c>
      <c r="AVO19" s="255">
        <f ca="1">SUMPRODUCT((AZG3:AZG42=AVL19)*(AZJ3:AZJ42=AVL20)*(AZQ3:AZQ42="L"))+SUMPRODUCT((AZG3:AZG42=AVL19)*(AZJ3:AZJ42=AVL21)*(AZQ3:AZQ42="L"))+SUMPRODUCT((AZG3:AZG42=AVL19)*(AZJ3:AZJ42=AVL22)*(AZQ3:AZQ42="L"))+SUMPRODUCT((AZG3:AZG42=AVL19)*(AZJ3:AZJ42=AVL18)*(AZQ3:AZQ42="L"))+SUMPRODUCT((AZG3:AZG42=AVL20)*(AZJ3:AZJ42=AVL19)*(AZR3:AZR42="L"))+SUMPRODUCT((AZG3:AZG42=AVL21)*(AZJ3:AZJ42=AVL19)*(AZR3:AZR42="L"))+SUMPRODUCT((AZG3:AZG42=AVL22)*(AZJ3:AZJ42=AVL19)*(AZR3:AZR42="L"))+SUMPRODUCT((AZG3:AZG42=AVL18)*(AZJ3:AZJ42=AVL19)*(AZR3:AZR42="L"))</f>
        <v>0</v>
      </c>
      <c r="AVP19" s="255">
        <f ca="1">IF(AVL19&lt;&gt;"",VLOOKUP(AVL19,AUM4:AUQ29,5,FALSE),0)</f>
        <v>0</v>
      </c>
      <c r="AVQ19" s="255">
        <f ca="1">IF(AVL19&lt;&gt;"",VLOOKUP(AVL19,AUM4:AUR29,6,FALSE),0)</f>
        <v>0</v>
      </c>
      <c r="AVR19" s="255">
        <f ca="1">AVP19-AVQ19+1000</f>
        <v>1000</v>
      </c>
      <c r="AVS19" s="255">
        <f ca="1">IF(AVL19&lt;&gt;"",VLOOKUP(AVL19,AUM4:AUT29,8,FALSE),0)</f>
        <v>0</v>
      </c>
      <c r="AVT19" s="255">
        <f ca="1">IF(AVL19&lt;&gt;"",VLOOKUP(AVL19,AUM4:AUU29,9,FALSE),0)</f>
        <v>0</v>
      </c>
      <c r="AVU19" s="255">
        <f t="shared" ref="AVU19" ca="1" si="1081">AVS19-AVT19+1000</f>
        <v>1000</v>
      </c>
      <c r="AVV19" s="255">
        <f ca="1">IF(AVL19&lt;&gt;"",VLOOKUP(AVL19,AUM18:AUQ22,5,FALSE),"")</f>
        <v>0</v>
      </c>
      <c r="AVW19" s="255">
        <f ca="1">IF(AVL19&lt;&gt;"",VLOOKUP(AVL19,AUM18:AUT22,8,FALSE),"")</f>
        <v>0</v>
      </c>
      <c r="AVX19" s="255">
        <f ca="1">IF(AVL19&lt;&gt;"",VLOOKUP(AVL19,AUM18:AVA22,15,FALSE),"")</f>
        <v>8</v>
      </c>
      <c r="AVY19" s="255">
        <f ca="1">SUMPRODUCT((AZG3:AZG42=AVL19)*(AZJ3:AZJ42=AVL20)*AZM3:AZM42)+SUMPRODUCT((AZG3:AZG42=AVL19)*(AZJ3:AZJ42=AVL21)*AZM3:AZM42)+SUMPRODUCT((AZG3:AZG42=AVL19)*(AZJ3:AZJ42=AVL22)*AZM3:AZM42)+SUMPRODUCT((AZG3:AZG42=AVL19)*(AZJ3:AZJ42=AVL18)*AZM3:AZM42)+SUMPRODUCT((AZG3:AZG42=AVL20)*(AZJ3:AZJ42=AVL19)*AZN3:AZN42)+SUMPRODUCT((AZG3:AZG42=AVL21)*(AZJ3:AZJ42=AVL19)*AZN3:AZN42)+SUMPRODUCT((AZG3:AZG42=AVL22)*(AZJ3:AZJ42=AVL19)*AZN3:AZN42)+SUMPRODUCT((AZG3:AZG42=AVL18)*(AZJ3:AZJ42=AVL19)*AZN3:AZN42)</f>
        <v>0</v>
      </c>
      <c r="AVZ19" s="255">
        <f ca="1">SUMPRODUCT((AZG3:AZG42=AVL19)*(AZJ3:AZJ42=AVL20)*AZO3:AZO42)+SUMPRODUCT((AZG3:AZG42=AVL19)*(AZJ3:AZJ42=AVL21)*AZO3:AZO42)+SUMPRODUCT((AZG3:AZG42=AVL19)*(AZJ3:AZJ42=AVL22)*AZO3:AZO42)+SUMPRODUCT((AZG3:AZG42=AVL19)*(AZJ3:AZJ42=AVL18)*AZO3:AZO42)+SUMPRODUCT((AZG3:AZG42=AVL20)*(AZJ3:AZJ42=AVL19)*AZP3:AZP42)+SUMPRODUCT((AZG3:AZG42=AVL21)*(AZJ3:AZJ42=AVL19)*AZP3:AZP42)+SUMPRODUCT((AZG3:AZG42=AVL22)*(AZJ3:AZJ42=AVL19)*AZP3:AZP42)+SUMPRODUCT((AZG3:AZG42=AVL18)*(AZJ3:AZJ42=AVL19)*AZP3:AZP42)</f>
        <v>0</v>
      </c>
      <c r="AWA19" s="255">
        <f t="shared" ref="AWA19" ca="1" si="1082">AVM19*4+AVN19*2+AVY19+AVZ19</f>
        <v>0</v>
      </c>
      <c r="AWB19" s="255">
        <f ca="1">IF(AVL19&lt;&gt;"",RANK(AWA19,AWA18:AWA22),"")</f>
        <v>1</v>
      </c>
      <c r="AWC19" s="255">
        <f ca="1">SUMPRODUCT((AWA18:AWA22=AWA19)*(AVR18:AVR22&gt;AVR19))</f>
        <v>0</v>
      </c>
      <c r="AWD19" s="255">
        <f ca="1">SUMPRODUCT((AWA18:AWA22=AWA19)*(AVR18:AVR22=AVR19)*(AVU18:AVU22&gt;AVU19))</f>
        <v>0</v>
      </c>
      <c r="AWE19" s="255">
        <f ca="1">SUMPRODUCT((AWA18:AWA22=AWA19)*(AVR18:AVR22=AVR19)*(AVU18:AVU22=AVU19)*(AVV18:AVV22&gt;AVV19))</f>
        <v>0</v>
      </c>
      <c r="AWF19" s="255">
        <f ca="1">SUMPRODUCT((AWA18:AWA22=AWA19)*(AVR18:AVR22=AVR19)*(AVU18:AVU22=AVU19)*(AVV18:AVV22=AVV19)*(AVW18:AVW22&gt;AVW19))</f>
        <v>0</v>
      </c>
      <c r="AWG19" s="255">
        <f ca="1">SUMPRODUCT((AWA18:AWA22=AWA19)*(AVR18:AVR22=AVR19)*(AVU18:AVU22=AVU19)*(AVV18:AVV22=AVV19)*(AVW18:AVW22=AVW19)*(AVX18:AVX22&gt;AVX19))</f>
        <v>3</v>
      </c>
      <c r="AWH19" s="255">
        <f t="shared" ca="1" si="938"/>
        <v>4</v>
      </c>
      <c r="AWI19" s="255" t="str">
        <f ca="1">IF(AVL19&lt;&gt;"",INDEX(AVL18:AVL22,MATCH(2,AWH18:AWH22,0),0),"")</f>
        <v>Georgia</v>
      </c>
      <c r="AWJ19" s="255" t="str">
        <f ca="1">IF(AVH18&lt;&gt;"",AVH18,"")</f>
        <v/>
      </c>
      <c r="AWK19" s="255">
        <f ca="1">SUMPRODUCT((AZG3:AZG42=AWJ19)*(AZJ3:AZJ42=AWJ20)*(AZQ3:AZQ42="W"))+SUMPRODUCT((AZG3:AZG42=AWJ19)*(AZJ3:AZJ42=AWJ21)*(AZQ3:AZQ42="W"))+SUMPRODUCT((AZG3:AZG42=AWJ19)*(AZJ3:AZJ42=AWJ22)*(AZQ3:AZQ42="W"))+SUMPRODUCT((AZG3:AZG42=AWJ20)*(AZJ3:AZJ42=AWJ19)*(AZR3:AZR42="W"))+SUMPRODUCT((AZG3:AZG42=AWJ21)*(AZJ3:AZJ42=AWJ19)*(AZR3:AZR42="W"))+SUMPRODUCT((AZG3:AZG42=AWJ22)*(AZJ3:AZJ42=AWJ19)*(AZR3:AZR42="W"))</f>
        <v>0</v>
      </c>
      <c r="AWL19" s="255">
        <f ca="1">SUMPRODUCT((AZG3:AZG42=AWJ19)*(AZJ3:AZJ42=AWJ20)*(AZQ3:AZQ42="D"))+SUMPRODUCT((AZG3:AZG42=AWJ19)*(AZJ3:AZJ42=AWJ21)*(AZQ3:AZQ42="D"))+SUMPRODUCT((AZG3:AZG42=AWJ19)*(AZJ3:AZJ42=AWJ22)*(AZQ3:AZQ42="D"))+SUMPRODUCT((AZG3:AZG42=AWJ20)*(AZJ3:AZJ42=AWJ19)*(AZQ3:AZQ42="D"))+SUMPRODUCT((AZG3:AZG42=AWJ21)*(AZJ3:AZJ42=AWJ19)*(AZQ3:AZQ42="D"))+SUMPRODUCT((AZG3:AZG42=AWJ22)*(AZJ3:AZJ42=AWJ19)*(AZQ3:AZQ42="D"))</f>
        <v>0</v>
      </c>
      <c r="AWM19" s="255">
        <f ca="1">SUMPRODUCT((AZG3:AZG42=AWJ19)*(AZJ3:AZJ42=AWJ20)*(AZQ3:AZQ42="L"))+SUMPRODUCT((AZG3:AZG42=AWJ19)*(AZJ3:AZJ42=AWJ21)*(AZQ3:AZQ42="L"))+SUMPRODUCT((AZG3:AZG42=AWJ19)*(AZJ3:AZJ42=AWJ22)*(AZQ3:AZQ42="L"))+SUMPRODUCT((AZG3:AZG42=AWJ20)*(AZJ3:AZJ42=AWJ19)*(AZR3:AZR42="L"))+SUMPRODUCT((AZG3:AZG42=AWJ21)*(AZJ3:AZJ42=AWJ19)*(AZR3:AZR42="L"))+SUMPRODUCT((AZG3:AZG42=AWJ22)*(AZJ3:AZJ42=AWJ19)*(AZR3:AZR42="L"))</f>
        <v>0</v>
      </c>
      <c r="AWN19" s="255">
        <f ca="1">IF(AWJ19&lt;&gt;"",VLOOKUP(AWJ19,AUM4:AUQ29,5,FALSE),0)</f>
        <v>0</v>
      </c>
      <c r="AWO19" s="255">
        <f ca="1">IF(AWJ19&lt;&gt;"",VLOOKUP(AWJ19,AUM4:AUR29,6,FALSE),0)</f>
        <v>0</v>
      </c>
      <c r="AWP19" s="255">
        <f ca="1">AWN19-AWO19+1000</f>
        <v>1000</v>
      </c>
      <c r="AWQ19" s="255">
        <f ca="1">IF(AWJ19&lt;&gt;"",VLOOKUP(AWJ19,AUM4:AUT29,8,FALSE),0)</f>
        <v>0</v>
      </c>
      <c r="AWR19" s="255">
        <f ca="1">IF(AWJ19&lt;&gt;"",VLOOKUP(AWJ19,AUM4:AUU29,9,FALSE),0)</f>
        <v>0</v>
      </c>
      <c r="AWS19" s="255">
        <f ca="1">AWQ19-AWR19+1000</f>
        <v>1000</v>
      </c>
      <c r="AWT19" s="255" t="str">
        <f ca="1">IF(AWJ19&lt;&gt;"",VLOOKUP(AWJ19,AUM18:AUQ22,5,FALSE),"")</f>
        <v/>
      </c>
      <c r="AWU19" s="255" t="str">
        <f ca="1">IF(AWJ19&lt;&gt;"",VLOOKUP(AWJ19,AUM18:AUT22,8,FALSE),"")</f>
        <v/>
      </c>
      <c r="AWV19" s="255" t="str">
        <f ca="1">IF(AWJ19&lt;&gt;"",VLOOKUP(AWJ19,AUM18:AVA22,15,FALSE),"")</f>
        <v/>
      </c>
      <c r="AWW19" s="255">
        <f ca="1">SUMPRODUCT((AZG3:AZG42=AWJ19)*(AZJ3:AZJ42=AWJ20)*AZM3:AZM42)+SUMPRODUCT((AZG3:AZG42=AWJ19)*(AZJ3:AZJ42=AWJ21)*AZM3:AZM42)+SUMPRODUCT((AZG3:AZG42=AWJ19)*(AZJ3:AZJ42=AWJ22)*AZM3:AZM42)+SUMPRODUCT((AZG3:AZG42=AWJ20)*(AZJ3:AZJ42=AWJ19)*AZN3:AZN42)+SUMPRODUCT((AZG3:AZG42=AWJ21)*(AZJ3:AZJ42=AWJ19)*AZN3:AZN42)+SUMPRODUCT((AZG3:AZG42=AWJ22)*(AZJ3:AZJ42=AWJ19)*AZN3:AZN42)</f>
        <v>0</v>
      </c>
      <c r="AWX19" s="255">
        <f ca="1">SUMPRODUCT((AZG3:AZG42=AWJ19)*(AZJ3:AZJ42=AWJ20)*AZO3:AZO42)+SUMPRODUCT((AZG3:AZG42=AWJ19)*(AZJ3:AZJ42=AWJ21)*AZO3:AZO42)+SUMPRODUCT((AZG3:AZG42=AWJ19)*(AZJ3:AZJ42=AWJ22)*AZO3:AZO42)+SUMPRODUCT((AZG3:AZG42=AWJ20)*(AZJ3:AZJ42=AWJ19)*AZP3:AZP42)+SUMPRODUCT((AZG3:AZG42=AWJ21)*(AZJ3:AZJ42=AWJ19)*AZP3:AZP42)+SUMPRODUCT((AZG3:AZG42=AWJ22)*(AZJ3:AZJ42=AWJ19)*AZP3:AZP42)</f>
        <v>0</v>
      </c>
      <c r="AWY19" s="255">
        <f ca="1">AWK19*4+AWL19*2+AWW19+AWX19</f>
        <v>0</v>
      </c>
      <c r="AWZ19" s="255" t="str">
        <f ca="1">IF(AWJ19&lt;&gt;"",RANK(AWY19,AWY19:AWY22),"")</f>
        <v/>
      </c>
      <c r="AXA19" s="255">
        <f ca="1">SUMPRODUCT((AWY19:AWY22=AWY19)*(AWP19:AWP22&gt;AWP19))</f>
        <v>0</v>
      </c>
      <c r="AXB19" s="255">
        <f ca="1">SUMPRODUCT((AWY19:AWY22=AWY19)*(AWP19:AWP22=AWP19)*(AWS19:AWS22&gt;AWS19))</f>
        <v>0</v>
      </c>
      <c r="AXC19" s="255">
        <f ca="1">SUMPRODUCT((AWY18:AWY22=AWY19)*(AWP18:AWP22=AWP19)*(AWS18:AWS22=AWS19)*(AWT18:AWT22&gt;AWT19))</f>
        <v>0</v>
      </c>
      <c r="AXD19" s="255">
        <f ca="1">SUMPRODUCT((AWY18:AWY22=AWY19)*(AWP18:AWP22=AWP19)*(AWS18:AWS22=AWS19)*(AWT18:AWT22=AWT19)*(AWU18:AWU22&gt;AWU19))</f>
        <v>0</v>
      </c>
      <c r="AXE19" s="255">
        <f ca="1">SUMPRODUCT((AWY18:AWY22=AWY19)*(AWP18:AWP22=AWP19)*(AWS18:AWS22=AWS19)*(AWT18:AWT22=AWT19)*(AWU18:AWU22=AWU19)*(AWV18:AWV22&gt;AWV19))</f>
        <v>0</v>
      </c>
      <c r="AXF19" s="255" t="str">
        <f t="shared" ref="AXF19:AXF22" ca="1" si="1083">IF(AWJ19&lt;&gt;"",SUM(AWZ19:AXE19)+1,"")</f>
        <v/>
      </c>
      <c r="AXG19" s="255" t="str">
        <f ca="1">IF(AWJ19&lt;&gt;"",INDEX(AWJ19:AWJ22,MATCH(2,AXF19:AXF22,0),0),"")</f>
        <v/>
      </c>
      <c r="AZD19" s="255" t="str">
        <f ca="1">IF(AXG19&lt;&gt;"",AXG19,IF(AWI19&lt;&gt;"",AWI19,AVE19))</f>
        <v>Georgia</v>
      </c>
      <c r="AZE19" s="255">
        <v>2</v>
      </c>
      <c r="AZF19" s="255">
        <v>17</v>
      </c>
      <c r="AZG19" s="255" t="str">
        <f t="shared" si="82"/>
        <v>Australia</v>
      </c>
      <c r="AZH19" s="255" t="str">
        <f ca="1">IF(OFFSET('All Players'!$W26,0,AZH$1)&lt;&gt;"",OFFSET('All Players'!$W26,0,AZH$1),"")</f>
        <v/>
      </c>
      <c r="AZI19" s="255" t="str">
        <f ca="1">IF(OFFSET('All Players'!$Y26,0,AZH$1)&lt;&gt;"",OFFSET('All Players'!$Y26,0,AZH$1),"")</f>
        <v/>
      </c>
      <c r="AZJ19" s="255" t="str">
        <f t="shared" si="83"/>
        <v>Uruguay</v>
      </c>
      <c r="AZK19" s="255" t="str">
        <f ca="1">IF(OFFSET('All Players'!$AA26,0,AZJ$1)&lt;&gt;"",OFFSET('All Players'!$AA26,0,AZJ$1),"")</f>
        <v/>
      </c>
      <c r="AZL19" s="255" t="str">
        <f ca="1">IF(OFFSET('All Players'!$AC26,0,AZK$1)&lt;&gt;"",OFFSET('All Players'!$AC26,0,AZK$1),"")</f>
        <v/>
      </c>
      <c r="AZM19" s="255">
        <f t="shared" ca="1" si="84"/>
        <v>0</v>
      </c>
      <c r="AZN19" s="255">
        <f t="shared" ca="1" si="85"/>
        <v>0</v>
      </c>
      <c r="AZO19" s="255">
        <f t="shared" ca="1" si="86"/>
        <v>0</v>
      </c>
      <c r="AZP19" s="255">
        <f t="shared" ca="1" si="87"/>
        <v>0</v>
      </c>
      <c r="AZQ19" s="255" t="str">
        <f t="shared" ca="1" si="88"/>
        <v/>
      </c>
      <c r="AZR19" s="255" t="str">
        <f t="shared" ca="1" si="89"/>
        <v/>
      </c>
      <c r="AZS19" s="255">
        <f ca="1">VLOOKUP(AZT19,BEK18:BEL22,2,FALSE)</f>
        <v>4</v>
      </c>
      <c r="AZT19" s="255" t="s">
        <v>3</v>
      </c>
      <c r="AZU19" s="255">
        <f t="shared" ca="1" si="939"/>
        <v>0</v>
      </c>
      <c r="AZV19" s="255">
        <f t="shared" ca="1" si="940"/>
        <v>0</v>
      </c>
      <c r="AZW19" s="255">
        <f t="shared" ca="1" si="941"/>
        <v>0</v>
      </c>
      <c r="AZX19" s="255">
        <f t="shared" ca="1" si="942"/>
        <v>0</v>
      </c>
      <c r="AZY19" s="255">
        <f t="shared" ref="AZY19:AZY22" ca="1" si="1084">SUMIF(BEQ$3:BEQ$60,AZT19,BEO$3:BEO$60)+SUMIF(BEN$3:BEN$60,AZT19,BEP$3:BEP$60)</f>
        <v>0</v>
      </c>
      <c r="AZZ19" s="255">
        <f t="shared" ca="1" si="943"/>
        <v>1000</v>
      </c>
      <c r="BAA19" s="255">
        <f t="shared" ref="BAA19:BAA22" ca="1" si="1085">SUMIF(BEN:BEN,AZT19,BER:BER)+SUMIF(BEQ:BEQ,AZT19,BES:BES)</f>
        <v>0</v>
      </c>
      <c r="BAB19" s="255">
        <f t="shared" ref="BAB19:BAB22" ca="1" si="1086">SUMIF(BEQ:BEQ,AZT19,BER:BER)+SUMIF(BEN:BEN,AZT19,BES:BES)</f>
        <v>0</v>
      </c>
      <c r="BAC19" s="255">
        <f t="shared" ca="1" si="944"/>
        <v>1000</v>
      </c>
      <c r="BAD19" s="255">
        <f t="shared" ca="1" si="945"/>
        <v>0</v>
      </c>
      <c r="BAE19" s="255">
        <f ca="1">SUMIF(BEN:BEN,AZT19,BET:BET)+SUMIF(BEQ:BEQ,AZT19,BEU:BEU)</f>
        <v>0</v>
      </c>
      <c r="BAF19" s="255">
        <f ca="1">SUMIF(BEN:BEN,AZT19,BEV:BEV)+SUMIF(BEQ:BEQ,AZT19,BEW:BEW)</f>
        <v>0</v>
      </c>
      <c r="BAG19" s="255">
        <f t="shared" ca="1" si="946"/>
        <v>0</v>
      </c>
      <c r="BAH19" s="255">
        <v>8</v>
      </c>
      <c r="BAI19" s="255">
        <f t="shared" ref="BAI19:BAI22" ca="1" si="1087">RANK(BAG19,BAG$18:BAG$22)</f>
        <v>1</v>
      </c>
      <c r="BAK19" s="255">
        <f ca="1">RANK(BAG19,BAG$18:BAG$22)+COUNTIF(BAG$18:BAG19,BAG19)-1</f>
        <v>2</v>
      </c>
      <c r="BAL19" s="255" t="str">
        <f ca="1">INDEX(AZT$18:AZT$22,MATCH(2,BAK$18:BAK$22,0),0)</f>
        <v>Argentina</v>
      </c>
      <c r="BAM19" s="255">
        <f t="shared" ref="BAM19:BAM22" ca="1" si="1088">INDEX(BAI$18:BAI$22,MATCH(BAL19,AZT$18:AZT$22,0),0)</f>
        <v>1</v>
      </c>
      <c r="BAN19" s="255" t="str">
        <f ca="1">IF(BAN18&lt;&gt;"",BAL19,"")</f>
        <v>Argentina</v>
      </c>
      <c r="BAO19" s="255" t="str">
        <f ca="1">IF(BAO18&lt;&gt;"",BAL20,"")</f>
        <v/>
      </c>
      <c r="BAP19" s="255" t="str">
        <f ca="1">IF(BAP18&lt;&gt;"",BAL21,"")</f>
        <v/>
      </c>
      <c r="BAQ19" s="255" t="str">
        <f ca="1">IF(BAQ18&lt;&gt;"",BAL22,"")</f>
        <v/>
      </c>
      <c r="BAS19" s="255" t="str">
        <f t="shared" ref="BAS19:BAS22" ca="1" si="1089">IF(BAN19&lt;&gt;"",BAN19,"")</f>
        <v>Argentina</v>
      </c>
      <c r="BAT19" s="255">
        <f ca="1">SUMPRODUCT((BEN3:BEN42=BAS19)*(BEQ3:BEQ42=BAS20)*(BEX3:BEX42="W"))+SUMPRODUCT((BEN3:BEN42=BAS19)*(BEQ3:BEQ42=BAS21)*(BEX3:BEX42="W"))+SUMPRODUCT((BEN3:BEN42=BAS19)*(BEQ3:BEQ42=BAS22)*(BEX3:BEX42="W"))+SUMPRODUCT((BEN3:BEN42=BAS19)*(BEQ3:BEQ42=BAS18)*(BEX3:BEX42="W"))+SUMPRODUCT((BEN3:BEN42=BAS20)*(BEQ3:BEQ42=BAS19)*(BEY3:BEY42="W"))+SUMPRODUCT((BEN3:BEN42=BAS21)*(BEQ3:BEQ42=BAS19)*(BEY3:BEY42="W"))+SUMPRODUCT((BEN3:BEN42=BAS22)*(BEQ3:BEQ42=BAS19)*(BEY3:BEY42="W"))+SUMPRODUCT((BEN3:BEN42=BAS18)*(BEQ3:BEQ42=BAS19)*(BEY3:BEY42="W"))</f>
        <v>0</v>
      </c>
      <c r="BAU19" s="255">
        <f ca="1">SUMPRODUCT((BEN3:BEN42=BAS19)*(BEQ3:BEQ42=BAS20)*(BEX3:BEX42="D"))+SUMPRODUCT((BEN3:BEN42=BAS19)*(BEQ3:BEQ42=BAS21)*(BEX3:BEX42="D"))+SUMPRODUCT((BEN3:BEN42=BAS19)*(BEQ3:BEQ42=BAS22)*(BEX3:BEX42="D"))+SUMPRODUCT((BEN3:BEN42=BAS19)*(BEQ3:BEQ42=BAS18)*(BEX3:BEX42="D"))+SUMPRODUCT((BEN3:BEN42=BAS20)*(BEQ3:BEQ42=BAS19)*(BEX3:BEX42="D"))+SUMPRODUCT((BEN3:BEN42=BAS21)*(BEQ3:BEQ42=BAS19)*(BEX3:BEX42="D"))+SUMPRODUCT((BEN3:BEN42=BAS22)*(BEQ3:BEQ42=BAS19)*(BEX3:BEX42="D"))+SUMPRODUCT((BEN3:BEN42=BAS18)*(BEQ3:BEQ42=BAS19)*(BEX3:BEX42="D"))</f>
        <v>0</v>
      </c>
      <c r="BAV19" s="255">
        <f ca="1">SUMPRODUCT((BEN3:BEN42=BAS19)*(BEQ3:BEQ42=BAS20)*(BEX3:BEX42="L"))+SUMPRODUCT((BEN3:BEN42=BAS19)*(BEQ3:BEQ42=BAS21)*(BEX3:BEX42="L"))+SUMPRODUCT((BEN3:BEN42=BAS19)*(BEQ3:BEQ42=BAS22)*(BEX3:BEX42="L"))+SUMPRODUCT((BEN3:BEN42=BAS19)*(BEQ3:BEQ42=BAS18)*(BEX3:BEX42="L"))+SUMPRODUCT((BEN3:BEN42=BAS20)*(BEQ3:BEQ42=BAS19)*(BEY3:BEY42="L"))+SUMPRODUCT((BEN3:BEN42=BAS21)*(BEQ3:BEQ42=BAS19)*(BEY3:BEY42="L"))+SUMPRODUCT((BEN3:BEN42=BAS22)*(BEQ3:BEQ42=BAS19)*(BEY3:BEY42="L"))+SUMPRODUCT((BEN3:BEN42=BAS18)*(BEQ3:BEQ42=BAS19)*(BEY3:BEY42="L"))</f>
        <v>0</v>
      </c>
      <c r="BAW19" s="255">
        <f ca="1">IF(BAS19&lt;&gt;"",VLOOKUP(BAS19,AZT4:AZX29,5,FALSE),0)</f>
        <v>0</v>
      </c>
      <c r="BAX19" s="255">
        <f ca="1">IF(BAS19&lt;&gt;"",VLOOKUP(BAS19,AZT4:AZY29,6,FALSE),0)</f>
        <v>0</v>
      </c>
      <c r="BAY19" s="255">
        <f ca="1">BAW19-BAX19+1000</f>
        <v>1000</v>
      </c>
      <c r="BAZ19" s="255">
        <f ca="1">IF(BAS19&lt;&gt;"",VLOOKUP(BAS19,AZT4:BAA29,8,FALSE),0)</f>
        <v>0</v>
      </c>
      <c r="BBA19" s="255">
        <f ca="1">IF(BAS19&lt;&gt;"",VLOOKUP(BAS19,AZT4:BAB29,9,FALSE),0)</f>
        <v>0</v>
      </c>
      <c r="BBB19" s="255">
        <f t="shared" ref="BBB19" ca="1" si="1090">BAZ19-BBA19+1000</f>
        <v>1000</v>
      </c>
      <c r="BBC19" s="255">
        <f ca="1">IF(BAS19&lt;&gt;"",VLOOKUP(BAS19,AZT18:AZX22,5,FALSE),"")</f>
        <v>0</v>
      </c>
      <c r="BBD19" s="255">
        <f ca="1">IF(BAS19&lt;&gt;"",VLOOKUP(BAS19,AZT18:BAA22,8,FALSE),"")</f>
        <v>0</v>
      </c>
      <c r="BBE19" s="255">
        <f ca="1">IF(BAS19&lt;&gt;"",VLOOKUP(BAS19,AZT18:BAH22,15,FALSE),"")</f>
        <v>8</v>
      </c>
      <c r="BBF19" s="255">
        <f ca="1">SUMPRODUCT((BEN3:BEN42=BAS19)*(BEQ3:BEQ42=BAS20)*BET3:BET42)+SUMPRODUCT((BEN3:BEN42=BAS19)*(BEQ3:BEQ42=BAS21)*BET3:BET42)+SUMPRODUCT((BEN3:BEN42=BAS19)*(BEQ3:BEQ42=BAS22)*BET3:BET42)+SUMPRODUCT((BEN3:BEN42=BAS19)*(BEQ3:BEQ42=BAS18)*BET3:BET42)+SUMPRODUCT((BEN3:BEN42=BAS20)*(BEQ3:BEQ42=BAS19)*BEU3:BEU42)+SUMPRODUCT((BEN3:BEN42=BAS21)*(BEQ3:BEQ42=BAS19)*BEU3:BEU42)+SUMPRODUCT((BEN3:BEN42=BAS22)*(BEQ3:BEQ42=BAS19)*BEU3:BEU42)+SUMPRODUCT((BEN3:BEN42=BAS18)*(BEQ3:BEQ42=BAS19)*BEU3:BEU42)</f>
        <v>0</v>
      </c>
      <c r="BBG19" s="255">
        <f ca="1">SUMPRODUCT((BEN3:BEN42=BAS19)*(BEQ3:BEQ42=BAS20)*BEV3:BEV42)+SUMPRODUCT((BEN3:BEN42=BAS19)*(BEQ3:BEQ42=BAS21)*BEV3:BEV42)+SUMPRODUCT((BEN3:BEN42=BAS19)*(BEQ3:BEQ42=BAS22)*BEV3:BEV42)+SUMPRODUCT((BEN3:BEN42=BAS19)*(BEQ3:BEQ42=BAS18)*BEV3:BEV42)+SUMPRODUCT((BEN3:BEN42=BAS20)*(BEQ3:BEQ42=BAS19)*BEW3:BEW42)+SUMPRODUCT((BEN3:BEN42=BAS21)*(BEQ3:BEQ42=BAS19)*BEW3:BEW42)+SUMPRODUCT((BEN3:BEN42=BAS22)*(BEQ3:BEQ42=BAS19)*BEW3:BEW42)+SUMPRODUCT((BEN3:BEN42=BAS18)*(BEQ3:BEQ42=BAS19)*BEW3:BEW42)</f>
        <v>0</v>
      </c>
      <c r="BBH19" s="255">
        <f t="shared" ref="BBH19" ca="1" si="1091">BAT19*4+BAU19*2+BBF19+BBG19</f>
        <v>0</v>
      </c>
      <c r="BBI19" s="255">
        <f ca="1">IF(BAS19&lt;&gt;"",RANK(BBH19,BBH18:BBH22),"")</f>
        <v>1</v>
      </c>
      <c r="BBJ19" s="255">
        <f ca="1">SUMPRODUCT((BBH18:BBH22=BBH19)*(BAY18:BAY22&gt;BAY19))</f>
        <v>0</v>
      </c>
      <c r="BBK19" s="255">
        <f ca="1">SUMPRODUCT((BBH18:BBH22=BBH19)*(BAY18:BAY22=BAY19)*(BBB18:BBB22&gt;BBB19))</f>
        <v>0</v>
      </c>
      <c r="BBL19" s="255">
        <f ca="1">SUMPRODUCT((BBH18:BBH22=BBH19)*(BAY18:BAY22=BAY19)*(BBB18:BBB22=BBB19)*(BBC18:BBC22&gt;BBC19))</f>
        <v>0</v>
      </c>
      <c r="BBM19" s="255">
        <f ca="1">SUMPRODUCT((BBH18:BBH22=BBH19)*(BAY18:BAY22=BAY19)*(BBB18:BBB22=BBB19)*(BBC18:BBC22=BBC19)*(BBD18:BBD22&gt;BBD19))</f>
        <v>0</v>
      </c>
      <c r="BBN19" s="255">
        <f ca="1">SUMPRODUCT((BBH18:BBH22=BBH19)*(BAY18:BAY22=BAY19)*(BBB18:BBB22=BBB19)*(BBC18:BBC22=BBC19)*(BBD18:BBD22=BBD19)*(BBE18:BBE22&gt;BBE19))</f>
        <v>3</v>
      </c>
      <c r="BBO19" s="255">
        <f t="shared" ca="1" si="947"/>
        <v>4</v>
      </c>
      <c r="BBP19" s="255" t="str">
        <f ca="1">IF(BAS19&lt;&gt;"",INDEX(BAS18:BAS22,MATCH(2,BBO18:BBO22,0),0),"")</f>
        <v>Georgia</v>
      </c>
      <c r="BBQ19" s="255" t="str">
        <f ca="1">IF(BAO18&lt;&gt;"",BAO18,"")</f>
        <v/>
      </c>
      <c r="BBR19" s="255">
        <f ca="1">SUMPRODUCT((BEN3:BEN42=BBQ19)*(BEQ3:BEQ42=BBQ20)*(BEX3:BEX42="W"))+SUMPRODUCT((BEN3:BEN42=BBQ19)*(BEQ3:BEQ42=BBQ21)*(BEX3:BEX42="W"))+SUMPRODUCT((BEN3:BEN42=BBQ19)*(BEQ3:BEQ42=BBQ22)*(BEX3:BEX42="W"))+SUMPRODUCT((BEN3:BEN42=BBQ20)*(BEQ3:BEQ42=BBQ19)*(BEY3:BEY42="W"))+SUMPRODUCT((BEN3:BEN42=BBQ21)*(BEQ3:BEQ42=BBQ19)*(BEY3:BEY42="W"))+SUMPRODUCT((BEN3:BEN42=BBQ22)*(BEQ3:BEQ42=BBQ19)*(BEY3:BEY42="W"))</f>
        <v>0</v>
      </c>
      <c r="BBS19" s="255">
        <f ca="1">SUMPRODUCT((BEN3:BEN42=BBQ19)*(BEQ3:BEQ42=BBQ20)*(BEX3:BEX42="D"))+SUMPRODUCT((BEN3:BEN42=BBQ19)*(BEQ3:BEQ42=BBQ21)*(BEX3:BEX42="D"))+SUMPRODUCT((BEN3:BEN42=BBQ19)*(BEQ3:BEQ42=BBQ22)*(BEX3:BEX42="D"))+SUMPRODUCT((BEN3:BEN42=BBQ20)*(BEQ3:BEQ42=BBQ19)*(BEX3:BEX42="D"))+SUMPRODUCT((BEN3:BEN42=BBQ21)*(BEQ3:BEQ42=BBQ19)*(BEX3:BEX42="D"))+SUMPRODUCT((BEN3:BEN42=BBQ22)*(BEQ3:BEQ42=BBQ19)*(BEX3:BEX42="D"))</f>
        <v>0</v>
      </c>
      <c r="BBT19" s="255">
        <f ca="1">SUMPRODUCT((BEN3:BEN42=BBQ19)*(BEQ3:BEQ42=BBQ20)*(BEX3:BEX42="L"))+SUMPRODUCT((BEN3:BEN42=BBQ19)*(BEQ3:BEQ42=BBQ21)*(BEX3:BEX42="L"))+SUMPRODUCT((BEN3:BEN42=BBQ19)*(BEQ3:BEQ42=BBQ22)*(BEX3:BEX42="L"))+SUMPRODUCT((BEN3:BEN42=BBQ20)*(BEQ3:BEQ42=BBQ19)*(BEY3:BEY42="L"))+SUMPRODUCT((BEN3:BEN42=BBQ21)*(BEQ3:BEQ42=BBQ19)*(BEY3:BEY42="L"))+SUMPRODUCT((BEN3:BEN42=BBQ22)*(BEQ3:BEQ42=BBQ19)*(BEY3:BEY42="L"))</f>
        <v>0</v>
      </c>
      <c r="BBU19" s="255">
        <f ca="1">IF(BBQ19&lt;&gt;"",VLOOKUP(BBQ19,AZT4:AZX29,5,FALSE),0)</f>
        <v>0</v>
      </c>
      <c r="BBV19" s="255">
        <f ca="1">IF(BBQ19&lt;&gt;"",VLOOKUP(BBQ19,AZT4:AZY29,6,FALSE),0)</f>
        <v>0</v>
      </c>
      <c r="BBW19" s="255">
        <f ca="1">BBU19-BBV19+1000</f>
        <v>1000</v>
      </c>
      <c r="BBX19" s="255">
        <f ca="1">IF(BBQ19&lt;&gt;"",VLOOKUP(BBQ19,AZT4:BAA29,8,FALSE),0)</f>
        <v>0</v>
      </c>
      <c r="BBY19" s="255">
        <f ca="1">IF(BBQ19&lt;&gt;"",VLOOKUP(BBQ19,AZT4:BAB29,9,FALSE),0)</f>
        <v>0</v>
      </c>
      <c r="BBZ19" s="255">
        <f ca="1">BBX19-BBY19+1000</f>
        <v>1000</v>
      </c>
      <c r="BCA19" s="255" t="str">
        <f ca="1">IF(BBQ19&lt;&gt;"",VLOOKUP(BBQ19,AZT18:AZX22,5,FALSE),"")</f>
        <v/>
      </c>
      <c r="BCB19" s="255" t="str">
        <f ca="1">IF(BBQ19&lt;&gt;"",VLOOKUP(BBQ19,AZT18:BAA22,8,FALSE),"")</f>
        <v/>
      </c>
      <c r="BCC19" s="255" t="str">
        <f ca="1">IF(BBQ19&lt;&gt;"",VLOOKUP(BBQ19,AZT18:BAH22,15,FALSE),"")</f>
        <v/>
      </c>
      <c r="BCD19" s="255">
        <f ca="1">SUMPRODUCT((BEN3:BEN42=BBQ19)*(BEQ3:BEQ42=BBQ20)*BET3:BET42)+SUMPRODUCT((BEN3:BEN42=BBQ19)*(BEQ3:BEQ42=BBQ21)*BET3:BET42)+SUMPRODUCT((BEN3:BEN42=BBQ19)*(BEQ3:BEQ42=BBQ22)*BET3:BET42)+SUMPRODUCT((BEN3:BEN42=BBQ20)*(BEQ3:BEQ42=BBQ19)*BEU3:BEU42)+SUMPRODUCT((BEN3:BEN42=BBQ21)*(BEQ3:BEQ42=BBQ19)*BEU3:BEU42)+SUMPRODUCT((BEN3:BEN42=BBQ22)*(BEQ3:BEQ42=BBQ19)*BEU3:BEU42)</f>
        <v>0</v>
      </c>
      <c r="BCE19" s="255">
        <f ca="1">SUMPRODUCT((BEN3:BEN42=BBQ19)*(BEQ3:BEQ42=BBQ20)*BEV3:BEV42)+SUMPRODUCT((BEN3:BEN42=BBQ19)*(BEQ3:BEQ42=BBQ21)*BEV3:BEV42)+SUMPRODUCT((BEN3:BEN42=BBQ19)*(BEQ3:BEQ42=BBQ22)*BEV3:BEV42)+SUMPRODUCT((BEN3:BEN42=BBQ20)*(BEQ3:BEQ42=BBQ19)*BEW3:BEW42)+SUMPRODUCT((BEN3:BEN42=BBQ21)*(BEQ3:BEQ42=BBQ19)*BEW3:BEW42)+SUMPRODUCT((BEN3:BEN42=BBQ22)*(BEQ3:BEQ42=BBQ19)*BEW3:BEW42)</f>
        <v>0</v>
      </c>
      <c r="BCF19" s="255">
        <f ca="1">BBR19*4+BBS19*2+BCD19+BCE19</f>
        <v>0</v>
      </c>
      <c r="BCG19" s="255" t="str">
        <f ca="1">IF(BBQ19&lt;&gt;"",RANK(BCF19,BCF19:BCF22),"")</f>
        <v/>
      </c>
      <c r="BCH19" s="255">
        <f ca="1">SUMPRODUCT((BCF19:BCF22=BCF19)*(BBW19:BBW22&gt;BBW19))</f>
        <v>0</v>
      </c>
      <c r="BCI19" s="255">
        <f ca="1">SUMPRODUCT((BCF19:BCF22=BCF19)*(BBW19:BBW22=BBW19)*(BBZ19:BBZ22&gt;BBZ19))</f>
        <v>0</v>
      </c>
      <c r="BCJ19" s="255">
        <f ca="1">SUMPRODUCT((BCF18:BCF22=BCF19)*(BBW18:BBW22=BBW19)*(BBZ18:BBZ22=BBZ19)*(BCA18:BCA22&gt;BCA19))</f>
        <v>0</v>
      </c>
      <c r="BCK19" s="255">
        <f ca="1">SUMPRODUCT((BCF18:BCF22=BCF19)*(BBW18:BBW22=BBW19)*(BBZ18:BBZ22=BBZ19)*(BCA18:BCA22=BCA19)*(BCB18:BCB22&gt;BCB19))</f>
        <v>0</v>
      </c>
      <c r="BCL19" s="255">
        <f ca="1">SUMPRODUCT((BCF18:BCF22=BCF19)*(BBW18:BBW22=BBW19)*(BBZ18:BBZ22=BBZ19)*(BCA18:BCA22=BCA19)*(BCB18:BCB22=BCB19)*(BCC18:BCC22&gt;BCC19))</f>
        <v>0</v>
      </c>
      <c r="BCM19" s="255" t="str">
        <f t="shared" ref="BCM19:BCM22" ca="1" si="1092">IF(BBQ19&lt;&gt;"",SUM(BCG19:BCL19)+1,"")</f>
        <v/>
      </c>
      <c r="BCN19" s="255" t="str">
        <f ca="1">IF(BBQ19&lt;&gt;"",INDEX(BBQ19:BBQ22,MATCH(2,BCM19:BCM22,0),0),"")</f>
        <v/>
      </c>
      <c r="BEK19" s="255" t="str">
        <f ca="1">IF(BCN19&lt;&gt;"",BCN19,IF(BBP19&lt;&gt;"",BBP19,BAL19))</f>
        <v>Georgia</v>
      </c>
      <c r="BEL19" s="255">
        <v>2</v>
      </c>
      <c r="BEM19" s="255">
        <v>17</v>
      </c>
      <c r="BEN19" s="255" t="str">
        <f t="shared" si="90"/>
        <v>Australia</v>
      </c>
      <c r="BEO19" s="255" t="str">
        <f ca="1">IF(OFFSET('All Players'!$W26,0,BEO$1)&lt;&gt;"",OFFSET('All Players'!$W26,0,BEO$1),"")</f>
        <v/>
      </c>
      <c r="BEP19" s="255" t="str">
        <f ca="1">IF(OFFSET('All Players'!$Y26,0,BEO$1)&lt;&gt;"",OFFSET('All Players'!$Y26,0,BEO$1),"")</f>
        <v/>
      </c>
      <c r="BEQ19" s="255" t="str">
        <f t="shared" si="91"/>
        <v>Uruguay</v>
      </c>
      <c r="BER19" s="255" t="str">
        <f ca="1">IF(OFFSET('All Players'!$AA26,0,BEQ$1)&lt;&gt;"",OFFSET('All Players'!$AA26,0,BEQ$1),"")</f>
        <v/>
      </c>
      <c r="BES19" s="255" t="str">
        <f ca="1">IF(OFFSET('All Players'!$AC26,0,BER$1)&lt;&gt;"",OFFSET('All Players'!$AC26,0,BER$1),"")</f>
        <v/>
      </c>
      <c r="BET19" s="255">
        <f t="shared" ca="1" si="92"/>
        <v>0</v>
      </c>
      <c r="BEU19" s="255">
        <f t="shared" ca="1" si="93"/>
        <v>0</v>
      </c>
      <c r="BEV19" s="255">
        <f t="shared" ca="1" si="94"/>
        <v>0</v>
      </c>
      <c r="BEW19" s="255">
        <f t="shared" ca="1" si="95"/>
        <v>0</v>
      </c>
      <c r="BEX19" s="255" t="str">
        <f t="shared" ca="1" si="96"/>
        <v/>
      </c>
      <c r="BEY19" s="255" t="str">
        <f t="shared" ca="1" si="97"/>
        <v/>
      </c>
      <c r="BEZ19" s="255">
        <f ca="1">VLOOKUP(BFA19,BJR18:BJS22,2,FALSE)</f>
        <v>4</v>
      </c>
      <c r="BFA19" s="255" t="s">
        <v>3</v>
      </c>
      <c r="BFB19" s="255">
        <f t="shared" ca="1" si="948"/>
        <v>0</v>
      </c>
      <c r="BFC19" s="255">
        <f t="shared" ca="1" si="949"/>
        <v>0</v>
      </c>
      <c r="BFD19" s="255">
        <f t="shared" ca="1" si="950"/>
        <v>0</v>
      </c>
      <c r="BFE19" s="255">
        <f t="shared" ca="1" si="951"/>
        <v>0</v>
      </c>
      <c r="BFF19" s="255">
        <f t="shared" ref="BFF19:BFF22" ca="1" si="1093">SUMIF(BJX$3:BJX$60,BFA19,BJV$3:BJV$60)+SUMIF(BJU$3:BJU$60,BFA19,BJW$3:BJW$60)</f>
        <v>0</v>
      </c>
      <c r="BFG19" s="255">
        <f t="shared" ca="1" si="952"/>
        <v>1000</v>
      </c>
      <c r="BFH19" s="255">
        <f t="shared" ref="BFH19:BFH22" ca="1" si="1094">SUMIF(BJU:BJU,BFA19,BJY:BJY)+SUMIF(BJX:BJX,BFA19,BJZ:BJZ)</f>
        <v>0</v>
      </c>
      <c r="BFI19" s="255">
        <f t="shared" ref="BFI19:BFI22" ca="1" si="1095">SUMIF(BJX:BJX,BFA19,BJY:BJY)+SUMIF(BJU:BJU,BFA19,BJZ:BJZ)</f>
        <v>0</v>
      </c>
      <c r="BFJ19" s="255">
        <f t="shared" ca="1" si="953"/>
        <v>1000</v>
      </c>
      <c r="BFK19" s="255">
        <f t="shared" ca="1" si="954"/>
        <v>0</v>
      </c>
      <c r="BFL19" s="255">
        <f ca="1">SUMIF(BJU:BJU,BFA19,BKA:BKA)+SUMIF(BJX:BJX,BFA19,BKB:BKB)</f>
        <v>0</v>
      </c>
      <c r="BFM19" s="255">
        <f ca="1">SUMIF(BJU:BJU,BFA19,BKC:BKC)+SUMIF(BJX:BJX,BFA19,BKD:BKD)</f>
        <v>0</v>
      </c>
      <c r="BFN19" s="255">
        <f t="shared" ca="1" si="955"/>
        <v>0</v>
      </c>
      <c r="BFO19" s="255">
        <v>8</v>
      </c>
      <c r="BFP19" s="255">
        <f t="shared" ref="BFP19:BFP22" ca="1" si="1096">RANK(BFN19,BFN$18:BFN$22)</f>
        <v>1</v>
      </c>
      <c r="BFR19" s="255">
        <f ca="1">RANK(BFN19,BFN$18:BFN$22)+COUNTIF(BFN$18:BFN19,BFN19)-1</f>
        <v>2</v>
      </c>
      <c r="BFS19" s="255" t="str">
        <f ca="1">INDEX(BFA$18:BFA$22,MATCH(2,BFR$18:BFR$22,0),0)</f>
        <v>Argentina</v>
      </c>
      <c r="BFT19" s="255">
        <f t="shared" ref="BFT19:BFT22" ca="1" si="1097">INDEX(BFP$18:BFP$22,MATCH(BFS19,BFA$18:BFA$22,0),0)</f>
        <v>1</v>
      </c>
      <c r="BFU19" s="255" t="str">
        <f ca="1">IF(BFU18&lt;&gt;"",BFS19,"")</f>
        <v>Argentina</v>
      </c>
      <c r="BFV19" s="255" t="str">
        <f ca="1">IF(BFV18&lt;&gt;"",BFS20,"")</f>
        <v/>
      </c>
      <c r="BFW19" s="255" t="str">
        <f ca="1">IF(BFW18&lt;&gt;"",BFS21,"")</f>
        <v/>
      </c>
      <c r="BFX19" s="255" t="str">
        <f ca="1">IF(BFX18&lt;&gt;"",BFS22,"")</f>
        <v/>
      </c>
      <c r="BFZ19" s="255" t="str">
        <f t="shared" ref="BFZ19:BFZ22" ca="1" si="1098">IF(BFU19&lt;&gt;"",BFU19,"")</f>
        <v>Argentina</v>
      </c>
      <c r="BGA19" s="255">
        <f ca="1">SUMPRODUCT((BJU3:BJU42=BFZ19)*(BJX3:BJX42=BFZ20)*(BKE3:BKE42="W"))+SUMPRODUCT((BJU3:BJU42=BFZ19)*(BJX3:BJX42=BFZ21)*(BKE3:BKE42="W"))+SUMPRODUCT((BJU3:BJU42=BFZ19)*(BJX3:BJX42=BFZ22)*(BKE3:BKE42="W"))+SUMPRODUCT((BJU3:BJU42=BFZ19)*(BJX3:BJX42=BFZ18)*(BKE3:BKE42="W"))+SUMPRODUCT((BJU3:BJU42=BFZ20)*(BJX3:BJX42=BFZ19)*(BKF3:BKF42="W"))+SUMPRODUCT((BJU3:BJU42=BFZ21)*(BJX3:BJX42=BFZ19)*(BKF3:BKF42="W"))+SUMPRODUCT((BJU3:BJU42=BFZ22)*(BJX3:BJX42=BFZ19)*(BKF3:BKF42="W"))+SUMPRODUCT((BJU3:BJU42=BFZ18)*(BJX3:BJX42=BFZ19)*(BKF3:BKF42="W"))</f>
        <v>0</v>
      </c>
      <c r="BGB19" s="255">
        <f ca="1">SUMPRODUCT((BJU3:BJU42=BFZ19)*(BJX3:BJX42=BFZ20)*(BKE3:BKE42="D"))+SUMPRODUCT((BJU3:BJU42=BFZ19)*(BJX3:BJX42=BFZ21)*(BKE3:BKE42="D"))+SUMPRODUCT((BJU3:BJU42=BFZ19)*(BJX3:BJX42=BFZ22)*(BKE3:BKE42="D"))+SUMPRODUCT((BJU3:BJU42=BFZ19)*(BJX3:BJX42=BFZ18)*(BKE3:BKE42="D"))+SUMPRODUCT((BJU3:BJU42=BFZ20)*(BJX3:BJX42=BFZ19)*(BKE3:BKE42="D"))+SUMPRODUCT((BJU3:BJU42=BFZ21)*(BJX3:BJX42=BFZ19)*(BKE3:BKE42="D"))+SUMPRODUCT((BJU3:BJU42=BFZ22)*(BJX3:BJX42=BFZ19)*(BKE3:BKE42="D"))+SUMPRODUCT((BJU3:BJU42=BFZ18)*(BJX3:BJX42=BFZ19)*(BKE3:BKE42="D"))</f>
        <v>0</v>
      </c>
      <c r="BGC19" s="255">
        <f ca="1">SUMPRODUCT((BJU3:BJU42=BFZ19)*(BJX3:BJX42=BFZ20)*(BKE3:BKE42="L"))+SUMPRODUCT((BJU3:BJU42=BFZ19)*(BJX3:BJX42=BFZ21)*(BKE3:BKE42="L"))+SUMPRODUCT((BJU3:BJU42=BFZ19)*(BJX3:BJX42=BFZ22)*(BKE3:BKE42="L"))+SUMPRODUCT((BJU3:BJU42=BFZ19)*(BJX3:BJX42=BFZ18)*(BKE3:BKE42="L"))+SUMPRODUCT((BJU3:BJU42=BFZ20)*(BJX3:BJX42=BFZ19)*(BKF3:BKF42="L"))+SUMPRODUCT((BJU3:BJU42=BFZ21)*(BJX3:BJX42=BFZ19)*(BKF3:BKF42="L"))+SUMPRODUCT((BJU3:BJU42=BFZ22)*(BJX3:BJX42=BFZ19)*(BKF3:BKF42="L"))+SUMPRODUCT((BJU3:BJU42=BFZ18)*(BJX3:BJX42=BFZ19)*(BKF3:BKF42="L"))</f>
        <v>0</v>
      </c>
      <c r="BGD19" s="255">
        <f ca="1">IF(BFZ19&lt;&gt;"",VLOOKUP(BFZ19,BFA4:BFE29,5,FALSE),0)</f>
        <v>0</v>
      </c>
      <c r="BGE19" s="255">
        <f ca="1">IF(BFZ19&lt;&gt;"",VLOOKUP(BFZ19,BFA4:BFF29,6,FALSE),0)</f>
        <v>0</v>
      </c>
      <c r="BGF19" s="255">
        <f ca="1">BGD19-BGE19+1000</f>
        <v>1000</v>
      </c>
      <c r="BGG19" s="255">
        <f ca="1">IF(BFZ19&lt;&gt;"",VLOOKUP(BFZ19,BFA4:BFH29,8,FALSE),0)</f>
        <v>0</v>
      </c>
      <c r="BGH19" s="255">
        <f ca="1">IF(BFZ19&lt;&gt;"",VLOOKUP(BFZ19,BFA4:BFI29,9,FALSE),0)</f>
        <v>0</v>
      </c>
      <c r="BGI19" s="255">
        <f t="shared" ref="BGI19" ca="1" si="1099">BGG19-BGH19+1000</f>
        <v>1000</v>
      </c>
      <c r="BGJ19" s="255">
        <f ca="1">IF(BFZ19&lt;&gt;"",VLOOKUP(BFZ19,BFA18:BFE22,5,FALSE),"")</f>
        <v>0</v>
      </c>
      <c r="BGK19" s="255">
        <f ca="1">IF(BFZ19&lt;&gt;"",VLOOKUP(BFZ19,BFA18:BFH22,8,FALSE),"")</f>
        <v>0</v>
      </c>
      <c r="BGL19" s="255">
        <f ca="1">IF(BFZ19&lt;&gt;"",VLOOKUP(BFZ19,BFA18:BFO22,15,FALSE),"")</f>
        <v>8</v>
      </c>
      <c r="BGM19" s="255">
        <f ca="1">SUMPRODUCT((BJU3:BJU42=BFZ19)*(BJX3:BJX42=BFZ20)*BKA3:BKA42)+SUMPRODUCT((BJU3:BJU42=BFZ19)*(BJX3:BJX42=BFZ21)*BKA3:BKA42)+SUMPRODUCT((BJU3:BJU42=BFZ19)*(BJX3:BJX42=BFZ22)*BKA3:BKA42)+SUMPRODUCT((BJU3:BJU42=BFZ19)*(BJX3:BJX42=BFZ18)*BKA3:BKA42)+SUMPRODUCT((BJU3:BJU42=BFZ20)*(BJX3:BJX42=BFZ19)*BKB3:BKB42)+SUMPRODUCT((BJU3:BJU42=BFZ21)*(BJX3:BJX42=BFZ19)*BKB3:BKB42)+SUMPRODUCT((BJU3:BJU42=BFZ22)*(BJX3:BJX42=BFZ19)*BKB3:BKB42)+SUMPRODUCT((BJU3:BJU42=BFZ18)*(BJX3:BJX42=BFZ19)*BKB3:BKB42)</f>
        <v>0</v>
      </c>
      <c r="BGN19" s="255">
        <f ca="1">SUMPRODUCT((BJU3:BJU42=BFZ19)*(BJX3:BJX42=BFZ20)*BKC3:BKC42)+SUMPRODUCT((BJU3:BJU42=BFZ19)*(BJX3:BJX42=BFZ21)*BKC3:BKC42)+SUMPRODUCT((BJU3:BJU42=BFZ19)*(BJX3:BJX42=BFZ22)*BKC3:BKC42)+SUMPRODUCT((BJU3:BJU42=BFZ19)*(BJX3:BJX42=BFZ18)*BKC3:BKC42)+SUMPRODUCT((BJU3:BJU42=BFZ20)*(BJX3:BJX42=BFZ19)*BKD3:BKD42)+SUMPRODUCT((BJU3:BJU42=BFZ21)*(BJX3:BJX42=BFZ19)*BKD3:BKD42)+SUMPRODUCT((BJU3:BJU42=BFZ22)*(BJX3:BJX42=BFZ19)*BKD3:BKD42)+SUMPRODUCT((BJU3:BJU42=BFZ18)*(BJX3:BJX42=BFZ19)*BKD3:BKD42)</f>
        <v>0</v>
      </c>
      <c r="BGO19" s="255">
        <f t="shared" ref="BGO19" ca="1" si="1100">BGA19*4+BGB19*2+BGM19+BGN19</f>
        <v>0</v>
      </c>
      <c r="BGP19" s="255">
        <f ca="1">IF(BFZ19&lt;&gt;"",RANK(BGO19,BGO18:BGO22),"")</f>
        <v>1</v>
      </c>
      <c r="BGQ19" s="255">
        <f ca="1">SUMPRODUCT((BGO18:BGO22=BGO19)*(BGF18:BGF22&gt;BGF19))</f>
        <v>0</v>
      </c>
      <c r="BGR19" s="255">
        <f ca="1">SUMPRODUCT((BGO18:BGO22=BGO19)*(BGF18:BGF22=BGF19)*(BGI18:BGI22&gt;BGI19))</f>
        <v>0</v>
      </c>
      <c r="BGS19" s="255">
        <f ca="1">SUMPRODUCT((BGO18:BGO22=BGO19)*(BGF18:BGF22=BGF19)*(BGI18:BGI22=BGI19)*(BGJ18:BGJ22&gt;BGJ19))</f>
        <v>0</v>
      </c>
      <c r="BGT19" s="255">
        <f ca="1">SUMPRODUCT((BGO18:BGO22=BGO19)*(BGF18:BGF22=BGF19)*(BGI18:BGI22=BGI19)*(BGJ18:BGJ22=BGJ19)*(BGK18:BGK22&gt;BGK19))</f>
        <v>0</v>
      </c>
      <c r="BGU19" s="255">
        <f ca="1">SUMPRODUCT((BGO18:BGO22=BGO19)*(BGF18:BGF22=BGF19)*(BGI18:BGI22=BGI19)*(BGJ18:BGJ22=BGJ19)*(BGK18:BGK22=BGK19)*(BGL18:BGL22&gt;BGL19))</f>
        <v>3</v>
      </c>
      <c r="BGV19" s="255">
        <f t="shared" ca="1" si="956"/>
        <v>4</v>
      </c>
      <c r="BGW19" s="255" t="str">
        <f ca="1">IF(BFZ19&lt;&gt;"",INDEX(BFZ18:BFZ22,MATCH(2,BGV18:BGV22,0),0),"")</f>
        <v>Georgia</v>
      </c>
      <c r="BGX19" s="255" t="str">
        <f ca="1">IF(BFV18&lt;&gt;"",BFV18,"")</f>
        <v/>
      </c>
      <c r="BGY19" s="255">
        <f ca="1">SUMPRODUCT((BJU3:BJU42=BGX19)*(BJX3:BJX42=BGX20)*(BKE3:BKE42="W"))+SUMPRODUCT((BJU3:BJU42=BGX19)*(BJX3:BJX42=BGX21)*(BKE3:BKE42="W"))+SUMPRODUCT((BJU3:BJU42=BGX19)*(BJX3:BJX42=BGX22)*(BKE3:BKE42="W"))+SUMPRODUCT((BJU3:BJU42=BGX20)*(BJX3:BJX42=BGX19)*(BKF3:BKF42="W"))+SUMPRODUCT((BJU3:BJU42=BGX21)*(BJX3:BJX42=BGX19)*(BKF3:BKF42="W"))+SUMPRODUCT((BJU3:BJU42=BGX22)*(BJX3:BJX42=BGX19)*(BKF3:BKF42="W"))</f>
        <v>0</v>
      </c>
      <c r="BGZ19" s="255">
        <f ca="1">SUMPRODUCT((BJU3:BJU42=BGX19)*(BJX3:BJX42=BGX20)*(BKE3:BKE42="D"))+SUMPRODUCT((BJU3:BJU42=BGX19)*(BJX3:BJX42=BGX21)*(BKE3:BKE42="D"))+SUMPRODUCT((BJU3:BJU42=BGX19)*(BJX3:BJX42=BGX22)*(BKE3:BKE42="D"))+SUMPRODUCT((BJU3:BJU42=BGX20)*(BJX3:BJX42=BGX19)*(BKE3:BKE42="D"))+SUMPRODUCT((BJU3:BJU42=BGX21)*(BJX3:BJX42=BGX19)*(BKE3:BKE42="D"))+SUMPRODUCT((BJU3:BJU42=BGX22)*(BJX3:BJX42=BGX19)*(BKE3:BKE42="D"))</f>
        <v>0</v>
      </c>
      <c r="BHA19" s="255">
        <f ca="1">SUMPRODUCT((BJU3:BJU42=BGX19)*(BJX3:BJX42=BGX20)*(BKE3:BKE42="L"))+SUMPRODUCT((BJU3:BJU42=BGX19)*(BJX3:BJX42=BGX21)*(BKE3:BKE42="L"))+SUMPRODUCT((BJU3:BJU42=BGX19)*(BJX3:BJX42=BGX22)*(BKE3:BKE42="L"))+SUMPRODUCT((BJU3:BJU42=BGX20)*(BJX3:BJX42=BGX19)*(BKF3:BKF42="L"))+SUMPRODUCT((BJU3:BJU42=BGX21)*(BJX3:BJX42=BGX19)*(BKF3:BKF42="L"))+SUMPRODUCT((BJU3:BJU42=BGX22)*(BJX3:BJX42=BGX19)*(BKF3:BKF42="L"))</f>
        <v>0</v>
      </c>
      <c r="BHB19" s="255">
        <f ca="1">IF(BGX19&lt;&gt;"",VLOOKUP(BGX19,BFA4:BFE29,5,FALSE),0)</f>
        <v>0</v>
      </c>
      <c r="BHC19" s="255">
        <f ca="1">IF(BGX19&lt;&gt;"",VLOOKUP(BGX19,BFA4:BFF29,6,FALSE),0)</f>
        <v>0</v>
      </c>
      <c r="BHD19" s="255">
        <f ca="1">BHB19-BHC19+1000</f>
        <v>1000</v>
      </c>
      <c r="BHE19" s="255">
        <f ca="1">IF(BGX19&lt;&gt;"",VLOOKUP(BGX19,BFA4:BFH29,8,FALSE),0)</f>
        <v>0</v>
      </c>
      <c r="BHF19" s="255">
        <f ca="1">IF(BGX19&lt;&gt;"",VLOOKUP(BGX19,BFA4:BFI29,9,FALSE),0)</f>
        <v>0</v>
      </c>
      <c r="BHG19" s="255">
        <f ca="1">BHE19-BHF19+1000</f>
        <v>1000</v>
      </c>
      <c r="BHH19" s="255" t="str">
        <f ca="1">IF(BGX19&lt;&gt;"",VLOOKUP(BGX19,BFA18:BFE22,5,FALSE),"")</f>
        <v/>
      </c>
      <c r="BHI19" s="255" t="str">
        <f ca="1">IF(BGX19&lt;&gt;"",VLOOKUP(BGX19,BFA18:BFH22,8,FALSE),"")</f>
        <v/>
      </c>
      <c r="BHJ19" s="255" t="str">
        <f ca="1">IF(BGX19&lt;&gt;"",VLOOKUP(BGX19,BFA18:BFO22,15,FALSE),"")</f>
        <v/>
      </c>
      <c r="BHK19" s="255">
        <f ca="1">SUMPRODUCT((BJU3:BJU42=BGX19)*(BJX3:BJX42=BGX20)*BKA3:BKA42)+SUMPRODUCT((BJU3:BJU42=BGX19)*(BJX3:BJX42=BGX21)*BKA3:BKA42)+SUMPRODUCT((BJU3:BJU42=BGX19)*(BJX3:BJX42=BGX22)*BKA3:BKA42)+SUMPRODUCT((BJU3:BJU42=BGX20)*(BJX3:BJX42=BGX19)*BKB3:BKB42)+SUMPRODUCT((BJU3:BJU42=BGX21)*(BJX3:BJX42=BGX19)*BKB3:BKB42)+SUMPRODUCT((BJU3:BJU42=BGX22)*(BJX3:BJX42=BGX19)*BKB3:BKB42)</f>
        <v>0</v>
      </c>
      <c r="BHL19" s="255">
        <f ca="1">SUMPRODUCT((BJU3:BJU42=BGX19)*(BJX3:BJX42=BGX20)*BKC3:BKC42)+SUMPRODUCT((BJU3:BJU42=BGX19)*(BJX3:BJX42=BGX21)*BKC3:BKC42)+SUMPRODUCT((BJU3:BJU42=BGX19)*(BJX3:BJX42=BGX22)*BKC3:BKC42)+SUMPRODUCT((BJU3:BJU42=BGX20)*(BJX3:BJX42=BGX19)*BKD3:BKD42)+SUMPRODUCT((BJU3:BJU42=BGX21)*(BJX3:BJX42=BGX19)*BKD3:BKD42)+SUMPRODUCT((BJU3:BJU42=BGX22)*(BJX3:BJX42=BGX19)*BKD3:BKD42)</f>
        <v>0</v>
      </c>
      <c r="BHM19" s="255">
        <f ca="1">BGY19*4+BGZ19*2+BHK19+BHL19</f>
        <v>0</v>
      </c>
      <c r="BHN19" s="255" t="str">
        <f ca="1">IF(BGX19&lt;&gt;"",RANK(BHM19,BHM19:BHM22),"")</f>
        <v/>
      </c>
      <c r="BHO19" s="255">
        <f ca="1">SUMPRODUCT((BHM19:BHM22=BHM19)*(BHD19:BHD22&gt;BHD19))</f>
        <v>0</v>
      </c>
      <c r="BHP19" s="255">
        <f ca="1">SUMPRODUCT((BHM19:BHM22=BHM19)*(BHD19:BHD22=BHD19)*(BHG19:BHG22&gt;BHG19))</f>
        <v>0</v>
      </c>
      <c r="BHQ19" s="255">
        <f ca="1">SUMPRODUCT((BHM18:BHM22=BHM19)*(BHD18:BHD22=BHD19)*(BHG18:BHG22=BHG19)*(BHH18:BHH22&gt;BHH19))</f>
        <v>0</v>
      </c>
      <c r="BHR19" s="255">
        <f ca="1">SUMPRODUCT((BHM18:BHM22=BHM19)*(BHD18:BHD22=BHD19)*(BHG18:BHG22=BHG19)*(BHH18:BHH22=BHH19)*(BHI18:BHI22&gt;BHI19))</f>
        <v>0</v>
      </c>
      <c r="BHS19" s="255">
        <f ca="1">SUMPRODUCT((BHM18:BHM22=BHM19)*(BHD18:BHD22=BHD19)*(BHG18:BHG22=BHG19)*(BHH18:BHH22=BHH19)*(BHI18:BHI22=BHI19)*(BHJ18:BHJ22&gt;BHJ19))</f>
        <v>0</v>
      </c>
      <c r="BHT19" s="255" t="str">
        <f t="shared" ref="BHT19:BHT22" ca="1" si="1101">IF(BGX19&lt;&gt;"",SUM(BHN19:BHS19)+1,"")</f>
        <v/>
      </c>
      <c r="BHU19" s="255" t="str">
        <f ca="1">IF(BGX19&lt;&gt;"",INDEX(BGX19:BGX22,MATCH(2,BHT19:BHT22,0),0),"")</f>
        <v/>
      </c>
      <c r="BJR19" s="255" t="str">
        <f ca="1">IF(BHU19&lt;&gt;"",BHU19,IF(BGW19&lt;&gt;"",BGW19,BFS19))</f>
        <v>Georgia</v>
      </c>
      <c r="BJS19" s="255">
        <v>2</v>
      </c>
      <c r="BJT19" s="255">
        <v>17</v>
      </c>
      <c r="BJU19" s="255" t="str">
        <f t="shared" si="98"/>
        <v>Australia</v>
      </c>
      <c r="BJV19" s="255" t="str">
        <f ca="1">IF(OFFSET('All Players'!$W26,0,BJV$1)&lt;&gt;"",OFFSET('All Players'!$W26,0,BJV$1),"")</f>
        <v/>
      </c>
      <c r="BJW19" s="255" t="str">
        <f ca="1">IF(OFFSET('All Players'!$Y26,0,BJV$1)&lt;&gt;"",OFFSET('All Players'!$Y26,0,BJV$1),"")</f>
        <v/>
      </c>
      <c r="BJX19" s="255" t="str">
        <f t="shared" si="99"/>
        <v>Uruguay</v>
      </c>
      <c r="BJY19" s="255" t="str">
        <f ca="1">IF(OFFSET('All Players'!$AA26,0,BJX$1)&lt;&gt;"",OFFSET('All Players'!$AA26,0,BJX$1),"")</f>
        <v/>
      </c>
      <c r="BJZ19" s="255" t="str">
        <f ca="1">IF(OFFSET('All Players'!$AC26,0,BJY$1)&lt;&gt;"",OFFSET('All Players'!$AC26,0,BJY$1),"")</f>
        <v/>
      </c>
      <c r="BKA19" s="255">
        <f t="shared" ca="1" si="100"/>
        <v>0</v>
      </c>
      <c r="BKB19" s="255">
        <f t="shared" ca="1" si="101"/>
        <v>0</v>
      </c>
      <c r="BKC19" s="255">
        <f t="shared" ca="1" si="102"/>
        <v>0</v>
      </c>
      <c r="BKD19" s="255">
        <f t="shared" ca="1" si="103"/>
        <v>0</v>
      </c>
      <c r="BKE19" s="255" t="str">
        <f t="shared" ca="1" si="104"/>
        <v/>
      </c>
      <c r="BKF19" s="255" t="str">
        <f t="shared" ca="1" si="105"/>
        <v/>
      </c>
      <c r="BKG19" s="255">
        <f ca="1">VLOOKUP(BKH19,BOY18:BOZ22,2,FALSE)</f>
        <v>4</v>
      </c>
      <c r="BKH19" s="255" t="s">
        <v>3</v>
      </c>
      <c r="BKI19" s="255">
        <f t="shared" ca="1" si="957"/>
        <v>0</v>
      </c>
      <c r="BKJ19" s="255">
        <f t="shared" ca="1" si="958"/>
        <v>0</v>
      </c>
      <c r="BKK19" s="255">
        <f t="shared" ca="1" si="959"/>
        <v>0</v>
      </c>
      <c r="BKL19" s="255">
        <f t="shared" ca="1" si="960"/>
        <v>0</v>
      </c>
      <c r="BKM19" s="255">
        <f t="shared" ref="BKM19:BKM22" ca="1" si="1102">SUMIF(BPE$3:BPE$60,BKH19,BPC$3:BPC$60)+SUMIF(BPB$3:BPB$60,BKH19,BPD$3:BPD$60)</f>
        <v>0</v>
      </c>
      <c r="BKN19" s="255">
        <f t="shared" ca="1" si="961"/>
        <v>1000</v>
      </c>
      <c r="BKO19" s="255">
        <f t="shared" ref="BKO19:BKO22" ca="1" si="1103">SUMIF(BPB:BPB,BKH19,BPF:BPF)+SUMIF(BPE:BPE,BKH19,BPG:BPG)</f>
        <v>0</v>
      </c>
      <c r="BKP19" s="255">
        <f t="shared" ref="BKP19:BKP22" ca="1" si="1104">SUMIF(BPE:BPE,BKH19,BPF:BPF)+SUMIF(BPB:BPB,BKH19,BPG:BPG)</f>
        <v>0</v>
      </c>
      <c r="BKQ19" s="255">
        <f t="shared" ca="1" si="962"/>
        <v>1000</v>
      </c>
      <c r="BKR19" s="255">
        <f t="shared" ca="1" si="963"/>
        <v>0</v>
      </c>
      <c r="BKS19" s="255">
        <f ca="1">SUMIF(BPB:BPB,BKH19,BPH:BPH)+SUMIF(BPE:BPE,BKH19,BPI:BPI)</f>
        <v>0</v>
      </c>
      <c r="BKT19" s="255">
        <f ca="1">SUMIF(BPB:BPB,BKH19,BPJ:BPJ)+SUMIF(BPE:BPE,BKH19,BPK:BPK)</f>
        <v>0</v>
      </c>
      <c r="BKU19" s="255">
        <f t="shared" ca="1" si="964"/>
        <v>0</v>
      </c>
      <c r="BKV19" s="255">
        <v>8</v>
      </c>
      <c r="BKW19" s="255">
        <f t="shared" ref="BKW19:BKW22" ca="1" si="1105">RANK(BKU19,BKU$18:BKU$22)</f>
        <v>1</v>
      </c>
      <c r="BKY19" s="255">
        <f ca="1">RANK(BKU19,BKU$18:BKU$22)+COUNTIF(BKU$18:BKU19,BKU19)-1</f>
        <v>2</v>
      </c>
      <c r="BKZ19" s="255" t="str">
        <f ca="1">INDEX(BKH$18:BKH$22,MATCH(2,BKY$18:BKY$22,0),0)</f>
        <v>Argentina</v>
      </c>
      <c r="BLA19" s="255">
        <f t="shared" ref="BLA19:BLA22" ca="1" si="1106">INDEX(BKW$18:BKW$22,MATCH(BKZ19,BKH$18:BKH$22,0),0)</f>
        <v>1</v>
      </c>
      <c r="BLB19" s="255" t="str">
        <f ca="1">IF(BLB18&lt;&gt;"",BKZ19,"")</f>
        <v>Argentina</v>
      </c>
      <c r="BLC19" s="255" t="str">
        <f ca="1">IF(BLC18&lt;&gt;"",BKZ20,"")</f>
        <v/>
      </c>
      <c r="BLD19" s="255" t="str">
        <f ca="1">IF(BLD18&lt;&gt;"",BKZ21,"")</f>
        <v/>
      </c>
      <c r="BLE19" s="255" t="str">
        <f ca="1">IF(BLE18&lt;&gt;"",BKZ22,"")</f>
        <v/>
      </c>
      <c r="BLG19" s="255" t="str">
        <f t="shared" ref="BLG19:BLG22" ca="1" si="1107">IF(BLB19&lt;&gt;"",BLB19,"")</f>
        <v>Argentina</v>
      </c>
      <c r="BLH19" s="255">
        <f ca="1">SUMPRODUCT((BPB3:BPB42=BLG19)*(BPE3:BPE42=BLG20)*(BPL3:BPL42="W"))+SUMPRODUCT((BPB3:BPB42=BLG19)*(BPE3:BPE42=BLG21)*(BPL3:BPL42="W"))+SUMPRODUCT((BPB3:BPB42=BLG19)*(BPE3:BPE42=BLG22)*(BPL3:BPL42="W"))+SUMPRODUCT((BPB3:BPB42=BLG19)*(BPE3:BPE42=BLG18)*(BPL3:BPL42="W"))+SUMPRODUCT((BPB3:BPB42=BLG20)*(BPE3:BPE42=BLG19)*(BPM3:BPM42="W"))+SUMPRODUCT((BPB3:BPB42=BLG21)*(BPE3:BPE42=BLG19)*(BPM3:BPM42="W"))+SUMPRODUCT((BPB3:BPB42=BLG22)*(BPE3:BPE42=BLG19)*(BPM3:BPM42="W"))+SUMPRODUCT((BPB3:BPB42=BLG18)*(BPE3:BPE42=BLG19)*(BPM3:BPM42="W"))</f>
        <v>0</v>
      </c>
      <c r="BLI19" s="255">
        <f ca="1">SUMPRODUCT((BPB3:BPB42=BLG19)*(BPE3:BPE42=BLG20)*(BPL3:BPL42="D"))+SUMPRODUCT((BPB3:BPB42=BLG19)*(BPE3:BPE42=BLG21)*(BPL3:BPL42="D"))+SUMPRODUCT((BPB3:BPB42=BLG19)*(BPE3:BPE42=BLG22)*(BPL3:BPL42="D"))+SUMPRODUCT((BPB3:BPB42=BLG19)*(BPE3:BPE42=BLG18)*(BPL3:BPL42="D"))+SUMPRODUCT((BPB3:BPB42=BLG20)*(BPE3:BPE42=BLG19)*(BPL3:BPL42="D"))+SUMPRODUCT((BPB3:BPB42=BLG21)*(BPE3:BPE42=BLG19)*(BPL3:BPL42="D"))+SUMPRODUCT((BPB3:BPB42=BLG22)*(BPE3:BPE42=BLG19)*(BPL3:BPL42="D"))+SUMPRODUCT((BPB3:BPB42=BLG18)*(BPE3:BPE42=BLG19)*(BPL3:BPL42="D"))</f>
        <v>0</v>
      </c>
      <c r="BLJ19" s="255">
        <f ca="1">SUMPRODUCT((BPB3:BPB42=BLG19)*(BPE3:BPE42=BLG20)*(BPL3:BPL42="L"))+SUMPRODUCT((BPB3:BPB42=BLG19)*(BPE3:BPE42=BLG21)*(BPL3:BPL42="L"))+SUMPRODUCT((BPB3:BPB42=BLG19)*(BPE3:BPE42=BLG22)*(BPL3:BPL42="L"))+SUMPRODUCT((BPB3:BPB42=BLG19)*(BPE3:BPE42=BLG18)*(BPL3:BPL42="L"))+SUMPRODUCT((BPB3:BPB42=BLG20)*(BPE3:BPE42=BLG19)*(BPM3:BPM42="L"))+SUMPRODUCT((BPB3:BPB42=BLG21)*(BPE3:BPE42=BLG19)*(BPM3:BPM42="L"))+SUMPRODUCT((BPB3:BPB42=BLG22)*(BPE3:BPE42=BLG19)*(BPM3:BPM42="L"))+SUMPRODUCT((BPB3:BPB42=BLG18)*(BPE3:BPE42=BLG19)*(BPM3:BPM42="L"))</f>
        <v>0</v>
      </c>
      <c r="BLK19" s="255">
        <f ca="1">IF(BLG19&lt;&gt;"",VLOOKUP(BLG19,BKH4:BKL29,5,FALSE),0)</f>
        <v>0</v>
      </c>
      <c r="BLL19" s="255">
        <f ca="1">IF(BLG19&lt;&gt;"",VLOOKUP(BLG19,BKH4:BKM29,6,FALSE),0)</f>
        <v>0</v>
      </c>
      <c r="BLM19" s="255">
        <f ca="1">BLK19-BLL19+1000</f>
        <v>1000</v>
      </c>
      <c r="BLN19" s="255">
        <f ca="1">IF(BLG19&lt;&gt;"",VLOOKUP(BLG19,BKH4:BKO29,8,FALSE),0)</f>
        <v>0</v>
      </c>
      <c r="BLO19" s="255">
        <f ca="1">IF(BLG19&lt;&gt;"",VLOOKUP(BLG19,BKH4:BKP29,9,FALSE),0)</f>
        <v>0</v>
      </c>
      <c r="BLP19" s="255">
        <f t="shared" ref="BLP19" ca="1" si="1108">BLN19-BLO19+1000</f>
        <v>1000</v>
      </c>
      <c r="BLQ19" s="255">
        <f ca="1">IF(BLG19&lt;&gt;"",VLOOKUP(BLG19,BKH18:BKL22,5,FALSE),"")</f>
        <v>0</v>
      </c>
      <c r="BLR19" s="255">
        <f ca="1">IF(BLG19&lt;&gt;"",VLOOKUP(BLG19,BKH18:BKO22,8,FALSE),"")</f>
        <v>0</v>
      </c>
      <c r="BLS19" s="255">
        <f ca="1">IF(BLG19&lt;&gt;"",VLOOKUP(BLG19,BKH18:BKV22,15,FALSE),"")</f>
        <v>8</v>
      </c>
      <c r="BLT19" s="255">
        <f ca="1">SUMPRODUCT((BPB3:BPB42=BLG19)*(BPE3:BPE42=BLG20)*BPH3:BPH42)+SUMPRODUCT((BPB3:BPB42=BLG19)*(BPE3:BPE42=BLG21)*BPH3:BPH42)+SUMPRODUCT((BPB3:BPB42=BLG19)*(BPE3:BPE42=BLG22)*BPH3:BPH42)+SUMPRODUCT((BPB3:BPB42=BLG19)*(BPE3:BPE42=BLG18)*BPH3:BPH42)+SUMPRODUCT((BPB3:BPB42=BLG20)*(BPE3:BPE42=BLG19)*BPI3:BPI42)+SUMPRODUCT((BPB3:BPB42=BLG21)*(BPE3:BPE42=BLG19)*BPI3:BPI42)+SUMPRODUCT((BPB3:BPB42=BLG22)*(BPE3:BPE42=BLG19)*BPI3:BPI42)+SUMPRODUCT((BPB3:BPB42=BLG18)*(BPE3:BPE42=BLG19)*BPI3:BPI42)</f>
        <v>0</v>
      </c>
      <c r="BLU19" s="255">
        <f ca="1">SUMPRODUCT((BPB3:BPB42=BLG19)*(BPE3:BPE42=BLG20)*BPJ3:BPJ42)+SUMPRODUCT((BPB3:BPB42=BLG19)*(BPE3:BPE42=BLG21)*BPJ3:BPJ42)+SUMPRODUCT((BPB3:BPB42=BLG19)*(BPE3:BPE42=BLG22)*BPJ3:BPJ42)+SUMPRODUCT((BPB3:BPB42=BLG19)*(BPE3:BPE42=BLG18)*BPJ3:BPJ42)+SUMPRODUCT((BPB3:BPB42=BLG20)*(BPE3:BPE42=BLG19)*BPK3:BPK42)+SUMPRODUCT((BPB3:BPB42=BLG21)*(BPE3:BPE42=BLG19)*BPK3:BPK42)+SUMPRODUCT((BPB3:BPB42=BLG22)*(BPE3:BPE42=BLG19)*BPK3:BPK42)+SUMPRODUCT((BPB3:BPB42=BLG18)*(BPE3:BPE42=BLG19)*BPK3:BPK42)</f>
        <v>0</v>
      </c>
      <c r="BLV19" s="255">
        <f t="shared" ref="BLV19" ca="1" si="1109">BLH19*4+BLI19*2+BLT19+BLU19</f>
        <v>0</v>
      </c>
      <c r="BLW19" s="255">
        <f ca="1">IF(BLG19&lt;&gt;"",RANK(BLV19,BLV18:BLV22),"")</f>
        <v>1</v>
      </c>
      <c r="BLX19" s="255">
        <f ca="1">SUMPRODUCT((BLV18:BLV22=BLV19)*(BLM18:BLM22&gt;BLM19))</f>
        <v>0</v>
      </c>
      <c r="BLY19" s="255">
        <f ca="1">SUMPRODUCT((BLV18:BLV22=BLV19)*(BLM18:BLM22=BLM19)*(BLP18:BLP22&gt;BLP19))</f>
        <v>0</v>
      </c>
      <c r="BLZ19" s="255">
        <f ca="1">SUMPRODUCT((BLV18:BLV22=BLV19)*(BLM18:BLM22=BLM19)*(BLP18:BLP22=BLP19)*(BLQ18:BLQ22&gt;BLQ19))</f>
        <v>0</v>
      </c>
      <c r="BMA19" s="255">
        <f ca="1">SUMPRODUCT((BLV18:BLV22=BLV19)*(BLM18:BLM22=BLM19)*(BLP18:BLP22=BLP19)*(BLQ18:BLQ22=BLQ19)*(BLR18:BLR22&gt;BLR19))</f>
        <v>0</v>
      </c>
      <c r="BMB19" s="255">
        <f ca="1">SUMPRODUCT((BLV18:BLV22=BLV19)*(BLM18:BLM22=BLM19)*(BLP18:BLP22=BLP19)*(BLQ18:BLQ22=BLQ19)*(BLR18:BLR22=BLR19)*(BLS18:BLS22&gt;BLS19))</f>
        <v>3</v>
      </c>
      <c r="BMC19" s="255">
        <f t="shared" ca="1" si="965"/>
        <v>4</v>
      </c>
      <c r="BMD19" s="255" t="str">
        <f ca="1">IF(BLG19&lt;&gt;"",INDEX(BLG18:BLG22,MATCH(2,BMC18:BMC22,0),0),"")</f>
        <v>Georgia</v>
      </c>
      <c r="BME19" s="255" t="str">
        <f ca="1">IF(BLC18&lt;&gt;"",BLC18,"")</f>
        <v/>
      </c>
      <c r="BMF19" s="255">
        <f ca="1">SUMPRODUCT((BPB3:BPB42=BME19)*(BPE3:BPE42=BME20)*(BPL3:BPL42="W"))+SUMPRODUCT((BPB3:BPB42=BME19)*(BPE3:BPE42=BME21)*(BPL3:BPL42="W"))+SUMPRODUCT((BPB3:BPB42=BME19)*(BPE3:BPE42=BME22)*(BPL3:BPL42="W"))+SUMPRODUCT((BPB3:BPB42=BME20)*(BPE3:BPE42=BME19)*(BPM3:BPM42="W"))+SUMPRODUCT((BPB3:BPB42=BME21)*(BPE3:BPE42=BME19)*(BPM3:BPM42="W"))+SUMPRODUCT((BPB3:BPB42=BME22)*(BPE3:BPE42=BME19)*(BPM3:BPM42="W"))</f>
        <v>0</v>
      </c>
      <c r="BMG19" s="255">
        <f ca="1">SUMPRODUCT((BPB3:BPB42=BME19)*(BPE3:BPE42=BME20)*(BPL3:BPL42="D"))+SUMPRODUCT((BPB3:BPB42=BME19)*(BPE3:BPE42=BME21)*(BPL3:BPL42="D"))+SUMPRODUCT((BPB3:BPB42=BME19)*(BPE3:BPE42=BME22)*(BPL3:BPL42="D"))+SUMPRODUCT((BPB3:BPB42=BME20)*(BPE3:BPE42=BME19)*(BPL3:BPL42="D"))+SUMPRODUCT((BPB3:BPB42=BME21)*(BPE3:BPE42=BME19)*(BPL3:BPL42="D"))+SUMPRODUCT((BPB3:BPB42=BME22)*(BPE3:BPE42=BME19)*(BPL3:BPL42="D"))</f>
        <v>0</v>
      </c>
      <c r="BMH19" s="255">
        <f ca="1">SUMPRODUCT((BPB3:BPB42=BME19)*(BPE3:BPE42=BME20)*(BPL3:BPL42="L"))+SUMPRODUCT((BPB3:BPB42=BME19)*(BPE3:BPE42=BME21)*(BPL3:BPL42="L"))+SUMPRODUCT((BPB3:BPB42=BME19)*(BPE3:BPE42=BME22)*(BPL3:BPL42="L"))+SUMPRODUCT((BPB3:BPB42=BME20)*(BPE3:BPE42=BME19)*(BPM3:BPM42="L"))+SUMPRODUCT((BPB3:BPB42=BME21)*(BPE3:BPE42=BME19)*(BPM3:BPM42="L"))+SUMPRODUCT((BPB3:BPB42=BME22)*(BPE3:BPE42=BME19)*(BPM3:BPM42="L"))</f>
        <v>0</v>
      </c>
      <c r="BMI19" s="255">
        <f ca="1">IF(BME19&lt;&gt;"",VLOOKUP(BME19,BKH4:BKL29,5,FALSE),0)</f>
        <v>0</v>
      </c>
      <c r="BMJ19" s="255">
        <f ca="1">IF(BME19&lt;&gt;"",VLOOKUP(BME19,BKH4:BKM29,6,FALSE),0)</f>
        <v>0</v>
      </c>
      <c r="BMK19" s="255">
        <f ca="1">BMI19-BMJ19+1000</f>
        <v>1000</v>
      </c>
      <c r="BML19" s="255">
        <f ca="1">IF(BME19&lt;&gt;"",VLOOKUP(BME19,BKH4:BKO29,8,FALSE),0)</f>
        <v>0</v>
      </c>
      <c r="BMM19" s="255">
        <f ca="1">IF(BME19&lt;&gt;"",VLOOKUP(BME19,BKH4:BKP29,9,FALSE),0)</f>
        <v>0</v>
      </c>
      <c r="BMN19" s="255">
        <f ca="1">BML19-BMM19+1000</f>
        <v>1000</v>
      </c>
      <c r="BMO19" s="255" t="str">
        <f ca="1">IF(BME19&lt;&gt;"",VLOOKUP(BME19,BKH18:BKL22,5,FALSE),"")</f>
        <v/>
      </c>
      <c r="BMP19" s="255" t="str">
        <f ca="1">IF(BME19&lt;&gt;"",VLOOKUP(BME19,BKH18:BKO22,8,FALSE),"")</f>
        <v/>
      </c>
      <c r="BMQ19" s="255" t="str">
        <f ca="1">IF(BME19&lt;&gt;"",VLOOKUP(BME19,BKH18:BKV22,15,FALSE),"")</f>
        <v/>
      </c>
      <c r="BMR19" s="255">
        <f ca="1">SUMPRODUCT((BPB3:BPB42=BME19)*(BPE3:BPE42=BME20)*BPH3:BPH42)+SUMPRODUCT((BPB3:BPB42=BME19)*(BPE3:BPE42=BME21)*BPH3:BPH42)+SUMPRODUCT((BPB3:BPB42=BME19)*(BPE3:BPE42=BME22)*BPH3:BPH42)+SUMPRODUCT((BPB3:BPB42=BME20)*(BPE3:BPE42=BME19)*BPI3:BPI42)+SUMPRODUCT((BPB3:BPB42=BME21)*(BPE3:BPE42=BME19)*BPI3:BPI42)+SUMPRODUCT((BPB3:BPB42=BME22)*(BPE3:BPE42=BME19)*BPI3:BPI42)</f>
        <v>0</v>
      </c>
      <c r="BMS19" s="255">
        <f ca="1">SUMPRODUCT((BPB3:BPB42=BME19)*(BPE3:BPE42=BME20)*BPJ3:BPJ42)+SUMPRODUCT((BPB3:BPB42=BME19)*(BPE3:BPE42=BME21)*BPJ3:BPJ42)+SUMPRODUCT((BPB3:BPB42=BME19)*(BPE3:BPE42=BME22)*BPJ3:BPJ42)+SUMPRODUCT((BPB3:BPB42=BME20)*(BPE3:BPE42=BME19)*BPK3:BPK42)+SUMPRODUCT((BPB3:BPB42=BME21)*(BPE3:BPE42=BME19)*BPK3:BPK42)+SUMPRODUCT((BPB3:BPB42=BME22)*(BPE3:BPE42=BME19)*BPK3:BPK42)</f>
        <v>0</v>
      </c>
      <c r="BMT19" s="255">
        <f ca="1">BMF19*4+BMG19*2+BMR19+BMS19</f>
        <v>0</v>
      </c>
      <c r="BMU19" s="255" t="str">
        <f ca="1">IF(BME19&lt;&gt;"",RANK(BMT19,BMT19:BMT22),"")</f>
        <v/>
      </c>
      <c r="BMV19" s="255">
        <f ca="1">SUMPRODUCT((BMT19:BMT22=BMT19)*(BMK19:BMK22&gt;BMK19))</f>
        <v>0</v>
      </c>
      <c r="BMW19" s="255">
        <f ca="1">SUMPRODUCT((BMT19:BMT22=BMT19)*(BMK19:BMK22=BMK19)*(BMN19:BMN22&gt;BMN19))</f>
        <v>0</v>
      </c>
      <c r="BMX19" s="255">
        <f ca="1">SUMPRODUCT((BMT18:BMT22=BMT19)*(BMK18:BMK22=BMK19)*(BMN18:BMN22=BMN19)*(BMO18:BMO22&gt;BMO19))</f>
        <v>0</v>
      </c>
      <c r="BMY19" s="255">
        <f ca="1">SUMPRODUCT((BMT18:BMT22=BMT19)*(BMK18:BMK22=BMK19)*(BMN18:BMN22=BMN19)*(BMO18:BMO22=BMO19)*(BMP18:BMP22&gt;BMP19))</f>
        <v>0</v>
      </c>
      <c r="BMZ19" s="255">
        <f ca="1">SUMPRODUCT((BMT18:BMT22=BMT19)*(BMK18:BMK22=BMK19)*(BMN18:BMN22=BMN19)*(BMO18:BMO22=BMO19)*(BMP18:BMP22=BMP19)*(BMQ18:BMQ22&gt;BMQ19))</f>
        <v>0</v>
      </c>
      <c r="BNA19" s="255" t="str">
        <f t="shared" ref="BNA19:BNA22" ca="1" si="1110">IF(BME19&lt;&gt;"",SUM(BMU19:BMZ19)+1,"")</f>
        <v/>
      </c>
      <c r="BNB19" s="255" t="str">
        <f ca="1">IF(BME19&lt;&gt;"",INDEX(BME19:BME22,MATCH(2,BNA19:BNA22,0),0),"")</f>
        <v/>
      </c>
      <c r="BOY19" s="255" t="str">
        <f ca="1">IF(BNB19&lt;&gt;"",BNB19,IF(BMD19&lt;&gt;"",BMD19,BKZ19))</f>
        <v>Georgia</v>
      </c>
      <c r="BOZ19" s="255">
        <v>2</v>
      </c>
      <c r="BPA19" s="255">
        <v>17</v>
      </c>
      <c r="BPB19" s="255" t="str">
        <f t="shared" si="106"/>
        <v>Australia</v>
      </c>
      <c r="BPC19" s="255" t="str">
        <f ca="1">IF(OFFSET('All Players'!$W26,0,BPC$1)&lt;&gt;"",OFFSET('All Players'!$W26,0,BPC$1),"")</f>
        <v/>
      </c>
      <c r="BPD19" s="255" t="str">
        <f ca="1">IF(OFFSET('All Players'!$Y26,0,BPC$1)&lt;&gt;"",OFFSET('All Players'!$Y26,0,BPC$1),"")</f>
        <v/>
      </c>
      <c r="BPE19" s="255" t="str">
        <f t="shared" si="107"/>
        <v>Uruguay</v>
      </c>
      <c r="BPF19" s="255" t="str">
        <f ca="1">IF(OFFSET('All Players'!$AA26,0,BPE$1)&lt;&gt;"",OFFSET('All Players'!$AA26,0,BPE$1),"")</f>
        <v/>
      </c>
      <c r="BPG19" s="255" t="str">
        <f ca="1">IF(OFFSET('All Players'!$AC26,0,BPF$1)&lt;&gt;"",OFFSET('All Players'!$AC26,0,BPF$1),"")</f>
        <v/>
      </c>
      <c r="BPH19" s="255">
        <f t="shared" ca="1" si="108"/>
        <v>0</v>
      </c>
      <c r="BPI19" s="255">
        <f t="shared" ca="1" si="109"/>
        <v>0</v>
      </c>
      <c r="BPJ19" s="255">
        <f t="shared" ca="1" si="110"/>
        <v>0</v>
      </c>
      <c r="BPK19" s="255">
        <f t="shared" ca="1" si="111"/>
        <v>0</v>
      </c>
      <c r="BPL19" s="255" t="str">
        <f t="shared" ca="1" si="112"/>
        <v/>
      </c>
      <c r="BPM19" s="255" t="str">
        <f t="shared" ca="1" si="113"/>
        <v/>
      </c>
      <c r="BPN19" s="255">
        <f ca="1">VLOOKUP(BPO19,BUF18:BUG22,2,FALSE)</f>
        <v>4</v>
      </c>
      <c r="BPO19" s="255" t="s">
        <v>3</v>
      </c>
      <c r="BPP19" s="255">
        <f t="shared" ca="1" si="966"/>
        <v>0</v>
      </c>
      <c r="BPQ19" s="255">
        <f t="shared" ca="1" si="967"/>
        <v>0</v>
      </c>
      <c r="BPR19" s="255">
        <f t="shared" ca="1" si="968"/>
        <v>0</v>
      </c>
      <c r="BPS19" s="255">
        <f t="shared" ca="1" si="969"/>
        <v>0</v>
      </c>
      <c r="BPT19" s="255">
        <f t="shared" ref="BPT19:BPT22" ca="1" si="1111">SUMIF(BUL$3:BUL$60,BPO19,BUJ$3:BUJ$60)+SUMIF(BUI$3:BUI$60,BPO19,BUK$3:BUK$60)</f>
        <v>0</v>
      </c>
      <c r="BPU19" s="255">
        <f t="shared" ca="1" si="970"/>
        <v>1000</v>
      </c>
      <c r="BPV19" s="255">
        <f t="shared" ref="BPV19:BPV22" ca="1" si="1112">SUMIF(BUI:BUI,BPO19,BUM:BUM)+SUMIF(BUL:BUL,BPO19,BUN:BUN)</f>
        <v>0</v>
      </c>
      <c r="BPW19" s="255">
        <f t="shared" ref="BPW19:BPW22" ca="1" si="1113">SUMIF(BUL:BUL,BPO19,BUM:BUM)+SUMIF(BUI:BUI,BPO19,BUN:BUN)</f>
        <v>0</v>
      </c>
      <c r="BPX19" s="255">
        <f t="shared" ca="1" si="971"/>
        <v>1000</v>
      </c>
      <c r="BPY19" s="255">
        <f t="shared" ca="1" si="972"/>
        <v>0</v>
      </c>
      <c r="BPZ19" s="255">
        <f ca="1">SUMIF(BUI:BUI,BPO19,BUO:BUO)+SUMIF(BUL:BUL,BPO19,BUP:BUP)</f>
        <v>0</v>
      </c>
      <c r="BQA19" s="255">
        <f ca="1">SUMIF(BUI:BUI,BPO19,BUQ:BUQ)+SUMIF(BUL:BUL,BPO19,BUR:BUR)</f>
        <v>0</v>
      </c>
      <c r="BQB19" s="255">
        <f t="shared" ca="1" si="973"/>
        <v>0</v>
      </c>
      <c r="BQC19" s="255">
        <v>8</v>
      </c>
      <c r="BQD19" s="255">
        <f t="shared" ref="BQD19:BQD22" ca="1" si="1114">RANK(BQB19,BQB$18:BQB$22)</f>
        <v>1</v>
      </c>
      <c r="BQF19" s="255">
        <f ca="1">RANK(BQB19,BQB$18:BQB$22)+COUNTIF(BQB$18:BQB19,BQB19)-1</f>
        <v>2</v>
      </c>
      <c r="BQG19" s="255" t="str">
        <f ca="1">INDEX(BPO$18:BPO$22,MATCH(2,BQF$18:BQF$22,0),0)</f>
        <v>Argentina</v>
      </c>
      <c r="BQH19" s="255">
        <f t="shared" ref="BQH19:BQH22" ca="1" si="1115">INDEX(BQD$18:BQD$22,MATCH(BQG19,BPO$18:BPO$22,0),0)</f>
        <v>1</v>
      </c>
      <c r="BQI19" s="255" t="str">
        <f ca="1">IF(BQI18&lt;&gt;"",BQG19,"")</f>
        <v>Argentina</v>
      </c>
      <c r="BQJ19" s="255" t="str">
        <f ca="1">IF(BQJ18&lt;&gt;"",BQG20,"")</f>
        <v/>
      </c>
      <c r="BQK19" s="255" t="str">
        <f ca="1">IF(BQK18&lt;&gt;"",BQG21,"")</f>
        <v/>
      </c>
      <c r="BQL19" s="255" t="str">
        <f ca="1">IF(BQL18&lt;&gt;"",BQG22,"")</f>
        <v/>
      </c>
      <c r="BQN19" s="255" t="str">
        <f t="shared" ref="BQN19:BQN22" ca="1" si="1116">IF(BQI19&lt;&gt;"",BQI19,"")</f>
        <v>Argentina</v>
      </c>
      <c r="BQO19" s="255">
        <f ca="1">SUMPRODUCT((BUI3:BUI42=BQN19)*(BUL3:BUL42=BQN20)*(BUS3:BUS42="W"))+SUMPRODUCT((BUI3:BUI42=BQN19)*(BUL3:BUL42=BQN21)*(BUS3:BUS42="W"))+SUMPRODUCT((BUI3:BUI42=BQN19)*(BUL3:BUL42=BQN22)*(BUS3:BUS42="W"))+SUMPRODUCT((BUI3:BUI42=BQN19)*(BUL3:BUL42=BQN18)*(BUS3:BUS42="W"))+SUMPRODUCT((BUI3:BUI42=BQN20)*(BUL3:BUL42=BQN19)*(BUT3:BUT42="W"))+SUMPRODUCT((BUI3:BUI42=BQN21)*(BUL3:BUL42=BQN19)*(BUT3:BUT42="W"))+SUMPRODUCT((BUI3:BUI42=BQN22)*(BUL3:BUL42=BQN19)*(BUT3:BUT42="W"))+SUMPRODUCT((BUI3:BUI42=BQN18)*(BUL3:BUL42=BQN19)*(BUT3:BUT42="W"))</f>
        <v>0</v>
      </c>
      <c r="BQP19" s="255">
        <f ca="1">SUMPRODUCT((BUI3:BUI42=BQN19)*(BUL3:BUL42=BQN20)*(BUS3:BUS42="D"))+SUMPRODUCT((BUI3:BUI42=BQN19)*(BUL3:BUL42=BQN21)*(BUS3:BUS42="D"))+SUMPRODUCT((BUI3:BUI42=BQN19)*(BUL3:BUL42=BQN22)*(BUS3:BUS42="D"))+SUMPRODUCT((BUI3:BUI42=BQN19)*(BUL3:BUL42=BQN18)*(BUS3:BUS42="D"))+SUMPRODUCT((BUI3:BUI42=BQN20)*(BUL3:BUL42=BQN19)*(BUS3:BUS42="D"))+SUMPRODUCT((BUI3:BUI42=BQN21)*(BUL3:BUL42=BQN19)*(BUS3:BUS42="D"))+SUMPRODUCT((BUI3:BUI42=BQN22)*(BUL3:BUL42=BQN19)*(BUS3:BUS42="D"))+SUMPRODUCT((BUI3:BUI42=BQN18)*(BUL3:BUL42=BQN19)*(BUS3:BUS42="D"))</f>
        <v>0</v>
      </c>
      <c r="BQQ19" s="255">
        <f ca="1">SUMPRODUCT((BUI3:BUI42=BQN19)*(BUL3:BUL42=BQN20)*(BUS3:BUS42="L"))+SUMPRODUCT((BUI3:BUI42=BQN19)*(BUL3:BUL42=BQN21)*(BUS3:BUS42="L"))+SUMPRODUCT((BUI3:BUI42=BQN19)*(BUL3:BUL42=BQN22)*(BUS3:BUS42="L"))+SUMPRODUCT((BUI3:BUI42=BQN19)*(BUL3:BUL42=BQN18)*(BUS3:BUS42="L"))+SUMPRODUCT((BUI3:BUI42=BQN20)*(BUL3:BUL42=BQN19)*(BUT3:BUT42="L"))+SUMPRODUCT((BUI3:BUI42=BQN21)*(BUL3:BUL42=BQN19)*(BUT3:BUT42="L"))+SUMPRODUCT((BUI3:BUI42=BQN22)*(BUL3:BUL42=BQN19)*(BUT3:BUT42="L"))+SUMPRODUCT((BUI3:BUI42=BQN18)*(BUL3:BUL42=BQN19)*(BUT3:BUT42="L"))</f>
        <v>0</v>
      </c>
      <c r="BQR19" s="255">
        <f ca="1">IF(BQN19&lt;&gt;"",VLOOKUP(BQN19,BPO4:BPS29,5,FALSE),0)</f>
        <v>0</v>
      </c>
      <c r="BQS19" s="255">
        <f ca="1">IF(BQN19&lt;&gt;"",VLOOKUP(BQN19,BPO4:BPT29,6,FALSE),0)</f>
        <v>0</v>
      </c>
      <c r="BQT19" s="255">
        <f ca="1">BQR19-BQS19+1000</f>
        <v>1000</v>
      </c>
      <c r="BQU19" s="255">
        <f ca="1">IF(BQN19&lt;&gt;"",VLOOKUP(BQN19,BPO4:BPV29,8,FALSE),0)</f>
        <v>0</v>
      </c>
      <c r="BQV19" s="255">
        <f ca="1">IF(BQN19&lt;&gt;"",VLOOKUP(BQN19,BPO4:BPW29,9,FALSE),0)</f>
        <v>0</v>
      </c>
      <c r="BQW19" s="255">
        <f t="shared" ref="BQW19" ca="1" si="1117">BQU19-BQV19+1000</f>
        <v>1000</v>
      </c>
      <c r="BQX19" s="255">
        <f ca="1">IF(BQN19&lt;&gt;"",VLOOKUP(BQN19,BPO18:BPS22,5,FALSE),"")</f>
        <v>0</v>
      </c>
      <c r="BQY19" s="255">
        <f ca="1">IF(BQN19&lt;&gt;"",VLOOKUP(BQN19,BPO18:BPV22,8,FALSE),"")</f>
        <v>0</v>
      </c>
      <c r="BQZ19" s="255">
        <f ca="1">IF(BQN19&lt;&gt;"",VLOOKUP(BQN19,BPO18:BQC22,15,FALSE),"")</f>
        <v>8</v>
      </c>
      <c r="BRA19" s="255">
        <f ca="1">SUMPRODUCT((BUI3:BUI42=BQN19)*(BUL3:BUL42=BQN20)*BUO3:BUO42)+SUMPRODUCT((BUI3:BUI42=BQN19)*(BUL3:BUL42=BQN21)*BUO3:BUO42)+SUMPRODUCT((BUI3:BUI42=BQN19)*(BUL3:BUL42=BQN22)*BUO3:BUO42)+SUMPRODUCT((BUI3:BUI42=BQN19)*(BUL3:BUL42=BQN18)*BUO3:BUO42)+SUMPRODUCT((BUI3:BUI42=BQN20)*(BUL3:BUL42=BQN19)*BUP3:BUP42)+SUMPRODUCT((BUI3:BUI42=BQN21)*(BUL3:BUL42=BQN19)*BUP3:BUP42)+SUMPRODUCT((BUI3:BUI42=BQN22)*(BUL3:BUL42=BQN19)*BUP3:BUP42)+SUMPRODUCT((BUI3:BUI42=BQN18)*(BUL3:BUL42=BQN19)*BUP3:BUP42)</f>
        <v>0</v>
      </c>
      <c r="BRB19" s="255">
        <f ca="1">SUMPRODUCT((BUI3:BUI42=BQN19)*(BUL3:BUL42=BQN20)*BUQ3:BUQ42)+SUMPRODUCT((BUI3:BUI42=BQN19)*(BUL3:BUL42=BQN21)*BUQ3:BUQ42)+SUMPRODUCT((BUI3:BUI42=BQN19)*(BUL3:BUL42=BQN22)*BUQ3:BUQ42)+SUMPRODUCT((BUI3:BUI42=BQN19)*(BUL3:BUL42=BQN18)*BUQ3:BUQ42)+SUMPRODUCT((BUI3:BUI42=BQN20)*(BUL3:BUL42=BQN19)*BUR3:BUR42)+SUMPRODUCT((BUI3:BUI42=BQN21)*(BUL3:BUL42=BQN19)*BUR3:BUR42)+SUMPRODUCT((BUI3:BUI42=BQN22)*(BUL3:BUL42=BQN19)*BUR3:BUR42)+SUMPRODUCT((BUI3:BUI42=BQN18)*(BUL3:BUL42=BQN19)*BUR3:BUR42)</f>
        <v>0</v>
      </c>
      <c r="BRC19" s="255">
        <f t="shared" ref="BRC19" ca="1" si="1118">BQO19*4+BQP19*2+BRA19+BRB19</f>
        <v>0</v>
      </c>
      <c r="BRD19" s="255">
        <f ca="1">IF(BQN19&lt;&gt;"",RANK(BRC19,BRC18:BRC22),"")</f>
        <v>1</v>
      </c>
      <c r="BRE19" s="255">
        <f ca="1">SUMPRODUCT((BRC18:BRC22=BRC19)*(BQT18:BQT22&gt;BQT19))</f>
        <v>0</v>
      </c>
      <c r="BRF19" s="255">
        <f ca="1">SUMPRODUCT((BRC18:BRC22=BRC19)*(BQT18:BQT22=BQT19)*(BQW18:BQW22&gt;BQW19))</f>
        <v>0</v>
      </c>
      <c r="BRG19" s="255">
        <f ca="1">SUMPRODUCT((BRC18:BRC22=BRC19)*(BQT18:BQT22=BQT19)*(BQW18:BQW22=BQW19)*(BQX18:BQX22&gt;BQX19))</f>
        <v>0</v>
      </c>
      <c r="BRH19" s="255">
        <f ca="1">SUMPRODUCT((BRC18:BRC22=BRC19)*(BQT18:BQT22=BQT19)*(BQW18:BQW22=BQW19)*(BQX18:BQX22=BQX19)*(BQY18:BQY22&gt;BQY19))</f>
        <v>0</v>
      </c>
      <c r="BRI19" s="255">
        <f ca="1">SUMPRODUCT((BRC18:BRC22=BRC19)*(BQT18:BQT22=BQT19)*(BQW18:BQW22=BQW19)*(BQX18:BQX22=BQX19)*(BQY18:BQY22=BQY19)*(BQZ18:BQZ22&gt;BQZ19))</f>
        <v>3</v>
      </c>
      <c r="BRJ19" s="255">
        <f t="shared" ca="1" si="974"/>
        <v>4</v>
      </c>
      <c r="BRK19" s="255" t="str">
        <f ca="1">IF(BQN19&lt;&gt;"",INDEX(BQN18:BQN22,MATCH(2,BRJ18:BRJ22,0),0),"")</f>
        <v>Georgia</v>
      </c>
      <c r="BRL19" s="255" t="str">
        <f ca="1">IF(BQJ18&lt;&gt;"",BQJ18,"")</f>
        <v/>
      </c>
      <c r="BRM19" s="255">
        <f ca="1">SUMPRODUCT((BUI3:BUI42=BRL19)*(BUL3:BUL42=BRL20)*(BUS3:BUS42="W"))+SUMPRODUCT((BUI3:BUI42=BRL19)*(BUL3:BUL42=BRL21)*(BUS3:BUS42="W"))+SUMPRODUCT((BUI3:BUI42=BRL19)*(BUL3:BUL42=BRL22)*(BUS3:BUS42="W"))+SUMPRODUCT((BUI3:BUI42=BRL20)*(BUL3:BUL42=BRL19)*(BUT3:BUT42="W"))+SUMPRODUCT((BUI3:BUI42=BRL21)*(BUL3:BUL42=BRL19)*(BUT3:BUT42="W"))+SUMPRODUCT((BUI3:BUI42=BRL22)*(BUL3:BUL42=BRL19)*(BUT3:BUT42="W"))</f>
        <v>0</v>
      </c>
      <c r="BRN19" s="255">
        <f ca="1">SUMPRODUCT((BUI3:BUI42=BRL19)*(BUL3:BUL42=BRL20)*(BUS3:BUS42="D"))+SUMPRODUCT((BUI3:BUI42=BRL19)*(BUL3:BUL42=BRL21)*(BUS3:BUS42="D"))+SUMPRODUCT((BUI3:BUI42=BRL19)*(BUL3:BUL42=BRL22)*(BUS3:BUS42="D"))+SUMPRODUCT((BUI3:BUI42=BRL20)*(BUL3:BUL42=BRL19)*(BUS3:BUS42="D"))+SUMPRODUCT((BUI3:BUI42=BRL21)*(BUL3:BUL42=BRL19)*(BUS3:BUS42="D"))+SUMPRODUCT((BUI3:BUI42=BRL22)*(BUL3:BUL42=BRL19)*(BUS3:BUS42="D"))</f>
        <v>0</v>
      </c>
      <c r="BRO19" s="255">
        <f ca="1">SUMPRODUCT((BUI3:BUI42=BRL19)*(BUL3:BUL42=BRL20)*(BUS3:BUS42="L"))+SUMPRODUCT((BUI3:BUI42=BRL19)*(BUL3:BUL42=BRL21)*(BUS3:BUS42="L"))+SUMPRODUCT((BUI3:BUI42=BRL19)*(BUL3:BUL42=BRL22)*(BUS3:BUS42="L"))+SUMPRODUCT((BUI3:BUI42=BRL20)*(BUL3:BUL42=BRL19)*(BUT3:BUT42="L"))+SUMPRODUCT((BUI3:BUI42=BRL21)*(BUL3:BUL42=BRL19)*(BUT3:BUT42="L"))+SUMPRODUCT((BUI3:BUI42=BRL22)*(BUL3:BUL42=BRL19)*(BUT3:BUT42="L"))</f>
        <v>0</v>
      </c>
      <c r="BRP19" s="255">
        <f ca="1">IF(BRL19&lt;&gt;"",VLOOKUP(BRL19,BPO4:BPS29,5,FALSE),0)</f>
        <v>0</v>
      </c>
      <c r="BRQ19" s="255">
        <f ca="1">IF(BRL19&lt;&gt;"",VLOOKUP(BRL19,BPO4:BPT29,6,FALSE),0)</f>
        <v>0</v>
      </c>
      <c r="BRR19" s="255">
        <f ca="1">BRP19-BRQ19+1000</f>
        <v>1000</v>
      </c>
      <c r="BRS19" s="255">
        <f ca="1">IF(BRL19&lt;&gt;"",VLOOKUP(BRL19,BPO4:BPV29,8,FALSE),0)</f>
        <v>0</v>
      </c>
      <c r="BRT19" s="255">
        <f ca="1">IF(BRL19&lt;&gt;"",VLOOKUP(BRL19,BPO4:BPW29,9,FALSE),0)</f>
        <v>0</v>
      </c>
      <c r="BRU19" s="255">
        <f ca="1">BRS19-BRT19+1000</f>
        <v>1000</v>
      </c>
      <c r="BRV19" s="255" t="str">
        <f ca="1">IF(BRL19&lt;&gt;"",VLOOKUP(BRL19,BPO18:BPS22,5,FALSE),"")</f>
        <v/>
      </c>
      <c r="BRW19" s="255" t="str">
        <f ca="1">IF(BRL19&lt;&gt;"",VLOOKUP(BRL19,BPO18:BPV22,8,FALSE),"")</f>
        <v/>
      </c>
      <c r="BRX19" s="255" t="str">
        <f ca="1">IF(BRL19&lt;&gt;"",VLOOKUP(BRL19,BPO18:BQC22,15,FALSE),"")</f>
        <v/>
      </c>
      <c r="BRY19" s="255">
        <f ca="1">SUMPRODUCT((BUI3:BUI42=BRL19)*(BUL3:BUL42=BRL20)*BUO3:BUO42)+SUMPRODUCT((BUI3:BUI42=BRL19)*(BUL3:BUL42=BRL21)*BUO3:BUO42)+SUMPRODUCT((BUI3:BUI42=BRL19)*(BUL3:BUL42=BRL22)*BUO3:BUO42)+SUMPRODUCT((BUI3:BUI42=BRL20)*(BUL3:BUL42=BRL19)*BUP3:BUP42)+SUMPRODUCT((BUI3:BUI42=BRL21)*(BUL3:BUL42=BRL19)*BUP3:BUP42)+SUMPRODUCT((BUI3:BUI42=BRL22)*(BUL3:BUL42=BRL19)*BUP3:BUP42)</f>
        <v>0</v>
      </c>
      <c r="BRZ19" s="255">
        <f ca="1">SUMPRODUCT((BUI3:BUI42=BRL19)*(BUL3:BUL42=BRL20)*BUQ3:BUQ42)+SUMPRODUCT((BUI3:BUI42=BRL19)*(BUL3:BUL42=BRL21)*BUQ3:BUQ42)+SUMPRODUCT((BUI3:BUI42=BRL19)*(BUL3:BUL42=BRL22)*BUQ3:BUQ42)+SUMPRODUCT((BUI3:BUI42=BRL20)*(BUL3:BUL42=BRL19)*BUR3:BUR42)+SUMPRODUCT((BUI3:BUI42=BRL21)*(BUL3:BUL42=BRL19)*BUR3:BUR42)+SUMPRODUCT((BUI3:BUI42=BRL22)*(BUL3:BUL42=BRL19)*BUR3:BUR42)</f>
        <v>0</v>
      </c>
      <c r="BSA19" s="255">
        <f ca="1">BRM19*4+BRN19*2+BRY19+BRZ19</f>
        <v>0</v>
      </c>
      <c r="BSB19" s="255" t="str">
        <f ca="1">IF(BRL19&lt;&gt;"",RANK(BSA19,BSA19:BSA22),"")</f>
        <v/>
      </c>
      <c r="BSC19" s="255">
        <f ca="1">SUMPRODUCT((BSA19:BSA22=BSA19)*(BRR19:BRR22&gt;BRR19))</f>
        <v>0</v>
      </c>
      <c r="BSD19" s="255">
        <f ca="1">SUMPRODUCT((BSA19:BSA22=BSA19)*(BRR19:BRR22=BRR19)*(BRU19:BRU22&gt;BRU19))</f>
        <v>0</v>
      </c>
      <c r="BSE19" s="255">
        <f ca="1">SUMPRODUCT((BSA18:BSA22=BSA19)*(BRR18:BRR22=BRR19)*(BRU18:BRU22=BRU19)*(BRV18:BRV22&gt;BRV19))</f>
        <v>0</v>
      </c>
      <c r="BSF19" s="255">
        <f ca="1">SUMPRODUCT((BSA18:BSA22=BSA19)*(BRR18:BRR22=BRR19)*(BRU18:BRU22=BRU19)*(BRV18:BRV22=BRV19)*(BRW18:BRW22&gt;BRW19))</f>
        <v>0</v>
      </c>
      <c r="BSG19" s="255">
        <f ca="1">SUMPRODUCT((BSA18:BSA22=BSA19)*(BRR18:BRR22=BRR19)*(BRU18:BRU22=BRU19)*(BRV18:BRV22=BRV19)*(BRW18:BRW22=BRW19)*(BRX18:BRX22&gt;BRX19))</f>
        <v>0</v>
      </c>
      <c r="BSH19" s="255" t="str">
        <f t="shared" ref="BSH19:BSH22" ca="1" si="1119">IF(BRL19&lt;&gt;"",SUM(BSB19:BSG19)+1,"")</f>
        <v/>
      </c>
      <c r="BSI19" s="255" t="str">
        <f ca="1">IF(BRL19&lt;&gt;"",INDEX(BRL19:BRL22,MATCH(2,BSH19:BSH22,0),0),"")</f>
        <v/>
      </c>
      <c r="BUF19" s="255" t="str">
        <f ca="1">IF(BSI19&lt;&gt;"",BSI19,IF(BRK19&lt;&gt;"",BRK19,BQG19))</f>
        <v>Georgia</v>
      </c>
      <c r="BUG19" s="255">
        <v>2</v>
      </c>
      <c r="BUH19" s="255">
        <v>17</v>
      </c>
      <c r="BUI19" s="255" t="str">
        <f t="shared" si="114"/>
        <v>Australia</v>
      </c>
      <c r="BUJ19" s="255" t="str">
        <f ca="1">IF(OFFSET('All Players'!$W26,0,BUJ$1)&lt;&gt;"",OFFSET('All Players'!$W26,0,BUJ$1),"")</f>
        <v/>
      </c>
      <c r="BUK19" s="255" t="str">
        <f ca="1">IF(OFFSET('All Players'!$Y26,0,BUJ$1)&lt;&gt;"",OFFSET('All Players'!$Y26,0,BUJ$1),"")</f>
        <v/>
      </c>
      <c r="BUL19" s="255" t="str">
        <f t="shared" si="115"/>
        <v>Uruguay</v>
      </c>
      <c r="BUM19" s="255" t="str">
        <f ca="1">IF(OFFSET('All Players'!$AA26,0,BUL$1)&lt;&gt;"",OFFSET('All Players'!$AA26,0,BUL$1),"")</f>
        <v/>
      </c>
      <c r="BUN19" s="255" t="str">
        <f ca="1">IF(OFFSET('All Players'!$AC26,0,BUM$1)&lt;&gt;"",OFFSET('All Players'!$AC26,0,BUM$1),"")</f>
        <v/>
      </c>
      <c r="BUO19" s="255">
        <f t="shared" ca="1" si="116"/>
        <v>0</v>
      </c>
      <c r="BUP19" s="255">
        <f t="shared" ca="1" si="117"/>
        <v>0</v>
      </c>
      <c r="BUQ19" s="255">
        <f t="shared" ca="1" si="118"/>
        <v>0</v>
      </c>
      <c r="BUR19" s="255">
        <f t="shared" ca="1" si="119"/>
        <v>0</v>
      </c>
      <c r="BUS19" s="255" t="str">
        <f t="shared" ca="1" si="120"/>
        <v/>
      </c>
      <c r="BUT19" s="255" t="str">
        <f t="shared" ca="1" si="121"/>
        <v/>
      </c>
      <c r="BUU19" s="255">
        <f ca="1">VLOOKUP(BUV19,BZM18:BZN22,2,FALSE)</f>
        <v>4</v>
      </c>
      <c r="BUV19" s="255" t="s">
        <v>3</v>
      </c>
      <c r="BUW19" s="255">
        <f t="shared" ca="1" si="975"/>
        <v>0</v>
      </c>
      <c r="BUX19" s="255">
        <f t="shared" ca="1" si="976"/>
        <v>0</v>
      </c>
      <c r="BUY19" s="255">
        <f t="shared" ca="1" si="977"/>
        <v>0</v>
      </c>
      <c r="BUZ19" s="255">
        <f t="shared" ca="1" si="978"/>
        <v>0</v>
      </c>
      <c r="BVA19" s="255">
        <f t="shared" ref="BVA19:BVA22" ca="1" si="1120">SUMIF(BZS$3:BZS$60,BUV19,BZQ$3:BZQ$60)+SUMIF(BZP$3:BZP$60,BUV19,BZR$3:BZR$60)</f>
        <v>0</v>
      </c>
      <c r="BVB19" s="255">
        <f t="shared" ca="1" si="979"/>
        <v>1000</v>
      </c>
      <c r="BVC19" s="255">
        <f t="shared" ref="BVC19:BVC22" ca="1" si="1121">SUMIF(BZP:BZP,BUV19,BZT:BZT)+SUMIF(BZS:BZS,BUV19,BZU:BZU)</f>
        <v>0</v>
      </c>
      <c r="BVD19" s="255">
        <f t="shared" ref="BVD19:BVD22" ca="1" si="1122">SUMIF(BZS:BZS,BUV19,BZT:BZT)+SUMIF(BZP:BZP,BUV19,BZU:BZU)</f>
        <v>0</v>
      </c>
      <c r="BVE19" s="255">
        <f t="shared" ca="1" si="980"/>
        <v>1000</v>
      </c>
      <c r="BVF19" s="255">
        <f t="shared" ca="1" si="981"/>
        <v>0</v>
      </c>
      <c r="BVG19" s="255">
        <f ca="1">SUMIF(BZP:BZP,BUV19,BZV:BZV)+SUMIF(BZS:BZS,BUV19,BZW:BZW)</f>
        <v>0</v>
      </c>
      <c r="BVH19" s="255">
        <f ca="1">SUMIF(BZP:BZP,BUV19,BZX:BZX)+SUMIF(BZS:BZS,BUV19,BZY:BZY)</f>
        <v>0</v>
      </c>
      <c r="BVI19" s="255">
        <f t="shared" ca="1" si="982"/>
        <v>0</v>
      </c>
      <c r="BVJ19" s="255">
        <v>8</v>
      </c>
      <c r="BVK19" s="255">
        <f t="shared" ref="BVK19:BVK22" ca="1" si="1123">RANK(BVI19,BVI$18:BVI$22)</f>
        <v>1</v>
      </c>
      <c r="BVM19" s="255">
        <f ca="1">RANK(BVI19,BVI$18:BVI$22)+COUNTIF(BVI$18:BVI19,BVI19)-1</f>
        <v>2</v>
      </c>
      <c r="BVN19" s="255" t="str">
        <f ca="1">INDEX(BUV$18:BUV$22,MATCH(2,BVM$18:BVM$22,0),0)</f>
        <v>Argentina</v>
      </c>
      <c r="BVO19" s="255">
        <f t="shared" ref="BVO19:BVO22" ca="1" si="1124">INDEX(BVK$18:BVK$22,MATCH(BVN19,BUV$18:BUV$22,0),0)</f>
        <v>1</v>
      </c>
      <c r="BVP19" s="255" t="str">
        <f ca="1">IF(BVP18&lt;&gt;"",BVN19,"")</f>
        <v>Argentina</v>
      </c>
      <c r="BVQ19" s="255" t="str">
        <f ca="1">IF(BVQ18&lt;&gt;"",BVN20,"")</f>
        <v/>
      </c>
      <c r="BVR19" s="255" t="str">
        <f ca="1">IF(BVR18&lt;&gt;"",BVN21,"")</f>
        <v/>
      </c>
      <c r="BVS19" s="255" t="str">
        <f ca="1">IF(BVS18&lt;&gt;"",BVN22,"")</f>
        <v/>
      </c>
      <c r="BVU19" s="255" t="str">
        <f t="shared" ref="BVU19:BVU22" ca="1" si="1125">IF(BVP19&lt;&gt;"",BVP19,"")</f>
        <v>Argentina</v>
      </c>
      <c r="BVV19" s="255">
        <f ca="1">SUMPRODUCT((BZP3:BZP42=BVU19)*(BZS3:BZS42=BVU20)*(BZZ3:BZZ42="W"))+SUMPRODUCT((BZP3:BZP42=BVU19)*(BZS3:BZS42=BVU21)*(BZZ3:BZZ42="W"))+SUMPRODUCT((BZP3:BZP42=BVU19)*(BZS3:BZS42=BVU22)*(BZZ3:BZZ42="W"))+SUMPRODUCT((BZP3:BZP42=BVU19)*(BZS3:BZS42=BVU18)*(BZZ3:BZZ42="W"))+SUMPRODUCT((BZP3:BZP42=BVU20)*(BZS3:BZS42=BVU19)*(CAA3:CAA42="W"))+SUMPRODUCT((BZP3:BZP42=BVU21)*(BZS3:BZS42=BVU19)*(CAA3:CAA42="W"))+SUMPRODUCT((BZP3:BZP42=BVU22)*(BZS3:BZS42=BVU19)*(CAA3:CAA42="W"))+SUMPRODUCT((BZP3:BZP42=BVU18)*(BZS3:BZS42=BVU19)*(CAA3:CAA42="W"))</f>
        <v>0</v>
      </c>
      <c r="BVW19" s="255">
        <f ca="1">SUMPRODUCT((BZP3:BZP42=BVU19)*(BZS3:BZS42=BVU20)*(BZZ3:BZZ42="D"))+SUMPRODUCT((BZP3:BZP42=BVU19)*(BZS3:BZS42=BVU21)*(BZZ3:BZZ42="D"))+SUMPRODUCT((BZP3:BZP42=BVU19)*(BZS3:BZS42=BVU22)*(BZZ3:BZZ42="D"))+SUMPRODUCT((BZP3:BZP42=BVU19)*(BZS3:BZS42=BVU18)*(BZZ3:BZZ42="D"))+SUMPRODUCT((BZP3:BZP42=BVU20)*(BZS3:BZS42=BVU19)*(BZZ3:BZZ42="D"))+SUMPRODUCT((BZP3:BZP42=BVU21)*(BZS3:BZS42=BVU19)*(BZZ3:BZZ42="D"))+SUMPRODUCT((BZP3:BZP42=BVU22)*(BZS3:BZS42=BVU19)*(BZZ3:BZZ42="D"))+SUMPRODUCT((BZP3:BZP42=BVU18)*(BZS3:BZS42=BVU19)*(BZZ3:BZZ42="D"))</f>
        <v>0</v>
      </c>
      <c r="BVX19" s="255">
        <f ca="1">SUMPRODUCT((BZP3:BZP42=BVU19)*(BZS3:BZS42=BVU20)*(BZZ3:BZZ42="L"))+SUMPRODUCT((BZP3:BZP42=BVU19)*(BZS3:BZS42=BVU21)*(BZZ3:BZZ42="L"))+SUMPRODUCT((BZP3:BZP42=BVU19)*(BZS3:BZS42=BVU22)*(BZZ3:BZZ42="L"))+SUMPRODUCT((BZP3:BZP42=BVU19)*(BZS3:BZS42=BVU18)*(BZZ3:BZZ42="L"))+SUMPRODUCT((BZP3:BZP42=BVU20)*(BZS3:BZS42=BVU19)*(CAA3:CAA42="L"))+SUMPRODUCT((BZP3:BZP42=BVU21)*(BZS3:BZS42=BVU19)*(CAA3:CAA42="L"))+SUMPRODUCT((BZP3:BZP42=BVU22)*(BZS3:BZS42=BVU19)*(CAA3:CAA42="L"))+SUMPRODUCT((BZP3:BZP42=BVU18)*(BZS3:BZS42=BVU19)*(CAA3:CAA42="L"))</f>
        <v>0</v>
      </c>
      <c r="BVY19" s="255">
        <f ca="1">IF(BVU19&lt;&gt;"",VLOOKUP(BVU19,BUV4:BUZ29,5,FALSE),0)</f>
        <v>0</v>
      </c>
      <c r="BVZ19" s="255">
        <f ca="1">IF(BVU19&lt;&gt;"",VLOOKUP(BVU19,BUV4:BVA29,6,FALSE),0)</f>
        <v>0</v>
      </c>
      <c r="BWA19" s="255">
        <f ca="1">BVY19-BVZ19+1000</f>
        <v>1000</v>
      </c>
      <c r="BWB19" s="255">
        <f ca="1">IF(BVU19&lt;&gt;"",VLOOKUP(BVU19,BUV4:BVC29,8,FALSE),0)</f>
        <v>0</v>
      </c>
      <c r="BWC19" s="255">
        <f ca="1">IF(BVU19&lt;&gt;"",VLOOKUP(BVU19,BUV4:BVD29,9,FALSE),0)</f>
        <v>0</v>
      </c>
      <c r="BWD19" s="255">
        <f t="shared" ref="BWD19" ca="1" si="1126">BWB19-BWC19+1000</f>
        <v>1000</v>
      </c>
      <c r="BWE19" s="255">
        <f ca="1">IF(BVU19&lt;&gt;"",VLOOKUP(BVU19,BUV18:BUZ22,5,FALSE),"")</f>
        <v>0</v>
      </c>
      <c r="BWF19" s="255">
        <f ca="1">IF(BVU19&lt;&gt;"",VLOOKUP(BVU19,BUV18:BVC22,8,FALSE),"")</f>
        <v>0</v>
      </c>
      <c r="BWG19" s="255">
        <f ca="1">IF(BVU19&lt;&gt;"",VLOOKUP(BVU19,BUV18:BVJ22,15,FALSE),"")</f>
        <v>8</v>
      </c>
      <c r="BWH19" s="255">
        <f ca="1">SUMPRODUCT((BZP3:BZP42=BVU19)*(BZS3:BZS42=BVU20)*BZV3:BZV42)+SUMPRODUCT((BZP3:BZP42=BVU19)*(BZS3:BZS42=BVU21)*BZV3:BZV42)+SUMPRODUCT((BZP3:BZP42=BVU19)*(BZS3:BZS42=BVU22)*BZV3:BZV42)+SUMPRODUCT((BZP3:BZP42=BVU19)*(BZS3:BZS42=BVU18)*BZV3:BZV42)+SUMPRODUCT((BZP3:BZP42=BVU20)*(BZS3:BZS42=BVU19)*BZW3:BZW42)+SUMPRODUCT((BZP3:BZP42=BVU21)*(BZS3:BZS42=BVU19)*BZW3:BZW42)+SUMPRODUCT((BZP3:BZP42=BVU22)*(BZS3:BZS42=BVU19)*BZW3:BZW42)+SUMPRODUCT((BZP3:BZP42=BVU18)*(BZS3:BZS42=BVU19)*BZW3:BZW42)</f>
        <v>0</v>
      </c>
      <c r="BWI19" s="255">
        <f ca="1">SUMPRODUCT((BZP3:BZP42=BVU19)*(BZS3:BZS42=BVU20)*BZX3:BZX42)+SUMPRODUCT((BZP3:BZP42=BVU19)*(BZS3:BZS42=BVU21)*BZX3:BZX42)+SUMPRODUCT((BZP3:BZP42=BVU19)*(BZS3:BZS42=BVU22)*BZX3:BZX42)+SUMPRODUCT((BZP3:BZP42=BVU19)*(BZS3:BZS42=BVU18)*BZX3:BZX42)+SUMPRODUCT((BZP3:BZP42=BVU20)*(BZS3:BZS42=BVU19)*BZY3:BZY42)+SUMPRODUCT((BZP3:BZP42=BVU21)*(BZS3:BZS42=BVU19)*BZY3:BZY42)+SUMPRODUCT((BZP3:BZP42=BVU22)*(BZS3:BZS42=BVU19)*BZY3:BZY42)+SUMPRODUCT((BZP3:BZP42=BVU18)*(BZS3:BZS42=BVU19)*BZY3:BZY42)</f>
        <v>0</v>
      </c>
      <c r="BWJ19" s="255">
        <f t="shared" ref="BWJ19" ca="1" si="1127">BVV19*4+BVW19*2+BWH19+BWI19</f>
        <v>0</v>
      </c>
      <c r="BWK19" s="255">
        <f ca="1">IF(BVU19&lt;&gt;"",RANK(BWJ19,BWJ18:BWJ22),"")</f>
        <v>1</v>
      </c>
      <c r="BWL19" s="255">
        <f ca="1">SUMPRODUCT((BWJ18:BWJ22=BWJ19)*(BWA18:BWA22&gt;BWA19))</f>
        <v>0</v>
      </c>
      <c r="BWM19" s="255">
        <f ca="1">SUMPRODUCT((BWJ18:BWJ22=BWJ19)*(BWA18:BWA22=BWA19)*(BWD18:BWD22&gt;BWD19))</f>
        <v>0</v>
      </c>
      <c r="BWN19" s="255">
        <f ca="1">SUMPRODUCT((BWJ18:BWJ22=BWJ19)*(BWA18:BWA22=BWA19)*(BWD18:BWD22=BWD19)*(BWE18:BWE22&gt;BWE19))</f>
        <v>0</v>
      </c>
      <c r="BWO19" s="255">
        <f ca="1">SUMPRODUCT((BWJ18:BWJ22=BWJ19)*(BWA18:BWA22=BWA19)*(BWD18:BWD22=BWD19)*(BWE18:BWE22=BWE19)*(BWF18:BWF22&gt;BWF19))</f>
        <v>0</v>
      </c>
      <c r="BWP19" s="255">
        <f ca="1">SUMPRODUCT((BWJ18:BWJ22=BWJ19)*(BWA18:BWA22=BWA19)*(BWD18:BWD22=BWD19)*(BWE18:BWE22=BWE19)*(BWF18:BWF22=BWF19)*(BWG18:BWG22&gt;BWG19))</f>
        <v>3</v>
      </c>
      <c r="BWQ19" s="255">
        <f t="shared" ca="1" si="983"/>
        <v>4</v>
      </c>
      <c r="BWR19" s="255" t="str">
        <f ca="1">IF(BVU19&lt;&gt;"",INDEX(BVU18:BVU22,MATCH(2,BWQ18:BWQ22,0),0),"")</f>
        <v>Georgia</v>
      </c>
      <c r="BWS19" s="255" t="str">
        <f ca="1">IF(BVQ18&lt;&gt;"",BVQ18,"")</f>
        <v/>
      </c>
      <c r="BWT19" s="255">
        <f ca="1">SUMPRODUCT((BZP3:BZP42=BWS19)*(BZS3:BZS42=BWS20)*(BZZ3:BZZ42="W"))+SUMPRODUCT((BZP3:BZP42=BWS19)*(BZS3:BZS42=BWS21)*(BZZ3:BZZ42="W"))+SUMPRODUCT((BZP3:BZP42=BWS19)*(BZS3:BZS42=BWS22)*(BZZ3:BZZ42="W"))+SUMPRODUCT((BZP3:BZP42=BWS20)*(BZS3:BZS42=BWS19)*(CAA3:CAA42="W"))+SUMPRODUCT((BZP3:BZP42=BWS21)*(BZS3:BZS42=BWS19)*(CAA3:CAA42="W"))+SUMPRODUCT((BZP3:BZP42=BWS22)*(BZS3:BZS42=BWS19)*(CAA3:CAA42="W"))</f>
        <v>0</v>
      </c>
      <c r="BWU19" s="255">
        <f ca="1">SUMPRODUCT((BZP3:BZP42=BWS19)*(BZS3:BZS42=BWS20)*(BZZ3:BZZ42="D"))+SUMPRODUCT((BZP3:BZP42=BWS19)*(BZS3:BZS42=BWS21)*(BZZ3:BZZ42="D"))+SUMPRODUCT((BZP3:BZP42=BWS19)*(BZS3:BZS42=BWS22)*(BZZ3:BZZ42="D"))+SUMPRODUCT((BZP3:BZP42=BWS20)*(BZS3:BZS42=BWS19)*(BZZ3:BZZ42="D"))+SUMPRODUCT((BZP3:BZP42=BWS21)*(BZS3:BZS42=BWS19)*(BZZ3:BZZ42="D"))+SUMPRODUCT((BZP3:BZP42=BWS22)*(BZS3:BZS42=BWS19)*(BZZ3:BZZ42="D"))</f>
        <v>0</v>
      </c>
      <c r="BWV19" s="255">
        <f ca="1">SUMPRODUCT((BZP3:BZP42=BWS19)*(BZS3:BZS42=BWS20)*(BZZ3:BZZ42="L"))+SUMPRODUCT((BZP3:BZP42=BWS19)*(BZS3:BZS42=BWS21)*(BZZ3:BZZ42="L"))+SUMPRODUCT((BZP3:BZP42=BWS19)*(BZS3:BZS42=BWS22)*(BZZ3:BZZ42="L"))+SUMPRODUCT((BZP3:BZP42=BWS20)*(BZS3:BZS42=BWS19)*(CAA3:CAA42="L"))+SUMPRODUCT((BZP3:BZP42=BWS21)*(BZS3:BZS42=BWS19)*(CAA3:CAA42="L"))+SUMPRODUCT((BZP3:BZP42=BWS22)*(BZS3:BZS42=BWS19)*(CAA3:CAA42="L"))</f>
        <v>0</v>
      </c>
      <c r="BWW19" s="255">
        <f ca="1">IF(BWS19&lt;&gt;"",VLOOKUP(BWS19,BUV4:BUZ29,5,FALSE),0)</f>
        <v>0</v>
      </c>
      <c r="BWX19" s="255">
        <f ca="1">IF(BWS19&lt;&gt;"",VLOOKUP(BWS19,BUV4:BVA29,6,FALSE),0)</f>
        <v>0</v>
      </c>
      <c r="BWY19" s="255">
        <f ca="1">BWW19-BWX19+1000</f>
        <v>1000</v>
      </c>
      <c r="BWZ19" s="255">
        <f ca="1">IF(BWS19&lt;&gt;"",VLOOKUP(BWS19,BUV4:BVC29,8,FALSE),0)</f>
        <v>0</v>
      </c>
      <c r="BXA19" s="255">
        <f ca="1">IF(BWS19&lt;&gt;"",VLOOKUP(BWS19,BUV4:BVD29,9,FALSE),0)</f>
        <v>0</v>
      </c>
      <c r="BXB19" s="255">
        <f ca="1">BWZ19-BXA19+1000</f>
        <v>1000</v>
      </c>
      <c r="BXC19" s="255" t="str">
        <f ca="1">IF(BWS19&lt;&gt;"",VLOOKUP(BWS19,BUV18:BUZ22,5,FALSE),"")</f>
        <v/>
      </c>
      <c r="BXD19" s="255" t="str">
        <f ca="1">IF(BWS19&lt;&gt;"",VLOOKUP(BWS19,BUV18:BVC22,8,FALSE),"")</f>
        <v/>
      </c>
      <c r="BXE19" s="255" t="str">
        <f ca="1">IF(BWS19&lt;&gt;"",VLOOKUP(BWS19,BUV18:BVJ22,15,FALSE),"")</f>
        <v/>
      </c>
      <c r="BXF19" s="255">
        <f ca="1">SUMPRODUCT((BZP3:BZP42=BWS19)*(BZS3:BZS42=BWS20)*BZV3:BZV42)+SUMPRODUCT((BZP3:BZP42=BWS19)*(BZS3:BZS42=BWS21)*BZV3:BZV42)+SUMPRODUCT((BZP3:BZP42=BWS19)*(BZS3:BZS42=BWS22)*BZV3:BZV42)+SUMPRODUCT((BZP3:BZP42=BWS20)*(BZS3:BZS42=BWS19)*BZW3:BZW42)+SUMPRODUCT((BZP3:BZP42=BWS21)*(BZS3:BZS42=BWS19)*BZW3:BZW42)+SUMPRODUCT((BZP3:BZP42=BWS22)*(BZS3:BZS42=BWS19)*BZW3:BZW42)</f>
        <v>0</v>
      </c>
      <c r="BXG19" s="255">
        <f ca="1">SUMPRODUCT((BZP3:BZP42=BWS19)*(BZS3:BZS42=BWS20)*BZX3:BZX42)+SUMPRODUCT((BZP3:BZP42=BWS19)*(BZS3:BZS42=BWS21)*BZX3:BZX42)+SUMPRODUCT((BZP3:BZP42=BWS19)*(BZS3:BZS42=BWS22)*BZX3:BZX42)+SUMPRODUCT((BZP3:BZP42=BWS20)*(BZS3:BZS42=BWS19)*BZY3:BZY42)+SUMPRODUCT((BZP3:BZP42=BWS21)*(BZS3:BZS42=BWS19)*BZY3:BZY42)+SUMPRODUCT((BZP3:BZP42=BWS22)*(BZS3:BZS42=BWS19)*BZY3:BZY42)</f>
        <v>0</v>
      </c>
      <c r="BXH19" s="255">
        <f ca="1">BWT19*4+BWU19*2+BXF19+BXG19</f>
        <v>0</v>
      </c>
      <c r="BXI19" s="255" t="str">
        <f ca="1">IF(BWS19&lt;&gt;"",RANK(BXH19,BXH19:BXH22),"")</f>
        <v/>
      </c>
      <c r="BXJ19" s="255">
        <f ca="1">SUMPRODUCT((BXH19:BXH22=BXH19)*(BWY19:BWY22&gt;BWY19))</f>
        <v>0</v>
      </c>
      <c r="BXK19" s="255">
        <f ca="1">SUMPRODUCT((BXH19:BXH22=BXH19)*(BWY19:BWY22=BWY19)*(BXB19:BXB22&gt;BXB19))</f>
        <v>0</v>
      </c>
      <c r="BXL19" s="255">
        <f ca="1">SUMPRODUCT((BXH18:BXH22=BXH19)*(BWY18:BWY22=BWY19)*(BXB18:BXB22=BXB19)*(BXC18:BXC22&gt;BXC19))</f>
        <v>0</v>
      </c>
      <c r="BXM19" s="255">
        <f ca="1">SUMPRODUCT((BXH18:BXH22=BXH19)*(BWY18:BWY22=BWY19)*(BXB18:BXB22=BXB19)*(BXC18:BXC22=BXC19)*(BXD18:BXD22&gt;BXD19))</f>
        <v>0</v>
      </c>
      <c r="BXN19" s="255">
        <f ca="1">SUMPRODUCT((BXH18:BXH22=BXH19)*(BWY18:BWY22=BWY19)*(BXB18:BXB22=BXB19)*(BXC18:BXC22=BXC19)*(BXD18:BXD22=BXD19)*(BXE18:BXE22&gt;BXE19))</f>
        <v>0</v>
      </c>
      <c r="BXO19" s="255" t="str">
        <f t="shared" ref="BXO19:BXO22" ca="1" si="1128">IF(BWS19&lt;&gt;"",SUM(BXI19:BXN19)+1,"")</f>
        <v/>
      </c>
      <c r="BXP19" s="255" t="str">
        <f ca="1">IF(BWS19&lt;&gt;"",INDEX(BWS19:BWS22,MATCH(2,BXO19:BXO22,0),0),"")</f>
        <v/>
      </c>
      <c r="BZM19" s="255" t="str">
        <f ca="1">IF(BXP19&lt;&gt;"",BXP19,IF(BWR19&lt;&gt;"",BWR19,BVN19))</f>
        <v>Georgia</v>
      </c>
      <c r="BZN19" s="255">
        <v>2</v>
      </c>
      <c r="BZO19" s="255">
        <v>17</v>
      </c>
      <c r="BZP19" s="255" t="str">
        <f t="shared" si="122"/>
        <v>Australia</v>
      </c>
      <c r="BZQ19" s="255" t="str">
        <f ca="1">IF(OFFSET('All Players'!$W26,0,BZQ$1)&lt;&gt;"",OFFSET('All Players'!$W26,0,BZQ$1),"")</f>
        <v/>
      </c>
      <c r="BZR19" s="255" t="str">
        <f ca="1">IF(OFFSET('All Players'!$Y26,0,BZQ$1)&lt;&gt;"",OFFSET('All Players'!$Y26,0,BZQ$1),"")</f>
        <v/>
      </c>
      <c r="BZS19" s="255" t="str">
        <f t="shared" si="123"/>
        <v>Uruguay</v>
      </c>
      <c r="BZT19" s="255" t="str">
        <f ca="1">IF(OFFSET('All Players'!$AA26,0,BZS$1)&lt;&gt;"",OFFSET('All Players'!$AA26,0,BZS$1),"")</f>
        <v/>
      </c>
      <c r="BZU19" s="255" t="str">
        <f ca="1">IF(OFFSET('All Players'!$AC26,0,BZT$1)&lt;&gt;"",OFFSET('All Players'!$AC26,0,BZT$1),"")</f>
        <v/>
      </c>
      <c r="BZV19" s="255">
        <f t="shared" ca="1" si="124"/>
        <v>0</v>
      </c>
      <c r="BZW19" s="255">
        <f t="shared" ca="1" si="125"/>
        <v>0</v>
      </c>
      <c r="BZX19" s="255">
        <f t="shared" ca="1" si="126"/>
        <v>0</v>
      </c>
      <c r="BZY19" s="255">
        <f t="shared" ca="1" si="127"/>
        <v>0</v>
      </c>
      <c r="BZZ19" s="255" t="str">
        <f t="shared" ca="1" si="128"/>
        <v/>
      </c>
      <c r="CAA19" s="255" t="str">
        <f t="shared" ca="1" si="129"/>
        <v/>
      </c>
      <c r="CAB19" s="255">
        <f ca="1">VLOOKUP(CAC19,CET18:CEU22,2,FALSE)</f>
        <v>4</v>
      </c>
      <c r="CAC19" s="255" t="s">
        <v>3</v>
      </c>
      <c r="CAD19" s="255">
        <f t="shared" ca="1" si="984"/>
        <v>0</v>
      </c>
      <c r="CAE19" s="255">
        <f t="shared" ca="1" si="985"/>
        <v>0</v>
      </c>
      <c r="CAF19" s="255">
        <f t="shared" ca="1" si="986"/>
        <v>0</v>
      </c>
      <c r="CAG19" s="255">
        <f t="shared" ca="1" si="987"/>
        <v>0</v>
      </c>
      <c r="CAH19" s="255">
        <f t="shared" ref="CAH19:CAH22" ca="1" si="1129">SUMIF(CEZ$3:CEZ$60,CAC19,CEX$3:CEX$60)+SUMIF(CEW$3:CEW$60,CAC19,CEY$3:CEY$60)</f>
        <v>0</v>
      </c>
      <c r="CAI19" s="255">
        <f t="shared" ca="1" si="988"/>
        <v>1000</v>
      </c>
      <c r="CAJ19" s="255">
        <f t="shared" ref="CAJ19:CAJ22" ca="1" si="1130">SUMIF(CEW:CEW,CAC19,CFA:CFA)+SUMIF(CEZ:CEZ,CAC19,CFB:CFB)</f>
        <v>0</v>
      </c>
      <c r="CAK19" s="255">
        <f t="shared" ref="CAK19:CAK22" ca="1" si="1131">SUMIF(CEZ:CEZ,CAC19,CFA:CFA)+SUMIF(CEW:CEW,CAC19,CFB:CFB)</f>
        <v>0</v>
      </c>
      <c r="CAL19" s="255">
        <f t="shared" ca="1" si="989"/>
        <v>1000</v>
      </c>
      <c r="CAM19" s="255">
        <f t="shared" ca="1" si="990"/>
        <v>0</v>
      </c>
      <c r="CAN19" s="255">
        <f ca="1">SUMIF(CEW:CEW,CAC19,CFC:CFC)+SUMIF(CEZ:CEZ,CAC19,CFD:CFD)</f>
        <v>0</v>
      </c>
      <c r="CAO19" s="255">
        <f ca="1">SUMIF(CEW:CEW,CAC19,CFE:CFE)+SUMIF(CEZ:CEZ,CAC19,CFF:CFF)</f>
        <v>0</v>
      </c>
      <c r="CAP19" s="255">
        <f t="shared" ca="1" si="991"/>
        <v>0</v>
      </c>
      <c r="CAQ19" s="255">
        <v>8</v>
      </c>
      <c r="CAR19" s="255">
        <f t="shared" ref="CAR19:CAR22" ca="1" si="1132">RANK(CAP19,CAP$18:CAP$22)</f>
        <v>1</v>
      </c>
      <c r="CAT19" s="255">
        <f ca="1">RANK(CAP19,CAP$18:CAP$22)+COUNTIF(CAP$18:CAP19,CAP19)-1</f>
        <v>2</v>
      </c>
      <c r="CAU19" s="255" t="str">
        <f ca="1">INDEX(CAC$18:CAC$22,MATCH(2,CAT$18:CAT$22,0),0)</f>
        <v>Argentina</v>
      </c>
      <c r="CAV19" s="255">
        <f t="shared" ref="CAV19:CAV22" ca="1" si="1133">INDEX(CAR$18:CAR$22,MATCH(CAU19,CAC$18:CAC$22,0),0)</f>
        <v>1</v>
      </c>
      <c r="CAW19" s="255" t="str">
        <f ca="1">IF(CAW18&lt;&gt;"",CAU19,"")</f>
        <v>Argentina</v>
      </c>
      <c r="CAX19" s="255" t="str">
        <f ca="1">IF(CAX18&lt;&gt;"",CAU20,"")</f>
        <v/>
      </c>
      <c r="CAY19" s="255" t="str">
        <f ca="1">IF(CAY18&lt;&gt;"",CAU21,"")</f>
        <v/>
      </c>
      <c r="CAZ19" s="255" t="str">
        <f ca="1">IF(CAZ18&lt;&gt;"",CAU22,"")</f>
        <v/>
      </c>
      <c r="CBB19" s="255" t="str">
        <f t="shared" ref="CBB19:CBB22" ca="1" si="1134">IF(CAW19&lt;&gt;"",CAW19,"")</f>
        <v>Argentina</v>
      </c>
      <c r="CBC19" s="255">
        <f ca="1">SUMPRODUCT((CEW3:CEW42=CBB19)*(CEZ3:CEZ42=CBB20)*(CFG3:CFG42="W"))+SUMPRODUCT((CEW3:CEW42=CBB19)*(CEZ3:CEZ42=CBB21)*(CFG3:CFG42="W"))+SUMPRODUCT((CEW3:CEW42=CBB19)*(CEZ3:CEZ42=CBB22)*(CFG3:CFG42="W"))+SUMPRODUCT((CEW3:CEW42=CBB19)*(CEZ3:CEZ42=CBB18)*(CFG3:CFG42="W"))+SUMPRODUCT((CEW3:CEW42=CBB20)*(CEZ3:CEZ42=CBB19)*(CFH3:CFH42="W"))+SUMPRODUCT((CEW3:CEW42=CBB21)*(CEZ3:CEZ42=CBB19)*(CFH3:CFH42="W"))+SUMPRODUCT((CEW3:CEW42=CBB22)*(CEZ3:CEZ42=CBB19)*(CFH3:CFH42="W"))+SUMPRODUCT((CEW3:CEW42=CBB18)*(CEZ3:CEZ42=CBB19)*(CFH3:CFH42="W"))</f>
        <v>0</v>
      </c>
      <c r="CBD19" s="255">
        <f ca="1">SUMPRODUCT((CEW3:CEW42=CBB19)*(CEZ3:CEZ42=CBB20)*(CFG3:CFG42="D"))+SUMPRODUCT((CEW3:CEW42=CBB19)*(CEZ3:CEZ42=CBB21)*(CFG3:CFG42="D"))+SUMPRODUCT((CEW3:CEW42=CBB19)*(CEZ3:CEZ42=CBB22)*(CFG3:CFG42="D"))+SUMPRODUCT((CEW3:CEW42=CBB19)*(CEZ3:CEZ42=CBB18)*(CFG3:CFG42="D"))+SUMPRODUCT((CEW3:CEW42=CBB20)*(CEZ3:CEZ42=CBB19)*(CFG3:CFG42="D"))+SUMPRODUCT((CEW3:CEW42=CBB21)*(CEZ3:CEZ42=CBB19)*(CFG3:CFG42="D"))+SUMPRODUCT((CEW3:CEW42=CBB22)*(CEZ3:CEZ42=CBB19)*(CFG3:CFG42="D"))+SUMPRODUCT((CEW3:CEW42=CBB18)*(CEZ3:CEZ42=CBB19)*(CFG3:CFG42="D"))</f>
        <v>0</v>
      </c>
      <c r="CBE19" s="255">
        <f ca="1">SUMPRODUCT((CEW3:CEW42=CBB19)*(CEZ3:CEZ42=CBB20)*(CFG3:CFG42="L"))+SUMPRODUCT((CEW3:CEW42=CBB19)*(CEZ3:CEZ42=CBB21)*(CFG3:CFG42="L"))+SUMPRODUCT((CEW3:CEW42=CBB19)*(CEZ3:CEZ42=CBB22)*(CFG3:CFG42="L"))+SUMPRODUCT((CEW3:CEW42=CBB19)*(CEZ3:CEZ42=CBB18)*(CFG3:CFG42="L"))+SUMPRODUCT((CEW3:CEW42=CBB20)*(CEZ3:CEZ42=CBB19)*(CFH3:CFH42="L"))+SUMPRODUCT((CEW3:CEW42=CBB21)*(CEZ3:CEZ42=CBB19)*(CFH3:CFH42="L"))+SUMPRODUCT((CEW3:CEW42=CBB22)*(CEZ3:CEZ42=CBB19)*(CFH3:CFH42="L"))+SUMPRODUCT((CEW3:CEW42=CBB18)*(CEZ3:CEZ42=CBB19)*(CFH3:CFH42="L"))</f>
        <v>0</v>
      </c>
      <c r="CBF19" s="255">
        <f ca="1">IF(CBB19&lt;&gt;"",VLOOKUP(CBB19,CAC4:CAG29,5,FALSE),0)</f>
        <v>0</v>
      </c>
      <c r="CBG19" s="255">
        <f ca="1">IF(CBB19&lt;&gt;"",VLOOKUP(CBB19,CAC4:CAH29,6,FALSE),0)</f>
        <v>0</v>
      </c>
      <c r="CBH19" s="255">
        <f ca="1">CBF19-CBG19+1000</f>
        <v>1000</v>
      </c>
      <c r="CBI19" s="255">
        <f ca="1">IF(CBB19&lt;&gt;"",VLOOKUP(CBB19,CAC4:CAJ29,8,FALSE),0)</f>
        <v>0</v>
      </c>
      <c r="CBJ19" s="255">
        <f ca="1">IF(CBB19&lt;&gt;"",VLOOKUP(CBB19,CAC4:CAK29,9,FALSE),0)</f>
        <v>0</v>
      </c>
      <c r="CBK19" s="255">
        <f t="shared" ref="CBK19" ca="1" si="1135">CBI19-CBJ19+1000</f>
        <v>1000</v>
      </c>
      <c r="CBL19" s="255">
        <f ca="1">IF(CBB19&lt;&gt;"",VLOOKUP(CBB19,CAC18:CAG22,5,FALSE),"")</f>
        <v>0</v>
      </c>
      <c r="CBM19" s="255">
        <f ca="1">IF(CBB19&lt;&gt;"",VLOOKUP(CBB19,CAC18:CAJ22,8,FALSE),"")</f>
        <v>0</v>
      </c>
      <c r="CBN19" s="255">
        <f ca="1">IF(CBB19&lt;&gt;"",VLOOKUP(CBB19,CAC18:CAQ22,15,FALSE),"")</f>
        <v>8</v>
      </c>
      <c r="CBO19" s="255">
        <f ca="1">SUMPRODUCT((CEW3:CEW42=CBB19)*(CEZ3:CEZ42=CBB20)*CFC3:CFC42)+SUMPRODUCT((CEW3:CEW42=CBB19)*(CEZ3:CEZ42=CBB21)*CFC3:CFC42)+SUMPRODUCT((CEW3:CEW42=CBB19)*(CEZ3:CEZ42=CBB22)*CFC3:CFC42)+SUMPRODUCT((CEW3:CEW42=CBB19)*(CEZ3:CEZ42=CBB18)*CFC3:CFC42)+SUMPRODUCT((CEW3:CEW42=CBB20)*(CEZ3:CEZ42=CBB19)*CFD3:CFD42)+SUMPRODUCT((CEW3:CEW42=CBB21)*(CEZ3:CEZ42=CBB19)*CFD3:CFD42)+SUMPRODUCT((CEW3:CEW42=CBB22)*(CEZ3:CEZ42=CBB19)*CFD3:CFD42)+SUMPRODUCT((CEW3:CEW42=CBB18)*(CEZ3:CEZ42=CBB19)*CFD3:CFD42)</f>
        <v>0</v>
      </c>
      <c r="CBP19" s="255">
        <f ca="1">SUMPRODUCT((CEW3:CEW42=CBB19)*(CEZ3:CEZ42=CBB20)*CFE3:CFE42)+SUMPRODUCT((CEW3:CEW42=CBB19)*(CEZ3:CEZ42=CBB21)*CFE3:CFE42)+SUMPRODUCT((CEW3:CEW42=CBB19)*(CEZ3:CEZ42=CBB22)*CFE3:CFE42)+SUMPRODUCT((CEW3:CEW42=CBB19)*(CEZ3:CEZ42=CBB18)*CFE3:CFE42)+SUMPRODUCT((CEW3:CEW42=CBB20)*(CEZ3:CEZ42=CBB19)*CFF3:CFF42)+SUMPRODUCT((CEW3:CEW42=CBB21)*(CEZ3:CEZ42=CBB19)*CFF3:CFF42)+SUMPRODUCT((CEW3:CEW42=CBB22)*(CEZ3:CEZ42=CBB19)*CFF3:CFF42)+SUMPRODUCT((CEW3:CEW42=CBB18)*(CEZ3:CEZ42=CBB19)*CFF3:CFF42)</f>
        <v>0</v>
      </c>
      <c r="CBQ19" s="255">
        <f t="shared" ref="CBQ19" ca="1" si="1136">CBC19*4+CBD19*2+CBO19+CBP19</f>
        <v>0</v>
      </c>
      <c r="CBR19" s="255">
        <f ca="1">IF(CBB19&lt;&gt;"",RANK(CBQ19,CBQ18:CBQ22),"")</f>
        <v>1</v>
      </c>
      <c r="CBS19" s="255">
        <f ca="1">SUMPRODUCT((CBQ18:CBQ22=CBQ19)*(CBH18:CBH22&gt;CBH19))</f>
        <v>0</v>
      </c>
      <c r="CBT19" s="255">
        <f ca="1">SUMPRODUCT((CBQ18:CBQ22=CBQ19)*(CBH18:CBH22=CBH19)*(CBK18:CBK22&gt;CBK19))</f>
        <v>0</v>
      </c>
      <c r="CBU19" s="255">
        <f ca="1">SUMPRODUCT((CBQ18:CBQ22=CBQ19)*(CBH18:CBH22=CBH19)*(CBK18:CBK22=CBK19)*(CBL18:CBL22&gt;CBL19))</f>
        <v>0</v>
      </c>
      <c r="CBV19" s="255">
        <f ca="1">SUMPRODUCT((CBQ18:CBQ22=CBQ19)*(CBH18:CBH22=CBH19)*(CBK18:CBK22=CBK19)*(CBL18:CBL22=CBL19)*(CBM18:CBM22&gt;CBM19))</f>
        <v>0</v>
      </c>
      <c r="CBW19" s="255">
        <f ca="1">SUMPRODUCT((CBQ18:CBQ22=CBQ19)*(CBH18:CBH22=CBH19)*(CBK18:CBK22=CBK19)*(CBL18:CBL22=CBL19)*(CBM18:CBM22=CBM19)*(CBN18:CBN22&gt;CBN19))</f>
        <v>3</v>
      </c>
      <c r="CBX19" s="255">
        <f t="shared" ca="1" si="992"/>
        <v>4</v>
      </c>
      <c r="CBY19" s="255" t="str">
        <f ca="1">IF(CBB19&lt;&gt;"",INDEX(CBB18:CBB22,MATCH(2,CBX18:CBX22,0),0),"")</f>
        <v>Georgia</v>
      </c>
      <c r="CBZ19" s="255" t="str">
        <f ca="1">IF(CAX18&lt;&gt;"",CAX18,"")</f>
        <v/>
      </c>
      <c r="CCA19" s="255">
        <f ca="1">SUMPRODUCT((CEW3:CEW42=CBZ19)*(CEZ3:CEZ42=CBZ20)*(CFG3:CFG42="W"))+SUMPRODUCT((CEW3:CEW42=CBZ19)*(CEZ3:CEZ42=CBZ21)*(CFG3:CFG42="W"))+SUMPRODUCT((CEW3:CEW42=CBZ19)*(CEZ3:CEZ42=CBZ22)*(CFG3:CFG42="W"))+SUMPRODUCT((CEW3:CEW42=CBZ20)*(CEZ3:CEZ42=CBZ19)*(CFH3:CFH42="W"))+SUMPRODUCT((CEW3:CEW42=CBZ21)*(CEZ3:CEZ42=CBZ19)*(CFH3:CFH42="W"))+SUMPRODUCT((CEW3:CEW42=CBZ22)*(CEZ3:CEZ42=CBZ19)*(CFH3:CFH42="W"))</f>
        <v>0</v>
      </c>
      <c r="CCB19" s="255">
        <f ca="1">SUMPRODUCT((CEW3:CEW42=CBZ19)*(CEZ3:CEZ42=CBZ20)*(CFG3:CFG42="D"))+SUMPRODUCT((CEW3:CEW42=CBZ19)*(CEZ3:CEZ42=CBZ21)*(CFG3:CFG42="D"))+SUMPRODUCT((CEW3:CEW42=CBZ19)*(CEZ3:CEZ42=CBZ22)*(CFG3:CFG42="D"))+SUMPRODUCT((CEW3:CEW42=CBZ20)*(CEZ3:CEZ42=CBZ19)*(CFG3:CFG42="D"))+SUMPRODUCT((CEW3:CEW42=CBZ21)*(CEZ3:CEZ42=CBZ19)*(CFG3:CFG42="D"))+SUMPRODUCT((CEW3:CEW42=CBZ22)*(CEZ3:CEZ42=CBZ19)*(CFG3:CFG42="D"))</f>
        <v>0</v>
      </c>
      <c r="CCC19" s="255">
        <f ca="1">SUMPRODUCT((CEW3:CEW42=CBZ19)*(CEZ3:CEZ42=CBZ20)*(CFG3:CFG42="L"))+SUMPRODUCT((CEW3:CEW42=CBZ19)*(CEZ3:CEZ42=CBZ21)*(CFG3:CFG42="L"))+SUMPRODUCT((CEW3:CEW42=CBZ19)*(CEZ3:CEZ42=CBZ22)*(CFG3:CFG42="L"))+SUMPRODUCT((CEW3:CEW42=CBZ20)*(CEZ3:CEZ42=CBZ19)*(CFH3:CFH42="L"))+SUMPRODUCT((CEW3:CEW42=CBZ21)*(CEZ3:CEZ42=CBZ19)*(CFH3:CFH42="L"))+SUMPRODUCT((CEW3:CEW42=CBZ22)*(CEZ3:CEZ42=CBZ19)*(CFH3:CFH42="L"))</f>
        <v>0</v>
      </c>
      <c r="CCD19" s="255">
        <f ca="1">IF(CBZ19&lt;&gt;"",VLOOKUP(CBZ19,CAC4:CAG29,5,FALSE),0)</f>
        <v>0</v>
      </c>
      <c r="CCE19" s="255">
        <f ca="1">IF(CBZ19&lt;&gt;"",VLOOKUP(CBZ19,CAC4:CAH29,6,FALSE),0)</f>
        <v>0</v>
      </c>
      <c r="CCF19" s="255">
        <f ca="1">CCD19-CCE19+1000</f>
        <v>1000</v>
      </c>
      <c r="CCG19" s="255">
        <f ca="1">IF(CBZ19&lt;&gt;"",VLOOKUP(CBZ19,CAC4:CAJ29,8,FALSE),0)</f>
        <v>0</v>
      </c>
      <c r="CCH19" s="255">
        <f ca="1">IF(CBZ19&lt;&gt;"",VLOOKUP(CBZ19,CAC4:CAK29,9,FALSE),0)</f>
        <v>0</v>
      </c>
      <c r="CCI19" s="255">
        <f ca="1">CCG19-CCH19+1000</f>
        <v>1000</v>
      </c>
      <c r="CCJ19" s="255" t="str">
        <f ca="1">IF(CBZ19&lt;&gt;"",VLOOKUP(CBZ19,CAC18:CAG22,5,FALSE),"")</f>
        <v/>
      </c>
      <c r="CCK19" s="255" t="str">
        <f ca="1">IF(CBZ19&lt;&gt;"",VLOOKUP(CBZ19,CAC18:CAJ22,8,FALSE),"")</f>
        <v/>
      </c>
      <c r="CCL19" s="255" t="str">
        <f ca="1">IF(CBZ19&lt;&gt;"",VLOOKUP(CBZ19,CAC18:CAQ22,15,FALSE),"")</f>
        <v/>
      </c>
      <c r="CCM19" s="255">
        <f ca="1">SUMPRODUCT((CEW3:CEW42=CBZ19)*(CEZ3:CEZ42=CBZ20)*CFC3:CFC42)+SUMPRODUCT((CEW3:CEW42=CBZ19)*(CEZ3:CEZ42=CBZ21)*CFC3:CFC42)+SUMPRODUCT((CEW3:CEW42=CBZ19)*(CEZ3:CEZ42=CBZ22)*CFC3:CFC42)+SUMPRODUCT((CEW3:CEW42=CBZ20)*(CEZ3:CEZ42=CBZ19)*CFD3:CFD42)+SUMPRODUCT((CEW3:CEW42=CBZ21)*(CEZ3:CEZ42=CBZ19)*CFD3:CFD42)+SUMPRODUCT((CEW3:CEW42=CBZ22)*(CEZ3:CEZ42=CBZ19)*CFD3:CFD42)</f>
        <v>0</v>
      </c>
      <c r="CCN19" s="255">
        <f ca="1">SUMPRODUCT((CEW3:CEW42=CBZ19)*(CEZ3:CEZ42=CBZ20)*CFE3:CFE42)+SUMPRODUCT((CEW3:CEW42=CBZ19)*(CEZ3:CEZ42=CBZ21)*CFE3:CFE42)+SUMPRODUCT((CEW3:CEW42=CBZ19)*(CEZ3:CEZ42=CBZ22)*CFE3:CFE42)+SUMPRODUCT((CEW3:CEW42=CBZ20)*(CEZ3:CEZ42=CBZ19)*CFF3:CFF42)+SUMPRODUCT((CEW3:CEW42=CBZ21)*(CEZ3:CEZ42=CBZ19)*CFF3:CFF42)+SUMPRODUCT((CEW3:CEW42=CBZ22)*(CEZ3:CEZ42=CBZ19)*CFF3:CFF42)</f>
        <v>0</v>
      </c>
      <c r="CCO19" s="255">
        <f ca="1">CCA19*4+CCB19*2+CCM19+CCN19</f>
        <v>0</v>
      </c>
      <c r="CCP19" s="255" t="str">
        <f ca="1">IF(CBZ19&lt;&gt;"",RANK(CCO19,CCO19:CCO22),"")</f>
        <v/>
      </c>
      <c r="CCQ19" s="255">
        <f ca="1">SUMPRODUCT((CCO19:CCO22=CCO19)*(CCF19:CCF22&gt;CCF19))</f>
        <v>0</v>
      </c>
      <c r="CCR19" s="255">
        <f ca="1">SUMPRODUCT((CCO19:CCO22=CCO19)*(CCF19:CCF22=CCF19)*(CCI19:CCI22&gt;CCI19))</f>
        <v>0</v>
      </c>
      <c r="CCS19" s="255">
        <f ca="1">SUMPRODUCT((CCO18:CCO22=CCO19)*(CCF18:CCF22=CCF19)*(CCI18:CCI22=CCI19)*(CCJ18:CCJ22&gt;CCJ19))</f>
        <v>0</v>
      </c>
      <c r="CCT19" s="255">
        <f ca="1">SUMPRODUCT((CCO18:CCO22=CCO19)*(CCF18:CCF22=CCF19)*(CCI18:CCI22=CCI19)*(CCJ18:CCJ22=CCJ19)*(CCK18:CCK22&gt;CCK19))</f>
        <v>0</v>
      </c>
      <c r="CCU19" s="255">
        <f ca="1">SUMPRODUCT((CCO18:CCO22=CCO19)*(CCF18:CCF22=CCF19)*(CCI18:CCI22=CCI19)*(CCJ18:CCJ22=CCJ19)*(CCK18:CCK22=CCK19)*(CCL18:CCL22&gt;CCL19))</f>
        <v>0</v>
      </c>
      <c r="CCV19" s="255" t="str">
        <f t="shared" ref="CCV19:CCV22" ca="1" si="1137">IF(CBZ19&lt;&gt;"",SUM(CCP19:CCU19)+1,"")</f>
        <v/>
      </c>
      <c r="CCW19" s="255" t="str">
        <f ca="1">IF(CBZ19&lt;&gt;"",INDEX(CBZ19:CBZ22,MATCH(2,CCV19:CCV22,0),0),"")</f>
        <v/>
      </c>
      <c r="CET19" s="255" t="str">
        <f ca="1">IF(CCW19&lt;&gt;"",CCW19,IF(CBY19&lt;&gt;"",CBY19,CAU19))</f>
        <v>Georgia</v>
      </c>
      <c r="CEU19" s="255">
        <v>2</v>
      </c>
      <c r="CEV19" s="255">
        <v>17</v>
      </c>
      <c r="CEW19" s="255" t="str">
        <f t="shared" si="130"/>
        <v>Australia</v>
      </c>
      <c r="CEX19" s="255" t="str">
        <f ca="1">IF(OFFSET('All Players'!$W26,0,CEX$1)&lt;&gt;"",OFFSET('All Players'!$W26,0,CEX$1),"")</f>
        <v/>
      </c>
      <c r="CEY19" s="255" t="str">
        <f ca="1">IF(OFFSET('All Players'!$Y26,0,CEX$1)&lt;&gt;"",OFFSET('All Players'!$Y26,0,CEX$1),"")</f>
        <v/>
      </c>
      <c r="CEZ19" s="255" t="str">
        <f t="shared" si="131"/>
        <v>Uruguay</v>
      </c>
      <c r="CFA19" s="255" t="str">
        <f ca="1">IF(OFFSET('All Players'!$AA26,0,CEZ$1)&lt;&gt;"",OFFSET('All Players'!$AA26,0,CEZ$1),"")</f>
        <v/>
      </c>
      <c r="CFB19" s="255" t="str">
        <f ca="1">IF(OFFSET('All Players'!$AC26,0,CFA$1)&lt;&gt;"",OFFSET('All Players'!$AC26,0,CFA$1),"")</f>
        <v/>
      </c>
      <c r="CFC19" s="255">
        <f t="shared" ca="1" si="132"/>
        <v>0</v>
      </c>
      <c r="CFD19" s="255">
        <f t="shared" ca="1" si="133"/>
        <v>0</v>
      </c>
      <c r="CFE19" s="255">
        <f t="shared" ca="1" si="134"/>
        <v>0</v>
      </c>
      <c r="CFF19" s="255">
        <f t="shared" ca="1" si="135"/>
        <v>0</v>
      </c>
      <c r="CFG19" s="255" t="str">
        <f t="shared" ca="1" si="136"/>
        <v/>
      </c>
      <c r="CFH19" s="255" t="str">
        <f t="shared" ca="1" si="137"/>
        <v/>
      </c>
    </row>
    <row r="20" spans="1:2192" x14ac:dyDescent="0.2">
      <c r="A20" s="255">
        <f>VLOOKUP(B20,DS18:DT22,2,FALSE)</f>
        <v>4</v>
      </c>
      <c r="B20" s="255" t="s">
        <v>34</v>
      </c>
      <c r="C20" s="255">
        <f t="shared" si="850"/>
        <v>1</v>
      </c>
      <c r="D20" s="255">
        <f t="shared" si="851"/>
        <v>0</v>
      </c>
      <c r="E20" s="255">
        <f t="shared" si="852"/>
        <v>3</v>
      </c>
      <c r="F20" s="255">
        <f>SUMIF($DV$3:$DV$60,B20,$DW$3:$DW$60)+SUMIF($DY$3:$DY$60,B20,$DX$3:$DX$60)</f>
        <v>70</v>
      </c>
      <c r="G20" s="255">
        <f>SUMIF($DY$3:$DY$60,B20,$DW$3:$DW$60)+SUMIF($DV$3:$DV$60,B20,$DX$3:$DX$60)</f>
        <v>130</v>
      </c>
      <c r="H20" s="255">
        <f t="shared" si="853"/>
        <v>940</v>
      </c>
      <c r="I20" s="255">
        <f>SUMIF(Tournament!$H$13:$H$52,B20,Tournament!$O$13:$O$52)+SUMIF(Tournament!$N$13:$N$52,B20,Tournament!$Q$13:$Q$52)</f>
        <v>8</v>
      </c>
      <c r="J20" s="255">
        <f>SUMIF(Tournament!$N$13:$N$52,B20,Tournament!$O$13:$O$52)+SUMIF(Tournament!$H$13:$H$52,B20,Tournament!$Q$13:$Q$52)</f>
        <v>17</v>
      </c>
      <c r="K20" s="255">
        <f t="shared" si="854"/>
        <v>991</v>
      </c>
      <c r="L20" s="255">
        <f t="shared" si="855"/>
        <v>4</v>
      </c>
      <c r="M20" s="255">
        <f>SUMIF(DV:DV,B20,EB:EB)+SUMIF(DY:DY,B20,EC:EC)</f>
        <v>1</v>
      </c>
      <c r="N20" s="255">
        <f>SUMIF(DV:DV,B20,ED:ED)+SUMIF(DY:DY,B20,EE:EE)</f>
        <v>1</v>
      </c>
      <c r="O20" s="255">
        <f t="shared" si="856"/>
        <v>6</v>
      </c>
      <c r="P20" s="255">
        <v>12</v>
      </c>
      <c r="Q20" s="255">
        <f t="shared" si="993"/>
        <v>4</v>
      </c>
      <c r="S20" s="255">
        <f>RANK(O20,$O$18:$O$22)+COUNTIF($O$18:O20,O20)-1</f>
        <v>4</v>
      </c>
      <c r="T20" s="255" t="str">
        <f>INDEX($B$18:$B$22,MATCH(3,$S$18:$S$22,0),0)</f>
        <v>Georgia</v>
      </c>
      <c r="U20" s="255">
        <f t="shared" si="994"/>
        <v>3</v>
      </c>
      <c r="V20" s="255" t="str">
        <f>IF(AND(V19&lt;&gt;"",U20=1),T20,"")</f>
        <v/>
      </c>
      <c r="W20" s="255" t="str">
        <f>IF(AND(W19&lt;&gt;"",U21=2),T21,"")</f>
        <v/>
      </c>
      <c r="X20" s="255" t="str">
        <f>IF(AND(X19&lt;&gt;"",U22=3),T22,"")</f>
        <v/>
      </c>
      <c r="AA20" s="255" t="str">
        <f t="shared" si="995"/>
        <v/>
      </c>
      <c r="AB20" s="255">
        <f>SUMPRODUCT((DV3:DV42=AA20)*(DY3:DY42=AA21)*(EF3:EF42="W"))+SUMPRODUCT((DV3:DV42=AA20)*(DY3:DY42=AA22)*(EF3:EF42="W"))+SUMPRODUCT((DV3:DV42=AA20)*(DY3:DY42=AA18)*(EF3:EF42="W"))+SUMPRODUCT((DV3:DV42=AA20)*(DY3:DY42=AA19)*(EF3:EF42="W"))+SUMPRODUCT((DV3:DV42=AA21)*(DY3:DY42=AA20)*(EG3:EG42="W"))+SUMPRODUCT((DV3:DV42=AA22)*(DY3:DY42=AA20)*(EG3:EG42="W"))+SUMPRODUCT((DV3:DV42=AA18)*(DY3:DY42=AA20)*(EG3:EG42="W"))+SUMPRODUCT((DV3:DV42=AA19)*(DY3:DY42=AA20)*(EG3:EG42="W"))</f>
        <v>0</v>
      </c>
      <c r="AC20" s="255">
        <f>SUMPRODUCT((DV3:DV42=AA20)*(DY3:DY42=AA21)*(EF3:EF42="D"))+SUMPRODUCT((DV3:DV42=AA20)*(DY3:DY42=AA22)*(EF3:EF42="D"))+SUMPRODUCT((DV3:DV42=AA20)*(DY3:DY42=AA18)*(EF3:EF42="D"))+SUMPRODUCT((DV3:DV42=AA20)*(DY3:DY42=AA19)*(EF3:EF42="D"))+SUMPRODUCT((DV3:DV42=AA21)*(DY3:DY42=AA20)*(EF3:EF42="D"))+SUMPRODUCT((DV3:DV42=AA22)*(DY3:DY42=AA20)*(EF3:EF42="D"))+SUMPRODUCT((DV3:DV42=AA18)*(DY3:DY42=AA20)*(EF3:EF42="D"))+SUMPRODUCT((DV3:DV42=AA19)*(DY3:DY42=AA20)*(EF3:EF42="D"))</f>
        <v>0</v>
      </c>
      <c r="AD20" s="255">
        <f>SUMPRODUCT((DV3:DV42=AA20)*(DY3:DY42=AA21)*(EF3:EF42="L"))+SUMPRODUCT((DV3:DV42=AA20)*(DY3:DY42=AA22)*(EF3:EF42="L"))+SUMPRODUCT((DV3:DV42=AA20)*(DY3:DY42=AA18)*(EF3:EF42="L"))+SUMPRODUCT((DV3:DV42=AA20)*(DY3:DY42=AA19)*(EF3:EF42="L"))+SUMPRODUCT((DV3:DV42=AA21)*(DY3:DY42=AA20)*(EG3:EG42="L"))+SUMPRODUCT((DV3:DV42=AA22)*(DY3:DY42=AA20)*(EG3:EG42="L"))+SUMPRODUCT((DV3:DV42=AA18)*(DY3:DY42=AA20)*(EG3:EG42="L"))+SUMPRODUCT((DV3:DV42=AA19)*(DY3:DY42=AA20)*(EG3:EG42="L"))</f>
        <v>0</v>
      </c>
      <c r="AE20" s="255">
        <f>IF(AA20&lt;&gt;"",VLOOKUP(AA20,B4:F29,5,FALSE),0)</f>
        <v>0</v>
      </c>
      <c r="AF20" s="255">
        <f>IF(AA20&lt;&gt;"",VLOOKUP(AA20,B4:G29,6,FALSE),0)</f>
        <v>0</v>
      </c>
      <c r="AG20" s="255">
        <f>AE20-AF20+1000</f>
        <v>1000</v>
      </c>
      <c r="AH20" s="255">
        <f>IF(AA20&lt;&gt;"",VLOOKUP(AA20,B4:I29,8,FALSE),0)</f>
        <v>0</v>
      </c>
      <c r="AI20" s="255">
        <f>IF(AA20&lt;&gt;"",VLOOKUP(AA20,B4:J29,9,FALSE),0)</f>
        <v>0</v>
      </c>
      <c r="AJ20" s="255" t="str">
        <f>IF(AA20&lt;&gt;"",AH20-AI20+1000,"")</f>
        <v/>
      </c>
      <c r="AK20" s="255" t="str">
        <f>IF(AA20&lt;&gt;"",VLOOKUP(AA20,B18:F22,5,FALSE),"")</f>
        <v/>
      </c>
      <c r="AL20" s="255" t="str">
        <f>IF(AA20&lt;&gt;"",VLOOKUP(AA20,B18:I22,8,FALSE),"")</f>
        <v/>
      </c>
      <c r="AM20" s="255" t="str">
        <f>IF(AA20&lt;&gt;"",VLOOKUP(AA20,B18:P22,15,FALSE),"")</f>
        <v/>
      </c>
      <c r="AN20" s="255">
        <f>SUMPRODUCT((DV3:DV42=AA20)*(DY3:DY42=AA21)*EB3:EB42)+SUMPRODUCT((DV3:DV42=AA20)*(DY3:DY42=AA22)*EB3:EB42)+SUMPRODUCT((DV3:DV42=AA20)*(DY3:DY42=AA18)*EB3:EB42)+SUMPRODUCT((DV3:DV42=AA20)*(DY3:DY42=AA19)*EB3:EB42)+SUMPRODUCT((DV3:DV42=AA21)*(DY3:DY42=AA20)*EC3:EC42)+SUMPRODUCT((DV3:DV42=AA22)*(DY3:DY42=AA20)*EC3:EC42)+SUMPRODUCT((DV3:DV42=AA18)*(DY3:DY42=AA20)*EC3:EC42)+SUMPRODUCT((DV3:DV42=AA19)*(DY3:DY42=AA20)*EC3:EC42)</f>
        <v>0</v>
      </c>
      <c r="AO20" s="255">
        <f>SUMPRODUCT((DV3:DV42=AA20)*(DY3:DY42=AA21)*ED3:ED42)+SUMPRODUCT((DV3:DV42=AA20)*(DY3:DY42=AA22)*ED3:ED42)+SUMPRODUCT((DV3:DV42=AA20)*(DY3:DY42=AA18)*ED3:ED42)+SUMPRODUCT((DV3:DV42=AA20)*(DY3:DY42=AA19)*ED3:ED42)+SUMPRODUCT((DV3:DV42=AA21)*(DY3:DY42=AA20)*EE3:EE42)+SUMPRODUCT((DV3:DV42=AA22)*(DY3:DY42=AA20)*EE3:EE42)+SUMPRODUCT((DV3:DV42=AA18)*(DY3:DY42=AA20)*EE3:EE42)+SUMPRODUCT((DV3:DV42=AA19)*(DY3:DY42=AA20)*EE3:EE42)</f>
        <v>0</v>
      </c>
      <c r="AP20" s="255" t="str">
        <f>IF(AA20&lt;&gt;"",AB20*4+AC20*2+AN20+AO20,"")</f>
        <v/>
      </c>
      <c r="AQ20" s="255" t="str">
        <f>IF(AA20&lt;&gt;"",RANK(AP20,AP18:AP22),"")</f>
        <v/>
      </c>
      <c r="AR20" s="255">
        <f>SUMPRODUCT((AP18:AP22=AP20)*(AG18:AG22&gt;AG20))</f>
        <v>0</v>
      </c>
      <c r="AS20" s="255">
        <f>SUMPRODUCT((AP18:AP22=AP20)*(AG18:AG22=AG20)*(AJ18:AJ22&gt;AJ20))</f>
        <v>0</v>
      </c>
      <c r="AT20" s="255">
        <f>SUMPRODUCT((AP18:AP22=AP20)*(AG18:AG22=AG20)*(AJ18:AJ22=AJ20)*(AK18:AK22&gt;AK20))</f>
        <v>0</v>
      </c>
      <c r="AU20" s="255">
        <f>SUMPRODUCT((AP18:AP22=AP20)*(AG18:AG22=AG20)*(AJ18:AJ22=AJ20)*(AK18:AK22=AK20)*(AL18:AL22&gt;AL20))</f>
        <v>0</v>
      </c>
      <c r="AV20" s="255">
        <f>SUMPRODUCT((AP18:AP22=AP20)*(AG18:AG22=AG20)*(AJ18:AJ22=AJ20)*(AK18:AK22=AK20)*(AL18:AL22=AL20)*(AM18:AM22&gt;AM20))</f>
        <v>0</v>
      </c>
      <c r="AW20" s="255" t="str">
        <f t="shared" si="998"/>
        <v/>
      </c>
      <c r="AX20" s="255" t="str">
        <f>IF(AA20&lt;&gt;"",INDEX(AA18:AA22,MATCH(3,AW18:AW22,0),0),"")</f>
        <v/>
      </c>
      <c r="AY20" s="255" t="str">
        <f>IF(W19&lt;&gt;"",W19,"")</f>
        <v/>
      </c>
      <c r="AZ20" s="255">
        <f>SUMPRODUCT((DV3:DV42=AY20)*(DY3:DY42=AY21)*(EF3:EF42="W"))+SUMPRODUCT((DV3:DV42=AY20)*(DY3:DY42=AY22)*(EF3:EF42="W"))+SUMPRODUCT((DV3:DV42=AY20)*(DY3:DY42=AY19)*(EF3:EF42="W"))+SUMPRODUCT((DV3:DV42=AY21)*(DY3:DY42=AY20)*(EG3:EG42="W"))+SUMPRODUCT((DV3:DV42=AY22)*(DY3:DY42=AY20)*(EG3:EG42="W"))+SUMPRODUCT((DV3:DV42=AY19)*(DY3:DY42=AY20)*(EG3:EG42="W"))</f>
        <v>0</v>
      </c>
      <c r="BA20" s="255">
        <f>SUMPRODUCT((DV3:DV42=AY20)*(DY3:DY42=AY21)*(EF3:EF42="D"))+SUMPRODUCT((DV3:DV42=AY20)*(DY3:DY42=AY22)*(EF3:EF42="D"))+SUMPRODUCT((DV3:DV42=AY20)*(DY3:DY42=AY19)*(EF3:EF42="D"))+SUMPRODUCT((DV3:DV42=AY21)*(DY3:DY42=AY20)*(EF3:EF42="D"))+SUMPRODUCT((DV3:DV42=AY22)*(DY3:DY42=AY20)*(EF3:EF42="D"))+SUMPRODUCT((DV3:DV42=AY19)*(DY3:DY42=AY20)*(EF3:EF42="D"))</f>
        <v>0</v>
      </c>
      <c r="BB20" s="255">
        <f>SUMPRODUCT((DV3:DV42=AY20)*(DY3:DY42=AY21)*(EF3:EF42="L"))+SUMPRODUCT((DV3:DV42=AY20)*(DY3:DY42=AY22)*(EF3:EF42="L"))+SUMPRODUCT((DV3:DV42=AY20)*(DY3:DY42=AY19)*(EF3:EF42="L"))+SUMPRODUCT((DV3:DV42=AY21)*(DY3:DY42=AY20)*(EG3:EG42="L"))+SUMPRODUCT((DV3:DV42=AY22)*(DY3:DY42=AY20)*(EG3:EG42="L"))+SUMPRODUCT((DV3:DV42=AY19)*(DY3:DY42=AY20)*(EG3:EG42="L"))</f>
        <v>0</v>
      </c>
      <c r="BC20" s="255">
        <f>IF(AY20&lt;&gt;"",VLOOKUP(AY20,B4:F29,5,FALSE),0)</f>
        <v>0</v>
      </c>
      <c r="BD20" s="255">
        <f>IF(AY20&lt;&gt;"",VLOOKUP(AY20,B4:G29,6,FALSE),0)</f>
        <v>0</v>
      </c>
      <c r="BE20" s="255">
        <f>BC20-BD20+1000</f>
        <v>1000</v>
      </c>
      <c r="BF20" s="255">
        <f>IF(AY20&lt;&gt;"",VLOOKUP(AY20,B4:I29,8,FALSE),0)</f>
        <v>0</v>
      </c>
      <c r="BG20" s="255">
        <f>IF(AY20&lt;&gt;"",VLOOKUP(AY20,B4:J29,9,FALSE),0)</f>
        <v>0</v>
      </c>
      <c r="BH20" s="255">
        <f t="shared" ref="BH20" si="1138">BF20-BG20+1000</f>
        <v>1000</v>
      </c>
      <c r="BI20" s="255" t="str">
        <f>IF(AY20&lt;&gt;"",VLOOKUP(AY20,B18:F22,5,FALSE),"")</f>
        <v/>
      </c>
      <c r="BJ20" s="255" t="str">
        <f>IF(AY20&lt;&gt;"",VLOOKUP(AY20,B18:I22,8,FALSE),"")</f>
        <v/>
      </c>
      <c r="BK20" s="255" t="str">
        <f>IF(AY20&lt;&gt;"",VLOOKUP(AY20,B18:P22,15,FALSE),"")</f>
        <v/>
      </c>
      <c r="BL20" s="255">
        <f>SUMPRODUCT((DV3:DV42=AY20)*(DY3:DY42=AY21)*EB3:EB42)+SUMPRODUCT((DV3:DV42=AY20)*(DY3:DY42=AY22)*EB3:EB42)+SUMPRODUCT((DV3:DV42=AY20)*(DY3:DY42=AY19)*EB3:EB42)+SUMPRODUCT((DV3:DV42=AY21)*(DY3:DY42=AY20)*EC3:EC42)+SUMPRODUCT((DV3:DV42=AY22)*(DY3:DY42=AY20)*EC3:EC42)+SUMPRODUCT((DV3:DV42=AY19)*(DY3:DY42=AY20)*EC3:EC42)</f>
        <v>0</v>
      </c>
      <c r="BM20" s="255">
        <f>SUMPRODUCT((DV3:DV42=AY20)*(DY3:DY42=AY21)*ED3:ED42)+SUMPRODUCT((DV3:DV42=AY20)*(DY3:DY42=AY22)*ED3:ED42)+SUMPRODUCT((DV3:DV42=AY20)*(DY3:DY42=AY19)*ED3:ED42)+SUMPRODUCT((DV3:DV42=AY21)*(DY3:DY42=AY20)*EE3:EE42)+SUMPRODUCT((DV3:DV42=AY22)*(DY3:DY42=AY20)*EE3:EE42)+SUMPRODUCT((DV3:DV42=AY19)*(DY3:DY42=AY20)*EE3:EE42)</f>
        <v>0</v>
      </c>
      <c r="BN20" s="255">
        <f>AZ20*4+BA20*2+BL20+BM20</f>
        <v>0</v>
      </c>
      <c r="BO20" s="255" t="str">
        <f>IF(AY20&lt;&gt;"",RANK(BN20,BN19:BN22),"")</f>
        <v/>
      </c>
      <c r="BP20" s="255">
        <f>SUMPRODUCT((BN19:BN22=BN20)*(BE19:BE22&gt;BE20))</f>
        <v>0</v>
      </c>
      <c r="BQ20" s="255">
        <f>SUMPRODUCT((BN19:BN22=BN20)*(BE19:BE22=BE20)*(BH19:BH22&gt;BH20))</f>
        <v>0</v>
      </c>
      <c r="BR20" s="255">
        <f>SUMPRODUCT((BN18:BN22=BN20)*(BE18:BE22=BE20)*(BH18:BH22=BH20)*(BI18:BI22&gt;BI20))</f>
        <v>0</v>
      </c>
      <c r="BS20" s="255">
        <f>SUMPRODUCT((BN18:BN22=BN20)*(BE18:BE22=BE20)*(BH18:BH22=BH20)*(BI18:BI22=BI20)*(BJ18:BJ22&gt;BJ20))</f>
        <v>0</v>
      </c>
      <c r="BT20" s="255">
        <f>SUMPRODUCT((BN18:BN22=BN20)*(BE18:BE22=BE20)*(BH18:BH22=BH20)*(BI18:BI22=BI20)*(BJ18:BJ22=BJ20)*(BK18:BK22&gt;BK20))</f>
        <v>0</v>
      </c>
      <c r="BU20" s="255" t="str">
        <f t="shared" si="999"/>
        <v/>
      </c>
      <c r="BV20" s="255" t="str">
        <f>IF(AY20&lt;&gt;"",INDEX(AY19:AY22,MATCH(3,BU19:BU22,0),0),"")</f>
        <v/>
      </c>
      <c r="BW20" s="255" t="str">
        <f>IF(X18&lt;&gt;"",X18,"")</f>
        <v/>
      </c>
      <c r="BX20" s="255">
        <f>SUMPRODUCT((DV3:DV42=BW20)*(DY3:DY42=BW21)*(EF3:EF42="W"))+SUMPRODUCT((DV3:DV42=BW20)*(DY3:DY42=BW22)*(EF3:EF42="W"))+SUMPRODUCT((DV3:DV42=BW20)*(DY3:DY42=BW23)*(EF3:EF42="W"))+SUMPRODUCT((DV3:DV42=BW21)*(DY3:DY42=BW20)*(EG3:EG42="W"))+SUMPRODUCT((DV3:DV42=BW22)*(DY3:DY42=BW20)*(EG3:EG42="W"))+SUMPRODUCT((DV3:DV42=BW23)*(DY3:DY42=BW20)*(EG3:EG42="W"))</f>
        <v>0</v>
      </c>
      <c r="BY20" s="255">
        <f>SUMPRODUCT((DV3:DV42=BW20)*(DY3:DY42=BW21)*(EF3:EF42="D"))+SUMPRODUCT((DV3:DV42=BW20)*(DY3:DY42=BW22)*(EF3:EF42="D"))+SUMPRODUCT((DV3:DV42=BW20)*(DY3:DY42=BW23)*(EF3:EF42="D"))+SUMPRODUCT((DV3:DV42=BW21)*(DY3:DY42=BW20)*(EF3:EF42="D"))+SUMPRODUCT((DV3:DV42=BW22)*(DY3:DY42=BW20)*(EF3:EF42="D"))+SUMPRODUCT((DV3:DV42=BW23)*(DY3:DY42=BW20)*(EF3:EF42="D"))</f>
        <v>0</v>
      </c>
      <c r="BZ20" s="255">
        <f>SUMPRODUCT((DV3:DV42=BW20)*(DY3:DY42=BW21)*(EF3:EF42="L"))+SUMPRODUCT((DV3:DV42=BW20)*(DY3:DY42=BW22)*(EF3:EF42="L"))+SUMPRODUCT((DV3:DV42=BW20)*(DY3:DY42=BW23)*(EF3:EF42="L"))+SUMPRODUCT((DV3:DV42=BW21)*(DY3:DY42=BW20)*(EG3:EG42="L"))+SUMPRODUCT((DV3:DV42=BW22)*(DY3:DY42=BW20)*(EG3:EG42="L"))+SUMPRODUCT((DV3:DV42=BW23)*(DY3:DY42=BW20)*(EG3:EG42="L"))</f>
        <v>0</v>
      </c>
      <c r="CA20" s="255">
        <f>IF(BW20&lt;&gt;"",VLOOKUP(BW20,B4:F29,5,FALSE),0)</f>
        <v>0</v>
      </c>
      <c r="CB20" s="255">
        <f>IF(BW20&lt;&gt;"",VLOOKUP(BW20,B4:G29,6,FALSE),0)</f>
        <v>0</v>
      </c>
      <c r="CC20" s="255">
        <f>CA20-CB20+1000</f>
        <v>1000</v>
      </c>
      <c r="CD20" s="255">
        <f>IF(BW20&lt;&gt;"",VLOOKUP(BW20,B4:I29,8,FALSE),0)</f>
        <v>0</v>
      </c>
      <c r="CE20" s="255">
        <f>IF(BW20&lt;&gt;"",VLOOKUP(BW20,B4:J29,9,FALSE),0)</f>
        <v>0</v>
      </c>
      <c r="CF20" s="255">
        <f>CD20-CE20+1000</f>
        <v>1000</v>
      </c>
      <c r="CG20" s="255" t="str">
        <f>IF(BW20&lt;&gt;"",VLOOKUP(BW20,B18:F22,5,FALSE),"")</f>
        <v/>
      </c>
      <c r="CH20" s="255" t="str">
        <f>IF(BW20&lt;&gt;"",VLOOKUP(BW20,B18:I22,8,FALSE),"")</f>
        <v/>
      </c>
      <c r="CI20" s="255" t="str">
        <f>IF(BW20&lt;&gt;"",VLOOKUP(BW20,B18:P22,15,FALSE),"")</f>
        <v/>
      </c>
      <c r="CJ20" s="255">
        <f>SUMPRODUCT((DV3:DV42=BW20)*(DY3:DY42=BW21)*EB3:EB42)+SUMPRODUCT((DV3:DV42=BW20)*(DY3:DY42=BW22)*EB3:EB42)+SUMPRODUCT((DV3:DV42=BW20)*(DY3:DY42=BW23)*EB3:EB42)+SUMPRODUCT((DV3:DV42=BW21)*(DY3:DY42=BW20)*EC3:EC42)+SUMPRODUCT((DV3:DV42=BW22)*(DY3:DY42=BW20)*EC3:EC42)+SUMPRODUCT((DV3:DV42=BW23)*(DY3:DY42=BW20)*EC3:EC42)</f>
        <v>0</v>
      </c>
      <c r="CK20" s="255">
        <f>SUMPRODUCT((DV3:DV42=BW20)*(DY3:DY42=BW21)*ED3:ED42)+SUMPRODUCT((DV3:DV42=BW20)*(DY3:DY42=BW22)*ED3:ED42)+SUMPRODUCT((DV3:DV42=BW20)*(DY3:DY42=BW23)*ED3:ED42)+SUMPRODUCT((DV3:DV42=BW21)*(DY3:DY42=BW20)*EE3:EE42)+SUMPRODUCT((DV3:DV42=BW22)*(DY3:DY42=BW20)*EE3:EE42)+SUMPRODUCT((DV3:DV42=BW23)*(DY3:DY42=BW20)*EE3:EE42)</f>
        <v>0</v>
      </c>
      <c r="CL20" s="255">
        <f>BX20*4+BY20*2+CJ20+CK20</f>
        <v>0</v>
      </c>
      <c r="CM20" s="255" t="str">
        <f>IF(BW20&lt;&gt;"",RANK(CL20,CL20:CL23),"")</f>
        <v/>
      </c>
      <c r="CN20" s="255">
        <f>SUMPRODUCT((CL20:CL23=CL20)*(CC20:CC23&gt;CC20))</f>
        <v>0</v>
      </c>
      <c r="CO20" s="255">
        <f>SUMPRODUCT((CL20:CL23=CL20)*(CC20:CC23=CC20)*(CF20:CF23&gt;CF20))</f>
        <v>0</v>
      </c>
      <c r="CP20" s="255">
        <f>SUMPRODUCT((CL18:CL22=CL20)*(CC18:CC22=CC20)*(CF18:CF22=CF20)*(CG18:CG22&gt;CG20))</f>
        <v>0</v>
      </c>
      <c r="CQ20" s="255">
        <f>SUMPRODUCT((CL18:CL22=CL20)*(CC18:CC22=CC20)*(CF18:CF22=CF20)*(CG18:CG22=CG20)*(CH18:CH22&gt;CH20))</f>
        <v>0</v>
      </c>
      <c r="CR20" s="255">
        <f>SUMPRODUCT((CL18:CL22=CL20)*(CC18:CC22=CC20)*(CF18:CF22=CF20)*(CG18:CG22=CG20)*(CH18:CH22=CH20)*(CI18:CI22&gt;CI20))</f>
        <v>0</v>
      </c>
      <c r="CS20" s="255" t="str">
        <f t="shared" ref="CS20:CS22" si="1139">IF(BW20&lt;&gt;"",SUM(CM20:CR20)+2,"")</f>
        <v/>
      </c>
      <c r="CT20" s="255" t="str">
        <f>IF(BW20&lt;&gt;"",INDEX(BW20:BW22,MATCH(3,CS20:CS22,0),0),"")</f>
        <v/>
      </c>
      <c r="DS20" s="255" t="str">
        <f>IF(CT20&lt;&gt;"",CT20,IF(BV20&lt;&gt;"",BV20,IF(AX20&lt;&gt;"",AX20,T20)))</f>
        <v>Georgia</v>
      </c>
      <c r="DT20" s="255">
        <v>3</v>
      </c>
      <c r="DU20" s="255">
        <v>18</v>
      </c>
      <c r="DV20" s="255" t="str">
        <f>Tournament!H30</f>
        <v>Scotland</v>
      </c>
      <c r="DW20" s="255">
        <f>IF(AND(Tournament!J30&lt;&gt;"",Tournament!L30&lt;&gt;""),Tournament!J30,0)</f>
        <v>39</v>
      </c>
      <c r="DX20" s="255">
        <f>IF(AND(Tournament!L30&lt;&gt;"",Tournament!J30&lt;&gt;""),Tournament!L30,0)</f>
        <v>16</v>
      </c>
      <c r="DY20" s="255" t="str">
        <f>Tournament!N30</f>
        <v>USA</v>
      </c>
      <c r="DZ20" s="255">
        <f>IF(Tournament!O30&lt;&gt;"",Tournament!O30,0)</f>
        <v>5</v>
      </c>
      <c r="EA20" s="255">
        <f>IF(Tournament!Q30&lt;&gt;"",Tournament!Q30,0)</f>
        <v>1</v>
      </c>
      <c r="EB20" s="255">
        <f>IF(DW20&lt;&gt;"",IF(Tournament!O30&gt;3,1,0),0)</f>
        <v>1</v>
      </c>
      <c r="EC20" s="255">
        <f>IF(DX20&lt;&gt;"",IF(Tournament!Q30&gt;3,1,0),0)</f>
        <v>0</v>
      </c>
      <c r="ED20" s="255">
        <f t="shared" si="15"/>
        <v>0</v>
      </c>
      <c r="EE20" s="255">
        <f t="shared" si="16"/>
        <v>0</v>
      </c>
      <c r="EF20" s="255" t="str">
        <f>IF(AND(Tournament!J30&lt;&gt;"",Tournament!L30&lt;&gt;""),IF(DW20&gt;DX20,"W",IF(DW20=DX20,"D","L")),"")</f>
        <v>W</v>
      </c>
      <c r="EG20" s="255" t="str">
        <f t="shared" si="17"/>
        <v>L</v>
      </c>
      <c r="EH20" s="255">
        <f ca="1">VLOOKUP(EI20,IZ18:JA22,2,FALSE)</f>
        <v>3</v>
      </c>
      <c r="EI20" s="255" t="s">
        <v>34</v>
      </c>
      <c r="EJ20" s="255">
        <f t="shared" ca="1" si="858"/>
        <v>0</v>
      </c>
      <c r="EK20" s="255">
        <f t="shared" ca="1" si="859"/>
        <v>0</v>
      </c>
      <c r="EL20" s="255">
        <f t="shared" ca="1" si="860"/>
        <v>0</v>
      </c>
      <c r="EM20" s="255">
        <f t="shared" ca="1" si="861"/>
        <v>0</v>
      </c>
      <c r="EN20" s="255">
        <f t="shared" ca="1" si="1000"/>
        <v>0</v>
      </c>
      <c r="EO20" s="255">
        <f t="shared" ca="1" si="862"/>
        <v>1000</v>
      </c>
      <c r="EP20" s="255">
        <f t="shared" ca="1" si="1001"/>
        <v>0</v>
      </c>
      <c r="EQ20" s="255">
        <f t="shared" ca="1" si="1002"/>
        <v>0</v>
      </c>
      <c r="ER20" s="255">
        <f t="shared" ca="1" si="863"/>
        <v>1000</v>
      </c>
      <c r="ES20" s="255">
        <f t="shared" ca="1" si="864"/>
        <v>0</v>
      </c>
      <c r="ET20" s="255">
        <f ca="1">SUMIF(JC:JC,EI20,JI:JI)+SUMIF(JF:JF,EI20,JJ:JJ)</f>
        <v>0</v>
      </c>
      <c r="EU20" s="255">
        <f ca="1">SUMIF(JC:JC,EI20,JK:JK)+SUMIF(JF:JF,EI20,JL:JL)</f>
        <v>0</v>
      </c>
      <c r="EV20" s="255">
        <f t="shared" ca="1" si="865"/>
        <v>0</v>
      </c>
      <c r="EW20" s="255">
        <v>12</v>
      </c>
      <c r="EX20" s="255">
        <f t="shared" ca="1" si="1003"/>
        <v>1</v>
      </c>
      <c r="EZ20" s="255">
        <f ca="1">RANK(EV20,EV$18:EV$22)+COUNTIF(EV$18:EV20,EV20)-1</f>
        <v>3</v>
      </c>
      <c r="FA20" s="255" t="str">
        <f ca="1">INDEX(EI$18:EI$22,MATCH(3,EZ$18:EZ$22,0),0)</f>
        <v>Tonga</v>
      </c>
      <c r="FB20" s="255">
        <f t="shared" ca="1" si="1004"/>
        <v>1</v>
      </c>
      <c r="FC20" s="255" t="str">
        <f ca="1">IF(AND(FC19&lt;&gt;"",FB20=1),FA20,"")</f>
        <v>Tonga</v>
      </c>
      <c r="FD20" s="255" t="str">
        <f ca="1">IF(AND(FD19&lt;&gt;"",FB21=2),FA21,"")</f>
        <v/>
      </c>
      <c r="FE20" s="255" t="str">
        <f ca="1">IF(AND(FE19&lt;&gt;"",FB22=3),FA22,"")</f>
        <v/>
      </c>
      <c r="FH20" s="255" t="str">
        <f t="shared" ca="1" si="1005"/>
        <v>Tonga</v>
      </c>
      <c r="FI20" s="255">
        <f ca="1">SUMPRODUCT((JC3:JC42=FH20)*(JF3:JF42=FH21)*(JM3:JM42="W"))+SUMPRODUCT((JC3:JC42=FH20)*(JF3:JF42=FH22)*(JM3:JM42="W"))+SUMPRODUCT((JC3:JC42=FH20)*(JF3:JF42=FH18)*(JM3:JM42="W"))+SUMPRODUCT((JC3:JC42=FH20)*(JF3:JF42=FH19)*(JM3:JM42="W"))+SUMPRODUCT((JC3:JC42=FH21)*(JF3:JF42=FH20)*(JN3:JN42="W"))+SUMPRODUCT((JC3:JC42=FH22)*(JF3:JF42=FH20)*(JN3:JN42="W"))+SUMPRODUCT((JC3:JC42=FH18)*(JF3:JF42=FH20)*(JN3:JN42="W"))+SUMPRODUCT((JC3:JC42=FH19)*(JF3:JF42=FH20)*(JN3:JN42="W"))</f>
        <v>0</v>
      </c>
      <c r="FJ20" s="255">
        <f ca="1">SUMPRODUCT((JC3:JC42=FH20)*(JF3:JF42=FH21)*(JM3:JM42="D"))+SUMPRODUCT((JC3:JC42=FH20)*(JF3:JF42=FH22)*(JM3:JM42="D"))+SUMPRODUCT((JC3:JC42=FH20)*(JF3:JF42=FH18)*(JM3:JM42="D"))+SUMPRODUCT((JC3:JC42=FH20)*(JF3:JF42=FH19)*(JM3:JM42="D"))+SUMPRODUCT((JC3:JC42=FH21)*(JF3:JF42=FH20)*(JM3:JM42="D"))+SUMPRODUCT((JC3:JC42=FH22)*(JF3:JF42=FH20)*(JM3:JM42="D"))+SUMPRODUCT((JC3:JC42=FH18)*(JF3:JF42=FH20)*(JM3:JM42="D"))+SUMPRODUCT((JC3:JC42=FH19)*(JF3:JF42=FH20)*(JM3:JM42="D"))</f>
        <v>0</v>
      </c>
      <c r="FK20" s="255">
        <f ca="1">SUMPRODUCT((JC3:JC42=FH20)*(JF3:JF42=FH21)*(JM3:JM42="L"))+SUMPRODUCT((JC3:JC42=FH20)*(JF3:JF42=FH22)*(JM3:JM42="L"))+SUMPRODUCT((JC3:JC42=FH20)*(JF3:JF42=FH18)*(JM3:JM42="L"))+SUMPRODUCT((JC3:JC42=FH20)*(JF3:JF42=FH19)*(JM3:JM42="L"))+SUMPRODUCT((JC3:JC42=FH21)*(JF3:JF42=FH20)*(JN3:JN42="L"))+SUMPRODUCT((JC3:JC42=FH22)*(JF3:JF42=FH20)*(JN3:JN42="L"))+SUMPRODUCT((JC3:JC42=FH18)*(JF3:JF42=FH20)*(JN3:JN42="L"))+SUMPRODUCT((JC3:JC42=FH19)*(JF3:JF42=FH20)*(JN3:JN42="L"))</f>
        <v>0</v>
      </c>
      <c r="FL20" s="255">
        <f ca="1">IF(FH20&lt;&gt;"",VLOOKUP(FH20,EI4:EM29,5,FALSE),0)</f>
        <v>0</v>
      </c>
      <c r="FM20" s="255">
        <f ca="1">IF(FH20&lt;&gt;"",VLOOKUP(FH20,EI4:EN29,6,FALSE),0)</f>
        <v>0</v>
      </c>
      <c r="FN20" s="255">
        <f ca="1">FL20-FM20+1000</f>
        <v>1000</v>
      </c>
      <c r="FO20" s="255">
        <f ca="1">IF(FH20&lt;&gt;"",VLOOKUP(FH20,EI4:EP29,8,FALSE),0)</f>
        <v>0</v>
      </c>
      <c r="FP20" s="255">
        <f ca="1">IF(FH20&lt;&gt;"",VLOOKUP(FH20,EI4:EQ29,9,FALSE),0)</f>
        <v>0</v>
      </c>
      <c r="FQ20" s="255">
        <f ca="1">IF(FH20&lt;&gt;"",FO20-FP20+1000,"")</f>
        <v>1000</v>
      </c>
      <c r="FR20" s="255">
        <f ca="1">IF(FH20&lt;&gt;"",VLOOKUP(FH20,EI18:EM22,5,FALSE),"")</f>
        <v>0</v>
      </c>
      <c r="FS20" s="255">
        <f ca="1">IF(FH20&lt;&gt;"",VLOOKUP(FH20,EI18:EP22,8,FALSE),"")</f>
        <v>0</v>
      </c>
      <c r="FT20" s="255">
        <f ca="1">IF(FH20&lt;&gt;"",VLOOKUP(FH20,EI18:EW22,15,FALSE),"")</f>
        <v>12</v>
      </c>
      <c r="FU20" s="255">
        <f ca="1">SUMPRODUCT((JC3:JC42=FH20)*(JF3:JF42=FH21)*JI3:JI42)+SUMPRODUCT((JC3:JC42=FH20)*(JF3:JF42=FH22)*JI3:JI42)+SUMPRODUCT((JC3:JC42=FH20)*(JF3:JF42=FH18)*JI3:JI42)+SUMPRODUCT((JC3:JC42=FH20)*(JF3:JF42=FH19)*JI3:JI42)+SUMPRODUCT((JC3:JC42=FH21)*(JF3:JF42=FH20)*JJ3:JJ42)+SUMPRODUCT((JC3:JC42=FH22)*(JF3:JF42=FH20)*JJ3:JJ42)+SUMPRODUCT((JC3:JC42=FH18)*(JF3:JF42=FH20)*JJ3:JJ42)+SUMPRODUCT((JC3:JC42=FH19)*(JF3:JF42=FH20)*JJ3:JJ42)</f>
        <v>0</v>
      </c>
      <c r="FV20" s="255">
        <f ca="1">SUMPRODUCT((JC3:JC42=FH20)*(JF3:JF42=FH21)*JK3:JK42)+SUMPRODUCT((JC3:JC42=FH20)*(JF3:JF42=FH22)*JK3:JK42)+SUMPRODUCT((JC3:JC42=FH20)*(JF3:JF42=FH18)*JK3:JK42)+SUMPRODUCT((JC3:JC42=FH20)*(JF3:JF42=FH19)*JK3:JK42)+SUMPRODUCT((JC3:JC42=FH21)*(JF3:JF42=FH20)*JL3:JL42)+SUMPRODUCT((JC3:JC42=FH22)*(JF3:JF42=FH20)*JL3:JL42)+SUMPRODUCT((JC3:JC42=FH18)*(JF3:JF42=FH20)*JL3:JL42)+SUMPRODUCT((JC3:JC42=FH19)*(JF3:JF42=FH20)*JL3:JL42)</f>
        <v>0</v>
      </c>
      <c r="FW20" s="255">
        <f ca="1">IF(FH20&lt;&gt;"",FI20*4+FJ20*2+FU20+FV20,"")</f>
        <v>0</v>
      </c>
      <c r="FX20" s="255">
        <f ca="1">IF(FH20&lt;&gt;"",RANK(FW20,FW18:FW22),"")</f>
        <v>1</v>
      </c>
      <c r="FY20" s="255">
        <f ca="1">SUMPRODUCT((FW18:FW22=FW20)*(FN18:FN22&gt;FN20))</f>
        <v>0</v>
      </c>
      <c r="FZ20" s="255">
        <f ca="1">SUMPRODUCT((FW18:FW22=FW20)*(FN18:FN22=FN20)*(FQ18:FQ22&gt;FQ20))</f>
        <v>0</v>
      </c>
      <c r="GA20" s="255">
        <f ca="1">SUMPRODUCT((FW18:FW22=FW20)*(FN18:FN22=FN20)*(FQ18:FQ22=FQ20)*(FR18:FR22&gt;FR20))</f>
        <v>0</v>
      </c>
      <c r="GB20" s="255">
        <f ca="1">SUMPRODUCT((FW18:FW22=FW20)*(FN18:FN22=FN20)*(FQ18:FQ22=FQ20)*(FR18:FR22=FR20)*(FS18:FS22&gt;FS20))</f>
        <v>0</v>
      </c>
      <c r="GC20" s="255">
        <f ca="1">SUMPRODUCT((FW18:FW22=FW20)*(FN18:FN22=FN20)*(FQ18:FQ22=FQ20)*(FR18:FR22=FR20)*(FS18:FS22=FS20)*(FT18:FT22&gt;FT20))</f>
        <v>2</v>
      </c>
      <c r="GD20" s="255">
        <f t="shared" ca="1" si="1008"/>
        <v>3</v>
      </c>
      <c r="GE20" s="255" t="str">
        <f ca="1">IF(FH20&lt;&gt;"",INDEX(FH18:FH22,MATCH(3,GD18:GD22,0),0),"")</f>
        <v>Tonga</v>
      </c>
      <c r="GF20" s="255" t="str">
        <f ca="1">IF(FD19&lt;&gt;"",FD19,"")</f>
        <v/>
      </c>
      <c r="GG20" s="255">
        <f ca="1">SUMPRODUCT((JC3:JC42=GF20)*(JF3:JF42=GF21)*(JM3:JM42="W"))+SUMPRODUCT((JC3:JC42=GF20)*(JF3:JF42=GF22)*(JM3:JM42="W"))+SUMPRODUCT((JC3:JC42=GF20)*(JF3:JF42=GF19)*(JM3:JM42="W"))+SUMPRODUCT((JC3:JC42=GF21)*(JF3:JF42=GF20)*(JN3:JN42="W"))+SUMPRODUCT((JC3:JC42=GF22)*(JF3:JF42=GF20)*(JN3:JN42="W"))+SUMPRODUCT((JC3:JC42=GF19)*(JF3:JF42=GF20)*(JN3:JN42="W"))</f>
        <v>0</v>
      </c>
      <c r="GH20" s="255">
        <f ca="1">SUMPRODUCT((JC3:JC42=GF20)*(JF3:JF42=GF21)*(JM3:JM42="D"))+SUMPRODUCT((JC3:JC42=GF20)*(JF3:JF42=GF22)*(JM3:JM42="D"))+SUMPRODUCT((JC3:JC42=GF20)*(JF3:JF42=GF19)*(JM3:JM42="D"))+SUMPRODUCT((JC3:JC42=GF21)*(JF3:JF42=GF20)*(JM3:JM42="D"))+SUMPRODUCT((JC3:JC42=GF22)*(JF3:JF42=GF20)*(JM3:JM42="D"))+SUMPRODUCT((JC3:JC42=GF19)*(JF3:JF42=GF20)*(JM3:JM42="D"))</f>
        <v>0</v>
      </c>
      <c r="GI20" s="255">
        <f ca="1">SUMPRODUCT((JC3:JC42=GF20)*(JF3:JF42=GF21)*(JM3:JM42="L"))+SUMPRODUCT((JC3:JC42=GF20)*(JF3:JF42=GF22)*(JM3:JM42="L"))+SUMPRODUCT((JC3:JC42=GF20)*(JF3:JF42=GF19)*(JM3:JM42="L"))+SUMPRODUCT((JC3:JC42=GF21)*(JF3:JF42=GF20)*(JN3:JN42="L"))+SUMPRODUCT((JC3:JC42=GF22)*(JF3:JF42=GF20)*(JN3:JN42="L"))+SUMPRODUCT((JC3:JC42=GF19)*(JF3:JF42=GF20)*(JN3:JN42="L"))</f>
        <v>0</v>
      </c>
      <c r="GJ20" s="255">
        <f ca="1">IF(GF20&lt;&gt;"",VLOOKUP(GF20,EI4:EM29,5,FALSE),0)</f>
        <v>0</v>
      </c>
      <c r="GK20" s="255">
        <f ca="1">IF(GF20&lt;&gt;"",VLOOKUP(GF20,EI4:EN29,6,FALSE),0)</f>
        <v>0</v>
      </c>
      <c r="GL20" s="255">
        <f ca="1">GJ20-GK20+1000</f>
        <v>1000</v>
      </c>
      <c r="GM20" s="255">
        <f ca="1">IF(GF20&lt;&gt;"",VLOOKUP(GF20,EI4:EP29,8,FALSE),0)</f>
        <v>0</v>
      </c>
      <c r="GN20" s="255">
        <f ca="1">IF(GF20&lt;&gt;"",VLOOKUP(GF20,EI4:EQ29,9,FALSE),0)</f>
        <v>0</v>
      </c>
      <c r="GO20" s="255">
        <f t="shared" ref="GO20" ca="1" si="1140">GM20-GN20+1000</f>
        <v>1000</v>
      </c>
      <c r="GP20" s="255" t="str">
        <f ca="1">IF(GF20&lt;&gt;"",VLOOKUP(GF20,EI18:EM22,5,FALSE),"")</f>
        <v/>
      </c>
      <c r="GQ20" s="255" t="str">
        <f ca="1">IF(GF20&lt;&gt;"",VLOOKUP(GF20,EI18:EP22,8,FALSE),"")</f>
        <v/>
      </c>
      <c r="GR20" s="255" t="str">
        <f ca="1">IF(GF20&lt;&gt;"",VLOOKUP(GF20,EI18:EW22,15,FALSE),"")</f>
        <v/>
      </c>
      <c r="GS20" s="255">
        <f ca="1">SUMPRODUCT((JC3:JC42=GF20)*(JF3:JF42=GF21)*JI3:JI42)+SUMPRODUCT((JC3:JC42=GF20)*(JF3:JF42=GF22)*JI3:JI42)+SUMPRODUCT((JC3:JC42=GF20)*(JF3:JF42=GF19)*JI3:JI42)+SUMPRODUCT((JC3:JC42=GF21)*(JF3:JF42=GF20)*JJ3:JJ42)+SUMPRODUCT((JC3:JC42=GF22)*(JF3:JF42=GF20)*JJ3:JJ42)+SUMPRODUCT((JC3:JC42=GF19)*(JF3:JF42=GF20)*JJ3:JJ42)</f>
        <v>0</v>
      </c>
      <c r="GT20" s="255">
        <f ca="1">SUMPRODUCT((JC3:JC42=GF20)*(JF3:JF42=GF21)*JK3:JK42)+SUMPRODUCT((JC3:JC42=GF20)*(JF3:JF42=GF22)*JK3:JK42)+SUMPRODUCT((JC3:JC42=GF20)*(JF3:JF42=GF19)*JK3:JK42)+SUMPRODUCT((JC3:JC42=GF21)*(JF3:JF42=GF20)*JL3:JL42)+SUMPRODUCT((JC3:JC42=GF22)*(JF3:JF42=GF20)*JL3:JL42)+SUMPRODUCT((JC3:JC42=GF19)*(JF3:JF42=GF20)*JL3:JL42)</f>
        <v>0</v>
      </c>
      <c r="GU20" s="255">
        <f ca="1">GG20*4+GH20*2+GS20+GT20</f>
        <v>0</v>
      </c>
      <c r="GV20" s="255" t="str">
        <f ca="1">IF(GF20&lt;&gt;"",RANK(GU20,GU19:GU22),"")</f>
        <v/>
      </c>
      <c r="GW20" s="255">
        <f ca="1">SUMPRODUCT((GU19:GU22=GU20)*(GL19:GL22&gt;GL20))</f>
        <v>0</v>
      </c>
      <c r="GX20" s="255">
        <f ca="1">SUMPRODUCT((GU19:GU22=GU20)*(GL19:GL22=GL20)*(GO19:GO22&gt;GO20))</f>
        <v>0</v>
      </c>
      <c r="GY20" s="255">
        <f ca="1">SUMPRODUCT((GU18:GU22=GU20)*(GL18:GL22=GL20)*(GO18:GO22=GO20)*(GP18:GP22&gt;GP20))</f>
        <v>0</v>
      </c>
      <c r="GZ20" s="255">
        <f ca="1">SUMPRODUCT((GU18:GU22=GU20)*(GL18:GL22=GL20)*(GO18:GO22=GO20)*(GP18:GP22=GP20)*(GQ18:GQ22&gt;GQ20))</f>
        <v>0</v>
      </c>
      <c r="HA20" s="255">
        <f ca="1">SUMPRODUCT((GU18:GU22=GU20)*(GL18:GL22=GL20)*(GO18:GO22=GO20)*(GP18:GP22=GP20)*(GQ18:GQ22=GQ20)*(GR18:GR22&gt;GR20))</f>
        <v>0</v>
      </c>
      <c r="HB20" s="255" t="str">
        <f t="shared" ca="1" si="1009"/>
        <v/>
      </c>
      <c r="HC20" s="255" t="str">
        <f ca="1">IF(GF20&lt;&gt;"",INDEX(GF19:GF22,MATCH(3,HB19:HB22,0),0),"")</f>
        <v/>
      </c>
      <c r="HD20" s="255" t="str">
        <f ca="1">IF(FE18&lt;&gt;"",FE18,"")</f>
        <v/>
      </c>
      <c r="HE20" s="255">
        <f ca="1">SUMPRODUCT((JC3:JC42=HD20)*(JF3:JF42=HD21)*(JM3:JM42="W"))+SUMPRODUCT((JC3:JC42=HD20)*(JF3:JF42=HD22)*(JM3:JM42="W"))+SUMPRODUCT((JC3:JC42=HD20)*(JF3:JF42=HD23)*(JM3:JM42="W"))+SUMPRODUCT((JC3:JC42=HD21)*(JF3:JF42=HD20)*(JN3:JN42="W"))+SUMPRODUCT((JC3:JC42=HD22)*(JF3:JF42=HD20)*(JN3:JN42="W"))+SUMPRODUCT((JC3:JC42=HD23)*(JF3:JF42=HD20)*(JN3:JN42="W"))</f>
        <v>0</v>
      </c>
      <c r="HF20" s="255">
        <f ca="1">SUMPRODUCT((JC3:JC42=HD20)*(JF3:JF42=HD21)*(JM3:JM42="D"))+SUMPRODUCT((JC3:JC42=HD20)*(JF3:JF42=HD22)*(JM3:JM42="D"))+SUMPRODUCT((JC3:JC42=HD20)*(JF3:JF42=HD23)*(JM3:JM42="D"))+SUMPRODUCT((JC3:JC42=HD21)*(JF3:JF42=HD20)*(JM3:JM42="D"))+SUMPRODUCT((JC3:JC42=HD22)*(JF3:JF42=HD20)*(JM3:JM42="D"))+SUMPRODUCT((JC3:JC42=HD23)*(JF3:JF42=HD20)*(JM3:JM42="D"))</f>
        <v>0</v>
      </c>
      <c r="HG20" s="255">
        <f ca="1">SUMPRODUCT((JC3:JC42=HD20)*(JF3:JF42=HD21)*(JM3:JM42="L"))+SUMPRODUCT((JC3:JC42=HD20)*(JF3:JF42=HD22)*(JM3:JM42="L"))+SUMPRODUCT((JC3:JC42=HD20)*(JF3:JF42=HD23)*(JM3:JM42="L"))+SUMPRODUCT((JC3:JC42=HD21)*(JF3:JF42=HD20)*(JN3:JN42="L"))+SUMPRODUCT((JC3:JC42=HD22)*(JF3:JF42=HD20)*(JN3:JN42="L"))+SUMPRODUCT((JC3:JC42=HD23)*(JF3:JF42=HD20)*(JN3:JN42="L"))</f>
        <v>0</v>
      </c>
      <c r="HH20" s="255">
        <f ca="1">IF(HD20&lt;&gt;"",VLOOKUP(HD20,EI4:EM29,5,FALSE),0)</f>
        <v>0</v>
      </c>
      <c r="HI20" s="255">
        <f ca="1">IF(HD20&lt;&gt;"",VLOOKUP(HD20,EI4:EN29,6,FALSE),0)</f>
        <v>0</v>
      </c>
      <c r="HJ20" s="255">
        <f ca="1">HH20-HI20+1000</f>
        <v>1000</v>
      </c>
      <c r="HK20" s="255">
        <f ca="1">IF(HD20&lt;&gt;"",VLOOKUP(HD20,EI4:EP29,8,FALSE),0)</f>
        <v>0</v>
      </c>
      <c r="HL20" s="255">
        <f ca="1">IF(HD20&lt;&gt;"",VLOOKUP(HD20,EI4:EQ29,9,FALSE),0)</f>
        <v>0</v>
      </c>
      <c r="HM20" s="255">
        <f ca="1">HK20-HL20+1000</f>
        <v>1000</v>
      </c>
      <c r="HN20" s="255" t="str">
        <f ca="1">IF(HD20&lt;&gt;"",VLOOKUP(HD20,EI18:EM22,5,FALSE),"")</f>
        <v/>
      </c>
      <c r="HO20" s="255" t="str">
        <f ca="1">IF(HD20&lt;&gt;"",VLOOKUP(HD20,EI18:EP22,8,FALSE),"")</f>
        <v/>
      </c>
      <c r="HP20" s="255" t="str">
        <f ca="1">IF(HD20&lt;&gt;"",VLOOKUP(HD20,EI18:EW22,15,FALSE),"")</f>
        <v/>
      </c>
      <c r="HQ20" s="255">
        <f ca="1">SUMPRODUCT((JC3:JC42=HD20)*(JF3:JF42=HD21)*JI3:JI42)+SUMPRODUCT((JC3:JC42=HD20)*(JF3:JF42=HD22)*JI3:JI42)+SUMPRODUCT((JC3:JC42=HD20)*(JF3:JF42=HD23)*JI3:JI42)+SUMPRODUCT((JC3:JC42=HD21)*(JF3:JF42=HD20)*JJ3:JJ42)+SUMPRODUCT((JC3:JC42=HD22)*(JF3:JF42=HD20)*JJ3:JJ42)+SUMPRODUCT((JC3:JC42=HD23)*(JF3:JF42=HD20)*JJ3:JJ42)</f>
        <v>0</v>
      </c>
      <c r="HR20" s="255">
        <f ca="1">SUMPRODUCT((JC3:JC42=HD20)*(JF3:JF42=HD21)*JK3:JK42)+SUMPRODUCT((JC3:JC42=HD20)*(JF3:JF42=HD22)*JK3:JK42)+SUMPRODUCT((JC3:JC42=HD20)*(JF3:JF42=HD23)*JK3:JK42)+SUMPRODUCT((JC3:JC42=HD21)*(JF3:JF42=HD20)*JL3:JL42)+SUMPRODUCT((JC3:JC42=HD22)*(JF3:JF42=HD20)*JL3:JL42)+SUMPRODUCT((JC3:JC42=HD23)*(JF3:JF42=HD20)*JL3:JL42)</f>
        <v>0</v>
      </c>
      <c r="HS20" s="255">
        <f ca="1">HE20*4+HF20*2+HQ20+HR20</f>
        <v>0</v>
      </c>
      <c r="HT20" s="255" t="str">
        <f ca="1">IF(HD20&lt;&gt;"",RANK(HS20,HS20:HS23),"")</f>
        <v/>
      </c>
      <c r="HU20" s="255">
        <f ca="1">SUMPRODUCT((HS20:HS23=HS20)*(HJ20:HJ23&gt;HJ20))</f>
        <v>0</v>
      </c>
      <c r="HV20" s="255">
        <f ca="1">SUMPRODUCT((HS20:HS23=HS20)*(HJ20:HJ23=HJ20)*(HM20:HM23&gt;HM20))</f>
        <v>0</v>
      </c>
      <c r="HW20" s="255">
        <f ca="1">SUMPRODUCT((HS18:HS22=HS20)*(HJ18:HJ22=HJ20)*(HM18:HM22=HM20)*(HN18:HN22&gt;HN20))</f>
        <v>0</v>
      </c>
      <c r="HX20" s="255">
        <f ca="1">SUMPRODUCT((HS18:HS22=HS20)*(HJ18:HJ22=HJ20)*(HM18:HM22=HM20)*(HN18:HN22=HN20)*(HO18:HO22&gt;HO20))</f>
        <v>0</v>
      </c>
      <c r="HY20" s="255">
        <f ca="1">SUMPRODUCT((HS18:HS22=HS20)*(HJ18:HJ22=HJ20)*(HM18:HM22=HM20)*(HN18:HN22=HN20)*(HO18:HO22=HO20)*(HP18:HP22&gt;HP20))</f>
        <v>0</v>
      </c>
      <c r="HZ20" s="255" t="str">
        <f t="shared" ref="HZ20:HZ22" ca="1" si="1141">IF(HD20&lt;&gt;"",SUM(HT20:HY20)+2,"")</f>
        <v/>
      </c>
      <c r="IA20" s="255" t="str">
        <f ca="1">IF(HD20&lt;&gt;"",INDEX(HD20:HD22,MATCH(3,HZ20:HZ22,0),0),"")</f>
        <v/>
      </c>
      <c r="IZ20" s="255" t="str">
        <f ca="1">IF(IA20&lt;&gt;"",IA20,IF(HC20&lt;&gt;"",HC20,IF(GE20&lt;&gt;"",GE20,FA20)))</f>
        <v>Tonga</v>
      </c>
      <c r="JA20" s="255">
        <v>3</v>
      </c>
      <c r="JB20" s="255">
        <v>18</v>
      </c>
      <c r="JC20" s="255" t="str">
        <f t="shared" si="18"/>
        <v>Scotland</v>
      </c>
      <c r="JD20" s="255" t="str">
        <f ca="1">IF(OFFSET('All Players'!$W27,0,JD$1)&lt;&gt;"",OFFSET('All Players'!$W27,0,JD$1),"")</f>
        <v/>
      </c>
      <c r="JE20" s="255" t="str">
        <f ca="1">IF(OFFSET('All Players'!$Y27,0,JD$1)&lt;&gt;"",OFFSET('All Players'!$Y27,0,JD$1),"")</f>
        <v/>
      </c>
      <c r="JF20" s="255" t="str">
        <f t="shared" si="19"/>
        <v>USA</v>
      </c>
      <c r="JG20" s="255" t="str">
        <f ca="1">IF(OFFSET('All Players'!$AA27,0,JF$1)&lt;&gt;"",OFFSET('All Players'!$AA27,0,JF$1),"")</f>
        <v/>
      </c>
      <c r="JH20" s="255" t="str">
        <f ca="1">IF(OFFSET('All Players'!$AC27,0,JG$1)&lt;&gt;"",OFFSET('All Players'!$AC27,0,JG$1),"")</f>
        <v/>
      </c>
      <c r="JI20" s="255">
        <f t="shared" ca="1" si="20"/>
        <v>0</v>
      </c>
      <c r="JJ20" s="255">
        <f t="shared" ca="1" si="21"/>
        <v>0</v>
      </c>
      <c r="JK20" s="255">
        <f t="shared" ca="1" si="22"/>
        <v>0</v>
      </c>
      <c r="JL20" s="255">
        <f t="shared" ca="1" si="23"/>
        <v>0</v>
      </c>
      <c r="JM20" s="255" t="str">
        <f t="shared" ca="1" si="24"/>
        <v/>
      </c>
      <c r="JN20" s="255" t="str">
        <f t="shared" ca="1" si="25"/>
        <v/>
      </c>
      <c r="JO20" s="255">
        <f ca="1">VLOOKUP(JP20,OG18:OH22,2,FALSE)</f>
        <v>3</v>
      </c>
      <c r="JP20" s="255" t="s">
        <v>34</v>
      </c>
      <c r="JQ20" s="255">
        <f t="shared" ca="1" si="867"/>
        <v>0</v>
      </c>
      <c r="JR20" s="255">
        <f t="shared" ca="1" si="868"/>
        <v>0</v>
      </c>
      <c r="JS20" s="255">
        <f t="shared" ca="1" si="869"/>
        <v>0</v>
      </c>
      <c r="JT20" s="255">
        <f t="shared" ca="1" si="870"/>
        <v>0</v>
      </c>
      <c r="JU20" s="255">
        <f t="shared" ca="1" si="1010"/>
        <v>0</v>
      </c>
      <c r="JV20" s="255">
        <f t="shared" ca="1" si="871"/>
        <v>1000</v>
      </c>
      <c r="JW20" s="255">
        <f t="shared" ca="1" si="1011"/>
        <v>0</v>
      </c>
      <c r="JX20" s="255">
        <f t="shared" ca="1" si="1012"/>
        <v>0</v>
      </c>
      <c r="JY20" s="255">
        <f t="shared" ca="1" si="872"/>
        <v>1000</v>
      </c>
      <c r="JZ20" s="255">
        <f t="shared" ca="1" si="873"/>
        <v>0</v>
      </c>
      <c r="KA20" s="255">
        <f ca="1">SUMIF(OJ:OJ,JP20,OP:OP)+SUMIF(OM:OM,JP20,OQ:OQ)</f>
        <v>0</v>
      </c>
      <c r="KB20" s="255">
        <f ca="1">SUMIF(OJ:OJ,JP20,OR:OR)+SUMIF(OM:OM,JP20,OS:OS)</f>
        <v>0</v>
      </c>
      <c r="KC20" s="255">
        <f t="shared" ca="1" si="874"/>
        <v>0</v>
      </c>
      <c r="KD20" s="255">
        <v>12</v>
      </c>
      <c r="KE20" s="255">
        <f t="shared" ca="1" si="1013"/>
        <v>1</v>
      </c>
      <c r="KG20" s="255">
        <f ca="1">RANK(KC20,KC$18:KC$22)+COUNTIF(KC$18:KC20,KC20)-1</f>
        <v>3</v>
      </c>
      <c r="KH20" s="255" t="str">
        <f ca="1">INDEX(JP$18:JP$22,MATCH(3,KG$18:KG$22,0),0)</f>
        <v>Tonga</v>
      </c>
      <c r="KI20" s="255">
        <f t="shared" ca="1" si="1014"/>
        <v>1</v>
      </c>
      <c r="KJ20" s="255" t="str">
        <f ca="1">IF(AND(KJ19&lt;&gt;"",KI20=1),KH20,"")</f>
        <v>Tonga</v>
      </c>
      <c r="KK20" s="255" t="str">
        <f ca="1">IF(AND(KK19&lt;&gt;"",KI21=2),KH21,"")</f>
        <v/>
      </c>
      <c r="KL20" s="255" t="str">
        <f ca="1">IF(AND(KL19&lt;&gt;"",KI22=3),KH22,"")</f>
        <v/>
      </c>
      <c r="KO20" s="255" t="str">
        <f t="shared" ca="1" si="1015"/>
        <v>Tonga</v>
      </c>
      <c r="KP20" s="255">
        <f ca="1">SUMPRODUCT((OJ3:OJ42=KO20)*(OM3:OM42=KO21)*(OT3:OT42="W"))+SUMPRODUCT((OJ3:OJ42=KO20)*(OM3:OM42=KO22)*(OT3:OT42="W"))+SUMPRODUCT((OJ3:OJ42=KO20)*(OM3:OM42=KO18)*(OT3:OT42="W"))+SUMPRODUCT((OJ3:OJ42=KO20)*(OM3:OM42=KO19)*(OT3:OT42="W"))+SUMPRODUCT((OJ3:OJ42=KO21)*(OM3:OM42=KO20)*(OU3:OU42="W"))+SUMPRODUCT((OJ3:OJ42=KO22)*(OM3:OM42=KO20)*(OU3:OU42="W"))+SUMPRODUCT((OJ3:OJ42=KO18)*(OM3:OM42=KO20)*(OU3:OU42="W"))+SUMPRODUCT((OJ3:OJ42=KO19)*(OM3:OM42=KO20)*(OU3:OU42="W"))</f>
        <v>0</v>
      </c>
      <c r="KQ20" s="255">
        <f ca="1">SUMPRODUCT((OJ3:OJ42=KO20)*(OM3:OM42=KO21)*(OT3:OT42="D"))+SUMPRODUCT((OJ3:OJ42=KO20)*(OM3:OM42=KO22)*(OT3:OT42="D"))+SUMPRODUCT((OJ3:OJ42=KO20)*(OM3:OM42=KO18)*(OT3:OT42="D"))+SUMPRODUCT((OJ3:OJ42=KO20)*(OM3:OM42=KO19)*(OT3:OT42="D"))+SUMPRODUCT((OJ3:OJ42=KO21)*(OM3:OM42=KO20)*(OT3:OT42="D"))+SUMPRODUCT((OJ3:OJ42=KO22)*(OM3:OM42=KO20)*(OT3:OT42="D"))+SUMPRODUCT((OJ3:OJ42=KO18)*(OM3:OM42=KO20)*(OT3:OT42="D"))+SUMPRODUCT((OJ3:OJ42=KO19)*(OM3:OM42=KO20)*(OT3:OT42="D"))</f>
        <v>0</v>
      </c>
      <c r="KR20" s="255">
        <f ca="1">SUMPRODUCT((OJ3:OJ42=KO20)*(OM3:OM42=KO21)*(OT3:OT42="L"))+SUMPRODUCT((OJ3:OJ42=KO20)*(OM3:OM42=KO22)*(OT3:OT42="L"))+SUMPRODUCT((OJ3:OJ42=KO20)*(OM3:OM42=KO18)*(OT3:OT42="L"))+SUMPRODUCT((OJ3:OJ42=KO20)*(OM3:OM42=KO19)*(OT3:OT42="L"))+SUMPRODUCT((OJ3:OJ42=KO21)*(OM3:OM42=KO20)*(OU3:OU42="L"))+SUMPRODUCT((OJ3:OJ42=KO22)*(OM3:OM42=KO20)*(OU3:OU42="L"))+SUMPRODUCT((OJ3:OJ42=KO18)*(OM3:OM42=KO20)*(OU3:OU42="L"))+SUMPRODUCT((OJ3:OJ42=KO19)*(OM3:OM42=KO20)*(OU3:OU42="L"))</f>
        <v>0</v>
      </c>
      <c r="KS20" s="255">
        <f ca="1">IF(KO20&lt;&gt;"",VLOOKUP(KO20,JP4:JT29,5,FALSE),0)</f>
        <v>0</v>
      </c>
      <c r="KT20" s="255">
        <f ca="1">IF(KO20&lt;&gt;"",VLOOKUP(KO20,JP4:JU29,6,FALSE),0)</f>
        <v>0</v>
      </c>
      <c r="KU20" s="255">
        <f ca="1">KS20-KT20+1000</f>
        <v>1000</v>
      </c>
      <c r="KV20" s="255">
        <f ca="1">IF(KO20&lt;&gt;"",VLOOKUP(KO20,JP4:JW29,8,FALSE),0)</f>
        <v>0</v>
      </c>
      <c r="KW20" s="255">
        <f ca="1">IF(KO20&lt;&gt;"",VLOOKUP(KO20,JP4:JX29,9,FALSE),0)</f>
        <v>0</v>
      </c>
      <c r="KX20" s="255">
        <f ca="1">IF(KO20&lt;&gt;"",KV20-KW20+1000,"")</f>
        <v>1000</v>
      </c>
      <c r="KY20" s="255">
        <f ca="1">IF(KO20&lt;&gt;"",VLOOKUP(KO20,JP18:JT22,5,FALSE),"")</f>
        <v>0</v>
      </c>
      <c r="KZ20" s="255">
        <f ca="1">IF(KO20&lt;&gt;"",VLOOKUP(KO20,JP18:JW22,8,FALSE),"")</f>
        <v>0</v>
      </c>
      <c r="LA20" s="255">
        <f ca="1">IF(KO20&lt;&gt;"",VLOOKUP(KO20,JP18:KD22,15,FALSE),"")</f>
        <v>12</v>
      </c>
      <c r="LB20" s="255">
        <f ca="1">SUMPRODUCT((OJ3:OJ42=KO20)*(OM3:OM42=KO21)*OP3:OP42)+SUMPRODUCT((OJ3:OJ42=KO20)*(OM3:OM42=KO22)*OP3:OP42)+SUMPRODUCT((OJ3:OJ42=KO20)*(OM3:OM42=KO18)*OP3:OP42)+SUMPRODUCT((OJ3:OJ42=KO20)*(OM3:OM42=KO19)*OP3:OP42)+SUMPRODUCT((OJ3:OJ42=KO21)*(OM3:OM42=KO20)*OQ3:OQ42)+SUMPRODUCT((OJ3:OJ42=KO22)*(OM3:OM42=KO20)*OQ3:OQ42)+SUMPRODUCT((OJ3:OJ42=KO18)*(OM3:OM42=KO20)*OQ3:OQ42)+SUMPRODUCT((OJ3:OJ42=KO19)*(OM3:OM42=KO20)*OQ3:OQ42)</f>
        <v>0</v>
      </c>
      <c r="LC20" s="255">
        <f ca="1">SUMPRODUCT((OJ3:OJ42=KO20)*(OM3:OM42=KO21)*OR3:OR42)+SUMPRODUCT((OJ3:OJ42=KO20)*(OM3:OM42=KO22)*OR3:OR42)+SUMPRODUCT((OJ3:OJ42=KO20)*(OM3:OM42=KO18)*OR3:OR42)+SUMPRODUCT((OJ3:OJ42=KO20)*(OM3:OM42=KO19)*OR3:OR42)+SUMPRODUCT((OJ3:OJ42=KO21)*(OM3:OM42=KO20)*OS3:OS42)+SUMPRODUCT((OJ3:OJ42=KO22)*(OM3:OM42=KO20)*OS3:OS42)+SUMPRODUCT((OJ3:OJ42=KO18)*(OM3:OM42=KO20)*OS3:OS42)+SUMPRODUCT((OJ3:OJ42=KO19)*(OM3:OM42=KO20)*OS3:OS42)</f>
        <v>0</v>
      </c>
      <c r="LD20" s="255">
        <f ca="1">IF(KO20&lt;&gt;"",KP20*4+KQ20*2+LB20+LC20,"")</f>
        <v>0</v>
      </c>
      <c r="LE20" s="255">
        <f ca="1">IF(KO20&lt;&gt;"",RANK(LD20,LD18:LD22),"")</f>
        <v>1</v>
      </c>
      <c r="LF20" s="255">
        <f ca="1">SUMPRODUCT((LD18:LD22=LD20)*(KU18:KU22&gt;KU20))</f>
        <v>0</v>
      </c>
      <c r="LG20" s="255">
        <f ca="1">SUMPRODUCT((LD18:LD22=LD20)*(KU18:KU22=KU20)*(KX18:KX22&gt;KX20))</f>
        <v>0</v>
      </c>
      <c r="LH20" s="255">
        <f ca="1">SUMPRODUCT((LD18:LD22=LD20)*(KU18:KU22=KU20)*(KX18:KX22=KX20)*(KY18:KY22&gt;KY20))</f>
        <v>0</v>
      </c>
      <c r="LI20" s="255">
        <f ca="1">SUMPRODUCT((LD18:LD22=LD20)*(KU18:KU22=KU20)*(KX18:KX22=KX20)*(KY18:KY22=KY20)*(KZ18:KZ22&gt;KZ20))</f>
        <v>0</v>
      </c>
      <c r="LJ20" s="255">
        <f ca="1">SUMPRODUCT((LD18:LD22=LD20)*(KU18:KU22=KU20)*(KX18:KX22=KX20)*(KY18:KY22=KY20)*(KZ18:KZ22=KZ20)*(LA18:LA22&gt;LA20))</f>
        <v>2</v>
      </c>
      <c r="LK20" s="255">
        <f t="shared" ca="1" si="1018"/>
        <v>3</v>
      </c>
      <c r="LL20" s="255" t="str">
        <f ca="1">IF(KO20&lt;&gt;"",INDEX(KO18:KO22,MATCH(3,LK18:LK22,0),0),"")</f>
        <v>Tonga</v>
      </c>
      <c r="LM20" s="255" t="str">
        <f ca="1">IF(KK19&lt;&gt;"",KK19,"")</f>
        <v/>
      </c>
      <c r="LN20" s="255">
        <f ca="1">SUMPRODUCT((OJ3:OJ42=LM20)*(OM3:OM42=LM21)*(OT3:OT42="W"))+SUMPRODUCT((OJ3:OJ42=LM20)*(OM3:OM42=LM22)*(OT3:OT42="W"))+SUMPRODUCT((OJ3:OJ42=LM20)*(OM3:OM42=LM19)*(OT3:OT42="W"))+SUMPRODUCT((OJ3:OJ42=LM21)*(OM3:OM42=LM20)*(OU3:OU42="W"))+SUMPRODUCT((OJ3:OJ42=LM22)*(OM3:OM42=LM20)*(OU3:OU42="W"))+SUMPRODUCT((OJ3:OJ42=LM19)*(OM3:OM42=LM20)*(OU3:OU42="W"))</f>
        <v>0</v>
      </c>
      <c r="LO20" s="255">
        <f ca="1">SUMPRODUCT((OJ3:OJ42=LM20)*(OM3:OM42=LM21)*(OT3:OT42="D"))+SUMPRODUCT((OJ3:OJ42=LM20)*(OM3:OM42=LM22)*(OT3:OT42="D"))+SUMPRODUCT((OJ3:OJ42=LM20)*(OM3:OM42=LM19)*(OT3:OT42="D"))+SUMPRODUCT((OJ3:OJ42=LM21)*(OM3:OM42=LM20)*(OT3:OT42="D"))+SUMPRODUCT((OJ3:OJ42=LM22)*(OM3:OM42=LM20)*(OT3:OT42="D"))+SUMPRODUCT((OJ3:OJ42=LM19)*(OM3:OM42=LM20)*(OT3:OT42="D"))</f>
        <v>0</v>
      </c>
      <c r="LP20" s="255">
        <f ca="1">SUMPRODUCT((OJ3:OJ42=LM20)*(OM3:OM42=LM21)*(OT3:OT42="L"))+SUMPRODUCT((OJ3:OJ42=LM20)*(OM3:OM42=LM22)*(OT3:OT42="L"))+SUMPRODUCT((OJ3:OJ42=LM20)*(OM3:OM42=LM19)*(OT3:OT42="L"))+SUMPRODUCT((OJ3:OJ42=LM21)*(OM3:OM42=LM20)*(OU3:OU42="L"))+SUMPRODUCT((OJ3:OJ42=LM22)*(OM3:OM42=LM20)*(OU3:OU42="L"))+SUMPRODUCT((OJ3:OJ42=LM19)*(OM3:OM42=LM20)*(OU3:OU42="L"))</f>
        <v>0</v>
      </c>
      <c r="LQ20" s="255">
        <f ca="1">IF(LM20&lt;&gt;"",VLOOKUP(LM20,JP4:JT29,5,FALSE),0)</f>
        <v>0</v>
      </c>
      <c r="LR20" s="255">
        <f ca="1">IF(LM20&lt;&gt;"",VLOOKUP(LM20,JP4:JU29,6,FALSE),0)</f>
        <v>0</v>
      </c>
      <c r="LS20" s="255">
        <f ca="1">LQ20-LR20+1000</f>
        <v>1000</v>
      </c>
      <c r="LT20" s="255">
        <f ca="1">IF(LM20&lt;&gt;"",VLOOKUP(LM20,JP4:JW29,8,FALSE),0)</f>
        <v>0</v>
      </c>
      <c r="LU20" s="255">
        <f ca="1">IF(LM20&lt;&gt;"",VLOOKUP(LM20,JP4:JX29,9,FALSE),0)</f>
        <v>0</v>
      </c>
      <c r="LV20" s="255">
        <f t="shared" ref="LV20" ca="1" si="1142">LT20-LU20+1000</f>
        <v>1000</v>
      </c>
      <c r="LW20" s="255" t="str">
        <f ca="1">IF(LM20&lt;&gt;"",VLOOKUP(LM20,JP18:JT22,5,FALSE),"")</f>
        <v/>
      </c>
      <c r="LX20" s="255" t="str">
        <f ca="1">IF(LM20&lt;&gt;"",VLOOKUP(LM20,JP18:JW22,8,FALSE),"")</f>
        <v/>
      </c>
      <c r="LY20" s="255" t="str">
        <f ca="1">IF(LM20&lt;&gt;"",VLOOKUP(LM20,JP18:KD22,15,FALSE),"")</f>
        <v/>
      </c>
      <c r="LZ20" s="255">
        <f ca="1">SUMPRODUCT((OJ3:OJ42=LM20)*(OM3:OM42=LM21)*OP3:OP42)+SUMPRODUCT((OJ3:OJ42=LM20)*(OM3:OM42=LM22)*OP3:OP42)+SUMPRODUCT((OJ3:OJ42=LM20)*(OM3:OM42=LM19)*OP3:OP42)+SUMPRODUCT((OJ3:OJ42=LM21)*(OM3:OM42=LM20)*OQ3:OQ42)+SUMPRODUCT((OJ3:OJ42=LM22)*(OM3:OM42=LM20)*OQ3:OQ42)+SUMPRODUCT((OJ3:OJ42=LM19)*(OM3:OM42=LM20)*OQ3:OQ42)</f>
        <v>0</v>
      </c>
      <c r="MA20" s="255">
        <f ca="1">SUMPRODUCT((OJ3:OJ42=LM20)*(OM3:OM42=LM21)*OR3:OR42)+SUMPRODUCT((OJ3:OJ42=LM20)*(OM3:OM42=LM22)*OR3:OR42)+SUMPRODUCT((OJ3:OJ42=LM20)*(OM3:OM42=LM19)*OR3:OR42)+SUMPRODUCT((OJ3:OJ42=LM21)*(OM3:OM42=LM20)*OS3:OS42)+SUMPRODUCT((OJ3:OJ42=LM22)*(OM3:OM42=LM20)*OS3:OS42)+SUMPRODUCT((OJ3:OJ42=LM19)*(OM3:OM42=LM20)*OS3:OS42)</f>
        <v>0</v>
      </c>
      <c r="MB20" s="255">
        <f ca="1">LN20*4+LO20*2+LZ20+MA20</f>
        <v>0</v>
      </c>
      <c r="MC20" s="255" t="str">
        <f ca="1">IF(LM20&lt;&gt;"",RANK(MB20,MB19:MB22),"")</f>
        <v/>
      </c>
      <c r="MD20" s="255">
        <f ca="1">SUMPRODUCT((MB19:MB22=MB20)*(LS19:LS22&gt;LS20))</f>
        <v>0</v>
      </c>
      <c r="ME20" s="255">
        <f ca="1">SUMPRODUCT((MB19:MB22=MB20)*(LS19:LS22=LS20)*(LV19:LV22&gt;LV20))</f>
        <v>0</v>
      </c>
      <c r="MF20" s="255">
        <f ca="1">SUMPRODUCT((MB18:MB22=MB20)*(LS18:LS22=LS20)*(LV18:LV22=LV20)*(LW18:LW22&gt;LW20))</f>
        <v>0</v>
      </c>
      <c r="MG20" s="255">
        <f ca="1">SUMPRODUCT((MB18:MB22=MB20)*(LS18:LS22=LS20)*(LV18:LV22=LV20)*(LW18:LW22=LW20)*(LX18:LX22&gt;LX20))</f>
        <v>0</v>
      </c>
      <c r="MH20" s="255">
        <f ca="1">SUMPRODUCT((MB18:MB22=MB20)*(LS18:LS22=LS20)*(LV18:LV22=LV20)*(LW18:LW22=LW20)*(LX18:LX22=LX20)*(LY18:LY22&gt;LY20))</f>
        <v>0</v>
      </c>
      <c r="MI20" s="255" t="str">
        <f t="shared" ca="1" si="1019"/>
        <v/>
      </c>
      <c r="MJ20" s="255" t="str">
        <f ca="1">IF(LM20&lt;&gt;"",INDEX(LM19:LM22,MATCH(3,MI19:MI22,0),0),"")</f>
        <v/>
      </c>
      <c r="MK20" s="255" t="str">
        <f ca="1">IF(KL18&lt;&gt;"",KL18,"")</f>
        <v/>
      </c>
      <c r="ML20" s="255">
        <f ca="1">SUMPRODUCT((OJ3:OJ42=MK20)*(OM3:OM42=MK21)*(OT3:OT42="W"))+SUMPRODUCT((OJ3:OJ42=MK20)*(OM3:OM42=MK22)*(OT3:OT42="W"))+SUMPRODUCT((OJ3:OJ42=MK20)*(OM3:OM42=MK23)*(OT3:OT42="W"))+SUMPRODUCT((OJ3:OJ42=MK21)*(OM3:OM42=MK20)*(OU3:OU42="W"))+SUMPRODUCT((OJ3:OJ42=MK22)*(OM3:OM42=MK20)*(OU3:OU42="W"))+SUMPRODUCT((OJ3:OJ42=MK23)*(OM3:OM42=MK20)*(OU3:OU42="W"))</f>
        <v>0</v>
      </c>
      <c r="MM20" s="255">
        <f ca="1">SUMPRODUCT((OJ3:OJ42=MK20)*(OM3:OM42=MK21)*(OT3:OT42="D"))+SUMPRODUCT((OJ3:OJ42=MK20)*(OM3:OM42=MK22)*(OT3:OT42="D"))+SUMPRODUCT((OJ3:OJ42=MK20)*(OM3:OM42=MK23)*(OT3:OT42="D"))+SUMPRODUCT((OJ3:OJ42=MK21)*(OM3:OM42=MK20)*(OT3:OT42="D"))+SUMPRODUCT((OJ3:OJ42=MK22)*(OM3:OM42=MK20)*(OT3:OT42="D"))+SUMPRODUCT((OJ3:OJ42=MK23)*(OM3:OM42=MK20)*(OT3:OT42="D"))</f>
        <v>0</v>
      </c>
      <c r="MN20" s="255">
        <f ca="1">SUMPRODUCT((OJ3:OJ42=MK20)*(OM3:OM42=MK21)*(OT3:OT42="L"))+SUMPRODUCT((OJ3:OJ42=MK20)*(OM3:OM42=MK22)*(OT3:OT42="L"))+SUMPRODUCT((OJ3:OJ42=MK20)*(OM3:OM42=MK23)*(OT3:OT42="L"))+SUMPRODUCT((OJ3:OJ42=MK21)*(OM3:OM42=MK20)*(OU3:OU42="L"))+SUMPRODUCT((OJ3:OJ42=MK22)*(OM3:OM42=MK20)*(OU3:OU42="L"))+SUMPRODUCT((OJ3:OJ42=MK23)*(OM3:OM42=MK20)*(OU3:OU42="L"))</f>
        <v>0</v>
      </c>
      <c r="MO20" s="255">
        <f ca="1">IF(MK20&lt;&gt;"",VLOOKUP(MK20,JP4:JT29,5,FALSE),0)</f>
        <v>0</v>
      </c>
      <c r="MP20" s="255">
        <f ca="1">IF(MK20&lt;&gt;"",VLOOKUP(MK20,JP4:JU29,6,FALSE),0)</f>
        <v>0</v>
      </c>
      <c r="MQ20" s="255">
        <f ca="1">MO20-MP20+1000</f>
        <v>1000</v>
      </c>
      <c r="MR20" s="255">
        <f ca="1">IF(MK20&lt;&gt;"",VLOOKUP(MK20,JP4:JW29,8,FALSE),0)</f>
        <v>0</v>
      </c>
      <c r="MS20" s="255">
        <f ca="1">IF(MK20&lt;&gt;"",VLOOKUP(MK20,JP4:JX29,9,FALSE),0)</f>
        <v>0</v>
      </c>
      <c r="MT20" s="255">
        <f ca="1">MR20-MS20+1000</f>
        <v>1000</v>
      </c>
      <c r="MU20" s="255" t="str">
        <f ca="1">IF(MK20&lt;&gt;"",VLOOKUP(MK20,JP18:JT22,5,FALSE),"")</f>
        <v/>
      </c>
      <c r="MV20" s="255" t="str">
        <f ca="1">IF(MK20&lt;&gt;"",VLOOKUP(MK20,JP18:JW22,8,FALSE),"")</f>
        <v/>
      </c>
      <c r="MW20" s="255" t="str">
        <f ca="1">IF(MK20&lt;&gt;"",VLOOKUP(MK20,JP18:KD22,15,FALSE),"")</f>
        <v/>
      </c>
      <c r="MX20" s="255">
        <f ca="1">SUMPRODUCT((OJ3:OJ42=MK20)*(OM3:OM42=MK21)*OP3:OP42)+SUMPRODUCT((OJ3:OJ42=MK20)*(OM3:OM42=MK22)*OP3:OP42)+SUMPRODUCT((OJ3:OJ42=MK20)*(OM3:OM42=MK23)*OP3:OP42)+SUMPRODUCT((OJ3:OJ42=MK21)*(OM3:OM42=MK20)*OQ3:OQ42)+SUMPRODUCT((OJ3:OJ42=MK22)*(OM3:OM42=MK20)*OQ3:OQ42)+SUMPRODUCT((OJ3:OJ42=MK23)*(OM3:OM42=MK20)*OQ3:OQ42)</f>
        <v>0</v>
      </c>
      <c r="MY20" s="255">
        <f ca="1">SUMPRODUCT((OJ3:OJ42=MK20)*(OM3:OM42=MK21)*OR3:OR42)+SUMPRODUCT((OJ3:OJ42=MK20)*(OM3:OM42=MK22)*OR3:OR42)+SUMPRODUCT((OJ3:OJ42=MK20)*(OM3:OM42=MK23)*OR3:OR42)+SUMPRODUCT((OJ3:OJ42=MK21)*(OM3:OM42=MK20)*OS3:OS42)+SUMPRODUCT((OJ3:OJ42=MK22)*(OM3:OM42=MK20)*OS3:OS42)+SUMPRODUCT((OJ3:OJ42=MK23)*(OM3:OM42=MK20)*OS3:OS42)</f>
        <v>0</v>
      </c>
      <c r="MZ20" s="255">
        <f ca="1">ML20*4+MM20*2+MX20+MY20</f>
        <v>0</v>
      </c>
      <c r="NA20" s="255" t="str">
        <f ca="1">IF(MK20&lt;&gt;"",RANK(MZ20,MZ20:MZ23),"")</f>
        <v/>
      </c>
      <c r="NB20" s="255">
        <f ca="1">SUMPRODUCT((MZ20:MZ23=MZ20)*(MQ20:MQ23&gt;MQ20))</f>
        <v>0</v>
      </c>
      <c r="NC20" s="255">
        <f ca="1">SUMPRODUCT((MZ20:MZ23=MZ20)*(MQ20:MQ23=MQ20)*(MT20:MT23&gt;MT20))</f>
        <v>0</v>
      </c>
      <c r="ND20" s="255">
        <f ca="1">SUMPRODUCT((MZ18:MZ22=MZ20)*(MQ18:MQ22=MQ20)*(MT18:MT22=MT20)*(MU18:MU22&gt;MU20))</f>
        <v>0</v>
      </c>
      <c r="NE20" s="255">
        <f ca="1">SUMPRODUCT((MZ18:MZ22=MZ20)*(MQ18:MQ22=MQ20)*(MT18:MT22=MT20)*(MU18:MU22=MU20)*(MV18:MV22&gt;MV20))</f>
        <v>0</v>
      </c>
      <c r="NF20" s="255">
        <f ca="1">SUMPRODUCT((MZ18:MZ22=MZ20)*(MQ18:MQ22=MQ20)*(MT18:MT22=MT20)*(MU18:MU22=MU20)*(MV18:MV22=MV20)*(MW18:MW22&gt;MW20))</f>
        <v>0</v>
      </c>
      <c r="NG20" s="255" t="str">
        <f t="shared" ref="NG20:NG22" ca="1" si="1143">IF(MK20&lt;&gt;"",SUM(NA20:NF20)+2,"")</f>
        <v/>
      </c>
      <c r="NH20" s="255" t="str">
        <f ca="1">IF(MK20&lt;&gt;"",INDEX(MK20:MK22,MATCH(3,NG20:NG22,0),0),"")</f>
        <v/>
      </c>
      <c r="OG20" s="255" t="str">
        <f ca="1">IF(NH20&lt;&gt;"",NH20,IF(MJ20&lt;&gt;"",MJ20,IF(LL20&lt;&gt;"",LL20,KH20)))</f>
        <v>Tonga</v>
      </c>
      <c r="OH20" s="255">
        <v>3</v>
      </c>
      <c r="OI20" s="255">
        <v>18</v>
      </c>
      <c r="OJ20" s="255" t="str">
        <f t="shared" si="26"/>
        <v>Scotland</v>
      </c>
      <c r="OK20" s="255" t="str">
        <f ca="1">IF(OFFSET('All Players'!$W27,0,OK$1)&lt;&gt;"",OFFSET('All Players'!$W27,0,OK$1),"")</f>
        <v/>
      </c>
      <c r="OL20" s="255" t="str">
        <f ca="1">IF(OFFSET('All Players'!$Y27,0,OK$1)&lt;&gt;"",OFFSET('All Players'!$Y27,0,OK$1),"")</f>
        <v/>
      </c>
      <c r="OM20" s="255" t="str">
        <f t="shared" si="27"/>
        <v>USA</v>
      </c>
      <c r="ON20" s="255" t="str">
        <f ca="1">IF(OFFSET('All Players'!$AA27,0,OM$1)&lt;&gt;"",OFFSET('All Players'!$AA27,0,OM$1),"")</f>
        <v/>
      </c>
      <c r="OO20" s="255" t="str">
        <f ca="1">IF(OFFSET('All Players'!$AC27,0,ON$1)&lt;&gt;"",OFFSET('All Players'!$AC27,0,ON$1),"")</f>
        <v/>
      </c>
      <c r="OP20" s="255">
        <f t="shared" ca="1" si="28"/>
        <v>0</v>
      </c>
      <c r="OQ20" s="255">
        <f t="shared" ca="1" si="29"/>
        <v>0</v>
      </c>
      <c r="OR20" s="255">
        <f t="shared" ca="1" si="30"/>
        <v>0</v>
      </c>
      <c r="OS20" s="255">
        <f t="shared" ca="1" si="31"/>
        <v>0</v>
      </c>
      <c r="OT20" s="255" t="str">
        <f t="shared" ca="1" si="32"/>
        <v/>
      </c>
      <c r="OU20" s="255" t="str">
        <f t="shared" ca="1" si="33"/>
        <v/>
      </c>
      <c r="OV20" s="255">
        <f ca="1">VLOOKUP(OW20,TN18:TO22,2,FALSE)</f>
        <v>3</v>
      </c>
      <c r="OW20" s="255" t="s">
        <v>34</v>
      </c>
      <c r="OX20" s="255">
        <f t="shared" ca="1" si="876"/>
        <v>0</v>
      </c>
      <c r="OY20" s="255">
        <f t="shared" ca="1" si="877"/>
        <v>0</v>
      </c>
      <c r="OZ20" s="255">
        <f t="shared" ca="1" si="878"/>
        <v>0</v>
      </c>
      <c r="PA20" s="255">
        <f t="shared" ca="1" si="879"/>
        <v>0</v>
      </c>
      <c r="PB20" s="255">
        <f t="shared" ca="1" si="1020"/>
        <v>0</v>
      </c>
      <c r="PC20" s="255">
        <f t="shared" ca="1" si="880"/>
        <v>1000</v>
      </c>
      <c r="PD20" s="255">
        <f t="shared" ca="1" si="1021"/>
        <v>0</v>
      </c>
      <c r="PE20" s="255">
        <f t="shared" ca="1" si="1022"/>
        <v>0</v>
      </c>
      <c r="PF20" s="255">
        <f t="shared" ca="1" si="881"/>
        <v>1000</v>
      </c>
      <c r="PG20" s="255">
        <f t="shared" ca="1" si="882"/>
        <v>0</v>
      </c>
      <c r="PH20" s="255">
        <f ca="1">SUMIF(TQ:TQ,OW20,TW:TW)+SUMIF(TT:TT,OW20,TX:TX)</f>
        <v>0</v>
      </c>
      <c r="PI20" s="255">
        <f ca="1">SUMIF(TQ:TQ,OW20,TY:TY)+SUMIF(TT:TT,OW20,TZ:TZ)</f>
        <v>0</v>
      </c>
      <c r="PJ20" s="255">
        <f t="shared" ca="1" si="883"/>
        <v>0</v>
      </c>
      <c r="PK20" s="255">
        <v>12</v>
      </c>
      <c r="PL20" s="255">
        <f t="shared" ca="1" si="1023"/>
        <v>1</v>
      </c>
      <c r="PN20" s="255">
        <f ca="1">RANK(PJ20,PJ$18:PJ$22)+COUNTIF(PJ$18:PJ20,PJ20)-1</f>
        <v>3</v>
      </c>
      <c r="PO20" s="255" t="str">
        <f ca="1">INDEX(OW$18:OW$22,MATCH(3,PN$18:PN$22,0),0)</f>
        <v>Tonga</v>
      </c>
      <c r="PP20" s="255">
        <f t="shared" ca="1" si="1024"/>
        <v>1</v>
      </c>
      <c r="PQ20" s="255" t="str">
        <f ca="1">IF(AND(PQ19&lt;&gt;"",PP20=1),PO20,"")</f>
        <v>Tonga</v>
      </c>
      <c r="PR20" s="255" t="str">
        <f ca="1">IF(AND(PR19&lt;&gt;"",PP21=2),PO21,"")</f>
        <v/>
      </c>
      <c r="PS20" s="255" t="str">
        <f ca="1">IF(AND(PS19&lt;&gt;"",PP22=3),PO22,"")</f>
        <v/>
      </c>
      <c r="PV20" s="255" t="str">
        <f t="shared" ca="1" si="1025"/>
        <v>Tonga</v>
      </c>
      <c r="PW20" s="255">
        <f ca="1">SUMPRODUCT((TQ3:TQ42=PV20)*(TT3:TT42=PV21)*(UA3:UA42="W"))+SUMPRODUCT((TQ3:TQ42=PV20)*(TT3:TT42=PV22)*(UA3:UA42="W"))+SUMPRODUCT((TQ3:TQ42=PV20)*(TT3:TT42=PV18)*(UA3:UA42="W"))+SUMPRODUCT((TQ3:TQ42=PV20)*(TT3:TT42=PV19)*(UA3:UA42="W"))+SUMPRODUCT((TQ3:TQ42=PV21)*(TT3:TT42=PV20)*(UB3:UB42="W"))+SUMPRODUCT((TQ3:TQ42=PV22)*(TT3:TT42=PV20)*(UB3:UB42="W"))+SUMPRODUCT((TQ3:TQ42=PV18)*(TT3:TT42=PV20)*(UB3:UB42="W"))+SUMPRODUCT((TQ3:TQ42=PV19)*(TT3:TT42=PV20)*(UB3:UB42="W"))</f>
        <v>0</v>
      </c>
      <c r="PX20" s="255">
        <f ca="1">SUMPRODUCT((TQ3:TQ42=PV20)*(TT3:TT42=PV21)*(UA3:UA42="D"))+SUMPRODUCT((TQ3:TQ42=PV20)*(TT3:TT42=PV22)*(UA3:UA42="D"))+SUMPRODUCT((TQ3:TQ42=PV20)*(TT3:TT42=PV18)*(UA3:UA42="D"))+SUMPRODUCT((TQ3:TQ42=PV20)*(TT3:TT42=PV19)*(UA3:UA42="D"))+SUMPRODUCT((TQ3:TQ42=PV21)*(TT3:TT42=PV20)*(UA3:UA42="D"))+SUMPRODUCT((TQ3:TQ42=PV22)*(TT3:TT42=PV20)*(UA3:UA42="D"))+SUMPRODUCT((TQ3:TQ42=PV18)*(TT3:TT42=PV20)*(UA3:UA42="D"))+SUMPRODUCT((TQ3:TQ42=PV19)*(TT3:TT42=PV20)*(UA3:UA42="D"))</f>
        <v>0</v>
      </c>
      <c r="PY20" s="255">
        <f ca="1">SUMPRODUCT((TQ3:TQ42=PV20)*(TT3:TT42=PV21)*(UA3:UA42="L"))+SUMPRODUCT((TQ3:TQ42=PV20)*(TT3:TT42=PV22)*(UA3:UA42="L"))+SUMPRODUCT((TQ3:TQ42=PV20)*(TT3:TT42=PV18)*(UA3:UA42="L"))+SUMPRODUCT((TQ3:TQ42=PV20)*(TT3:TT42=PV19)*(UA3:UA42="L"))+SUMPRODUCT((TQ3:TQ42=PV21)*(TT3:TT42=PV20)*(UB3:UB42="L"))+SUMPRODUCT((TQ3:TQ42=PV22)*(TT3:TT42=PV20)*(UB3:UB42="L"))+SUMPRODUCT((TQ3:TQ42=PV18)*(TT3:TT42=PV20)*(UB3:UB42="L"))+SUMPRODUCT((TQ3:TQ42=PV19)*(TT3:TT42=PV20)*(UB3:UB42="L"))</f>
        <v>0</v>
      </c>
      <c r="PZ20" s="255">
        <f ca="1">IF(PV20&lt;&gt;"",VLOOKUP(PV20,OW4:PA29,5,FALSE),0)</f>
        <v>0</v>
      </c>
      <c r="QA20" s="255">
        <f ca="1">IF(PV20&lt;&gt;"",VLOOKUP(PV20,OW4:PB29,6,FALSE),0)</f>
        <v>0</v>
      </c>
      <c r="QB20" s="255">
        <f ca="1">PZ20-QA20+1000</f>
        <v>1000</v>
      </c>
      <c r="QC20" s="255">
        <f ca="1">IF(PV20&lt;&gt;"",VLOOKUP(PV20,OW4:PD29,8,FALSE),0)</f>
        <v>0</v>
      </c>
      <c r="QD20" s="255">
        <f ca="1">IF(PV20&lt;&gt;"",VLOOKUP(PV20,OW4:PE29,9,FALSE),0)</f>
        <v>0</v>
      </c>
      <c r="QE20" s="255">
        <f ca="1">IF(PV20&lt;&gt;"",QC20-QD20+1000,"")</f>
        <v>1000</v>
      </c>
      <c r="QF20" s="255">
        <f ca="1">IF(PV20&lt;&gt;"",VLOOKUP(PV20,OW18:PA22,5,FALSE),"")</f>
        <v>0</v>
      </c>
      <c r="QG20" s="255">
        <f ca="1">IF(PV20&lt;&gt;"",VLOOKUP(PV20,OW18:PD22,8,FALSE),"")</f>
        <v>0</v>
      </c>
      <c r="QH20" s="255">
        <f ca="1">IF(PV20&lt;&gt;"",VLOOKUP(PV20,OW18:PK22,15,FALSE),"")</f>
        <v>12</v>
      </c>
      <c r="QI20" s="255">
        <f ca="1">SUMPRODUCT((TQ3:TQ42=PV20)*(TT3:TT42=PV21)*TW3:TW42)+SUMPRODUCT((TQ3:TQ42=PV20)*(TT3:TT42=PV22)*TW3:TW42)+SUMPRODUCT((TQ3:TQ42=PV20)*(TT3:TT42=PV18)*TW3:TW42)+SUMPRODUCT((TQ3:TQ42=PV20)*(TT3:TT42=PV19)*TW3:TW42)+SUMPRODUCT((TQ3:TQ42=PV21)*(TT3:TT42=PV20)*TX3:TX42)+SUMPRODUCT((TQ3:TQ42=PV22)*(TT3:TT42=PV20)*TX3:TX42)+SUMPRODUCT((TQ3:TQ42=PV18)*(TT3:TT42=PV20)*TX3:TX42)+SUMPRODUCT((TQ3:TQ42=PV19)*(TT3:TT42=PV20)*TX3:TX42)</f>
        <v>0</v>
      </c>
      <c r="QJ20" s="255">
        <f ca="1">SUMPRODUCT((TQ3:TQ42=PV20)*(TT3:TT42=PV21)*TY3:TY42)+SUMPRODUCT((TQ3:TQ42=PV20)*(TT3:TT42=PV22)*TY3:TY42)+SUMPRODUCT((TQ3:TQ42=PV20)*(TT3:TT42=PV18)*TY3:TY42)+SUMPRODUCT((TQ3:TQ42=PV20)*(TT3:TT42=PV19)*TY3:TY42)+SUMPRODUCT((TQ3:TQ42=PV21)*(TT3:TT42=PV20)*TZ3:TZ42)+SUMPRODUCT((TQ3:TQ42=PV22)*(TT3:TT42=PV20)*TZ3:TZ42)+SUMPRODUCT((TQ3:TQ42=PV18)*(TT3:TT42=PV20)*TZ3:TZ42)+SUMPRODUCT((TQ3:TQ42=PV19)*(TT3:TT42=PV20)*TZ3:TZ42)</f>
        <v>0</v>
      </c>
      <c r="QK20" s="255">
        <f ca="1">IF(PV20&lt;&gt;"",PW20*4+PX20*2+QI20+QJ20,"")</f>
        <v>0</v>
      </c>
      <c r="QL20" s="255">
        <f ca="1">IF(PV20&lt;&gt;"",RANK(QK20,QK18:QK22),"")</f>
        <v>1</v>
      </c>
      <c r="QM20" s="255">
        <f ca="1">SUMPRODUCT((QK18:QK22=QK20)*(QB18:QB22&gt;QB20))</f>
        <v>0</v>
      </c>
      <c r="QN20" s="255">
        <f ca="1">SUMPRODUCT((QK18:QK22=QK20)*(QB18:QB22=QB20)*(QE18:QE22&gt;QE20))</f>
        <v>0</v>
      </c>
      <c r="QO20" s="255">
        <f ca="1">SUMPRODUCT((QK18:QK22=QK20)*(QB18:QB22=QB20)*(QE18:QE22=QE20)*(QF18:QF22&gt;QF20))</f>
        <v>0</v>
      </c>
      <c r="QP20" s="255">
        <f ca="1">SUMPRODUCT((QK18:QK22=QK20)*(QB18:QB22=QB20)*(QE18:QE22=QE20)*(QF18:QF22=QF20)*(QG18:QG22&gt;QG20))</f>
        <v>0</v>
      </c>
      <c r="QQ20" s="255">
        <f ca="1">SUMPRODUCT((QK18:QK22=QK20)*(QB18:QB22=QB20)*(QE18:QE22=QE20)*(QF18:QF22=QF20)*(QG18:QG22=QG20)*(QH18:QH22&gt;QH20))</f>
        <v>2</v>
      </c>
      <c r="QR20" s="255">
        <f t="shared" ca="1" si="1028"/>
        <v>3</v>
      </c>
      <c r="QS20" s="255" t="str">
        <f ca="1">IF(PV20&lt;&gt;"",INDEX(PV18:PV22,MATCH(3,QR18:QR22,0),0),"")</f>
        <v>Tonga</v>
      </c>
      <c r="QT20" s="255" t="str">
        <f ca="1">IF(PR19&lt;&gt;"",PR19,"")</f>
        <v/>
      </c>
      <c r="QU20" s="255">
        <f ca="1">SUMPRODUCT((TQ3:TQ42=QT20)*(TT3:TT42=QT21)*(UA3:UA42="W"))+SUMPRODUCT((TQ3:TQ42=QT20)*(TT3:TT42=QT22)*(UA3:UA42="W"))+SUMPRODUCT((TQ3:TQ42=QT20)*(TT3:TT42=QT19)*(UA3:UA42="W"))+SUMPRODUCT((TQ3:TQ42=QT21)*(TT3:TT42=QT20)*(UB3:UB42="W"))+SUMPRODUCT((TQ3:TQ42=QT22)*(TT3:TT42=QT20)*(UB3:UB42="W"))+SUMPRODUCT((TQ3:TQ42=QT19)*(TT3:TT42=QT20)*(UB3:UB42="W"))</f>
        <v>0</v>
      </c>
      <c r="QV20" s="255">
        <f ca="1">SUMPRODUCT((TQ3:TQ42=QT20)*(TT3:TT42=QT21)*(UA3:UA42="D"))+SUMPRODUCT((TQ3:TQ42=QT20)*(TT3:TT42=QT22)*(UA3:UA42="D"))+SUMPRODUCT((TQ3:TQ42=QT20)*(TT3:TT42=QT19)*(UA3:UA42="D"))+SUMPRODUCT((TQ3:TQ42=QT21)*(TT3:TT42=QT20)*(UA3:UA42="D"))+SUMPRODUCT((TQ3:TQ42=QT22)*(TT3:TT42=QT20)*(UA3:UA42="D"))+SUMPRODUCT((TQ3:TQ42=QT19)*(TT3:TT42=QT20)*(UA3:UA42="D"))</f>
        <v>0</v>
      </c>
      <c r="QW20" s="255">
        <f ca="1">SUMPRODUCT((TQ3:TQ42=QT20)*(TT3:TT42=QT21)*(UA3:UA42="L"))+SUMPRODUCT((TQ3:TQ42=QT20)*(TT3:TT42=QT22)*(UA3:UA42="L"))+SUMPRODUCT((TQ3:TQ42=QT20)*(TT3:TT42=QT19)*(UA3:UA42="L"))+SUMPRODUCT((TQ3:TQ42=QT21)*(TT3:TT42=QT20)*(UB3:UB42="L"))+SUMPRODUCT((TQ3:TQ42=QT22)*(TT3:TT42=QT20)*(UB3:UB42="L"))+SUMPRODUCT((TQ3:TQ42=QT19)*(TT3:TT42=QT20)*(UB3:UB42="L"))</f>
        <v>0</v>
      </c>
      <c r="QX20" s="255">
        <f ca="1">IF(QT20&lt;&gt;"",VLOOKUP(QT20,OW4:PA29,5,FALSE),0)</f>
        <v>0</v>
      </c>
      <c r="QY20" s="255">
        <f ca="1">IF(QT20&lt;&gt;"",VLOOKUP(QT20,OW4:PB29,6,FALSE),0)</f>
        <v>0</v>
      </c>
      <c r="QZ20" s="255">
        <f ca="1">QX20-QY20+1000</f>
        <v>1000</v>
      </c>
      <c r="RA20" s="255">
        <f ca="1">IF(QT20&lt;&gt;"",VLOOKUP(QT20,OW4:PD29,8,FALSE),0)</f>
        <v>0</v>
      </c>
      <c r="RB20" s="255">
        <f ca="1">IF(QT20&lt;&gt;"",VLOOKUP(QT20,OW4:PE29,9,FALSE),0)</f>
        <v>0</v>
      </c>
      <c r="RC20" s="255">
        <f t="shared" ref="RC20" ca="1" si="1144">RA20-RB20+1000</f>
        <v>1000</v>
      </c>
      <c r="RD20" s="255" t="str">
        <f ca="1">IF(QT20&lt;&gt;"",VLOOKUP(QT20,OW18:PA22,5,FALSE),"")</f>
        <v/>
      </c>
      <c r="RE20" s="255" t="str">
        <f ca="1">IF(QT20&lt;&gt;"",VLOOKUP(QT20,OW18:PD22,8,FALSE),"")</f>
        <v/>
      </c>
      <c r="RF20" s="255" t="str">
        <f ca="1">IF(QT20&lt;&gt;"",VLOOKUP(QT20,OW18:PK22,15,FALSE),"")</f>
        <v/>
      </c>
      <c r="RG20" s="255">
        <f ca="1">SUMPRODUCT((TQ3:TQ42=QT20)*(TT3:TT42=QT21)*TW3:TW42)+SUMPRODUCT((TQ3:TQ42=QT20)*(TT3:TT42=QT22)*TW3:TW42)+SUMPRODUCT((TQ3:TQ42=QT20)*(TT3:TT42=QT19)*TW3:TW42)+SUMPRODUCT((TQ3:TQ42=QT21)*(TT3:TT42=QT20)*TX3:TX42)+SUMPRODUCT((TQ3:TQ42=QT22)*(TT3:TT42=QT20)*TX3:TX42)+SUMPRODUCT((TQ3:TQ42=QT19)*(TT3:TT42=QT20)*TX3:TX42)</f>
        <v>0</v>
      </c>
      <c r="RH20" s="255">
        <f ca="1">SUMPRODUCT((TQ3:TQ42=QT20)*(TT3:TT42=QT21)*TY3:TY42)+SUMPRODUCT((TQ3:TQ42=QT20)*(TT3:TT42=QT22)*TY3:TY42)+SUMPRODUCT((TQ3:TQ42=QT20)*(TT3:TT42=QT19)*TY3:TY42)+SUMPRODUCT((TQ3:TQ42=QT21)*(TT3:TT42=QT20)*TZ3:TZ42)+SUMPRODUCT((TQ3:TQ42=QT22)*(TT3:TT42=QT20)*TZ3:TZ42)+SUMPRODUCT((TQ3:TQ42=QT19)*(TT3:TT42=QT20)*TZ3:TZ42)</f>
        <v>0</v>
      </c>
      <c r="RI20" s="255">
        <f ca="1">QU20*4+QV20*2+RG20+RH20</f>
        <v>0</v>
      </c>
      <c r="RJ20" s="255" t="str">
        <f ca="1">IF(QT20&lt;&gt;"",RANK(RI20,RI19:RI22),"")</f>
        <v/>
      </c>
      <c r="RK20" s="255">
        <f ca="1">SUMPRODUCT((RI19:RI22=RI20)*(QZ19:QZ22&gt;QZ20))</f>
        <v>0</v>
      </c>
      <c r="RL20" s="255">
        <f ca="1">SUMPRODUCT((RI19:RI22=RI20)*(QZ19:QZ22=QZ20)*(RC19:RC22&gt;RC20))</f>
        <v>0</v>
      </c>
      <c r="RM20" s="255">
        <f ca="1">SUMPRODUCT((RI18:RI22=RI20)*(QZ18:QZ22=QZ20)*(RC18:RC22=RC20)*(RD18:RD22&gt;RD20))</f>
        <v>0</v>
      </c>
      <c r="RN20" s="255">
        <f ca="1">SUMPRODUCT((RI18:RI22=RI20)*(QZ18:QZ22=QZ20)*(RC18:RC22=RC20)*(RD18:RD22=RD20)*(RE18:RE22&gt;RE20))</f>
        <v>0</v>
      </c>
      <c r="RO20" s="255">
        <f ca="1">SUMPRODUCT((RI18:RI22=RI20)*(QZ18:QZ22=QZ20)*(RC18:RC22=RC20)*(RD18:RD22=RD20)*(RE18:RE22=RE20)*(RF18:RF22&gt;RF20))</f>
        <v>0</v>
      </c>
      <c r="RP20" s="255" t="str">
        <f t="shared" ca="1" si="1029"/>
        <v/>
      </c>
      <c r="RQ20" s="255" t="str">
        <f ca="1">IF(QT20&lt;&gt;"",INDEX(QT19:QT22,MATCH(3,RP19:RP22,0),0),"")</f>
        <v/>
      </c>
      <c r="RR20" s="255" t="str">
        <f ca="1">IF(PS18&lt;&gt;"",PS18,"")</f>
        <v/>
      </c>
      <c r="RS20" s="255">
        <f ca="1">SUMPRODUCT((TQ3:TQ42=RR20)*(TT3:TT42=RR21)*(UA3:UA42="W"))+SUMPRODUCT((TQ3:TQ42=RR20)*(TT3:TT42=RR22)*(UA3:UA42="W"))+SUMPRODUCT((TQ3:TQ42=RR20)*(TT3:TT42=RR23)*(UA3:UA42="W"))+SUMPRODUCT((TQ3:TQ42=RR21)*(TT3:TT42=RR20)*(UB3:UB42="W"))+SUMPRODUCT((TQ3:TQ42=RR22)*(TT3:TT42=RR20)*(UB3:UB42="W"))+SUMPRODUCT((TQ3:TQ42=RR23)*(TT3:TT42=RR20)*(UB3:UB42="W"))</f>
        <v>0</v>
      </c>
      <c r="RT20" s="255">
        <f ca="1">SUMPRODUCT((TQ3:TQ42=RR20)*(TT3:TT42=RR21)*(UA3:UA42="D"))+SUMPRODUCT((TQ3:TQ42=RR20)*(TT3:TT42=RR22)*(UA3:UA42="D"))+SUMPRODUCT((TQ3:TQ42=RR20)*(TT3:TT42=RR23)*(UA3:UA42="D"))+SUMPRODUCT((TQ3:TQ42=RR21)*(TT3:TT42=RR20)*(UA3:UA42="D"))+SUMPRODUCT((TQ3:TQ42=RR22)*(TT3:TT42=RR20)*(UA3:UA42="D"))+SUMPRODUCT((TQ3:TQ42=RR23)*(TT3:TT42=RR20)*(UA3:UA42="D"))</f>
        <v>0</v>
      </c>
      <c r="RU20" s="255">
        <f ca="1">SUMPRODUCT((TQ3:TQ42=RR20)*(TT3:TT42=RR21)*(UA3:UA42="L"))+SUMPRODUCT((TQ3:TQ42=RR20)*(TT3:TT42=RR22)*(UA3:UA42="L"))+SUMPRODUCT((TQ3:TQ42=RR20)*(TT3:TT42=RR23)*(UA3:UA42="L"))+SUMPRODUCT((TQ3:TQ42=RR21)*(TT3:TT42=RR20)*(UB3:UB42="L"))+SUMPRODUCT((TQ3:TQ42=RR22)*(TT3:TT42=RR20)*(UB3:UB42="L"))+SUMPRODUCT((TQ3:TQ42=RR23)*(TT3:TT42=RR20)*(UB3:UB42="L"))</f>
        <v>0</v>
      </c>
      <c r="RV20" s="255">
        <f ca="1">IF(RR20&lt;&gt;"",VLOOKUP(RR20,OW4:PA29,5,FALSE),0)</f>
        <v>0</v>
      </c>
      <c r="RW20" s="255">
        <f ca="1">IF(RR20&lt;&gt;"",VLOOKUP(RR20,OW4:PB29,6,FALSE),0)</f>
        <v>0</v>
      </c>
      <c r="RX20" s="255">
        <f ca="1">RV20-RW20+1000</f>
        <v>1000</v>
      </c>
      <c r="RY20" s="255">
        <f ca="1">IF(RR20&lt;&gt;"",VLOOKUP(RR20,OW4:PD29,8,FALSE),0)</f>
        <v>0</v>
      </c>
      <c r="RZ20" s="255">
        <f ca="1">IF(RR20&lt;&gt;"",VLOOKUP(RR20,OW4:PE29,9,FALSE),0)</f>
        <v>0</v>
      </c>
      <c r="SA20" s="255">
        <f ca="1">RY20-RZ20+1000</f>
        <v>1000</v>
      </c>
      <c r="SB20" s="255" t="str">
        <f ca="1">IF(RR20&lt;&gt;"",VLOOKUP(RR20,OW18:PA22,5,FALSE),"")</f>
        <v/>
      </c>
      <c r="SC20" s="255" t="str">
        <f ca="1">IF(RR20&lt;&gt;"",VLOOKUP(RR20,OW18:PD22,8,FALSE),"")</f>
        <v/>
      </c>
      <c r="SD20" s="255" t="str">
        <f ca="1">IF(RR20&lt;&gt;"",VLOOKUP(RR20,OW18:PK22,15,FALSE),"")</f>
        <v/>
      </c>
      <c r="SE20" s="255">
        <f ca="1">SUMPRODUCT((TQ3:TQ42=RR20)*(TT3:TT42=RR21)*TW3:TW42)+SUMPRODUCT((TQ3:TQ42=RR20)*(TT3:TT42=RR22)*TW3:TW42)+SUMPRODUCT((TQ3:TQ42=RR20)*(TT3:TT42=RR23)*TW3:TW42)+SUMPRODUCT((TQ3:TQ42=RR21)*(TT3:TT42=RR20)*TX3:TX42)+SUMPRODUCT((TQ3:TQ42=RR22)*(TT3:TT42=RR20)*TX3:TX42)+SUMPRODUCT((TQ3:TQ42=RR23)*(TT3:TT42=RR20)*TX3:TX42)</f>
        <v>0</v>
      </c>
      <c r="SF20" s="255">
        <f ca="1">SUMPRODUCT((TQ3:TQ42=RR20)*(TT3:TT42=RR21)*TY3:TY42)+SUMPRODUCT((TQ3:TQ42=RR20)*(TT3:TT42=RR22)*TY3:TY42)+SUMPRODUCT((TQ3:TQ42=RR20)*(TT3:TT42=RR23)*TY3:TY42)+SUMPRODUCT((TQ3:TQ42=RR21)*(TT3:TT42=RR20)*TZ3:TZ42)+SUMPRODUCT((TQ3:TQ42=RR22)*(TT3:TT42=RR20)*TZ3:TZ42)+SUMPRODUCT((TQ3:TQ42=RR23)*(TT3:TT42=RR20)*TZ3:TZ42)</f>
        <v>0</v>
      </c>
      <c r="SG20" s="255">
        <f ca="1">RS20*4+RT20*2+SE20+SF20</f>
        <v>0</v>
      </c>
      <c r="SH20" s="255" t="str">
        <f ca="1">IF(RR20&lt;&gt;"",RANK(SG20,SG20:SG23),"")</f>
        <v/>
      </c>
      <c r="SI20" s="255">
        <f ca="1">SUMPRODUCT((SG20:SG23=SG20)*(RX20:RX23&gt;RX20))</f>
        <v>0</v>
      </c>
      <c r="SJ20" s="255">
        <f ca="1">SUMPRODUCT((SG20:SG23=SG20)*(RX20:RX23=RX20)*(SA20:SA23&gt;SA20))</f>
        <v>0</v>
      </c>
      <c r="SK20" s="255">
        <f ca="1">SUMPRODUCT((SG18:SG22=SG20)*(RX18:RX22=RX20)*(SA18:SA22=SA20)*(SB18:SB22&gt;SB20))</f>
        <v>0</v>
      </c>
      <c r="SL20" s="255">
        <f ca="1">SUMPRODUCT((SG18:SG22=SG20)*(RX18:RX22=RX20)*(SA18:SA22=SA20)*(SB18:SB22=SB20)*(SC18:SC22&gt;SC20))</f>
        <v>0</v>
      </c>
      <c r="SM20" s="255">
        <f ca="1">SUMPRODUCT((SG18:SG22=SG20)*(RX18:RX22=RX20)*(SA18:SA22=SA20)*(SB18:SB22=SB20)*(SC18:SC22=SC20)*(SD18:SD22&gt;SD20))</f>
        <v>0</v>
      </c>
      <c r="SN20" s="255" t="str">
        <f t="shared" ref="SN20:SN22" ca="1" si="1145">IF(RR20&lt;&gt;"",SUM(SH20:SM20)+2,"")</f>
        <v/>
      </c>
      <c r="SO20" s="255" t="str">
        <f ca="1">IF(RR20&lt;&gt;"",INDEX(RR20:RR22,MATCH(3,SN20:SN22,0),0),"")</f>
        <v/>
      </c>
      <c r="TN20" s="255" t="str">
        <f ca="1">IF(SO20&lt;&gt;"",SO20,IF(RQ20&lt;&gt;"",RQ20,IF(QS20&lt;&gt;"",QS20,PO20)))</f>
        <v>Tonga</v>
      </c>
      <c r="TO20" s="255">
        <v>3</v>
      </c>
      <c r="TP20" s="255">
        <v>18</v>
      </c>
      <c r="TQ20" s="255" t="str">
        <f t="shared" si="34"/>
        <v>Scotland</v>
      </c>
      <c r="TR20" s="255" t="str">
        <f ca="1">IF(OFFSET('All Players'!$W27,0,TR$1)&lt;&gt;"",OFFSET('All Players'!$W27,0,TR$1),"")</f>
        <v/>
      </c>
      <c r="TS20" s="255" t="str">
        <f ca="1">IF(OFFSET('All Players'!$Y27,0,TR$1)&lt;&gt;"",OFFSET('All Players'!$Y27,0,TR$1),"")</f>
        <v/>
      </c>
      <c r="TT20" s="255" t="str">
        <f t="shared" si="35"/>
        <v>USA</v>
      </c>
      <c r="TU20" s="255" t="str">
        <f ca="1">IF(OFFSET('All Players'!$AA27,0,TT$1)&lt;&gt;"",OFFSET('All Players'!$AA27,0,TT$1),"")</f>
        <v/>
      </c>
      <c r="TV20" s="255" t="str">
        <f ca="1">IF(OFFSET('All Players'!$AC27,0,TU$1)&lt;&gt;"",OFFSET('All Players'!$AC27,0,TU$1),"")</f>
        <v/>
      </c>
      <c r="TW20" s="255">
        <f t="shared" ca="1" si="36"/>
        <v>0</v>
      </c>
      <c r="TX20" s="255">
        <f t="shared" ca="1" si="37"/>
        <v>0</v>
      </c>
      <c r="TY20" s="255">
        <f t="shared" ca="1" si="38"/>
        <v>0</v>
      </c>
      <c r="TZ20" s="255">
        <f t="shared" ca="1" si="39"/>
        <v>0</v>
      </c>
      <c r="UA20" s="255" t="str">
        <f t="shared" ca="1" si="40"/>
        <v/>
      </c>
      <c r="UB20" s="255" t="str">
        <f t="shared" ca="1" si="41"/>
        <v/>
      </c>
      <c r="UC20" s="255">
        <f ca="1">VLOOKUP(UD20,YU18:YV22,2,FALSE)</f>
        <v>3</v>
      </c>
      <c r="UD20" s="255" t="s">
        <v>34</v>
      </c>
      <c r="UE20" s="255">
        <f t="shared" ca="1" si="885"/>
        <v>0</v>
      </c>
      <c r="UF20" s="255">
        <f t="shared" ca="1" si="886"/>
        <v>0</v>
      </c>
      <c r="UG20" s="255">
        <f t="shared" ca="1" si="887"/>
        <v>0</v>
      </c>
      <c r="UH20" s="255">
        <f t="shared" ca="1" si="888"/>
        <v>0</v>
      </c>
      <c r="UI20" s="255">
        <f t="shared" ca="1" si="1030"/>
        <v>0</v>
      </c>
      <c r="UJ20" s="255">
        <f t="shared" ca="1" si="889"/>
        <v>1000</v>
      </c>
      <c r="UK20" s="255">
        <f t="shared" ca="1" si="1031"/>
        <v>0</v>
      </c>
      <c r="UL20" s="255">
        <f t="shared" ca="1" si="1032"/>
        <v>0</v>
      </c>
      <c r="UM20" s="255">
        <f t="shared" ca="1" si="890"/>
        <v>1000</v>
      </c>
      <c r="UN20" s="255">
        <f t="shared" ca="1" si="891"/>
        <v>0</v>
      </c>
      <c r="UO20" s="255">
        <f ca="1">SUMIF(YX:YX,UD20,ZD:ZD)+SUMIF(ZA:ZA,UD20,ZE:ZE)</f>
        <v>0</v>
      </c>
      <c r="UP20" s="255">
        <f ca="1">SUMIF(YX:YX,UD20,ZF:ZF)+SUMIF(ZA:ZA,UD20,ZG:ZG)</f>
        <v>0</v>
      </c>
      <c r="UQ20" s="255">
        <f t="shared" ca="1" si="892"/>
        <v>0</v>
      </c>
      <c r="UR20" s="255">
        <v>12</v>
      </c>
      <c r="US20" s="255">
        <f t="shared" ca="1" si="1033"/>
        <v>1</v>
      </c>
      <c r="UU20" s="255">
        <f ca="1">RANK(UQ20,UQ$18:UQ$22)+COUNTIF(UQ$18:UQ20,UQ20)-1</f>
        <v>3</v>
      </c>
      <c r="UV20" s="255" t="str">
        <f ca="1">INDEX(UD$18:UD$22,MATCH(3,UU$18:UU$22,0),0)</f>
        <v>Tonga</v>
      </c>
      <c r="UW20" s="255">
        <f t="shared" ca="1" si="1034"/>
        <v>1</v>
      </c>
      <c r="UX20" s="255" t="str">
        <f ca="1">IF(AND(UX19&lt;&gt;"",UW20=1),UV20,"")</f>
        <v>Tonga</v>
      </c>
      <c r="UY20" s="255" t="str">
        <f ca="1">IF(AND(UY19&lt;&gt;"",UW21=2),UV21,"")</f>
        <v/>
      </c>
      <c r="UZ20" s="255" t="str">
        <f ca="1">IF(AND(UZ19&lt;&gt;"",UW22=3),UV22,"")</f>
        <v/>
      </c>
      <c r="VC20" s="255" t="str">
        <f t="shared" ca="1" si="1035"/>
        <v>Tonga</v>
      </c>
      <c r="VD20" s="255">
        <f ca="1">SUMPRODUCT((YX3:YX42=VC20)*(ZA3:ZA42=VC21)*(ZH3:ZH42="W"))+SUMPRODUCT((YX3:YX42=VC20)*(ZA3:ZA42=VC22)*(ZH3:ZH42="W"))+SUMPRODUCT((YX3:YX42=VC20)*(ZA3:ZA42=VC18)*(ZH3:ZH42="W"))+SUMPRODUCT((YX3:YX42=VC20)*(ZA3:ZA42=VC19)*(ZH3:ZH42="W"))+SUMPRODUCT((YX3:YX42=VC21)*(ZA3:ZA42=VC20)*(ZI3:ZI42="W"))+SUMPRODUCT((YX3:YX42=VC22)*(ZA3:ZA42=VC20)*(ZI3:ZI42="W"))+SUMPRODUCT((YX3:YX42=VC18)*(ZA3:ZA42=VC20)*(ZI3:ZI42="W"))+SUMPRODUCT((YX3:YX42=VC19)*(ZA3:ZA42=VC20)*(ZI3:ZI42="W"))</f>
        <v>0</v>
      </c>
      <c r="VE20" s="255">
        <f ca="1">SUMPRODUCT((YX3:YX42=VC20)*(ZA3:ZA42=VC21)*(ZH3:ZH42="D"))+SUMPRODUCT((YX3:YX42=VC20)*(ZA3:ZA42=VC22)*(ZH3:ZH42="D"))+SUMPRODUCT((YX3:YX42=VC20)*(ZA3:ZA42=VC18)*(ZH3:ZH42="D"))+SUMPRODUCT((YX3:YX42=VC20)*(ZA3:ZA42=VC19)*(ZH3:ZH42="D"))+SUMPRODUCT((YX3:YX42=VC21)*(ZA3:ZA42=VC20)*(ZH3:ZH42="D"))+SUMPRODUCT((YX3:YX42=VC22)*(ZA3:ZA42=VC20)*(ZH3:ZH42="D"))+SUMPRODUCT((YX3:YX42=VC18)*(ZA3:ZA42=VC20)*(ZH3:ZH42="D"))+SUMPRODUCT((YX3:YX42=VC19)*(ZA3:ZA42=VC20)*(ZH3:ZH42="D"))</f>
        <v>0</v>
      </c>
      <c r="VF20" s="255">
        <f ca="1">SUMPRODUCT((YX3:YX42=VC20)*(ZA3:ZA42=VC21)*(ZH3:ZH42="L"))+SUMPRODUCT((YX3:YX42=VC20)*(ZA3:ZA42=VC22)*(ZH3:ZH42="L"))+SUMPRODUCT((YX3:YX42=VC20)*(ZA3:ZA42=VC18)*(ZH3:ZH42="L"))+SUMPRODUCT((YX3:YX42=VC20)*(ZA3:ZA42=VC19)*(ZH3:ZH42="L"))+SUMPRODUCT((YX3:YX42=VC21)*(ZA3:ZA42=VC20)*(ZI3:ZI42="L"))+SUMPRODUCT((YX3:YX42=VC22)*(ZA3:ZA42=VC20)*(ZI3:ZI42="L"))+SUMPRODUCT((YX3:YX42=VC18)*(ZA3:ZA42=VC20)*(ZI3:ZI42="L"))+SUMPRODUCT((YX3:YX42=VC19)*(ZA3:ZA42=VC20)*(ZI3:ZI42="L"))</f>
        <v>0</v>
      </c>
      <c r="VG20" s="255">
        <f ca="1">IF(VC20&lt;&gt;"",VLOOKUP(VC20,UD4:UH29,5,FALSE),0)</f>
        <v>0</v>
      </c>
      <c r="VH20" s="255">
        <f ca="1">IF(VC20&lt;&gt;"",VLOOKUP(VC20,UD4:UI29,6,FALSE),0)</f>
        <v>0</v>
      </c>
      <c r="VI20" s="255">
        <f ca="1">VG20-VH20+1000</f>
        <v>1000</v>
      </c>
      <c r="VJ20" s="255">
        <f ca="1">IF(VC20&lt;&gt;"",VLOOKUP(VC20,UD4:UK29,8,FALSE),0)</f>
        <v>0</v>
      </c>
      <c r="VK20" s="255">
        <f ca="1">IF(VC20&lt;&gt;"",VLOOKUP(VC20,UD4:UL29,9,FALSE),0)</f>
        <v>0</v>
      </c>
      <c r="VL20" s="255">
        <f ca="1">IF(VC20&lt;&gt;"",VJ20-VK20+1000,"")</f>
        <v>1000</v>
      </c>
      <c r="VM20" s="255">
        <f ca="1">IF(VC20&lt;&gt;"",VLOOKUP(VC20,UD18:UH22,5,FALSE),"")</f>
        <v>0</v>
      </c>
      <c r="VN20" s="255">
        <f ca="1">IF(VC20&lt;&gt;"",VLOOKUP(VC20,UD18:UK22,8,FALSE),"")</f>
        <v>0</v>
      </c>
      <c r="VO20" s="255">
        <f ca="1">IF(VC20&lt;&gt;"",VLOOKUP(VC20,UD18:UR22,15,FALSE),"")</f>
        <v>12</v>
      </c>
      <c r="VP20" s="255">
        <f ca="1">SUMPRODUCT((YX3:YX42=VC20)*(ZA3:ZA42=VC21)*ZD3:ZD42)+SUMPRODUCT((YX3:YX42=VC20)*(ZA3:ZA42=VC22)*ZD3:ZD42)+SUMPRODUCT((YX3:YX42=VC20)*(ZA3:ZA42=VC18)*ZD3:ZD42)+SUMPRODUCT((YX3:YX42=VC20)*(ZA3:ZA42=VC19)*ZD3:ZD42)+SUMPRODUCT((YX3:YX42=VC21)*(ZA3:ZA42=VC20)*ZE3:ZE42)+SUMPRODUCT((YX3:YX42=VC22)*(ZA3:ZA42=VC20)*ZE3:ZE42)+SUMPRODUCT((YX3:YX42=VC18)*(ZA3:ZA42=VC20)*ZE3:ZE42)+SUMPRODUCT((YX3:YX42=VC19)*(ZA3:ZA42=VC20)*ZE3:ZE42)</f>
        <v>0</v>
      </c>
      <c r="VQ20" s="255">
        <f ca="1">SUMPRODUCT((YX3:YX42=VC20)*(ZA3:ZA42=VC21)*ZF3:ZF42)+SUMPRODUCT((YX3:YX42=VC20)*(ZA3:ZA42=VC22)*ZF3:ZF42)+SUMPRODUCT((YX3:YX42=VC20)*(ZA3:ZA42=VC18)*ZF3:ZF42)+SUMPRODUCT((YX3:YX42=VC20)*(ZA3:ZA42=VC19)*ZF3:ZF42)+SUMPRODUCT((YX3:YX42=VC21)*(ZA3:ZA42=VC20)*ZG3:ZG42)+SUMPRODUCT((YX3:YX42=VC22)*(ZA3:ZA42=VC20)*ZG3:ZG42)+SUMPRODUCT((YX3:YX42=VC18)*(ZA3:ZA42=VC20)*ZG3:ZG42)+SUMPRODUCT((YX3:YX42=VC19)*(ZA3:ZA42=VC20)*ZG3:ZG42)</f>
        <v>0</v>
      </c>
      <c r="VR20" s="255">
        <f ca="1">IF(VC20&lt;&gt;"",VD20*4+VE20*2+VP20+VQ20,"")</f>
        <v>0</v>
      </c>
      <c r="VS20" s="255">
        <f ca="1">IF(VC20&lt;&gt;"",RANK(VR20,VR18:VR22),"")</f>
        <v>1</v>
      </c>
      <c r="VT20" s="255">
        <f ca="1">SUMPRODUCT((VR18:VR22=VR20)*(VI18:VI22&gt;VI20))</f>
        <v>0</v>
      </c>
      <c r="VU20" s="255">
        <f ca="1">SUMPRODUCT((VR18:VR22=VR20)*(VI18:VI22=VI20)*(VL18:VL22&gt;VL20))</f>
        <v>0</v>
      </c>
      <c r="VV20" s="255">
        <f ca="1">SUMPRODUCT((VR18:VR22=VR20)*(VI18:VI22=VI20)*(VL18:VL22=VL20)*(VM18:VM22&gt;VM20))</f>
        <v>0</v>
      </c>
      <c r="VW20" s="255">
        <f ca="1">SUMPRODUCT((VR18:VR22=VR20)*(VI18:VI22=VI20)*(VL18:VL22=VL20)*(VM18:VM22=VM20)*(VN18:VN22&gt;VN20))</f>
        <v>0</v>
      </c>
      <c r="VX20" s="255">
        <f ca="1">SUMPRODUCT((VR18:VR22=VR20)*(VI18:VI22=VI20)*(VL18:VL22=VL20)*(VM18:VM22=VM20)*(VN18:VN22=VN20)*(VO18:VO22&gt;VO20))</f>
        <v>2</v>
      </c>
      <c r="VY20" s="255">
        <f t="shared" ca="1" si="893"/>
        <v>3</v>
      </c>
      <c r="VZ20" s="255" t="str">
        <f ca="1">IF(VC20&lt;&gt;"",INDEX(VC18:VC22,MATCH(3,VY18:VY22,0),0),"")</f>
        <v>Tonga</v>
      </c>
      <c r="WA20" s="255" t="str">
        <f ca="1">IF(UY19&lt;&gt;"",UY19,"")</f>
        <v/>
      </c>
      <c r="WB20" s="255">
        <f ca="1">SUMPRODUCT((YX3:YX42=WA20)*(ZA3:ZA42=WA21)*(ZH3:ZH42="W"))+SUMPRODUCT((YX3:YX42=WA20)*(ZA3:ZA42=WA22)*(ZH3:ZH42="W"))+SUMPRODUCT((YX3:YX42=WA20)*(ZA3:ZA42=WA19)*(ZH3:ZH42="W"))+SUMPRODUCT((YX3:YX42=WA21)*(ZA3:ZA42=WA20)*(ZI3:ZI42="W"))+SUMPRODUCT((YX3:YX42=WA22)*(ZA3:ZA42=WA20)*(ZI3:ZI42="W"))+SUMPRODUCT((YX3:YX42=WA19)*(ZA3:ZA42=WA20)*(ZI3:ZI42="W"))</f>
        <v>0</v>
      </c>
      <c r="WC20" s="255">
        <f ca="1">SUMPRODUCT((YX3:YX42=WA20)*(ZA3:ZA42=WA21)*(ZH3:ZH42="D"))+SUMPRODUCT((YX3:YX42=WA20)*(ZA3:ZA42=WA22)*(ZH3:ZH42="D"))+SUMPRODUCT((YX3:YX42=WA20)*(ZA3:ZA42=WA19)*(ZH3:ZH42="D"))+SUMPRODUCT((YX3:YX42=WA21)*(ZA3:ZA42=WA20)*(ZH3:ZH42="D"))+SUMPRODUCT((YX3:YX42=WA22)*(ZA3:ZA42=WA20)*(ZH3:ZH42="D"))+SUMPRODUCT((YX3:YX42=WA19)*(ZA3:ZA42=WA20)*(ZH3:ZH42="D"))</f>
        <v>0</v>
      </c>
      <c r="WD20" s="255">
        <f ca="1">SUMPRODUCT((YX3:YX42=WA20)*(ZA3:ZA42=WA21)*(ZH3:ZH42="L"))+SUMPRODUCT((YX3:YX42=WA20)*(ZA3:ZA42=WA22)*(ZH3:ZH42="L"))+SUMPRODUCT((YX3:YX42=WA20)*(ZA3:ZA42=WA19)*(ZH3:ZH42="L"))+SUMPRODUCT((YX3:YX42=WA21)*(ZA3:ZA42=WA20)*(ZI3:ZI42="L"))+SUMPRODUCT((YX3:YX42=WA22)*(ZA3:ZA42=WA20)*(ZI3:ZI42="L"))+SUMPRODUCT((YX3:YX42=WA19)*(ZA3:ZA42=WA20)*(ZI3:ZI42="L"))</f>
        <v>0</v>
      </c>
      <c r="WE20" s="255">
        <f ca="1">IF(WA20&lt;&gt;"",VLOOKUP(WA20,UD4:UH29,5,FALSE),0)</f>
        <v>0</v>
      </c>
      <c r="WF20" s="255">
        <f ca="1">IF(WA20&lt;&gt;"",VLOOKUP(WA20,UD4:UI29,6,FALSE),0)</f>
        <v>0</v>
      </c>
      <c r="WG20" s="255">
        <f ca="1">WE20-WF20+1000</f>
        <v>1000</v>
      </c>
      <c r="WH20" s="255">
        <f ca="1">IF(WA20&lt;&gt;"",VLOOKUP(WA20,UD4:UK29,8,FALSE),0)</f>
        <v>0</v>
      </c>
      <c r="WI20" s="255">
        <f ca="1">IF(WA20&lt;&gt;"",VLOOKUP(WA20,UD4:UL29,9,FALSE),0)</f>
        <v>0</v>
      </c>
      <c r="WJ20" s="255">
        <f t="shared" ref="WJ20" ca="1" si="1146">WH20-WI20+1000</f>
        <v>1000</v>
      </c>
      <c r="WK20" s="255" t="str">
        <f ca="1">IF(WA20&lt;&gt;"",VLOOKUP(WA20,UD18:UH22,5,FALSE),"")</f>
        <v/>
      </c>
      <c r="WL20" s="255" t="str">
        <f ca="1">IF(WA20&lt;&gt;"",VLOOKUP(WA20,UD18:UK22,8,FALSE),"")</f>
        <v/>
      </c>
      <c r="WM20" s="255" t="str">
        <f ca="1">IF(WA20&lt;&gt;"",VLOOKUP(WA20,UD18:UR22,15,FALSE),"")</f>
        <v/>
      </c>
      <c r="WN20" s="255">
        <f ca="1">SUMPRODUCT((YX3:YX42=WA20)*(ZA3:ZA42=WA21)*ZD3:ZD42)+SUMPRODUCT((YX3:YX42=WA20)*(ZA3:ZA42=WA22)*ZD3:ZD42)+SUMPRODUCT((YX3:YX42=WA20)*(ZA3:ZA42=WA19)*ZD3:ZD42)+SUMPRODUCT((YX3:YX42=WA21)*(ZA3:ZA42=WA20)*ZE3:ZE42)+SUMPRODUCT((YX3:YX42=WA22)*(ZA3:ZA42=WA20)*ZE3:ZE42)+SUMPRODUCT((YX3:YX42=WA19)*(ZA3:ZA42=WA20)*ZE3:ZE42)</f>
        <v>0</v>
      </c>
      <c r="WO20" s="255">
        <f ca="1">SUMPRODUCT((YX3:YX42=WA20)*(ZA3:ZA42=WA21)*ZF3:ZF42)+SUMPRODUCT((YX3:YX42=WA20)*(ZA3:ZA42=WA22)*ZF3:ZF42)+SUMPRODUCT((YX3:YX42=WA20)*(ZA3:ZA42=WA19)*ZF3:ZF42)+SUMPRODUCT((YX3:YX42=WA21)*(ZA3:ZA42=WA20)*ZG3:ZG42)+SUMPRODUCT((YX3:YX42=WA22)*(ZA3:ZA42=WA20)*ZG3:ZG42)+SUMPRODUCT((YX3:YX42=WA19)*(ZA3:ZA42=WA20)*ZG3:ZG42)</f>
        <v>0</v>
      </c>
      <c r="WP20" s="255">
        <f ca="1">WB20*4+WC20*2+WN20+WO20</f>
        <v>0</v>
      </c>
      <c r="WQ20" s="255" t="str">
        <f ca="1">IF(WA20&lt;&gt;"",RANK(WP20,WP19:WP22),"")</f>
        <v/>
      </c>
      <c r="WR20" s="255">
        <f ca="1">SUMPRODUCT((WP19:WP22=WP20)*(WG19:WG22&gt;WG20))</f>
        <v>0</v>
      </c>
      <c r="WS20" s="255">
        <f ca="1">SUMPRODUCT((WP19:WP22=WP20)*(WG19:WG22=WG20)*(WJ19:WJ22&gt;WJ20))</f>
        <v>0</v>
      </c>
      <c r="WT20" s="255">
        <f ca="1">SUMPRODUCT((WP18:WP22=WP20)*(WG18:WG22=WG20)*(WJ18:WJ22=WJ20)*(WK18:WK22&gt;WK20))</f>
        <v>0</v>
      </c>
      <c r="WU20" s="255">
        <f ca="1">SUMPRODUCT((WP18:WP22=WP20)*(WG18:WG22=WG20)*(WJ18:WJ22=WJ20)*(WK18:WK22=WK20)*(WL18:WL22&gt;WL20))</f>
        <v>0</v>
      </c>
      <c r="WV20" s="255">
        <f ca="1">SUMPRODUCT((WP18:WP22=WP20)*(WG18:WG22=WG20)*(WJ18:WJ22=WJ20)*(WK18:WK22=WK20)*(WL18:WL22=WL20)*(WM18:WM22&gt;WM20))</f>
        <v>0</v>
      </c>
      <c r="WW20" s="255" t="str">
        <f t="shared" ca="1" si="1038"/>
        <v/>
      </c>
      <c r="WX20" s="255" t="str">
        <f ca="1">IF(WA20&lt;&gt;"",INDEX(WA19:WA22,MATCH(3,WW19:WW22,0),0),"")</f>
        <v/>
      </c>
      <c r="WY20" s="255" t="str">
        <f ca="1">IF(UZ18&lt;&gt;"",UZ18,"")</f>
        <v/>
      </c>
      <c r="WZ20" s="255">
        <f ca="1">SUMPRODUCT((YX3:YX42=WY20)*(ZA3:ZA42=WY21)*(ZH3:ZH42="W"))+SUMPRODUCT((YX3:YX42=WY20)*(ZA3:ZA42=WY22)*(ZH3:ZH42="W"))+SUMPRODUCT((YX3:YX42=WY20)*(ZA3:ZA42=WY23)*(ZH3:ZH42="W"))+SUMPRODUCT((YX3:YX42=WY21)*(ZA3:ZA42=WY20)*(ZI3:ZI42="W"))+SUMPRODUCT((YX3:YX42=WY22)*(ZA3:ZA42=WY20)*(ZI3:ZI42="W"))+SUMPRODUCT((YX3:YX42=WY23)*(ZA3:ZA42=WY20)*(ZI3:ZI42="W"))</f>
        <v>0</v>
      </c>
      <c r="XA20" s="255">
        <f ca="1">SUMPRODUCT((YX3:YX42=WY20)*(ZA3:ZA42=WY21)*(ZH3:ZH42="D"))+SUMPRODUCT((YX3:YX42=WY20)*(ZA3:ZA42=WY22)*(ZH3:ZH42="D"))+SUMPRODUCT((YX3:YX42=WY20)*(ZA3:ZA42=WY23)*(ZH3:ZH42="D"))+SUMPRODUCT((YX3:YX42=WY21)*(ZA3:ZA42=WY20)*(ZH3:ZH42="D"))+SUMPRODUCT((YX3:YX42=WY22)*(ZA3:ZA42=WY20)*(ZH3:ZH42="D"))+SUMPRODUCT((YX3:YX42=WY23)*(ZA3:ZA42=WY20)*(ZH3:ZH42="D"))</f>
        <v>0</v>
      </c>
      <c r="XB20" s="255">
        <f ca="1">SUMPRODUCT((YX3:YX42=WY20)*(ZA3:ZA42=WY21)*(ZH3:ZH42="L"))+SUMPRODUCT((YX3:YX42=WY20)*(ZA3:ZA42=WY22)*(ZH3:ZH42="L"))+SUMPRODUCT((YX3:YX42=WY20)*(ZA3:ZA42=WY23)*(ZH3:ZH42="L"))+SUMPRODUCT((YX3:YX42=WY21)*(ZA3:ZA42=WY20)*(ZI3:ZI42="L"))+SUMPRODUCT((YX3:YX42=WY22)*(ZA3:ZA42=WY20)*(ZI3:ZI42="L"))+SUMPRODUCT((YX3:YX42=WY23)*(ZA3:ZA42=WY20)*(ZI3:ZI42="L"))</f>
        <v>0</v>
      </c>
      <c r="XC20" s="255">
        <f ca="1">IF(WY20&lt;&gt;"",VLOOKUP(WY20,UD4:UH29,5,FALSE),0)</f>
        <v>0</v>
      </c>
      <c r="XD20" s="255">
        <f ca="1">IF(WY20&lt;&gt;"",VLOOKUP(WY20,UD4:UI29,6,FALSE),0)</f>
        <v>0</v>
      </c>
      <c r="XE20" s="255">
        <f ca="1">XC20-XD20+1000</f>
        <v>1000</v>
      </c>
      <c r="XF20" s="255">
        <f ca="1">IF(WY20&lt;&gt;"",VLOOKUP(WY20,UD4:UK29,8,FALSE),0)</f>
        <v>0</v>
      </c>
      <c r="XG20" s="255">
        <f ca="1">IF(WY20&lt;&gt;"",VLOOKUP(WY20,UD4:UL29,9,FALSE),0)</f>
        <v>0</v>
      </c>
      <c r="XH20" s="255">
        <f ca="1">XF20-XG20+1000</f>
        <v>1000</v>
      </c>
      <c r="XI20" s="255" t="str">
        <f ca="1">IF(WY20&lt;&gt;"",VLOOKUP(WY20,UD18:UH22,5,FALSE),"")</f>
        <v/>
      </c>
      <c r="XJ20" s="255" t="str">
        <f ca="1">IF(WY20&lt;&gt;"",VLOOKUP(WY20,UD18:UK22,8,FALSE),"")</f>
        <v/>
      </c>
      <c r="XK20" s="255" t="str">
        <f ca="1">IF(WY20&lt;&gt;"",VLOOKUP(WY20,UD18:UR22,15,FALSE),"")</f>
        <v/>
      </c>
      <c r="XL20" s="255">
        <f ca="1">SUMPRODUCT((YX3:YX42=WY20)*(ZA3:ZA42=WY21)*ZD3:ZD42)+SUMPRODUCT((YX3:YX42=WY20)*(ZA3:ZA42=WY22)*ZD3:ZD42)+SUMPRODUCT((YX3:YX42=WY20)*(ZA3:ZA42=WY23)*ZD3:ZD42)+SUMPRODUCT((YX3:YX42=WY21)*(ZA3:ZA42=WY20)*ZE3:ZE42)+SUMPRODUCT((YX3:YX42=WY22)*(ZA3:ZA42=WY20)*ZE3:ZE42)+SUMPRODUCT((YX3:YX42=WY23)*(ZA3:ZA42=WY20)*ZE3:ZE42)</f>
        <v>0</v>
      </c>
      <c r="XM20" s="255">
        <f ca="1">SUMPRODUCT((YX3:YX42=WY20)*(ZA3:ZA42=WY21)*ZF3:ZF42)+SUMPRODUCT((YX3:YX42=WY20)*(ZA3:ZA42=WY22)*ZF3:ZF42)+SUMPRODUCT((YX3:YX42=WY20)*(ZA3:ZA42=WY23)*ZF3:ZF42)+SUMPRODUCT((YX3:YX42=WY21)*(ZA3:ZA42=WY20)*ZG3:ZG42)+SUMPRODUCT((YX3:YX42=WY22)*(ZA3:ZA42=WY20)*ZG3:ZG42)+SUMPRODUCT((YX3:YX42=WY23)*(ZA3:ZA42=WY20)*ZG3:ZG42)</f>
        <v>0</v>
      </c>
      <c r="XN20" s="255">
        <f ca="1">WZ20*4+XA20*2+XL20+XM20</f>
        <v>0</v>
      </c>
      <c r="XO20" s="255" t="str">
        <f ca="1">IF(WY20&lt;&gt;"",RANK(XN20,XN20:XN23),"")</f>
        <v/>
      </c>
      <c r="XP20" s="255">
        <f ca="1">SUMPRODUCT((XN20:XN23=XN20)*(XE20:XE23&gt;XE20))</f>
        <v>0</v>
      </c>
      <c r="XQ20" s="255">
        <f ca="1">SUMPRODUCT((XN20:XN23=XN20)*(XE20:XE23=XE20)*(XH20:XH23&gt;XH20))</f>
        <v>0</v>
      </c>
      <c r="XR20" s="255">
        <f ca="1">SUMPRODUCT((XN18:XN22=XN20)*(XE18:XE22=XE20)*(XH18:XH22=XH20)*(XI18:XI22&gt;XI20))</f>
        <v>0</v>
      </c>
      <c r="XS20" s="255">
        <f ca="1">SUMPRODUCT((XN18:XN22=XN20)*(XE18:XE22=XE20)*(XH18:XH22=XH20)*(XI18:XI22=XI20)*(XJ18:XJ22&gt;XJ20))</f>
        <v>0</v>
      </c>
      <c r="XT20" s="255">
        <f ca="1">SUMPRODUCT((XN18:XN22=XN20)*(XE18:XE22=XE20)*(XH18:XH22=XH20)*(XI18:XI22=XI20)*(XJ18:XJ22=XJ20)*(XK18:XK22&gt;XK20))</f>
        <v>0</v>
      </c>
      <c r="XU20" s="255" t="str">
        <f t="shared" ref="XU20:XU22" ca="1" si="1147">IF(WY20&lt;&gt;"",SUM(XO20:XT20)+2,"")</f>
        <v/>
      </c>
      <c r="XV20" s="255" t="str">
        <f ca="1">IF(WY20&lt;&gt;"",INDEX(WY20:WY22,MATCH(3,XU20:XU22,0),0),"")</f>
        <v/>
      </c>
      <c r="YU20" s="255" t="str">
        <f ca="1">IF(XV20&lt;&gt;"",XV20,IF(WX20&lt;&gt;"",WX20,IF(VZ20&lt;&gt;"",VZ20,UV20)))</f>
        <v>Tonga</v>
      </c>
      <c r="YV20" s="255">
        <v>3</v>
      </c>
      <c r="YW20" s="255">
        <v>18</v>
      </c>
      <c r="YX20" s="255" t="str">
        <f t="shared" si="42"/>
        <v>Scotland</v>
      </c>
      <c r="YY20" s="255" t="str">
        <f ca="1">IF(OFFSET('All Players'!$W27,0,YY$1)&lt;&gt;"",OFFSET('All Players'!$W27,0,YY$1),"")</f>
        <v/>
      </c>
      <c r="YZ20" s="255" t="str">
        <f ca="1">IF(OFFSET('All Players'!$Y27,0,YY$1)&lt;&gt;"",OFFSET('All Players'!$Y27,0,YY$1),"")</f>
        <v/>
      </c>
      <c r="ZA20" s="255" t="str">
        <f t="shared" si="43"/>
        <v>USA</v>
      </c>
      <c r="ZB20" s="255" t="str">
        <f ca="1">IF(OFFSET('All Players'!$AA27,0,ZA$1)&lt;&gt;"",OFFSET('All Players'!$AA27,0,ZA$1),"")</f>
        <v/>
      </c>
      <c r="ZC20" s="255" t="str">
        <f ca="1">IF(OFFSET('All Players'!$AC27,0,ZB$1)&lt;&gt;"",OFFSET('All Players'!$AC27,0,ZB$1),"")</f>
        <v/>
      </c>
      <c r="ZD20" s="255">
        <f t="shared" ca="1" si="44"/>
        <v>0</v>
      </c>
      <c r="ZE20" s="255">
        <f t="shared" ca="1" si="45"/>
        <v>0</v>
      </c>
      <c r="ZF20" s="255">
        <f t="shared" ca="1" si="46"/>
        <v>0</v>
      </c>
      <c r="ZG20" s="255">
        <f t="shared" ca="1" si="47"/>
        <v>0</v>
      </c>
      <c r="ZH20" s="255" t="str">
        <f t="shared" ca="1" si="48"/>
        <v/>
      </c>
      <c r="ZI20" s="255" t="str">
        <f t="shared" ca="1" si="49"/>
        <v/>
      </c>
      <c r="ZJ20" s="255">
        <f ca="1">VLOOKUP(ZK20,AEB18:AEC22,2,FALSE)</f>
        <v>3</v>
      </c>
      <c r="ZK20" s="255" t="s">
        <v>34</v>
      </c>
      <c r="ZL20" s="255">
        <f t="shared" ca="1" si="894"/>
        <v>0</v>
      </c>
      <c r="ZM20" s="255">
        <f t="shared" ca="1" si="895"/>
        <v>0</v>
      </c>
      <c r="ZN20" s="255">
        <f t="shared" ca="1" si="896"/>
        <v>0</v>
      </c>
      <c r="ZO20" s="255">
        <f t="shared" ca="1" si="897"/>
        <v>0</v>
      </c>
      <c r="ZP20" s="255">
        <f t="shared" ca="1" si="1039"/>
        <v>0</v>
      </c>
      <c r="ZQ20" s="255">
        <f t="shared" ca="1" si="898"/>
        <v>1000</v>
      </c>
      <c r="ZR20" s="255">
        <f t="shared" ca="1" si="1040"/>
        <v>0</v>
      </c>
      <c r="ZS20" s="255">
        <f t="shared" ca="1" si="1041"/>
        <v>0</v>
      </c>
      <c r="ZT20" s="255">
        <f t="shared" ca="1" si="899"/>
        <v>1000</v>
      </c>
      <c r="ZU20" s="255">
        <f t="shared" ca="1" si="900"/>
        <v>0</v>
      </c>
      <c r="ZV20" s="255">
        <f ca="1">SUMIF(AEE:AEE,ZK20,AEK:AEK)+SUMIF(AEH:AEH,ZK20,AEL:AEL)</f>
        <v>0</v>
      </c>
      <c r="ZW20" s="255">
        <f ca="1">SUMIF(AEE:AEE,ZK20,AEM:AEM)+SUMIF(AEH:AEH,ZK20,AEN:AEN)</f>
        <v>0</v>
      </c>
      <c r="ZX20" s="255">
        <f t="shared" ca="1" si="901"/>
        <v>0</v>
      </c>
      <c r="ZY20" s="255">
        <v>12</v>
      </c>
      <c r="ZZ20" s="255">
        <f t="shared" ca="1" si="1042"/>
        <v>1</v>
      </c>
      <c r="AAB20" s="255">
        <f ca="1">RANK(ZX20,ZX$18:ZX$22)+COUNTIF(ZX$18:ZX20,ZX20)-1</f>
        <v>3</v>
      </c>
      <c r="AAC20" s="255" t="str">
        <f ca="1">INDEX(ZK$18:ZK$22,MATCH(3,AAB$18:AAB$22,0),0)</f>
        <v>Tonga</v>
      </c>
      <c r="AAD20" s="255">
        <f t="shared" ca="1" si="1043"/>
        <v>1</v>
      </c>
      <c r="AAE20" s="255" t="str">
        <f ca="1">IF(AND(AAE19&lt;&gt;"",AAD20=1),AAC20,"")</f>
        <v>Tonga</v>
      </c>
      <c r="AAF20" s="255" t="str">
        <f ca="1">IF(AND(AAF19&lt;&gt;"",AAD21=2),AAC21,"")</f>
        <v/>
      </c>
      <c r="AAG20" s="255" t="str">
        <f ca="1">IF(AND(AAG19&lt;&gt;"",AAD22=3),AAC22,"")</f>
        <v/>
      </c>
      <c r="AAJ20" s="255" t="str">
        <f t="shared" ca="1" si="1044"/>
        <v>Tonga</v>
      </c>
      <c r="AAK20" s="255">
        <f ca="1">SUMPRODUCT((AEE3:AEE42=AAJ20)*(AEH3:AEH42=AAJ21)*(AEO3:AEO42="W"))+SUMPRODUCT((AEE3:AEE42=AAJ20)*(AEH3:AEH42=AAJ22)*(AEO3:AEO42="W"))+SUMPRODUCT((AEE3:AEE42=AAJ20)*(AEH3:AEH42=AAJ18)*(AEO3:AEO42="W"))+SUMPRODUCT((AEE3:AEE42=AAJ20)*(AEH3:AEH42=AAJ19)*(AEO3:AEO42="W"))+SUMPRODUCT((AEE3:AEE42=AAJ21)*(AEH3:AEH42=AAJ20)*(AEP3:AEP42="W"))+SUMPRODUCT((AEE3:AEE42=AAJ22)*(AEH3:AEH42=AAJ20)*(AEP3:AEP42="W"))+SUMPRODUCT((AEE3:AEE42=AAJ18)*(AEH3:AEH42=AAJ20)*(AEP3:AEP42="W"))+SUMPRODUCT((AEE3:AEE42=AAJ19)*(AEH3:AEH42=AAJ20)*(AEP3:AEP42="W"))</f>
        <v>0</v>
      </c>
      <c r="AAL20" s="255">
        <f ca="1">SUMPRODUCT((AEE3:AEE42=AAJ20)*(AEH3:AEH42=AAJ21)*(AEO3:AEO42="D"))+SUMPRODUCT((AEE3:AEE42=AAJ20)*(AEH3:AEH42=AAJ22)*(AEO3:AEO42="D"))+SUMPRODUCT((AEE3:AEE42=AAJ20)*(AEH3:AEH42=AAJ18)*(AEO3:AEO42="D"))+SUMPRODUCT((AEE3:AEE42=AAJ20)*(AEH3:AEH42=AAJ19)*(AEO3:AEO42="D"))+SUMPRODUCT((AEE3:AEE42=AAJ21)*(AEH3:AEH42=AAJ20)*(AEO3:AEO42="D"))+SUMPRODUCT((AEE3:AEE42=AAJ22)*(AEH3:AEH42=AAJ20)*(AEO3:AEO42="D"))+SUMPRODUCT((AEE3:AEE42=AAJ18)*(AEH3:AEH42=AAJ20)*(AEO3:AEO42="D"))+SUMPRODUCT((AEE3:AEE42=AAJ19)*(AEH3:AEH42=AAJ20)*(AEO3:AEO42="D"))</f>
        <v>0</v>
      </c>
      <c r="AAM20" s="255">
        <f ca="1">SUMPRODUCT((AEE3:AEE42=AAJ20)*(AEH3:AEH42=AAJ21)*(AEO3:AEO42="L"))+SUMPRODUCT((AEE3:AEE42=AAJ20)*(AEH3:AEH42=AAJ22)*(AEO3:AEO42="L"))+SUMPRODUCT((AEE3:AEE42=AAJ20)*(AEH3:AEH42=AAJ18)*(AEO3:AEO42="L"))+SUMPRODUCT((AEE3:AEE42=AAJ20)*(AEH3:AEH42=AAJ19)*(AEO3:AEO42="L"))+SUMPRODUCT((AEE3:AEE42=AAJ21)*(AEH3:AEH42=AAJ20)*(AEP3:AEP42="L"))+SUMPRODUCT((AEE3:AEE42=AAJ22)*(AEH3:AEH42=AAJ20)*(AEP3:AEP42="L"))+SUMPRODUCT((AEE3:AEE42=AAJ18)*(AEH3:AEH42=AAJ20)*(AEP3:AEP42="L"))+SUMPRODUCT((AEE3:AEE42=AAJ19)*(AEH3:AEH42=AAJ20)*(AEP3:AEP42="L"))</f>
        <v>0</v>
      </c>
      <c r="AAN20" s="255">
        <f ca="1">IF(AAJ20&lt;&gt;"",VLOOKUP(AAJ20,ZK4:ZO29,5,FALSE),0)</f>
        <v>0</v>
      </c>
      <c r="AAO20" s="255">
        <f ca="1">IF(AAJ20&lt;&gt;"",VLOOKUP(AAJ20,ZK4:ZP29,6,FALSE),0)</f>
        <v>0</v>
      </c>
      <c r="AAP20" s="255">
        <f ca="1">AAN20-AAO20+1000</f>
        <v>1000</v>
      </c>
      <c r="AAQ20" s="255">
        <f ca="1">IF(AAJ20&lt;&gt;"",VLOOKUP(AAJ20,ZK4:ZR29,8,FALSE),0)</f>
        <v>0</v>
      </c>
      <c r="AAR20" s="255">
        <f ca="1">IF(AAJ20&lt;&gt;"",VLOOKUP(AAJ20,ZK4:ZS29,9,FALSE),0)</f>
        <v>0</v>
      </c>
      <c r="AAS20" s="255">
        <f ca="1">IF(AAJ20&lt;&gt;"",AAQ20-AAR20+1000,"")</f>
        <v>1000</v>
      </c>
      <c r="AAT20" s="255">
        <f ca="1">IF(AAJ20&lt;&gt;"",VLOOKUP(AAJ20,ZK18:ZO22,5,FALSE),"")</f>
        <v>0</v>
      </c>
      <c r="AAU20" s="255">
        <f ca="1">IF(AAJ20&lt;&gt;"",VLOOKUP(AAJ20,ZK18:ZR22,8,FALSE),"")</f>
        <v>0</v>
      </c>
      <c r="AAV20" s="255">
        <f ca="1">IF(AAJ20&lt;&gt;"",VLOOKUP(AAJ20,ZK18:ZY22,15,FALSE),"")</f>
        <v>12</v>
      </c>
      <c r="AAW20" s="255">
        <f ca="1">SUMPRODUCT((AEE3:AEE42=AAJ20)*(AEH3:AEH42=AAJ21)*AEK3:AEK42)+SUMPRODUCT((AEE3:AEE42=AAJ20)*(AEH3:AEH42=AAJ22)*AEK3:AEK42)+SUMPRODUCT((AEE3:AEE42=AAJ20)*(AEH3:AEH42=AAJ18)*AEK3:AEK42)+SUMPRODUCT((AEE3:AEE42=AAJ20)*(AEH3:AEH42=AAJ19)*AEK3:AEK42)+SUMPRODUCT((AEE3:AEE42=AAJ21)*(AEH3:AEH42=AAJ20)*AEL3:AEL42)+SUMPRODUCT((AEE3:AEE42=AAJ22)*(AEH3:AEH42=AAJ20)*AEL3:AEL42)+SUMPRODUCT((AEE3:AEE42=AAJ18)*(AEH3:AEH42=AAJ20)*AEL3:AEL42)+SUMPRODUCT((AEE3:AEE42=AAJ19)*(AEH3:AEH42=AAJ20)*AEL3:AEL42)</f>
        <v>0</v>
      </c>
      <c r="AAX20" s="255">
        <f ca="1">SUMPRODUCT((AEE3:AEE42=AAJ20)*(AEH3:AEH42=AAJ21)*AEM3:AEM42)+SUMPRODUCT((AEE3:AEE42=AAJ20)*(AEH3:AEH42=AAJ22)*AEM3:AEM42)+SUMPRODUCT((AEE3:AEE42=AAJ20)*(AEH3:AEH42=AAJ18)*AEM3:AEM42)+SUMPRODUCT((AEE3:AEE42=AAJ20)*(AEH3:AEH42=AAJ19)*AEM3:AEM42)+SUMPRODUCT((AEE3:AEE42=AAJ21)*(AEH3:AEH42=AAJ20)*AEN3:AEN42)+SUMPRODUCT((AEE3:AEE42=AAJ22)*(AEH3:AEH42=AAJ20)*AEN3:AEN42)+SUMPRODUCT((AEE3:AEE42=AAJ18)*(AEH3:AEH42=AAJ20)*AEN3:AEN42)+SUMPRODUCT((AEE3:AEE42=AAJ19)*(AEH3:AEH42=AAJ20)*AEN3:AEN42)</f>
        <v>0</v>
      </c>
      <c r="AAY20" s="255">
        <f ca="1">IF(AAJ20&lt;&gt;"",AAK20*4+AAL20*2+AAW20+AAX20,"")</f>
        <v>0</v>
      </c>
      <c r="AAZ20" s="255">
        <f ca="1">IF(AAJ20&lt;&gt;"",RANK(AAY20,AAY18:AAY22),"")</f>
        <v>1</v>
      </c>
      <c r="ABA20" s="255">
        <f ca="1">SUMPRODUCT((AAY18:AAY22=AAY20)*(AAP18:AAP22&gt;AAP20))</f>
        <v>0</v>
      </c>
      <c r="ABB20" s="255">
        <f ca="1">SUMPRODUCT((AAY18:AAY22=AAY20)*(AAP18:AAP22=AAP20)*(AAS18:AAS22&gt;AAS20))</f>
        <v>0</v>
      </c>
      <c r="ABC20" s="255">
        <f ca="1">SUMPRODUCT((AAY18:AAY22=AAY20)*(AAP18:AAP22=AAP20)*(AAS18:AAS22=AAS20)*(AAT18:AAT22&gt;AAT20))</f>
        <v>0</v>
      </c>
      <c r="ABD20" s="255">
        <f ca="1">SUMPRODUCT((AAY18:AAY22=AAY20)*(AAP18:AAP22=AAP20)*(AAS18:AAS22=AAS20)*(AAT18:AAT22=AAT20)*(AAU18:AAU22&gt;AAU20))</f>
        <v>0</v>
      </c>
      <c r="ABE20" s="255">
        <f ca="1">SUMPRODUCT((AAY18:AAY22=AAY20)*(AAP18:AAP22=AAP20)*(AAS18:AAS22=AAS20)*(AAT18:AAT22=AAT20)*(AAU18:AAU22=AAU20)*(AAV18:AAV22&gt;AAV20))</f>
        <v>2</v>
      </c>
      <c r="ABF20" s="255">
        <f t="shared" ca="1" si="902"/>
        <v>3</v>
      </c>
      <c r="ABG20" s="255" t="str">
        <f ca="1">IF(AAJ20&lt;&gt;"",INDEX(AAJ18:AAJ22,MATCH(3,ABF18:ABF22,0),0),"")</f>
        <v>Tonga</v>
      </c>
      <c r="ABH20" s="255" t="str">
        <f ca="1">IF(AAF19&lt;&gt;"",AAF19,"")</f>
        <v/>
      </c>
      <c r="ABI20" s="255">
        <f ca="1">SUMPRODUCT((AEE3:AEE42=ABH20)*(AEH3:AEH42=ABH21)*(AEO3:AEO42="W"))+SUMPRODUCT((AEE3:AEE42=ABH20)*(AEH3:AEH42=ABH22)*(AEO3:AEO42="W"))+SUMPRODUCT((AEE3:AEE42=ABH20)*(AEH3:AEH42=ABH19)*(AEO3:AEO42="W"))+SUMPRODUCT((AEE3:AEE42=ABH21)*(AEH3:AEH42=ABH20)*(AEP3:AEP42="W"))+SUMPRODUCT((AEE3:AEE42=ABH22)*(AEH3:AEH42=ABH20)*(AEP3:AEP42="W"))+SUMPRODUCT((AEE3:AEE42=ABH19)*(AEH3:AEH42=ABH20)*(AEP3:AEP42="W"))</f>
        <v>0</v>
      </c>
      <c r="ABJ20" s="255">
        <f ca="1">SUMPRODUCT((AEE3:AEE42=ABH20)*(AEH3:AEH42=ABH21)*(AEO3:AEO42="D"))+SUMPRODUCT((AEE3:AEE42=ABH20)*(AEH3:AEH42=ABH22)*(AEO3:AEO42="D"))+SUMPRODUCT((AEE3:AEE42=ABH20)*(AEH3:AEH42=ABH19)*(AEO3:AEO42="D"))+SUMPRODUCT((AEE3:AEE42=ABH21)*(AEH3:AEH42=ABH20)*(AEO3:AEO42="D"))+SUMPRODUCT((AEE3:AEE42=ABH22)*(AEH3:AEH42=ABH20)*(AEO3:AEO42="D"))+SUMPRODUCT((AEE3:AEE42=ABH19)*(AEH3:AEH42=ABH20)*(AEO3:AEO42="D"))</f>
        <v>0</v>
      </c>
      <c r="ABK20" s="255">
        <f ca="1">SUMPRODUCT((AEE3:AEE42=ABH20)*(AEH3:AEH42=ABH21)*(AEO3:AEO42="L"))+SUMPRODUCT((AEE3:AEE42=ABH20)*(AEH3:AEH42=ABH22)*(AEO3:AEO42="L"))+SUMPRODUCT((AEE3:AEE42=ABH20)*(AEH3:AEH42=ABH19)*(AEO3:AEO42="L"))+SUMPRODUCT((AEE3:AEE42=ABH21)*(AEH3:AEH42=ABH20)*(AEP3:AEP42="L"))+SUMPRODUCT((AEE3:AEE42=ABH22)*(AEH3:AEH42=ABH20)*(AEP3:AEP42="L"))+SUMPRODUCT((AEE3:AEE42=ABH19)*(AEH3:AEH42=ABH20)*(AEP3:AEP42="L"))</f>
        <v>0</v>
      </c>
      <c r="ABL20" s="255">
        <f ca="1">IF(ABH20&lt;&gt;"",VLOOKUP(ABH20,ZK4:ZO29,5,FALSE),0)</f>
        <v>0</v>
      </c>
      <c r="ABM20" s="255">
        <f ca="1">IF(ABH20&lt;&gt;"",VLOOKUP(ABH20,ZK4:ZP29,6,FALSE),0)</f>
        <v>0</v>
      </c>
      <c r="ABN20" s="255">
        <f ca="1">ABL20-ABM20+1000</f>
        <v>1000</v>
      </c>
      <c r="ABO20" s="255">
        <f ca="1">IF(ABH20&lt;&gt;"",VLOOKUP(ABH20,ZK4:ZR29,8,FALSE),0)</f>
        <v>0</v>
      </c>
      <c r="ABP20" s="255">
        <f ca="1">IF(ABH20&lt;&gt;"",VLOOKUP(ABH20,ZK4:ZS29,9,FALSE),0)</f>
        <v>0</v>
      </c>
      <c r="ABQ20" s="255">
        <f t="shared" ref="ABQ20" ca="1" si="1148">ABO20-ABP20+1000</f>
        <v>1000</v>
      </c>
      <c r="ABR20" s="255" t="str">
        <f ca="1">IF(ABH20&lt;&gt;"",VLOOKUP(ABH20,ZK18:ZO22,5,FALSE),"")</f>
        <v/>
      </c>
      <c r="ABS20" s="255" t="str">
        <f ca="1">IF(ABH20&lt;&gt;"",VLOOKUP(ABH20,ZK18:ZR22,8,FALSE),"")</f>
        <v/>
      </c>
      <c r="ABT20" s="255" t="str">
        <f ca="1">IF(ABH20&lt;&gt;"",VLOOKUP(ABH20,ZK18:ZY22,15,FALSE),"")</f>
        <v/>
      </c>
      <c r="ABU20" s="255">
        <f ca="1">SUMPRODUCT((AEE3:AEE42=ABH20)*(AEH3:AEH42=ABH21)*AEK3:AEK42)+SUMPRODUCT((AEE3:AEE42=ABH20)*(AEH3:AEH42=ABH22)*AEK3:AEK42)+SUMPRODUCT((AEE3:AEE42=ABH20)*(AEH3:AEH42=ABH19)*AEK3:AEK42)+SUMPRODUCT((AEE3:AEE42=ABH21)*(AEH3:AEH42=ABH20)*AEL3:AEL42)+SUMPRODUCT((AEE3:AEE42=ABH22)*(AEH3:AEH42=ABH20)*AEL3:AEL42)+SUMPRODUCT((AEE3:AEE42=ABH19)*(AEH3:AEH42=ABH20)*AEL3:AEL42)</f>
        <v>0</v>
      </c>
      <c r="ABV20" s="255">
        <f ca="1">SUMPRODUCT((AEE3:AEE42=ABH20)*(AEH3:AEH42=ABH21)*AEM3:AEM42)+SUMPRODUCT((AEE3:AEE42=ABH20)*(AEH3:AEH42=ABH22)*AEM3:AEM42)+SUMPRODUCT((AEE3:AEE42=ABH20)*(AEH3:AEH42=ABH19)*AEM3:AEM42)+SUMPRODUCT((AEE3:AEE42=ABH21)*(AEH3:AEH42=ABH20)*AEN3:AEN42)+SUMPRODUCT((AEE3:AEE42=ABH22)*(AEH3:AEH42=ABH20)*AEN3:AEN42)+SUMPRODUCT((AEE3:AEE42=ABH19)*(AEH3:AEH42=ABH20)*AEN3:AEN42)</f>
        <v>0</v>
      </c>
      <c r="ABW20" s="255">
        <f ca="1">ABI20*4+ABJ20*2+ABU20+ABV20</f>
        <v>0</v>
      </c>
      <c r="ABX20" s="255" t="str">
        <f ca="1">IF(ABH20&lt;&gt;"",RANK(ABW20,ABW19:ABW22),"")</f>
        <v/>
      </c>
      <c r="ABY20" s="255">
        <f ca="1">SUMPRODUCT((ABW19:ABW22=ABW20)*(ABN19:ABN22&gt;ABN20))</f>
        <v>0</v>
      </c>
      <c r="ABZ20" s="255">
        <f ca="1">SUMPRODUCT((ABW19:ABW22=ABW20)*(ABN19:ABN22=ABN20)*(ABQ19:ABQ22&gt;ABQ20))</f>
        <v>0</v>
      </c>
      <c r="ACA20" s="255">
        <f ca="1">SUMPRODUCT((ABW18:ABW22=ABW20)*(ABN18:ABN22=ABN20)*(ABQ18:ABQ22=ABQ20)*(ABR18:ABR22&gt;ABR20))</f>
        <v>0</v>
      </c>
      <c r="ACB20" s="255">
        <f ca="1">SUMPRODUCT((ABW18:ABW22=ABW20)*(ABN18:ABN22=ABN20)*(ABQ18:ABQ22=ABQ20)*(ABR18:ABR22=ABR20)*(ABS18:ABS22&gt;ABS20))</f>
        <v>0</v>
      </c>
      <c r="ACC20" s="255">
        <f ca="1">SUMPRODUCT((ABW18:ABW22=ABW20)*(ABN18:ABN22=ABN20)*(ABQ18:ABQ22=ABQ20)*(ABR18:ABR22=ABR20)*(ABS18:ABS22=ABS20)*(ABT18:ABT22&gt;ABT20))</f>
        <v>0</v>
      </c>
      <c r="ACD20" s="255" t="str">
        <f t="shared" ca="1" si="1047"/>
        <v/>
      </c>
      <c r="ACE20" s="255" t="str">
        <f ca="1">IF(ABH20&lt;&gt;"",INDEX(ABH19:ABH22,MATCH(3,ACD19:ACD22,0),0),"")</f>
        <v/>
      </c>
      <c r="ACF20" s="255" t="str">
        <f ca="1">IF(AAG18&lt;&gt;"",AAG18,"")</f>
        <v/>
      </c>
      <c r="ACG20" s="255">
        <f ca="1">SUMPRODUCT((AEE3:AEE42=ACF20)*(AEH3:AEH42=ACF21)*(AEO3:AEO42="W"))+SUMPRODUCT((AEE3:AEE42=ACF20)*(AEH3:AEH42=ACF22)*(AEO3:AEO42="W"))+SUMPRODUCT((AEE3:AEE42=ACF20)*(AEH3:AEH42=ACF23)*(AEO3:AEO42="W"))+SUMPRODUCT((AEE3:AEE42=ACF21)*(AEH3:AEH42=ACF20)*(AEP3:AEP42="W"))+SUMPRODUCT((AEE3:AEE42=ACF22)*(AEH3:AEH42=ACF20)*(AEP3:AEP42="W"))+SUMPRODUCT((AEE3:AEE42=ACF23)*(AEH3:AEH42=ACF20)*(AEP3:AEP42="W"))</f>
        <v>0</v>
      </c>
      <c r="ACH20" s="255">
        <f ca="1">SUMPRODUCT((AEE3:AEE42=ACF20)*(AEH3:AEH42=ACF21)*(AEO3:AEO42="D"))+SUMPRODUCT((AEE3:AEE42=ACF20)*(AEH3:AEH42=ACF22)*(AEO3:AEO42="D"))+SUMPRODUCT((AEE3:AEE42=ACF20)*(AEH3:AEH42=ACF23)*(AEO3:AEO42="D"))+SUMPRODUCT((AEE3:AEE42=ACF21)*(AEH3:AEH42=ACF20)*(AEO3:AEO42="D"))+SUMPRODUCT((AEE3:AEE42=ACF22)*(AEH3:AEH42=ACF20)*(AEO3:AEO42="D"))+SUMPRODUCT((AEE3:AEE42=ACF23)*(AEH3:AEH42=ACF20)*(AEO3:AEO42="D"))</f>
        <v>0</v>
      </c>
      <c r="ACI20" s="255">
        <f ca="1">SUMPRODUCT((AEE3:AEE42=ACF20)*(AEH3:AEH42=ACF21)*(AEO3:AEO42="L"))+SUMPRODUCT((AEE3:AEE42=ACF20)*(AEH3:AEH42=ACF22)*(AEO3:AEO42="L"))+SUMPRODUCT((AEE3:AEE42=ACF20)*(AEH3:AEH42=ACF23)*(AEO3:AEO42="L"))+SUMPRODUCT((AEE3:AEE42=ACF21)*(AEH3:AEH42=ACF20)*(AEP3:AEP42="L"))+SUMPRODUCT((AEE3:AEE42=ACF22)*(AEH3:AEH42=ACF20)*(AEP3:AEP42="L"))+SUMPRODUCT((AEE3:AEE42=ACF23)*(AEH3:AEH42=ACF20)*(AEP3:AEP42="L"))</f>
        <v>0</v>
      </c>
      <c r="ACJ20" s="255">
        <f ca="1">IF(ACF20&lt;&gt;"",VLOOKUP(ACF20,ZK4:ZO29,5,FALSE),0)</f>
        <v>0</v>
      </c>
      <c r="ACK20" s="255">
        <f ca="1">IF(ACF20&lt;&gt;"",VLOOKUP(ACF20,ZK4:ZP29,6,FALSE),0)</f>
        <v>0</v>
      </c>
      <c r="ACL20" s="255">
        <f ca="1">ACJ20-ACK20+1000</f>
        <v>1000</v>
      </c>
      <c r="ACM20" s="255">
        <f ca="1">IF(ACF20&lt;&gt;"",VLOOKUP(ACF20,ZK4:ZR29,8,FALSE),0)</f>
        <v>0</v>
      </c>
      <c r="ACN20" s="255">
        <f ca="1">IF(ACF20&lt;&gt;"",VLOOKUP(ACF20,ZK4:ZS29,9,FALSE),0)</f>
        <v>0</v>
      </c>
      <c r="ACO20" s="255">
        <f ca="1">ACM20-ACN20+1000</f>
        <v>1000</v>
      </c>
      <c r="ACP20" s="255" t="str">
        <f ca="1">IF(ACF20&lt;&gt;"",VLOOKUP(ACF20,ZK18:ZO22,5,FALSE),"")</f>
        <v/>
      </c>
      <c r="ACQ20" s="255" t="str">
        <f ca="1">IF(ACF20&lt;&gt;"",VLOOKUP(ACF20,ZK18:ZR22,8,FALSE),"")</f>
        <v/>
      </c>
      <c r="ACR20" s="255" t="str">
        <f ca="1">IF(ACF20&lt;&gt;"",VLOOKUP(ACF20,ZK18:ZY22,15,FALSE),"")</f>
        <v/>
      </c>
      <c r="ACS20" s="255">
        <f ca="1">SUMPRODUCT((AEE3:AEE42=ACF20)*(AEH3:AEH42=ACF21)*AEK3:AEK42)+SUMPRODUCT((AEE3:AEE42=ACF20)*(AEH3:AEH42=ACF22)*AEK3:AEK42)+SUMPRODUCT((AEE3:AEE42=ACF20)*(AEH3:AEH42=ACF23)*AEK3:AEK42)+SUMPRODUCT((AEE3:AEE42=ACF21)*(AEH3:AEH42=ACF20)*AEL3:AEL42)+SUMPRODUCT((AEE3:AEE42=ACF22)*(AEH3:AEH42=ACF20)*AEL3:AEL42)+SUMPRODUCT((AEE3:AEE42=ACF23)*(AEH3:AEH42=ACF20)*AEL3:AEL42)</f>
        <v>0</v>
      </c>
      <c r="ACT20" s="255">
        <f ca="1">SUMPRODUCT((AEE3:AEE42=ACF20)*(AEH3:AEH42=ACF21)*AEM3:AEM42)+SUMPRODUCT((AEE3:AEE42=ACF20)*(AEH3:AEH42=ACF22)*AEM3:AEM42)+SUMPRODUCT((AEE3:AEE42=ACF20)*(AEH3:AEH42=ACF23)*AEM3:AEM42)+SUMPRODUCT((AEE3:AEE42=ACF21)*(AEH3:AEH42=ACF20)*AEN3:AEN42)+SUMPRODUCT((AEE3:AEE42=ACF22)*(AEH3:AEH42=ACF20)*AEN3:AEN42)+SUMPRODUCT((AEE3:AEE42=ACF23)*(AEH3:AEH42=ACF20)*AEN3:AEN42)</f>
        <v>0</v>
      </c>
      <c r="ACU20" s="255">
        <f ca="1">ACG20*4+ACH20*2+ACS20+ACT20</f>
        <v>0</v>
      </c>
      <c r="ACV20" s="255" t="str">
        <f ca="1">IF(ACF20&lt;&gt;"",RANK(ACU20,ACU20:ACU23),"")</f>
        <v/>
      </c>
      <c r="ACW20" s="255">
        <f ca="1">SUMPRODUCT((ACU20:ACU23=ACU20)*(ACL20:ACL23&gt;ACL20))</f>
        <v>0</v>
      </c>
      <c r="ACX20" s="255">
        <f ca="1">SUMPRODUCT((ACU20:ACU23=ACU20)*(ACL20:ACL23=ACL20)*(ACO20:ACO23&gt;ACO20))</f>
        <v>0</v>
      </c>
      <c r="ACY20" s="255">
        <f ca="1">SUMPRODUCT((ACU18:ACU22=ACU20)*(ACL18:ACL22=ACL20)*(ACO18:ACO22=ACO20)*(ACP18:ACP22&gt;ACP20))</f>
        <v>0</v>
      </c>
      <c r="ACZ20" s="255">
        <f ca="1">SUMPRODUCT((ACU18:ACU22=ACU20)*(ACL18:ACL22=ACL20)*(ACO18:ACO22=ACO20)*(ACP18:ACP22=ACP20)*(ACQ18:ACQ22&gt;ACQ20))</f>
        <v>0</v>
      </c>
      <c r="ADA20" s="255">
        <f ca="1">SUMPRODUCT((ACU18:ACU22=ACU20)*(ACL18:ACL22=ACL20)*(ACO18:ACO22=ACO20)*(ACP18:ACP22=ACP20)*(ACQ18:ACQ22=ACQ20)*(ACR18:ACR22&gt;ACR20))</f>
        <v>0</v>
      </c>
      <c r="ADB20" s="255" t="str">
        <f t="shared" ref="ADB20:ADB22" ca="1" si="1149">IF(ACF20&lt;&gt;"",SUM(ACV20:ADA20)+2,"")</f>
        <v/>
      </c>
      <c r="ADC20" s="255" t="str">
        <f ca="1">IF(ACF20&lt;&gt;"",INDEX(ACF20:ACF22,MATCH(3,ADB20:ADB22,0),0),"")</f>
        <v/>
      </c>
      <c r="AEB20" s="255" t="str">
        <f ca="1">IF(ADC20&lt;&gt;"",ADC20,IF(ACE20&lt;&gt;"",ACE20,IF(ABG20&lt;&gt;"",ABG20,AAC20)))</f>
        <v>Tonga</v>
      </c>
      <c r="AEC20" s="255">
        <v>3</v>
      </c>
      <c r="AED20" s="255">
        <v>18</v>
      </c>
      <c r="AEE20" s="255" t="str">
        <f t="shared" si="50"/>
        <v>Scotland</v>
      </c>
      <c r="AEF20" s="255" t="str">
        <f ca="1">IF(OFFSET('All Players'!$W27,0,AEF$1)&lt;&gt;"",OFFSET('All Players'!$W27,0,AEF$1),"")</f>
        <v/>
      </c>
      <c r="AEG20" s="255" t="str">
        <f ca="1">IF(OFFSET('All Players'!$Y27,0,AEF$1)&lt;&gt;"",OFFSET('All Players'!$Y27,0,AEF$1),"")</f>
        <v/>
      </c>
      <c r="AEH20" s="255" t="str">
        <f t="shared" si="51"/>
        <v>USA</v>
      </c>
      <c r="AEI20" s="255" t="str">
        <f ca="1">IF(OFFSET('All Players'!$AA27,0,AEH$1)&lt;&gt;"",OFFSET('All Players'!$AA27,0,AEH$1),"")</f>
        <v/>
      </c>
      <c r="AEJ20" s="255" t="str">
        <f ca="1">IF(OFFSET('All Players'!$AC27,0,AEI$1)&lt;&gt;"",OFFSET('All Players'!$AC27,0,AEI$1),"")</f>
        <v/>
      </c>
      <c r="AEK20" s="255">
        <f t="shared" ca="1" si="52"/>
        <v>0</v>
      </c>
      <c r="AEL20" s="255">
        <f t="shared" ca="1" si="53"/>
        <v>0</v>
      </c>
      <c r="AEM20" s="255">
        <f t="shared" ca="1" si="54"/>
        <v>0</v>
      </c>
      <c r="AEN20" s="255">
        <f t="shared" ca="1" si="55"/>
        <v>0</v>
      </c>
      <c r="AEO20" s="255" t="str">
        <f t="shared" ca="1" si="56"/>
        <v/>
      </c>
      <c r="AEP20" s="255" t="str">
        <f t="shared" ca="1" si="57"/>
        <v/>
      </c>
      <c r="AEQ20" s="255">
        <f ca="1">VLOOKUP(AER20,AJI18:AJJ22,2,FALSE)</f>
        <v>3</v>
      </c>
      <c r="AER20" s="255" t="s">
        <v>34</v>
      </c>
      <c r="AES20" s="255">
        <f t="shared" ca="1" si="903"/>
        <v>0</v>
      </c>
      <c r="AET20" s="255">
        <f t="shared" ca="1" si="904"/>
        <v>0</v>
      </c>
      <c r="AEU20" s="255">
        <f t="shared" ca="1" si="905"/>
        <v>0</v>
      </c>
      <c r="AEV20" s="255">
        <f t="shared" ca="1" si="906"/>
        <v>0</v>
      </c>
      <c r="AEW20" s="255">
        <f t="shared" ca="1" si="1048"/>
        <v>0</v>
      </c>
      <c r="AEX20" s="255">
        <f t="shared" ca="1" si="907"/>
        <v>1000</v>
      </c>
      <c r="AEY20" s="255">
        <f t="shared" ca="1" si="1049"/>
        <v>0</v>
      </c>
      <c r="AEZ20" s="255">
        <f t="shared" ca="1" si="1050"/>
        <v>0</v>
      </c>
      <c r="AFA20" s="255">
        <f t="shared" ca="1" si="908"/>
        <v>1000</v>
      </c>
      <c r="AFB20" s="255">
        <f t="shared" ca="1" si="909"/>
        <v>0</v>
      </c>
      <c r="AFC20" s="255">
        <f ca="1">SUMIF(AJL:AJL,AER20,AJR:AJR)+SUMIF(AJO:AJO,AER20,AJS:AJS)</f>
        <v>0</v>
      </c>
      <c r="AFD20" s="255">
        <f ca="1">SUMIF(AJL:AJL,AER20,AJT:AJT)+SUMIF(AJO:AJO,AER20,AJU:AJU)</f>
        <v>0</v>
      </c>
      <c r="AFE20" s="255">
        <f t="shared" ca="1" si="910"/>
        <v>0</v>
      </c>
      <c r="AFF20" s="255">
        <v>12</v>
      </c>
      <c r="AFG20" s="255">
        <f t="shared" ca="1" si="1051"/>
        <v>1</v>
      </c>
      <c r="AFI20" s="255">
        <f ca="1">RANK(AFE20,AFE$18:AFE$22)+COUNTIF(AFE$18:AFE20,AFE20)-1</f>
        <v>3</v>
      </c>
      <c r="AFJ20" s="255" t="str">
        <f ca="1">INDEX(AER$18:AER$22,MATCH(3,AFI$18:AFI$22,0),0)</f>
        <v>Tonga</v>
      </c>
      <c r="AFK20" s="255">
        <f t="shared" ca="1" si="1052"/>
        <v>1</v>
      </c>
      <c r="AFL20" s="255" t="str">
        <f ca="1">IF(AND(AFL19&lt;&gt;"",AFK20=1),AFJ20,"")</f>
        <v>Tonga</v>
      </c>
      <c r="AFM20" s="255" t="str">
        <f ca="1">IF(AND(AFM19&lt;&gt;"",AFK21=2),AFJ21,"")</f>
        <v/>
      </c>
      <c r="AFN20" s="255" t="str">
        <f ca="1">IF(AND(AFN19&lt;&gt;"",AFK22=3),AFJ22,"")</f>
        <v/>
      </c>
      <c r="AFQ20" s="255" t="str">
        <f t="shared" ca="1" si="1053"/>
        <v>Tonga</v>
      </c>
      <c r="AFR20" s="255">
        <f ca="1">SUMPRODUCT((AJL3:AJL42=AFQ20)*(AJO3:AJO42=AFQ21)*(AJV3:AJV42="W"))+SUMPRODUCT((AJL3:AJL42=AFQ20)*(AJO3:AJO42=AFQ22)*(AJV3:AJV42="W"))+SUMPRODUCT((AJL3:AJL42=AFQ20)*(AJO3:AJO42=AFQ18)*(AJV3:AJV42="W"))+SUMPRODUCT((AJL3:AJL42=AFQ20)*(AJO3:AJO42=AFQ19)*(AJV3:AJV42="W"))+SUMPRODUCT((AJL3:AJL42=AFQ21)*(AJO3:AJO42=AFQ20)*(AJW3:AJW42="W"))+SUMPRODUCT((AJL3:AJL42=AFQ22)*(AJO3:AJO42=AFQ20)*(AJW3:AJW42="W"))+SUMPRODUCT((AJL3:AJL42=AFQ18)*(AJO3:AJO42=AFQ20)*(AJW3:AJW42="W"))+SUMPRODUCT((AJL3:AJL42=AFQ19)*(AJO3:AJO42=AFQ20)*(AJW3:AJW42="W"))</f>
        <v>0</v>
      </c>
      <c r="AFS20" s="255">
        <f ca="1">SUMPRODUCT((AJL3:AJL42=AFQ20)*(AJO3:AJO42=AFQ21)*(AJV3:AJV42="D"))+SUMPRODUCT((AJL3:AJL42=AFQ20)*(AJO3:AJO42=AFQ22)*(AJV3:AJV42="D"))+SUMPRODUCT((AJL3:AJL42=AFQ20)*(AJO3:AJO42=AFQ18)*(AJV3:AJV42="D"))+SUMPRODUCT((AJL3:AJL42=AFQ20)*(AJO3:AJO42=AFQ19)*(AJV3:AJV42="D"))+SUMPRODUCT((AJL3:AJL42=AFQ21)*(AJO3:AJO42=AFQ20)*(AJV3:AJV42="D"))+SUMPRODUCT((AJL3:AJL42=AFQ22)*(AJO3:AJO42=AFQ20)*(AJV3:AJV42="D"))+SUMPRODUCT((AJL3:AJL42=AFQ18)*(AJO3:AJO42=AFQ20)*(AJV3:AJV42="D"))+SUMPRODUCT((AJL3:AJL42=AFQ19)*(AJO3:AJO42=AFQ20)*(AJV3:AJV42="D"))</f>
        <v>0</v>
      </c>
      <c r="AFT20" s="255">
        <f ca="1">SUMPRODUCT((AJL3:AJL42=AFQ20)*(AJO3:AJO42=AFQ21)*(AJV3:AJV42="L"))+SUMPRODUCT((AJL3:AJL42=AFQ20)*(AJO3:AJO42=AFQ22)*(AJV3:AJV42="L"))+SUMPRODUCT((AJL3:AJL42=AFQ20)*(AJO3:AJO42=AFQ18)*(AJV3:AJV42="L"))+SUMPRODUCT((AJL3:AJL42=AFQ20)*(AJO3:AJO42=AFQ19)*(AJV3:AJV42="L"))+SUMPRODUCT((AJL3:AJL42=AFQ21)*(AJO3:AJO42=AFQ20)*(AJW3:AJW42="L"))+SUMPRODUCT((AJL3:AJL42=AFQ22)*(AJO3:AJO42=AFQ20)*(AJW3:AJW42="L"))+SUMPRODUCT((AJL3:AJL42=AFQ18)*(AJO3:AJO42=AFQ20)*(AJW3:AJW42="L"))+SUMPRODUCT((AJL3:AJL42=AFQ19)*(AJO3:AJO42=AFQ20)*(AJW3:AJW42="L"))</f>
        <v>0</v>
      </c>
      <c r="AFU20" s="255">
        <f ca="1">IF(AFQ20&lt;&gt;"",VLOOKUP(AFQ20,AER4:AEV29,5,FALSE),0)</f>
        <v>0</v>
      </c>
      <c r="AFV20" s="255">
        <f ca="1">IF(AFQ20&lt;&gt;"",VLOOKUP(AFQ20,AER4:AEW29,6,FALSE),0)</f>
        <v>0</v>
      </c>
      <c r="AFW20" s="255">
        <f ca="1">AFU20-AFV20+1000</f>
        <v>1000</v>
      </c>
      <c r="AFX20" s="255">
        <f ca="1">IF(AFQ20&lt;&gt;"",VLOOKUP(AFQ20,AER4:AEY29,8,FALSE),0)</f>
        <v>0</v>
      </c>
      <c r="AFY20" s="255">
        <f ca="1">IF(AFQ20&lt;&gt;"",VLOOKUP(AFQ20,AER4:AEZ29,9,FALSE),0)</f>
        <v>0</v>
      </c>
      <c r="AFZ20" s="255">
        <f ca="1">IF(AFQ20&lt;&gt;"",AFX20-AFY20+1000,"")</f>
        <v>1000</v>
      </c>
      <c r="AGA20" s="255">
        <f ca="1">IF(AFQ20&lt;&gt;"",VLOOKUP(AFQ20,AER18:AEV22,5,FALSE),"")</f>
        <v>0</v>
      </c>
      <c r="AGB20" s="255">
        <f ca="1">IF(AFQ20&lt;&gt;"",VLOOKUP(AFQ20,AER18:AEY22,8,FALSE),"")</f>
        <v>0</v>
      </c>
      <c r="AGC20" s="255">
        <f ca="1">IF(AFQ20&lt;&gt;"",VLOOKUP(AFQ20,AER18:AFF22,15,FALSE),"")</f>
        <v>12</v>
      </c>
      <c r="AGD20" s="255">
        <f ca="1">SUMPRODUCT((AJL3:AJL42=AFQ20)*(AJO3:AJO42=AFQ21)*AJR3:AJR42)+SUMPRODUCT((AJL3:AJL42=AFQ20)*(AJO3:AJO42=AFQ22)*AJR3:AJR42)+SUMPRODUCT((AJL3:AJL42=AFQ20)*(AJO3:AJO42=AFQ18)*AJR3:AJR42)+SUMPRODUCT((AJL3:AJL42=AFQ20)*(AJO3:AJO42=AFQ19)*AJR3:AJR42)+SUMPRODUCT((AJL3:AJL42=AFQ21)*(AJO3:AJO42=AFQ20)*AJS3:AJS42)+SUMPRODUCT((AJL3:AJL42=AFQ22)*(AJO3:AJO42=AFQ20)*AJS3:AJS42)+SUMPRODUCT((AJL3:AJL42=AFQ18)*(AJO3:AJO42=AFQ20)*AJS3:AJS42)+SUMPRODUCT((AJL3:AJL42=AFQ19)*(AJO3:AJO42=AFQ20)*AJS3:AJS42)</f>
        <v>0</v>
      </c>
      <c r="AGE20" s="255">
        <f ca="1">SUMPRODUCT((AJL3:AJL42=AFQ20)*(AJO3:AJO42=AFQ21)*AJT3:AJT42)+SUMPRODUCT((AJL3:AJL42=AFQ20)*(AJO3:AJO42=AFQ22)*AJT3:AJT42)+SUMPRODUCT((AJL3:AJL42=AFQ20)*(AJO3:AJO42=AFQ18)*AJT3:AJT42)+SUMPRODUCT((AJL3:AJL42=AFQ20)*(AJO3:AJO42=AFQ19)*AJT3:AJT42)+SUMPRODUCT((AJL3:AJL42=AFQ21)*(AJO3:AJO42=AFQ20)*AJU3:AJU42)+SUMPRODUCT((AJL3:AJL42=AFQ22)*(AJO3:AJO42=AFQ20)*AJU3:AJU42)+SUMPRODUCT((AJL3:AJL42=AFQ18)*(AJO3:AJO42=AFQ20)*AJU3:AJU42)+SUMPRODUCT((AJL3:AJL42=AFQ19)*(AJO3:AJO42=AFQ20)*AJU3:AJU42)</f>
        <v>0</v>
      </c>
      <c r="AGF20" s="255">
        <f ca="1">IF(AFQ20&lt;&gt;"",AFR20*4+AFS20*2+AGD20+AGE20,"")</f>
        <v>0</v>
      </c>
      <c r="AGG20" s="255">
        <f ca="1">IF(AFQ20&lt;&gt;"",RANK(AGF20,AGF18:AGF22),"")</f>
        <v>1</v>
      </c>
      <c r="AGH20" s="255">
        <f ca="1">SUMPRODUCT((AGF18:AGF22=AGF20)*(AFW18:AFW22&gt;AFW20))</f>
        <v>0</v>
      </c>
      <c r="AGI20" s="255">
        <f ca="1">SUMPRODUCT((AGF18:AGF22=AGF20)*(AFW18:AFW22=AFW20)*(AFZ18:AFZ22&gt;AFZ20))</f>
        <v>0</v>
      </c>
      <c r="AGJ20" s="255">
        <f ca="1">SUMPRODUCT((AGF18:AGF22=AGF20)*(AFW18:AFW22=AFW20)*(AFZ18:AFZ22=AFZ20)*(AGA18:AGA22&gt;AGA20))</f>
        <v>0</v>
      </c>
      <c r="AGK20" s="255">
        <f ca="1">SUMPRODUCT((AGF18:AGF22=AGF20)*(AFW18:AFW22=AFW20)*(AFZ18:AFZ22=AFZ20)*(AGA18:AGA22=AGA20)*(AGB18:AGB22&gt;AGB20))</f>
        <v>0</v>
      </c>
      <c r="AGL20" s="255">
        <f ca="1">SUMPRODUCT((AGF18:AGF22=AGF20)*(AFW18:AFW22=AFW20)*(AFZ18:AFZ22=AFZ20)*(AGA18:AGA22=AGA20)*(AGB18:AGB22=AGB20)*(AGC18:AGC22&gt;AGC20))</f>
        <v>2</v>
      </c>
      <c r="AGM20" s="255">
        <f t="shared" ca="1" si="911"/>
        <v>3</v>
      </c>
      <c r="AGN20" s="255" t="str">
        <f ca="1">IF(AFQ20&lt;&gt;"",INDEX(AFQ18:AFQ22,MATCH(3,AGM18:AGM22,0),0),"")</f>
        <v>Tonga</v>
      </c>
      <c r="AGO20" s="255" t="str">
        <f ca="1">IF(AFM19&lt;&gt;"",AFM19,"")</f>
        <v/>
      </c>
      <c r="AGP20" s="255">
        <f ca="1">SUMPRODUCT((AJL3:AJL42=AGO20)*(AJO3:AJO42=AGO21)*(AJV3:AJV42="W"))+SUMPRODUCT((AJL3:AJL42=AGO20)*(AJO3:AJO42=AGO22)*(AJV3:AJV42="W"))+SUMPRODUCT((AJL3:AJL42=AGO20)*(AJO3:AJO42=AGO19)*(AJV3:AJV42="W"))+SUMPRODUCT((AJL3:AJL42=AGO21)*(AJO3:AJO42=AGO20)*(AJW3:AJW42="W"))+SUMPRODUCT((AJL3:AJL42=AGO22)*(AJO3:AJO42=AGO20)*(AJW3:AJW42="W"))+SUMPRODUCT((AJL3:AJL42=AGO19)*(AJO3:AJO42=AGO20)*(AJW3:AJW42="W"))</f>
        <v>0</v>
      </c>
      <c r="AGQ20" s="255">
        <f ca="1">SUMPRODUCT((AJL3:AJL42=AGO20)*(AJO3:AJO42=AGO21)*(AJV3:AJV42="D"))+SUMPRODUCT((AJL3:AJL42=AGO20)*(AJO3:AJO42=AGO22)*(AJV3:AJV42="D"))+SUMPRODUCT((AJL3:AJL42=AGO20)*(AJO3:AJO42=AGO19)*(AJV3:AJV42="D"))+SUMPRODUCT((AJL3:AJL42=AGO21)*(AJO3:AJO42=AGO20)*(AJV3:AJV42="D"))+SUMPRODUCT((AJL3:AJL42=AGO22)*(AJO3:AJO42=AGO20)*(AJV3:AJV42="D"))+SUMPRODUCT((AJL3:AJL42=AGO19)*(AJO3:AJO42=AGO20)*(AJV3:AJV42="D"))</f>
        <v>0</v>
      </c>
      <c r="AGR20" s="255">
        <f ca="1">SUMPRODUCT((AJL3:AJL42=AGO20)*(AJO3:AJO42=AGO21)*(AJV3:AJV42="L"))+SUMPRODUCT((AJL3:AJL42=AGO20)*(AJO3:AJO42=AGO22)*(AJV3:AJV42="L"))+SUMPRODUCT((AJL3:AJL42=AGO20)*(AJO3:AJO42=AGO19)*(AJV3:AJV42="L"))+SUMPRODUCT((AJL3:AJL42=AGO21)*(AJO3:AJO42=AGO20)*(AJW3:AJW42="L"))+SUMPRODUCT((AJL3:AJL42=AGO22)*(AJO3:AJO42=AGO20)*(AJW3:AJW42="L"))+SUMPRODUCT((AJL3:AJL42=AGO19)*(AJO3:AJO42=AGO20)*(AJW3:AJW42="L"))</f>
        <v>0</v>
      </c>
      <c r="AGS20" s="255">
        <f ca="1">IF(AGO20&lt;&gt;"",VLOOKUP(AGO20,AER4:AEV29,5,FALSE),0)</f>
        <v>0</v>
      </c>
      <c r="AGT20" s="255">
        <f ca="1">IF(AGO20&lt;&gt;"",VLOOKUP(AGO20,AER4:AEW29,6,FALSE),0)</f>
        <v>0</v>
      </c>
      <c r="AGU20" s="255">
        <f ca="1">AGS20-AGT20+1000</f>
        <v>1000</v>
      </c>
      <c r="AGV20" s="255">
        <f ca="1">IF(AGO20&lt;&gt;"",VLOOKUP(AGO20,AER4:AEY29,8,FALSE),0)</f>
        <v>0</v>
      </c>
      <c r="AGW20" s="255">
        <f ca="1">IF(AGO20&lt;&gt;"",VLOOKUP(AGO20,AER4:AEZ29,9,FALSE),0)</f>
        <v>0</v>
      </c>
      <c r="AGX20" s="255">
        <f t="shared" ref="AGX20" ca="1" si="1150">AGV20-AGW20+1000</f>
        <v>1000</v>
      </c>
      <c r="AGY20" s="255" t="str">
        <f ca="1">IF(AGO20&lt;&gt;"",VLOOKUP(AGO20,AER18:AEV22,5,FALSE),"")</f>
        <v/>
      </c>
      <c r="AGZ20" s="255" t="str">
        <f ca="1">IF(AGO20&lt;&gt;"",VLOOKUP(AGO20,AER18:AEY22,8,FALSE),"")</f>
        <v/>
      </c>
      <c r="AHA20" s="255" t="str">
        <f ca="1">IF(AGO20&lt;&gt;"",VLOOKUP(AGO20,AER18:AFF22,15,FALSE),"")</f>
        <v/>
      </c>
      <c r="AHB20" s="255">
        <f ca="1">SUMPRODUCT((AJL3:AJL42=AGO20)*(AJO3:AJO42=AGO21)*AJR3:AJR42)+SUMPRODUCT((AJL3:AJL42=AGO20)*(AJO3:AJO42=AGO22)*AJR3:AJR42)+SUMPRODUCT((AJL3:AJL42=AGO20)*(AJO3:AJO42=AGO19)*AJR3:AJR42)+SUMPRODUCT((AJL3:AJL42=AGO21)*(AJO3:AJO42=AGO20)*AJS3:AJS42)+SUMPRODUCT((AJL3:AJL42=AGO22)*(AJO3:AJO42=AGO20)*AJS3:AJS42)+SUMPRODUCT((AJL3:AJL42=AGO19)*(AJO3:AJO42=AGO20)*AJS3:AJS42)</f>
        <v>0</v>
      </c>
      <c r="AHC20" s="255">
        <f ca="1">SUMPRODUCT((AJL3:AJL42=AGO20)*(AJO3:AJO42=AGO21)*AJT3:AJT42)+SUMPRODUCT((AJL3:AJL42=AGO20)*(AJO3:AJO42=AGO22)*AJT3:AJT42)+SUMPRODUCT((AJL3:AJL42=AGO20)*(AJO3:AJO42=AGO19)*AJT3:AJT42)+SUMPRODUCT((AJL3:AJL42=AGO21)*(AJO3:AJO42=AGO20)*AJU3:AJU42)+SUMPRODUCT((AJL3:AJL42=AGO22)*(AJO3:AJO42=AGO20)*AJU3:AJU42)+SUMPRODUCT((AJL3:AJL42=AGO19)*(AJO3:AJO42=AGO20)*AJU3:AJU42)</f>
        <v>0</v>
      </c>
      <c r="AHD20" s="255">
        <f ca="1">AGP20*4+AGQ20*2+AHB20+AHC20</f>
        <v>0</v>
      </c>
      <c r="AHE20" s="255" t="str">
        <f ca="1">IF(AGO20&lt;&gt;"",RANK(AHD20,AHD19:AHD22),"")</f>
        <v/>
      </c>
      <c r="AHF20" s="255">
        <f ca="1">SUMPRODUCT((AHD19:AHD22=AHD20)*(AGU19:AGU22&gt;AGU20))</f>
        <v>0</v>
      </c>
      <c r="AHG20" s="255">
        <f ca="1">SUMPRODUCT((AHD19:AHD22=AHD20)*(AGU19:AGU22=AGU20)*(AGX19:AGX22&gt;AGX20))</f>
        <v>0</v>
      </c>
      <c r="AHH20" s="255">
        <f ca="1">SUMPRODUCT((AHD18:AHD22=AHD20)*(AGU18:AGU22=AGU20)*(AGX18:AGX22=AGX20)*(AGY18:AGY22&gt;AGY20))</f>
        <v>0</v>
      </c>
      <c r="AHI20" s="255">
        <f ca="1">SUMPRODUCT((AHD18:AHD22=AHD20)*(AGU18:AGU22=AGU20)*(AGX18:AGX22=AGX20)*(AGY18:AGY22=AGY20)*(AGZ18:AGZ22&gt;AGZ20))</f>
        <v>0</v>
      </c>
      <c r="AHJ20" s="255">
        <f ca="1">SUMPRODUCT((AHD18:AHD22=AHD20)*(AGU18:AGU22=AGU20)*(AGX18:AGX22=AGX20)*(AGY18:AGY22=AGY20)*(AGZ18:AGZ22=AGZ20)*(AHA18:AHA22&gt;AHA20))</f>
        <v>0</v>
      </c>
      <c r="AHK20" s="255" t="str">
        <f t="shared" ca="1" si="1056"/>
        <v/>
      </c>
      <c r="AHL20" s="255" t="str">
        <f ca="1">IF(AGO20&lt;&gt;"",INDEX(AGO19:AGO22,MATCH(3,AHK19:AHK22,0),0),"")</f>
        <v/>
      </c>
      <c r="AHM20" s="255" t="str">
        <f ca="1">IF(AFN18&lt;&gt;"",AFN18,"")</f>
        <v/>
      </c>
      <c r="AHN20" s="255">
        <f ca="1">SUMPRODUCT((AJL3:AJL42=AHM20)*(AJO3:AJO42=AHM21)*(AJV3:AJV42="W"))+SUMPRODUCT((AJL3:AJL42=AHM20)*(AJO3:AJO42=AHM22)*(AJV3:AJV42="W"))+SUMPRODUCT((AJL3:AJL42=AHM20)*(AJO3:AJO42=AHM23)*(AJV3:AJV42="W"))+SUMPRODUCT((AJL3:AJL42=AHM21)*(AJO3:AJO42=AHM20)*(AJW3:AJW42="W"))+SUMPRODUCT((AJL3:AJL42=AHM22)*(AJO3:AJO42=AHM20)*(AJW3:AJW42="W"))+SUMPRODUCT((AJL3:AJL42=AHM23)*(AJO3:AJO42=AHM20)*(AJW3:AJW42="W"))</f>
        <v>0</v>
      </c>
      <c r="AHO20" s="255">
        <f ca="1">SUMPRODUCT((AJL3:AJL42=AHM20)*(AJO3:AJO42=AHM21)*(AJV3:AJV42="D"))+SUMPRODUCT((AJL3:AJL42=AHM20)*(AJO3:AJO42=AHM22)*(AJV3:AJV42="D"))+SUMPRODUCT((AJL3:AJL42=AHM20)*(AJO3:AJO42=AHM23)*(AJV3:AJV42="D"))+SUMPRODUCT((AJL3:AJL42=AHM21)*(AJO3:AJO42=AHM20)*(AJV3:AJV42="D"))+SUMPRODUCT((AJL3:AJL42=AHM22)*(AJO3:AJO42=AHM20)*(AJV3:AJV42="D"))+SUMPRODUCT((AJL3:AJL42=AHM23)*(AJO3:AJO42=AHM20)*(AJV3:AJV42="D"))</f>
        <v>0</v>
      </c>
      <c r="AHP20" s="255">
        <f ca="1">SUMPRODUCT((AJL3:AJL42=AHM20)*(AJO3:AJO42=AHM21)*(AJV3:AJV42="L"))+SUMPRODUCT((AJL3:AJL42=AHM20)*(AJO3:AJO42=AHM22)*(AJV3:AJV42="L"))+SUMPRODUCT((AJL3:AJL42=AHM20)*(AJO3:AJO42=AHM23)*(AJV3:AJV42="L"))+SUMPRODUCT((AJL3:AJL42=AHM21)*(AJO3:AJO42=AHM20)*(AJW3:AJW42="L"))+SUMPRODUCT((AJL3:AJL42=AHM22)*(AJO3:AJO42=AHM20)*(AJW3:AJW42="L"))+SUMPRODUCT((AJL3:AJL42=AHM23)*(AJO3:AJO42=AHM20)*(AJW3:AJW42="L"))</f>
        <v>0</v>
      </c>
      <c r="AHQ20" s="255">
        <f ca="1">IF(AHM20&lt;&gt;"",VLOOKUP(AHM20,AER4:AEV29,5,FALSE),0)</f>
        <v>0</v>
      </c>
      <c r="AHR20" s="255">
        <f ca="1">IF(AHM20&lt;&gt;"",VLOOKUP(AHM20,AER4:AEW29,6,FALSE),0)</f>
        <v>0</v>
      </c>
      <c r="AHS20" s="255">
        <f ca="1">AHQ20-AHR20+1000</f>
        <v>1000</v>
      </c>
      <c r="AHT20" s="255">
        <f ca="1">IF(AHM20&lt;&gt;"",VLOOKUP(AHM20,AER4:AEY29,8,FALSE),0)</f>
        <v>0</v>
      </c>
      <c r="AHU20" s="255">
        <f ca="1">IF(AHM20&lt;&gt;"",VLOOKUP(AHM20,AER4:AEZ29,9,FALSE),0)</f>
        <v>0</v>
      </c>
      <c r="AHV20" s="255">
        <f ca="1">AHT20-AHU20+1000</f>
        <v>1000</v>
      </c>
      <c r="AHW20" s="255" t="str">
        <f ca="1">IF(AHM20&lt;&gt;"",VLOOKUP(AHM20,AER18:AEV22,5,FALSE),"")</f>
        <v/>
      </c>
      <c r="AHX20" s="255" t="str">
        <f ca="1">IF(AHM20&lt;&gt;"",VLOOKUP(AHM20,AER18:AEY22,8,FALSE),"")</f>
        <v/>
      </c>
      <c r="AHY20" s="255" t="str">
        <f ca="1">IF(AHM20&lt;&gt;"",VLOOKUP(AHM20,AER18:AFF22,15,FALSE),"")</f>
        <v/>
      </c>
      <c r="AHZ20" s="255">
        <f ca="1">SUMPRODUCT((AJL3:AJL42=AHM20)*(AJO3:AJO42=AHM21)*AJR3:AJR42)+SUMPRODUCT((AJL3:AJL42=AHM20)*(AJO3:AJO42=AHM22)*AJR3:AJR42)+SUMPRODUCT((AJL3:AJL42=AHM20)*(AJO3:AJO42=AHM23)*AJR3:AJR42)+SUMPRODUCT((AJL3:AJL42=AHM21)*(AJO3:AJO42=AHM20)*AJS3:AJS42)+SUMPRODUCT((AJL3:AJL42=AHM22)*(AJO3:AJO42=AHM20)*AJS3:AJS42)+SUMPRODUCT((AJL3:AJL42=AHM23)*(AJO3:AJO42=AHM20)*AJS3:AJS42)</f>
        <v>0</v>
      </c>
      <c r="AIA20" s="255">
        <f ca="1">SUMPRODUCT((AJL3:AJL42=AHM20)*(AJO3:AJO42=AHM21)*AJT3:AJT42)+SUMPRODUCT((AJL3:AJL42=AHM20)*(AJO3:AJO42=AHM22)*AJT3:AJT42)+SUMPRODUCT((AJL3:AJL42=AHM20)*(AJO3:AJO42=AHM23)*AJT3:AJT42)+SUMPRODUCT((AJL3:AJL42=AHM21)*(AJO3:AJO42=AHM20)*AJU3:AJU42)+SUMPRODUCT((AJL3:AJL42=AHM22)*(AJO3:AJO42=AHM20)*AJU3:AJU42)+SUMPRODUCT((AJL3:AJL42=AHM23)*(AJO3:AJO42=AHM20)*AJU3:AJU42)</f>
        <v>0</v>
      </c>
      <c r="AIB20" s="255">
        <f ca="1">AHN20*4+AHO20*2+AHZ20+AIA20</f>
        <v>0</v>
      </c>
      <c r="AIC20" s="255" t="str">
        <f ca="1">IF(AHM20&lt;&gt;"",RANK(AIB20,AIB20:AIB23),"")</f>
        <v/>
      </c>
      <c r="AID20" s="255">
        <f ca="1">SUMPRODUCT((AIB20:AIB23=AIB20)*(AHS20:AHS23&gt;AHS20))</f>
        <v>0</v>
      </c>
      <c r="AIE20" s="255">
        <f ca="1">SUMPRODUCT((AIB20:AIB23=AIB20)*(AHS20:AHS23=AHS20)*(AHV20:AHV23&gt;AHV20))</f>
        <v>0</v>
      </c>
      <c r="AIF20" s="255">
        <f ca="1">SUMPRODUCT((AIB18:AIB22=AIB20)*(AHS18:AHS22=AHS20)*(AHV18:AHV22=AHV20)*(AHW18:AHW22&gt;AHW20))</f>
        <v>0</v>
      </c>
      <c r="AIG20" s="255">
        <f ca="1">SUMPRODUCT((AIB18:AIB22=AIB20)*(AHS18:AHS22=AHS20)*(AHV18:AHV22=AHV20)*(AHW18:AHW22=AHW20)*(AHX18:AHX22&gt;AHX20))</f>
        <v>0</v>
      </c>
      <c r="AIH20" s="255">
        <f ca="1">SUMPRODUCT((AIB18:AIB22=AIB20)*(AHS18:AHS22=AHS20)*(AHV18:AHV22=AHV20)*(AHW18:AHW22=AHW20)*(AHX18:AHX22=AHX20)*(AHY18:AHY22&gt;AHY20))</f>
        <v>0</v>
      </c>
      <c r="AII20" s="255" t="str">
        <f t="shared" ref="AII20:AII22" ca="1" si="1151">IF(AHM20&lt;&gt;"",SUM(AIC20:AIH20)+2,"")</f>
        <v/>
      </c>
      <c r="AIJ20" s="255" t="str">
        <f ca="1">IF(AHM20&lt;&gt;"",INDEX(AHM20:AHM22,MATCH(3,AII20:AII22,0),0),"")</f>
        <v/>
      </c>
      <c r="AJI20" s="255" t="str">
        <f ca="1">IF(AIJ20&lt;&gt;"",AIJ20,IF(AHL20&lt;&gt;"",AHL20,IF(AGN20&lt;&gt;"",AGN20,AFJ20)))</f>
        <v>Tonga</v>
      </c>
      <c r="AJJ20" s="255">
        <v>3</v>
      </c>
      <c r="AJK20" s="255">
        <v>18</v>
      </c>
      <c r="AJL20" s="255" t="str">
        <f t="shared" si="58"/>
        <v>Scotland</v>
      </c>
      <c r="AJM20" s="255" t="str">
        <f ca="1">IF(OFFSET('All Players'!$W27,0,AJM$1)&lt;&gt;"",OFFSET('All Players'!$W27,0,AJM$1),"")</f>
        <v/>
      </c>
      <c r="AJN20" s="255" t="str">
        <f ca="1">IF(OFFSET('All Players'!$Y27,0,AJM$1)&lt;&gt;"",OFFSET('All Players'!$Y27,0,AJM$1),"")</f>
        <v/>
      </c>
      <c r="AJO20" s="255" t="str">
        <f t="shared" si="59"/>
        <v>USA</v>
      </c>
      <c r="AJP20" s="255" t="str">
        <f ca="1">IF(OFFSET('All Players'!$AA27,0,AJO$1)&lt;&gt;"",OFFSET('All Players'!$AA27,0,AJO$1),"")</f>
        <v/>
      </c>
      <c r="AJQ20" s="255" t="str">
        <f ca="1">IF(OFFSET('All Players'!$AC27,0,AJP$1)&lt;&gt;"",OFFSET('All Players'!$AC27,0,AJP$1),"")</f>
        <v/>
      </c>
      <c r="AJR20" s="255">
        <f t="shared" ca="1" si="60"/>
        <v>0</v>
      </c>
      <c r="AJS20" s="255">
        <f t="shared" ca="1" si="61"/>
        <v>0</v>
      </c>
      <c r="AJT20" s="255">
        <f t="shared" ca="1" si="62"/>
        <v>0</v>
      </c>
      <c r="AJU20" s="255">
        <f t="shared" ca="1" si="63"/>
        <v>0</v>
      </c>
      <c r="AJV20" s="255" t="str">
        <f t="shared" ca="1" si="64"/>
        <v/>
      </c>
      <c r="AJW20" s="255" t="str">
        <f t="shared" ca="1" si="65"/>
        <v/>
      </c>
      <c r="AJX20" s="255">
        <f ca="1">VLOOKUP(AJY20,AOP18:AOQ22,2,FALSE)</f>
        <v>3</v>
      </c>
      <c r="AJY20" s="255" t="s">
        <v>34</v>
      </c>
      <c r="AJZ20" s="255">
        <f t="shared" ca="1" si="912"/>
        <v>0</v>
      </c>
      <c r="AKA20" s="255">
        <f t="shared" ca="1" si="913"/>
        <v>0</v>
      </c>
      <c r="AKB20" s="255">
        <f t="shared" ca="1" si="914"/>
        <v>0</v>
      </c>
      <c r="AKC20" s="255">
        <f t="shared" ca="1" si="915"/>
        <v>0</v>
      </c>
      <c r="AKD20" s="255">
        <f t="shared" ca="1" si="1057"/>
        <v>0</v>
      </c>
      <c r="AKE20" s="255">
        <f t="shared" ca="1" si="916"/>
        <v>1000</v>
      </c>
      <c r="AKF20" s="255">
        <f t="shared" ca="1" si="1058"/>
        <v>0</v>
      </c>
      <c r="AKG20" s="255">
        <f t="shared" ca="1" si="1059"/>
        <v>0</v>
      </c>
      <c r="AKH20" s="255">
        <f t="shared" ca="1" si="917"/>
        <v>1000</v>
      </c>
      <c r="AKI20" s="255">
        <f t="shared" ca="1" si="918"/>
        <v>0</v>
      </c>
      <c r="AKJ20" s="255">
        <f ca="1">SUMIF(AOS:AOS,AJY20,AOY:AOY)+SUMIF(AOV:AOV,AJY20,AOZ:AOZ)</f>
        <v>0</v>
      </c>
      <c r="AKK20" s="255">
        <f ca="1">SUMIF(AOS:AOS,AJY20,APA:APA)+SUMIF(AOV:AOV,AJY20,APB:APB)</f>
        <v>0</v>
      </c>
      <c r="AKL20" s="255">
        <f t="shared" ca="1" si="919"/>
        <v>0</v>
      </c>
      <c r="AKM20" s="255">
        <v>12</v>
      </c>
      <c r="AKN20" s="255">
        <f t="shared" ca="1" si="1060"/>
        <v>1</v>
      </c>
      <c r="AKP20" s="255">
        <f ca="1">RANK(AKL20,AKL$18:AKL$22)+COUNTIF(AKL$18:AKL20,AKL20)-1</f>
        <v>3</v>
      </c>
      <c r="AKQ20" s="255" t="str">
        <f ca="1">INDEX(AJY$18:AJY$22,MATCH(3,AKP$18:AKP$22,0),0)</f>
        <v>Tonga</v>
      </c>
      <c r="AKR20" s="255">
        <f t="shared" ca="1" si="1061"/>
        <v>1</v>
      </c>
      <c r="AKS20" s="255" t="str">
        <f ca="1">IF(AND(AKS19&lt;&gt;"",AKR20=1),AKQ20,"")</f>
        <v>Tonga</v>
      </c>
      <c r="AKT20" s="255" t="str">
        <f ca="1">IF(AND(AKT19&lt;&gt;"",AKR21=2),AKQ21,"")</f>
        <v/>
      </c>
      <c r="AKU20" s="255" t="str">
        <f ca="1">IF(AND(AKU19&lt;&gt;"",AKR22=3),AKQ22,"")</f>
        <v/>
      </c>
      <c r="AKX20" s="255" t="str">
        <f t="shared" ca="1" si="1062"/>
        <v>Tonga</v>
      </c>
      <c r="AKY20" s="255">
        <f ca="1">SUMPRODUCT((AOS3:AOS42=AKX20)*(AOV3:AOV42=AKX21)*(APC3:APC42="W"))+SUMPRODUCT((AOS3:AOS42=AKX20)*(AOV3:AOV42=AKX22)*(APC3:APC42="W"))+SUMPRODUCT((AOS3:AOS42=AKX20)*(AOV3:AOV42=AKX18)*(APC3:APC42="W"))+SUMPRODUCT((AOS3:AOS42=AKX20)*(AOV3:AOV42=AKX19)*(APC3:APC42="W"))+SUMPRODUCT((AOS3:AOS42=AKX21)*(AOV3:AOV42=AKX20)*(APD3:APD42="W"))+SUMPRODUCT((AOS3:AOS42=AKX22)*(AOV3:AOV42=AKX20)*(APD3:APD42="W"))+SUMPRODUCT((AOS3:AOS42=AKX18)*(AOV3:AOV42=AKX20)*(APD3:APD42="W"))+SUMPRODUCT((AOS3:AOS42=AKX19)*(AOV3:AOV42=AKX20)*(APD3:APD42="W"))</f>
        <v>0</v>
      </c>
      <c r="AKZ20" s="255">
        <f ca="1">SUMPRODUCT((AOS3:AOS42=AKX20)*(AOV3:AOV42=AKX21)*(APC3:APC42="D"))+SUMPRODUCT((AOS3:AOS42=AKX20)*(AOV3:AOV42=AKX22)*(APC3:APC42="D"))+SUMPRODUCT((AOS3:AOS42=AKX20)*(AOV3:AOV42=AKX18)*(APC3:APC42="D"))+SUMPRODUCT((AOS3:AOS42=AKX20)*(AOV3:AOV42=AKX19)*(APC3:APC42="D"))+SUMPRODUCT((AOS3:AOS42=AKX21)*(AOV3:AOV42=AKX20)*(APC3:APC42="D"))+SUMPRODUCT((AOS3:AOS42=AKX22)*(AOV3:AOV42=AKX20)*(APC3:APC42="D"))+SUMPRODUCT((AOS3:AOS42=AKX18)*(AOV3:AOV42=AKX20)*(APC3:APC42="D"))+SUMPRODUCT((AOS3:AOS42=AKX19)*(AOV3:AOV42=AKX20)*(APC3:APC42="D"))</f>
        <v>0</v>
      </c>
      <c r="ALA20" s="255">
        <f ca="1">SUMPRODUCT((AOS3:AOS42=AKX20)*(AOV3:AOV42=AKX21)*(APC3:APC42="L"))+SUMPRODUCT((AOS3:AOS42=AKX20)*(AOV3:AOV42=AKX22)*(APC3:APC42="L"))+SUMPRODUCT((AOS3:AOS42=AKX20)*(AOV3:AOV42=AKX18)*(APC3:APC42="L"))+SUMPRODUCT((AOS3:AOS42=AKX20)*(AOV3:AOV42=AKX19)*(APC3:APC42="L"))+SUMPRODUCT((AOS3:AOS42=AKX21)*(AOV3:AOV42=AKX20)*(APD3:APD42="L"))+SUMPRODUCT((AOS3:AOS42=AKX22)*(AOV3:AOV42=AKX20)*(APD3:APD42="L"))+SUMPRODUCT((AOS3:AOS42=AKX18)*(AOV3:AOV42=AKX20)*(APD3:APD42="L"))+SUMPRODUCT((AOS3:AOS42=AKX19)*(AOV3:AOV42=AKX20)*(APD3:APD42="L"))</f>
        <v>0</v>
      </c>
      <c r="ALB20" s="255">
        <f ca="1">IF(AKX20&lt;&gt;"",VLOOKUP(AKX20,AJY4:AKC29,5,FALSE),0)</f>
        <v>0</v>
      </c>
      <c r="ALC20" s="255">
        <f ca="1">IF(AKX20&lt;&gt;"",VLOOKUP(AKX20,AJY4:AKD29,6,FALSE),0)</f>
        <v>0</v>
      </c>
      <c r="ALD20" s="255">
        <f ca="1">ALB20-ALC20+1000</f>
        <v>1000</v>
      </c>
      <c r="ALE20" s="255">
        <f ca="1">IF(AKX20&lt;&gt;"",VLOOKUP(AKX20,AJY4:AKF29,8,FALSE),0)</f>
        <v>0</v>
      </c>
      <c r="ALF20" s="255">
        <f ca="1">IF(AKX20&lt;&gt;"",VLOOKUP(AKX20,AJY4:AKG29,9,FALSE),0)</f>
        <v>0</v>
      </c>
      <c r="ALG20" s="255">
        <f ca="1">IF(AKX20&lt;&gt;"",ALE20-ALF20+1000,"")</f>
        <v>1000</v>
      </c>
      <c r="ALH20" s="255">
        <f ca="1">IF(AKX20&lt;&gt;"",VLOOKUP(AKX20,AJY18:AKC22,5,FALSE),"")</f>
        <v>0</v>
      </c>
      <c r="ALI20" s="255">
        <f ca="1">IF(AKX20&lt;&gt;"",VLOOKUP(AKX20,AJY18:AKF22,8,FALSE),"")</f>
        <v>0</v>
      </c>
      <c r="ALJ20" s="255">
        <f ca="1">IF(AKX20&lt;&gt;"",VLOOKUP(AKX20,AJY18:AKM22,15,FALSE),"")</f>
        <v>12</v>
      </c>
      <c r="ALK20" s="255">
        <f ca="1">SUMPRODUCT((AOS3:AOS42=AKX20)*(AOV3:AOV42=AKX21)*AOY3:AOY42)+SUMPRODUCT((AOS3:AOS42=AKX20)*(AOV3:AOV42=AKX22)*AOY3:AOY42)+SUMPRODUCT((AOS3:AOS42=AKX20)*(AOV3:AOV42=AKX18)*AOY3:AOY42)+SUMPRODUCT((AOS3:AOS42=AKX20)*(AOV3:AOV42=AKX19)*AOY3:AOY42)+SUMPRODUCT((AOS3:AOS42=AKX21)*(AOV3:AOV42=AKX20)*AOZ3:AOZ42)+SUMPRODUCT((AOS3:AOS42=AKX22)*(AOV3:AOV42=AKX20)*AOZ3:AOZ42)+SUMPRODUCT((AOS3:AOS42=AKX18)*(AOV3:AOV42=AKX20)*AOZ3:AOZ42)+SUMPRODUCT((AOS3:AOS42=AKX19)*(AOV3:AOV42=AKX20)*AOZ3:AOZ42)</f>
        <v>0</v>
      </c>
      <c r="ALL20" s="255">
        <f ca="1">SUMPRODUCT((AOS3:AOS42=AKX20)*(AOV3:AOV42=AKX21)*APA3:APA42)+SUMPRODUCT((AOS3:AOS42=AKX20)*(AOV3:AOV42=AKX22)*APA3:APA42)+SUMPRODUCT((AOS3:AOS42=AKX20)*(AOV3:AOV42=AKX18)*APA3:APA42)+SUMPRODUCT((AOS3:AOS42=AKX20)*(AOV3:AOV42=AKX19)*APA3:APA42)+SUMPRODUCT((AOS3:AOS42=AKX21)*(AOV3:AOV42=AKX20)*APB3:APB42)+SUMPRODUCT((AOS3:AOS42=AKX22)*(AOV3:AOV42=AKX20)*APB3:APB42)+SUMPRODUCT((AOS3:AOS42=AKX18)*(AOV3:AOV42=AKX20)*APB3:APB42)+SUMPRODUCT((AOS3:AOS42=AKX19)*(AOV3:AOV42=AKX20)*APB3:APB42)</f>
        <v>0</v>
      </c>
      <c r="ALM20" s="255">
        <f ca="1">IF(AKX20&lt;&gt;"",AKY20*4+AKZ20*2+ALK20+ALL20,"")</f>
        <v>0</v>
      </c>
      <c r="ALN20" s="255">
        <f ca="1">IF(AKX20&lt;&gt;"",RANK(ALM20,ALM18:ALM22),"")</f>
        <v>1</v>
      </c>
      <c r="ALO20" s="255">
        <f ca="1">SUMPRODUCT((ALM18:ALM22=ALM20)*(ALD18:ALD22&gt;ALD20))</f>
        <v>0</v>
      </c>
      <c r="ALP20" s="255">
        <f ca="1">SUMPRODUCT((ALM18:ALM22=ALM20)*(ALD18:ALD22=ALD20)*(ALG18:ALG22&gt;ALG20))</f>
        <v>0</v>
      </c>
      <c r="ALQ20" s="255">
        <f ca="1">SUMPRODUCT((ALM18:ALM22=ALM20)*(ALD18:ALD22=ALD20)*(ALG18:ALG22=ALG20)*(ALH18:ALH22&gt;ALH20))</f>
        <v>0</v>
      </c>
      <c r="ALR20" s="255">
        <f ca="1">SUMPRODUCT((ALM18:ALM22=ALM20)*(ALD18:ALD22=ALD20)*(ALG18:ALG22=ALG20)*(ALH18:ALH22=ALH20)*(ALI18:ALI22&gt;ALI20))</f>
        <v>0</v>
      </c>
      <c r="ALS20" s="255">
        <f ca="1">SUMPRODUCT((ALM18:ALM22=ALM20)*(ALD18:ALD22=ALD20)*(ALG18:ALG22=ALG20)*(ALH18:ALH22=ALH20)*(ALI18:ALI22=ALI20)*(ALJ18:ALJ22&gt;ALJ20))</f>
        <v>2</v>
      </c>
      <c r="ALT20" s="255">
        <f t="shared" ca="1" si="920"/>
        <v>3</v>
      </c>
      <c r="ALU20" s="255" t="str">
        <f ca="1">IF(AKX20&lt;&gt;"",INDEX(AKX18:AKX22,MATCH(3,ALT18:ALT22,0),0),"")</f>
        <v>Tonga</v>
      </c>
      <c r="ALV20" s="255" t="str">
        <f ca="1">IF(AKT19&lt;&gt;"",AKT19,"")</f>
        <v/>
      </c>
      <c r="ALW20" s="255">
        <f ca="1">SUMPRODUCT((AOS3:AOS42=ALV20)*(AOV3:AOV42=ALV21)*(APC3:APC42="W"))+SUMPRODUCT((AOS3:AOS42=ALV20)*(AOV3:AOV42=ALV22)*(APC3:APC42="W"))+SUMPRODUCT((AOS3:AOS42=ALV20)*(AOV3:AOV42=ALV19)*(APC3:APC42="W"))+SUMPRODUCT((AOS3:AOS42=ALV21)*(AOV3:AOV42=ALV20)*(APD3:APD42="W"))+SUMPRODUCT((AOS3:AOS42=ALV22)*(AOV3:AOV42=ALV20)*(APD3:APD42="W"))+SUMPRODUCT((AOS3:AOS42=ALV19)*(AOV3:AOV42=ALV20)*(APD3:APD42="W"))</f>
        <v>0</v>
      </c>
      <c r="ALX20" s="255">
        <f ca="1">SUMPRODUCT((AOS3:AOS42=ALV20)*(AOV3:AOV42=ALV21)*(APC3:APC42="D"))+SUMPRODUCT((AOS3:AOS42=ALV20)*(AOV3:AOV42=ALV22)*(APC3:APC42="D"))+SUMPRODUCT((AOS3:AOS42=ALV20)*(AOV3:AOV42=ALV19)*(APC3:APC42="D"))+SUMPRODUCT((AOS3:AOS42=ALV21)*(AOV3:AOV42=ALV20)*(APC3:APC42="D"))+SUMPRODUCT((AOS3:AOS42=ALV22)*(AOV3:AOV42=ALV20)*(APC3:APC42="D"))+SUMPRODUCT((AOS3:AOS42=ALV19)*(AOV3:AOV42=ALV20)*(APC3:APC42="D"))</f>
        <v>0</v>
      </c>
      <c r="ALY20" s="255">
        <f ca="1">SUMPRODUCT((AOS3:AOS42=ALV20)*(AOV3:AOV42=ALV21)*(APC3:APC42="L"))+SUMPRODUCT((AOS3:AOS42=ALV20)*(AOV3:AOV42=ALV22)*(APC3:APC42="L"))+SUMPRODUCT((AOS3:AOS42=ALV20)*(AOV3:AOV42=ALV19)*(APC3:APC42="L"))+SUMPRODUCT((AOS3:AOS42=ALV21)*(AOV3:AOV42=ALV20)*(APD3:APD42="L"))+SUMPRODUCT((AOS3:AOS42=ALV22)*(AOV3:AOV42=ALV20)*(APD3:APD42="L"))+SUMPRODUCT((AOS3:AOS42=ALV19)*(AOV3:AOV42=ALV20)*(APD3:APD42="L"))</f>
        <v>0</v>
      </c>
      <c r="ALZ20" s="255">
        <f ca="1">IF(ALV20&lt;&gt;"",VLOOKUP(ALV20,AJY4:AKC29,5,FALSE),0)</f>
        <v>0</v>
      </c>
      <c r="AMA20" s="255">
        <f ca="1">IF(ALV20&lt;&gt;"",VLOOKUP(ALV20,AJY4:AKD29,6,FALSE),0)</f>
        <v>0</v>
      </c>
      <c r="AMB20" s="255">
        <f ca="1">ALZ20-AMA20+1000</f>
        <v>1000</v>
      </c>
      <c r="AMC20" s="255">
        <f ca="1">IF(ALV20&lt;&gt;"",VLOOKUP(ALV20,AJY4:AKF29,8,FALSE),0)</f>
        <v>0</v>
      </c>
      <c r="AMD20" s="255">
        <f ca="1">IF(ALV20&lt;&gt;"",VLOOKUP(ALV20,AJY4:AKG29,9,FALSE),0)</f>
        <v>0</v>
      </c>
      <c r="AME20" s="255">
        <f t="shared" ref="AME20" ca="1" si="1152">AMC20-AMD20+1000</f>
        <v>1000</v>
      </c>
      <c r="AMF20" s="255" t="str">
        <f ca="1">IF(ALV20&lt;&gt;"",VLOOKUP(ALV20,AJY18:AKC22,5,FALSE),"")</f>
        <v/>
      </c>
      <c r="AMG20" s="255" t="str">
        <f ca="1">IF(ALV20&lt;&gt;"",VLOOKUP(ALV20,AJY18:AKF22,8,FALSE),"")</f>
        <v/>
      </c>
      <c r="AMH20" s="255" t="str">
        <f ca="1">IF(ALV20&lt;&gt;"",VLOOKUP(ALV20,AJY18:AKM22,15,FALSE),"")</f>
        <v/>
      </c>
      <c r="AMI20" s="255">
        <f ca="1">SUMPRODUCT((AOS3:AOS42=ALV20)*(AOV3:AOV42=ALV21)*AOY3:AOY42)+SUMPRODUCT((AOS3:AOS42=ALV20)*(AOV3:AOV42=ALV22)*AOY3:AOY42)+SUMPRODUCT((AOS3:AOS42=ALV20)*(AOV3:AOV42=ALV19)*AOY3:AOY42)+SUMPRODUCT((AOS3:AOS42=ALV21)*(AOV3:AOV42=ALV20)*AOZ3:AOZ42)+SUMPRODUCT((AOS3:AOS42=ALV22)*(AOV3:AOV42=ALV20)*AOZ3:AOZ42)+SUMPRODUCT((AOS3:AOS42=ALV19)*(AOV3:AOV42=ALV20)*AOZ3:AOZ42)</f>
        <v>0</v>
      </c>
      <c r="AMJ20" s="255">
        <f ca="1">SUMPRODUCT((AOS3:AOS42=ALV20)*(AOV3:AOV42=ALV21)*APA3:APA42)+SUMPRODUCT((AOS3:AOS42=ALV20)*(AOV3:AOV42=ALV22)*APA3:APA42)+SUMPRODUCT((AOS3:AOS42=ALV20)*(AOV3:AOV42=ALV19)*APA3:APA42)+SUMPRODUCT((AOS3:AOS42=ALV21)*(AOV3:AOV42=ALV20)*APB3:APB42)+SUMPRODUCT((AOS3:AOS42=ALV22)*(AOV3:AOV42=ALV20)*APB3:APB42)+SUMPRODUCT((AOS3:AOS42=ALV19)*(AOV3:AOV42=ALV20)*APB3:APB42)</f>
        <v>0</v>
      </c>
      <c r="AMK20" s="255">
        <f ca="1">ALW20*4+ALX20*2+AMI20+AMJ20</f>
        <v>0</v>
      </c>
      <c r="AML20" s="255" t="str">
        <f ca="1">IF(ALV20&lt;&gt;"",RANK(AMK20,AMK19:AMK22),"")</f>
        <v/>
      </c>
      <c r="AMM20" s="255">
        <f ca="1">SUMPRODUCT((AMK19:AMK22=AMK20)*(AMB19:AMB22&gt;AMB20))</f>
        <v>0</v>
      </c>
      <c r="AMN20" s="255">
        <f ca="1">SUMPRODUCT((AMK19:AMK22=AMK20)*(AMB19:AMB22=AMB20)*(AME19:AME22&gt;AME20))</f>
        <v>0</v>
      </c>
      <c r="AMO20" s="255">
        <f ca="1">SUMPRODUCT((AMK18:AMK22=AMK20)*(AMB18:AMB22=AMB20)*(AME18:AME22=AME20)*(AMF18:AMF22&gt;AMF20))</f>
        <v>0</v>
      </c>
      <c r="AMP20" s="255">
        <f ca="1">SUMPRODUCT((AMK18:AMK22=AMK20)*(AMB18:AMB22=AMB20)*(AME18:AME22=AME20)*(AMF18:AMF22=AMF20)*(AMG18:AMG22&gt;AMG20))</f>
        <v>0</v>
      </c>
      <c r="AMQ20" s="255">
        <f ca="1">SUMPRODUCT((AMK18:AMK22=AMK20)*(AMB18:AMB22=AMB20)*(AME18:AME22=AME20)*(AMF18:AMF22=AMF20)*(AMG18:AMG22=AMG20)*(AMH18:AMH22&gt;AMH20))</f>
        <v>0</v>
      </c>
      <c r="AMR20" s="255" t="str">
        <f t="shared" ca="1" si="1065"/>
        <v/>
      </c>
      <c r="AMS20" s="255" t="str">
        <f ca="1">IF(ALV20&lt;&gt;"",INDEX(ALV19:ALV22,MATCH(3,AMR19:AMR22,0),0),"")</f>
        <v/>
      </c>
      <c r="AMT20" s="255" t="str">
        <f ca="1">IF(AKU18&lt;&gt;"",AKU18,"")</f>
        <v/>
      </c>
      <c r="AMU20" s="255">
        <f ca="1">SUMPRODUCT((AOS3:AOS42=AMT20)*(AOV3:AOV42=AMT21)*(APC3:APC42="W"))+SUMPRODUCT((AOS3:AOS42=AMT20)*(AOV3:AOV42=AMT22)*(APC3:APC42="W"))+SUMPRODUCT((AOS3:AOS42=AMT20)*(AOV3:AOV42=AMT23)*(APC3:APC42="W"))+SUMPRODUCT((AOS3:AOS42=AMT21)*(AOV3:AOV42=AMT20)*(APD3:APD42="W"))+SUMPRODUCT((AOS3:AOS42=AMT22)*(AOV3:AOV42=AMT20)*(APD3:APD42="W"))+SUMPRODUCT((AOS3:AOS42=AMT23)*(AOV3:AOV42=AMT20)*(APD3:APD42="W"))</f>
        <v>0</v>
      </c>
      <c r="AMV20" s="255">
        <f ca="1">SUMPRODUCT((AOS3:AOS42=AMT20)*(AOV3:AOV42=AMT21)*(APC3:APC42="D"))+SUMPRODUCT((AOS3:AOS42=AMT20)*(AOV3:AOV42=AMT22)*(APC3:APC42="D"))+SUMPRODUCT((AOS3:AOS42=AMT20)*(AOV3:AOV42=AMT23)*(APC3:APC42="D"))+SUMPRODUCT((AOS3:AOS42=AMT21)*(AOV3:AOV42=AMT20)*(APC3:APC42="D"))+SUMPRODUCT((AOS3:AOS42=AMT22)*(AOV3:AOV42=AMT20)*(APC3:APC42="D"))+SUMPRODUCT((AOS3:AOS42=AMT23)*(AOV3:AOV42=AMT20)*(APC3:APC42="D"))</f>
        <v>0</v>
      </c>
      <c r="AMW20" s="255">
        <f ca="1">SUMPRODUCT((AOS3:AOS42=AMT20)*(AOV3:AOV42=AMT21)*(APC3:APC42="L"))+SUMPRODUCT((AOS3:AOS42=AMT20)*(AOV3:AOV42=AMT22)*(APC3:APC42="L"))+SUMPRODUCT((AOS3:AOS42=AMT20)*(AOV3:AOV42=AMT23)*(APC3:APC42="L"))+SUMPRODUCT((AOS3:AOS42=AMT21)*(AOV3:AOV42=AMT20)*(APD3:APD42="L"))+SUMPRODUCT((AOS3:AOS42=AMT22)*(AOV3:AOV42=AMT20)*(APD3:APD42="L"))+SUMPRODUCT((AOS3:AOS42=AMT23)*(AOV3:AOV42=AMT20)*(APD3:APD42="L"))</f>
        <v>0</v>
      </c>
      <c r="AMX20" s="255">
        <f ca="1">IF(AMT20&lt;&gt;"",VLOOKUP(AMT20,AJY4:AKC29,5,FALSE),0)</f>
        <v>0</v>
      </c>
      <c r="AMY20" s="255">
        <f ca="1">IF(AMT20&lt;&gt;"",VLOOKUP(AMT20,AJY4:AKD29,6,FALSE),0)</f>
        <v>0</v>
      </c>
      <c r="AMZ20" s="255">
        <f ca="1">AMX20-AMY20+1000</f>
        <v>1000</v>
      </c>
      <c r="ANA20" s="255">
        <f ca="1">IF(AMT20&lt;&gt;"",VLOOKUP(AMT20,AJY4:AKF29,8,FALSE),0)</f>
        <v>0</v>
      </c>
      <c r="ANB20" s="255">
        <f ca="1">IF(AMT20&lt;&gt;"",VLOOKUP(AMT20,AJY4:AKG29,9,FALSE),0)</f>
        <v>0</v>
      </c>
      <c r="ANC20" s="255">
        <f ca="1">ANA20-ANB20+1000</f>
        <v>1000</v>
      </c>
      <c r="AND20" s="255" t="str">
        <f ca="1">IF(AMT20&lt;&gt;"",VLOOKUP(AMT20,AJY18:AKC22,5,FALSE),"")</f>
        <v/>
      </c>
      <c r="ANE20" s="255" t="str">
        <f ca="1">IF(AMT20&lt;&gt;"",VLOOKUP(AMT20,AJY18:AKF22,8,FALSE),"")</f>
        <v/>
      </c>
      <c r="ANF20" s="255" t="str">
        <f ca="1">IF(AMT20&lt;&gt;"",VLOOKUP(AMT20,AJY18:AKM22,15,FALSE),"")</f>
        <v/>
      </c>
      <c r="ANG20" s="255">
        <f ca="1">SUMPRODUCT((AOS3:AOS42=AMT20)*(AOV3:AOV42=AMT21)*AOY3:AOY42)+SUMPRODUCT((AOS3:AOS42=AMT20)*(AOV3:AOV42=AMT22)*AOY3:AOY42)+SUMPRODUCT((AOS3:AOS42=AMT20)*(AOV3:AOV42=AMT23)*AOY3:AOY42)+SUMPRODUCT((AOS3:AOS42=AMT21)*(AOV3:AOV42=AMT20)*AOZ3:AOZ42)+SUMPRODUCT((AOS3:AOS42=AMT22)*(AOV3:AOV42=AMT20)*AOZ3:AOZ42)+SUMPRODUCT((AOS3:AOS42=AMT23)*(AOV3:AOV42=AMT20)*AOZ3:AOZ42)</f>
        <v>0</v>
      </c>
      <c r="ANH20" s="255">
        <f ca="1">SUMPRODUCT((AOS3:AOS42=AMT20)*(AOV3:AOV42=AMT21)*APA3:APA42)+SUMPRODUCT((AOS3:AOS42=AMT20)*(AOV3:AOV42=AMT22)*APA3:APA42)+SUMPRODUCT((AOS3:AOS42=AMT20)*(AOV3:AOV42=AMT23)*APA3:APA42)+SUMPRODUCT((AOS3:AOS42=AMT21)*(AOV3:AOV42=AMT20)*APB3:APB42)+SUMPRODUCT((AOS3:AOS42=AMT22)*(AOV3:AOV42=AMT20)*APB3:APB42)+SUMPRODUCT((AOS3:AOS42=AMT23)*(AOV3:AOV42=AMT20)*APB3:APB42)</f>
        <v>0</v>
      </c>
      <c r="ANI20" s="255">
        <f ca="1">AMU20*4+AMV20*2+ANG20+ANH20</f>
        <v>0</v>
      </c>
      <c r="ANJ20" s="255" t="str">
        <f ca="1">IF(AMT20&lt;&gt;"",RANK(ANI20,ANI20:ANI23),"")</f>
        <v/>
      </c>
      <c r="ANK20" s="255">
        <f ca="1">SUMPRODUCT((ANI20:ANI23=ANI20)*(AMZ20:AMZ23&gt;AMZ20))</f>
        <v>0</v>
      </c>
      <c r="ANL20" s="255">
        <f ca="1">SUMPRODUCT((ANI20:ANI23=ANI20)*(AMZ20:AMZ23=AMZ20)*(ANC20:ANC23&gt;ANC20))</f>
        <v>0</v>
      </c>
      <c r="ANM20" s="255">
        <f ca="1">SUMPRODUCT((ANI18:ANI22=ANI20)*(AMZ18:AMZ22=AMZ20)*(ANC18:ANC22=ANC20)*(AND18:AND22&gt;AND20))</f>
        <v>0</v>
      </c>
      <c r="ANN20" s="255">
        <f ca="1">SUMPRODUCT((ANI18:ANI22=ANI20)*(AMZ18:AMZ22=AMZ20)*(ANC18:ANC22=ANC20)*(AND18:AND22=AND20)*(ANE18:ANE22&gt;ANE20))</f>
        <v>0</v>
      </c>
      <c r="ANO20" s="255">
        <f ca="1">SUMPRODUCT((ANI18:ANI22=ANI20)*(AMZ18:AMZ22=AMZ20)*(ANC18:ANC22=ANC20)*(AND18:AND22=AND20)*(ANE18:ANE22=ANE20)*(ANF18:ANF22&gt;ANF20))</f>
        <v>0</v>
      </c>
      <c r="ANP20" s="255" t="str">
        <f t="shared" ref="ANP20:ANP22" ca="1" si="1153">IF(AMT20&lt;&gt;"",SUM(ANJ20:ANO20)+2,"")</f>
        <v/>
      </c>
      <c r="ANQ20" s="255" t="str">
        <f ca="1">IF(AMT20&lt;&gt;"",INDEX(AMT20:AMT22,MATCH(3,ANP20:ANP22,0),0),"")</f>
        <v/>
      </c>
      <c r="AOP20" s="255" t="str">
        <f ca="1">IF(ANQ20&lt;&gt;"",ANQ20,IF(AMS20&lt;&gt;"",AMS20,IF(ALU20&lt;&gt;"",ALU20,AKQ20)))</f>
        <v>Tonga</v>
      </c>
      <c r="AOQ20" s="255">
        <v>3</v>
      </c>
      <c r="AOR20" s="255">
        <v>18</v>
      </c>
      <c r="AOS20" s="255" t="str">
        <f t="shared" si="66"/>
        <v>Scotland</v>
      </c>
      <c r="AOT20" s="255" t="str">
        <f ca="1">IF(OFFSET('All Players'!$W27,0,AOT$1)&lt;&gt;"",OFFSET('All Players'!$W27,0,AOT$1),"")</f>
        <v/>
      </c>
      <c r="AOU20" s="255" t="str">
        <f ca="1">IF(OFFSET('All Players'!$Y27,0,AOT$1)&lt;&gt;"",OFFSET('All Players'!$Y27,0,AOT$1),"")</f>
        <v/>
      </c>
      <c r="AOV20" s="255" t="str">
        <f t="shared" si="67"/>
        <v>USA</v>
      </c>
      <c r="AOW20" s="255" t="str">
        <f ca="1">IF(OFFSET('All Players'!$AA27,0,AOV$1)&lt;&gt;"",OFFSET('All Players'!$AA27,0,AOV$1),"")</f>
        <v/>
      </c>
      <c r="AOX20" s="255" t="str">
        <f ca="1">IF(OFFSET('All Players'!$AC27,0,AOW$1)&lt;&gt;"",OFFSET('All Players'!$AC27,0,AOW$1),"")</f>
        <v/>
      </c>
      <c r="AOY20" s="255">
        <f t="shared" ca="1" si="68"/>
        <v>0</v>
      </c>
      <c r="AOZ20" s="255">
        <f t="shared" ca="1" si="69"/>
        <v>0</v>
      </c>
      <c r="APA20" s="255">
        <f t="shared" ca="1" si="70"/>
        <v>0</v>
      </c>
      <c r="APB20" s="255">
        <f t="shared" ca="1" si="71"/>
        <v>0</v>
      </c>
      <c r="APC20" s="255" t="str">
        <f t="shared" ca="1" si="72"/>
        <v/>
      </c>
      <c r="APD20" s="255" t="str">
        <f t="shared" ca="1" si="73"/>
        <v/>
      </c>
      <c r="APE20" s="255">
        <f ca="1">VLOOKUP(APF20,ATW18:ATX22,2,FALSE)</f>
        <v>3</v>
      </c>
      <c r="APF20" s="255" t="s">
        <v>34</v>
      </c>
      <c r="APG20" s="255">
        <f t="shared" ca="1" si="921"/>
        <v>0</v>
      </c>
      <c r="APH20" s="255">
        <f t="shared" ca="1" si="922"/>
        <v>0</v>
      </c>
      <c r="API20" s="255">
        <f t="shared" ca="1" si="923"/>
        <v>0</v>
      </c>
      <c r="APJ20" s="255">
        <f t="shared" ca="1" si="924"/>
        <v>0</v>
      </c>
      <c r="APK20" s="255">
        <f t="shared" ca="1" si="1066"/>
        <v>0</v>
      </c>
      <c r="APL20" s="255">
        <f t="shared" ca="1" si="925"/>
        <v>1000</v>
      </c>
      <c r="APM20" s="255">
        <f t="shared" ca="1" si="1067"/>
        <v>0</v>
      </c>
      <c r="APN20" s="255">
        <f t="shared" ca="1" si="1068"/>
        <v>0</v>
      </c>
      <c r="APO20" s="255">
        <f t="shared" ca="1" si="926"/>
        <v>1000</v>
      </c>
      <c r="APP20" s="255">
        <f t="shared" ca="1" si="927"/>
        <v>0</v>
      </c>
      <c r="APQ20" s="255">
        <f ca="1">SUMIF(ATZ:ATZ,APF20,AUF:AUF)+SUMIF(AUC:AUC,APF20,AUG:AUG)</f>
        <v>0</v>
      </c>
      <c r="APR20" s="255">
        <f ca="1">SUMIF(ATZ:ATZ,APF20,AUH:AUH)+SUMIF(AUC:AUC,APF20,AUI:AUI)</f>
        <v>0</v>
      </c>
      <c r="APS20" s="255">
        <f t="shared" ca="1" si="928"/>
        <v>0</v>
      </c>
      <c r="APT20" s="255">
        <v>12</v>
      </c>
      <c r="APU20" s="255">
        <f t="shared" ca="1" si="1069"/>
        <v>1</v>
      </c>
      <c r="APW20" s="255">
        <f ca="1">RANK(APS20,APS$18:APS$22)+COUNTIF(APS$18:APS20,APS20)-1</f>
        <v>3</v>
      </c>
      <c r="APX20" s="255" t="str">
        <f ca="1">INDEX(APF$18:APF$22,MATCH(3,APW$18:APW$22,0),0)</f>
        <v>Tonga</v>
      </c>
      <c r="APY20" s="255">
        <f t="shared" ca="1" si="1070"/>
        <v>1</v>
      </c>
      <c r="APZ20" s="255" t="str">
        <f ca="1">IF(AND(APZ19&lt;&gt;"",APY20=1),APX20,"")</f>
        <v>Tonga</v>
      </c>
      <c r="AQA20" s="255" t="str">
        <f ca="1">IF(AND(AQA19&lt;&gt;"",APY21=2),APX21,"")</f>
        <v/>
      </c>
      <c r="AQB20" s="255" t="str">
        <f ca="1">IF(AND(AQB19&lt;&gt;"",APY22=3),APX22,"")</f>
        <v/>
      </c>
      <c r="AQE20" s="255" t="str">
        <f t="shared" ca="1" si="1071"/>
        <v>Tonga</v>
      </c>
      <c r="AQF20" s="255">
        <f ca="1">SUMPRODUCT((ATZ3:ATZ42=AQE20)*(AUC3:AUC42=AQE21)*(AUJ3:AUJ42="W"))+SUMPRODUCT((ATZ3:ATZ42=AQE20)*(AUC3:AUC42=AQE22)*(AUJ3:AUJ42="W"))+SUMPRODUCT((ATZ3:ATZ42=AQE20)*(AUC3:AUC42=AQE18)*(AUJ3:AUJ42="W"))+SUMPRODUCT((ATZ3:ATZ42=AQE20)*(AUC3:AUC42=AQE19)*(AUJ3:AUJ42="W"))+SUMPRODUCT((ATZ3:ATZ42=AQE21)*(AUC3:AUC42=AQE20)*(AUK3:AUK42="W"))+SUMPRODUCT((ATZ3:ATZ42=AQE22)*(AUC3:AUC42=AQE20)*(AUK3:AUK42="W"))+SUMPRODUCT((ATZ3:ATZ42=AQE18)*(AUC3:AUC42=AQE20)*(AUK3:AUK42="W"))+SUMPRODUCT((ATZ3:ATZ42=AQE19)*(AUC3:AUC42=AQE20)*(AUK3:AUK42="W"))</f>
        <v>0</v>
      </c>
      <c r="AQG20" s="255">
        <f ca="1">SUMPRODUCT((ATZ3:ATZ42=AQE20)*(AUC3:AUC42=AQE21)*(AUJ3:AUJ42="D"))+SUMPRODUCT((ATZ3:ATZ42=AQE20)*(AUC3:AUC42=AQE22)*(AUJ3:AUJ42="D"))+SUMPRODUCT((ATZ3:ATZ42=AQE20)*(AUC3:AUC42=AQE18)*(AUJ3:AUJ42="D"))+SUMPRODUCT((ATZ3:ATZ42=AQE20)*(AUC3:AUC42=AQE19)*(AUJ3:AUJ42="D"))+SUMPRODUCT((ATZ3:ATZ42=AQE21)*(AUC3:AUC42=AQE20)*(AUJ3:AUJ42="D"))+SUMPRODUCT((ATZ3:ATZ42=AQE22)*(AUC3:AUC42=AQE20)*(AUJ3:AUJ42="D"))+SUMPRODUCT((ATZ3:ATZ42=AQE18)*(AUC3:AUC42=AQE20)*(AUJ3:AUJ42="D"))+SUMPRODUCT((ATZ3:ATZ42=AQE19)*(AUC3:AUC42=AQE20)*(AUJ3:AUJ42="D"))</f>
        <v>0</v>
      </c>
      <c r="AQH20" s="255">
        <f ca="1">SUMPRODUCT((ATZ3:ATZ42=AQE20)*(AUC3:AUC42=AQE21)*(AUJ3:AUJ42="L"))+SUMPRODUCT((ATZ3:ATZ42=AQE20)*(AUC3:AUC42=AQE22)*(AUJ3:AUJ42="L"))+SUMPRODUCT((ATZ3:ATZ42=AQE20)*(AUC3:AUC42=AQE18)*(AUJ3:AUJ42="L"))+SUMPRODUCT((ATZ3:ATZ42=AQE20)*(AUC3:AUC42=AQE19)*(AUJ3:AUJ42="L"))+SUMPRODUCT((ATZ3:ATZ42=AQE21)*(AUC3:AUC42=AQE20)*(AUK3:AUK42="L"))+SUMPRODUCT((ATZ3:ATZ42=AQE22)*(AUC3:AUC42=AQE20)*(AUK3:AUK42="L"))+SUMPRODUCT((ATZ3:ATZ42=AQE18)*(AUC3:AUC42=AQE20)*(AUK3:AUK42="L"))+SUMPRODUCT((ATZ3:ATZ42=AQE19)*(AUC3:AUC42=AQE20)*(AUK3:AUK42="L"))</f>
        <v>0</v>
      </c>
      <c r="AQI20" s="255">
        <f ca="1">IF(AQE20&lt;&gt;"",VLOOKUP(AQE20,APF4:APJ29,5,FALSE),0)</f>
        <v>0</v>
      </c>
      <c r="AQJ20" s="255">
        <f ca="1">IF(AQE20&lt;&gt;"",VLOOKUP(AQE20,APF4:APK29,6,FALSE),0)</f>
        <v>0</v>
      </c>
      <c r="AQK20" s="255">
        <f ca="1">AQI20-AQJ20+1000</f>
        <v>1000</v>
      </c>
      <c r="AQL20" s="255">
        <f ca="1">IF(AQE20&lt;&gt;"",VLOOKUP(AQE20,APF4:APM29,8,FALSE),0)</f>
        <v>0</v>
      </c>
      <c r="AQM20" s="255">
        <f ca="1">IF(AQE20&lt;&gt;"",VLOOKUP(AQE20,APF4:APN29,9,FALSE),0)</f>
        <v>0</v>
      </c>
      <c r="AQN20" s="255">
        <f ca="1">IF(AQE20&lt;&gt;"",AQL20-AQM20+1000,"")</f>
        <v>1000</v>
      </c>
      <c r="AQO20" s="255">
        <f ca="1">IF(AQE20&lt;&gt;"",VLOOKUP(AQE20,APF18:APJ22,5,FALSE),"")</f>
        <v>0</v>
      </c>
      <c r="AQP20" s="255">
        <f ca="1">IF(AQE20&lt;&gt;"",VLOOKUP(AQE20,APF18:APM22,8,FALSE),"")</f>
        <v>0</v>
      </c>
      <c r="AQQ20" s="255">
        <f ca="1">IF(AQE20&lt;&gt;"",VLOOKUP(AQE20,APF18:APT22,15,FALSE),"")</f>
        <v>12</v>
      </c>
      <c r="AQR20" s="255">
        <f ca="1">SUMPRODUCT((ATZ3:ATZ42=AQE20)*(AUC3:AUC42=AQE21)*AUF3:AUF42)+SUMPRODUCT((ATZ3:ATZ42=AQE20)*(AUC3:AUC42=AQE22)*AUF3:AUF42)+SUMPRODUCT((ATZ3:ATZ42=AQE20)*(AUC3:AUC42=AQE18)*AUF3:AUF42)+SUMPRODUCT((ATZ3:ATZ42=AQE20)*(AUC3:AUC42=AQE19)*AUF3:AUF42)+SUMPRODUCT((ATZ3:ATZ42=AQE21)*(AUC3:AUC42=AQE20)*AUG3:AUG42)+SUMPRODUCT((ATZ3:ATZ42=AQE22)*(AUC3:AUC42=AQE20)*AUG3:AUG42)+SUMPRODUCT((ATZ3:ATZ42=AQE18)*(AUC3:AUC42=AQE20)*AUG3:AUG42)+SUMPRODUCT((ATZ3:ATZ42=AQE19)*(AUC3:AUC42=AQE20)*AUG3:AUG42)</f>
        <v>0</v>
      </c>
      <c r="AQS20" s="255">
        <f ca="1">SUMPRODUCT((ATZ3:ATZ42=AQE20)*(AUC3:AUC42=AQE21)*AUH3:AUH42)+SUMPRODUCT((ATZ3:ATZ42=AQE20)*(AUC3:AUC42=AQE22)*AUH3:AUH42)+SUMPRODUCT((ATZ3:ATZ42=AQE20)*(AUC3:AUC42=AQE18)*AUH3:AUH42)+SUMPRODUCT((ATZ3:ATZ42=AQE20)*(AUC3:AUC42=AQE19)*AUH3:AUH42)+SUMPRODUCT((ATZ3:ATZ42=AQE21)*(AUC3:AUC42=AQE20)*AUI3:AUI42)+SUMPRODUCT((ATZ3:ATZ42=AQE22)*(AUC3:AUC42=AQE20)*AUI3:AUI42)+SUMPRODUCT((ATZ3:ATZ42=AQE18)*(AUC3:AUC42=AQE20)*AUI3:AUI42)+SUMPRODUCT((ATZ3:ATZ42=AQE19)*(AUC3:AUC42=AQE20)*AUI3:AUI42)</f>
        <v>0</v>
      </c>
      <c r="AQT20" s="255">
        <f ca="1">IF(AQE20&lt;&gt;"",AQF20*4+AQG20*2+AQR20+AQS20,"")</f>
        <v>0</v>
      </c>
      <c r="AQU20" s="255">
        <f ca="1">IF(AQE20&lt;&gt;"",RANK(AQT20,AQT18:AQT22),"")</f>
        <v>1</v>
      </c>
      <c r="AQV20" s="255">
        <f ca="1">SUMPRODUCT((AQT18:AQT22=AQT20)*(AQK18:AQK22&gt;AQK20))</f>
        <v>0</v>
      </c>
      <c r="AQW20" s="255">
        <f ca="1">SUMPRODUCT((AQT18:AQT22=AQT20)*(AQK18:AQK22=AQK20)*(AQN18:AQN22&gt;AQN20))</f>
        <v>0</v>
      </c>
      <c r="AQX20" s="255">
        <f ca="1">SUMPRODUCT((AQT18:AQT22=AQT20)*(AQK18:AQK22=AQK20)*(AQN18:AQN22=AQN20)*(AQO18:AQO22&gt;AQO20))</f>
        <v>0</v>
      </c>
      <c r="AQY20" s="255">
        <f ca="1">SUMPRODUCT((AQT18:AQT22=AQT20)*(AQK18:AQK22=AQK20)*(AQN18:AQN22=AQN20)*(AQO18:AQO22=AQO20)*(AQP18:AQP22&gt;AQP20))</f>
        <v>0</v>
      </c>
      <c r="AQZ20" s="255">
        <f ca="1">SUMPRODUCT((AQT18:AQT22=AQT20)*(AQK18:AQK22=AQK20)*(AQN18:AQN22=AQN20)*(AQO18:AQO22=AQO20)*(AQP18:AQP22=AQP20)*(AQQ18:AQQ22&gt;AQQ20))</f>
        <v>2</v>
      </c>
      <c r="ARA20" s="255">
        <f t="shared" ca="1" si="929"/>
        <v>3</v>
      </c>
      <c r="ARB20" s="255" t="str">
        <f ca="1">IF(AQE20&lt;&gt;"",INDEX(AQE18:AQE22,MATCH(3,ARA18:ARA22,0),0),"")</f>
        <v>Tonga</v>
      </c>
      <c r="ARC20" s="255" t="str">
        <f ca="1">IF(AQA19&lt;&gt;"",AQA19,"")</f>
        <v/>
      </c>
      <c r="ARD20" s="255">
        <f ca="1">SUMPRODUCT((ATZ3:ATZ42=ARC20)*(AUC3:AUC42=ARC21)*(AUJ3:AUJ42="W"))+SUMPRODUCT((ATZ3:ATZ42=ARC20)*(AUC3:AUC42=ARC22)*(AUJ3:AUJ42="W"))+SUMPRODUCT((ATZ3:ATZ42=ARC20)*(AUC3:AUC42=ARC19)*(AUJ3:AUJ42="W"))+SUMPRODUCT((ATZ3:ATZ42=ARC21)*(AUC3:AUC42=ARC20)*(AUK3:AUK42="W"))+SUMPRODUCT((ATZ3:ATZ42=ARC22)*(AUC3:AUC42=ARC20)*(AUK3:AUK42="W"))+SUMPRODUCT((ATZ3:ATZ42=ARC19)*(AUC3:AUC42=ARC20)*(AUK3:AUK42="W"))</f>
        <v>0</v>
      </c>
      <c r="ARE20" s="255">
        <f ca="1">SUMPRODUCT((ATZ3:ATZ42=ARC20)*(AUC3:AUC42=ARC21)*(AUJ3:AUJ42="D"))+SUMPRODUCT((ATZ3:ATZ42=ARC20)*(AUC3:AUC42=ARC22)*(AUJ3:AUJ42="D"))+SUMPRODUCT((ATZ3:ATZ42=ARC20)*(AUC3:AUC42=ARC19)*(AUJ3:AUJ42="D"))+SUMPRODUCT((ATZ3:ATZ42=ARC21)*(AUC3:AUC42=ARC20)*(AUJ3:AUJ42="D"))+SUMPRODUCT((ATZ3:ATZ42=ARC22)*(AUC3:AUC42=ARC20)*(AUJ3:AUJ42="D"))+SUMPRODUCT((ATZ3:ATZ42=ARC19)*(AUC3:AUC42=ARC20)*(AUJ3:AUJ42="D"))</f>
        <v>0</v>
      </c>
      <c r="ARF20" s="255">
        <f ca="1">SUMPRODUCT((ATZ3:ATZ42=ARC20)*(AUC3:AUC42=ARC21)*(AUJ3:AUJ42="L"))+SUMPRODUCT((ATZ3:ATZ42=ARC20)*(AUC3:AUC42=ARC22)*(AUJ3:AUJ42="L"))+SUMPRODUCT((ATZ3:ATZ42=ARC20)*(AUC3:AUC42=ARC19)*(AUJ3:AUJ42="L"))+SUMPRODUCT((ATZ3:ATZ42=ARC21)*(AUC3:AUC42=ARC20)*(AUK3:AUK42="L"))+SUMPRODUCT((ATZ3:ATZ42=ARC22)*(AUC3:AUC42=ARC20)*(AUK3:AUK42="L"))+SUMPRODUCT((ATZ3:ATZ42=ARC19)*(AUC3:AUC42=ARC20)*(AUK3:AUK42="L"))</f>
        <v>0</v>
      </c>
      <c r="ARG20" s="255">
        <f ca="1">IF(ARC20&lt;&gt;"",VLOOKUP(ARC20,APF4:APJ29,5,FALSE),0)</f>
        <v>0</v>
      </c>
      <c r="ARH20" s="255">
        <f ca="1">IF(ARC20&lt;&gt;"",VLOOKUP(ARC20,APF4:APK29,6,FALSE),0)</f>
        <v>0</v>
      </c>
      <c r="ARI20" s="255">
        <f ca="1">ARG20-ARH20+1000</f>
        <v>1000</v>
      </c>
      <c r="ARJ20" s="255">
        <f ca="1">IF(ARC20&lt;&gt;"",VLOOKUP(ARC20,APF4:APM29,8,FALSE),0)</f>
        <v>0</v>
      </c>
      <c r="ARK20" s="255">
        <f ca="1">IF(ARC20&lt;&gt;"",VLOOKUP(ARC20,APF4:APN29,9,FALSE),0)</f>
        <v>0</v>
      </c>
      <c r="ARL20" s="255">
        <f t="shared" ref="ARL20" ca="1" si="1154">ARJ20-ARK20+1000</f>
        <v>1000</v>
      </c>
      <c r="ARM20" s="255" t="str">
        <f ca="1">IF(ARC20&lt;&gt;"",VLOOKUP(ARC20,APF18:APJ22,5,FALSE),"")</f>
        <v/>
      </c>
      <c r="ARN20" s="255" t="str">
        <f ca="1">IF(ARC20&lt;&gt;"",VLOOKUP(ARC20,APF18:APM22,8,FALSE),"")</f>
        <v/>
      </c>
      <c r="ARO20" s="255" t="str">
        <f ca="1">IF(ARC20&lt;&gt;"",VLOOKUP(ARC20,APF18:APT22,15,FALSE),"")</f>
        <v/>
      </c>
      <c r="ARP20" s="255">
        <f ca="1">SUMPRODUCT((ATZ3:ATZ42=ARC20)*(AUC3:AUC42=ARC21)*AUF3:AUF42)+SUMPRODUCT((ATZ3:ATZ42=ARC20)*(AUC3:AUC42=ARC22)*AUF3:AUF42)+SUMPRODUCT((ATZ3:ATZ42=ARC20)*(AUC3:AUC42=ARC19)*AUF3:AUF42)+SUMPRODUCT((ATZ3:ATZ42=ARC21)*(AUC3:AUC42=ARC20)*AUG3:AUG42)+SUMPRODUCT((ATZ3:ATZ42=ARC22)*(AUC3:AUC42=ARC20)*AUG3:AUG42)+SUMPRODUCT((ATZ3:ATZ42=ARC19)*(AUC3:AUC42=ARC20)*AUG3:AUG42)</f>
        <v>0</v>
      </c>
      <c r="ARQ20" s="255">
        <f ca="1">SUMPRODUCT((ATZ3:ATZ42=ARC20)*(AUC3:AUC42=ARC21)*AUH3:AUH42)+SUMPRODUCT((ATZ3:ATZ42=ARC20)*(AUC3:AUC42=ARC22)*AUH3:AUH42)+SUMPRODUCT((ATZ3:ATZ42=ARC20)*(AUC3:AUC42=ARC19)*AUH3:AUH42)+SUMPRODUCT((ATZ3:ATZ42=ARC21)*(AUC3:AUC42=ARC20)*AUI3:AUI42)+SUMPRODUCT((ATZ3:ATZ42=ARC22)*(AUC3:AUC42=ARC20)*AUI3:AUI42)+SUMPRODUCT((ATZ3:ATZ42=ARC19)*(AUC3:AUC42=ARC20)*AUI3:AUI42)</f>
        <v>0</v>
      </c>
      <c r="ARR20" s="255">
        <f ca="1">ARD20*4+ARE20*2+ARP20+ARQ20</f>
        <v>0</v>
      </c>
      <c r="ARS20" s="255" t="str">
        <f ca="1">IF(ARC20&lt;&gt;"",RANK(ARR20,ARR19:ARR22),"")</f>
        <v/>
      </c>
      <c r="ART20" s="255">
        <f ca="1">SUMPRODUCT((ARR19:ARR22=ARR20)*(ARI19:ARI22&gt;ARI20))</f>
        <v>0</v>
      </c>
      <c r="ARU20" s="255">
        <f ca="1">SUMPRODUCT((ARR19:ARR22=ARR20)*(ARI19:ARI22=ARI20)*(ARL19:ARL22&gt;ARL20))</f>
        <v>0</v>
      </c>
      <c r="ARV20" s="255">
        <f ca="1">SUMPRODUCT((ARR18:ARR22=ARR20)*(ARI18:ARI22=ARI20)*(ARL18:ARL22=ARL20)*(ARM18:ARM22&gt;ARM20))</f>
        <v>0</v>
      </c>
      <c r="ARW20" s="255">
        <f ca="1">SUMPRODUCT((ARR18:ARR22=ARR20)*(ARI18:ARI22=ARI20)*(ARL18:ARL22=ARL20)*(ARM18:ARM22=ARM20)*(ARN18:ARN22&gt;ARN20))</f>
        <v>0</v>
      </c>
      <c r="ARX20" s="255">
        <f ca="1">SUMPRODUCT((ARR18:ARR22=ARR20)*(ARI18:ARI22=ARI20)*(ARL18:ARL22=ARL20)*(ARM18:ARM22=ARM20)*(ARN18:ARN22=ARN20)*(ARO18:ARO22&gt;ARO20))</f>
        <v>0</v>
      </c>
      <c r="ARY20" s="255" t="str">
        <f t="shared" ca="1" si="1074"/>
        <v/>
      </c>
      <c r="ARZ20" s="255" t="str">
        <f ca="1">IF(ARC20&lt;&gt;"",INDEX(ARC19:ARC22,MATCH(3,ARY19:ARY22,0),0),"")</f>
        <v/>
      </c>
      <c r="ASA20" s="255" t="str">
        <f ca="1">IF(AQB18&lt;&gt;"",AQB18,"")</f>
        <v/>
      </c>
      <c r="ASB20" s="255">
        <f ca="1">SUMPRODUCT((ATZ3:ATZ42=ASA20)*(AUC3:AUC42=ASA21)*(AUJ3:AUJ42="W"))+SUMPRODUCT((ATZ3:ATZ42=ASA20)*(AUC3:AUC42=ASA22)*(AUJ3:AUJ42="W"))+SUMPRODUCT((ATZ3:ATZ42=ASA20)*(AUC3:AUC42=ASA23)*(AUJ3:AUJ42="W"))+SUMPRODUCT((ATZ3:ATZ42=ASA21)*(AUC3:AUC42=ASA20)*(AUK3:AUK42="W"))+SUMPRODUCT((ATZ3:ATZ42=ASA22)*(AUC3:AUC42=ASA20)*(AUK3:AUK42="W"))+SUMPRODUCT((ATZ3:ATZ42=ASA23)*(AUC3:AUC42=ASA20)*(AUK3:AUK42="W"))</f>
        <v>0</v>
      </c>
      <c r="ASC20" s="255">
        <f ca="1">SUMPRODUCT((ATZ3:ATZ42=ASA20)*(AUC3:AUC42=ASA21)*(AUJ3:AUJ42="D"))+SUMPRODUCT((ATZ3:ATZ42=ASA20)*(AUC3:AUC42=ASA22)*(AUJ3:AUJ42="D"))+SUMPRODUCT((ATZ3:ATZ42=ASA20)*(AUC3:AUC42=ASA23)*(AUJ3:AUJ42="D"))+SUMPRODUCT((ATZ3:ATZ42=ASA21)*(AUC3:AUC42=ASA20)*(AUJ3:AUJ42="D"))+SUMPRODUCT((ATZ3:ATZ42=ASA22)*(AUC3:AUC42=ASA20)*(AUJ3:AUJ42="D"))+SUMPRODUCT((ATZ3:ATZ42=ASA23)*(AUC3:AUC42=ASA20)*(AUJ3:AUJ42="D"))</f>
        <v>0</v>
      </c>
      <c r="ASD20" s="255">
        <f ca="1">SUMPRODUCT((ATZ3:ATZ42=ASA20)*(AUC3:AUC42=ASA21)*(AUJ3:AUJ42="L"))+SUMPRODUCT((ATZ3:ATZ42=ASA20)*(AUC3:AUC42=ASA22)*(AUJ3:AUJ42="L"))+SUMPRODUCT((ATZ3:ATZ42=ASA20)*(AUC3:AUC42=ASA23)*(AUJ3:AUJ42="L"))+SUMPRODUCT((ATZ3:ATZ42=ASA21)*(AUC3:AUC42=ASA20)*(AUK3:AUK42="L"))+SUMPRODUCT((ATZ3:ATZ42=ASA22)*(AUC3:AUC42=ASA20)*(AUK3:AUK42="L"))+SUMPRODUCT((ATZ3:ATZ42=ASA23)*(AUC3:AUC42=ASA20)*(AUK3:AUK42="L"))</f>
        <v>0</v>
      </c>
      <c r="ASE20" s="255">
        <f ca="1">IF(ASA20&lt;&gt;"",VLOOKUP(ASA20,APF4:APJ29,5,FALSE),0)</f>
        <v>0</v>
      </c>
      <c r="ASF20" s="255">
        <f ca="1">IF(ASA20&lt;&gt;"",VLOOKUP(ASA20,APF4:APK29,6,FALSE),0)</f>
        <v>0</v>
      </c>
      <c r="ASG20" s="255">
        <f ca="1">ASE20-ASF20+1000</f>
        <v>1000</v>
      </c>
      <c r="ASH20" s="255">
        <f ca="1">IF(ASA20&lt;&gt;"",VLOOKUP(ASA20,APF4:APM29,8,FALSE),0)</f>
        <v>0</v>
      </c>
      <c r="ASI20" s="255">
        <f ca="1">IF(ASA20&lt;&gt;"",VLOOKUP(ASA20,APF4:APN29,9,FALSE),0)</f>
        <v>0</v>
      </c>
      <c r="ASJ20" s="255">
        <f ca="1">ASH20-ASI20+1000</f>
        <v>1000</v>
      </c>
      <c r="ASK20" s="255" t="str">
        <f ca="1">IF(ASA20&lt;&gt;"",VLOOKUP(ASA20,APF18:APJ22,5,FALSE),"")</f>
        <v/>
      </c>
      <c r="ASL20" s="255" t="str">
        <f ca="1">IF(ASA20&lt;&gt;"",VLOOKUP(ASA20,APF18:APM22,8,FALSE),"")</f>
        <v/>
      </c>
      <c r="ASM20" s="255" t="str">
        <f ca="1">IF(ASA20&lt;&gt;"",VLOOKUP(ASA20,APF18:APT22,15,FALSE),"")</f>
        <v/>
      </c>
      <c r="ASN20" s="255">
        <f ca="1">SUMPRODUCT((ATZ3:ATZ42=ASA20)*(AUC3:AUC42=ASA21)*AUF3:AUF42)+SUMPRODUCT((ATZ3:ATZ42=ASA20)*(AUC3:AUC42=ASA22)*AUF3:AUF42)+SUMPRODUCT((ATZ3:ATZ42=ASA20)*(AUC3:AUC42=ASA23)*AUF3:AUF42)+SUMPRODUCT((ATZ3:ATZ42=ASA21)*(AUC3:AUC42=ASA20)*AUG3:AUG42)+SUMPRODUCT((ATZ3:ATZ42=ASA22)*(AUC3:AUC42=ASA20)*AUG3:AUG42)+SUMPRODUCT((ATZ3:ATZ42=ASA23)*(AUC3:AUC42=ASA20)*AUG3:AUG42)</f>
        <v>0</v>
      </c>
      <c r="ASO20" s="255">
        <f ca="1">SUMPRODUCT((ATZ3:ATZ42=ASA20)*(AUC3:AUC42=ASA21)*AUH3:AUH42)+SUMPRODUCT((ATZ3:ATZ42=ASA20)*(AUC3:AUC42=ASA22)*AUH3:AUH42)+SUMPRODUCT((ATZ3:ATZ42=ASA20)*(AUC3:AUC42=ASA23)*AUH3:AUH42)+SUMPRODUCT((ATZ3:ATZ42=ASA21)*(AUC3:AUC42=ASA20)*AUI3:AUI42)+SUMPRODUCT((ATZ3:ATZ42=ASA22)*(AUC3:AUC42=ASA20)*AUI3:AUI42)+SUMPRODUCT((ATZ3:ATZ42=ASA23)*(AUC3:AUC42=ASA20)*AUI3:AUI42)</f>
        <v>0</v>
      </c>
      <c r="ASP20" s="255">
        <f ca="1">ASB20*4+ASC20*2+ASN20+ASO20</f>
        <v>0</v>
      </c>
      <c r="ASQ20" s="255" t="str">
        <f ca="1">IF(ASA20&lt;&gt;"",RANK(ASP20,ASP20:ASP23),"")</f>
        <v/>
      </c>
      <c r="ASR20" s="255">
        <f ca="1">SUMPRODUCT((ASP20:ASP23=ASP20)*(ASG20:ASG23&gt;ASG20))</f>
        <v>0</v>
      </c>
      <c r="ASS20" s="255">
        <f ca="1">SUMPRODUCT((ASP20:ASP23=ASP20)*(ASG20:ASG23=ASG20)*(ASJ20:ASJ23&gt;ASJ20))</f>
        <v>0</v>
      </c>
      <c r="AST20" s="255">
        <f ca="1">SUMPRODUCT((ASP18:ASP22=ASP20)*(ASG18:ASG22=ASG20)*(ASJ18:ASJ22=ASJ20)*(ASK18:ASK22&gt;ASK20))</f>
        <v>0</v>
      </c>
      <c r="ASU20" s="255">
        <f ca="1">SUMPRODUCT((ASP18:ASP22=ASP20)*(ASG18:ASG22=ASG20)*(ASJ18:ASJ22=ASJ20)*(ASK18:ASK22=ASK20)*(ASL18:ASL22&gt;ASL20))</f>
        <v>0</v>
      </c>
      <c r="ASV20" s="255">
        <f ca="1">SUMPRODUCT((ASP18:ASP22=ASP20)*(ASG18:ASG22=ASG20)*(ASJ18:ASJ22=ASJ20)*(ASK18:ASK22=ASK20)*(ASL18:ASL22=ASL20)*(ASM18:ASM22&gt;ASM20))</f>
        <v>0</v>
      </c>
      <c r="ASW20" s="255" t="str">
        <f t="shared" ref="ASW20:ASW22" ca="1" si="1155">IF(ASA20&lt;&gt;"",SUM(ASQ20:ASV20)+2,"")</f>
        <v/>
      </c>
      <c r="ASX20" s="255" t="str">
        <f ca="1">IF(ASA20&lt;&gt;"",INDEX(ASA20:ASA22,MATCH(3,ASW20:ASW22,0),0),"")</f>
        <v/>
      </c>
      <c r="ATW20" s="255" t="str">
        <f ca="1">IF(ASX20&lt;&gt;"",ASX20,IF(ARZ20&lt;&gt;"",ARZ20,IF(ARB20&lt;&gt;"",ARB20,APX20)))</f>
        <v>Tonga</v>
      </c>
      <c r="ATX20" s="255">
        <v>3</v>
      </c>
      <c r="ATY20" s="255">
        <v>18</v>
      </c>
      <c r="ATZ20" s="255" t="str">
        <f t="shared" si="74"/>
        <v>Scotland</v>
      </c>
      <c r="AUA20" s="255" t="str">
        <f ca="1">IF(OFFSET('All Players'!$W27,0,AUA$1)&lt;&gt;"",OFFSET('All Players'!$W27,0,AUA$1),"")</f>
        <v/>
      </c>
      <c r="AUB20" s="255" t="str">
        <f ca="1">IF(OFFSET('All Players'!$Y27,0,AUA$1)&lt;&gt;"",OFFSET('All Players'!$Y27,0,AUA$1),"")</f>
        <v/>
      </c>
      <c r="AUC20" s="255" t="str">
        <f t="shared" si="75"/>
        <v>USA</v>
      </c>
      <c r="AUD20" s="255" t="str">
        <f ca="1">IF(OFFSET('All Players'!$AA27,0,AUC$1)&lt;&gt;"",OFFSET('All Players'!$AA27,0,AUC$1),"")</f>
        <v/>
      </c>
      <c r="AUE20" s="255" t="str">
        <f ca="1">IF(OFFSET('All Players'!$AC27,0,AUD$1)&lt;&gt;"",OFFSET('All Players'!$AC27,0,AUD$1),"")</f>
        <v/>
      </c>
      <c r="AUF20" s="255">
        <f t="shared" ca="1" si="76"/>
        <v>0</v>
      </c>
      <c r="AUG20" s="255">
        <f t="shared" ca="1" si="77"/>
        <v>0</v>
      </c>
      <c r="AUH20" s="255">
        <f t="shared" ca="1" si="78"/>
        <v>0</v>
      </c>
      <c r="AUI20" s="255">
        <f t="shared" ca="1" si="79"/>
        <v>0</v>
      </c>
      <c r="AUJ20" s="255" t="str">
        <f t="shared" ca="1" si="80"/>
        <v/>
      </c>
      <c r="AUK20" s="255" t="str">
        <f t="shared" ca="1" si="81"/>
        <v/>
      </c>
      <c r="AUL20" s="255">
        <f ca="1">VLOOKUP(AUM20,AZD18:AZE22,2,FALSE)</f>
        <v>3</v>
      </c>
      <c r="AUM20" s="255" t="s">
        <v>34</v>
      </c>
      <c r="AUN20" s="255">
        <f t="shared" ca="1" si="930"/>
        <v>0</v>
      </c>
      <c r="AUO20" s="255">
        <f t="shared" ca="1" si="931"/>
        <v>0</v>
      </c>
      <c r="AUP20" s="255">
        <f t="shared" ca="1" si="932"/>
        <v>0</v>
      </c>
      <c r="AUQ20" s="255">
        <f t="shared" ca="1" si="933"/>
        <v>0</v>
      </c>
      <c r="AUR20" s="255">
        <f t="shared" ca="1" si="1075"/>
        <v>0</v>
      </c>
      <c r="AUS20" s="255">
        <f t="shared" ca="1" si="934"/>
        <v>1000</v>
      </c>
      <c r="AUT20" s="255">
        <f t="shared" ca="1" si="1076"/>
        <v>0</v>
      </c>
      <c r="AUU20" s="255">
        <f t="shared" ca="1" si="1077"/>
        <v>0</v>
      </c>
      <c r="AUV20" s="255">
        <f t="shared" ca="1" si="935"/>
        <v>1000</v>
      </c>
      <c r="AUW20" s="255">
        <f t="shared" ca="1" si="936"/>
        <v>0</v>
      </c>
      <c r="AUX20" s="255">
        <f ca="1">SUMIF(AZG:AZG,AUM20,AZM:AZM)+SUMIF(AZJ:AZJ,AUM20,AZN:AZN)</f>
        <v>0</v>
      </c>
      <c r="AUY20" s="255">
        <f ca="1">SUMIF(AZG:AZG,AUM20,AZO:AZO)+SUMIF(AZJ:AZJ,AUM20,AZP:AZP)</f>
        <v>0</v>
      </c>
      <c r="AUZ20" s="255">
        <f t="shared" ca="1" si="937"/>
        <v>0</v>
      </c>
      <c r="AVA20" s="255">
        <v>12</v>
      </c>
      <c r="AVB20" s="255">
        <f t="shared" ca="1" si="1078"/>
        <v>1</v>
      </c>
      <c r="AVD20" s="255">
        <f ca="1">RANK(AUZ20,AUZ$18:AUZ$22)+COUNTIF(AUZ$18:AUZ20,AUZ20)-1</f>
        <v>3</v>
      </c>
      <c r="AVE20" s="255" t="str">
        <f ca="1">INDEX(AUM$18:AUM$22,MATCH(3,AVD$18:AVD$22,0),0)</f>
        <v>Tonga</v>
      </c>
      <c r="AVF20" s="255">
        <f t="shared" ca="1" si="1079"/>
        <v>1</v>
      </c>
      <c r="AVG20" s="255" t="str">
        <f ca="1">IF(AND(AVG19&lt;&gt;"",AVF20=1),AVE20,"")</f>
        <v>Tonga</v>
      </c>
      <c r="AVH20" s="255" t="str">
        <f ca="1">IF(AND(AVH19&lt;&gt;"",AVF21=2),AVE21,"")</f>
        <v/>
      </c>
      <c r="AVI20" s="255" t="str">
        <f ca="1">IF(AND(AVI19&lt;&gt;"",AVF22=3),AVE22,"")</f>
        <v/>
      </c>
      <c r="AVL20" s="255" t="str">
        <f t="shared" ca="1" si="1080"/>
        <v>Tonga</v>
      </c>
      <c r="AVM20" s="255">
        <f ca="1">SUMPRODUCT((AZG3:AZG42=AVL20)*(AZJ3:AZJ42=AVL21)*(AZQ3:AZQ42="W"))+SUMPRODUCT((AZG3:AZG42=AVL20)*(AZJ3:AZJ42=AVL22)*(AZQ3:AZQ42="W"))+SUMPRODUCT((AZG3:AZG42=AVL20)*(AZJ3:AZJ42=AVL18)*(AZQ3:AZQ42="W"))+SUMPRODUCT((AZG3:AZG42=AVL20)*(AZJ3:AZJ42=AVL19)*(AZQ3:AZQ42="W"))+SUMPRODUCT((AZG3:AZG42=AVL21)*(AZJ3:AZJ42=AVL20)*(AZR3:AZR42="W"))+SUMPRODUCT((AZG3:AZG42=AVL22)*(AZJ3:AZJ42=AVL20)*(AZR3:AZR42="W"))+SUMPRODUCT((AZG3:AZG42=AVL18)*(AZJ3:AZJ42=AVL20)*(AZR3:AZR42="W"))+SUMPRODUCT((AZG3:AZG42=AVL19)*(AZJ3:AZJ42=AVL20)*(AZR3:AZR42="W"))</f>
        <v>0</v>
      </c>
      <c r="AVN20" s="255">
        <f ca="1">SUMPRODUCT((AZG3:AZG42=AVL20)*(AZJ3:AZJ42=AVL21)*(AZQ3:AZQ42="D"))+SUMPRODUCT((AZG3:AZG42=AVL20)*(AZJ3:AZJ42=AVL22)*(AZQ3:AZQ42="D"))+SUMPRODUCT((AZG3:AZG42=AVL20)*(AZJ3:AZJ42=AVL18)*(AZQ3:AZQ42="D"))+SUMPRODUCT((AZG3:AZG42=AVL20)*(AZJ3:AZJ42=AVL19)*(AZQ3:AZQ42="D"))+SUMPRODUCT((AZG3:AZG42=AVL21)*(AZJ3:AZJ42=AVL20)*(AZQ3:AZQ42="D"))+SUMPRODUCT((AZG3:AZG42=AVL22)*(AZJ3:AZJ42=AVL20)*(AZQ3:AZQ42="D"))+SUMPRODUCT((AZG3:AZG42=AVL18)*(AZJ3:AZJ42=AVL20)*(AZQ3:AZQ42="D"))+SUMPRODUCT((AZG3:AZG42=AVL19)*(AZJ3:AZJ42=AVL20)*(AZQ3:AZQ42="D"))</f>
        <v>0</v>
      </c>
      <c r="AVO20" s="255">
        <f ca="1">SUMPRODUCT((AZG3:AZG42=AVL20)*(AZJ3:AZJ42=AVL21)*(AZQ3:AZQ42="L"))+SUMPRODUCT((AZG3:AZG42=AVL20)*(AZJ3:AZJ42=AVL22)*(AZQ3:AZQ42="L"))+SUMPRODUCT((AZG3:AZG42=AVL20)*(AZJ3:AZJ42=AVL18)*(AZQ3:AZQ42="L"))+SUMPRODUCT((AZG3:AZG42=AVL20)*(AZJ3:AZJ42=AVL19)*(AZQ3:AZQ42="L"))+SUMPRODUCT((AZG3:AZG42=AVL21)*(AZJ3:AZJ42=AVL20)*(AZR3:AZR42="L"))+SUMPRODUCT((AZG3:AZG42=AVL22)*(AZJ3:AZJ42=AVL20)*(AZR3:AZR42="L"))+SUMPRODUCT((AZG3:AZG42=AVL18)*(AZJ3:AZJ42=AVL20)*(AZR3:AZR42="L"))+SUMPRODUCT((AZG3:AZG42=AVL19)*(AZJ3:AZJ42=AVL20)*(AZR3:AZR42="L"))</f>
        <v>0</v>
      </c>
      <c r="AVP20" s="255">
        <f ca="1">IF(AVL20&lt;&gt;"",VLOOKUP(AVL20,AUM4:AUQ29,5,FALSE),0)</f>
        <v>0</v>
      </c>
      <c r="AVQ20" s="255">
        <f ca="1">IF(AVL20&lt;&gt;"",VLOOKUP(AVL20,AUM4:AUR29,6,FALSE),0)</f>
        <v>0</v>
      </c>
      <c r="AVR20" s="255">
        <f ca="1">AVP20-AVQ20+1000</f>
        <v>1000</v>
      </c>
      <c r="AVS20" s="255">
        <f ca="1">IF(AVL20&lt;&gt;"",VLOOKUP(AVL20,AUM4:AUT29,8,FALSE),0)</f>
        <v>0</v>
      </c>
      <c r="AVT20" s="255">
        <f ca="1">IF(AVL20&lt;&gt;"",VLOOKUP(AVL20,AUM4:AUU29,9,FALSE),0)</f>
        <v>0</v>
      </c>
      <c r="AVU20" s="255">
        <f ca="1">IF(AVL20&lt;&gt;"",AVS20-AVT20+1000,"")</f>
        <v>1000</v>
      </c>
      <c r="AVV20" s="255">
        <f ca="1">IF(AVL20&lt;&gt;"",VLOOKUP(AVL20,AUM18:AUQ22,5,FALSE),"")</f>
        <v>0</v>
      </c>
      <c r="AVW20" s="255">
        <f ca="1">IF(AVL20&lt;&gt;"",VLOOKUP(AVL20,AUM18:AUT22,8,FALSE),"")</f>
        <v>0</v>
      </c>
      <c r="AVX20" s="255">
        <f ca="1">IF(AVL20&lt;&gt;"",VLOOKUP(AVL20,AUM18:AVA22,15,FALSE),"")</f>
        <v>12</v>
      </c>
      <c r="AVY20" s="255">
        <f ca="1">SUMPRODUCT((AZG3:AZG42=AVL20)*(AZJ3:AZJ42=AVL21)*AZM3:AZM42)+SUMPRODUCT((AZG3:AZG42=AVL20)*(AZJ3:AZJ42=AVL22)*AZM3:AZM42)+SUMPRODUCT((AZG3:AZG42=AVL20)*(AZJ3:AZJ42=AVL18)*AZM3:AZM42)+SUMPRODUCT((AZG3:AZG42=AVL20)*(AZJ3:AZJ42=AVL19)*AZM3:AZM42)+SUMPRODUCT((AZG3:AZG42=AVL21)*(AZJ3:AZJ42=AVL20)*AZN3:AZN42)+SUMPRODUCT((AZG3:AZG42=AVL22)*(AZJ3:AZJ42=AVL20)*AZN3:AZN42)+SUMPRODUCT((AZG3:AZG42=AVL18)*(AZJ3:AZJ42=AVL20)*AZN3:AZN42)+SUMPRODUCT((AZG3:AZG42=AVL19)*(AZJ3:AZJ42=AVL20)*AZN3:AZN42)</f>
        <v>0</v>
      </c>
      <c r="AVZ20" s="255">
        <f ca="1">SUMPRODUCT((AZG3:AZG42=AVL20)*(AZJ3:AZJ42=AVL21)*AZO3:AZO42)+SUMPRODUCT((AZG3:AZG42=AVL20)*(AZJ3:AZJ42=AVL22)*AZO3:AZO42)+SUMPRODUCT((AZG3:AZG42=AVL20)*(AZJ3:AZJ42=AVL18)*AZO3:AZO42)+SUMPRODUCT((AZG3:AZG42=AVL20)*(AZJ3:AZJ42=AVL19)*AZO3:AZO42)+SUMPRODUCT((AZG3:AZG42=AVL21)*(AZJ3:AZJ42=AVL20)*AZP3:AZP42)+SUMPRODUCT((AZG3:AZG42=AVL22)*(AZJ3:AZJ42=AVL20)*AZP3:AZP42)+SUMPRODUCT((AZG3:AZG42=AVL18)*(AZJ3:AZJ42=AVL20)*AZP3:AZP42)+SUMPRODUCT((AZG3:AZG42=AVL19)*(AZJ3:AZJ42=AVL20)*AZP3:AZP42)</f>
        <v>0</v>
      </c>
      <c r="AWA20" s="255">
        <f ca="1">IF(AVL20&lt;&gt;"",AVM20*4+AVN20*2+AVY20+AVZ20,"")</f>
        <v>0</v>
      </c>
      <c r="AWB20" s="255">
        <f ca="1">IF(AVL20&lt;&gt;"",RANK(AWA20,AWA18:AWA22),"")</f>
        <v>1</v>
      </c>
      <c r="AWC20" s="255">
        <f ca="1">SUMPRODUCT((AWA18:AWA22=AWA20)*(AVR18:AVR22&gt;AVR20))</f>
        <v>0</v>
      </c>
      <c r="AWD20" s="255">
        <f ca="1">SUMPRODUCT((AWA18:AWA22=AWA20)*(AVR18:AVR22=AVR20)*(AVU18:AVU22&gt;AVU20))</f>
        <v>0</v>
      </c>
      <c r="AWE20" s="255">
        <f ca="1">SUMPRODUCT((AWA18:AWA22=AWA20)*(AVR18:AVR22=AVR20)*(AVU18:AVU22=AVU20)*(AVV18:AVV22&gt;AVV20))</f>
        <v>0</v>
      </c>
      <c r="AWF20" s="255">
        <f ca="1">SUMPRODUCT((AWA18:AWA22=AWA20)*(AVR18:AVR22=AVR20)*(AVU18:AVU22=AVU20)*(AVV18:AVV22=AVV20)*(AVW18:AVW22&gt;AVW20))</f>
        <v>0</v>
      </c>
      <c r="AWG20" s="255">
        <f ca="1">SUMPRODUCT((AWA18:AWA22=AWA20)*(AVR18:AVR22=AVR20)*(AVU18:AVU22=AVU20)*(AVV18:AVV22=AVV20)*(AVW18:AVW22=AVW20)*(AVX18:AVX22&gt;AVX20))</f>
        <v>2</v>
      </c>
      <c r="AWH20" s="255">
        <f t="shared" ca="1" si="938"/>
        <v>3</v>
      </c>
      <c r="AWI20" s="255" t="str">
        <f ca="1">IF(AVL20&lt;&gt;"",INDEX(AVL18:AVL22,MATCH(3,AWH18:AWH22,0),0),"")</f>
        <v>Tonga</v>
      </c>
      <c r="AWJ20" s="255" t="str">
        <f ca="1">IF(AVH19&lt;&gt;"",AVH19,"")</f>
        <v/>
      </c>
      <c r="AWK20" s="255">
        <f ca="1">SUMPRODUCT((AZG3:AZG42=AWJ20)*(AZJ3:AZJ42=AWJ21)*(AZQ3:AZQ42="W"))+SUMPRODUCT((AZG3:AZG42=AWJ20)*(AZJ3:AZJ42=AWJ22)*(AZQ3:AZQ42="W"))+SUMPRODUCT((AZG3:AZG42=AWJ20)*(AZJ3:AZJ42=AWJ19)*(AZQ3:AZQ42="W"))+SUMPRODUCT((AZG3:AZG42=AWJ21)*(AZJ3:AZJ42=AWJ20)*(AZR3:AZR42="W"))+SUMPRODUCT((AZG3:AZG42=AWJ22)*(AZJ3:AZJ42=AWJ20)*(AZR3:AZR42="W"))+SUMPRODUCT((AZG3:AZG42=AWJ19)*(AZJ3:AZJ42=AWJ20)*(AZR3:AZR42="W"))</f>
        <v>0</v>
      </c>
      <c r="AWL20" s="255">
        <f ca="1">SUMPRODUCT((AZG3:AZG42=AWJ20)*(AZJ3:AZJ42=AWJ21)*(AZQ3:AZQ42="D"))+SUMPRODUCT((AZG3:AZG42=AWJ20)*(AZJ3:AZJ42=AWJ22)*(AZQ3:AZQ42="D"))+SUMPRODUCT((AZG3:AZG42=AWJ20)*(AZJ3:AZJ42=AWJ19)*(AZQ3:AZQ42="D"))+SUMPRODUCT((AZG3:AZG42=AWJ21)*(AZJ3:AZJ42=AWJ20)*(AZQ3:AZQ42="D"))+SUMPRODUCT((AZG3:AZG42=AWJ22)*(AZJ3:AZJ42=AWJ20)*(AZQ3:AZQ42="D"))+SUMPRODUCT((AZG3:AZG42=AWJ19)*(AZJ3:AZJ42=AWJ20)*(AZQ3:AZQ42="D"))</f>
        <v>0</v>
      </c>
      <c r="AWM20" s="255">
        <f ca="1">SUMPRODUCT((AZG3:AZG42=AWJ20)*(AZJ3:AZJ42=AWJ21)*(AZQ3:AZQ42="L"))+SUMPRODUCT((AZG3:AZG42=AWJ20)*(AZJ3:AZJ42=AWJ22)*(AZQ3:AZQ42="L"))+SUMPRODUCT((AZG3:AZG42=AWJ20)*(AZJ3:AZJ42=AWJ19)*(AZQ3:AZQ42="L"))+SUMPRODUCT((AZG3:AZG42=AWJ21)*(AZJ3:AZJ42=AWJ20)*(AZR3:AZR42="L"))+SUMPRODUCT((AZG3:AZG42=AWJ22)*(AZJ3:AZJ42=AWJ20)*(AZR3:AZR42="L"))+SUMPRODUCT((AZG3:AZG42=AWJ19)*(AZJ3:AZJ42=AWJ20)*(AZR3:AZR42="L"))</f>
        <v>0</v>
      </c>
      <c r="AWN20" s="255">
        <f ca="1">IF(AWJ20&lt;&gt;"",VLOOKUP(AWJ20,AUM4:AUQ29,5,FALSE),0)</f>
        <v>0</v>
      </c>
      <c r="AWO20" s="255">
        <f ca="1">IF(AWJ20&lt;&gt;"",VLOOKUP(AWJ20,AUM4:AUR29,6,FALSE),0)</f>
        <v>0</v>
      </c>
      <c r="AWP20" s="255">
        <f ca="1">AWN20-AWO20+1000</f>
        <v>1000</v>
      </c>
      <c r="AWQ20" s="255">
        <f ca="1">IF(AWJ20&lt;&gt;"",VLOOKUP(AWJ20,AUM4:AUT29,8,FALSE),0)</f>
        <v>0</v>
      </c>
      <c r="AWR20" s="255">
        <f ca="1">IF(AWJ20&lt;&gt;"",VLOOKUP(AWJ20,AUM4:AUU29,9,FALSE),0)</f>
        <v>0</v>
      </c>
      <c r="AWS20" s="255">
        <f t="shared" ref="AWS20" ca="1" si="1156">AWQ20-AWR20+1000</f>
        <v>1000</v>
      </c>
      <c r="AWT20" s="255" t="str">
        <f ca="1">IF(AWJ20&lt;&gt;"",VLOOKUP(AWJ20,AUM18:AUQ22,5,FALSE),"")</f>
        <v/>
      </c>
      <c r="AWU20" s="255" t="str">
        <f ca="1">IF(AWJ20&lt;&gt;"",VLOOKUP(AWJ20,AUM18:AUT22,8,FALSE),"")</f>
        <v/>
      </c>
      <c r="AWV20" s="255" t="str">
        <f ca="1">IF(AWJ20&lt;&gt;"",VLOOKUP(AWJ20,AUM18:AVA22,15,FALSE),"")</f>
        <v/>
      </c>
      <c r="AWW20" s="255">
        <f ca="1">SUMPRODUCT((AZG3:AZG42=AWJ20)*(AZJ3:AZJ42=AWJ21)*AZM3:AZM42)+SUMPRODUCT((AZG3:AZG42=AWJ20)*(AZJ3:AZJ42=AWJ22)*AZM3:AZM42)+SUMPRODUCT((AZG3:AZG42=AWJ20)*(AZJ3:AZJ42=AWJ19)*AZM3:AZM42)+SUMPRODUCT((AZG3:AZG42=AWJ21)*(AZJ3:AZJ42=AWJ20)*AZN3:AZN42)+SUMPRODUCT((AZG3:AZG42=AWJ22)*(AZJ3:AZJ42=AWJ20)*AZN3:AZN42)+SUMPRODUCT((AZG3:AZG42=AWJ19)*(AZJ3:AZJ42=AWJ20)*AZN3:AZN42)</f>
        <v>0</v>
      </c>
      <c r="AWX20" s="255">
        <f ca="1">SUMPRODUCT((AZG3:AZG42=AWJ20)*(AZJ3:AZJ42=AWJ21)*AZO3:AZO42)+SUMPRODUCT((AZG3:AZG42=AWJ20)*(AZJ3:AZJ42=AWJ22)*AZO3:AZO42)+SUMPRODUCT((AZG3:AZG42=AWJ20)*(AZJ3:AZJ42=AWJ19)*AZO3:AZO42)+SUMPRODUCT((AZG3:AZG42=AWJ21)*(AZJ3:AZJ42=AWJ20)*AZP3:AZP42)+SUMPRODUCT((AZG3:AZG42=AWJ22)*(AZJ3:AZJ42=AWJ20)*AZP3:AZP42)+SUMPRODUCT((AZG3:AZG42=AWJ19)*(AZJ3:AZJ42=AWJ20)*AZP3:AZP42)</f>
        <v>0</v>
      </c>
      <c r="AWY20" s="255">
        <f ca="1">AWK20*4+AWL20*2+AWW20+AWX20</f>
        <v>0</v>
      </c>
      <c r="AWZ20" s="255" t="str">
        <f ca="1">IF(AWJ20&lt;&gt;"",RANK(AWY20,AWY19:AWY22),"")</f>
        <v/>
      </c>
      <c r="AXA20" s="255">
        <f ca="1">SUMPRODUCT((AWY19:AWY22=AWY20)*(AWP19:AWP22&gt;AWP20))</f>
        <v>0</v>
      </c>
      <c r="AXB20" s="255">
        <f ca="1">SUMPRODUCT((AWY19:AWY22=AWY20)*(AWP19:AWP22=AWP20)*(AWS19:AWS22&gt;AWS20))</f>
        <v>0</v>
      </c>
      <c r="AXC20" s="255">
        <f ca="1">SUMPRODUCT((AWY18:AWY22=AWY20)*(AWP18:AWP22=AWP20)*(AWS18:AWS22=AWS20)*(AWT18:AWT22&gt;AWT20))</f>
        <v>0</v>
      </c>
      <c r="AXD20" s="255">
        <f ca="1">SUMPRODUCT((AWY18:AWY22=AWY20)*(AWP18:AWP22=AWP20)*(AWS18:AWS22=AWS20)*(AWT18:AWT22=AWT20)*(AWU18:AWU22&gt;AWU20))</f>
        <v>0</v>
      </c>
      <c r="AXE20" s="255">
        <f ca="1">SUMPRODUCT((AWY18:AWY22=AWY20)*(AWP18:AWP22=AWP20)*(AWS18:AWS22=AWS20)*(AWT18:AWT22=AWT20)*(AWU18:AWU22=AWU20)*(AWV18:AWV22&gt;AWV20))</f>
        <v>0</v>
      </c>
      <c r="AXF20" s="255" t="str">
        <f t="shared" ca="1" si="1083"/>
        <v/>
      </c>
      <c r="AXG20" s="255" t="str">
        <f ca="1">IF(AWJ20&lt;&gt;"",INDEX(AWJ19:AWJ22,MATCH(3,AXF19:AXF22,0),0),"")</f>
        <v/>
      </c>
      <c r="AXH20" s="255" t="str">
        <f ca="1">IF(AVI18&lt;&gt;"",AVI18,"")</f>
        <v/>
      </c>
      <c r="AXI20" s="255">
        <f ca="1">SUMPRODUCT((AZG3:AZG42=AXH20)*(AZJ3:AZJ42=AXH21)*(AZQ3:AZQ42="W"))+SUMPRODUCT((AZG3:AZG42=AXH20)*(AZJ3:AZJ42=AXH22)*(AZQ3:AZQ42="W"))+SUMPRODUCT((AZG3:AZG42=AXH20)*(AZJ3:AZJ42=AXH23)*(AZQ3:AZQ42="W"))+SUMPRODUCT((AZG3:AZG42=AXH21)*(AZJ3:AZJ42=AXH20)*(AZR3:AZR42="W"))+SUMPRODUCT((AZG3:AZG42=AXH22)*(AZJ3:AZJ42=AXH20)*(AZR3:AZR42="W"))+SUMPRODUCT((AZG3:AZG42=AXH23)*(AZJ3:AZJ42=AXH20)*(AZR3:AZR42="W"))</f>
        <v>0</v>
      </c>
      <c r="AXJ20" s="255">
        <f ca="1">SUMPRODUCT((AZG3:AZG42=AXH20)*(AZJ3:AZJ42=AXH21)*(AZQ3:AZQ42="D"))+SUMPRODUCT((AZG3:AZG42=AXH20)*(AZJ3:AZJ42=AXH22)*(AZQ3:AZQ42="D"))+SUMPRODUCT((AZG3:AZG42=AXH20)*(AZJ3:AZJ42=AXH23)*(AZQ3:AZQ42="D"))+SUMPRODUCT((AZG3:AZG42=AXH21)*(AZJ3:AZJ42=AXH20)*(AZQ3:AZQ42="D"))+SUMPRODUCT((AZG3:AZG42=AXH22)*(AZJ3:AZJ42=AXH20)*(AZQ3:AZQ42="D"))+SUMPRODUCT((AZG3:AZG42=AXH23)*(AZJ3:AZJ42=AXH20)*(AZQ3:AZQ42="D"))</f>
        <v>0</v>
      </c>
      <c r="AXK20" s="255">
        <f ca="1">SUMPRODUCT((AZG3:AZG42=AXH20)*(AZJ3:AZJ42=AXH21)*(AZQ3:AZQ42="L"))+SUMPRODUCT((AZG3:AZG42=AXH20)*(AZJ3:AZJ42=AXH22)*(AZQ3:AZQ42="L"))+SUMPRODUCT((AZG3:AZG42=AXH20)*(AZJ3:AZJ42=AXH23)*(AZQ3:AZQ42="L"))+SUMPRODUCT((AZG3:AZG42=AXH21)*(AZJ3:AZJ42=AXH20)*(AZR3:AZR42="L"))+SUMPRODUCT((AZG3:AZG42=AXH22)*(AZJ3:AZJ42=AXH20)*(AZR3:AZR42="L"))+SUMPRODUCT((AZG3:AZG42=AXH23)*(AZJ3:AZJ42=AXH20)*(AZR3:AZR42="L"))</f>
        <v>0</v>
      </c>
      <c r="AXL20" s="255">
        <f ca="1">IF(AXH20&lt;&gt;"",VLOOKUP(AXH20,AUM4:AUQ29,5,FALSE),0)</f>
        <v>0</v>
      </c>
      <c r="AXM20" s="255">
        <f ca="1">IF(AXH20&lt;&gt;"",VLOOKUP(AXH20,AUM4:AUR29,6,FALSE),0)</f>
        <v>0</v>
      </c>
      <c r="AXN20" s="255">
        <f ca="1">AXL20-AXM20+1000</f>
        <v>1000</v>
      </c>
      <c r="AXO20" s="255">
        <f ca="1">IF(AXH20&lt;&gt;"",VLOOKUP(AXH20,AUM4:AUT29,8,FALSE),0)</f>
        <v>0</v>
      </c>
      <c r="AXP20" s="255">
        <f ca="1">IF(AXH20&lt;&gt;"",VLOOKUP(AXH20,AUM4:AUU29,9,FALSE),0)</f>
        <v>0</v>
      </c>
      <c r="AXQ20" s="255">
        <f ca="1">AXO20-AXP20+1000</f>
        <v>1000</v>
      </c>
      <c r="AXR20" s="255" t="str">
        <f ca="1">IF(AXH20&lt;&gt;"",VLOOKUP(AXH20,AUM18:AUQ22,5,FALSE),"")</f>
        <v/>
      </c>
      <c r="AXS20" s="255" t="str">
        <f ca="1">IF(AXH20&lt;&gt;"",VLOOKUP(AXH20,AUM18:AUT22,8,FALSE),"")</f>
        <v/>
      </c>
      <c r="AXT20" s="255" t="str">
        <f ca="1">IF(AXH20&lt;&gt;"",VLOOKUP(AXH20,AUM18:AVA22,15,FALSE),"")</f>
        <v/>
      </c>
      <c r="AXU20" s="255">
        <f ca="1">SUMPRODUCT((AZG3:AZG42=AXH20)*(AZJ3:AZJ42=AXH21)*AZM3:AZM42)+SUMPRODUCT((AZG3:AZG42=AXH20)*(AZJ3:AZJ42=AXH22)*AZM3:AZM42)+SUMPRODUCT((AZG3:AZG42=AXH20)*(AZJ3:AZJ42=AXH23)*AZM3:AZM42)+SUMPRODUCT((AZG3:AZG42=AXH21)*(AZJ3:AZJ42=AXH20)*AZN3:AZN42)+SUMPRODUCT((AZG3:AZG42=AXH22)*(AZJ3:AZJ42=AXH20)*AZN3:AZN42)+SUMPRODUCT((AZG3:AZG42=AXH23)*(AZJ3:AZJ42=AXH20)*AZN3:AZN42)</f>
        <v>0</v>
      </c>
      <c r="AXV20" s="255">
        <f ca="1">SUMPRODUCT((AZG3:AZG42=AXH20)*(AZJ3:AZJ42=AXH21)*AZO3:AZO42)+SUMPRODUCT((AZG3:AZG42=AXH20)*(AZJ3:AZJ42=AXH22)*AZO3:AZO42)+SUMPRODUCT((AZG3:AZG42=AXH20)*(AZJ3:AZJ42=AXH23)*AZO3:AZO42)+SUMPRODUCT((AZG3:AZG42=AXH21)*(AZJ3:AZJ42=AXH20)*AZP3:AZP42)+SUMPRODUCT((AZG3:AZG42=AXH22)*(AZJ3:AZJ42=AXH20)*AZP3:AZP42)+SUMPRODUCT((AZG3:AZG42=AXH23)*(AZJ3:AZJ42=AXH20)*AZP3:AZP42)</f>
        <v>0</v>
      </c>
      <c r="AXW20" s="255">
        <f ca="1">AXI20*4+AXJ20*2+AXU20+AXV20</f>
        <v>0</v>
      </c>
      <c r="AXX20" s="255" t="str">
        <f ca="1">IF(AXH20&lt;&gt;"",RANK(AXW20,AXW20:AXW23),"")</f>
        <v/>
      </c>
      <c r="AXY20" s="255">
        <f ca="1">SUMPRODUCT((AXW20:AXW23=AXW20)*(AXN20:AXN23&gt;AXN20))</f>
        <v>0</v>
      </c>
      <c r="AXZ20" s="255">
        <f ca="1">SUMPRODUCT((AXW20:AXW23=AXW20)*(AXN20:AXN23=AXN20)*(AXQ20:AXQ23&gt;AXQ20))</f>
        <v>0</v>
      </c>
      <c r="AYA20" s="255">
        <f ca="1">SUMPRODUCT((AXW18:AXW22=AXW20)*(AXN18:AXN22=AXN20)*(AXQ18:AXQ22=AXQ20)*(AXR18:AXR22&gt;AXR20))</f>
        <v>0</v>
      </c>
      <c r="AYB20" s="255">
        <f ca="1">SUMPRODUCT((AXW18:AXW22=AXW20)*(AXN18:AXN22=AXN20)*(AXQ18:AXQ22=AXQ20)*(AXR18:AXR22=AXR20)*(AXS18:AXS22&gt;AXS20))</f>
        <v>0</v>
      </c>
      <c r="AYC20" s="255">
        <f ca="1">SUMPRODUCT((AXW18:AXW22=AXW20)*(AXN18:AXN22=AXN20)*(AXQ18:AXQ22=AXQ20)*(AXR18:AXR22=AXR20)*(AXS18:AXS22=AXS20)*(AXT18:AXT22&gt;AXT20))</f>
        <v>0</v>
      </c>
      <c r="AYD20" s="255" t="str">
        <f t="shared" ref="AYD20:AYD22" ca="1" si="1157">IF(AXH20&lt;&gt;"",SUM(AXX20:AYC20)+2,"")</f>
        <v/>
      </c>
      <c r="AYE20" s="255" t="str">
        <f ca="1">IF(AXH20&lt;&gt;"",INDEX(AXH20:AXH22,MATCH(3,AYD20:AYD22,0),0),"")</f>
        <v/>
      </c>
      <c r="AZD20" s="255" t="str">
        <f ca="1">IF(AYE20&lt;&gt;"",AYE20,IF(AXG20&lt;&gt;"",AXG20,IF(AWI20&lt;&gt;"",AWI20,AVE20)))</f>
        <v>Tonga</v>
      </c>
      <c r="AZE20" s="255">
        <v>3</v>
      </c>
      <c r="AZF20" s="255">
        <v>18</v>
      </c>
      <c r="AZG20" s="255" t="str">
        <f t="shared" si="82"/>
        <v>Scotland</v>
      </c>
      <c r="AZH20" s="255" t="str">
        <f ca="1">IF(OFFSET('All Players'!$W27,0,AZH$1)&lt;&gt;"",OFFSET('All Players'!$W27,0,AZH$1),"")</f>
        <v/>
      </c>
      <c r="AZI20" s="255" t="str">
        <f ca="1">IF(OFFSET('All Players'!$Y27,0,AZH$1)&lt;&gt;"",OFFSET('All Players'!$Y27,0,AZH$1),"")</f>
        <v/>
      </c>
      <c r="AZJ20" s="255" t="str">
        <f t="shared" si="83"/>
        <v>USA</v>
      </c>
      <c r="AZK20" s="255" t="str">
        <f ca="1">IF(OFFSET('All Players'!$AA27,0,AZJ$1)&lt;&gt;"",OFFSET('All Players'!$AA27,0,AZJ$1),"")</f>
        <v/>
      </c>
      <c r="AZL20" s="255" t="str">
        <f ca="1">IF(OFFSET('All Players'!$AC27,0,AZK$1)&lt;&gt;"",OFFSET('All Players'!$AC27,0,AZK$1),"")</f>
        <v/>
      </c>
      <c r="AZM20" s="255">
        <f t="shared" ca="1" si="84"/>
        <v>0</v>
      </c>
      <c r="AZN20" s="255">
        <f t="shared" ca="1" si="85"/>
        <v>0</v>
      </c>
      <c r="AZO20" s="255">
        <f t="shared" ca="1" si="86"/>
        <v>0</v>
      </c>
      <c r="AZP20" s="255">
        <f t="shared" ca="1" si="87"/>
        <v>0</v>
      </c>
      <c r="AZQ20" s="255" t="str">
        <f t="shared" ca="1" si="88"/>
        <v/>
      </c>
      <c r="AZR20" s="255" t="str">
        <f t="shared" ca="1" si="89"/>
        <v/>
      </c>
      <c r="AZS20" s="255">
        <f ca="1">VLOOKUP(AZT20,BEK18:BEL22,2,FALSE)</f>
        <v>3</v>
      </c>
      <c r="AZT20" s="255" t="s">
        <v>34</v>
      </c>
      <c r="AZU20" s="255">
        <f t="shared" ca="1" si="939"/>
        <v>0</v>
      </c>
      <c r="AZV20" s="255">
        <f t="shared" ca="1" si="940"/>
        <v>0</v>
      </c>
      <c r="AZW20" s="255">
        <f t="shared" ca="1" si="941"/>
        <v>0</v>
      </c>
      <c r="AZX20" s="255">
        <f t="shared" ca="1" si="942"/>
        <v>0</v>
      </c>
      <c r="AZY20" s="255">
        <f t="shared" ca="1" si="1084"/>
        <v>0</v>
      </c>
      <c r="AZZ20" s="255">
        <f t="shared" ca="1" si="943"/>
        <v>1000</v>
      </c>
      <c r="BAA20" s="255">
        <f t="shared" ca="1" si="1085"/>
        <v>0</v>
      </c>
      <c r="BAB20" s="255">
        <f t="shared" ca="1" si="1086"/>
        <v>0</v>
      </c>
      <c r="BAC20" s="255">
        <f t="shared" ca="1" si="944"/>
        <v>1000</v>
      </c>
      <c r="BAD20" s="255">
        <f t="shared" ca="1" si="945"/>
        <v>0</v>
      </c>
      <c r="BAE20" s="255">
        <f ca="1">SUMIF(BEN:BEN,AZT20,BET:BET)+SUMIF(BEQ:BEQ,AZT20,BEU:BEU)</f>
        <v>0</v>
      </c>
      <c r="BAF20" s="255">
        <f ca="1">SUMIF(BEN:BEN,AZT20,BEV:BEV)+SUMIF(BEQ:BEQ,AZT20,BEW:BEW)</f>
        <v>0</v>
      </c>
      <c r="BAG20" s="255">
        <f t="shared" ca="1" si="946"/>
        <v>0</v>
      </c>
      <c r="BAH20" s="255">
        <v>12</v>
      </c>
      <c r="BAI20" s="255">
        <f t="shared" ca="1" si="1087"/>
        <v>1</v>
      </c>
      <c r="BAK20" s="255">
        <f ca="1">RANK(BAG20,BAG$18:BAG$22)+COUNTIF(BAG$18:BAG20,BAG20)-1</f>
        <v>3</v>
      </c>
      <c r="BAL20" s="255" t="str">
        <f ca="1">INDEX(AZT$18:AZT$22,MATCH(3,BAK$18:BAK$22,0),0)</f>
        <v>Tonga</v>
      </c>
      <c r="BAM20" s="255">
        <f t="shared" ca="1" si="1088"/>
        <v>1</v>
      </c>
      <c r="BAN20" s="255" t="str">
        <f ca="1">IF(AND(BAN19&lt;&gt;"",BAM20=1),BAL20,"")</f>
        <v>Tonga</v>
      </c>
      <c r="BAO20" s="255" t="str">
        <f ca="1">IF(AND(BAO19&lt;&gt;"",BAM21=2),BAL21,"")</f>
        <v/>
      </c>
      <c r="BAP20" s="255" t="str">
        <f ca="1">IF(AND(BAP19&lt;&gt;"",BAM22=3),BAL22,"")</f>
        <v/>
      </c>
      <c r="BAS20" s="255" t="str">
        <f t="shared" ca="1" si="1089"/>
        <v>Tonga</v>
      </c>
      <c r="BAT20" s="255">
        <f ca="1">SUMPRODUCT((BEN3:BEN42=BAS20)*(BEQ3:BEQ42=BAS21)*(BEX3:BEX42="W"))+SUMPRODUCT((BEN3:BEN42=BAS20)*(BEQ3:BEQ42=BAS22)*(BEX3:BEX42="W"))+SUMPRODUCT((BEN3:BEN42=BAS20)*(BEQ3:BEQ42=BAS18)*(BEX3:BEX42="W"))+SUMPRODUCT((BEN3:BEN42=BAS20)*(BEQ3:BEQ42=BAS19)*(BEX3:BEX42="W"))+SUMPRODUCT((BEN3:BEN42=BAS21)*(BEQ3:BEQ42=BAS20)*(BEY3:BEY42="W"))+SUMPRODUCT((BEN3:BEN42=BAS22)*(BEQ3:BEQ42=BAS20)*(BEY3:BEY42="W"))+SUMPRODUCT((BEN3:BEN42=BAS18)*(BEQ3:BEQ42=BAS20)*(BEY3:BEY42="W"))+SUMPRODUCT((BEN3:BEN42=BAS19)*(BEQ3:BEQ42=BAS20)*(BEY3:BEY42="W"))</f>
        <v>0</v>
      </c>
      <c r="BAU20" s="255">
        <f ca="1">SUMPRODUCT((BEN3:BEN42=BAS20)*(BEQ3:BEQ42=BAS21)*(BEX3:BEX42="D"))+SUMPRODUCT((BEN3:BEN42=BAS20)*(BEQ3:BEQ42=BAS22)*(BEX3:BEX42="D"))+SUMPRODUCT((BEN3:BEN42=BAS20)*(BEQ3:BEQ42=BAS18)*(BEX3:BEX42="D"))+SUMPRODUCT((BEN3:BEN42=BAS20)*(BEQ3:BEQ42=BAS19)*(BEX3:BEX42="D"))+SUMPRODUCT((BEN3:BEN42=BAS21)*(BEQ3:BEQ42=BAS20)*(BEX3:BEX42="D"))+SUMPRODUCT((BEN3:BEN42=BAS22)*(BEQ3:BEQ42=BAS20)*(BEX3:BEX42="D"))+SUMPRODUCT((BEN3:BEN42=BAS18)*(BEQ3:BEQ42=BAS20)*(BEX3:BEX42="D"))+SUMPRODUCT((BEN3:BEN42=BAS19)*(BEQ3:BEQ42=BAS20)*(BEX3:BEX42="D"))</f>
        <v>0</v>
      </c>
      <c r="BAV20" s="255">
        <f ca="1">SUMPRODUCT((BEN3:BEN42=BAS20)*(BEQ3:BEQ42=BAS21)*(BEX3:BEX42="L"))+SUMPRODUCT((BEN3:BEN42=BAS20)*(BEQ3:BEQ42=BAS22)*(BEX3:BEX42="L"))+SUMPRODUCT((BEN3:BEN42=BAS20)*(BEQ3:BEQ42=BAS18)*(BEX3:BEX42="L"))+SUMPRODUCT((BEN3:BEN42=BAS20)*(BEQ3:BEQ42=BAS19)*(BEX3:BEX42="L"))+SUMPRODUCT((BEN3:BEN42=BAS21)*(BEQ3:BEQ42=BAS20)*(BEY3:BEY42="L"))+SUMPRODUCT((BEN3:BEN42=BAS22)*(BEQ3:BEQ42=BAS20)*(BEY3:BEY42="L"))+SUMPRODUCT((BEN3:BEN42=BAS18)*(BEQ3:BEQ42=BAS20)*(BEY3:BEY42="L"))+SUMPRODUCT((BEN3:BEN42=BAS19)*(BEQ3:BEQ42=BAS20)*(BEY3:BEY42="L"))</f>
        <v>0</v>
      </c>
      <c r="BAW20" s="255">
        <f ca="1">IF(BAS20&lt;&gt;"",VLOOKUP(BAS20,AZT4:AZX29,5,FALSE),0)</f>
        <v>0</v>
      </c>
      <c r="BAX20" s="255">
        <f ca="1">IF(BAS20&lt;&gt;"",VLOOKUP(BAS20,AZT4:AZY29,6,FALSE),0)</f>
        <v>0</v>
      </c>
      <c r="BAY20" s="255">
        <f ca="1">BAW20-BAX20+1000</f>
        <v>1000</v>
      </c>
      <c r="BAZ20" s="255">
        <f ca="1">IF(BAS20&lt;&gt;"",VLOOKUP(BAS20,AZT4:BAA29,8,FALSE),0)</f>
        <v>0</v>
      </c>
      <c r="BBA20" s="255">
        <f ca="1">IF(BAS20&lt;&gt;"",VLOOKUP(BAS20,AZT4:BAB29,9,FALSE),0)</f>
        <v>0</v>
      </c>
      <c r="BBB20" s="255">
        <f ca="1">IF(BAS20&lt;&gt;"",BAZ20-BBA20+1000,"")</f>
        <v>1000</v>
      </c>
      <c r="BBC20" s="255">
        <f ca="1">IF(BAS20&lt;&gt;"",VLOOKUP(BAS20,AZT18:AZX22,5,FALSE),"")</f>
        <v>0</v>
      </c>
      <c r="BBD20" s="255">
        <f ca="1">IF(BAS20&lt;&gt;"",VLOOKUP(BAS20,AZT18:BAA22,8,FALSE),"")</f>
        <v>0</v>
      </c>
      <c r="BBE20" s="255">
        <f ca="1">IF(BAS20&lt;&gt;"",VLOOKUP(BAS20,AZT18:BAH22,15,FALSE),"")</f>
        <v>12</v>
      </c>
      <c r="BBF20" s="255">
        <f ca="1">SUMPRODUCT((BEN3:BEN42=BAS20)*(BEQ3:BEQ42=BAS21)*BET3:BET42)+SUMPRODUCT((BEN3:BEN42=BAS20)*(BEQ3:BEQ42=BAS22)*BET3:BET42)+SUMPRODUCT((BEN3:BEN42=BAS20)*(BEQ3:BEQ42=BAS18)*BET3:BET42)+SUMPRODUCT((BEN3:BEN42=BAS20)*(BEQ3:BEQ42=BAS19)*BET3:BET42)+SUMPRODUCT((BEN3:BEN42=BAS21)*(BEQ3:BEQ42=BAS20)*BEU3:BEU42)+SUMPRODUCT((BEN3:BEN42=BAS22)*(BEQ3:BEQ42=BAS20)*BEU3:BEU42)+SUMPRODUCT((BEN3:BEN42=BAS18)*(BEQ3:BEQ42=BAS20)*BEU3:BEU42)+SUMPRODUCT((BEN3:BEN42=BAS19)*(BEQ3:BEQ42=BAS20)*BEU3:BEU42)</f>
        <v>0</v>
      </c>
      <c r="BBG20" s="255">
        <f ca="1">SUMPRODUCT((BEN3:BEN42=BAS20)*(BEQ3:BEQ42=BAS21)*BEV3:BEV42)+SUMPRODUCT((BEN3:BEN42=BAS20)*(BEQ3:BEQ42=BAS22)*BEV3:BEV42)+SUMPRODUCT((BEN3:BEN42=BAS20)*(BEQ3:BEQ42=BAS18)*BEV3:BEV42)+SUMPRODUCT((BEN3:BEN42=BAS20)*(BEQ3:BEQ42=BAS19)*BEV3:BEV42)+SUMPRODUCT((BEN3:BEN42=BAS21)*(BEQ3:BEQ42=BAS20)*BEW3:BEW42)+SUMPRODUCT((BEN3:BEN42=BAS22)*(BEQ3:BEQ42=BAS20)*BEW3:BEW42)+SUMPRODUCT((BEN3:BEN42=BAS18)*(BEQ3:BEQ42=BAS20)*BEW3:BEW42)+SUMPRODUCT((BEN3:BEN42=BAS19)*(BEQ3:BEQ42=BAS20)*BEW3:BEW42)</f>
        <v>0</v>
      </c>
      <c r="BBH20" s="255">
        <f ca="1">IF(BAS20&lt;&gt;"",BAT20*4+BAU20*2+BBF20+BBG20,"")</f>
        <v>0</v>
      </c>
      <c r="BBI20" s="255">
        <f ca="1">IF(BAS20&lt;&gt;"",RANK(BBH20,BBH18:BBH22),"")</f>
        <v>1</v>
      </c>
      <c r="BBJ20" s="255">
        <f ca="1">SUMPRODUCT((BBH18:BBH22=BBH20)*(BAY18:BAY22&gt;BAY20))</f>
        <v>0</v>
      </c>
      <c r="BBK20" s="255">
        <f ca="1">SUMPRODUCT((BBH18:BBH22=BBH20)*(BAY18:BAY22=BAY20)*(BBB18:BBB22&gt;BBB20))</f>
        <v>0</v>
      </c>
      <c r="BBL20" s="255">
        <f ca="1">SUMPRODUCT((BBH18:BBH22=BBH20)*(BAY18:BAY22=BAY20)*(BBB18:BBB22=BBB20)*(BBC18:BBC22&gt;BBC20))</f>
        <v>0</v>
      </c>
      <c r="BBM20" s="255">
        <f ca="1">SUMPRODUCT((BBH18:BBH22=BBH20)*(BAY18:BAY22=BAY20)*(BBB18:BBB22=BBB20)*(BBC18:BBC22=BBC20)*(BBD18:BBD22&gt;BBD20))</f>
        <v>0</v>
      </c>
      <c r="BBN20" s="255">
        <f ca="1">SUMPRODUCT((BBH18:BBH22=BBH20)*(BAY18:BAY22=BAY20)*(BBB18:BBB22=BBB20)*(BBC18:BBC22=BBC20)*(BBD18:BBD22=BBD20)*(BBE18:BBE22&gt;BBE20))</f>
        <v>2</v>
      </c>
      <c r="BBO20" s="255">
        <f t="shared" ca="1" si="947"/>
        <v>3</v>
      </c>
      <c r="BBP20" s="255" t="str">
        <f ca="1">IF(BAS20&lt;&gt;"",INDEX(BAS18:BAS22,MATCH(3,BBO18:BBO22,0),0),"")</f>
        <v>Tonga</v>
      </c>
      <c r="BBQ20" s="255" t="str">
        <f ca="1">IF(BAO19&lt;&gt;"",BAO19,"")</f>
        <v/>
      </c>
      <c r="BBR20" s="255">
        <f ca="1">SUMPRODUCT((BEN3:BEN42=BBQ20)*(BEQ3:BEQ42=BBQ21)*(BEX3:BEX42="W"))+SUMPRODUCT((BEN3:BEN42=BBQ20)*(BEQ3:BEQ42=BBQ22)*(BEX3:BEX42="W"))+SUMPRODUCT((BEN3:BEN42=BBQ20)*(BEQ3:BEQ42=BBQ19)*(BEX3:BEX42="W"))+SUMPRODUCT((BEN3:BEN42=BBQ21)*(BEQ3:BEQ42=BBQ20)*(BEY3:BEY42="W"))+SUMPRODUCT((BEN3:BEN42=BBQ22)*(BEQ3:BEQ42=BBQ20)*(BEY3:BEY42="W"))+SUMPRODUCT((BEN3:BEN42=BBQ19)*(BEQ3:BEQ42=BBQ20)*(BEY3:BEY42="W"))</f>
        <v>0</v>
      </c>
      <c r="BBS20" s="255">
        <f ca="1">SUMPRODUCT((BEN3:BEN42=BBQ20)*(BEQ3:BEQ42=BBQ21)*(BEX3:BEX42="D"))+SUMPRODUCT((BEN3:BEN42=BBQ20)*(BEQ3:BEQ42=BBQ22)*(BEX3:BEX42="D"))+SUMPRODUCT((BEN3:BEN42=BBQ20)*(BEQ3:BEQ42=BBQ19)*(BEX3:BEX42="D"))+SUMPRODUCT((BEN3:BEN42=BBQ21)*(BEQ3:BEQ42=BBQ20)*(BEX3:BEX42="D"))+SUMPRODUCT((BEN3:BEN42=BBQ22)*(BEQ3:BEQ42=BBQ20)*(BEX3:BEX42="D"))+SUMPRODUCT((BEN3:BEN42=BBQ19)*(BEQ3:BEQ42=BBQ20)*(BEX3:BEX42="D"))</f>
        <v>0</v>
      </c>
      <c r="BBT20" s="255">
        <f ca="1">SUMPRODUCT((BEN3:BEN42=BBQ20)*(BEQ3:BEQ42=BBQ21)*(BEX3:BEX42="L"))+SUMPRODUCT((BEN3:BEN42=BBQ20)*(BEQ3:BEQ42=BBQ22)*(BEX3:BEX42="L"))+SUMPRODUCT((BEN3:BEN42=BBQ20)*(BEQ3:BEQ42=BBQ19)*(BEX3:BEX42="L"))+SUMPRODUCT((BEN3:BEN42=BBQ21)*(BEQ3:BEQ42=BBQ20)*(BEY3:BEY42="L"))+SUMPRODUCT((BEN3:BEN42=BBQ22)*(BEQ3:BEQ42=BBQ20)*(BEY3:BEY42="L"))+SUMPRODUCT((BEN3:BEN42=BBQ19)*(BEQ3:BEQ42=BBQ20)*(BEY3:BEY42="L"))</f>
        <v>0</v>
      </c>
      <c r="BBU20" s="255">
        <f ca="1">IF(BBQ20&lt;&gt;"",VLOOKUP(BBQ20,AZT4:AZX29,5,FALSE),0)</f>
        <v>0</v>
      </c>
      <c r="BBV20" s="255">
        <f ca="1">IF(BBQ20&lt;&gt;"",VLOOKUP(BBQ20,AZT4:AZY29,6,FALSE),0)</f>
        <v>0</v>
      </c>
      <c r="BBW20" s="255">
        <f ca="1">BBU20-BBV20+1000</f>
        <v>1000</v>
      </c>
      <c r="BBX20" s="255">
        <f ca="1">IF(BBQ20&lt;&gt;"",VLOOKUP(BBQ20,AZT4:BAA29,8,FALSE),0)</f>
        <v>0</v>
      </c>
      <c r="BBY20" s="255">
        <f ca="1">IF(BBQ20&lt;&gt;"",VLOOKUP(BBQ20,AZT4:BAB29,9,FALSE),0)</f>
        <v>0</v>
      </c>
      <c r="BBZ20" s="255">
        <f t="shared" ref="BBZ20" ca="1" si="1158">BBX20-BBY20+1000</f>
        <v>1000</v>
      </c>
      <c r="BCA20" s="255" t="str">
        <f ca="1">IF(BBQ20&lt;&gt;"",VLOOKUP(BBQ20,AZT18:AZX22,5,FALSE),"")</f>
        <v/>
      </c>
      <c r="BCB20" s="255" t="str">
        <f ca="1">IF(BBQ20&lt;&gt;"",VLOOKUP(BBQ20,AZT18:BAA22,8,FALSE),"")</f>
        <v/>
      </c>
      <c r="BCC20" s="255" t="str">
        <f ca="1">IF(BBQ20&lt;&gt;"",VLOOKUP(BBQ20,AZT18:BAH22,15,FALSE),"")</f>
        <v/>
      </c>
      <c r="BCD20" s="255">
        <f ca="1">SUMPRODUCT((BEN3:BEN42=BBQ20)*(BEQ3:BEQ42=BBQ21)*BET3:BET42)+SUMPRODUCT((BEN3:BEN42=BBQ20)*(BEQ3:BEQ42=BBQ22)*BET3:BET42)+SUMPRODUCT((BEN3:BEN42=BBQ20)*(BEQ3:BEQ42=BBQ19)*BET3:BET42)+SUMPRODUCT((BEN3:BEN42=BBQ21)*(BEQ3:BEQ42=BBQ20)*BEU3:BEU42)+SUMPRODUCT((BEN3:BEN42=BBQ22)*(BEQ3:BEQ42=BBQ20)*BEU3:BEU42)+SUMPRODUCT((BEN3:BEN42=BBQ19)*(BEQ3:BEQ42=BBQ20)*BEU3:BEU42)</f>
        <v>0</v>
      </c>
      <c r="BCE20" s="255">
        <f ca="1">SUMPRODUCT((BEN3:BEN42=BBQ20)*(BEQ3:BEQ42=BBQ21)*BEV3:BEV42)+SUMPRODUCT((BEN3:BEN42=BBQ20)*(BEQ3:BEQ42=BBQ22)*BEV3:BEV42)+SUMPRODUCT((BEN3:BEN42=BBQ20)*(BEQ3:BEQ42=BBQ19)*BEV3:BEV42)+SUMPRODUCT((BEN3:BEN42=BBQ21)*(BEQ3:BEQ42=BBQ20)*BEW3:BEW42)+SUMPRODUCT((BEN3:BEN42=BBQ22)*(BEQ3:BEQ42=BBQ20)*BEW3:BEW42)+SUMPRODUCT((BEN3:BEN42=BBQ19)*(BEQ3:BEQ42=BBQ20)*BEW3:BEW42)</f>
        <v>0</v>
      </c>
      <c r="BCF20" s="255">
        <f ca="1">BBR20*4+BBS20*2+BCD20+BCE20</f>
        <v>0</v>
      </c>
      <c r="BCG20" s="255" t="str">
        <f ca="1">IF(BBQ20&lt;&gt;"",RANK(BCF20,BCF19:BCF22),"")</f>
        <v/>
      </c>
      <c r="BCH20" s="255">
        <f ca="1">SUMPRODUCT((BCF19:BCF22=BCF20)*(BBW19:BBW22&gt;BBW20))</f>
        <v>0</v>
      </c>
      <c r="BCI20" s="255">
        <f ca="1">SUMPRODUCT((BCF19:BCF22=BCF20)*(BBW19:BBW22=BBW20)*(BBZ19:BBZ22&gt;BBZ20))</f>
        <v>0</v>
      </c>
      <c r="BCJ20" s="255">
        <f ca="1">SUMPRODUCT((BCF18:BCF22=BCF20)*(BBW18:BBW22=BBW20)*(BBZ18:BBZ22=BBZ20)*(BCA18:BCA22&gt;BCA20))</f>
        <v>0</v>
      </c>
      <c r="BCK20" s="255">
        <f ca="1">SUMPRODUCT((BCF18:BCF22=BCF20)*(BBW18:BBW22=BBW20)*(BBZ18:BBZ22=BBZ20)*(BCA18:BCA22=BCA20)*(BCB18:BCB22&gt;BCB20))</f>
        <v>0</v>
      </c>
      <c r="BCL20" s="255">
        <f ca="1">SUMPRODUCT((BCF18:BCF22=BCF20)*(BBW18:BBW22=BBW20)*(BBZ18:BBZ22=BBZ20)*(BCA18:BCA22=BCA20)*(BCB18:BCB22=BCB20)*(BCC18:BCC22&gt;BCC20))</f>
        <v>0</v>
      </c>
      <c r="BCM20" s="255" t="str">
        <f t="shared" ca="1" si="1092"/>
        <v/>
      </c>
      <c r="BCN20" s="255" t="str">
        <f ca="1">IF(BBQ20&lt;&gt;"",INDEX(BBQ19:BBQ22,MATCH(3,BCM19:BCM22,0),0),"")</f>
        <v/>
      </c>
      <c r="BCO20" s="255" t="str">
        <f ca="1">IF(BAP18&lt;&gt;"",BAP18,"")</f>
        <v/>
      </c>
      <c r="BCP20" s="255">
        <f ca="1">SUMPRODUCT((BEN3:BEN42=BCO20)*(BEQ3:BEQ42=BCO21)*(BEX3:BEX42="W"))+SUMPRODUCT((BEN3:BEN42=BCO20)*(BEQ3:BEQ42=BCO22)*(BEX3:BEX42="W"))+SUMPRODUCT((BEN3:BEN42=BCO20)*(BEQ3:BEQ42=BCO23)*(BEX3:BEX42="W"))+SUMPRODUCT((BEN3:BEN42=BCO21)*(BEQ3:BEQ42=BCO20)*(BEY3:BEY42="W"))+SUMPRODUCT((BEN3:BEN42=BCO22)*(BEQ3:BEQ42=BCO20)*(BEY3:BEY42="W"))+SUMPRODUCT((BEN3:BEN42=BCO23)*(BEQ3:BEQ42=BCO20)*(BEY3:BEY42="W"))</f>
        <v>0</v>
      </c>
      <c r="BCQ20" s="255">
        <f ca="1">SUMPRODUCT((BEN3:BEN42=BCO20)*(BEQ3:BEQ42=BCO21)*(BEX3:BEX42="D"))+SUMPRODUCT((BEN3:BEN42=BCO20)*(BEQ3:BEQ42=BCO22)*(BEX3:BEX42="D"))+SUMPRODUCT((BEN3:BEN42=BCO20)*(BEQ3:BEQ42=BCO23)*(BEX3:BEX42="D"))+SUMPRODUCT((BEN3:BEN42=BCO21)*(BEQ3:BEQ42=BCO20)*(BEX3:BEX42="D"))+SUMPRODUCT((BEN3:BEN42=BCO22)*(BEQ3:BEQ42=BCO20)*(BEX3:BEX42="D"))+SUMPRODUCT((BEN3:BEN42=BCO23)*(BEQ3:BEQ42=BCO20)*(BEX3:BEX42="D"))</f>
        <v>0</v>
      </c>
      <c r="BCR20" s="255">
        <f ca="1">SUMPRODUCT((BEN3:BEN42=BCO20)*(BEQ3:BEQ42=BCO21)*(BEX3:BEX42="L"))+SUMPRODUCT((BEN3:BEN42=BCO20)*(BEQ3:BEQ42=BCO22)*(BEX3:BEX42="L"))+SUMPRODUCT((BEN3:BEN42=BCO20)*(BEQ3:BEQ42=BCO23)*(BEX3:BEX42="L"))+SUMPRODUCT((BEN3:BEN42=BCO21)*(BEQ3:BEQ42=BCO20)*(BEY3:BEY42="L"))+SUMPRODUCT((BEN3:BEN42=BCO22)*(BEQ3:BEQ42=BCO20)*(BEY3:BEY42="L"))+SUMPRODUCT((BEN3:BEN42=BCO23)*(BEQ3:BEQ42=BCO20)*(BEY3:BEY42="L"))</f>
        <v>0</v>
      </c>
      <c r="BCS20" s="255">
        <f ca="1">IF(BCO20&lt;&gt;"",VLOOKUP(BCO20,AZT4:AZX29,5,FALSE),0)</f>
        <v>0</v>
      </c>
      <c r="BCT20" s="255">
        <f ca="1">IF(BCO20&lt;&gt;"",VLOOKUP(BCO20,AZT4:AZY29,6,FALSE),0)</f>
        <v>0</v>
      </c>
      <c r="BCU20" s="255">
        <f ca="1">BCS20-BCT20+1000</f>
        <v>1000</v>
      </c>
      <c r="BCV20" s="255">
        <f ca="1">IF(BCO20&lt;&gt;"",VLOOKUP(BCO20,AZT4:BAA29,8,FALSE),0)</f>
        <v>0</v>
      </c>
      <c r="BCW20" s="255">
        <f ca="1">IF(BCO20&lt;&gt;"",VLOOKUP(BCO20,AZT4:BAB29,9,FALSE),0)</f>
        <v>0</v>
      </c>
      <c r="BCX20" s="255">
        <f ca="1">BCV20-BCW20+1000</f>
        <v>1000</v>
      </c>
      <c r="BCY20" s="255" t="str">
        <f ca="1">IF(BCO20&lt;&gt;"",VLOOKUP(BCO20,AZT18:AZX22,5,FALSE),"")</f>
        <v/>
      </c>
      <c r="BCZ20" s="255" t="str">
        <f ca="1">IF(BCO20&lt;&gt;"",VLOOKUP(BCO20,AZT18:BAA22,8,FALSE),"")</f>
        <v/>
      </c>
      <c r="BDA20" s="255" t="str">
        <f ca="1">IF(BCO20&lt;&gt;"",VLOOKUP(BCO20,AZT18:BAH22,15,FALSE),"")</f>
        <v/>
      </c>
      <c r="BDB20" s="255">
        <f ca="1">SUMPRODUCT((BEN3:BEN42=BCO20)*(BEQ3:BEQ42=BCO21)*BET3:BET42)+SUMPRODUCT((BEN3:BEN42=BCO20)*(BEQ3:BEQ42=BCO22)*BET3:BET42)+SUMPRODUCT((BEN3:BEN42=BCO20)*(BEQ3:BEQ42=BCO23)*BET3:BET42)+SUMPRODUCT((BEN3:BEN42=BCO21)*(BEQ3:BEQ42=BCO20)*BEU3:BEU42)+SUMPRODUCT((BEN3:BEN42=BCO22)*(BEQ3:BEQ42=BCO20)*BEU3:BEU42)+SUMPRODUCT((BEN3:BEN42=BCO23)*(BEQ3:BEQ42=BCO20)*BEU3:BEU42)</f>
        <v>0</v>
      </c>
      <c r="BDC20" s="255">
        <f ca="1">SUMPRODUCT((BEN3:BEN42=BCO20)*(BEQ3:BEQ42=BCO21)*BEV3:BEV42)+SUMPRODUCT((BEN3:BEN42=BCO20)*(BEQ3:BEQ42=BCO22)*BEV3:BEV42)+SUMPRODUCT((BEN3:BEN42=BCO20)*(BEQ3:BEQ42=BCO23)*BEV3:BEV42)+SUMPRODUCT((BEN3:BEN42=BCO21)*(BEQ3:BEQ42=BCO20)*BEW3:BEW42)+SUMPRODUCT((BEN3:BEN42=BCO22)*(BEQ3:BEQ42=BCO20)*BEW3:BEW42)+SUMPRODUCT((BEN3:BEN42=BCO23)*(BEQ3:BEQ42=BCO20)*BEW3:BEW42)</f>
        <v>0</v>
      </c>
      <c r="BDD20" s="255">
        <f ca="1">BCP20*4+BCQ20*2+BDB20+BDC20</f>
        <v>0</v>
      </c>
      <c r="BDE20" s="255" t="str">
        <f ca="1">IF(BCO20&lt;&gt;"",RANK(BDD20,BDD20:BDD23),"")</f>
        <v/>
      </c>
      <c r="BDF20" s="255">
        <f ca="1">SUMPRODUCT((BDD20:BDD23=BDD20)*(BCU20:BCU23&gt;BCU20))</f>
        <v>0</v>
      </c>
      <c r="BDG20" s="255">
        <f ca="1">SUMPRODUCT((BDD20:BDD23=BDD20)*(BCU20:BCU23=BCU20)*(BCX20:BCX23&gt;BCX20))</f>
        <v>0</v>
      </c>
      <c r="BDH20" s="255">
        <f ca="1">SUMPRODUCT((BDD18:BDD22=BDD20)*(BCU18:BCU22=BCU20)*(BCX18:BCX22=BCX20)*(BCY18:BCY22&gt;BCY20))</f>
        <v>0</v>
      </c>
      <c r="BDI20" s="255">
        <f ca="1">SUMPRODUCT((BDD18:BDD22=BDD20)*(BCU18:BCU22=BCU20)*(BCX18:BCX22=BCX20)*(BCY18:BCY22=BCY20)*(BCZ18:BCZ22&gt;BCZ20))</f>
        <v>0</v>
      </c>
      <c r="BDJ20" s="255">
        <f ca="1">SUMPRODUCT((BDD18:BDD22=BDD20)*(BCU18:BCU22=BCU20)*(BCX18:BCX22=BCX20)*(BCY18:BCY22=BCY20)*(BCZ18:BCZ22=BCZ20)*(BDA18:BDA22&gt;BDA20))</f>
        <v>0</v>
      </c>
      <c r="BDK20" s="255" t="str">
        <f t="shared" ref="BDK20:BDK22" ca="1" si="1159">IF(BCO20&lt;&gt;"",SUM(BDE20:BDJ20)+2,"")</f>
        <v/>
      </c>
      <c r="BDL20" s="255" t="str">
        <f ca="1">IF(BCO20&lt;&gt;"",INDEX(BCO20:BCO22,MATCH(3,BDK20:BDK22,0),0),"")</f>
        <v/>
      </c>
      <c r="BEK20" s="255" t="str">
        <f ca="1">IF(BDL20&lt;&gt;"",BDL20,IF(BCN20&lt;&gt;"",BCN20,IF(BBP20&lt;&gt;"",BBP20,BAL20)))</f>
        <v>Tonga</v>
      </c>
      <c r="BEL20" s="255">
        <v>3</v>
      </c>
      <c r="BEM20" s="255">
        <v>18</v>
      </c>
      <c r="BEN20" s="255" t="str">
        <f t="shared" si="90"/>
        <v>Scotland</v>
      </c>
      <c r="BEO20" s="255" t="str">
        <f ca="1">IF(OFFSET('All Players'!$W27,0,BEO$1)&lt;&gt;"",OFFSET('All Players'!$W27,0,BEO$1),"")</f>
        <v/>
      </c>
      <c r="BEP20" s="255" t="str">
        <f ca="1">IF(OFFSET('All Players'!$Y27,0,BEO$1)&lt;&gt;"",OFFSET('All Players'!$Y27,0,BEO$1),"")</f>
        <v/>
      </c>
      <c r="BEQ20" s="255" t="str">
        <f t="shared" si="91"/>
        <v>USA</v>
      </c>
      <c r="BER20" s="255" t="str">
        <f ca="1">IF(OFFSET('All Players'!$AA27,0,BEQ$1)&lt;&gt;"",OFFSET('All Players'!$AA27,0,BEQ$1),"")</f>
        <v/>
      </c>
      <c r="BES20" s="255" t="str">
        <f ca="1">IF(OFFSET('All Players'!$AC27,0,BER$1)&lt;&gt;"",OFFSET('All Players'!$AC27,0,BER$1),"")</f>
        <v/>
      </c>
      <c r="BET20" s="255">
        <f t="shared" ca="1" si="92"/>
        <v>0</v>
      </c>
      <c r="BEU20" s="255">
        <f t="shared" ca="1" si="93"/>
        <v>0</v>
      </c>
      <c r="BEV20" s="255">
        <f t="shared" ca="1" si="94"/>
        <v>0</v>
      </c>
      <c r="BEW20" s="255">
        <f t="shared" ca="1" si="95"/>
        <v>0</v>
      </c>
      <c r="BEX20" s="255" t="str">
        <f t="shared" ca="1" si="96"/>
        <v/>
      </c>
      <c r="BEY20" s="255" t="str">
        <f t="shared" ca="1" si="97"/>
        <v/>
      </c>
      <c r="BEZ20" s="255">
        <f ca="1">VLOOKUP(BFA20,BJR18:BJS22,2,FALSE)</f>
        <v>3</v>
      </c>
      <c r="BFA20" s="255" t="s">
        <v>34</v>
      </c>
      <c r="BFB20" s="255">
        <f t="shared" ca="1" si="948"/>
        <v>0</v>
      </c>
      <c r="BFC20" s="255">
        <f t="shared" ca="1" si="949"/>
        <v>0</v>
      </c>
      <c r="BFD20" s="255">
        <f t="shared" ca="1" si="950"/>
        <v>0</v>
      </c>
      <c r="BFE20" s="255">
        <f t="shared" ca="1" si="951"/>
        <v>0</v>
      </c>
      <c r="BFF20" s="255">
        <f t="shared" ca="1" si="1093"/>
        <v>0</v>
      </c>
      <c r="BFG20" s="255">
        <f t="shared" ca="1" si="952"/>
        <v>1000</v>
      </c>
      <c r="BFH20" s="255">
        <f t="shared" ca="1" si="1094"/>
        <v>0</v>
      </c>
      <c r="BFI20" s="255">
        <f t="shared" ca="1" si="1095"/>
        <v>0</v>
      </c>
      <c r="BFJ20" s="255">
        <f t="shared" ca="1" si="953"/>
        <v>1000</v>
      </c>
      <c r="BFK20" s="255">
        <f t="shared" ca="1" si="954"/>
        <v>0</v>
      </c>
      <c r="BFL20" s="255">
        <f ca="1">SUMIF(BJU:BJU,BFA20,BKA:BKA)+SUMIF(BJX:BJX,BFA20,BKB:BKB)</f>
        <v>0</v>
      </c>
      <c r="BFM20" s="255">
        <f ca="1">SUMIF(BJU:BJU,BFA20,BKC:BKC)+SUMIF(BJX:BJX,BFA20,BKD:BKD)</f>
        <v>0</v>
      </c>
      <c r="BFN20" s="255">
        <f t="shared" ca="1" si="955"/>
        <v>0</v>
      </c>
      <c r="BFO20" s="255">
        <v>12</v>
      </c>
      <c r="BFP20" s="255">
        <f t="shared" ca="1" si="1096"/>
        <v>1</v>
      </c>
      <c r="BFR20" s="255">
        <f ca="1">RANK(BFN20,BFN$18:BFN$22)+COUNTIF(BFN$18:BFN20,BFN20)-1</f>
        <v>3</v>
      </c>
      <c r="BFS20" s="255" t="str">
        <f ca="1">INDEX(BFA$18:BFA$22,MATCH(3,BFR$18:BFR$22,0),0)</f>
        <v>Tonga</v>
      </c>
      <c r="BFT20" s="255">
        <f t="shared" ca="1" si="1097"/>
        <v>1</v>
      </c>
      <c r="BFU20" s="255" t="str">
        <f ca="1">IF(AND(BFU19&lt;&gt;"",BFT20=1),BFS20,"")</f>
        <v>Tonga</v>
      </c>
      <c r="BFV20" s="255" t="str">
        <f ca="1">IF(AND(BFV19&lt;&gt;"",BFT21=2),BFS21,"")</f>
        <v/>
      </c>
      <c r="BFW20" s="255" t="str">
        <f ca="1">IF(AND(BFW19&lt;&gt;"",BFT22=3),BFS22,"")</f>
        <v/>
      </c>
      <c r="BFZ20" s="255" t="str">
        <f t="shared" ca="1" si="1098"/>
        <v>Tonga</v>
      </c>
      <c r="BGA20" s="255">
        <f ca="1">SUMPRODUCT((BJU3:BJU42=BFZ20)*(BJX3:BJX42=BFZ21)*(BKE3:BKE42="W"))+SUMPRODUCT((BJU3:BJU42=BFZ20)*(BJX3:BJX42=BFZ22)*(BKE3:BKE42="W"))+SUMPRODUCT((BJU3:BJU42=BFZ20)*(BJX3:BJX42=BFZ18)*(BKE3:BKE42="W"))+SUMPRODUCT((BJU3:BJU42=BFZ20)*(BJX3:BJX42=BFZ19)*(BKE3:BKE42="W"))+SUMPRODUCT((BJU3:BJU42=BFZ21)*(BJX3:BJX42=BFZ20)*(BKF3:BKF42="W"))+SUMPRODUCT((BJU3:BJU42=BFZ22)*(BJX3:BJX42=BFZ20)*(BKF3:BKF42="W"))+SUMPRODUCT((BJU3:BJU42=BFZ18)*(BJX3:BJX42=BFZ20)*(BKF3:BKF42="W"))+SUMPRODUCT((BJU3:BJU42=BFZ19)*(BJX3:BJX42=BFZ20)*(BKF3:BKF42="W"))</f>
        <v>0</v>
      </c>
      <c r="BGB20" s="255">
        <f ca="1">SUMPRODUCT((BJU3:BJU42=BFZ20)*(BJX3:BJX42=BFZ21)*(BKE3:BKE42="D"))+SUMPRODUCT((BJU3:BJU42=BFZ20)*(BJX3:BJX42=BFZ22)*(BKE3:BKE42="D"))+SUMPRODUCT((BJU3:BJU42=BFZ20)*(BJX3:BJX42=BFZ18)*(BKE3:BKE42="D"))+SUMPRODUCT((BJU3:BJU42=BFZ20)*(BJX3:BJX42=BFZ19)*(BKE3:BKE42="D"))+SUMPRODUCT((BJU3:BJU42=BFZ21)*(BJX3:BJX42=BFZ20)*(BKE3:BKE42="D"))+SUMPRODUCT((BJU3:BJU42=BFZ22)*(BJX3:BJX42=BFZ20)*(BKE3:BKE42="D"))+SUMPRODUCT((BJU3:BJU42=BFZ18)*(BJX3:BJX42=BFZ20)*(BKE3:BKE42="D"))+SUMPRODUCT((BJU3:BJU42=BFZ19)*(BJX3:BJX42=BFZ20)*(BKE3:BKE42="D"))</f>
        <v>0</v>
      </c>
      <c r="BGC20" s="255">
        <f ca="1">SUMPRODUCT((BJU3:BJU42=BFZ20)*(BJX3:BJX42=BFZ21)*(BKE3:BKE42="L"))+SUMPRODUCT((BJU3:BJU42=BFZ20)*(BJX3:BJX42=BFZ22)*(BKE3:BKE42="L"))+SUMPRODUCT((BJU3:BJU42=BFZ20)*(BJX3:BJX42=BFZ18)*(BKE3:BKE42="L"))+SUMPRODUCT((BJU3:BJU42=BFZ20)*(BJX3:BJX42=BFZ19)*(BKE3:BKE42="L"))+SUMPRODUCT((BJU3:BJU42=BFZ21)*(BJX3:BJX42=BFZ20)*(BKF3:BKF42="L"))+SUMPRODUCT((BJU3:BJU42=BFZ22)*(BJX3:BJX42=BFZ20)*(BKF3:BKF42="L"))+SUMPRODUCT((BJU3:BJU42=BFZ18)*(BJX3:BJX42=BFZ20)*(BKF3:BKF42="L"))+SUMPRODUCT((BJU3:BJU42=BFZ19)*(BJX3:BJX42=BFZ20)*(BKF3:BKF42="L"))</f>
        <v>0</v>
      </c>
      <c r="BGD20" s="255">
        <f ca="1">IF(BFZ20&lt;&gt;"",VLOOKUP(BFZ20,BFA4:BFE29,5,FALSE),0)</f>
        <v>0</v>
      </c>
      <c r="BGE20" s="255">
        <f ca="1">IF(BFZ20&lt;&gt;"",VLOOKUP(BFZ20,BFA4:BFF29,6,FALSE),0)</f>
        <v>0</v>
      </c>
      <c r="BGF20" s="255">
        <f ca="1">BGD20-BGE20+1000</f>
        <v>1000</v>
      </c>
      <c r="BGG20" s="255">
        <f ca="1">IF(BFZ20&lt;&gt;"",VLOOKUP(BFZ20,BFA4:BFH29,8,FALSE),0)</f>
        <v>0</v>
      </c>
      <c r="BGH20" s="255">
        <f ca="1">IF(BFZ20&lt;&gt;"",VLOOKUP(BFZ20,BFA4:BFI29,9,FALSE),0)</f>
        <v>0</v>
      </c>
      <c r="BGI20" s="255">
        <f ca="1">IF(BFZ20&lt;&gt;"",BGG20-BGH20+1000,"")</f>
        <v>1000</v>
      </c>
      <c r="BGJ20" s="255">
        <f ca="1">IF(BFZ20&lt;&gt;"",VLOOKUP(BFZ20,BFA18:BFE22,5,FALSE),"")</f>
        <v>0</v>
      </c>
      <c r="BGK20" s="255">
        <f ca="1">IF(BFZ20&lt;&gt;"",VLOOKUP(BFZ20,BFA18:BFH22,8,FALSE),"")</f>
        <v>0</v>
      </c>
      <c r="BGL20" s="255">
        <f ca="1">IF(BFZ20&lt;&gt;"",VLOOKUP(BFZ20,BFA18:BFO22,15,FALSE),"")</f>
        <v>12</v>
      </c>
      <c r="BGM20" s="255">
        <f ca="1">SUMPRODUCT((BJU3:BJU42=BFZ20)*(BJX3:BJX42=BFZ21)*BKA3:BKA42)+SUMPRODUCT((BJU3:BJU42=BFZ20)*(BJX3:BJX42=BFZ22)*BKA3:BKA42)+SUMPRODUCT((BJU3:BJU42=BFZ20)*(BJX3:BJX42=BFZ18)*BKA3:BKA42)+SUMPRODUCT((BJU3:BJU42=BFZ20)*(BJX3:BJX42=BFZ19)*BKA3:BKA42)+SUMPRODUCT((BJU3:BJU42=BFZ21)*(BJX3:BJX42=BFZ20)*BKB3:BKB42)+SUMPRODUCT((BJU3:BJU42=BFZ22)*(BJX3:BJX42=BFZ20)*BKB3:BKB42)+SUMPRODUCT((BJU3:BJU42=BFZ18)*(BJX3:BJX42=BFZ20)*BKB3:BKB42)+SUMPRODUCT((BJU3:BJU42=BFZ19)*(BJX3:BJX42=BFZ20)*BKB3:BKB42)</f>
        <v>0</v>
      </c>
      <c r="BGN20" s="255">
        <f ca="1">SUMPRODUCT((BJU3:BJU42=BFZ20)*(BJX3:BJX42=BFZ21)*BKC3:BKC42)+SUMPRODUCT((BJU3:BJU42=BFZ20)*(BJX3:BJX42=BFZ22)*BKC3:BKC42)+SUMPRODUCT((BJU3:BJU42=BFZ20)*(BJX3:BJX42=BFZ18)*BKC3:BKC42)+SUMPRODUCT((BJU3:BJU42=BFZ20)*(BJX3:BJX42=BFZ19)*BKC3:BKC42)+SUMPRODUCT((BJU3:BJU42=BFZ21)*(BJX3:BJX42=BFZ20)*BKD3:BKD42)+SUMPRODUCT((BJU3:BJU42=BFZ22)*(BJX3:BJX42=BFZ20)*BKD3:BKD42)+SUMPRODUCT((BJU3:BJU42=BFZ18)*(BJX3:BJX42=BFZ20)*BKD3:BKD42)+SUMPRODUCT((BJU3:BJU42=BFZ19)*(BJX3:BJX42=BFZ20)*BKD3:BKD42)</f>
        <v>0</v>
      </c>
      <c r="BGO20" s="255">
        <f ca="1">IF(BFZ20&lt;&gt;"",BGA20*4+BGB20*2+BGM20+BGN20,"")</f>
        <v>0</v>
      </c>
      <c r="BGP20" s="255">
        <f ca="1">IF(BFZ20&lt;&gt;"",RANK(BGO20,BGO18:BGO22),"")</f>
        <v>1</v>
      </c>
      <c r="BGQ20" s="255">
        <f ca="1">SUMPRODUCT((BGO18:BGO22=BGO20)*(BGF18:BGF22&gt;BGF20))</f>
        <v>0</v>
      </c>
      <c r="BGR20" s="255">
        <f ca="1">SUMPRODUCT((BGO18:BGO22=BGO20)*(BGF18:BGF22=BGF20)*(BGI18:BGI22&gt;BGI20))</f>
        <v>0</v>
      </c>
      <c r="BGS20" s="255">
        <f ca="1">SUMPRODUCT((BGO18:BGO22=BGO20)*(BGF18:BGF22=BGF20)*(BGI18:BGI22=BGI20)*(BGJ18:BGJ22&gt;BGJ20))</f>
        <v>0</v>
      </c>
      <c r="BGT20" s="255">
        <f ca="1">SUMPRODUCT((BGO18:BGO22=BGO20)*(BGF18:BGF22=BGF20)*(BGI18:BGI22=BGI20)*(BGJ18:BGJ22=BGJ20)*(BGK18:BGK22&gt;BGK20))</f>
        <v>0</v>
      </c>
      <c r="BGU20" s="255">
        <f ca="1">SUMPRODUCT((BGO18:BGO22=BGO20)*(BGF18:BGF22=BGF20)*(BGI18:BGI22=BGI20)*(BGJ18:BGJ22=BGJ20)*(BGK18:BGK22=BGK20)*(BGL18:BGL22&gt;BGL20))</f>
        <v>2</v>
      </c>
      <c r="BGV20" s="255">
        <f t="shared" ca="1" si="956"/>
        <v>3</v>
      </c>
      <c r="BGW20" s="255" t="str">
        <f ca="1">IF(BFZ20&lt;&gt;"",INDEX(BFZ18:BFZ22,MATCH(3,BGV18:BGV22,0),0),"")</f>
        <v>Tonga</v>
      </c>
      <c r="BGX20" s="255" t="str">
        <f ca="1">IF(BFV19&lt;&gt;"",BFV19,"")</f>
        <v/>
      </c>
      <c r="BGY20" s="255">
        <f ca="1">SUMPRODUCT((BJU3:BJU42=BGX20)*(BJX3:BJX42=BGX21)*(BKE3:BKE42="W"))+SUMPRODUCT((BJU3:BJU42=BGX20)*(BJX3:BJX42=BGX22)*(BKE3:BKE42="W"))+SUMPRODUCT((BJU3:BJU42=BGX20)*(BJX3:BJX42=BGX19)*(BKE3:BKE42="W"))+SUMPRODUCT((BJU3:BJU42=BGX21)*(BJX3:BJX42=BGX20)*(BKF3:BKF42="W"))+SUMPRODUCT((BJU3:BJU42=BGX22)*(BJX3:BJX42=BGX20)*(BKF3:BKF42="W"))+SUMPRODUCT((BJU3:BJU42=BGX19)*(BJX3:BJX42=BGX20)*(BKF3:BKF42="W"))</f>
        <v>0</v>
      </c>
      <c r="BGZ20" s="255">
        <f ca="1">SUMPRODUCT((BJU3:BJU42=BGX20)*(BJX3:BJX42=BGX21)*(BKE3:BKE42="D"))+SUMPRODUCT((BJU3:BJU42=BGX20)*(BJX3:BJX42=BGX22)*(BKE3:BKE42="D"))+SUMPRODUCT((BJU3:BJU42=BGX20)*(BJX3:BJX42=BGX19)*(BKE3:BKE42="D"))+SUMPRODUCT((BJU3:BJU42=BGX21)*(BJX3:BJX42=BGX20)*(BKE3:BKE42="D"))+SUMPRODUCT((BJU3:BJU42=BGX22)*(BJX3:BJX42=BGX20)*(BKE3:BKE42="D"))+SUMPRODUCT((BJU3:BJU42=BGX19)*(BJX3:BJX42=BGX20)*(BKE3:BKE42="D"))</f>
        <v>0</v>
      </c>
      <c r="BHA20" s="255">
        <f ca="1">SUMPRODUCT((BJU3:BJU42=BGX20)*(BJX3:BJX42=BGX21)*(BKE3:BKE42="L"))+SUMPRODUCT((BJU3:BJU42=BGX20)*(BJX3:BJX42=BGX22)*(BKE3:BKE42="L"))+SUMPRODUCT((BJU3:BJU42=BGX20)*(BJX3:BJX42=BGX19)*(BKE3:BKE42="L"))+SUMPRODUCT((BJU3:BJU42=BGX21)*(BJX3:BJX42=BGX20)*(BKF3:BKF42="L"))+SUMPRODUCT((BJU3:BJU42=BGX22)*(BJX3:BJX42=BGX20)*(BKF3:BKF42="L"))+SUMPRODUCT((BJU3:BJU42=BGX19)*(BJX3:BJX42=BGX20)*(BKF3:BKF42="L"))</f>
        <v>0</v>
      </c>
      <c r="BHB20" s="255">
        <f ca="1">IF(BGX20&lt;&gt;"",VLOOKUP(BGX20,BFA4:BFE29,5,FALSE),0)</f>
        <v>0</v>
      </c>
      <c r="BHC20" s="255">
        <f ca="1">IF(BGX20&lt;&gt;"",VLOOKUP(BGX20,BFA4:BFF29,6,FALSE),0)</f>
        <v>0</v>
      </c>
      <c r="BHD20" s="255">
        <f ca="1">BHB20-BHC20+1000</f>
        <v>1000</v>
      </c>
      <c r="BHE20" s="255">
        <f ca="1">IF(BGX20&lt;&gt;"",VLOOKUP(BGX20,BFA4:BFH29,8,FALSE),0)</f>
        <v>0</v>
      </c>
      <c r="BHF20" s="255">
        <f ca="1">IF(BGX20&lt;&gt;"",VLOOKUP(BGX20,BFA4:BFI29,9,FALSE),0)</f>
        <v>0</v>
      </c>
      <c r="BHG20" s="255">
        <f t="shared" ref="BHG20" ca="1" si="1160">BHE20-BHF20+1000</f>
        <v>1000</v>
      </c>
      <c r="BHH20" s="255" t="str">
        <f ca="1">IF(BGX20&lt;&gt;"",VLOOKUP(BGX20,BFA18:BFE22,5,FALSE),"")</f>
        <v/>
      </c>
      <c r="BHI20" s="255" t="str">
        <f ca="1">IF(BGX20&lt;&gt;"",VLOOKUP(BGX20,BFA18:BFH22,8,FALSE),"")</f>
        <v/>
      </c>
      <c r="BHJ20" s="255" t="str">
        <f ca="1">IF(BGX20&lt;&gt;"",VLOOKUP(BGX20,BFA18:BFO22,15,FALSE),"")</f>
        <v/>
      </c>
      <c r="BHK20" s="255">
        <f ca="1">SUMPRODUCT((BJU3:BJU42=BGX20)*(BJX3:BJX42=BGX21)*BKA3:BKA42)+SUMPRODUCT((BJU3:BJU42=BGX20)*(BJX3:BJX42=BGX22)*BKA3:BKA42)+SUMPRODUCT((BJU3:BJU42=BGX20)*(BJX3:BJX42=BGX19)*BKA3:BKA42)+SUMPRODUCT((BJU3:BJU42=BGX21)*(BJX3:BJX42=BGX20)*BKB3:BKB42)+SUMPRODUCT((BJU3:BJU42=BGX22)*(BJX3:BJX42=BGX20)*BKB3:BKB42)+SUMPRODUCT((BJU3:BJU42=BGX19)*(BJX3:BJX42=BGX20)*BKB3:BKB42)</f>
        <v>0</v>
      </c>
      <c r="BHL20" s="255">
        <f ca="1">SUMPRODUCT((BJU3:BJU42=BGX20)*(BJX3:BJX42=BGX21)*BKC3:BKC42)+SUMPRODUCT((BJU3:BJU42=BGX20)*(BJX3:BJX42=BGX22)*BKC3:BKC42)+SUMPRODUCT((BJU3:BJU42=BGX20)*(BJX3:BJX42=BGX19)*BKC3:BKC42)+SUMPRODUCT((BJU3:BJU42=BGX21)*(BJX3:BJX42=BGX20)*BKD3:BKD42)+SUMPRODUCT((BJU3:BJU42=BGX22)*(BJX3:BJX42=BGX20)*BKD3:BKD42)+SUMPRODUCT((BJU3:BJU42=BGX19)*(BJX3:BJX42=BGX20)*BKD3:BKD42)</f>
        <v>0</v>
      </c>
      <c r="BHM20" s="255">
        <f ca="1">BGY20*4+BGZ20*2+BHK20+BHL20</f>
        <v>0</v>
      </c>
      <c r="BHN20" s="255" t="str">
        <f ca="1">IF(BGX20&lt;&gt;"",RANK(BHM20,BHM19:BHM22),"")</f>
        <v/>
      </c>
      <c r="BHO20" s="255">
        <f ca="1">SUMPRODUCT((BHM19:BHM22=BHM20)*(BHD19:BHD22&gt;BHD20))</f>
        <v>0</v>
      </c>
      <c r="BHP20" s="255">
        <f ca="1">SUMPRODUCT((BHM19:BHM22=BHM20)*(BHD19:BHD22=BHD20)*(BHG19:BHG22&gt;BHG20))</f>
        <v>0</v>
      </c>
      <c r="BHQ20" s="255">
        <f ca="1">SUMPRODUCT((BHM18:BHM22=BHM20)*(BHD18:BHD22=BHD20)*(BHG18:BHG22=BHG20)*(BHH18:BHH22&gt;BHH20))</f>
        <v>0</v>
      </c>
      <c r="BHR20" s="255">
        <f ca="1">SUMPRODUCT((BHM18:BHM22=BHM20)*(BHD18:BHD22=BHD20)*(BHG18:BHG22=BHG20)*(BHH18:BHH22=BHH20)*(BHI18:BHI22&gt;BHI20))</f>
        <v>0</v>
      </c>
      <c r="BHS20" s="255">
        <f ca="1">SUMPRODUCT((BHM18:BHM22=BHM20)*(BHD18:BHD22=BHD20)*(BHG18:BHG22=BHG20)*(BHH18:BHH22=BHH20)*(BHI18:BHI22=BHI20)*(BHJ18:BHJ22&gt;BHJ20))</f>
        <v>0</v>
      </c>
      <c r="BHT20" s="255" t="str">
        <f t="shared" ca="1" si="1101"/>
        <v/>
      </c>
      <c r="BHU20" s="255" t="str">
        <f ca="1">IF(BGX20&lt;&gt;"",INDEX(BGX19:BGX22,MATCH(3,BHT19:BHT22,0),0),"")</f>
        <v/>
      </c>
      <c r="BHV20" s="255" t="str">
        <f ca="1">IF(BFW18&lt;&gt;"",BFW18,"")</f>
        <v/>
      </c>
      <c r="BHW20" s="255">
        <f ca="1">SUMPRODUCT((BJU3:BJU42=BHV20)*(BJX3:BJX42=BHV21)*(BKE3:BKE42="W"))+SUMPRODUCT((BJU3:BJU42=BHV20)*(BJX3:BJX42=BHV22)*(BKE3:BKE42="W"))+SUMPRODUCT((BJU3:BJU42=BHV20)*(BJX3:BJX42=BHV23)*(BKE3:BKE42="W"))+SUMPRODUCT((BJU3:BJU42=BHV21)*(BJX3:BJX42=BHV20)*(BKF3:BKF42="W"))+SUMPRODUCT((BJU3:BJU42=BHV22)*(BJX3:BJX42=BHV20)*(BKF3:BKF42="W"))+SUMPRODUCT((BJU3:BJU42=BHV23)*(BJX3:BJX42=BHV20)*(BKF3:BKF42="W"))</f>
        <v>0</v>
      </c>
      <c r="BHX20" s="255">
        <f ca="1">SUMPRODUCT((BJU3:BJU42=BHV20)*(BJX3:BJX42=BHV21)*(BKE3:BKE42="D"))+SUMPRODUCT((BJU3:BJU42=BHV20)*(BJX3:BJX42=BHV22)*(BKE3:BKE42="D"))+SUMPRODUCT((BJU3:BJU42=BHV20)*(BJX3:BJX42=BHV23)*(BKE3:BKE42="D"))+SUMPRODUCT((BJU3:BJU42=BHV21)*(BJX3:BJX42=BHV20)*(BKE3:BKE42="D"))+SUMPRODUCT((BJU3:BJU42=BHV22)*(BJX3:BJX42=BHV20)*(BKE3:BKE42="D"))+SUMPRODUCT((BJU3:BJU42=BHV23)*(BJX3:BJX42=BHV20)*(BKE3:BKE42="D"))</f>
        <v>0</v>
      </c>
      <c r="BHY20" s="255">
        <f ca="1">SUMPRODUCT((BJU3:BJU42=BHV20)*(BJX3:BJX42=BHV21)*(BKE3:BKE42="L"))+SUMPRODUCT((BJU3:BJU42=BHV20)*(BJX3:BJX42=BHV22)*(BKE3:BKE42="L"))+SUMPRODUCT((BJU3:BJU42=BHV20)*(BJX3:BJX42=BHV23)*(BKE3:BKE42="L"))+SUMPRODUCT((BJU3:BJU42=BHV21)*(BJX3:BJX42=BHV20)*(BKF3:BKF42="L"))+SUMPRODUCT((BJU3:BJU42=BHV22)*(BJX3:BJX42=BHV20)*(BKF3:BKF42="L"))+SUMPRODUCT((BJU3:BJU42=BHV23)*(BJX3:BJX42=BHV20)*(BKF3:BKF42="L"))</f>
        <v>0</v>
      </c>
      <c r="BHZ20" s="255">
        <f ca="1">IF(BHV20&lt;&gt;"",VLOOKUP(BHV20,BFA4:BFE29,5,FALSE),0)</f>
        <v>0</v>
      </c>
      <c r="BIA20" s="255">
        <f ca="1">IF(BHV20&lt;&gt;"",VLOOKUP(BHV20,BFA4:BFF29,6,FALSE),0)</f>
        <v>0</v>
      </c>
      <c r="BIB20" s="255">
        <f ca="1">BHZ20-BIA20+1000</f>
        <v>1000</v>
      </c>
      <c r="BIC20" s="255">
        <f ca="1">IF(BHV20&lt;&gt;"",VLOOKUP(BHV20,BFA4:BFH29,8,FALSE),0)</f>
        <v>0</v>
      </c>
      <c r="BID20" s="255">
        <f ca="1">IF(BHV20&lt;&gt;"",VLOOKUP(BHV20,BFA4:BFI29,9,FALSE),0)</f>
        <v>0</v>
      </c>
      <c r="BIE20" s="255">
        <f ca="1">BIC20-BID20+1000</f>
        <v>1000</v>
      </c>
      <c r="BIF20" s="255" t="str">
        <f ca="1">IF(BHV20&lt;&gt;"",VLOOKUP(BHV20,BFA18:BFE22,5,FALSE),"")</f>
        <v/>
      </c>
      <c r="BIG20" s="255" t="str">
        <f ca="1">IF(BHV20&lt;&gt;"",VLOOKUP(BHV20,BFA18:BFH22,8,FALSE),"")</f>
        <v/>
      </c>
      <c r="BIH20" s="255" t="str">
        <f ca="1">IF(BHV20&lt;&gt;"",VLOOKUP(BHV20,BFA18:BFO22,15,FALSE),"")</f>
        <v/>
      </c>
      <c r="BII20" s="255">
        <f ca="1">SUMPRODUCT((BJU3:BJU42=BHV20)*(BJX3:BJX42=BHV21)*BKA3:BKA42)+SUMPRODUCT((BJU3:BJU42=BHV20)*(BJX3:BJX42=BHV22)*BKA3:BKA42)+SUMPRODUCT((BJU3:BJU42=BHV20)*(BJX3:BJX42=BHV23)*BKA3:BKA42)+SUMPRODUCT((BJU3:BJU42=BHV21)*(BJX3:BJX42=BHV20)*BKB3:BKB42)+SUMPRODUCT((BJU3:BJU42=BHV22)*(BJX3:BJX42=BHV20)*BKB3:BKB42)+SUMPRODUCT((BJU3:BJU42=BHV23)*(BJX3:BJX42=BHV20)*BKB3:BKB42)</f>
        <v>0</v>
      </c>
      <c r="BIJ20" s="255">
        <f ca="1">SUMPRODUCT((BJU3:BJU42=BHV20)*(BJX3:BJX42=BHV21)*BKC3:BKC42)+SUMPRODUCT((BJU3:BJU42=BHV20)*(BJX3:BJX42=BHV22)*BKC3:BKC42)+SUMPRODUCT((BJU3:BJU42=BHV20)*(BJX3:BJX42=BHV23)*BKC3:BKC42)+SUMPRODUCT((BJU3:BJU42=BHV21)*(BJX3:BJX42=BHV20)*BKD3:BKD42)+SUMPRODUCT((BJU3:BJU42=BHV22)*(BJX3:BJX42=BHV20)*BKD3:BKD42)+SUMPRODUCT((BJU3:BJU42=BHV23)*(BJX3:BJX42=BHV20)*BKD3:BKD42)</f>
        <v>0</v>
      </c>
      <c r="BIK20" s="255">
        <f ca="1">BHW20*4+BHX20*2+BII20+BIJ20</f>
        <v>0</v>
      </c>
      <c r="BIL20" s="255" t="str">
        <f ca="1">IF(BHV20&lt;&gt;"",RANK(BIK20,BIK20:BIK23),"")</f>
        <v/>
      </c>
      <c r="BIM20" s="255">
        <f ca="1">SUMPRODUCT((BIK20:BIK23=BIK20)*(BIB20:BIB23&gt;BIB20))</f>
        <v>0</v>
      </c>
      <c r="BIN20" s="255">
        <f ca="1">SUMPRODUCT((BIK20:BIK23=BIK20)*(BIB20:BIB23=BIB20)*(BIE20:BIE23&gt;BIE20))</f>
        <v>0</v>
      </c>
      <c r="BIO20" s="255">
        <f ca="1">SUMPRODUCT((BIK18:BIK22=BIK20)*(BIB18:BIB22=BIB20)*(BIE18:BIE22=BIE20)*(BIF18:BIF22&gt;BIF20))</f>
        <v>0</v>
      </c>
      <c r="BIP20" s="255">
        <f ca="1">SUMPRODUCT((BIK18:BIK22=BIK20)*(BIB18:BIB22=BIB20)*(BIE18:BIE22=BIE20)*(BIF18:BIF22=BIF20)*(BIG18:BIG22&gt;BIG20))</f>
        <v>0</v>
      </c>
      <c r="BIQ20" s="255">
        <f ca="1">SUMPRODUCT((BIK18:BIK22=BIK20)*(BIB18:BIB22=BIB20)*(BIE18:BIE22=BIE20)*(BIF18:BIF22=BIF20)*(BIG18:BIG22=BIG20)*(BIH18:BIH22&gt;BIH20))</f>
        <v>0</v>
      </c>
      <c r="BIR20" s="255" t="str">
        <f t="shared" ref="BIR20:BIR22" ca="1" si="1161">IF(BHV20&lt;&gt;"",SUM(BIL20:BIQ20)+2,"")</f>
        <v/>
      </c>
      <c r="BIS20" s="255" t="str">
        <f ca="1">IF(BHV20&lt;&gt;"",INDEX(BHV20:BHV22,MATCH(3,BIR20:BIR22,0),0),"")</f>
        <v/>
      </c>
      <c r="BJR20" s="255" t="str">
        <f ca="1">IF(BIS20&lt;&gt;"",BIS20,IF(BHU20&lt;&gt;"",BHU20,IF(BGW20&lt;&gt;"",BGW20,BFS20)))</f>
        <v>Tonga</v>
      </c>
      <c r="BJS20" s="255">
        <v>3</v>
      </c>
      <c r="BJT20" s="255">
        <v>18</v>
      </c>
      <c r="BJU20" s="255" t="str">
        <f t="shared" si="98"/>
        <v>Scotland</v>
      </c>
      <c r="BJV20" s="255" t="str">
        <f ca="1">IF(OFFSET('All Players'!$W27,0,BJV$1)&lt;&gt;"",OFFSET('All Players'!$W27,0,BJV$1),"")</f>
        <v/>
      </c>
      <c r="BJW20" s="255" t="str">
        <f ca="1">IF(OFFSET('All Players'!$Y27,0,BJV$1)&lt;&gt;"",OFFSET('All Players'!$Y27,0,BJV$1),"")</f>
        <v/>
      </c>
      <c r="BJX20" s="255" t="str">
        <f t="shared" si="99"/>
        <v>USA</v>
      </c>
      <c r="BJY20" s="255" t="str">
        <f ca="1">IF(OFFSET('All Players'!$AA27,0,BJX$1)&lt;&gt;"",OFFSET('All Players'!$AA27,0,BJX$1),"")</f>
        <v/>
      </c>
      <c r="BJZ20" s="255" t="str">
        <f ca="1">IF(OFFSET('All Players'!$AC27,0,BJY$1)&lt;&gt;"",OFFSET('All Players'!$AC27,0,BJY$1),"")</f>
        <v/>
      </c>
      <c r="BKA20" s="255">
        <f t="shared" ca="1" si="100"/>
        <v>0</v>
      </c>
      <c r="BKB20" s="255">
        <f t="shared" ca="1" si="101"/>
        <v>0</v>
      </c>
      <c r="BKC20" s="255">
        <f t="shared" ca="1" si="102"/>
        <v>0</v>
      </c>
      <c r="BKD20" s="255">
        <f t="shared" ca="1" si="103"/>
        <v>0</v>
      </c>
      <c r="BKE20" s="255" t="str">
        <f t="shared" ca="1" si="104"/>
        <v/>
      </c>
      <c r="BKF20" s="255" t="str">
        <f t="shared" ca="1" si="105"/>
        <v/>
      </c>
      <c r="BKG20" s="255">
        <f ca="1">VLOOKUP(BKH20,BOY18:BOZ22,2,FALSE)</f>
        <v>3</v>
      </c>
      <c r="BKH20" s="255" t="s">
        <v>34</v>
      </c>
      <c r="BKI20" s="255">
        <f t="shared" ca="1" si="957"/>
        <v>0</v>
      </c>
      <c r="BKJ20" s="255">
        <f t="shared" ca="1" si="958"/>
        <v>0</v>
      </c>
      <c r="BKK20" s="255">
        <f t="shared" ca="1" si="959"/>
        <v>0</v>
      </c>
      <c r="BKL20" s="255">
        <f t="shared" ca="1" si="960"/>
        <v>0</v>
      </c>
      <c r="BKM20" s="255">
        <f t="shared" ca="1" si="1102"/>
        <v>0</v>
      </c>
      <c r="BKN20" s="255">
        <f t="shared" ca="1" si="961"/>
        <v>1000</v>
      </c>
      <c r="BKO20" s="255">
        <f t="shared" ca="1" si="1103"/>
        <v>0</v>
      </c>
      <c r="BKP20" s="255">
        <f t="shared" ca="1" si="1104"/>
        <v>0</v>
      </c>
      <c r="BKQ20" s="255">
        <f t="shared" ca="1" si="962"/>
        <v>1000</v>
      </c>
      <c r="BKR20" s="255">
        <f t="shared" ca="1" si="963"/>
        <v>0</v>
      </c>
      <c r="BKS20" s="255">
        <f ca="1">SUMIF(BPB:BPB,BKH20,BPH:BPH)+SUMIF(BPE:BPE,BKH20,BPI:BPI)</f>
        <v>0</v>
      </c>
      <c r="BKT20" s="255">
        <f ca="1">SUMIF(BPB:BPB,BKH20,BPJ:BPJ)+SUMIF(BPE:BPE,BKH20,BPK:BPK)</f>
        <v>0</v>
      </c>
      <c r="BKU20" s="255">
        <f t="shared" ca="1" si="964"/>
        <v>0</v>
      </c>
      <c r="BKV20" s="255">
        <v>12</v>
      </c>
      <c r="BKW20" s="255">
        <f t="shared" ca="1" si="1105"/>
        <v>1</v>
      </c>
      <c r="BKY20" s="255">
        <f ca="1">RANK(BKU20,BKU$18:BKU$22)+COUNTIF(BKU$18:BKU20,BKU20)-1</f>
        <v>3</v>
      </c>
      <c r="BKZ20" s="255" t="str">
        <f ca="1">INDEX(BKH$18:BKH$22,MATCH(3,BKY$18:BKY$22,0),0)</f>
        <v>Tonga</v>
      </c>
      <c r="BLA20" s="255">
        <f t="shared" ca="1" si="1106"/>
        <v>1</v>
      </c>
      <c r="BLB20" s="255" t="str">
        <f ca="1">IF(AND(BLB19&lt;&gt;"",BLA20=1),BKZ20,"")</f>
        <v>Tonga</v>
      </c>
      <c r="BLC20" s="255" t="str">
        <f ca="1">IF(AND(BLC19&lt;&gt;"",BLA21=2),BKZ21,"")</f>
        <v/>
      </c>
      <c r="BLD20" s="255" t="str">
        <f ca="1">IF(AND(BLD19&lt;&gt;"",BLA22=3),BKZ22,"")</f>
        <v/>
      </c>
      <c r="BLG20" s="255" t="str">
        <f t="shared" ca="1" si="1107"/>
        <v>Tonga</v>
      </c>
      <c r="BLH20" s="255">
        <f ca="1">SUMPRODUCT((BPB3:BPB42=BLG20)*(BPE3:BPE42=BLG21)*(BPL3:BPL42="W"))+SUMPRODUCT((BPB3:BPB42=BLG20)*(BPE3:BPE42=BLG22)*(BPL3:BPL42="W"))+SUMPRODUCT((BPB3:BPB42=BLG20)*(BPE3:BPE42=BLG18)*(BPL3:BPL42="W"))+SUMPRODUCT((BPB3:BPB42=BLG20)*(BPE3:BPE42=BLG19)*(BPL3:BPL42="W"))+SUMPRODUCT((BPB3:BPB42=BLG21)*(BPE3:BPE42=BLG20)*(BPM3:BPM42="W"))+SUMPRODUCT((BPB3:BPB42=BLG22)*(BPE3:BPE42=BLG20)*(BPM3:BPM42="W"))+SUMPRODUCT((BPB3:BPB42=BLG18)*(BPE3:BPE42=BLG20)*(BPM3:BPM42="W"))+SUMPRODUCT((BPB3:BPB42=BLG19)*(BPE3:BPE42=BLG20)*(BPM3:BPM42="W"))</f>
        <v>0</v>
      </c>
      <c r="BLI20" s="255">
        <f ca="1">SUMPRODUCT((BPB3:BPB42=BLG20)*(BPE3:BPE42=BLG21)*(BPL3:BPL42="D"))+SUMPRODUCT((BPB3:BPB42=BLG20)*(BPE3:BPE42=BLG22)*(BPL3:BPL42="D"))+SUMPRODUCT((BPB3:BPB42=BLG20)*(BPE3:BPE42=BLG18)*(BPL3:BPL42="D"))+SUMPRODUCT((BPB3:BPB42=BLG20)*(BPE3:BPE42=BLG19)*(BPL3:BPL42="D"))+SUMPRODUCT((BPB3:BPB42=BLG21)*(BPE3:BPE42=BLG20)*(BPL3:BPL42="D"))+SUMPRODUCT((BPB3:BPB42=BLG22)*(BPE3:BPE42=BLG20)*(BPL3:BPL42="D"))+SUMPRODUCT((BPB3:BPB42=BLG18)*(BPE3:BPE42=BLG20)*(BPL3:BPL42="D"))+SUMPRODUCT((BPB3:BPB42=BLG19)*(BPE3:BPE42=BLG20)*(BPL3:BPL42="D"))</f>
        <v>0</v>
      </c>
      <c r="BLJ20" s="255">
        <f ca="1">SUMPRODUCT((BPB3:BPB42=BLG20)*(BPE3:BPE42=BLG21)*(BPL3:BPL42="L"))+SUMPRODUCT((BPB3:BPB42=BLG20)*(BPE3:BPE42=BLG22)*(BPL3:BPL42="L"))+SUMPRODUCT((BPB3:BPB42=BLG20)*(BPE3:BPE42=BLG18)*(BPL3:BPL42="L"))+SUMPRODUCT((BPB3:BPB42=BLG20)*(BPE3:BPE42=BLG19)*(BPL3:BPL42="L"))+SUMPRODUCT((BPB3:BPB42=BLG21)*(BPE3:BPE42=BLG20)*(BPM3:BPM42="L"))+SUMPRODUCT((BPB3:BPB42=BLG22)*(BPE3:BPE42=BLG20)*(BPM3:BPM42="L"))+SUMPRODUCT((BPB3:BPB42=BLG18)*(BPE3:BPE42=BLG20)*(BPM3:BPM42="L"))+SUMPRODUCT((BPB3:BPB42=BLG19)*(BPE3:BPE42=BLG20)*(BPM3:BPM42="L"))</f>
        <v>0</v>
      </c>
      <c r="BLK20" s="255">
        <f ca="1">IF(BLG20&lt;&gt;"",VLOOKUP(BLG20,BKH4:BKL29,5,FALSE),0)</f>
        <v>0</v>
      </c>
      <c r="BLL20" s="255">
        <f ca="1">IF(BLG20&lt;&gt;"",VLOOKUP(BLG20,BKH4:BKM29,6,FALSE),0)</f>
        <v>0</v>
      </c>
      <c r="BLM20" s="255">
        <f ca="1">BLK20-BLL20+1000</f>
        <v>1000</v>
      </c>
      <c r="BLN20" s="255">
        <f ca="1">IF(BLG20&lt;&gt;"",VLOOKUP(BLG20,BKH4:BKO29,8,FALSE),0)</f>
        <v>0</v>
      </c>
      <c r="BLO20" s="255">
        <f ca="1">IF(BLG20&lt;&gt;"",VLOOKUP(BLG20,BKH4:BKP29,9,FALSE),0)</f>
        <v>0</v>
      </c>
      <c r="BLP20" s="255">
        <f ca="1">IF(BLG20&lt;&gt;"",BLN20-BLO20+1000,"")</f>
        <v>1000</v>
      </c>
      <c r="BLQ20" s="255">
        <f ca="1">IF(BLG20&lt;&gt;"",VLOOKUP(BLG20,BKH18:BKL22,5,FALSE),"")</f>
        <v>0</v>
      </c>
      <c r="BLR20" s="255">
        <f ca="1">IF(BLG20&lt;&gt;"",VLOOKUP(BLG20,BKH18:BKO22,8,FALSE),"")</f>
        <v>0</v>
      </c>
      <c r="BLS20" s="255">
        <f ca="1">IF(BLG20&lt;&gt;"",VLOOKUP(BLG20,BKH18:BKV22,15,FALSE),"")</f>
        <v>12</v>
      </c>
      <c r="BLT20" s="255">
        <f ca="1">SUMPRODUCT((BPB3:BPB42=BLG20)*(BPE3:BPE42=BLG21)*BPH3:BPH42)+SUMPRODUCT((BPB3:BPB42=BLG20)*(BPE3:BPE42=BLG22)*BPH3:BPH42)+SUMPRODUCT((BPB3:BPB42=BLG20)*(BPE3:BPE42=BLG18)*BPH3:BPH42)+SUMPRODUCT((BPB3:BPB42=BLG20)*(BPE3:BPE42=BLG19)*BPH3:BPH42)+SUMPRODUCT((BPB3:BPB42=BLG21)*(BPE3:BPE42=BLG20)*BPI3:BPI42)+SUMPRODUCT((BPB3:BPB42=BLG22)*(BPE3:BPE42=BLG20)*BPI3:BPI42)+SUMPRODUCT((BPB3:BPB42=BLG18)*(BPE3:BPE42=BLG20)*BPI3:BPI42)+SUMPRODUCT((BPB3:BPB42=BLG19)*(BPE3:BPE42=BLG20)*BPI3:BPI42)</f>
        <v>0</v>
      </c>
      <c r="BLU20" s="255">
        <f ca="1">SUMPRODUCT((BPB3:BPB42=BLG20)*(BPE3:BPE42=BLG21)*BPJ3:BPJ42)+SUMPRODUCT((BPB3:BPB42=BLG20)*(BPE3:BPE42=BLG22)*BPJ3:BPJ42)+SUMPRODUCT((BPB3:BPB42=BLG20)*(BPE3:BPE42=BLG18)*BPJ3:BPJ42)+SUMPRODUCT((BPB3:BPB42=BLG20)*(BPE3:BPE42=BLG19)*BPJ3:BPJ42)+SUMPRODUCT((BPB3:BPB42=BLG21)*(BPE3:BPE42=BLG20)*BPK3:BPK42)+SUMPRODUCT((BPB3:BPB42=BLG22)*(BPE3:BPE42=BLG20)*BPK3:BPK42)+SUMPRODUCT((BPB3:BPB42=BLG18)*(BPE3:BPE42=BLG20)*BPK3:BPK42)+SUMPRODUCT((BPB3:BPB42=BLG19)*(BPE3:BPE42=BLG20)*BPK3:BPK42)</f>
        <v>0</v>
      </c>
      <c r="BLV20" s="255">
        <f ca="1">IF(BLG20&lt;&gt;"",BLH20*4+BLI20*2+BLT20+BLU20,"")</f>
        <v>0</v>
      </c>
      <c r="BLW20" s="255">
        <f ca="1">IF(BLG20&lt;&gt;"",RANK(BLV20,BLV18:BLV22),"")</f>
        <v>1</v>
      </c>
      <c r="BLX20" s="255">
        <f ca="1">SUMPRODUCT((BLV18:BLV22=BLV20)*(BLM18:BLM22&gt;BLM20))</f>
        <v>0</v>
      </c>
      <c r="BLY20" s="255">
        <f ca="1">SUMPRODUCT((BLV18:BLV22=BLV20)*(BLM18:BLM22=BLM20)*(BLP18:BLP22&gt;BLP20))</f>
        <v>0</v>
      </c>
      <c r="BLZ20" s="255">
        <f ca="1">SUMPRODUCT((BLV18:BLV22=BLV20)*(BLM18:BLM22=BLM20)*(BLP18:BLP22=BLP20)*(BLQ18:BLQ22&gt;BLQ20))</f>
        <v>0</v>
      </c>
      <c r="BMA20" s="255">
        <f ca="1">SUMPRODUCT((BLV18:BLV22=BLV20)*(BLM18:BLM22=BLM20)*(BLP18:BLP22=BLP20)*(BLQ18:BLQ22=BLQ20)*(BLR18:BLR22&gt;BLR20))</f>
        <v>0</v>
      </c>
      <c r="BMB20" s="255">
        <f ca="1">SUMPRODUCT((BLV18:BLV22=BLV20)*(BLM18:BLM22=BLM20)*(BLP18:BLP22=BLP20)*(BLQ18:BLQ22=BLQ20)*(BLR18:BLR22=BLR20)*(BLS18:BLS22&gt;BLS20))</f>
        <v>2</v>
      </c>
      <c r="BMC20" s="255">
        <f t="shared" ca="1" si="965"/>
        <v>3</v>
      </c>
      <c r="BMD20" s="255" t="str">
        <f ca="1">IF(BLG20&lt;&gt;"",INDEX(BLG18:BLG22,MATCH(3,BMC18:BMC22,0),0),"")</f>
        <v>Tonga</v>
      </c>
      <c r="BME20" s="255" t="str">
        <f ca="1">IF(BLC19&lt;&gt;"",BLC19,"")</f>
        <v/>
      </c>
      <c r="BMF20" s="255">
        <f ca="1">SUMPRODUCT((BPB3:BPB42=BME20)*(BPE3:BPE42=BME21)*(BPL3:BPL42="W"))+SUMPRODUCT((BPB3:BPB42=BME20)*(BPE3:BPE42=BME22)*(BPL3:BPL42="W"))+SUMPRODUCT((BPB3:BPB42=BME20)*(BPE3:BPE42=BME19)*(BPL3:BPL42="W"))+SUMPRODUCT((BPB3:BPB42=BME21)*(BPE3:BPE42=BME20)*(BPM3:BPM42="W"))+SUMPRODUCT((BPB3:BPB42=BME22)*(BPE3:BPE42=BME20)*(BPM3:BPM42="W"))+SUMPRODUCT((BPB3:BPB42=BME19)*(BPE3:BPE42=BME20)*(BPM3:BPM42="W"))</f>
        <v>0</v>
      </c>
      <c r="BMG20" s="255">
        <f ca="1">SUMPRODUCT((BPB3:BPB42=BME20)*(BPE3:BPE42=BME21)*(BPL3:BPL42="D"))+SUMPRODUCT((BPB3:BPB42=BME20)*(BPE3:BPE42=BME22)*(BPL3:BPL42="D"))+SUMPRODUCT((BPB3:BPB42=BME20)*(BPE3:BPE42=BME19)*(BPL3:BPL42="D"))+SUMPRODUCT((BPB3:BPB42=BME21)*(BPE3:BPE42=BME20)*(BPL3:BPL42="D"))+SUMPRODUCT((BPB3:BPB42=BME22)*(BPE3:BPE42=BME20)*(BPL3:BPL42="D"))+SUMPRODUCT((BPB3:BPB42=BME19)*(BPE3:BPE42=BME20)*(BPL3:BPL42="D"))</f>
        <v>0</v>
      </c>
      <c r="BMH20" s="255">
        <f ca="1">SUMPRODUCT((BPB3:BPB42=BME20)*(BPE3:BPE42=BME21)*(BPL3:BPL42="L"))+SUMPRODUCT((BPB3:BPB42=BME20)*(BPE3:BPE42=BME22)*(BPL3:BPL42="L"))+SUMPRODUCT((BPB3:BPB42=BME20)*(BPE3:BPE42=BME19)*(BPL3:BPL42="L"))+SUMPRODUCT((BPB3:BPB42=BME21)*(BPE3:BPE42=BME20)*(BPM3:BPM42="L"))+SUMPRODUCT((BPB3:BPB42=BME22)*(BPE3:BPE42=BME20)*(BPM3:BPM42="L"))+SUMPRODUCT((BPB3:BPB42=BME19)*(BPE3:BPE42=BME20)*(BPM3:BPM42="L"))</f>
        <v>0</v>
      </c>
      <c r="BMI20" s="255">
        <f ca="1">IF(BME20&lt;&gt;"",VLOOKUP(BME20,BKH4:BKL29,5,FALSE),0)</f>
        <v>0</v>
      </c>
      <c r="BMJ20" s="255">
        <f ca="1">IF(BME20&lt;&gt;"",VLOOKUP(BME20,BKH4:BKM29,6,FALSE),0)</f>
        <v>0</v>
      </c>
      <c r="BMK20" s="255">
        <f ca="1">BMI20-BMJ20+1000</f>
        <v>1000</v>
      </c>
      <c r="BML20" s="255">
        <f ca="1">IF(BME20&lt;&gt;"",VLOOKUP(BME20,BKH4:BKO29,8,FALSE),0)</f>
        <v>0</v>
      </c>
      <c r="BMM20" s="255">
        <f ca="1">IF(BME20&lt;&gt;"",VLOOKUP(BME20,BKH4:BKP29,9,FALSE),0)</f>
        <v>0</v>
      </c>
      <c r="BMN20" s="255">
        <f t="shared" ref="BMN20" ca="1" si="1162">BML20-BMM20+1000</f>
        <v>1000</v>
      </c>
      <c r="BMO20" s="255" t="str">
        <f ca="1">IF(BME20&lt;&gt;"",VLOOKUP(BME20,BKH18:BKL22,5,FALSE),"")</f>
        <v/>
      </c>
      <c r="BMP20" s="255" t="str">
        <f ca="1">IF(BME20&lt;&gt;"",VLOOKUP(BME20,BKH18:BKO22,8,FALSE),"")</f>
        <v/>
      </c>
      <c r="BMQ20" s="255" t="str">
        <f ca="1">IF(BME20&lt;&gt;"",VLOOKUP(BME20,BKH18:BKV22,15,FALSE),"")</f>
        <v/>
      </c>
      <c r="BMR20" s="255">
        <f ca="1">SUMPRODUCT((BPB3:BPB42=BME20)*(BPE3:BPE42=BME21)*BPH3:BPH42)+SUMPRODUCT((BPB3:BPB42=BME20)*(BPE3:BPE42=BME22)*BPH3:BPH42)+SUMPRODUCT((BPB3:BPB42=BME20)*(BPE3:BPE42=BME19)*BPH3:BPH42)+SUMPRODUCT((BPB3:BPB42=BME21)*(BPE3:BPE42=BME20)*BPI3:BPI42)+SUMPRODUCT((BPB3:BPB42=BME22)*(BPE3:BPE42=BME20)*BPI3:BPI42)+SUMPRODUCT((BPB3:BPB42=BME19)*(BPE3:BPE42=BME20)*BPI3:BPI42)</f>
        <v>0</v>
      </c>
      <c r="BMS20" s="255">
        <f ca="1">SUMPRODUCT((BPB3:BPB42=BME20)*(BPE3:BPE42=BME21)*BPJ3:BPJ42)+SUMPRODUCT((BPB3:BPB42=BME20)*(BPE3:BPE42=BME22)*BPJ3:BPJ42)+SUMPRODUCT((BPB3:BPB42=BME20)*(BPE3:BPE42=BME19)*BPJ3:BPJ42)+SUMPRODUCT((BPB3:BPB42=BME21)*(BPE3:BPE42=BME20)*BPK3:BPK42)+SUMPRODUCT((BPB3:BPB42=BME22)*(BPE3:BPE42=BME20)*BPK3:BPK42)+SUMPRODUCT((BPB3:BPB42=BME19)*(BPE3:BPE42=BME20)*BPK3:BPK42)</f>
        <v>0</v>
      </c>
      <c r="BMT20" s="255">
        <f ca="1">BMF20*4+BMG20*2+BMR20+BMS20</f>
        <v>0</v>
      </c>
      <c r="BMU20" s="255" t="str">
        <f ca="1">IF(BME20&lt;&gt;"",RANK(BMT20,BMT19:BMT22),"")</f>
        <v/>
      </c>
      <c r="BMV20" s="255">
        <f ca="1">SUMPRODUCT((BMT19:BMT22=BMT20)*(BMK19:BMK22&gt;BMK20))</f>
        <v>0</v>
      </c>
      <c r="BMW20" s="255">
        <f ca="1">SUMPRODUCT((BMT19:BMT22=BMT20)*(BMK19:BMK22=BMK20)*(BMN19:BMN22&gt;BMN20))</f>
        <v>0</v>
      </c>
      <c r="BMX20" s="255">
        <f ca="1">SUMPRODUCT((BMT18:BMT22=BMT20)*(BMK18:BMK22=BMK20)*(BMN18:BMN22=BMN20)*(BMO18:BMO22&gt;BMO20))</f>
        <v>0</v>
      </c>
      <c r="BMY20" s="255">
        <f ca="1">SUMPRODUCT((BMT18:BMT22=BMT20)*(BMK18:BMK22=BMK20)*(BMN18:BMN22=BMN20)*(BMO18:BMO22=BMO20)*(BMP18:BMP22&gt;BMP20))</f>
        <v>0</v>
      </c>
      <c r="BMZ20" s="255">
        <f ca="1">SUMPRODUCT((BMT18:BMT22=BMT20)*(BMK18:BMK22=BMK20)*(BMN18:BMN22=BMN20)*(BMO18:BMO22=BMO20)*(BMP18:BMP22=BMP20)*(BMQ18:BMQ22&gt;BMQ20))</f>
        <v>0</v>
      </c>
      <c r="BNA20" s="255" t="str">
        <f t="shared" ca="1" si="1110"/>
        <v/>
      </c>
      <c r="BNB20" s="255" t="str">
        <f ca="1">IF(BME20&lt;&gt;"",INDEX(BME19:BME22,MATCH(3,BNA19:BNA22,0),0),"")</f>
        <v/>
      </c>
      <c r="BNC20" s="255" t="str">
        <f ca="1">IF(BLD18&lt;&gt;"",BLD18,"")</f>
        <v/>
      </c>
      <c r="BND20" s="255">
        <f ca="1">SUMPRODUCT((BPB3:BPB42=BNC20)*(BPE3:BPE42=BNC21)*(BPL3:BPL42="W"))+SUMPRODUCT((BPB3:BPB42=BNC20)*(BPE3:BPE42=BNC22)*(BPL3:BPL42="W"))+SUMPRODUCT((BPB3:BPB42=BNC20)*(BPE3:BPE42=BNC23)*(BPL3:BPL42="W"))+SUMPRODUCT((BPB3:BPB42=BNC21)*(BPE3:BPE42=BNC20)*(BPM3:BPM42="W"))+SUMPRODUCT((BPB3:BPB42=BNC22)*(BPE3:BPE42=BNC20)*(BPM3:BPM42="W"))+SUMPRODUCT((BPB3:BPB42=BNC23)*(BPE3:BPE42=BNC20)*(BPM3:BPM42="W"))</f>
        <v>0</v>
      </c>
      <c r="BNE20" s="255">
        <f ca="1">SUMPRODUCT((BPB3:BPB42=BNC20)*(BPE3:BPE42=BNC21)*(BPL3:BPL42="D"))+SUMPRODUCT((BPB3:BPB42=BNC20)*(BPE3:BPE42=BNC22)*(BPL3:BPL42="D"))+SUMPRODUCT((BPB3:BPB42=BNC20)*(BPE3:BPE42=BNC23)*(BPL3:BPL42="D"))+SUMPRODUCT((BPB3:BPB42=BNC21)*(BPE3:BPE42=BNC20)*(BPL3:BPL42="D"))+SUMPRODUCT((BPB3:BPB42=BNC22)*(BPE3:BPE42=BNC20)*(BPL3:BPL42="D"))+SUMPRODUCT((BPB3:BPB42=BNC23)*(BPE3:BPE42=BNC20)*(BPL3:BPL42="D"))</f>
        <v>0</v>
      </c>
      <c r="BNF20" s="255">
        <f ca="1">SUMPRODUCT((BPB3:BPB42=BNC20)*(BPE3:BPE42=BNC21)*(BPL3:BPL42="L"))+SUMPRODUCT((BPB3:BPB42=BNC20)*(BPE3:BPE42=BNC22)*(BPL3:BPL42="L"))+SUMPRODUCT((BPB3:BPB42=BNC20)*(BPE3:BPE42=BNC23)*(BPL3:BPL42="L"))+SUMPRODUCT((BPB3:BPB42=BNC21)*(BPE3:BPE42=BNC20)*(BPM3:BPM42="L"))+SUMPRODUCT((BPB3:BPB42=BNC22)*(BPE3:BPE42=BNC20)*(BPM3:BPM42="L"))+SUMPRODUCT((BPB3:BPB42=BNC23)*(BPE3:BPE42=BNC20)*(BPM3:BPM42="L"))</f>
        <v>0</v>
      </c>
      <c r="BNG20" s="255">
        <f ca="1">IF(BNC20&lt;&gt;"",VLOOKUP(BNC20,BKH4:BKL29,5,FALSE),0)</f>
        <v>0</v>
      </c>
      <c r="BNH20" s="255">
        <f ca="1">IF(BNC20&lt;&gt;"",VLOOKUP(BNC20,BKH4:BKM29,6,FALSE),0)</f>
        <v>0</v>
      </c>
      <c r="BNI20" s="255">
        <f ca="1">BNG20-BNH20+1000</f>
        <v>1000</v>
      </c>
      <c r="BNJ20" s="255">
        <f ca="1">IF(BNC20&lt;&gt;"",VLOOKUP(BNC20,BKH4:BKO29,8,FALSE),0)</f>
        <v>0</v>
      </c>
      <c r="BNK20" s="255">
        <f ca="1">IF(BNC20&lt;&gt;"",VLOOKUP(BNC20,BKH4:BKP29,9,FALSE),0)</f>
        <v>0</v>
      </c>
      <c r="BNL20" s="255">
        <f ca="1">BNJ20-BNK20+1000</f>
        <v>1000</v>
      </c>
      <c r="BNM20" s="255" t="str">
        <f ca="1">IF(BNC20&lt;&gt;"",VLOOKUP(BNC20,BKH18:BKL22,5,FALSE),"")</f>
        <v/>
      </c>
      <c r="BNN20" s="255" t="str">
        <f ca="1">IF(BNC20&lt;&gt;"",VLOOKUP(BNC20,BKH18:BKO22,8,FALSE),"")</f>
        <v/>
      </c>
      <c r="BNO20" s="255" t="str">
        <f ca="1">IF(BNC20&lt;&gt;"",VLOOKUP(BNC20,BKH18:BKV22,15,FALSE),"")</f>
        <v/>
      </c>
      <c r="BNP20" s="255">
        <f ca="1">SUMPRODUCT((BPB3:BPB42=BNC20)*(BPE3:BPE42=BNC21)*BPH3:BPH42)+SUMPRODUCT((BPB3:BPB42=BNC20)*(BPE3:BPE42=BNC22)*BPH3:BPH42)+SUMPRODUCT((BPB3:BPB42=BNC20)*(BPE3:BPE42=BNC23)*BPH3:BPH42)+SUMPRODUCT((BPB3:BPB42=BNC21)*(BPE3:BPE42=BNC20)*BPI3:BPI42)+SUMPRODUCT((BPB3:BPB42=BNC22)*(BPE3:BPE42=BNC20)*BPI3:BPI42)+SUMPRODUCT((BPB3:BPB42=BNC23)*(BPE3:BPE42=BNC20)*BPI3:BPI42)</f>
        <v>0</v>
      </c>
      <c r="BNQ20" s="255">
        <f ca="1">SUMPRODUCT((BPB3:BPB42=BNC20)*(BPE3:BPE42=BNC21)*BPJ3:BPJ42)+SUMPRODUCT((BPB3:BPB42=BNC20)*(BPE3:BPE42=BNC22)*BPJ3:BPJ42)+SUMPRODUCT((BPB3:BPB42=BNC20)*(BPE3:BPE42=BNC23)*BPJ3:BPJ42)+SUMPRODUCT((BPB3:BPB42=BNC21)*(BPE3:BPE42=BNC20)*BPK3:BPK42)+SUMPRODUCT((BPB3:BPB42=BNC22)*(BPE3:BPE42=BNC20)*BPK3:BPK42)+SUMPRODUCT((BPB3:BPB42=BNC23)*(BPE3:BPE42=BNC20)*BPK3:BPK42)</f>
        <v>0</v>
      </c>
      <c r="BNR20" s="255">
        <f ca="1">BND20*4+BNE20*2+BNP20+BNQ20</f>
        <v>0</v>
      </c>
      <c r="BNS20" s="255" t="str">
        <f ca="1">IF(BNC20&lt;&gt;"",RANK(BNR20,BNR20:BNR23),"")</f>
        <v/>
      </c>
      <c r="BNT20" s="255">
        <f ca="1">SUMPRODUCT((BNR20:BNR23=BNR20)*(BNI20:BNI23&gt;BNI20))</f>
        <v>0</v>
      </c>
      <c r="BNU20" s="255">
        <f ca="1">SUMPRODUCT((BNR20:BNR23=BNR20)*(BNI20:BNI23=BNI20)*(BNL20:BNL23&gt;BNL20))</f>
        <v>0</v>
      </c>
      <c r="BNV20" s="255">
        <f ca="1">SUMPRODUCT((BNR18:BNR22=BNR20)*(BNI18:BNI22=BNI20)*(BNL18:BNL22=BNL20)*(BNM18:BNM22&gt;BNM20))</f>
        <v>0</v>
      </c>
      <c r="BNW20" s="255">
        <f ca="1">SUMPRODUCT((BNR18:BNR22=BNR20)*(BNI18:BNI22=BNI20)*(BNL18:BNL22=BNL20)*(BNM18:BNM22=BNM20)*(BNN18:BNN22&gt;BNN20))</f>
        <v>0</v>
      </c>
      <c r="BNX20" s="255">
        <f ca="1">SUMPRODUCT((BNR18:BNR22=BNR20)*(BNI18:BNI22=BNI20)*(BNL18:BNL22=BNL20)*(BNM18:BNM22=BNM20)*(BNN18:BNN22=BNN20)*(BNO18:BNO22&gt;BNO20))</f>
        <v>0</v>
      </c>
      <c r="BNY20" s="255" t="str">
        <f t="shared" ref="BNY20:BNY22" ca="1" si="1163">IF(BNC20&lt;&gt;"",SUM(BNS20:BNX20)+2,"")</f>
        <v/>
      </c>
      <c r="BNZ20" s="255" t="str">
        <f ca="1">IF(BNC20&lt;&gt;"",INDEX(BNC20:BNC22,MATCH(3,BNY20:BNY22,0),0),"")</f>
        <v/>
      </c>
      <c r="BOY20" s="255" t="str">
        <f ca="1">IF(BNZ20&lt;&gt;"",BNZ20,IF(BNB20&lt;&gt;"",BNB20,IF(BMD20&lt;&gt;"",BMD20,BKZ20)))</f>
        <v>Tonga</v>
      </c>
      <c r="BOZ20" s="255">
        <v>3</v>
      </c>
      <c r="BPA20" s="255">
        <v>18</v>
      </c>
      <c r="BPB20" s="255" t="str">
        <f t="shared" si="106"/>
        <v>Scotland</v>
      </c>
      <c r="BPC20" s="255" t="str">
        <f ca="1">IF(OFFSET('All Players'!$W27,0,BPC$1)&lt;&gt;"",OFFSET('All Players'!$W27,0,BPC$1),"")</f>
        <v/>
      </c>
      <c r="BPD20" s="255" t="str">
        <f ca="1">IF(OFFSET('All Players'!$Y27,0,BPC$1)&lt;&gt;"",OFFSET('All Players'!$Y27,0,BPC$1),"")</f>
        <v/>
      </c>
      <c r="BPE20" s="255" t="str">
        <f t="shared" si="107"/>
        <v>USA</v>
      </c>
      <c r="BPF20" s="255" t="str">
        <f ca="1">IF(OFFSET('All Players'!$AA27,0,BPE$1)&lt;&gt;"",OFFSET('All Players'!$AA27,0,BPE$1),"")</f>
        <v/>
      </c>
      <c r="BPG20" s="255" t="str">
        <f ca="1">IF(OFFSET('All Players'!$AC27,0,BPF$1)&lt;&gt;"",OFFSET('All Players'!$AC27,0,BPF$1),"")</f>
        <v/>
      </c>
      <c r="BPH20" s="255">
        <f t="shared" ca="1" si="108"/>
        <v>0</v>
      </c>
      <c r="BPI20" s="255">
        <f t="shared" ca="1" si="109"/>
        <v>0</v>
      </c>
      <c r="BPJ20" s="255">
        <f t="shared" ca="1" si="110"/>
        <v>0</v>
      </c>
      <c r="BPK20" s="255">
        <f t="shared" ca="1" si="111"/>
        <v>0</v>
      </c>
      <c r="BPL20" s="255" t="str">
        <f t="shared" ca="1" si="112"/>
        <v/>
      </c>
      <c r="BPM20" s="255" t="str">
        <f t="shared" ca="1" si="113"/>
        <v/>
      </c>
      <c r="BPN20" s="255">
        <f ca="1">VLOOKUP(BPO20,BUF18:BUG22,2,FALSE)</f>
        <v>3</v>
      </c>
      <c r="BPO20" s="255" t="s">
        <v>34</v>
      </c>
      <c r="BPP20" s="255">
        <f t="shared" ca="1" si="966"/>
        <v>0</v>
      </c>
      <c r="BPQ20" s="255">
        <f t="shared" ca="1" si="967"/>
        <v>0</v>
      </c>
      <c r="BPR20" s="255">
        <f t="shared" ca="1" si="968"/>
        <v>0</v>
      </c>
      <c r="BPS20" s="255">
        <f t="shared" ca="1" si="969"/>
        <v>0</v>
      </c>
      <c r="BPT20" s="255">
        <f t="shared" ca="1" si="1111"/>
        <v>0</v>
      </c>
      <c r="BPU20" s="255">
        <f t="shared" ca="1" si="970"/>
        <v>1000</v>
      </c>
      <c r="BPV20" s="255">
        <f t="shared" ca="1" si="1112"/>
        <v>0</v>
      </c>
      <c r="BPW20" s="255">
        <f t="shared" ca="1" si="1113"/>
        <v>0</v>
      </c>
      <c r="BPX20" s="255">
        <f t="shared" ca="1" si="971"/>
        <v>1000</v>
      </c>
      <c r="BPY20" s="255">
        <f t="shared" ca="1" si="972"/>
        <v>0</v>
      </c>
      <c r="BPZ20" s="255">
        <f ca="1">SUMIF(BUI:BUI,BPO20,BUO:BUO)+SUMIF(BUL:BUL,BPO20,BUP:BUP)</f>
        <v>0</v>
      </c>
      <c r="BQA20" s="255">
        <f ca="1">SUMIF(BUI:BUI,BPO20,BUQ:BUQ)+SUMIF(BUL:BUL,BPO20,BUR:BUR)</f>
        <v>0</v>
      </c>
      <c r="BQB20" s="255">
        <f t="shared" ca="1" si="973"/>
        <v>0</v>
      </c>
      <c r="BQC20" s="255">
        <v>12</v>
      </c>
      <c r="BQD20" s="255">
        <f t="shared" ca="1" si="1114"/>
        <v>1</v>
      </c>
      <c r="BQF20" s="255">
        <f ca="1">RANK(BQB20,BQB$18:BQB$22)+COUNTIF(BQB$18:BQB20,BQB20)-1</f>
        <v>3</v>
      </c>
      <c r="BQG20" s="255" t="str">
        <f ca="1">INDEX(BPO$18:BPO$22,MATCH(3,BQF$18:BQF$22,0),0)</f>
        <v>Tonga</v>
      </c>
      <c r="BQH20" s="255">
        <f t="shared" ca="1" si="1115"/>
        <v>1</v>
      </c>
      <c r="BQI20" s="255" t="str">
        <f ca="1">IF(AND(BQI19&lt;&gt;"",BQH20=1),BQG20,"")</f>
        <v>Tonga</v>
      </c>
      <c r="BQJ20" s="255" t="str">
        <f ca="1">IF(AND(BQJ19&lt;&gt;"",BQH21=2),BQG21,"")</f>
        <v/>
      </c>
      <c r="BQK20" s="255" t="str">
        <f ca="1">IF(AND(BQK19&lt;&gt;"",BQH22=3),BQG22,"")</f>
        <v/>
      </c>
      <c r="BQN20" s="255" t="str">
        <f t="shared" ca="1" si="1116"/>
        <v>Tonga</v>
      </c>
      <c r="BQO20" s="255">
        <f ca="1">SUMPRODUCT((BUI3:BUI42=BQN20)*(BUL3:BUL42=BQN21)*(BUS3:BUS42="W"))+SUMPRODUCT((BUI3:BUI42=BQN20)*(BUL3:BUL42=BQN22)*(BUS3:BUS42="W"))+SUMPRODUCT((BUI3:BUI42=BQN20)*(BUL3:BUL42=BQN18)*(BUS3:BUS42="W"))+SUMPRODUCT((BUI3:BUI42=BQN20)*(BUL3:BUL42=BQN19)*(BUS3:BUS42="W"))+SUMPRODUCT((BUI3:BUI42=BQN21)*(BUL3:BUL42=BQN20)*(BUT3:BUT42="W"))+SUMPRODUCT((BUI3:BUI42=BQN22)*(BUL3:BUL42=BQN20)*(BUT3:BUT42="W"))+SUMPRODUCT((BUI3:BUI42=BQN18)*(BUL3:BUL42=BQN20)*(BUT3:BUT42="W"))+SUMPRODUCT((BUI3:BUI42=BQN19)*(BUL3:BUL42=BQN20)*(BUT3:BUT42="W"))</f>
        <v>0</v>
      </c>
      <c r="BQP20" s="255">
        <f ca="1">SUMPRODUCT((BUI3:BUI42=BQN20)*(BUL3:BUL42=BQN21)*(BUS3:BUS42="D"))+SUMPRODUCT((BUI3:BUI42=BQN20)*(BUL3:BUL42=BQN22)*(BUS3:BUS42="D"))+SUMPRODUCT((BUI3:BUI42=BQN20)*(BUL3:BUL42=BQN18)*(BUS3:BUS42="D"))+SUMPRODUCT((BUI3:BUI42=BQN20)*(BUL3:BUL42=BQN19)*(BUS3:BUS42="D"))+SUMPRODUCT((BUI3:BUI42=BQN21)*(BUL3:BUL42=BQN20)*(BUS3:BUS42="D"))+SUMPRODUCT((BUI3:BUI42=BQN22)*(BUL3:BUL42=BQN20)*(BUS3:BUS42="D"))+SUMPRODUCT((BUI3:BUI42=BQN18)*(BUL3:BUL42=BQN20)*(BUS3:BUS42="D"))+SUMPRODUCT((BUI3:BUI42=BQN19)*(BUL3:BUL42=BQN20)*(BUS3:BUS42="D"))</f>
        <v>0</v>
      </c>
      <c r="BQQ20" s="255">
        <f ca="1">SUMPRODUCT((BUI3:BUI42=BQN20)*(BUL3:BUL42=BQN21)*(BUS3:BUS42="L"))+SUMPRODUCT((BUI3:BUI42=BQN20)*(BUL3:BUL42=BQN22)*(BUS3:BUS42="L"))+SUMPRODUCT((BUI3:BUI42=BQN20)*(BUL3:BUL42=BQN18)*(BUS3:BUS42="L"))+SUMPRODUCT((BUI3:BUI42=BQN20)*(BUL3:BUL42=BQN19)*(BUS3:BUS42="L"))+SUMPRODUCT((BUI3:BUI42=BQN21)*(BUL3:BUL42=BQN20)*(BUT3:BUT42="L"))+SUMPRODUCT((BUI3:BUI42=BQN22)*(BUL3:BUL42=BQN20)*(BUT3:BUT42="L"))+SUMPRODUCT((BUI3:BUI42=BQN18)*(BUL3:BUL42=BQN20)*(BUT3:BUT42="L"))+SUMPRODUCT((BUI3:BUI42=BQN19)*(BUL3:BUL42=BQN20)*(BUT3:BUT42="L"))</f>
        <v>0</v>
      </c>
      <c r="BQR20" s="255">
        <f ca="1">IF(BQN20&lt;&gt;"",VLOOKUP(BQN20,BPO4:BPS29,5,FALSE),0)</f>
        <v>0</v>
      </c>
      <c r="BQS20" s="255">
        <f ca="1">IF(BQN20&lt;&gt;"",VLOOKUP(BQN20,BPO4:BPT29,6,FALSE),0)</f>
        <v>0</v>
      </c>
      <c r="BQT20" s="255">
        <f ca="1">BQR20-BQS20+1000</f>
        <v>1000</v>
      </c>
      <c r="BQU20" s="255">
        <f ca="1">IF(BQN20&lt;&gt;"",VLOOKUP(BQN20,BPO4:BPV29,8,FALSE),0)</f>
        <v>0</v>
      </c>
      <c r="BQV20" s="255">
        <f ca="1">IF(BQN20&lt;&gt;"",VLOOKUP(BQN20,BPO4:BPW29,9,FALSE),0)</f>
        <v>0</v>
      </c>
      <c r="BQW20" s="255">
        <f ca="1">IF(BQN20&lt;&gt;"",BQU20-BQV20+1000,"")</f>
        <v>1000</v>
      </c>
      <c r="BQX20" s="255">
        <f ca="1">IF(BQN20&lt;&gt;"",VLOOKUP(BQN20,BPO18:BPS22,5,FALSE),"")</f>
        <v>0</v>
      </c>
      <c r="BQY20" s="255">
        <f ca="1">IF(BQN20&lt;&gt;"",VLOOKUP(BQN20,BPO18:BPV22,8,FALSE),"")</f>
        <v>0</v>
      </c>
      <c r="BQZ20" s="255">
        <f ca="1">IF(BQN20&lt;&gt;"",VLOOKUP(BQN20,BPO18:BQC22,15,FALSE),"")</f>
        <v>12</v>
      </c>
      <c r="BRA20" s="255">
        <f ca="1">SUMPRODUCT((BUI3:BUI42=BQN20)*(BUL3:BUL42=BQN21)*BUO3:BUO42)+SUMPRODUCT((BUI3:BUI42=BQN20)*(BUL3:BUL42=BQN22)*BUO3:BUO42)+SUMPRODUCT((BUI3:BUI42=BQN20)*(BUL3:BUL42=BQN18)*BUO3:BUO42)+SUMPRODUCT((BUI3:BUI42=BQN20)*(BUL3:BUL42=BQN19)*BUO3:BUO42)+SUMPRODUCT((BUI3:BUI42=BQN21)*(BUL3:BUL42=BQN20)*BUP3:BUP42)+SUMPRODUCT((BUI3:BUI42=BQN22)*(BUL3:BUL42=BQN20)*BUP3:BUP42)+SUMPRODUCT((BUI3:BUI42=BQN18)*(BUL3:BUL42=BQN20)*BUP3:BUP42)+SUMPRODUCT((BUI3:BUI42=BQN19)*(BUL3:BUL42=BQN20)*BUP3:BUP42)</f>
        <v>0</v>
      </c>
      <c r="BRB20" s="255">
        <f ca="1">SUMPRODUCT((BUI3:BUI42=BQN20)*(BUL3:BUL42=BQN21)*BUQ3:BUQ42)+SUMPRODUCT((BUI3:BUI42=BQN20)*(BUL3:BUL42=BQN22)*BUQ3:BUQ42)+SUMPRODUCT((BUI3:BUI42=BQN20)*(BUL3:BUL42=BQN18)*BUQ3:BUQ42)+SUMPRODUCT((BUI3:BUI42=BQN20)*(BUL3:BUL42=BQN19)*BUQ3:BUQ42)+SUMPRODUCT((BUI3:BUI42=BQN21)*(BUL3:BUL42=BQN20)*BUR3:BUR42)+SUMPRODUCT((BUI3:BUI42=BQN22)*(BUL3:BUL42=BQN20)*BUR3:BUR42)+SUMPRODUCT((BUI3:BUI42=BQN18)*(BUL3:BUL42=BQN20)*BUR3:BUR42)+SUMPRODUCT((BUI3:BUI42=BQN19)*(BUL3:BUL42=BQN20)*BUR3:BUR42)</f>
        <v>0</v>
      </c>
      <c r="BRC20" s="255">
        <f ca="1">IF(BQN20&lt;&gt;"",BQO20*4+BQP20*2+BRA20+BRB20,"")</f>
        <v>0</v>
      </c>
      <c r="BRD20" s="255">
        <f ca="1">IF(BQN20&lt;&gt;"",RANK(BRC20,BRC18:BRC22),"")</f>
        <v>1</v>
      </c>
      <c r="BRE20" s="255">
        <f ca="1">SUMPRODUCT((BRC18:BRC22=BRC20)*(BQT18:BQT22&gt;BQT20))</f>
        <v>0</v>
      </c>
      <c r="BRF20" s="255">
        <f ca="1">SUMPRODUCT((BRC18:BRC22=BRC20)*(BQT18:BQT22=BQT20)*(BQW18:BQW22&gt;BQW20))</f>
        <v>0</v>
      </c>
      <c r="BRG20" s="255">
        <f ca="1">SUMPRODUCT((BRC18:BRC22=BRC20)*(BQT18:BQT22=BQT20)*(BQW18:BQW22=BQW20)*(BQX18:BQX22&gt;BQX20))</f>
        <v>0</v>
      </c>
      <c r="BRH20" s="255">
        <f ca="1">SUMPRODUCT((BRC18:BRC22=BRC20)*(BQT18:BQT22=BQT20)*(BQW18:BQW22=BQW20)*(BQX18:BQX22=BQX20)*(BQY18:BQY22&gt;BQY20))</f>
        <v>0</v>
      </c>
      <c r="BRI20" s="255">
        <f ca="1">SUMPRODUCT((BRC18:BRC22=BRC20)*(BQT18:BQT22=BQT20)*(BQW18:BQW22=BQW20)*(BQX18:BQX22=BQX20)*(BQY18:BQY22=BQY20)*(BQZ18:BQZ22&gt;BQZ20))</f>
        <v>2</v>
      </c>
      <c r="BRJ20" s="255">
        <f t="shared" ca="1" si="974"/>
        <v>3</v>
      </c>
      <c r="BRK20" s="255" t="str">
        <f ca="1">IF(BQN20&lt;&gt;"",INDEX(BQN18:BQN22,MATCH(3,BRJ18:BRJ22,0),0),"")</f>
        <v>Tonga</v>
      </c>
      <c r="BRL20" s="255" t="str">
        <f ca="1">IF(BQJ19&lt;&gt;"",BQJ19,"")</f>
        <v/>
      </c>
      <c r="BRM20" s="255">
        <f ca="1">SUMPRODUCT((BUI3:BUI42=BRL20)*(BUL3:BUL42=BRL21)*(BUS3:BUS42="W"))+SUMPRODUCT((BUI3:BUI42=BRL20)*(BUL3:BUL42=BRL22)*(BUS3:BUS42="W"))+SUMPRODUCT((BUI3:BUI42=BRL20)*(BUL3:BUL42=BRL19)*(BUS3:BUS42="W"))+SUMPRODUCT((BUI3:BUI42=BRL21)*(BUL3:BUL42=BRL20)*(BUT3:BUT42="W"))+SUMPRODUCT((BUI3:BUI42=BRL22)*(BUL3:BUL42=BRL20)*(BUT3:BUT42="W"))+SUMPRODUCT((BUI3:BUI42=BRL19)*(BUL3:BUL42=BRL20)*(BUT3:BUT42="W"))</f>
        <v>0</v>
      </c>
      <c r="BRN20" s="255">
        <f ca="1">SUMPRODUCT((BUI3:BUI42=BRL20)*(BUL3:BUL42=BRL21)*(BUS3:BUS42="D"))+SUMPRODUCT((BUI3:BUI42=BRL20)*(BUL3:BUL42=BRL22)*(BUS3:BUS42="D"))+SUMPRODUCT((BUI3:BUI42=BRL20)*(BUL3:BUL42=BRL19)*(BUS3:BUS42="D"))+SUMPRODUCT((BUI3:BUI42=BRL21)*(BUL3:BUL42=BRL20)*(BUS3:BUS42="D"))+SUMPRODUCT((BUI3:BUI42=BRL22)*(BUL3:BUL42=BRL20)*(BUS3:BUS42="D"))+SUMPRODUCT((BUI3:BUI42=BRL19)*(BUL3:BUL42=BRL20)*(BUS3:BUS42="D"))</f>
        <v>0</v>
      </c>
      <c r="BRO20" s="255">
        <f ca="1">SUMPRODUCT((BUI3:BUI42=BRL20)*(BUL3:BUL42=BRL21)*(BUS3:BUS42="L"))+SUMPRODUCT((BUI3:BUI42=BRL20)*(BUL3:BUL42=BRL22)*(BUS3:BUS42="L"))+SUMPRODUCT((BUI3:BUI42=BRL20)*(BUL3:BUL42=BRL19)*(BUS3:BUS42="L"))+SUMPRODUCT((BUI3:BUI42=BRL21)*(BUL3:BUL42=BRL20)*(BUT3:BUT42="L"))+SUMPRODUCT((BUI3:BUI42=BRL22)*(BUL3:BUL42=BRL20)*(BUT3:BUT42="L"))+SUMPRODUCT((BUI3:BUI42=BRL19)*(BUL3:BUL42=BRL20)*(BUT3:BUT42="L"))</f>
        <v>0</v>
      </c>
      <c r="BRP20" s="255">
        <f ca="1">IF(BRL20&lt;&gt;"",VLOOKUP(BRL20,BPO4:BPS29,5,FALSE),0)</f>
        <v>0</v>
      </c>
      <c r="BRQ20" s="255">
        <f ca="1">IF(BRL20&lt;&gt;"",VLOOKUP(BRL20,BPO4:BPT29,6,FALSE),0)</f>
        <v>0</v>
      </c>
      <c r="BRR20" s="255">
        <f ca="1">BRP20-BRQ20+1000</f>
        <v>1000</v>
      </c>
      <c r="BRS20" s="255">
        <f ca="1">IF(BRL20&lt;&gt;"",VLOOKUP(BRL20,BPO4:BPV29,8,FALSE),0)</f>
        <v>0</v>
      </c>
      <c r="BRT20" s="255">
        <f ca="1">IF(BRL20&lt;&gt;"",VLOOKUP(BRL20,BPO4:BPW29,9,FALSE),0)</f>
        <v>0</v>
      </c>
      <c r="BRU20" s="255">
        <f t="shared" ref="BRU20" ca="1" si="1164">BRS20-BRT20+1000</f>
        <v>1000</v>
      </c>
      <c r="BRV20" s="255" t="str">
        <f ca="1">IF(BRL20&lt;&gt;"",VLOOKUP(BRL20,BPO18:BPS22,5,FALSE),"")</f>
        <v/>
      </c>
      <c r="BRW20" s="255" t="str">
        <f ca="1">IF(BRL20&lt;&gt;"",VLOOKUP(BRL20,BPO18:BPV22,8,FALSE),"")</f>
        <v/>
      </c>
      <c r="BRX20" s="255" t="str">
        <f ca="1">IF(BRL20&lt;&gt;"",VLOOKUP(BRL20,BPO18:BQC22,15,FALSE),"")</f>
        <v/>
      </c>
      <c r="BRY20" s="255">
        <f ca="1">SUMPRODUCT((BUI3:BUI42=BRL20)*(BUL3:BUL42=BRL21)*BUO3:BUO42)+SUMPRODUCT((BUI3:BUI42=BRL20)*(BUL3:BUL42=BRL22)*BUO3:BUO42)+SUMPRODUCT((BUI3:BUI42=BRL20)*(BUL3:BUL42=BRL19)*BUO3:BUO42)+SUMPRODUCT((BUI3:BUI42=BRL21)*(BUL3:BUL42=BRL20)*BUP3:BUP42)+SUMPRODUCT((BUI3:BUI42=BRL22)*(BUL3:BUL42=BRL20)*BUP3:BUP42)+SUMPRODUCT((BUI3:BUI42=BRL19)*(BUL3:BUL42=BRL20)*BUP3:BUP42)</f>
        <v>0</v>
      </c>
      <c r="BRZ20" s="255">
        <f ca="1">SUMPRODUCT((BUI3:BUI42=BRL20)*(BUL3:BUL42=BRL21)*BUQ3:BUQ42)+SUMPRODUCT((BUI3:BUI42=BRL20)*(BUL3:BUL42=BRL22)*BUQ3:BUQ42)+SUMPRODUCT((BUI3:BUI42=BRL20)*(BUL3:BUL42=BRL19)*BUQ3:BUQ42)+SUMPRODUCT((BUI3:BUI42=BRL21)*(BUL3:BUL42=BRL20)*BUR3:BUR42)+SUMPRODUCT((BUI3:BUI42=BRL22)*(BUL3:BUL42=BRL20)*BUR3:BUR42)+SUMPRODUCT((BUI3:BUI42=BRL19)*(BUL3:BUL42=BRL20)*BUR3:BUR42)</f>
        <v>0</v>
      </c>
      <c r="BSA20" s="255">
        <f ca="1">BRM20*4+BRN20*2+BRY20+BRZ20</f>
        <v>0</v>
      </c>
      <c r="BSB20" s="255" t="str">
        <f ca="1">IF(BRL20&lt;&gt;"",RANK(BSA20,BSA19:BSA22),"")</f>
        <v/>
      </c>
      <c r="BSC20" s="255">
        <f ca="1">SUMPRODUCT((BSA19:BSA22=BSA20)*(BRR19:BRR22&gt;BRR20))</f>
        <v>0</v>
      </c>
      <c r="BSD20" s="255">
        <f ca="1">SUMPRODUCT((BSA19:BSA22=BSA20)*(BRR19:BRR22=BRR20)*(BRU19:BRU22&gt;BRU20))</f>
        <v>0</v>
      </c>
      <c r="BSE20" s="255">
        <f ca="1">SUMPRODUCT((BSA18:BSA22=BSA20)*(BRR18:BRR22=BRR20)*(BRU18:BRU22=BRU20)*(BRV18:BRV22&gt;BRV20))</f>
        <v>0</v>
      </c>
      <c r="BSF20" s="255">
        <f ca="1">SUMPRODUCT((BSA18:BSA22=BSA20)*(BRR18:BRR22=BRR20)*(BRU18:BRU22=BRU20)*(BRV18:BRV22=BRV20)*(BRW18:BRW22&gt;BRW20))</f>
        <v>0</v>
      </c>
      <c r="BSG20" s="255">
        <f ca="1">SUMPRODUCT((BSA18:BSA22=BSA20)*(BRR18:BRR22=BRR20)*(BRU18:BRU22=BRU20)*(BRV18:BRV22=BRV20)*(BRW18:BRW22=BRW20)*(BRX18:BRX22&gt;BRX20))</f>
        <v>0</v>
      </c>
      <c r="BSH20" s="255" t="str">
        <f t="shared" ca="1" si="1119"/>
        <v/>
      </c>
      <c r="BSI20" s="255" t="str">
        <f ca="1">IF(BRL20&lt;&gt;"",INDEX(BRL19:BRL22,MATCH(3,BSH19:BSH22,0),0),"")</f>
        <v/>
      </c>
      <c r="BSJ20" s="255" t="str">
        <f ca="1">IF(BQK18&lt;&gt;"",BQK18,"")</f>
        <v/>
      </c>
      <c r="BSK20" s="255">
        <f ca="1">SUMPRODUCT((BUI3:BUI42=BSJ20)*(BUL3:BUL42=BSJ21)*(BUS3:BUS42="W"))+SUMPRODUCT((BUI3:BUI42=BSJ20)*(BUL3:BUL42=BSJ22)*(BUS3:BUS42="W"))+SUMPRODUCT((BUI3:BUI42=BSJ20)*(BUL3:BUL42=BSJ23)*(BUS3:BUS42="W"))+SUMPRODUCT((BUI3:BUI42=BSJ21)*(BUL3:BUL42=BSJ20)*(BUT3:BUT42="W"))+SUMPRODUCT((BUI3:BUI42=BSJ22)*(BUL3:BUL42=BSJ20)*(BUT3:BUT42="W"))+SUMPRODUCT((BUI3:BUI42=BSJ23)*(BUL3:BUL42=BSJ20)*(BUT3:BUT42="W"))</f>
        <v>0</v>
      </c>
      <c r="BSL20" s="255">
        <f ca="1">SUMPRODUCT((BUI3:BUI42=BSJ20)*(BUL3:BUL42=BSJ21)*(BUS3:BUS42="D"))+SUMPRODUCT((BUI3:BUI42=BSJ20)*(BUL3:BUL42=BSJ22)*(BUS3:BUS42="D"))+SUMPRODUCT((BUI3:BUI42=BSJ20)*(BUL3:BUL42=BSJ23)*(BUS3:BUS42="D"))+SUMPRODUCT((BUI3:BUI42=BSJ21)*(BUL3:BUL42=BSJ20)*(BUS3:BUS42="D"))+SUMPRODUCT((BUI3:BUI42=BSJ22)*(BUL3:BUL42=BSJ20)*(BUS3:BUS42="D"))+SUMPRODUCT((BUI3:BUI42=BSJ23)*(BUL3:BUL42=BSJ20)*(BUS3:BUS42="D"))</f>
        <v>0</v>
      </c>
      <c r="BSM20" s="255">
        <f ca="1">SUMPRODUCT((BUI3:BUI42=BSJ20)*(BUL3:BUL42=BSJ21)*(BUS3:BUS42="L"))+SUMPRODUCT((BUI3:BUI42=BSJ20)*(BUL3:BUL42=BSJ22)*(BUS3:BUS42="L"))+SUMPRODUCT((BUI3:BUI42=BSJ20)*(BUL3:BUL42=BSJ23)*(BUS3:BUS42="L"))+SUMPRODUCT((BUI3:BUI42=BSJ21)*(BUL3:BUL42=BSJ20)*(BUT3:BUT42="L"))+SUMPRODUCT((BUI3:BUI42=BSJ22)*(BUL3:BUL42=BSJ20)*(BUT3:BUT42="L"))+SUMPRODUCT((BUI3:BUI42=BSJ23)*(BUL3:BUL42=BSJ20)*(BUT3:BUT42="L"))</f>
        <v>0</v>
      </c>
      <c r="BSN20" s="255">
        <f ca="1">IF(BSJ20&lt;&gt;"",VLOOKUP(BSJ20,BPO4:BPS29,5,FALSE),0)</f>
        <v>0</v>
      </c>
      <c r="BSO20" s="255">
        <f ca="1">IF(BSJ20&lt;&gt;"",VLOOKUP(BSJ20,BPO4:BPT29,6,FALSE),0)</f>
        <v>0</v>
      </c>
      <c r="BSP20" s="255">
        <f ca="1">BSN20-BSO20+1000</f>
        <v>1000</v>
      </c>
      <c r="BSQ20" s="255">
        <f ca="1">IF(BSJ20&lt;&gt;"",VLOOKUP(BSJ20,BPO4:BPV29,8,FALSE),0)</f>
        <v>0</v>
      </c>
      <c r="BSR20" s="255">
        <f ca="1">IF(BSJ20&lt;&gt;"",VLOOKUP(BSJ20,BPO4:BPW29,9,FALSE),0)</f>
        <v>0</v>
      </c>
      <c r="BSS20" s="255">
        <f ca="1">BSQ20-BSR20+1000</f>
        <v>1000</v>
      </c>
      <c r="BST20" s="255" t="str">
        <f ca="1">IF(BSJ20&lt;&gt;"",VLOOKUP(BSJ20,BPO18:BPS22,5,FALSE),"")</f>
        <v/>
      </c>
      <c r="BSU20" s="255" t="str">
        <f ca="1">IF(BSJ20&lt;&gt;"",VLOOKUP(BSJ20,BPO18:BPV22,8,FALSE),"")</f>
        <v/>
      </c>
      <c r="BSV20" s="255" t="str">
        <f ca="1">IF(BSJ20&lt;&gt;"",VLOOKUP(BSJ20,BPO18:BQC22,15,FALSE),"")</f>
        <v/>
      </c>
      <c r="BSW20" s="255">
        <f ca="1">SUMPRODUCT((BUI3:BUI42=BSJ20)*(BUL3:BUL42=BSJ21)*BUO3:BUO42)+SUMPRODUCT((BUI3:BUI42=BSJ20)*(BUL3:BUL42=BSJ22)*BUO3:BUO42)+SUMPRODUCT((BUI3:BUI42=BSJ20)*(BUL3:BUL42=BSJ23)*BUO3:BUO42)+SUMPRODUCT((BUI3:BUI42=BSJ21)*(BUL3:BUL42=BSJ20)*BUP3:BUP42)+SUMPRODUCT((BUI3:BUI42=BSJ22)*(BUL3:BUL42=BSJ20)*BUP3:BUP42)+SUMPRODUCT((BUI3:BUI42=BSJ23)*(BUL3:BUL42=BSJ20)*BUP3:BUP42)</f>
        <v>0</v>
      </c>
      <c r="BSX20" s="255">
        <f ca="1">SUMPRODUCT((BUI3:BUI42=BSJ20)*(BUL3:BUL42=BSJ21)*BUQ3:BUQ42)+SUMPRODUCT((BUI3:BUI42=BSJ20)*(BUL3:BUL42=BSJ22)*BUQ3:BUQ42)+SUMPRODUCT((BUI3:BUI42=BSJ20)*(BUL3:BUL42=BSJ23)*BUQ3:BUQ42)+SUMPRODUCT((BUI3:BUI42=BSJ21)*(BUL3:BUL42=BSJ20)*BUR3:BUR42)+SUMPRODUCT((BUI3:BUI42=BSJ22)*(BUL3:BUL42=BSJ20)*BUR3:BUR42)+SUMPRODUCT((BUI3:BUI42=BSJ23)*(BUL3:BUL42=BSJ20)*BUR3:BUR42)</f>
        <v>0</v>
      </c>
      <c r="BSY20" s="255">
        <f ca="1">BSK20*4+BSL20*2+BSW20+BSX20</f>
        <v>0</v>
      </c>
      <c r="BSZ20" s="255" t="str">
        <f ca="1">IF(BSJ20&lt;&gt;"",RANK(BSY20,BSY20:BSY23),"")</f>
        <v/>
      </c>
      <c r="BTA20" s="255">
        <f ca="1">SUMPRODUCT((BSY20:BSY23=BSY20)*(BSP20:BSP23&gt;BSP20))</f>
        <v>0</v>
      </c>
      <c r="BTB20" s="255">
        <f ca="1">SUMPRODUCT((BSY20:BSY23=BSY20)*(BSP20:BSP23=BSP20)*(BSS20:BSS23&gt;BSS20))</f>
        <v>0</v>
      </c>
      <c r="BTC20" s="255">
        <f ca="1">SUMPRODUCT((BSY18:BSY22=BSY20)*(BSP18:BSP22=BSP20)*(BSS18:BSS22=BSS20)*(BST18:BST22&gt;BST20))</f>
        <v>0</v>
      </c>
      <c r="BTD20" s="255">
        <f ca="1">SUMPRODUCT((BSY18:BSY22=BSY20)*(BSP18:BSP22=BSP20)*(BSS18:BSS22=BSS20)*(BST18:BST22=BST20)*(BSU18:BSU22&gt;BSU20))</f>
        <v>0</v>
      </c>
      <c r="BTE20" s="255">
        <f ca="1">SUMPRODUCT((BSY18:BSY22=BSY20)*(BSP18:BSP22=BSP20)*(BSS18:BSS22=BSS20)*(BST18:BST22=BST20)*(BSU18:BSU22=BSU20)*(BSV18:BSV22&gt;BSV20))</f>
        <v>0</v>
      </c>
      <c r="BTF20" s="255" t="str">
        <f t="shared" ref="BTF20:BTF22" ca="1" si="1165">IF(BSJ20&lt;&gt;"",SUM(BSZ20:BTE20)+2,"")</f>
        <v/>
      </c>
      <c r="BTG20" s="255" t="str">
        <f ca="1">IF(BSJ20&lt;&gt;"",INDEX(BSJ20:BSJ22,MATCH(3,BTF20:BTF22,0),0),"")</f>
        <v/>
      </c>
      <c r="BUF20" s="255" t="str">
        <f ca="1">IF(BTG20&lt;&gt;"",BTG20,IF(BSI20&lt;&gt;"",BSI20,IF(BRK20&lt;&gt;"",BRK20,BQG20)))</f>
        <v>Tonga</v>
      </c>
      <c r="BUG20" s="255">
        <v>3</v>
      </c>
      <c r="BUH20" s="255">
        <v>18</v>
      </c>
      <c r="BUI20" s="255" t="str">
        <f t="shared" si="114"/>
        <v>Scotland</v>
      </c>
      <c r="BUJ20" s="255" t="str">
        <f ca="1">IF(OFFSET('All Players'!$W27,0,BUJ$1)&lt;&gt;"",OFFSET('All Players'!$W27,0,BUJ$1),"")</f>
        <v/>
      </c>
      <c r="BUK20" s="255" t="str">
        <f ca="1">IF(OFFSET('All Players'!$Y27,0,BUJ$1)&lt;&gt;"",OFFSET('All Players'!$Y27,0,BUJ$1),"")</f>
        <v/>
      </c>
      <c r="BUL20" s="255" t="str">
        <f t="shared" si="115"/>
        <v>USA</v>
      </c>
      <c r="BUM20" s="255" t="str">
        <f ca="1">IF(OFFSET('All Players'!$AA27,0,BUL$1)&lt;&gt;"",OFFSET('All Players'!$AA27,0,BUL$1),"")</f>
        <v/>
      </c>
      <c r="BUN20" s="255" t="str">
        <f ca="1">IF(OFFSET('All Players'!$AC27,0,BUM$1)&lt;&gt;"",OFFSET('All Players'!$AC27,0,BUM$1),"")</f>
        <v/>
      </c>
      <c r="BUO20" s="255">
        <f t="shared" ca="1" si="116"/>
        <v>0</v>
      </c>
      <c r="BUP20" s="255">
        <f t="shared" ca="1" si="117"/>
        <v>0</v>
      </c>
      <c r="BUQ20" s="255">
        <f t="shared" ca="1" si="118"/>
        <v>0</v>
      </c>
      <c r="BUR20" s="255">
        <f t="shared" ca="1" si="119"/>
        <v>0</v>
      </c>
      <c r="BUS20" s="255" t="str">
        <f t="shared" ca="1" si="120"/>
        <v/>
      </c>
      <c r="BUT20" s="255" t="str">
        <f t="shared" ca="1" si="121"/>
        <v/>
      </c>
      <c r="BUU20" s="255">
        <f ca="1">VLOOKUP(BUV20,BZM18:BZN22,2,FALSE)</f>
        <v>3</v>
      </c>
      <c r="BUV20" s="255" t="s">
        <v>34</v>
      </c>
      <c r="BUW20" s="255">
        <f t="shared" ca="1" si="975"/>
        <v>0</v>
      </c>
      <c r="BUX20" s="255">
        <f t="shared" ca="1" si="976"/>
        <v>0</v>
      </c>
      <c r="BUY20" s="255">
        <f t="shared" ca="1" si="977"/>
        <v>0</v>
      </c>
      <c r="BUZ20" s="255">
        <f t="shared" ca="1" si="978"/>
        <v>0</v>
      </c>
      <c r="BVA20" s="255">
        <f t="shared" ca="1" si="1120"/>
        <v>0</v>
      </c>
      <c r="BVB20" s="255">
        <f t="shared" ca="1" si="979"/>
        <v>1000</v>
      </c>
      <c r="BVC20" s="255">
        <f t="shared" ca="1" si="1121"/>
        <v>0</v>
      </c>
      <c r="BVD20" s="255">
        <f t="shared" ca="1" si="1122"/>
        <v>0</v>
      </c>
      <c r="BVE20" s="255">
        <f t="shared" ca="1" si="980"/>
        <v>1000</v>
      </c>
      <c r="BVF20" s="255">
        <f t="shared" ca="1" si="981"/>
        <v>0</v>
      </c>
      <c r="BVG20" s="255">
        <f ca="1">SUMIF(BZP:BZP,BUV20,BZV:BZV)+SUMIF(BZS:BZS,BUV20,BZW:BZW)</f>
        <v>0</v>
      </c>
      <c r="BVH20" s="255">
        <f ca="1">SUMIF(BZP:BZP,BUV20,BZX:BZX)+SUMIF(BZS:BZS,BUV20,BZY:BZY)</f>
        <v>0</v>
      </c>
      <c r="BVI20" s="255">
        <f t="shared" ca="1" si="982"/>
        <v>0</v>
      </c>
      <c r="BVJ20" s="255">
        <v>12</v>
      </c>
      <c r="BVK20" s="255">
        <f t="shared" ca="1" si="1123"/>
        <v>1</v>
      </c>
      <c r="BVM20" s="255">
        <f ca="1">RANK(BVI20,BVI$18:BVI$22)+COUNTIF(BVI$18:BVI20,BVI20)-1</f>
        <v>3</v>
      </c>
      <c r="BVN20" s="255" t="str">
        <f ca="1">INDEX(BUV$18:BUV$22,MATCH(3,BVM$18:BVM$22,0),0)</f>
        <v>Tonga</v>
      </c>
      <c r="BVO20" s="255">
        <f t="shared" ca="1" si="1124"/>
        <v>1</v>
      </c>
      <c r="BVP20" s="255" t="str">
        <f ca="1">IF(AND(BVP19&lt;&gt;"",BVO20=1),BVN20,"")</f>
        <v>Tonga</v>
      </c>
      <c r="BVQ20" s="255" t="str">
        <f ca="1">IF(AND(BVQ19&lt;&gt;"",BVO21=2),BVN21,"")</f>
        <v/>
      </c>
      <c r="BVR20" s="255" t="str">
        <f ca="1">IF(AND(BVR19&lt;&gt;"",BVO22=3),BVN22,"")</f>
        <v/>
      </c>
      <c r="BVU20" s="255" t="str">
        <f t="shared" ca="1" si="1125"/>
        <v>Tonga</v>
      </c>
      <c r="BVV20" s="255">
        <f ca="1">SUMPRODUCT((BZP3:BZP42=BVU20)*(BZS3:BZS42=BVU21)*(BZZ3:BZZ42="W"))+SUMPRODUCT((BZP3:BZP42=BVU20)*(BZS3:BZS42=BVU22)*(BZZ3:BZZ42="W"))+SUMPRODUCT((BZP3:BZP42=BVU20)*(BZS3:BZS42=BVU18)*(BZZ3:BZZ42="W"))+SUMPRODUCT((BZP3:BZP42=BVU20)*(BZS3:BZS42=BVU19)*(BZZ3:BZZ42="W"))+SUMPRODUCT((BZP3:BZP42=BVU21)*(BZS3:BZS42=BVU20)*(CAA3:CAA42="W"))+SUMPRODUCT((BZP3:BZP42=BVU22)*(BZS3:BZS42=BVU20)*(CAA3:CAA42="W"))+SUMPRODUCT((BZP3:BZP42=BVU18)*(BZS3:BZS42=BVU20)*(CAA3:CAA42="W"))+SUMPRODUCT((BZP3:BZP42=BVU19)*(BZS3:BZS42=BVU20)*(CAA3:CAA42="W"))</f>
        <v>0</v>
      </c>
      <c r="BVW20" s="255">
        <f ca="1">SUMPRODUCT((BZP3:BZP42=BVU20)*(BZS3:BZS42=BVU21)*(BZZ3:BZZ42="D"))+SUMPRODUCT((BZP3:BZP42=BVU20)*(BZS3:BZS42=BVU22)*(BZZ3:BZZ42="D"))+SUMPRODUCT((BZP3:BZP42=BVU20)*(BZS3:BZS42=BVU18)*(BZZ3:BZZ42="D"))+SUMPRODUCT((BZP3:BZP42=BVU20)*(BZS3:BZS42=BVU19)*(BZZ3:BZZ42="D"))+SUMPRODUCT((BZP3:BZP42=BVU21)*(BZS3:BZS42=BVU20)*(BZZ3:BZZ42="D"))+SUMPRODUCT((BZP3:BZP42=BVU22)*(BZS3:BZS42=BVU20)*(BZZ3:BZZ42="D"))+SUMPRODUCT((BZP3:BZP42=BVU18)*(BZS3:BZS42=BVU20)*(BZZ3:BZZ42="D"))+SUMPRODUCT((BZP3:BZP42=BVU19)*(BZS3:BZS42=BVU20)*(BZZ3:BZZ42="D"))</f>
        <v>0</v>
      </c>
      <c r="BVX20" s="255">
        <f ca="1">SUMPRODUCT((BZP3:BZP42=BVU20)*(BZS3:BZS42=BVU21)*(BZZ3:BZZ42="L"))+SUMPRODUCT((BZP3:BZP42=BVU20)*(BZS3:BZS42=BVU22)*(BZZ3:BZZ42="L"))+SUMPRODUCT((BZP3:BZP42=BVU20)*(BZS3:BZS42=BVU18)*(BZZ3:BZZ42="L"))+SUMPRODUCT((BZP3:BZP42=BVU20)*(BZS3:BZS42=BVU19)*(BZZ3:BZZ42="L"))+SUMPRODUCT((BZP3:BZP42=BVU21)*(BZS3:BZS42=BVU20)*(CAA3:CAA42="L"))+SUMPRODUCT((BZP3:BZP42=BVU22)*(BZS3:BZS42=BVU20)*(CAA3:CAA42="L"))+SUMPRODUCT((BZP3:BZP42=BVU18)*(BZS3:BZS42=BVU20)*(CAA3:CAA42="L"))+SUMPRODUCT((BZP3:BZP42=BVU19)*(BZS3:BZS42=BVU20)*(CAA3:CAA42="L"))</f>
        <v>0</v>
      </c>
      <c r="BVY20" s="255">
        <f ca="1">IF(BVU20&lt;&gt;"",VLOOKUP(BVU20,BUV4:BUZ29,5,FALSE),0)</f>
        <v>0</v>
      </c>
      <c r="BVZ20" s="255">
        <f ca="1">IF(BVU20&lt;&gt;"",VLOOKUP(BVU20,BUV4:BVA29,6,FALSE),0)</f>
        <v>0</v>
      </c>
      <c r="BWA20" s="255">
        <f ca="1">BVY20-BVZ20+1000</f>
        <v>1000</v>
      </c>
      <c r="BWB20" s="255">
        <f ca="1">IF(BVU20&lt;&gt;"",VLOOKUP(BVU20,BUV4:BVC29,8,FALSE),0)</f>
        <v>0</v>
      </c>
      <c r="BWC20" s="255">
        <f ca="1">IF(BVU20&lt;&gt;"",VLOOKUP(BVU20,BUV4:BVD29,9,FALSE),0)</f>
        <v>0</v>
      </c>
      <c r="BWD20" s="255">
        <f ca="1">IF(BVU20&lt;&gt;"",BWB20-BWC20+1000,"")</f>
        <v>1000</v>
      </c>
      <c r="BWE20" s="255">
        <f ca="1">IF(BVU20&lt;&gt;"",VLOOKUP(BVU20,BUV18:BUZ22,5,FALSE),"")</f>
        <v>0</v>
      </c>
      <c r="BWF20" s="255">
        <f ca="1">IF(BVU20&lt;&gt;"",VLOOKUP(BVU20,BUV18:BVC22,8,FALSE),"")</f>
        <v>0</v>
      </c>
      <c r="BWG20" s="255">
        <f ca="1">IF(BVU20&lt;&gt;"",VLOOKUP(BVU20,BUV18:BVJ22,15,FALSE),"")</f>
        <v>12</v>
      </c>
      <c r="BWH20" s="255">
        <f ca="1">SUMPRODUCT((BZP3:BZP42=BVU20)*(BZS3:BZS42=BVU21)*BZV3:BZV42)+SUMPRODUCT((BZP3:BZP42=BVU20)*(BZS3:BZS42=BVU22)*BZV3:BZV42)+SUMPRODUCT((BZP3:BZP42=BVU20)*(BZS3:BZS42=BVU18)*BZV3:BZV42)+SUMPRODUCT((BZP3:BZP42=BVU20)*(BZS3:BZS42=BVU19)*BZV3:BZV42)+SUMPRODUCT((BZP3:BZP42=BVU21)*(BZS3:BZS42=BVU20)*BZW3:BZW42)+SUMPRODUCT((BZP3:BZP42=BVU22)*(BZS3:BZS42=BVU20)*BZW3:BZW42)+SUMPRODUCT((BZP3:BZP42=BVU18)*(BZS3:BZS42=BVU20)*BZW3:BZW42)+SUMPRODUCT((BZP3:BZP42=BVU19)*(BZS3:BZS42=BVU20)*BZW3:BZW42)</f>
        <v>0</v>
      </c>
      <c r="BWI20" s="255">
        <f ca="1">SUMPRODUCT((BZP3:BZP42=BVU20)*(BZS3:BZS42=BVU21)*BZX3:BZX42)+SUMPRODUCT((BZP3:BZP42=BVU20)*(BZS3:BZS42=BVU22)*BZX3:BZX42)+SUMPRODUCT((BZP3:BZP42=BVU20)*(BZS3:BZS42=BVU18)*BZX3:BZX42)+SUMPRODUCT((BZP3:BZP42=BVU20)*(BZS3:BZS42=BVU19)*BZX3:BZX42)+SUMPRODUCT((BZP3:BZP42=BVU21)*(BZS3:BZS42=BVU20)*BZY3:BZY42)+SUMPRODUCT((BZP3:BZP42=BVU22)*(BZS3:BZS42=BVU20)*BZY3:BZY42)+SUMPRODUCT((BZP3:BZP42=BVU18)*(BZS3:BZS42=BVU20)*BZY3:BZY42)+SUMPRODUCT((BZP3:BZP42=BVU19)*(BZS3:BZS42=BVU20)*BZY3:BZY42)</f>
        <v>0</v>
      </c>
      <c r="BWJ20" s="255">
        <f ca="1">IF(BVU20&lt;&gt;"",BVV20*4+BVW20*2+BWH20+BWI20,"")</f>
        <v>0</v>
      </c>
      <c r="BWK20" s="255">
        <f ca="1">IF(BVU20&lt;&gt;"",RANK(BWJ20,BWJ18:BWJ22),"")</f>
        <v>1</v>
      </c>
      <c r="BWL20" s="255">
        <f ca="1">SUMPRODUCT((BWJ18:BWJ22=BWJ20)*(BWA18:BWA22&gt;BWA20))</f>
        <v>0</v>
      </c>
      <c r="BWM20" s="255">
        <f ca="1">SUMPRODUCT((BWJ18:BWJ22=BWJ20)*(BWA18:BWA22=BWA20)*(BWD18:BWD22&gt;BWD20))</f>
        <v>0</v>
      </c>
      <c r="BWN20" s="255">
        <f ca="1">SUMPRODUCT((BWJ18:BWJ22=BWJ20)*(BWA18:BWA22=BWA20)*(BWD18:BWD22=BWD20)*(BWE18:BWE22&gt;BWE20))</f>
        <v>0</v>
      </c>
      <c r="BWO20" s="255">
        <f ca="1">SUMPRODUCT((BWJ18:BWJ22=BWJ20)*(BWA18:BWA22=BWA20)*(BWD18:BWD22=BWD20)*(BWE18:BWE22=BWE20)*(BWF18:BWF22&gt;BWF20))</f>
        <v>0</v>
      </c>
      <c r="BWP20" s="255">
        <f ca="1">SUMPRODUCT((BWJ18:BWJ22=BWJ20)*(BWA18:BWA22=BWA20)*(BWD18:BWD22=BWD20)*(BWE18:BWE22=BWE20)*(BWF18:BWF22=BWF20)*(BWG18:BWG22&gt;BWG20))</f>
        <v>2</v>
      </c>
      <c r="BWQ20" s="255">
        <f t="shared" ca="1" si="983"/>
        <v>3</v>
      </c>
      <c r="BWR20" s="255" t="str">
        <f ca="1">IF(BVU20&lt;&gt;"",INDEX(BVU18:BVU22,MATCH(3,BWQ18:BWQ22,0),0),"")</f>
        <v>Tonga</v>
      </c>
      <c r="BWS20" s="255" t="str">
        <f ca="1">IF(BVQ19&lt;&gt;"",BVQ19,"")</f>
        <v/>
      </c>
      <c r="BWT20" s="255">
        <f ca="1">SUMPRODUCT((BZP3:BZP42=BWS20)*(BZS3:BZS42=BWS21)*(BZZ3:BZZ42="W"))+SUMPRODUCT((BZP3:BZP42=BWS20)*(BZS3:BZS42=BWS22)*(BZZ3:BZZ42="W"))+SUMPRODUCT((BZP3:BZP42=BWS20)*(BZS3:BZS42=BWS19)*(BZZ3:BZZ42="W"))+SUMPRODUCT((BZP3:BZP42=BWS21)*(BZS3:BZS42=BWS20)*(CAA3:CAA42="W"))+SUMPRODUCT((BZP3:BZP42=BWS22)*(BZS3:BZS42=BWS20)*(CAA3:CAA42="W"))+SUMPRODUCT((BZP3:BZP42=BWS19)*(BZS3:BZS42=BWS20)*(CAA3:CAA42="W"))</f>
        <v>0</v>
      </c>
      <c r="BWU20" s="255">
        <f ca="1">SUMPRODUCT((BZP3:BZP42=BWS20)*(BZS3:BZS42=BWS21)*(BZZ3:BZZ42="D"))+SUMPRODUCT((BZP3:BZP42=BWS20)*(BZS3:BZS42=BWS22)*(BZZ3:BZZ42="D"))+SUMPRODUCT((BZP3:BZP42=BWS20)*(BZS3:BZS42=BWS19)*(BZZ3:BZZ42="D"))+SUMPRODUCT((BZP3:BZP42=BWS21)*(BZS3:BZS42=BWS20)*(BZZ3:BZZ42="D"))+SUMPRODUCT((BZP3:BZP42=BWS22)*(BZS3:BZS42=BWS20)*(BZZ3:BZZ42="D"))+SUMPRODUCT((BZP3:BZP42=BWS19)*(BZS3:BZS42=BWS20)*(BZZ3:BZZ42="D"))</f>
        <v>0</v>
      </c>
      <c r="BWV20" s="255">
        <f ca="1">SUMPRODUCT((BZP3:BZP42=BWS20)*(BZS3:BZS42=BWS21)*(BZZ3:BZZ42="L"))+SUMPRODUCT((BZP3:BZP42=BWS20)*(BZS3:BZS42=BWS22)*(BZZ3:BZZ42="L"))+SUMPRODUCT((BZP3:BZP42=BWS20)*(BZS3:BZS42=BWS19)*(BZZ3:BZZ42="L"))+SUMPRODUCT((BZP3:BZP42=BWS21)*(BZS3:BZS42=BWS20)*(CAA3:CAA42="L"))+SUMPRODUCT((BZP3:BZP42=BWS22)*(BZS3:BZS42=BWS20)*(CAA3:CAA42="L"))+SUMPRODUCT((BZP3:BZP42=BWS19)*(BZS3:BZS42=BWS20)*(CAA3:CAA42="L"))</f>
        <v>0</v>
      </c>
      <c r="BWW20" s="255">
        <f ca="1">IF(BWS20&lt;&gt;"",VLOOKUP(BWS20,BUV4:BUZ29,5,FALSE),0)</f>
        <v>0</v>
      </c>
      <c r="BWX20" s="255">
        <f ca="1">IF(BWS20&lt;&gt;"",VLOOKUP(BWS20,BUV4:BVA29,6,FALSE),0)</f>
        <v>0</v>
      </c>
      <c r="BWY20" s="255">
        <f ca="1">BWW20-BWX20+1000</f>
        <v>1000</v>
      </c>
      <c r="BWZ20" s="255">
        <f ca="1">IF(BWS20&lt;&gt;"",VLOOKUP(BWS20,BUV4:BVC29,8,FALSE),0)</f>
        <v>0</v>
      </c>
      <c r="BXA20" s="255">
        <f ca="1">IF(BWS20&lt;&gt;"",VLOOKUP(BWS20,BUV4:BVD29,9,FALSE),0)</f>
        <v>0</v>
      </c>
      <c r="BXB20" s="255">
        <f t="shared" ref="BXB20" ca="1" si="1166">BWZ20-BXA20+1000</f>
        <v>1000</v>
      </c>
      <c r="BXC20" s="255" t="str">
        <f ca="1">IF(BWS20&lt;&gt;"",VLOOKUP(BWS20,BUV18:BUZ22,5,FALSE),"")</f>
        <v/>
      </c>
      <c r="BXD20" s="255" t="str">
        <f ca="1">IF(BWS20&lt;&gt;"",VLOOKUP(BWS20,BUV18:BVC22,8,FALSE),"")</f>
        <v/>
      </c>
      <c r="BXE20" s="255" t="str">
        <f ca="1">IF(BWS20&lt;&gt;"",VLOOKUP(BWS20,BUV18:BVJ22,15,FALSE),"")</f>
        <v/>
      </c>
      <c r="BXF20" s="255">
        <f ca="1">SUMPRODUCT((BZP3:BZP42=BWS20)*(BZS3:BZS42=BWS21)*BZV3:BZV42)+SUMPRODUCT((BZP3:BZP42=BWS20)*(BZS3:BZS42=BWS22)*BZV3:BZV42)+SUMPRODUCT((BZP3:BZP42=BWS20)*(BZS3:BZS42=BWS19)*BZV3:BZV42)+SUMPRODUCT((BZP3:BZP42=BWS21)*(BZS3:BZS42=BWS20)*BZW3:BZW42)+SUMPRODUCT((BZP3:BZP42=BWS22)*(BZS3:BZS42=BWS20)*BZW3:BZW42)+SUMPRODUCT((BZP3:BZP42=BWS19)*(BZS3:BZS42=BWS20)*BZW3:BZW42)</f>
        <v>0</v>
      </c>
      <c r="BXG20" s="255">
        <f ca="1">SUMPRODUCT((BZP3:BZP42=BWS20)*(BZS3:BZS42=BWS21)*BZX3:BZX42)+SUMPRODUCT((BZP3:BZP42=BWS20)*(BZS3:BZS42=BWS22)*BZX3:BZX42)+SUMPRODUCT((BZP3:BZP42=BWS20)*(BZS3:BZS42=BWS19)*BZX3:BZX42)+SUMPRODUCT((BZP3:BZP42=BWS21)*(BZS3:BZS42=BWS20)*BZY3:BZY42)+SUMPRODUCT((BZP3:BZP42=BWS22)*(BZS3:BZS42=BWS20)*BZY3:BZY42)+SUMPRODUCT((BZP3:BZP42=BWS19)*(BZS3:BZS42=BWS20)*BZY3:BZY42)</f>
        <v>0</v>
      </c>
      <c r="BXH20" s="255">
        <f ca="1">BWT20*4+BWU20*2+BXF20+BXG20</f>
        <v>0</v>
      </c>
      <c r="BXI20" s="255" t="str">
        <f ca="1">IF(BWS20&lt;&gt;"",RANK(BXH20,BXH19:BXH22),"")</f>
        <v/>
      </c>
      <c r="BXJ20" s="255">
        <f ca="1">SUMPRODUCT((BXH19:BXH22=BXH20)*(BWY19:BWY22&gt;BWY20))</f>
        <v>0</v>
      </c>
      <c r="BXK20" s="255">
        <f ca="1">SUMPRODUCT((BXH19:BXH22=BXH20)*(BWY19:BWY22=BWY20)*(BXB19:BXB22&gt;BXB20))</f>
        <v>0</v>
      </c>
      <c r="BXL20" s="255">
        <f ca="1">SUMPRODUCT((BXH18:BXH22=BXH20)*(BWY18:BWY22=BWY20)*(BXB18:BXB22=BXB20)*(BXC18:BXC22&gt;BXC20))</f>
        <v>0</v>
      </c>
      <c r="BXM20" s="255">
        <f ca="1">SUMPRODUCT((BXH18:BXH22=BXH20)*(BWY18:BWY22=BWY20)*(BXB18:BXB22=BXB20)*(BXC18:BXC22=BXC20)*(BXD18:BXD22&gt;BXD20))</f>
        <v>0</v>
      </c>
      <c r="BXN20" s="255">
        <f ca="1">SUMPRODUCT((BXH18:BXH22=BXH20)*(BWY18:BWY22=BWY20)*(BXB18:BXB22=BXB20)*(BXC18:BXC22=BXC20)*(BXD18:BXD22=BXD20)*(BXE18:BXE22&gt;BXE20))</f>
        <v>0</v>
      </c>
      <c r="BXO20" s="255" t="str">
        <f t="shared" ca="1" si="1128"/>
        <v/>
      </c>
      <c r="BXP20" s="255" t="str">
        <f ca="1">IF(BWS20&lt;&gt;"",INDEX(BWS19:BWS22,MATCH(3,BXO19:BXO22,0),0),"")</f>
        <v/>
      </c>
      <c r="BXQ20" s="255" t="str">
        <f ca="1">IF(BVR18&lt;&gt;"",BVR18,"")</f>
        <v/>
      </c>
      <c r="BXR20" s="255">
        <f ca="1">SUMPRODUCT((BZP3:BZP42=BXQ20)*(BZS3:BZS42=BXQ21)*(BZZ3:BZZ42="W"))+SUMPRODUCT((BZP3:BZP42=BXQ20)*(BZS3:BZS42=BXQ22)*(BZZ3:BZZ42="W"))+SUMPRODUCT((BZP3:BZP42=BXQ20)*(BZS3:BZS42=BXQ23)*(BZZ3:BZZ42="W"))+SUMPRODUCT((BZP3:BZP42=BXQ21)*(BZS3:BZS42=BXQ20)*(CAA3:CAA42="W"))+SUMPRODUCT((BZP3:BZP42=BXQ22)*(BZS3:BZS42=BXQ20)*(CAA3:CAA42="W"))+SUMPRODUCT((BZP3:BZP42=BXQ23)*(BZS3:BZS42=BXQ20)*(CAA3:CAA42="W"))</f>
        <v>0</v>
      </c>
      <c r="BXS20" s="255">
        <f ca="1">SUMPRODUCT((BZP3:BZP42=BXQ20)*(BZS3:BZS42=BXQ21)*(BZZ3:BZZ42="D"))+SUMPRODUCT((BZP3:BZP42=BXQ20)*(BZS3:BZS42=BXQ22)*(BZZ3:BZZ42="D"))+SUMPRODUCT((BZP3:BZP42=BXQ20)*(BZS3:BZS42=BXQ23)*(BZZ3:BZZ42="D"))+SUMPRODUCT((BZP3:BZP42=BXQ21)*(BZS3:BZS42=BXQ20)*(BZZ3:BZZ42="D"))+SUMPRODUCT((BZP3:BZP42=BXQ22)*(BZS3:BZS42=BXQ20)*(BZZ3:BZZ42="D"))+SUMPRODUCT((BZP3:BZP42=BXQ23)*(BZS3:BZS42=BXQ20)*(BZZ3:BZZ42="D"))</f>
        <v>0</v>
      </c>
      <c r="BXT20" s="255">
        <f ca="1">SUMPRODUCT((BZP3:BZP42=BXQ20)*(BZS3:BZS42=BXQ21)*(BZZ3:BZZ42="L"))+SUMPRODUCT((BZP3:BZP42=BXQ20)*(BZS3:BZS42=BXQ22)*(BZZ3:BZZ42="L"))+SUMPRODUCT((BZP3:BZP42=BXQ20)*(BZS3:BZS42=BXQ23)*(BZZ3:BZZ42="L"))+SUMPRODUCT((BZP3:BZP42=BXQ21)*(BZS3:BZS42=BXQ20)*(CAA3:CAA42="L"))+SUMPRODUCT((BZP3:BZP42=BXQ22)*(BZS3:BZS42=BXQ20)*(CAA3:CAA42="L"))+SUMPRODUCT((BZP3:BZP42=BXQ23)*(BZS3:BZS42=BXQ20)*(CAA3:CAA42="L"))</f>
        <v>0</v>
      </c>
      <c r="BXU20" s="255">
        <f ca="1">IF(BXQ20&lt;&gt;"",VLOOKUP(BXQ20,BUV4:BUZ29,5,FALSE),0)</f>
        <v>0</v>
      </c>
      <c r="BXV20" s="255">
        <f ca="1">IF(BXQ20&lt;&gt;"",VLOOKUP(BXQ20,BUV4:BVA29,6,FALSE),0)</f>
        <v>0</v>
      </c>
      <c r="BXW20" s="255">
        <f ca="1">BXU20-BXV20+1000</f>
        <v>1000</v>
      </c>
      <c r="BXX20" s="255">
        <f ca="1">IF(BXQ20&lt;&gt;"",VLOOKUP(BXQ20,BUV4:BVC29,8,FALSE),0)</f>
        <v>0</v>
      </c>
      <c r="BXY20" s="255">
        <f ca="1">IF(BXQ20&lt;&gt;"",VLOOKUP(BXQ20,BUV4:BVD29,9,FALSE),0)</f>
        <v>0</v>
      </c>
      <c r="BXZ20" s="255">
        <f ca="1">BXX20-BXY20+1000</f>
        <v>1000</v>
      </c>
      <c r="BYA20" s="255" t="str">
        <f ca="1">IF(BXQ20&lt;&gt;"",VLOOKUP(BXQ20,BUV18:BUZ22,5,FALSE),"")</f>
        <v/>
      </c>
      <c r="BYB20" s="255" t="str">
        <f ca="1">IF(BXQ20&lt;&gt;"",VLOOKUP(BXQ20,BUV18:BVC22,8,FALSE),"")</f>
        <v/>
      </c>
      <c r="BYC20" s="255" t="str">
        <f ca="1">IF(BXQ20&lt;&gt;"",VLOOKUP(BXQ20,BUV18:BVJ22,15,FALSE),"")</f>
        <v/>
      </c>
      <c r="BYD20" s="255">
        <f ca="1">SUMPRODUCT((BZP3:BZP42=BXQ20)*(BZS3:BZS42=BXQ21)*BZV3:BZV42)+SUMPRODUCT((BZP3:BZP42=BXQ20)*(BZS3:BZS42=BXQ22)*BZV3:BZV42)+SUMPRODUCT((BZP3:BZP42=BXQ20)*(BZS3:BZS42=BXQ23)*BZV3:BZV42)+SUMPRODUCT((BZP3:BZP42=BXQ21)*(BZS3:BZS42=BXQ20)*BZW3:BZW42)+SUMPRODUCT((BZP3:BZP42=BXQ22)*(BZS3:BZS42=BXQ20)*BZW3:BZW42)+SUMPRODUCT((BZP3:BZP42=BXQ23)*(BZS3:BZS42=BXQ20)*BZW3:BZW42)</f>
        <v>0</v>
      </c>
      <c r="BYE20" s="255">
        <f ca="1">SUMPRODUCT((BZP3:BZP42=BXQ20)*(BZS3:BZS42=BXQ21)*BZX3:BZX42)+SUMPRODUCT((BZP3:BZP42=BXQ20)*(BZS3:BZS42=BXQ22)*BZX3:BZX42)+SUMPRODUCT((BZP3:BZP42=BXQ20)*(BZS3:BZS42=BXQ23)*BZX3:BZX42)+SUMPRODUCT((BZP3:BZP42=BXQ21)*(BZS3:BZS42=BXQ20)*BZY3:BZY42)+SUMPRODUCT((BZP3:BZP42=BXQ22)*(BZS3:BZS42=BXQ20)*BZY3:BZY42)+SUMPRODUCT((BZP3:BZP42=BXQ23)*(BZS3:BZS42=BXQ20)*BZY3:BZY42)</f>
        <v>0</v>
      </c>
      <c r="BYF20" s="255">
        <f ca="1">BXR20*4+BXS20*2+BYD20+BYE20</f>
        <v>0</v>
      </c>
      <c r="BYG20" s="255" t="str">
        <f ca="1">IF(BXQ20&lt;&gt;"",RANK(BYF20,BYF20:BYF23),"")</f>
        <v/>
      </c>
      <c r="BYH20" s="255">
        <f ca="1">SUMPRODUCT((BYF20:BYF23=BYF20)*(BXW20:BXW23&gt;BXW20))</f>
        <v>0</v>
      </c>
      <c r="BYI20" s="255">
        <f ca="1">SUMPRODUCT((BYF20:BYF23=BYF20)*(BXW20:BXW23=BXW20)*(BXZ20:BXZ23&gt;BXZ20))</f>
        <v>0</v>
      </c>
      <c r="BYJ20" s="255">
        <f ca="1">SUMPRODUCT((BYF18:BYF22=BYF20)*(BXW18:BXW22=BXW20)*(BXZ18:BXZ22=BXZ20)*(BYA18:BYA22&gt;BYA20))</f>
        <v>0</v>
      </c>
      <c r="BYK20" s="255">
        <f ca="1">SUMPRODUCT((BYF18:BYF22=BYF20)*(BXW18:BXW22=BXW20)*(BXZ18:BXZ22=BXZ20)*(BYA18:BYA22=BYA20)*(BYB18:BYB22&gt;BYB20))</f>
        <v>0</v>
      </c>
      <c r="BYL20" s="255">
        <f ca="1">SUMPRODUCT((BYF18:BYF22=BYF20)*(BXW18:BXW22=BXW20)*(BXZ18:BXZ22=BXZ20)*(BYA18:BYA22=BYA20)*(BYB18:BYB22=BYB20)*(BYC18:BYC22&gt;BYC20))</f>
        <v>0</v>
      </c>
      <c r="BYM20" s="255" t="str">
        <f t="shared" ref="BYM20:BYM22" ca="1" si="1167">IF(BXQ20&lt;&gt;"",SUM(BYG20:BYL20)+2,"")</f>
        <v/>
      </c>
      <c r="BYN20" s="255" t="str">
        <f ca="1">IF(BXQ20&lt;&gt;"",INDEX(BXQ20:BXQ22,MATCH(3,BYM20:BYM22,0),0),"")</f>
        <v/>
      </c>
      <c r="BZM20" s="255" t="str">
        <f ca="1">IF(BYN20&lt;&gt;"",BYN20,IF(BXP20&lt;&gt;"",BXP20,IF(BWR20&lt;&gt;"",BWR20,BVN20)))</f>
        <v>Tonga</v>
      </c>
      <c r="BZN20" s="255">
        <v>3</v>
      </c>
      <c r="BZO20" s="255">
        <v>18</v>
      </c>
      <c r="BZP20" s="255" t="str">
        <f t="shared" si="122"/>
        <v>Scotland</v>
      </c>
      <c r="BZQ20" s="255" t="str">
        <f ca="1">IF(OFFSET('All Players'!$W27,0,BZQ$1)&lt;&gt;"",OFFSET('All Players'!$W27,0,BZQ$1),"")</f>
        <v/>
      </c>
      <c r="BZR20" s="255" t="str">
        <f ca="1">IF(OFFSET('All Players'!$Y27,0,BZQ$1)&lt;&gt;"",OFFSET('All Players'!$Y27,0,BZQ$1),"")</f>
        <v/>
      </c>
      <c r="BZS20" s="255" t="str">
        <f t="shared" si="123"/>
        <v>USA</v>
      </c>
      <c r="BZT20" s="255" t="str">
        <f ca="1">IF(OFFSET('All Players'!$AA27,0,BZS$1)&lt;&gt;"",OFFSET('All Players'!$AA27,0,BZS$1),"")</f>
        <v/>
      </c>
      <c r="BZU20" s="255" t="str">
        <f ca="1">IF(OFFSET('All Players'!$AC27,0,BZT$1)&lt;&gt;"",OFFSET('All Players'!$AC27,0,BZT$1),"")</f>
        <v/>
      </c>
      <c r="BZV20" s="255">
        <f t="shared" ca="1" si="124"/>
        <v>0</v>
      </c>
      <c r="BZW20" s="255">
        <f t="shared" ca="1" si="125"/>
        <v>0</v>
      </c>
      <c r="BZX20" s="255">
        <f t="shared" ca="1" si="126"/>
        <v>0</v>
      </c>
      <c r="BZY20" s="255">
        <f t="shared" ca="1" si="127"/>
        <v>0</v>
      </c>
      <c r="BZZ20" s="255" t="str">
        <f t="shared" ca="1" si="128"/>
        <v/>
      </c>
      <c r="CAA20" s="255" t="str">
        <f t="shared" ca="1" si="129"/>
        <v/>
      </c>
      <c r="CAB20" s="255">
        <f ca="1">VLOOKUP(CAC20,CET18:CEU22,2,FALSE)</f>
        <v>3</v>
      </c>
      <c r="CAC20" s="255" t="s">
        <v>34</v>
      </c>
      <c r="CAD20" s="255">
        <f t="shared" ca="1" si="984"/>
        <v>0</v>
      </c>
      <c r="CAE20" s="255">
        <f t="shared" ca="1" si="985"/>
        <v>0</v>
      </c>
      <c r="CAF20" s="255">
        <f t="shared" ca="1" si="986"/>
        <v>0</v>
      </c>
      <c r="CAG20" s="255">
        <f t="shared" ca="1" si="987"/>
        <v>0</v>
      </c>
      <c r="CAH20" s="255">
        <f t="shared" ca="1" si="1129"/>
        <v>0</v>
      </c>
      <c r="CAI20" s="255">
        <f t="shared" ca="1" si="988"/>
        <v>1000</v>
      </c>
      <c r="CAJ20" s="255">
        <f t="shared" ca="1" si="1130"/>
        <v>0</v>
      </c>
      <c r="CAK20" s="255">
        <f t="shared" ca="1" si="1131"/>
        <v>0</v>
      </c>
      <c r="CAL20" s="255">
        <f t="shared" ca="1" si="989"/>
        <v>1000</v>
      </c>
      <c r="CAM20" s="255">
        <f t="shared" ca="1" si="990"/>
        <v>0</v>
      </c>
      <c r="CAN20" s="255">
        <f ca="1">SUMIF(CEW:CEW,CAC20,CFC:CFC)+SUMIF(CEZ:CEZ,CAC20,CFD:CFD)</f>
        <v>0</v>
      </c>
      <c r="CAO20" s="255">
        <f ca="1">SUMIF(CEW:CEW,CAC20,CFE:CFE)+SUMIF(CEZ:CEZ,CAC20,CFF:CFF)</f>
        <v>0</v>
      </c>
      <c r="CAP20" s="255">
        <f t="shared" ca="1" si="991"/>
        <v>0</v>
      </c>
      <c r="CAQ20" s="255">
        <v>12</v>
      </c>
      <c r="CAR20" s="255">
        <f t="shared" ca="1" si="1132"/>
        <v>1</v>
      </c>
      <c r="CAT20" s="255">
        <f ca="1">RANK(CAP20,CAP$18:CAP$22)+COUNTIF(CAP$18:CAP20,CAP20)-1</f>
        <v>3</v>
      </c>
      <c r="CAU20" s="255" t="str">
        <f ca="1">INDEX(CAC$18:CAC$22,MATCH(3,CAT$18:CAT$22,0),0)</f>
        <v>Tonga</v>
      </c>
      <c r="CAV20" s="255">
        <f t="shared" ca="1" si="1133"/>
        <v>1</v>
      </c>
      <c r="CAW20" s="255" t="str">
        <f ca="1">IF(AND(CAW19&lt;&gt;"",CAV20=1),CAU20,"")</f>
        <v>Tonga</v>
      </c>
      <c r="CAX20" s="255" t="str">
        <f ca="1">IF(AND(CAX19&lt;&gt;"",CAV21=2),CAU21,"")</f>
        <v/>
      </c>
      <c r="CAY20" s="255" t="str">
        <f ca="1">IF(AND(CAY19&lt;&gt;"",CAV22=3),CAU22,"")</f>
        <v/>
      </c>
      <c r="CBB20" s="255" t="str">
        <f t="shared" ca="1" si="1134"/>
        <v>Tonga</v>
      </c>
      <c r="CBC20" s="255">
        <f ca="1">SUMPRODUCT((CEW3:CEW42=CBB20)*(CEZ3:CEZ42=CBB21)*(CFG3:CFG42="W"))+SUMPRODUCT((CEW3:CEW42=CBB20)*(CEZ3:CEZ42=CBB22)*(CFG3:CFG42="W"))+SUMPRODUCT((CEW3:CEW42=CBB20)*(CEZ3:CEZ42=CBB18)*(CFG3:CFG42="W"))+SUMPRODUCT((CEW3:CEW42=CBB20)*(CEZ3:CEZ42=CBB19)*(CFG3:CFG42="W"))+SUMPRODUCT((CEW3:CEW42=CBB21)*(CEZ3:CEZ42=CBB20)*(CFH3:CFH42="W"))+SUMPRODUCT((CEW3:CEW42=CBB22)*(CEZ3:CEZ42=CBB20)*(CFH3:CFH42="W"))+SUMPRODUCT((CEW3:CEW42=CBB18)*(CEZ3:CEZ42=CBB20)*(CFH3:CFH42="W"))+SUMPRODUCT((CEW3:CEW42=CBB19)*(CEZ3:CEZ42=CBB20)*(CFH3:CFH42="W"))</f>
        <v>0</v>
      </c>
      <c r="CBD20" s="255">
        <f ca="1">SUMPRODUCT((CEW3:CEW42=CBB20)*(CEZ3:CEZ42=CBB21)*(CFG3:CFG42="D"))+SUMPRODUCT((CEW3:CEW42=CBB20)*(CEZ3:CEZ42=CBB22)*(CFG3:CFG42="D"))+SUMPRODUCT((CEW3:CEW42=CBB20)*(CEZ3:CEZ42=CBB18)*(CFG3:CFG42="D"))+SUMPRODUCT((CEW3:CEW42=CBB20)*(CEZ3:CEZ42=CBB19)*(CFG3:CFG42="D"))+SUMPRODUCT((CEW3:CEW42=CBB21)*(CEZ3:CEZ42=CBB20)*(CFG3:CFG42="D"))+SUMPRODUCT((CEW3:CEW42=CBB22)*(CEZ3:CEZ42=CBB20)*(CFG3:CFG42="D"))+SUMPRODUCT((CEW3:CEW42=CBB18)*(CEZ3:CEZ42=CBB20)*(CFG3:CFG42="D"))+SUMPRODUCT((CEW3:CEW42=CBB19)*(CEZ3:CEZ42=CBB20)*(CFG3:CFG42="D"))</f>
        <v>0</v>
      </c>
      <c r="CBE20" s="255">
        <f ca="1">SUMPRODUCT((CEW3:CEW42=CBB20)*(CEZ3:CEZ42=CBB21)*(CFG3:CFG42="L"))+SUMPRODUCT((CEW3:CEW42=CBB20)*(CEZ3:CEZ42=CBB22)*(CFG3:CFG42="L"))+SUMPRODUCT((CEW3:CEW42=CBB20)*(CEZ3:CEZ42=CBB18)*(CFG3:CFG42="L"))+SUMPRODUCT((CEW3:CEW42=CBB20)*(CEZ3:CEZ42=CBB19)*(CFG3:CFG42="L"))+SUMPRODUCT((CEW3:CEW42=CBB21)*(CEZ3:CEZ42=CBB20)*(CFH3:CFH42="L"))+SUMPRODUCT((CEW3:CEW42=CBB22)*(CEZ3:CEZ42=CBB20)*(CFH3:CFH42="L"))+SUMPRODUCT((CEW3:CEW42=CBB18)*(CEZ3:CEZ42=CBB20)*(CFH3:CFH42="L"))+SUMPRODUCT((CEW3:CEW42=CBB19)*(CEZ3:CEZ42=CBB20)*(CFH3:CFH42="L"))</f>
        <v>0</v>
      </c>
      <c r="CBF20" s="255">
        <f ca="1">IF(CBB20&lt;&gt;"",VLOOKUP(CBB20,CAC4:CAG29,5,FALSE),0)</f>
        <v>0</v>
      </c>
      <c r="CBG20" s="255">
        <f ca="1">IF(CBB20&lt;&gt;"",VLOOKUP(CBB20,CAC4:CAH29,6,FALSE),0)</f>
        <v>0</v>
      </c>
      <c r="CBH20" s="255">
        <f ca="1">CBF20-CBG20+1000</f>
        <v>1000</v>
      </c>
      <c r="CBI20" s="255">
        <f ca="1">IF(CBB20&lt;&gt;"",VLOOKUP(CBB20,CAC4:CAJ29,8,FALSE),0)</f>
        <v>0</v>
      </c>
      <c r="CBJ20" s="255">
        <f ca="1">IF(CBB20&lt;&gt;"",VLOOKUP(CBB20,CAC4:CAK29,9,FALSE),0)</f>
        <v>0</v>
      </c>
      <c r="CBK20" s="255">
        <f ca="1">IF(CBB20&lt;&gt;"",CBI20-CBJ20+1000,"")</f>
        <v>1000</v>
      </c>
      <c r="CBL20" s="255">
        <f ca="1">IF(CBB20&lt;&gt;"",VLOOKUP(CBB20,CAC18:CAG22,5,FALSE),"")</f>
        <v>0</v>
      </c>
      <c r="CBM20" s="255">
        <f ca="1">IF(CBB20&lt;&gt;"",VLOOKUP(CBB20,CAC18:CAJ22,8,FALSE),"")</f>
        <v>0</v>
      </c>
      <c r="CBN20" s="255">
        <f ca="1">IF(CBB20&lt;&gt;"",VLOOKUP(CBB20,CAC18:CAQ22,15,FALSE),"")</f>
        <v>12</v>
      </c>
      <c r="CBO20" s="255">
        <f ca="1">SUMPRODUCT((CEW3:CEW42=CBB20)*(CEZ3:CEZ42=CBB21)*CFC3:CFC42)+SUMPRODUCT((CEW3:CEW42=CBB20)*(CEZ3:CEZ42=CBB22)*CFC3:CFC42)+SUMPRODUCT((CEW3:CEW42=CBB20)*(CEZ3:CEZ42=CBB18)*CFC3:CFC42)+SUMPRODUCT((CEW3:CEW42=CBB20)*(CEZ3:CEZ42=CBB19)*CFC3:CFC42)+SUMPRODUCT((CEW3:CEW42=CBB21)*(CEZ3:CEZ42=CBB20)*CFD3:CFD42)+SUMPRODUCT((CEW3:CEW42=CBB22)*(CEZ3:CEZ42=CBB20)*CFD3:CFD42)+SUMPRODUCT((CEW3:CEW42=CBB18)*(CEZ3:CEZ42=CBB20)*CFD3:CFD42)+SUMPRODUCT((CEW3:CEW42=CBB19)*(CEZ3:CEZ42=CBB20)*CFD3:CFD42)</f>
        <v>0</v>
      </c>
      <c r="CBP20" s="255">
        <f ca="1">SUMPRODUCT((CEW3:CEW42=CBB20)*(CEZ3:CEZ42=CBB21)*CFE3:CFE42)+SUMPRODUCT((CEW3:CEW42=CBB20)*(CEZ3:CEZ42=CBB22)*CFE3:CFE42)+SUMPRODUCT((CEW3:CEW42=CBB20)*(CEZ3:CEZ42=CBB18)*CFE3:CFE42)+SUMPRODUCT((CEW3:CEW42=CBB20)*(CEZ3:CEZ42=CBB19)*CFE3:CFE42)+SUMPRODUCT((CEW3:CEW42=CBB21)*(CEZ3:CEZ42=CBB20)*CFF3:CFF42)+SUMPRODUCT((CEW3:CEW42=CBB22)*(CEZ3:CEZ42=CBB20)*CFF3:CFF42)+SUMPRODUCT((CEW3:CEW42=CBB18)*(CEZ3:CEZ42=CBB20)*CFF3:CFF42)+SUMPRODUCT((CEW3:CEW42=CBB19)*(CEZ3:CEZ42=CBB20)*CFF3:CFF42)</f>
        <v>0</v>
      </c>
      <c r="CBQ20" s="255">
        <f ca="1">IF(CBB20&lt;&gt;"",CBC20*4+CBD20*2+CBO20+CBP20,"")</f>
        <v>0</v>
      </c>
      <c r="CBR20" s="255">
        <f ca="1">IF(CBB20&lt;&gt;"",RANK(CBQ20,CBQ18:CBQ22),"")</f>
        <v>1</v>
      </c>
      <c r="CBS20" s="255">
        <f ca="1">SUMPRODUCT((CBQ18:CBQ22=CBQ20)*(CBH18:CBH22&gt;CBH20))</f>
        <v>0</v>
      </c>
      <c r="CBT20" s="255">
        <f ca="1">SUMPRODUCT((CBQ18:CBQ22=CBQ20)*(CBH18:CBH22=CBH20)*(CBK18:CBK22&gt;CBK20))</f>
        <v>0</v>
      </c>
      <c r="CBU20" s="255">
        <f ca="1">SUMPRODUCT((CBQ18:CBQ22=CBQ20)*(CBH18:CBH22=CBH20)*(CBK18:CBK22=CBK20)*(CBL18:CBL22&gt;CBL20))</f>
        <v>0</v>
      </c>
      <c r="CBV20" s="255">
        <f ca="1">SUMPRODUCT((CBQ18:CBQ22=CBQ20)*(CBH18:CBH22=CBH20)*(CBK18:CBK22=CBK20)*(CBL18:CBL22=CBL20)*(CBM18:CBM22&gt;CBM20))</f>
        <v>0</v>
      </c>
      <c r="CBW20" s="255">
        <f ca="1">SUMPRODUCT((CBQ18:CBQ22=CBQ20)*(CBH18:CBH22=CBH20)*(CBK18:CBK22=CBK20)*(CBL18:CBL22=CBL20)*(CBM18:CBM22=CBM20)*(CBN18:CBN22&gt;CBN20))</f>
        <v>2</v>
      </c>
      <c r="CBX20" s="255">
        <f t="shared" ca="1" si="992"/>
        <v>3</v>
      </c>
      <c r="CBY20" s="255" t="str">
        <f ca="1">IF(CBB20&lt;&gt;"",INDEX(CBB18:CBB22,MATCH(3,CBX18:CBX22,0),0),"")</f>
        <v>Tonga</v>
      </c>
      <c r="CBZ20" s="255" t="str">
        <f ca="1">IF(CAX19&lt;&gt;"",CAX19,"")</f>
        <v/>
      </c>
      <c r="CCA20" s="255">
        <f ca="1">SUMPRODUCT((CEW3:CEW42=CBZ20)*(CEZ3:CEZ42=CBZ21)*(CFG3:CFG42="W"))+SUMPRODUCT((CEW3:CEW42=CBZ20)*(CEZ3:CEZ42=CBZ22)*(CFG3:CFG42="W"))+SUMPRODUCT((CEW3:CEW42=CBZ20)*(CEZ3:CEZ42=CBZ19)*(CFG3:CFG42="W"))+SUMPRODUCT((CEW3:CEW42=CBZ21)*(CEZ3:CEZ42=CBZ20)*(CFH3:CFH42="W"))+SUMPRODUCT((CEW3:CEW42=CBZ22)*(CEZ3:CEZ42=CBZ20)*(CFH3:CFH42="W"))+SUMPRODUCT((CEW3:CEW42=CBZ19)*(CEZ3:CEZ42=CBZ20)*(CFH3:CFH42="W"))</f>
        <v>0</v>
      </c>
      <c r="CCB20" s="255">
        <f ca="1">SUMPRODUCT((CEW3:CEW42=CBZ20)*(CEZ3:CEZ42=CBZ21)*(CFG3:CFG42="D"))+SUMPRODUCT((CEW3:CEW42=CBZ20)*(CEZ3:CEZ42=CBZ22)*(CFG3:CFG42="D"))+SUMPRODUCT((CEW3:CEW42=CBZ20)*(CEZ3:CEZ42=CBZ19)*(CFG3:CFG42="D"))+SUMPRODUCT((CEW3:CEW42=CBZ21)*(CEZ3:CEZ42=CBZ20)*(CFG3:CFG42="D"))+SUMPRODUCT((CEW3:CEW42=CBZ22)*(CEZ3:CEZ42=CBZ20)*(CFG3:CFG42="D"))+SUMPRODUCT((CEW3:CEW42=CBZ19)*(CEZ3:CEZ42=CBZ20)*(CFG3:CFG42="D"))</f>
        <v>0</v>
      </c>
      <c r="CCC20" s="255">
        <f ca="1">SUMPRODUCT((CEW3:CEW42=CBZ20)*(CEZ3:CEZ42=CBZ21)*(CFG3:CFG42="L"))+SUMPRODUCT((CEW3:CEW42=CBZ20)*(CEZ3:CEZ42=CBZ22)*(CFG3:CFG42="L"))+SUMPRODUCT((CEW3:CEW42=CBZ20)*(CEZ3:CEZ42=CBZ19)*(CFG3:CFG42="L"))+SUMPRODUCT((CEW3:CEW42=CBZ21)*(CEZ3:CEZ42=CBZ20)*(CFH3:CFH42="L"))+SUMPRODUCT((CEW3:CEW42=CBZ22)*(CEZ3:CEZ42=CBZ20)*(CFH3:CFH42="L"))+SUMPRODUCT((CEW3:CEW42=CBZ19)*(CEZ3:CEZ42=CBZ20)*(CFH3:CFH42="L"))</f>
        <v>0</v>
      </c>
      <c r="CCD20" s="255">
        <f ca="1">IF(CBZ20&lt;&gt;"",VLOOKUP(CBZ20,CAC4:CAG29,5,FALSE),0)</f>
        <v>0</v>
      </c>
      <c r="CCE20" s="255">
        <f ca="1">IF(CBZ20&lt;&gt;"",VLOOKUP(CBZ20,CAC4:CAH29,6,FALSE),0)</f>
        <v>0</v>
      </c>
      <c r="CCF20" s="255">
        <f ca="1">CCD20-CCE20+1000</f>
        <v>1000</v>
      </c>
      <c r="CCG20" s="255">
        <f ca="1">IF(CBZ20&lt;&gt;"",VLOOKUP(CBZ20,CAC4:CAJ29,8,FALSE),0)</f>
        <v>0</v>
      </c>
      <c r="CCH20" s="255">
        <f ca="1">IF(CBZ20&lt;&gt;"",VLOOKUP(CBZ20,CAC4:CAK29,9,FALSE),0)</f>
        <v>0</v>
      </c>
      <c r="CCI20" s="255">
        <f t="shared" ref="CCI20" ca="1" si="1168">CCG20-CCH20+1000</f>
        <v>1000</v>
      </c>
      <c r="CCJ20" s="255" t="str">
        <f ca="1">IF(CBZ20&lt;&gt;"",VLOOKUP(CBZ20,CAC18:CAG22,5,FALSE),"")</f>
        <v/>
      </c>
      <c r="CCK20" s="255" t="str">
        <f ca="1">IF(CBZ20&lt;&gt;"",VLOOKUP(CBZ20,CAC18:CAJ22,8,FALSE),"")</f>
        <v/>
      </c>
      <c r="CCL20" s="255" t="str">
        <f ca="1">IF(CBZ20&lt;&gt;"",VLOOKUP(CBZ20,CAC18:CAQ22,15,FALSE),"")</f>
        <v/>
      </c>
      <c r="CCM20" s="255">
        <f ca="1">SUMPRODUCT((CEW3:CEW42=CBZ20)*(CEZ3:CEZ42=CBZ21)*CFC3:CFC42)+SUMPRODUCT((CEW3:CEW42=CBZ20)*(CEZ3:CEZ42=CBZ22)*CFC3:CFC42)+SUMPRODUCT((CEW3:CEW42=CBZ20)*(CEZ3:CEZ42=CBZ19)*CFC3:CFC42)+SUMPRODUCT((CEW3:CEW42=CBZ21)*(CEZ3:CEZ42=CBZ20)*CFD3:CFD42)+SUMPRODUCT((CEW3:CEW42=CBZ22)*(CEZ3:CEZ42=CBZ20)*CFD3:CFD42)+SUMPRODUCT((CEW3:CEW42=CBZ19)*(CEZ3:CEZ42=CBZ20)*CFD3:CFD42)</f>
        <v>0</v>
      </c>
      <c r="CCN20" s="255">
        <f ca="1">SUMPRODUCT((CEW3:CEW42=CBZ20)*(CEZ3:CEZ42=CBZ21)*CFE3:CFE42)+SUMPRODUCT((CEW3:CEW42=CBZ20)*(CEZ3:CEZ42=CBZ22)*CFE3:CFE42)+SUMPRODUCT((CEW3:CEW42=CBZ20)*(CEZ3:CEZ42=CBZ19)*CFE3:CFE42)+SUMPRODUCT((CEW3:CEW42=CBZ21)*(CEZ3:CEZ42=CBZ20)*CFF3:CFF42)+SUMPRODUCT((CEW3:CEW42=CBZ22)*(CEZ3:CEZ42=CBZ20)*CFF3:CFF42)+SUMPRODUCT((CEW3:CEW42=CBZ19)*(CEZ3:CEZ42=CBZ20)*CFF3:CFF42)</f>
        <v>0</v>
      </c>
      <c r="CCO20" s="255">
        <f ca="1">CCA20*4+CCB20*2+CCM20+CCN20</f>
        <v>0</v>
      </c>
      <c r="CCP20" s="255" t="str">
        <f ca="1">IF(CBZ20&lt;&gt;"",RANK(CCO20,CCO19:CCO22),"")</f>
        <v/>
      </c>
      <c r="CCQ20" s="255">
        <f ca="1">SUMPRODUCT((CCO19:CCO22=CCO20)*(CCF19:CCF22&gt;CCF20))</f>
        <v>0</v>
      </c>
      <c r="CCR20" s="255">
        <f ca="1">SUMPRODUCT((CCO19:CCO22=CCO20)*(CCF19:CCF22=CCF20)*(CCI19:CCI22&gt;CCI20))</f>
        <v>0</v>
      </c>
      <c r="CCS20" s="255">
        <f ca="1">SUMPRODUCT((CCO18:CCO22=CCO20)*(CCF18:CCF22=CCF20)*(CCI18:CCI22=CCI20)*(CCJ18:CCJ22&gt;CCJ20))</f>
        <v>0</v>
      </c>
      <c r="CCT20" s="255">
        <f ca="1">SUMPRODUCT((CCO18:CCO22=CCO20)*(CCF18:CCF22=CCF20)*(CCI18:CCI22=CCI20)*(CCJ18:CCJ22=CCJ20)*(CCK18:CCK22&gt;CCK20))</f>
        <v>0</v>
      </c>
      <c r="CCU20" s="255">
        <f ca="1">SUMPRODUCT((CCO18:CCO22=CCO20)*(CCF18:CCF22=CCF20)*(CCI18:CCI22=CCI20)*(CCJ18:CCJ22=CCJ20)*(CCK18:CCK22=CCK20)*(CCL18:CCL22&gt;CCL20))</f>
        <v>0</v>
      </c>
      <c r="CCV20" s="255" t="str">
        <f t="shared" ca="1" si="1137"/>
        <v/>
      </c>
      <c r="CCW20" s="255" t="str">
        <f ca="1">IF(CBZ20&lt;&gt;"",INDEX(CBZ19:CBZ22,MATCH(3,CCV19:CCV22,0),0),"")</f>
        <v/>
      </c>
      <c r="CCX20" s="255" t="str">
        <f ca="1">IF(CAY18&lt;&gt;"",CAY18,"")</f>
        <v/>
      </c>
      <c r="CCY20" s="255">
        <f ca="1">SUMPRODUCT((CEW3:CEW42=CCX20)*(CEZ3:CEZ42=CCX21)*(CFG3:CFG42="W"))+SUMPRODUCT((CEW3:CEW42=CCX20)*(CEZ3:CEZ42=CCX22)*(CFG3:CFG42="W"))+SUMPRODUCT((CEW3:CEW42=CCX20)*(CEZ3:CEZ42=CCX23)*(CFG3:CFG42="W"))+SUMPRODUCT((CEW3:CEW42=CCX21)*(CEZ3:CEZ42=CCX20)*(CFH3:CFH42="W"))+SUMPRODUCT((CEW3:CEW42=CCX22)*(CEZ3:CEZ42=CCX20)*(CFH3:CFH42="W"))+SUMPRODUCT((CEW3:CEW42=CCX23)*(CEZ3:CEZ42=CCX20)*(CFH3:CFH42="W"))</f>
        <v>0</v>
      </c>
      <c r="CCZ20" s="255">
        <f ca="1">SUMPRODUCT((CEW3:CEW42=CCX20)*(CEZ3:CEZ42=CCX21)*(CFG3:CFG42="D"))+SUMPRODUCT((CEW3:CEW42=CCX20)*(CEZ3:CEZ42=CCX22)*(CFG3:CFG42="D"))+SUMPRODUCT((CEW3:CEW42=CCX20)*(CEZ3:CEZ42=CCX23)*(CFG3:CFG42="D"))+SUMPRODUCT((CEW3:CEW42=CCX21)*(CEZ3:CEZ42=CCX20)*(CFG3:CFG42="D"))+SUMPRODUCT((CEW3:CEW42=CCX22)*(CEZ3:CEZ42=CCX20)*(CFG3:CFG42="D"))+SUMPRODUCT((CEW3:CEW42=CCX23)*(CEZ3:CEZ42=CCX20)*(CFG3:CFG42="D"))</f>
        <v>0</v>
      </c>
      <c r="CDA20" s="255">
        <f ca="1">SUMPRODUCT((CEW3:CEW42=CCX20)*(CEZ3:CEZ42=CCX21)*(CFG3:CFG42="L"))+SUMPRODUCT((CEW3:CEW42=CCX20)*(CEZ3:CEZ42=CCX22)*(CFG3:CFG42="L"))+SUMPRODUCT((CEW3:CEW42=CCX20)*(CEZ3:CEZ42=CCX23)*(CFG3:CFG42="L"))+SUMPRODUCT((CEW3:CEW42=CCX21)*(CEZ3:CEZ42=CCX20)*(CFH3:CFH42="L"))+SUMPRODUCT((CEW3:CEW42=CCX22)*(CEZ3:CEZ42=CCX20)*(CFH3:CFH42="L"))+SUMPRODUCT((CEW3:CEW42=CCX23)*(CEZ3:CEZ42=CCX20)*(CFH3:CFH42="L"))</f>
        <v>0</v>
      </c>
      <c r="CDB20" s="255">
        <f ca="1">IF(CCX20&lt;&gt;"",VLOOKUP(CCX20,CAC4:CAG29,5,FALSE),0)</f>
        <v>0</v>
      </c>
      <c r="CDC20" s="255">
        <f ca="1">IF(CCX20&lt;&gt;"",VLOOKUP(CCX20,CAC4:CAH29,6,FALSE),0)</f>
        <v>0</v>
      </c>
      <c r="CDD20" s="255">
        <f ca="1">CDB20-CDC20+1000</f>
        <v>1000</v>
      </c>
      <c r="CDE20" s="255">
        <f ca="1">IF(CCX20&lt;&gt;"",VLOOKUP(CCX20,CAC4:CAJ29,8,FALSE),0)</f>
        <v>0</v>
      </c>
      <c r="CDF20" s="255">
        <f ca="1">IF(CCX20&lt;&gt;"",VLOOKUP(CCX20,CAC4:CAK29,9,FALSE),0)</f>
        <v>0</v>
      </c>
      <c r="CDG20" s="255">
        <f ca="1">CDE20-CDF20+1000</f>
        <v>1000</v>
      </c>
      <c r="CDH20" s="255" t="str">
        <f ca="1">IF(CCX20&lt;&gt;"",VLOOKUP(CCX20,CAC18:CAG22,5,FALSE),"")</f>
        <v/>
      </c>
      <c r="CDI20" s="255" t="str">
        <f ca="1">IF(CCX20&lt;&gt;"",VLOOKUP(CCX20,CAC18:CAJ22,8,FALSE),"")</f>
        <v/>
      </c>
      <c r="CDJ20" s="255" t="str">
        <f ca="1">IF(CCX20&lt;&gt;"",VLOOKUP(CCX20,CAC18:CAQ22,15,FALSE),"")</f>
        <v/>
      </c>
      <c r="CDK20" s="255">
        <f ca="1">SUMPRODUCT((CEW3:CEW42=CCX20)*(CEZ3:CEZ42=CCX21)*CFC3:CFC42)+SUMPRODUCT((CEW3:CEW42=CCX20)*(CEZ3:CEZ42=CCX22)*CFC3:CFC42)+SUMPRODUCT((CEW3:CEW42=CCX20)*(CEZ3:CEZ42=CCX23)*CFC3:CFC42)+SUMPRODUCT((CEW3:CEW42=CCX21)*(CEZ3:CEZ42=CCX20)*CFD3:CFD42)+SUMPRODUCT((CEW3:CEW42=CCX22)*(CEZ3:CEZ42=CCX20)*CFD3:CFD42)+SUMPRODUCT((CEW3:CEW42=CCX23)*(CEZ3:CEZ42=CCX20)*CFD3:CFD42)</f>
        <v>0</v>
      </c>
      <c r="CDL20" s="255">
        <f ca="1">SUMPRODUCT((CEW3:CEW42=CCX20)*(CEZ3:CEZ42=CCX21)*CFE3:CFE42)+SUMPRODUCT((CEW3:CEW42=CCX20)*(CEZ3:CEZ42=CCX22)*CFE3:CFE42)+SUMPRODUCT((CEW3:CEW42=CCX20)*(CEZ3:CEZ42=CCX23)*CFE3:CFE42)+SUMPRODUCT((CEW3:CEW42=CCX21)*(CEZ3:CEZ42=CCX20)*CFF3:CFF42)+SUMPRODUCT((CEW3:CEW42=CCX22)*(CEZ3:CEZ42=CCX20)*CFF3:CFF42)+SUMPRODUCT((CEW3:CEW42=CCX23)*(CEZ3:CEZ42=CCX20)*CFF3:CFF42)</f>
        <v>0</v>
      </c>
      <c r="CDM20" s="255">
        <f ca="1">CCY20*4+CCZ20*2+CDK20+CDL20</f>
        <v>0</v>
      </c>
      <c r="CDN20" s="255" t="str">
        <f ca="1">IF(CCX20&lt;&gt;"",RANK(CDM20,CDM20:CDM23),"")</f>
        <v/>
      </c>
      <c r="CDO20" s="255">
        <f ca="1">SUMPRODUCT((CDM20:CDM23=CDM20)*(CDD20:CDD23&gt;CDD20))</f>
        <v>0</v>
      </c>
      <c r="CDP20" s="255">
        <f ca="1">SUMPRODUCT((CDM20:CDM23=CDM20)*(CDD20:CDD23=CDD20)*(CDG20:CDG23&gt;CDG20))</f>
        <v>0</v>
      </c>
      <c r="CDQ20" s="255">
        <f ca="1">SUMPRODUCT((CDM18:CDM22=CDM20)*(CDD18:CDD22=CDD20)*(CDG18:CDG22=CDG20)*(CDH18:CDH22&gt;CDH20))</f>
        <v>0</v>
      </c>
      <c r="CDR20" s="255">
        <f ca="1">SUMPRODUCT((CDM18:CDM22=CDM20)*(CDD18:CDD22=CDD20)*(CDG18:CDG22=CDG20)*(CDH18:CDH22=CDH20)*(CDI18:CDI22&gt;CDI20))</f>
        <v>0</v>
      </c>
      <c r="CDS20" s="255">
        <f ca="1">SUMPRODUCT((CDM18:CDM22=CDM20)*(CDD18:CDD22=CDD20)*(CDG18:CDG22=CDG20)*(CDH18:CDH22=CDH20)*(CDI18:CDI22=CDI20)*(CDJ18:CDJ22&gt;CDJ20))</f>
        <v>0</v>
      </c>
      <c r="CDT20" s="255" t="str">
        <f t="shared" ref="CDT20:CDT22" ca="1" si="1169">IF(CCX20&lt;&gt;"",SUM(CDN20:CDS20)+2,"")</f>
        <v/>
      </c>
      <c r="CDU20" s="255" t="str">
        <f ca="1">IF(CCX20&lt;&gt;"",INDEX(CCX20:CCX22,MATCH(3,CDT20:CDT22,0),0),"")</f>
        <v/>
      </c>
      <c r="CET20" s="255" t="str">
        <f ca="1">IF(CDU20&lt;&gt;"",CDU20,IF(CCW20&lt;&gt;"",CCW20,IF(CBY20&lt;&gt;"",CBY20,CAU20)))</f>
        <v>Tonga</v>
      </c>
      <c r="CEU20" s="255">
        <v>3</v>
      </c>
      <c r="CEV20" s="255">
        <v>18</v>
      </c>
      <c r="CEW20" s="255" t="str">
        <f t="shared" si="130"/>
        <v>Scotland</v>
      </c>
      <c r="CEX20" s="255" t="str">
        <f ca="1">IF(OFFSET('All Players'!$W27,0,CEX$1)&lt;&gt;"",OFFSET('All Players'!$W27,0,CEX$1),"")</f>
        <v/>
      </c>
      <c r="CEY20" s="255" t="str">
        <f ca="1">IF(OFFSET('All Players'!$Y27,0,CEX$1)&lt;&gt;"",OFFSET('All Players'!$Y27,0,CEX$1),"")</f>
        <v/>
      </c>
      <c r="CEZ20" s="255" t="str">
        <f t="shared" si="131"/>
        <v>USA</v>
      </c>
      <c r="CFA20" s="255" t="str">
        <f ca="1">IF(OFFSET('All Players'!$AA27,0,CEZ$1)&lt;&gt;"",OFFSET('All Players'!$AA27,0,CEZ$1),"")</f>
        <v/>
      </c>
      <c r="CFB20" s="255" t="str">
        <f ca="1">IF(OFFSET('All Players'!$AC27,0,CFA$1)&lt;&gt;"",OFFSET('All Players'!$AC27,0,CFA$1),"")</f>
        <v/>
      </c>
      <c r="CFC20" s="255">
        <f t="shared" ca="1" si="132"/>
        <v>0</v>
      </c>
      <c r="CFD20" s="255">
        <f t="shared" ca="1" si="133"/>
        <v>0</v>
      </c>
      <c r="CFE20" s="255">
        <f t="shared" ca="1" si="134"/>
        <v>0</v>
      </c>
      <c r="CFF20" s="255">
        <f t="shared" ca="1" si="135"/>
        <v>0</v>
      </c>
      <c r="CFG20" s="255" t="str">
        <f t="shared" ca="1" si="136"/>
        <v/>
      </c>
      <c r="CFH20" s="255" t="str">
        <f t="shared" ca="1" si="137"/>
        <v/>
      </c>
    </row>
    <row r="21" spans="1:2192" x14ac:dyDescent="0.2">
      <c r="A21" s="255">
        <f>VLOOKUP(B21,DS18:DT22,2,FALSE)</f>
        <v>3</v>
      </c>
      <c r="B21" s="255" t="s">
        <v>35</v>
      </c>
      <c r="C21" s="255">
        <f t="shared" si="850"/>
        <v>2</v>
      </c>
      <c r="D21" s="255">
        <f t="shared" si="851"/>
        <v>0</v>
      </c>
      <c r="E21" s="255">
        <f t="shared" si="852"/>
        <v>2</v>
      </c>
      <c r="F21" s="255">
        <f>SUMIF($DV$3:$DV$60,B21,$DW$3:$DW$60)+SUMIF($DY$3:$DY$60,B21,$DX$3:$DX$60)</f>
        <v>53</v>
      </c>
      <c r="G21" s="255">
        <f>SUMIF($DY$3:$DY$60,B21,$DW$3:$DW$60)+SUMIF($DV$3:$DV$60,B21,$DX$3:$DX$60)</f>
        <v>123</v>
      </c>
      <c r="H21" s="255">
        <f t="shared" si="853"/>
        <v>930</v>
      </c>
      <c r="I21" s="255">
        <f>SUMIF(Tournament!$H$13:$H$52,B21,Tournament!$O$13:$O$52)+SUMIF(Tournament!$N$13:$N$52,B21,Tournament!$Q$13:$Q$52)</f>
        <v>5</v>
      </c>
      <c r="J21" s="255">
        <f>SUMIF(Tournament!$N$13:$N$52,B21,Tournament!$O$13:$O$52)+SUMIF(Tournament!$H$13:$H$52,B21,Tournament!$Q$13:$Q$52)</f>
        <v>16</v>
      </c>
      <c r="K21" s="255">
        <f t="shared" si="854"/>
        <v>989</v>
      </c>
      <c r="L21" s="255">
        <f t="shared" si="855"/>
        <v>8</v>
      </c>
      <c r="M21" s="255">
        <f>SUMIF(DV:DV,B21,EB:EB)+SUMIF(DY:DY,B21,EC:EC)</f>
        <v>0</v>
      </c>
      <c r="N21" s="255">
        <f>SUMIF(DV:DV,B21,ED:ED)+SUMIF(DY:DY,B21,EE:EE)</f>
        <v>0</v>
      </c>
      <c r="O21" s="255">
        <f t="shared" si="856"/>
        <v>8</v>
      </c>
      <c r="P21" s="255">
        <v>13</v>
      </c>
      <c r="Q21" s="255">
        <f t="shared" si="993"/>
        <v>3</v>
      </c>
      <c r="S21" s="255">
        <f>RANK(O21,$O$18:$O$22)+COUNTIF($O$18:O21,O21)-1</f>
        <v>3</v>
      </c>
      <c r="T21" s="255" t="str">
        <f>INDEX($B$18:$B$22,MATCH(4,$S$18:$S$22,0),0)</f>
        <v>Tonga</v>
      </c>
      <c r="U21" s="255">
        <f t="shared" si="994"/>
        <v>4</v>
      </c>
      <c r="V21" s="255" t="str">
        <f>IF(AND(V20&lt;&gt;"",U21=1),T21,"")</f>
        <v/>
      </c>
      <c r="W21" s="255" t="str">
        <f>IF(AND(W20&lt;&gt;"",U22=2),T22,"")</f>
        <v/>
      </c>
      <c r="AA21" s="255" t="str">
        <f t="shared" si="995"/>
        <v/>
      </c>
      <c r="AB21" s="255">
        <f>SUMPRODUCT((DV3:DV42=AA21)*(DY3:DY42=AA22)*(EF3:EF42="W"))+SUMPRODUCT((DV3:DV42=AA21)*(DY3:DY42=AA18)*(EF3:EF42="W"))+SUMPRODUCT((DV3:DV42=AA21)*(DY3:DY42=AA19)*(EF3:EF42="W"))+SUMPRODUCT((DV3:DV42=AA21)*(DY3:DY42=AA20)*(EF3:EF42="W"))+SUMPRODUCT((DV3:DV42=AA22)*(DY3:DY42=AA21)*(EG3:EG42="W"))+SUMPRODUCT((DV3:DV42=AA18)*(DY3:DY42=AA21)*(EG3:EG42="W"))+SUMPRODUCT((DV3:DV42=AA19)*(DY3:DY42=AA21)*(EG3:EG42="W"))+SUMPRODUCT((DV3:DV42=AA20)*(DY3:DY42=AA21)*(EG3:EG42="W"))</f>
        <v>0</v>
      </c>
      <c r="AC21" s="255">
        <f>SUMPRODUCT((DV3:DV42=AA21)*(DY3:DY42=AA22)*(EF3:EF42="D"))+SUMPRODUCT((DV3:DV42=AA21)*(DY3:DY42=AA18)*(EF3:EF42="D"))+SUMPRODUCT((DV3:DV42=AA21)*(DY3:DY42=AA19)*(EF3:EF42="D"))+SUMPRODUCT((DV3:DV42=AA21)*(DY3:DY42=AA20)*(EF3:EF42="D"))+SUMPRODUCT((DV3:DV42=AA22)*(DY3:DY42=AA21)*(EF3:EF42="D"))+SUMPRODUCT((DV3:DV42=AA18)*(DY3:DY42=AA21)*(EF3:EF42="D"))+SUMPRODUCT((DV3:DV42=AA19)*(DY3:DY42=AA21)*(EF3:EF42="D"))+SUMPRODUCT((DV3:DV42=AA20)*(DY3:DY42=AA21)*(EF3:EF42="D"))</f>
        <v>0</v>
      </c>
      <c r="AD21" s="255">
        <f>SUMPRODUCT((DV3:DV42=AA21)*(DY3:DY42=AA22)*(EF3:EF42="L"))+SUMPRODUCT((DV3:DV42=AA21)*(DY3:DY42=AA18)*(EF3:EF42="L"))+SUMPRODUCT((DV3:DV42=AA21)*(DY3:DY42=AA19)*(EF3:EF42="L"))+SUMPRODUCT((DV3:DV42=AA21)*(DY3:DY42=AA20)*(EF3:EF42="L"))+SUMPRODUCT((DV3:DV42=AA22)*(DY3:DY42=AA21)*(EG3:EG42="L"))+SUMPRODUCT((DV3:DV42=AA18)*(DY3:DY42=AA21)*(EG3:EG42="L"))+SUMPRODUCT((DV3:DV42=AA19)*(DY3:DY42=AA21)*(EG3:EG42="L"))+SUMPRODUCT((DV3:DV42=AA20)*(DY3:DY42=AA21)*(EG3:EG42="L"))</f>
        <v>0</v>
      </c>
      <c r="AE21" s="255">
        <f>IF(AA21&lt;&gt;"",VLOOKUP(AA21,B4:F29,5,FALSE),0)</f>
        <v>0</v>
      </c>
      <c r="AF21" s="255">
        <f>IF(AA21&lt;&gt;"",VLOOKUP(AA21,B4:G29,6,FALSE),0)</f>
        <v>0</v>
      </c>
      <c r="AG21" s="255">
        <f>AE21-AF21+1000</f>
        <v>1000</v>
      </c>
      <c r="AH21" s="255">
        <f>IF(AA21&lt;&gt;"",VLOOKUP(AA21,B4:I29,8,FALSE),0)</f>
        <v>0</v>
      </c>
      <c r="AI21" s="255">
        <f>IF(AA21&lt;&gt;"",VLOOKUP(AA21,B4:J29,9,FALSE),0)</f>
        <v>0</v>
      </c>
      <c r="AJ21" s="255" t="str">
        <f>IF(AA21&lt;&gt;"",AH21-AI21+1000,"")</f>
        <v/>
      </c>
      <c r="AK21" s="255" t="str">
        <f>IF(AA21&lt;&gt;"",VLOOKUP(AA21,B18:F22,5,FALSE),"")</f>
        <v/>
      </c>
      <c r="AL21" s="255" t="str">
        <f>IF(AA21&lt;&gt;"",VLOOKUP(AA21,B18:I22,8,FALSE),"")</f>
        <v/>
      </c>
      <c r="AM21" s="255" t="str">
        <f>IF(AA21&lt;&gt;"",VLOOKUP(AA21,B18:P22,15,FALSE),"")</f>
        <v/>
      </c>
      <c r="AN21" s="255">
        <f>SUMPRODUCT((DV3:DV42=AA21)*(DY3:DY42=AA22)*EB3:EB42)+SUMPRODUCT((DV3:DV42=AA21)*(DY3:DY42=AA18)*EB3:EB42)+SUMPRODUCT((DV3:DV42=AA21)*(DY3:DY42=AA19)*EB3:EB42)+SUMPRODUCT((DV3:DV42=AA21)*(DY3:DY42=AA20)*EB3:EB42)+SUMPRODUCT((DV3:DV42=AA22)*(DY3:DY42=AA21)*EC3:EC42)+SUMPRODUCT((DV3:DV42=AA18)*(DY3:DY42=AA21)*EC3:EC42)+SUMPRODUCT((DV3:DV42=AA19)*(DY3:DY42=AA21)*EC3:EC42)+SUMPRODUCT((DV3:DV42=AA20)*(DY3:DY42=AA21)*EC3:EC42)</f>
        <v>0</v>
      </c>
      <c r="AO21" s="255">
        <f>SUMPRODUCT((DV3:DV42=AA21)*(DY3:DY42=AA22)*ED3:ED42)+SUMPRODUCT((DV3:DV42=AA21)*(DY3:DY42=AA18)*ED3:ED42)+SUMPRODUCT((DV3:DV42=AA21)*(DY3:DY42=AA19)*ED3:ED42)+SUMPRODUCT((DV3:DV42=AA21)*(DY3:DY42=AA20)*ED3:ED42)+SUMPRODUCT((DV3:DV42=AA22)*(DY3:DY42=AA21)*EE3:EE42)+SUMPRODUCT((DV3:DV42=AA18)*(DY3:DY42=AA21)*EE3:EE42)+SUMPRODUCT((DV3:DV42=AA19)*(DY3:DY42=AA21)*EE3:EE42)+SUMPRODUCT((DV3:DV42=AA20)*(DY3:DY42=AA21)*EE3:EE42)</f>
        <v>0</v>
      </c>
      <c r="AP21" s="255" t="str">
        <f>IF(AA21&lt;&gt;"",AB21*4+AC21*2+AN21+AO21,"")</f>
        <v/>
      </c>
      <c r="AQ21" s="255" t="str">
        <f>IF(AA21&lt;&gt;"",RANK(AP21,AP18:AP22),"")</f>
        <v/>
      </c>
      <c r="AR21" s="255">
        <f>SUMPRODUCT((AP18:AP22=AP21)*(AG18:AG22&gt;AG21))</f>
        <v>0</v>
      </c>
      <c r="AS21" s="255">
        <f>SUMPRODUCT((AP18:AP22=AP21)*(AG18:AG22=AG21)*(AJ18:AJ22&gt;AJ21))</f>
        <v>0</v>
      </c>
      <c r="AT21" s="255">
        <f>SUMPRODUCT((AP18:AP22=AP21)*(AG18:AG22=AG21)*(AJ18:AJ22=AJ21)*(AK18:AK22&gt;AK21))</f>
        <v>0</v>
      </c>
      <c r="AU21" s="255">
        <f>SUMPRODUCT((AP18:AP22=AP21)*(AG18:AG22=AG21)*(AJ18:AJ22=AJ21)*(AK18:AK22=AK21)*(AL18:AL22&gt;AL21))</f>
        <v>0</v>
      </c>
      <c r="AV21" s="255">
        <f>SUMPRODUCT((AP18:AP22=AP21)*(AG18:AG22=AG21)*(AJ18:AJ22=AJ21)*(AK18:AK22=AK21)*(AL18:AL22=AL21)*(AM18:AM22&gt;AM21))</f>
        <v>0</v>
      </c>
      <c r="AW21" s="255" t="str">
        <f t="shared" si="998"/>
        <v/>
      </c>
      <c r="AX21" s="255" t="str">
        <f>IF(AA21&lt;&gt;"",INDEX(AA18:AA22,MATCH(4,AW18:AW22,0),0),"")</f>
        <v/>
      </c>
      <c r="AY21" s="255" t="str">
        <f>IF(W20&lt;&gt;"",W20,"")</f>
        <v/>
      </c>
      <c r="AZ21" s="255" t="str">
        <f>IF(AY21&lt;&gt;"",SUMPRODUCT((DV3:DV42=AY21)*(DY3:DY42=AY22)*(EF3:EF42="W"))+SUMPRODUCT((DV3:DV42=AY21)*(DY3:DY42=AY19)*(EF3:EF42="W"))+SUMPRODUCT((DV3:DV42=AY21)*(DY3:DY42=AY20)*(EF3:EF42="W"))+SUMPRODUCT((DV3:DV42=AY22)*(DY3:DY42=AY21)*(EG3:EG42="W"))+SUMPRODUCT((DV3:DV42=AY19)*(DY3:DY42=AY21)*(EG3:EG42="W"))+SUMPRODUCT((DV3:DV42=AY20)*(DY3:DY42=AY21)*(EG3:EG42="W")),"")</f>
        <v/>
      </c>
      <c r="BA21" s="255" t="str">
        <f>IF(AY21&lt;&gt;"",SUMPRODUCT((DV3:DV42=AY21)*(DY3:DY42=AY22)*(EF3:EF42="D"))+SUMPRODUCT((DV3:DV42=AY21)*(DY3:DY42=AY19)*(EF3:EF42="D"))+SUMPRODUCT((DV3:DV42=AY21)*(DY3:DY42=AY20)*(EF3:EF42="D"))+SUMPRODUCT((DV3:DV42=AY22)*(DY3:DY42=AY21)*(EF3:EF42="D"))+SUMPRODUCT((DV3:DV42=AY19)*(DY3:DY42=AY21)*(EF3:EF42="D"))+SUMPRODUCT((DV3:DV42=AY20)*(DY3:DY42=AY21)*(EF3:EF42="D")),"")</f>
        <v/>
      </c>
      <c r="BB21" s="255" t="str">
        <f>IF(AY21&lt;&gt;"",SUMPRODUCT((DV3:DV42=AY21)*(DY3:DY42=AY22)*(EF3:EF42="L"))+SUMPRODUCT((DV3:DV42=AY21)*(DY3:DY42=AY19)*(EF3:EF42="L"))+SUMPRODUCT((DV3:DV42=AY21)*(DY3:DY42=AY20)*(EF3:EF42="L"))+SUMPRODUCT((DV3:DV42=AY22)*(DY3:DY42=AY21)*(EG3:EG42="L"))+SUMPRODUCT((DV3:DV42=AY19)*(DY3:DY42=AY21)*(EG3:EG42="L"))+SUMPRODUCT((DV3:DV42=AY20)*(DY3:DY42=AY21)*(EG3:EG42="L")),"")</f>
        <v/>
      </c>
      <c r="BC21" s="255">
        <f>IF(AY21&lt;&gt;"",VLOOKUP(AY21,B4:F29,5,FALSE),0)</f>
        <v>0</v>
      </c>
      <c r="BD21" s="255">
        <f>IF(AY21&lt;&gt;"",VLOOKUP(AY21,B4:G29,6,FALSE),0)</f>
        <v>0</v>
      </c>
      <c r="BE21" s="255">
        <f>BC21-BD21+1000</f>
        <v>1000</v>
      </c>
      <c r="BF21" s="255">
        <f>IF(AY21&lt;&gt;"",VLOOKUP(AY21,B4:I29,8,FALSE),0)</f>
        <v>0</v>
      </c>
      <c r="BG21" s="255">
        <f>IF(AY21&lt;&gt;"",VLOOKUP(AY21,B4:J29,9,FALSE),0)</f>
        <v>0</v>
      </c>
      <c r="BH21" s="255" t="str">
        <f>IF(AY21&lt;&gt;"",BF21-BG21+1000,"")</f>
        <v/>
      </c>
      <c r="BI21" s="255" t="str">
        <f>IF(AY21&lt;&gt;"",VLOOKUP(AY21,B18:F22,5,FALSE),"")</f>
        <v/>
      </c>
      <c r="BJ21" s="255" t="str">
        <f>IF(AY21&lt;&gt;"",VLOOKUP(AY21,B18:I22,8,FALSE),"")</f>
        <v/>
      </c>
      <c r="BK21" s="255" t="str">
        <f>IF(AY21&lt;&gt;"",VLOOKUP(AY21,B18:P22,15,FALSE),"")</f>
        <v/>
      </c>
      <c r="BL21" s="255" t="str">
        <f>IF(AY21&lt;&gt;"",SUMPRODUCT((DV3:DV42=AY21)*(DY3:DY42=AY22)*EB3:EB42)+SUMPRODUCT((DV3:DV42=AY21)*(DY3:DY42=AY19)*EB3:EB42)+SUMPRODUCT((DV3:DV42=AY21)*(DY3:DY42=AY20)*EB3:EB42)+SUMPRODUCT((DV3:DV42=AY22)*(DY3:DY42=AY21)*EC3:EC42)+SUMPRODUCT((DV3:DV42=AY19)*(DY3:DY42=AY21)*EC3:EC42)+SUMPRODUCT((DV3:DV42=AY20)*(DY3:DY42=AY21)*EC3:EC42),"")</f>
        <v/>
      </c>
      <c r="BM21" s="255" t="str">
        <f>IF(AY21&lt;&gt;"",SUMPRODUCT((DV3:DV42=AY21)*(DY3:DY42=AY22)*ED3:ED42)+SUMPRODUCT((DV3:DV42=AY21)*(DY3:DY42=AY19)*ED3:ED42)+SUMPRODUCT((DV3:DV42=AY21)*(DY3:DY42=AY20)*ED3:ED42)+SUMPRODUCT((DV3:DV42=AY22)*(DY3:DY42=AY21)*EE3:EE42)+SUMPRODUCT((DV3:DV42=AY19)*(DY3:DY42=AY21)*EE3:EE42)+SUMPRODUCT((DV3:DV42=AY20)*(DY3:DY42=AY21)*EE3:EE42),"")</f>
        <v/>
      </c>
      <c r="BN21" s="255" t="str">
        <f>IF(AY21&lt;&gt;"",AZ21*4+BA21*2+BL21+BM21,"")</f>
        <v/>
      </c>
      <c r="BO21" s="255" t="str">
        <f>IF(AY21&lt;&gt;"",RANK(BN21,BN19:BN22),"")</f>
        <v/>
      </c>
      <c r="BP21" s="255">
        <f>SUMPRODUCT((BN19:BN22=BN21)*(BE19:BE22&gt;BE21))</f>
        <v>0</v>
      </c>
      <c r="BQ21" s="255">
        <f>SUMPRODUCT((BN19:BN22=BN21)*(BE19:BE22=BE21)*(BH19:BH22&gt;BH21))</f>
        <v>0</v>
      </c>
      <c r="BR21" s="255">
        <f>SUMPRODUCT((BN18:BN22=BN21)*(BE18:BE22=BE21)*(BH18:BH22=BH21)*(BI18:BI22&gt;BI21))</f>
        <v>0</v>
      </c>
      <c r="BS21" s="255">
        <f>SUMPRODUCT((BN18:BN22=BN21)*(BE18:BE22=BE21)*(BH18:BH22=BH21)*(BI18:BI22=BI21)*(BJ18:BJ22&gt;BJ21))</f>
        <v>0</v>
      </c>
      <c r="BT21" s="255">
        <f>SUMPRODUCT((BN18:BN22=BN21)*(BE18:BE22=BE21)*(BH18:BH22=BH21)*(BI18:BI22=BI21)*(BJ18:BJ22=BJ21)*(BK18:BK22&gt;BK21))</f>
        <v>0</v>
      </c>
      <c r="BU21" s="255" t="str">
        <f t="shared" si="999"/>
        <v/>
      </c>
      <c r="BV21" s="255" t="str">
        <f>IF(AY21&lt;&gt;"",INDEX(AY19:AY22,MATCH(4,BU19:BU22,0),0),"")</f>
        <v/>
      </c>
      <c r="BW21" s="255" t="str">
        <f>IF(X19&lt;&gt;"",X19,"")</f>
        <v/>
      </c>
      <c r="BX21" s="255">
        <f>SUMPRODUCT((DV3:DV42=BW21)*(DY3:DY42=BW22)*(EF3:EF42="W"))+SUMPRODUCT((DV3:DV42=BW21)*(DY3:DY42=BW23)*(EF3:EF42="W"))+SUMPRODUCT((DV3:DV42=BW21)*(DY3:DY42=BW20)*(EF3:EF42="W"))+SUMPRODUCT((DV3:DV42=BW22)*(DY3:DY42=BW21)*(EG3:EG42="W"))+SUMPRODUCT((DV3:DV42=BW23)*(DY3:DY42=BW21)*(EG3:EG42="W"))+SUMPRODUCT((DV3:DV42=BW20)*(DY3:DY42=BW21)*(EG3:EG42="W"))</f>
        <v>0</v>
      </c>
      <c r="BY21" s="255">
        <f>SUMPRODUCT((DV3:DV42=BW21)*(DY3:DY42=BW22)*(EF3:EF42="D"))+SUMPRODUCT((DV3:DV42=BW21)*(DY3:DY42=BW23)*(EF3:EF42="D"))+SUMPRODUCT((DV3:DV42=BW21)*(DY3:DY42=BW20)*(EF3:EF42="D"))+SUMPRODUCT((DV3:DV42=BW22)*(DY3:DY42=BW21)*(EF3:EF42="D"))+SUMPRODUCT((DV3:DV42=BW23)*(DY3:DY42=BW21)*(EF3:EF42="D"))+SUMPRODUCT((DV3:DV42=BW20)*(DY3:DY42=BW21)*(EF3:EF42="D"))</f>
        <v>0</v>
      </c>
      <c r="BZ21" s="255">
        <f>SUMPRODUCT((DV3:DV42=BW21)*(DY3:DY42=BW22)*(EF3:EF42="L"))+SUMPRODUCT((DV3:DV42=BW21)*(DY3:DY42=BW23)*(EF3:EF42="L"))+SUMPRODUCT((DV3:DV42=BW21)*(DY3:DY42=BW20)*(EF3:EF42="L"))+SUMPRODUCT((DV3:DV42=BW22)*(DY3:DY42=BW21)*(EG3:EG42="L"))+SUMPRODUCT((DV3:DV42=BW23)*(DY3:DY42=BW21)*(EG3:EG42="L"))+SUMPRODUCT((DV3:DV42=BW20)*(DY3:DY42=BW21)*(EG3:EG42="L"))</f>
        <v>0</v>
      </c>
      <c r="CA21" s="255">
        <f>IF(BW21&lt;&gt;"",VLOOKUP(BW21,B4:F29,5,FALSE),0)</f>
        <v>0</v>
      </c>
      <c r="CB21" s="255">
        <f>IF(BW21&lt;&gt;"",VLOOKUP(BW21,B4:G29,6,FALSE),0)</f>
        <v>0</v>
      </c>
      <c r="CC21" s="255">
        <f>CA21-CB21+1000</f>
        <v>1000</v>
      </c>
      <c r="CD21" s="255">
        <f>IF(BW21&lt;&gt;"",VLOOKUP(BW21,B4:I29,8,FALSE),0)</f>
        <v>0</v>
      </c>
      <c r="CE21" s="255">
        <f>IF(BW21&lt;&gt;"",VLOOKUP(BW21,B4:J29,9,FALSE),0)</f>
        <v>0</v>
      </c>
      <c r="CF21" s="255">
        <f t="shared" ref="CF21" si="1170">CD21-CE21+1000</f>
        <v>1000</v>
      </c>
      <c r="CG21" s="255" t="str">
        <f>IF(BW21&lt;&gt;"",VLOOKUP(BW21,B18:F22,5,FALSE),"")</f>
        <v/>
      </c>
      <c r="CH21" s="255" t="str">
        <f>IF(BW21&lt;&gt;"",VLOOKUP(BW21,B18:I22,8,FALSE),"")</f>
        <v/>
      </c>
      <c r="CI21" s="255" t="str">
        <f>IF(BW21&lt;&gt;"",VLOOKUP(BW21,B18:P22,15,FALSE),"")</f>
        <v/>
      </c>
      <c r="CJ21" s="255">
        <f>SUMPRODUCT((DV3:DV42=BW21)*(DY3:DY42=BW22)*EB3:EB42)+SUMPRODUCT((DV3:DV42=BW21)*(DY3:DY42=BW23)*EB3:EB42)+SUMPRODUCT((DV3:DV42=BW21)*(DY3:DY42=BW20)*EB3:EB42)+SUMPRODUCT((DV3:DV42=BW22)*(DY3:DY42=BW21)*EC3:EC42)+SUMPRODUCT((DV3:DV42=BW23)*(DY3:DY42=BW21)*EC3:EC42)+SUMPRODUCT((DV3:DV42=BW20)*(DY3:DY42=BW21)*EC3:EC42)</f>
        <v>0</v>
      </c>
      <c r="CK21" s="255">
        <f>SUMPRODUCT((DV3:DV42=BW21)*(DY3:DY42=BW22)*ED3:ED42)+SUMPRODUCT((DV3:DV42=BW21)*(DY3:DY42=BW23)*ED3:ED42)+SUMPRODUCT((DV3:DV42=BW21)*(DY3:DY42=BW20)*ED3:ED42)+SUMPRODUCT((DV3:DV42=BW22)*(DY3:DY42=BW21)*EE3:EE42)+SUMPRODUCT((DV3:DV42=BW23)*(DY3:DY42=BW21)*EE3:EE42)+SUMPRODUCT((DV3:DV42=BW20)*(DY3:DY42=BW21)*EE3:EE42)</f>
        <v>0</v>
      </c>
      <c r="CL21" s="255">
        <f t="shared" ref="CL21" si="1171">BX21*4+BY21*2+CJ21+CK21</f>
        <v>0</v>
      </c>
      <c r="CM21" s="255" t="str">
        <f>IF(BW21&lt;&gt;"",RANK(CL21,CL20:CL23),"")</f>
        <v/>
      </c>
      <c r="CN21" s="255">
        <f>SUMPRODUCT((CL20:CL23=CL21)*(CC20:CC23&gt;CC21))</f>
        <v>0</v>
      </c>
      <c r="CO21" s="255">
        <f>SUMPRODUCT((CL20:CL23=CL21)*(CC20:CC23=CC21)*(CF20:CF23&gt;CF21))</f>
        <v>0</v>
      </c>
      <c r="CP21" s="255">
        <f>SUMPRODUCT((CL18:CL22=CL21)*(CC18:CC22=CC21)*(CF18:CF22=CF21)*(CG18:CG22&gt;CG21))</f>
        <v>0</v>
      </c>
      <c r="CQ21" s="255">
        <f>SUMPRODUCT((CL18:CL22=CL21)*(CC18:CC22=CC21)*(CF18:CF22=CF21)*(CG18:CG22=CG21)*(CH18:CH22&gt;CH21))</f>
        <v>0</v>
      </c>
      <c r="CR21" s="255">
        <f>SUMPRODUCT((CL18:CL22=CL21)*(CC18:CC22=CC21)*(CF18:CF22=CF21)*(CG18:CG22=CG21)*(CH18:CH22=CH21)*(CI18:CI22&gt;CI21))</f>
        <v>0</v>
      </c>
      <c r="CS21" s="255" t="str">
        <f t="shared" si="1139"/>
        <v/>
      </c>
      <c r="CT21" s="255" t="str">
        <f>IF(BW21&lt;&gt;"",INDEX(BW20:BW22,MATCH(4,CS20:CS22,0),0),"")</f>
        <v/>
      </c>
      <c r="CU21" s="255" t="str">
        <f>IF(Y18&lt;&gt;"",Y18,"")</f>
        <v/>
      </c>
      <c r="CV21" s="255">
        <f>SUMPRODUCT((DV3:DV42=CU21)*(DY3:DY42=CU22)*(EF3:EF42="W"))+SUMPRODUCT((DV3:DV42=CU21)*(DY3:DY42=CU23)*(EF3:EF42="W"))+SUMPRODUCT((DV3:DV42=CU21)*(DY3:DY42=CU24)*(EF3:EF42="W"))+SUMPRODUCT((DV3:DV42=CU22)*(DY3:DY42=CU21)*(EG3:EG42="W"))+SUMPRODUCT((DV3:DV42=CU23)*(DY3:DY42=CU21)*(EG3:EG42="W"))+SUMPRODUCT((DV3:DV42=CU24)*(DY3:DY42=CU21)*(EG3:EG42="W"))</f>
        <v>0</v>
      </c>
      <c r="CW21" s="255">
        <f>SUMPRODUCT((DV3:DV42=CU21)*(DY3:DY42=CU22)*(EF3:EF42="D"))+SUMPRODUCT((DV3:DV42=CU21)*(DY3:DY42=CU23)*(EF3:EF42="D"))+SUMPRODUCT((DV3:DV42=CU21)*(DY3:DY42=CU24)*(EF3:EF42="D"))+SUMPRODUCT((DV3:DV42=CU22)*(DY3:DY42=CU21)*(EF3:EF42="D"))+SUMPRODUCT((DV3:DV42=CU23)*(DY3:DY42=CU21)*(EF3:EF42="D"))+SUMPRODUCT((DV3:DV42=CU24)*(DY3:DY42=CU21)*(EF3:EF42="D"))</f>
        <v>0</v>
      </c>
      <c r="CX21" s="255">
        <f>SUMPRODUCT((DV3:DV42=CU21)*(DY3:DY42=CU22)*(EF3:EF42="L"))+SUMPRODUCT((DV3:DV42=CU21)*(DY3:DY42=CU23)*(EF3:EF42="L"))+SUMPRODUCT((DV3:DV42=CU21)*(DY3:DY42=CU24)*(EF3:EF42="L"))+SUMPRODUCT((DV3:DV42=CU22)*(DY3:DY42=CU21)*(EG3:EG42="L"))+SUMPRODUCT((DV3:DV42=CU23)*(DY3:DY42=CU21)*(EG3:EG42="L"))+SUMPRODUCT((DV3:DV42=CU24)*(DY3:DY42=CU21)*(EG3:EG42="L"))</f>
        <v>0</v>
      </c>
      <c r="CY21" s="255">
        <f>IF(CU21&lt;&gt;"",VLOOKUP(CU21,B4:F29,5,FALSE),0)</f>
        <v>0</v>
      </c>
      <c r="CZ21" s="255">
        <f>IF(CU21&lt;&gt;"",VLOOKUP(CU21,B4:G29,6,FALSE),0)</f>
        <v>0</v>
      </c>
      <c r="DA21" s="255">
        <f>CY21-CZ21+1000</f>
        <v>1000</v>
      </c>
      <c r="DB21" s="255">
        <f>IF(CU21&lt;&gt;"",VLOOKUP(CU21,B4:I29,8,FALSE),0)</f>
        <v>0</v>
      </c>
      <c r="DC21" s="255">
        <f>IF(CU21&lt;&gt;"",VLOOKUP(CU21,B4:J29,9,FALSE),0)</f>
        <v>0</v>
      </c>
      <c r="DD21" s="255">
        <f>DB21-DC21+1000</f>
        <v>1000</v>
      </c>
      <c r="DE21" s="255" t="str">
        <f>IF(CU21&lt;&gt;"",VLOOKUP(CU21,B18:F22,5,FALSE),"")</f>
        <v/>
      </c>
      <c r="DF21" s="255" t="str">
        <f>IF(CU21&lt;&gt;"",VLOOKUP(CU21,B18:I22,8,FALSE),"")</f>
        <v/>
      </c>
      <c r="DG21" s="255" t="str">
        <f>IF(CU21&lt;&gt;"",VLOOKUP(CU21,B18:P22,15,FALSE),"")</f>
        <v/>
      </c>
      <c r="DH21" s="255">
        <f>SUMPRODUCT((DV3:DV42=CU21)*(DY3:DY42=CU22)*EB3:EB42)+SUMPRODUCT((DV3:DV42=CU21)*(DY3:DY42=CU23)*EB3:EB42)+SUMPRODUCT((DV3:DV42=CU21)*(DY3:DY42=CU24)*EB3:EB42)+SUMPRODUCT((DV3:DV42=CU22)*(DY3:DY42=CU21)*EC3:EC42)+SUMPRODUCT((DV3:DV42=CU23)*(DY3:DY42=CU21)*EC3:EC42)+SUMPRODUCT((DV3:DV42=CU24)*(DY3:DY42=CU21)*EC3:EC42)</f>
        <v>0</v>
      </c>
      <c r="DI21" s="255">
        <f>SUMPRODUCT((DV3:DV42=CU21)*(DY3:DY42=CU22)*ED3:ED42)+SUMPRODUCT((DV3:DV42=CU21)*(DY3:DY42=CU23)*ED3:ED42)+SUMPRODUCT((DV3:DV42=CU21)*(DY3:DY42=CU24)*ED3:ED42)+SUMPRODUCT((DV3:DV42=CU22)*(DY3:DY42=CU21)*EE3:EE42)+SUMPRODUCT((DV3:DV42=CU23)*(DY3:DY42=CU21)*EE3:EE42)+SUMPRODUCT((DV3:DV42=CU24)*(DY3:DY42=CU21)*EE3:EE42)</f>
        <v>0</v>
      </c>
      <c r="DJ21" s="255">
        <f>CV21*4+CW21*2+DH21+DI21</f>
        <v>0</v>
      </c>
      <c r="DK21" s="255" t="str">
        <f>IF(CU21&lt;&gt;"",RANK(DJ21,DJ21:DJ24),"")</f>
        <v/>
      </c>
      <c r="DL21" s="255">
        <f>SUMPRODUCT((DJ21:DJ24=DJ21)*(DA21:DA24&gt;DA21))</f>
        <v>0</v>
      </c>
      <c r="DM21" s="255">
        <f>SUMPRODUCT((DJ21:DJ24=DJ21)*(DA21:DA24=DA21)*(DD21:DD24&gt;DD21))</f>
        <v>0</v>
      </c>
      <c r="DN21" s="255">
        <f>SUMPRODUCT((DJ18:DJ22=DJ21)*(DA18:DA22=DA21)*(DD18:DD22=DD21)*(DE18:DE22&gt;DE21))</f>
        <v>0</v>
      </c>
      <c r="DO21" s="255">
        <f>SUMPRODUCT((DJ18:DJ22=DJ21)*(DA18:DA22=DA21)*(DD18:DD22=DD21)*(DE18:DE22=DE21)*(DF18:DF22&gt;DF21))</f>
        <v>0</v>
      </c>
      <c r="DP21" s="255">
        <f>SUMPRODUCT((DJ18:DJ22=DJ21)*(DA18:DA22=DA21)*(DD18:DD22=DD21)*(DE18:DE22=DE21)*(DF18:DF22=DF21)*(DG18:DG22&gt;DG21))</f>
        <v>0</v>
      </c>
      <c r="DQ21" s="255" t="str">
        <f t="shared" ref="DQ21:DQ22" si="1172">IF(CU21&lt;&gt;"",SUM(DK21:DP21)+3,"")</f>
        <v/>
      </c>
      <c r="DR21" s="255" t="str">
        <f>IF(CU21&lt;&gt;"",IF(DQ21=4,CU21,CU22),"")</f>
        <v/>
      </c>
      <c r="DS21" s="255" t="str">
        <f>IF(DR21&lt;&gt;"",DR21,IF(CT21&lt;&gt;"",CT21,IF(BV21&lt;&gt;"",BV21,IF(AX21&lt;&gt;"",AX21,T21))))</f>
        <v>Tonga</v>
      </c>
      <c r="DT21" s="255">
        <v>4</v>
      </c>
      <c r="DU21" s="255">
        <v>19</v>
      </c>
      <c r="DV21" s="255" t="str">
        <f>Tournament!H31</f>
        <v>Ireland</v>
      </c>
      <c r="DW21" s="255">
        <f>IF(AND(Tournament!J31&lt;&gt;"",Tournament!L31&lt;&gt;""),Tournament!J31,0)</f>
        <v>44</v>
      </c>
      <c r="DX21" s="255">
        <f>IF(AND(Tournament!L31&lt;&gt;"",Tournament!J31&lt;&gt;""),Tournament!L31,0)</f>
        <v>10</v>
      </c>
      <c r="DY21" s="255" t="str">
        <f>Tournament!N31</f>
        <v>Romania</v>
      </c>
      <c r="DZ21" s="255">
        <f>IF(Tournament!O31&lt;&gt;"",Tournament!O31,0)</f>
        <v>6</v>
      </c>
      <c r="EA21" s="255">
        <f>IF(Tournament!Q31&lt;&gt;"",Tournament!Q31,0)</f>
        <v>1</v>
      </c>
      <c r="EB21" s="255">
        <f>IF(DW21&lt;&gt;"",IF(Tournament!O31&gt;3,1,0),0)</f>
        <v>1</v>
      </c>
      <c r="EC21" s="255">
        <f>IF(DX21&lt;&gt;"",IF(Tournament!Q31&gt;3,1,0),0)</f>
        <v>0</v>
      </c>
      <c r="ED21" s="255">
        <f t="shared" si="15"/>
        <v>0</v>
      </c>
      <c r="EE21" s="255">
        <f t="shared" si="16"/>
        <v>0</v>
      </c>
      <c r="EF21" s="255" t="str">
        <f>IF(AND(Tournament!J31&lt;&gt;"",Tournament!L31&lt;&gt;""),IF(DW21&gt;DX21,"W",IF(DW21=DX21,"D","L")),"")</f>
        <v>W</v>
      </c>
      <c r="EG21" s="255" t="str">
        <f t="shared" si="17"/>
        <v>L</v>
      </c>
      <c r="EH21" s="255">
        <f ca="1">VLOOKUP(EI21,IZ18:JA22,2,FALSE)</f>
        <v>2</v>
      </c>
      <c r="EI21" s="255" t="s">
        <v>35</v>
      </c>
      <c r="EJ21" s="255">
        <f t="shared" ca="1" si="858"/>
        <v>0</v>
      </c>
      <c r="EK21" s="255">
        <f t="shared" ca="1" si="859"/>
        <v>0</v>
      </c>
      <c r="EL21" s="255">
        <f t="shared" ca="1" si="860"/>
        <v>0</v>
      </c>
      <c r="EM21" s="255">
        <f t="shared" ca="1" si="861"/>
        <v>0</v>
      </c>
      <c r="EN21" s="255">
        <f t="shared" ca="1" si="1000"/>
        <v>0</v>
      </c>
      <c r="EO21" s="255">
        <f t="shared" ca="1" si="862"/>
        <v>1000</v>
      </c>
      <c r="EP21" s="255">
        <f t="shared" ca="1" si="1001"/>
        <v>0</v>
      </c>
      <c r="EQ21" s="255">
        <f t="shared" ca="1" si="1002"/>
        <v>0</v>
      </c>
      <c r="ER21" s="255">
        <f t="shared" ca="1" si="863"/>
        <v>1000</v>
      </c>
      <c r="ES21" s="255">
        <f t="shared" ca="1" si="864"/>
        <v>0</v>
      </c>
      <c r="ET21" s="255">
        <f ca="1">SUMIF(JC:JC,EI21,JI:JI)+SUMIF(JF:JF,EI21,JJ:JJ)</f>
        <v>0</v>
      </c>
      <c r="EU21" s="255">
        <f ca="1">SUMIF(JC:JC,EI21,JK:JK)+SUMIF(JF:JF,EI21,JL:JL)</f>
        <v>0</v>
      </c>
      <c r="EV21" s="255">
        <f t="shared" ca="1" si="865"/>
        <v>0</v>
      </c>
      <c r="EW21" s="255">
        <v>13</v>
      </c>
      <c r="EX21" s="255">
        <f t="shared" ca="1" si="1003"/>
        <v>1</v>
      </c>
      <c r="EZ21" s="255">
        <f ca="1">RANK(EV21,EV$18:EV$22)+COUNTIF(EV$18:EV21,EV21)-1</f>
        <v>4</v>
      </c>
      <c r="FA21" s="255" t="str">
        <f ca="1">INDEX(EI$18:EI$22,MATCH(4,EZ$18:EZ$22,0),0)</f>
        <v>Georgia</v>
      </c>
      <c r="FB21" s="255">
        <f t="shared" ca="1" si="1004"/>
        <v>1</v>
      </c>
      <c r="FC21" s="255" t="str">
        <f ca="1">IF(AND(FC20&lt;&gt;"",FB21=1),FA21,"")</f>
        <v>Georgia</v>
      </c>
      <c r="FD21" s="255" t="str">
        <f ca="1">IF(AND(FD20&lt;&gt;"",FB22=2),FA22,"")</f>
        <v/>
      </c>
      <c r="FH21" s="255" t="str">
        <f t="shared" ca="1" si="1005"/>
        <v>Georgia</v>
      </c>
      <c r="FI21" s="255">
        <f ca="1">SUMPRODUCT((JC3:JC42=FH21)*(JF3:JF42=FH22)*(JM3:JM42="W"))+SUMPRODUCT((JC3:JC42=FH21)*(JF3:JF42=FH18)*(JM3:JM42="W"))+SUMPRODUCT((JC3:JC42=FH21)*(JF3:JF42=FH19)*(JM3:JM42="W"))+SUMPRODUCT((JC3:JC42=FH21)*(JF3:JF42=FH20)*(JM3:JM42="W"))+SUMPRODUCT((JC3:JC42=FH22)*(JF3:JF42=FH21)*(JN3:JN42="W"))+SUMPRODUCT((JC3:JC42=FH18)*(JF3:JF42=FH21)*(JN3:JN42="W"))+SUMPRODUCT((JC3:JC42=FH19)*(JF3:JF42=FH21)*(JN3:JN42="W"))+SUMPRODUCT((JC3:JC42=FH20)*(JF3:JF42=FH21)*(JN3:JN42="W"))</f>
        <v>0</v>
      </c>
      <c r="FJ21" s="255">
        <f ca="1">SUMPRODUCT((JC3:JC42=FH21)*(JF3:JF42=FH22)*(JM3:JM42="D"))+SUMPRODUCT((JC3:JC42=FH21)*(JF3:JF42=FH18)*(JM3:JM42="D"))+SUMPRODUCT((JC3:JC42=FH21)*(JF3:JF42=FH19)*(JM3:JM42="D"))+SUMPRODUCT((JC3:JC42=FH21)*(JF3:JF42=FH20)*(JM3:JM42="D"))+SUMPRODUCT((JC3:JC42=FH22)*(JF3:JF42=FH21)*(JM3:JM42="D"))+SUMPRODUCT((JC3:JC42=FH18)*(JF3:JF42=FH21)*(JM3:JM42="D"))+SUMPRODUCT((JC3:JC42=FH19)*(JF3:JF42=FH21)*(JM3:JM42="D"))+SUMPRODUCT((JC3:JC42=FH20)*(JF3:JF42=FH21)*(JM3:JM42="D"))</f>
        <v>0</v>
      </c>
      <c r="FK21" s="255">
        <f ca="1">SUMPRODUCT((JC3:JC42=FH21)*(JF3:JF42=FH22)*(JM3:JM42="L"))+SUMPRODUCT((JC3:JC42=FH21)*(JF3:JF42=FH18)*(JM3:JM42="L"))+SUMPRODUCT((JC3:JC42=FH21)*(JF3:JF42=FH19)*(JM3:JM42="L"))+SUMPRODUCT((JC3:JC42=FH21)*(JF3:JF42=FH20)*(JM3:JM42="L"))+SUMPRODUCT((JC3:JC42=FH22)*(JF3:JF42=FH21)*(JN3:JN42="L"))+SUMPRODUCT((JC3:JC42=FH18)*(JF3:JF42=FH21)*(JN3:JN42="L"))+SUMPRODUCT((JC3:JC42=FH19)*(JF3:JF42=FH21)*(JN3:JN42="L"))+SUMPRODUCT((JC3:JC42=FH20)*(JF3:JF42=FH21)*(JN3:JN42="L"))</f>
        <v>0</v>
      </c>
      <c r="FL21" s="255">
        <f ca="1">IF(FH21&lt;&gt;"",VLOOKUP(FH21,EI4:EM29,5,FALSE),0)</f>
        <v>0</v>
      </c>
      <c r="FM21" s="255">
        <f ca="1">IF(FH21&lt;&gt;"",VLOOKUP(FH21,EI4:EN29,6,FALSE),0)</f>
        <v>0</v>
      </c>
      <c r="FN21" s="255">
        <f ca="1">FL21-FM21+1000</f>
        <v>1000</v>
      </c>
      <c r="FO21" s="255">
        <f ca="1">IF(FH21&lt;&gt;"",VLOOKUP(FH21,EI4:EP29,8,FALSE),0)</f>
        <v>0</v>
      </c>
      <c r="FP21" s="255">
        <f ca="1">IF(FH21&lt;&gt;"",VLOOKUP(FH21,EI4:EQ29,9,FALSE),0)</f>
        <v>0</v>
      </c>
      <c r="FQ21" s="255">
        <f ca="1">IF(FH21&lt;&gt;"",FO21-FP21+1000,"")</f>
        <v>1000</v>
      </c>
      <c r="FR21" s="255">
        <f ca="1">IF(FH21&lt;&gt;"",VLOOKUP(FH21,EI18:EM22,5,FALSE),"")</f>
        <v>0</v>
      </c>
      <c r="FS21" s="255">
        <f ca="1">IF(FH21&lt;&gt;"",VLOOKUP(FH21,EI18:EP22,8,FALSE),"")</f>
        <v>0</v>
      </c>
      <c r="FT21" s="255">
        <f ca="1">IF(FH21&lt;&gt;"",VLOOKUP(FH21,EI18:EW22,15,FALSE),"")</f>
        <v>13</v>
      </c>
      <c r="FU21" s="255">
        <f ca="1">SUMPRODUCT((JC3:JC42=FH21)*(JF3:JF42=FH22)*JI3:JI42)+SUMPRODUCT((JC3:JC42=FH21)*(JF3:JF42=FH18)*JI3:JI42)+SUMPRODUCT((JC3:JC42=FH21)*(JF3:JF42=FH19)*JI3:JI42)+SUMPRODUCT((JC3:JC42=FH21)*(JF3:JF42=FH20)*JI3:JI42)+SUMPRODUCT((JC3:JC42=FH22)*(JF3:JF42=FH21)*JJ3:JJ42)+SUMPRODUCT((JC3:JC42=FH18)*(JF3:JF42=FH21)*JJ3:JJ42)+SUMPRODUCT((JC3:JC42=FH19)*(JF3:JF42=FH21)*JJ3:JJ42)+SUMPRODUCT((JC3:JC42=FH20)*(JF3:JF42=FH21)*JJ3:JJ42)</f>
        <v>0</v>
      </c>
      <c r="FV21" s="255">
        <f ca="1">SUMPRODUCT((JC3:JC42=FH21)*(JF3:JF42=FH22)*JK3:JK42)+SUMPRODUCT((JC3:JC42=FH21)*(JF3:JF42=FH18)*JK3:JK42)+SUMPRODUCT((JC3:JC42=FH21)*(JF3:JF42=FH19)*JK3:JK42)+SUMPRODUCT((JC3:JC42=FH21)*(JF3:JF42=FH20)*JK3:JK42)+SUMPRODUCT((JC3:JC42=FH22)*(JF3:JF42=FH21)*JL3:JL42)+SUMPRODUCT((JC3:JC42=FH18)*(JF3:JF42=FH21)*JL3:JL42)+SUMPRODUCT((JC3:JC42=FH19)*(JF3:JF42=FH21)*JL3:JL42)+SUMPRODUCT((JC3:JC42=FH20)*(JF3:JF42=FH21)*JL3:JL42)</f>
        <v>0</v>
      </c>
      <c r="FW21" s="255">
        <f ca="1">IF(FH21&lt;&gt;"",FI21*4+FJ21*2+FU21+FV21,"")</f>
        <v>0</v>
      </c>
      <c r="FX21" s="255">
        <f ca="1">IF(FH21&lt;&gt;"",RANK(FW21,FW18:FW22),"")</f>
        <v>1</v>
      </c>
      <c r="FY21" s="255">
        <f ca="1">SUMPRODUCT((FW18:FW22=FW21)*(FN18:FN22&gt;FN21))</f>
        <v>0</v>
      </c>
      <c r="FZ21" s="255">
        <f ca="1">SUMPRODUCT((FW18:FW22=FW21)*(FN18:FN22=FN21)*(FQ18:FQ22&gt;FQ21))</f>
        <v>0</v>
      </c>
      <c r="GA21" s="255">
        <f ca="1">SUMPRODUCT((FW18:FW22=FW21)*(FN18:FN22=FN21)*(FQ18:FQ22=FQ21)*(FR18:FR22&gt;FR21))</f>
        <v>0</v>
      </c>
      <c r="GB21" s="255">
        <f ca="1">SUMPRODUCT((FW18:FW22=FW21)*(FN18:FN22=FN21)*(FQ18:FQ22=FQ21)*(FR18:FR22=FR21)*(FS18:FS22&gt;FS21))</f>
        <v>0</v>
      </c>
      <c r="GC21" s="255">
        <f ca="1">SUMPRODUCT((FW18:FW22=FW21)*(FN18:FN22=FN21)*(FQ18:FQ22=FQ21)*(FR18:FR22=FR21)*(FS18:FS22=FS21)*(FT18:FT22&gt;FT21))</f>
        <v>1</v>
      </c>
      <c r="GD21" s="255">
        <f t="shared" ca="1" si="1008"/>
        <v>2</v>
      </c>
      <c r="GE21" s="255" t="str">
        <f ca="1">IF(FH21&lt;&gt;"",INDEX(FH18:FH22,MATCH(4,GD18:GD22,0),0),"")</f>
        <v>Argentina</v>
      </c>
      <c r="GF21" s="255" t="str">
        <f ca="1">IF(FD20&lt;&gt;"",FD20,"")</f>
        <v/>
      </c>
      <c r="GG21" s="255" t="str">
        <f ca="1">IF(GF21&lt;&gt;"",SUMPRODUCT((JC3:JC42=GF21)*(JF3:JF42=GF22)*(JM3:JM42="W"))+SUMPRODUCT((JC3:JC42=GF21)*(JF3:JF42=GF19)*(JM3:JM42="W"))+SUMPRODUCT((JC3:JC42=GF21)*(JF3:JF42=GF20)*(JM3:JM42="W"))+SUMPRODUCT((JC3:JC42=GF22)*(JF3:JF42=GF21)*(JN3:JN42="W"))+SUMPRODUCT((JC3:JC42=GF19)*(JF3:JF42=GF21)*(JN3:JN42="W"))+SUMPRODUCT((JC3:JC42=GF20)*(JF3:JF42=GF21)*(JN3:JN42="W")),"")</f>
        <v/>
      </c>
      <c r="GH21" s="255" t="str">
        <f ca="1">IF(GF21&lt;&gt;"",SUMPRODUCT((JC3:JC42=GF21)*(JF3:JF42=GF22)*(JM3:JM42="D"))+SUMPRODUCT((JC3:JC42=GF21)*(JF3:JF42=GF19)*(JM3:JM42="D"))+SUMPRODUCT((JC3:JC42=GF21)*(JF3:JF42=GF20)*(JM3:JM42="D"))+SUMPRODUCT((JC3:JC42=GF22)*(JF3:JF42=GF21)*(JM3:JM42="D"))+SUMPRODUCT((JC3:JC42=GF19)*(JF3:JF42=GF21)*(JM3:JM42="D"))+SUMPRODUCT((JC3:JC42=GF20)*(JF3:JF42=GF21)*(JM3:JM42="D")),"")</f>
        <v/>
      </c>
      <c r="GI21" s="255" t="str">
        <f ca="1">IF(GF21&lt;&gt;"",SUMPRODUCT((JC3:JC42=GF21)*(JF3:JF42=GF22)*(JM3:JM42="L"))+SUMPRODUCT((JC3:JC42=GF21)*(JF3:JF42=GF19)*(JM3:JM42="L"))+SUMPRODUCT((JC3:JC42=GF21)*(JF3:JF42=GF20)*(JM3:JM42="L"))+SUMPRODUCT((JC3:JC42=GF22)*(JF3:JF42=GF21)*(JN3:JN42="L"))+SUMPRODUCT((JC3:JC42=GF19)*(JF3:JF42=GF21)*(JN3:JN42="L"))+SUMPRODUCT((JC3:JC42=GF20)*(JF3:JF42=GF21)*(JN3:JN42="L")),"")</f>
        <v/>
      </c>
      <c r="GJ21" s="255">
        <f ca="1">IF(GF21&lt;&gt;"",VLOOKUP(GF21,EI4:EM29,5,FALSE),0)</f>
        <v>0</v>
      </c>
      <c r="GK21" s="255">
        <f ca="1">IF(GF21&lt;&gt;"",VLOOKUP(GF21,EI4:EN29,6,FALSE),0)</f>
        <v>0</v>
      </c>
      <c r="GL21" s="255">
        <f ca="1">GJ21-GK21+1000</f>
        <v>1000</v>
      </c>
      <c r="GM21" s="255">
        <f ca="1">IF(GF21&lt;&gt;"",VLOOKUP(GF21,EI4:EP29,8,FALSE),0)</f>
        <v>0</v>
      </c>
      <c r="GN21" s="255">
        <f ca="1">IF(GF21&lt;&gt;"",VLOOKUP(GF21,EI4:EQ29,9,FALSE),0)</f>
        <v>0</v>
      </c>
      <c r="GO21" s="255" t="str">
        <f ca="1">IF(GF21&lt;&gt;"",GM21-GN21+1000,"")</f>
        <v/>
      </c>
      <c r="GP21" s="255" t="str">
        <f ca="1">IF(GF21&lt;&gt;"",VLOOKUP(GF21,EI18:EM22,5,FALSE),"")</f>
        <v/>
      </c>
      <c r="GQ21" s="255" t="str">
        <f ca="1">IF(GF21&lt;&gt;"",VLOOKUP(GF21,EI18:EP22,8,FALSE),"")</f>
        <v/>
      </c>
      <c r="GR21" s="255" t="str">
        <f ca="1">IF(GF21&lt;&gt;"",VLOOKUP(GF21,EI18:EW22,15,FALSE),"")</f>
        <v/>
      </c>
      <c r="GS21" s="255" t="str">
        <f ca="1">IF(GF21&lt;&gt;"",SUMPRODUCT((JC3:JC42=GF21)*(JF3:JF42=GF22)*JI3:JI42)+SUMPRODUCT((JC3:JC42=GF21)*(JF3:JF42=GF19)*JI3:JI42)+SUMPRODUCT((JC3:JC42=GF21)*(JF3:JF42=GF20)*JI3:JI42)+SUMPRODUCT((JC3:JC42=GF22)*(JF3:JF42=GF21)*JJ3:JJ42)+SUMPRODUCT((JC3:JC42=GF19)*(JF3:JF42=GF21)*JJ3:JJ42)+SUMPRODUCT((JC3:JC42=GF20)*(JF3:JF42=GF21)*JJ3:JJ42),"")</f>
        <v/>
      </c>
      <c r="GT21" s="255" t="str">
        <f ca="1">IF(GF21&lt;&gt;"",SUMPRODUCT((JC3:JC42=GF21)*(JF3:JF42=GF22)*JK3:JK42)+SUMPRODUCT((JC3:JC42=GF21)*(JF3:JF42=GF19)*JK3:JK42)+SUMPRODUCT((JC3:JC42=GF21)*(JF3:JF42=GF20)*JK3:JK42)+SUMPRODUCT((JC3:JC42=GF22)*(JF3:JF42=GF21)*JL3:JL42)+SUMPRODUCT((JC3:JC42=GF19)*(JF3:JF42=GF21)*JL3:JL42)+SUMPRODUCT((JC3:JC42=GF20)*(JF3:JF42=GF21)*JL3:JL42),"")</f>
        <v/>
      </c>
      <c r="GU21" s="255" t="str">
        <f ca="1">IF(GF21&lt;&gt;"",GG21*4+GH21*2+GS21+GT21,"")</f>
        <v/>
      </c>
      <c r="GV21" s="255" t="str">
        <f ca="1">IF(GF21&lt;&gt;"",RANK(GU21,GU19:GU22),"")</f>
        <v/>
      </c>
      <c r="GW21" s="255">
        <f ca="1">SUMPRODUCT((GU19:GU22=GU21)*(GL19:GL22&gt;GL21))</f>
        <v>0</v>
      </c>
      <c r="GX21" s="255">
        <f ca="1">SUMPRODUCT((GU19:GU22=GU21)*(GL19:GL22=GL21)*(GO19:GO22&gt;GO21))</f>
        <v>0</v>
      </c>
      <c r="GY21" s="255">
        <f ca="1">SUMPRODUCT((GU18:GU22=GU21)*(GL18:GL22=GL21)*(GO18:GO22=GO21)*(GP18:GP22&gt;GP21))</f>
        <v>0</v>
      </c>
      <c r="GZ21" s="255">
        <f ca="1">SUMPRODUCT((GU18:GU22=GU21)*(GL18:GL22=GL21)*(GO18:GO22=GO21)*(GP18:GP22=GP21)*(GQ18:GQ22&gt;GQ21))</f>
        <v>0</v>
      </c>
      <c r="HA21" s="255">
        <f ca="1">SUMPRODUCT((GU18:GU22=GU21)*(GL18:GL22=GL21)*(GO18:GO22=GO21)*(GP18:GP22=GP21)*(GQ18:GQ22=GQ21)*(GR18:GR22&gt;GR21))</f>
        <v>0</v>
      </c>
      <c r="HB21" s="255" t="str">
        <f t="shared" ca="1" si="1009"/>
        <v/>
      </c>
      <c r="HC21" s="255" t="str">
        <f ca="1">IF(GF21&lt;&gt;"",INDEX(GF19:GF22,MATCH(4,HB19:HB22,0),0),"")</f>
        <v/>
      </c>
      <c r="HD21" s="255" t="str">
        <f ca="1">IF(FE19&lt;&gt;"",FE19,"")</f>
        <v/>
      </c>
      <c r="HE21" s="255">
        <f ca="1">SUMPRODUCT((JC3:JC42=HD21)*(JF3:JF42=HD22)*(JM3:JM42="W"))+SUMPRODUCT((JC3:JC42=HD21)*(JF3:JF42=HD23)*(JM3:JM42="W"))+SUMPRODUCT((JC3:JC42=HD21)*(JF3:JF42=HD20)*(JM3:JM42="W"))+SUMPRODUCT((JC3:JC42=HD22)*(JF3:JF42=HD21)*(JN3:JN42="W"))+SUMPRODUCT((JC3:JC42=HD23)*(JF3:JF42=HD21)*(JN3:JN42="W"))+SUMPRODUCT((JC3:JC42=HD20)*(JF3:JF42=HD21)*(JN3:JN42="W"))</f>
        <v>0</v>
      </c>
      <c r="HF21" s="255">
        <f ca="1">SUMPRODUCT((JC3:JC42=HD21)*(JF3:JF42=HD22)*(JM3:JM42="D"))+SUMPRODUCT((JC3:JC42=HD21)*(JF3:JF42=HD23)*(JM3:JM42="D"))+SUMPRODUCT((JC3:JC42=HD21)*(JF3:JF42=HD20)*(JM3:JM42="D"))+SUMPRODUCT((JC3:JC42=HD22)*(JF3:JF42=HD21)*(JM3:JM42="D"))+SUMPRODUCT((JC3:JC42=HD23)*(JF3:JF42=HD21)*(JM3:JM42="D"))+SUMPRODUCT((JC3:JC42=HD20)*(JF3:JF42=HD21)*(JM3:JM42="D"))</f>
        <v>0</v>
      </c>
      <c r="HG21" s="255">
        <f ca="1">SUMPRODUCT((JC3:JC42=HD21)*(JF3:JF42=HD22)*(JM3:JM42="L"))+SUMPRODUCT((JC3:JC42=HD21)*(JF3:JF42=HD23)*(JM3:JM42="L"))+SUMPRODUCT((JC3:JC42=HD21)*(JF3:JF42=HD20)*(JM3:JM42="L"))+SUMPRODUCT((JC3:JC42=HD22)*(JF3:JF42=HD21)*(JN3:JN42="L"))+SUMPRODUCT((JC3:JC42=HD23)*(JF3:JF42=HD21)*(JN3:JN42="L"))+SUMPRODUCT((JC3:JC42=HD20)*(JF3:JF42=HD21)*(JN3:JN42="L"))</f>
        <v>0</v>
      </c>
      <c r="HH21" s="255">
        <f ca="1">IF(HD21&lt;&gt;"",VLOOKUP(HD21,EI4:EM29,5,FALSE),0)</f>
        <v>0</v>
      </c>
      <c r="HI21" s="255">
        <f ca="1">IF(HD21&lt;&gt;"",VLOOKUP(HD21,EI4:EN29,6,FALSE),0)</f>
        <v>0</v>
      </c>
      <c r="HJ21" s="255">
        <f ca="1">HH21-HI21+1000</f>
        <v>1000</v>
      </c>
      <c r="HK21" s="255">
        <f ca="1">IF(HD21&lt;&gt;"",VLOOKUP(HD21,EI4:EP29,8,FALSE),0)</f>
        <v>0</v>
      </c>
      <c r="HL21" s="255">
        <f ca="1">IF(HD21&lt;&gt;"",VLOOKUP(HD21,EI4:EQ29,9,FALSE),0)</f>
        <v>0</v>
      </c>
      <c r="HM21" s="255">
        <f t="shared" ref="HM21" ca="1" si="1173">HK21-HL21+1000</f>
        <v>1000</v>
      </c>
      <c r="HN21" s="255" t="str">
        <f ca="1">IF(HD21&lt;&gt;"",VLOOKUP(HD21,EI18:EM22,5,FALSE),"")</f>
        <v/>
      </c>
      <c r="HO21" s="255" t="str">
        <f ca="1">IF(HD21&lt;&gt;"",VLOOKUP(HD21,EI18:EP22,8,FALSE),"")</f>
        <v/>
      </c>
      <c r="HP21" s="255" t="str">
        <f ca="1">IF(HD21&lt;&gt;"",VLOOKUP(HD21,EI18:EW22,15,FALSE),"")</f>
        <v/>
      </c>
      <c r="HQ21" s="255">
        <f ca="1">SUMPRODUCT((JC3:JC42=HD21)*(JF3:JF42=HD22)*JI3:JI42)+SUMPRODUCT((JC3:JC42=HD21)*(JF3:JF42=HD23)*JI3:JI42)+SUMPRODUCT((JC3:JC42=HD21)*(JF3:JF42=HD20)*JI3:JI42)+SUMPRODUCT((JC3:JC42=HD22)*(JF3:JF42=HD21)*JJ3:JJ42)+SUMPRODUCT((JC3:JC42=HD23)*(JF3:JF42=HD21)*JJ3:JJ42)+SUMPRODUCT((JC3:JC42=HD20)*(JF3:JF42=HD21)*JJ3:JJ42)</f>
        <v>0</v>
      </c>
      <c r="HR21" s="255">
        <f ca="1">SUMPRODUCT((JC3:JC42=HD21)*(JF3:JF42=HD22)*JK3:JK42)+SUMPRODUCT((JC3:JC42=HD21)*(JF3:JF42=HD23)*JK3:JK42)+SUMPRODUCT((JC3:JC42=HD21)*(JF3:JF42=HD20)*JK3:JK42)+SUMPRODUCT((JC3:JC42=HD22)*(JF3:JF42=HD21)*JL3:JL42)+SUMPRODUCT((JC3:JC42=HD23)*(JF3:JF42=HD21)*JL3:JL42)+SUMPRODUCT((JC3:JC42=HD20)*(JF3:JF42=HD21)*JL3:JL42)</f>
        <v>0</v>
      </c>
      <c r="HS21" s="255">
        <f t="shared" ref="HS21" ca="1" si="1174">HE21*4+HF21*2+HQ21+HR21</f>
        <v>0</v>
      </c>
      <c r="HT21" s="255" t="str">
        <f ca="1">IF(HD21&lt;&gt;"",RANK(HS21,HS20:HS23),"")</f>
        <v/>
      </c>
      <c r="HU21" s="255">
        <f ca="1">SUMPRODUCT((HS20:HS23=HS21)*(HJ20:HJ23&gt;HJ21))</f>
        <v>0</v>
      </c>
      <c r="HV21" s="255">
        <f ca="1">SUMPRODUCT((HS20:HS23=HS21)*(HJ20:HJ23=HJ21)*(HM20:HM23&gt;HM21))</f>
        <v>0</v>
      </c>
      <c r="HW21" s="255">
        <f ca="1">SUMPRODUCT((HS18:HS22=HS21)*(HJ18:HJ22=HJ21)*(HM18:HM22=HM21)*(HN18:HN22&gt;HN21))</f>
        <v>0</v>
      </c>
      <c r="HX21" s="255">
        <f ca="1">SUMPRODUCT((HS18:HS22=HS21)*(HJ18:HJ22=HJ21)*(HM18:HM22=HM21)*(HN18:HN22=HN21)*(HO18:HO22&gt;HO21))</f>
        <v>0</v>
      </c>
      <c r="HY21" s="255">
        <f ca="1">SUMPRODUCT((HS18:HS22=HS21)*(HJ18:HJ22=HJ21)*(HM18:HM22=HM21)*(HN18:HN22=HN21)*(HO18:HO22=HO21)*(HP18:HP22&gt;HP21))</f>
        <v>0</v>
      </c>
      <c r="HZ21" s="255" t="str">
        <f t="shared" ca="1" si="1141"/>
        <v/>
      </c>
      <c r="IA21" s="255" t="str">
        <f ca="1">IF(HD21&lt;&gt;"",INDEX(HD20:HD22,MATCH(4,HZ20:HZ22,0),0),"")</f>
        <v/>
      </c>
      <c r="IB21" s="255" t="str">
        <f ca="1">IF(FF18&lt;&gt;"",FF18,"")</f>
        <v/>
      </c>
      <c r="IC21" s="255">
        <f ca="1">SUMPRODUCT((JC3:JC42=IB21)*(JF3:JF42=IB22)*(JM3:JM42="W"))+SUMPRODUCT((JC3:JC42=IB21)*(JF3:JF42=IB23)*(JM3:JM42="W"))+SUMPRODUCT((JC3:JC42=IB21)*(JF3:JF42=IB24)*(JM3:JM42="W"))+SUMPRODUCT((JC3:JC42=IB22)*(JF3:JF42=IB21)*(JN3:JN42="W"))+SUMPRODUCT((JC3:JC42=IB23)*(JF3:JF42=IB21)*(JN3:JN42="W"))+SUMPRODUCT((JC3:JC42=IB24)*(JF3:JF42=IB21)*(JN3:JN42="W"))</f>
        <v>0</v>
      </c>
      <c r="ID21" s="255">
        <f ca="1">SUMPRODUCT((JC3:JC42=IB21)*(JF3:JF42=IB22)*(JM3:JM42="D"))+SUMPRODUCT((JC3:JC42=IB21)*(JF3:JF42=IB23)*(JM3:JM42="D"))+SUMPRODUCT((JC3:JC42=IB21)*(JF3:JF42=IB24)*(JM3:JM42="D"))+SUMPRODUCT((JC3:JC42=IB22)*(JF3:JF42=IB21)*(JM3:JM42="D"))+SUMPRODUCT((JC3:JC42=IB23)*(JF3:JF42=IB21)*(JM3:JM42="D"))+SUMPRODUCT((JC3:JC42=IB24)*(JF3:JF42=IB21)*(JM3:JM42="D"))</f>
        <v>0</v>
      </c>
      <c r="IE21" s="255">
        <f ca="1">SUMPRODUCT((JC3:JC42=IB21)*(JF3:JF42=IB22)*(JM3:JM42="L"))+SUMPRODUCT((JC3:JC42=IB21)*(JF3:JF42=IB23)*(JM3:JM42="L"))+SUMPRODUCT((JC3:JC42=IB21)*(JF3:JF42=IB24)*(JM3:JM42="L"))+SUMPRODUCT((JC3:JC42=IB22)*(JF3:JF42=IB21)*(JN3:JN42="L"))+SUMPRODUCT((JC3:JC42=IB23)*(JF3:JF42=IB21)*(JN3:JN42="L"))+SUMPRODUCT((JC3:JC42=IB24)*(JF3:JF42=IB21)*(JN3:JN42="L"))</f>
        <v>0</v>
      </c>
      <c r="IF21" s="255">
        <f ca="1">IF(IB21&lt;&gt;"",VLOOKUP(IB21,EI4:EM29,5,FALSE),0)</f>
        <v>0</v>
      </c>
      <c r="IG21" s="255">
        <f ca="1">IF(IB21&lt;&gt;"",VLOOKUP(IB21,EI4:EN29,6,FALSE),0)</f>
        <v>0</v>
      </c>
      <c r="IH21" s="255">
        <f ca="1">IF21-IG21+1000</f>
        <v>1000</v>
      </c>
      <c r="II21" s="255">
        <f ca="1">IF(IB21&lt;&gt;"",VLOOKUP(IB21,EI4:EP29,8,FALSE),0)</f>
        <v>0</v>
      </c>
      <c r="IJ21" s="255">
        <f ca="1">IF(IB21&lt;&gt;"",VLOOKUP(IB21,EI4:EQ29,9,FALSE),0)</f>
        <v>0</v>
      </c>
      <c r="IK21" s="255">
        <f ca="1">II21-IJ21+1000</f>
        <v>1000</v>
      </c>
      <c r="IL21" s="255" t="str">
        <f ca="1">IF(IB21&lt;&gt;"",VLOOKUP(IB21,EI18:EM22,5,FALSE),"")</f>
        <v/>
      </c>
      <c r="IM21" s="255" t="str">
        <f ca="1">IF(IB21&lt;&gt;"",VLOOKUP(IB21,EI18:EP22,8,FALSE),"")</f>
        <v/>
      </c>
      <c r="IN21" s="255" t="str">
        <f ca="1">IF(IB21&lt;&gt;"",VLOOKUP(IB21,EI18:EW22,15,FALSE),"")</f>
        <v/>
      </c>
      <c r="IO21" s="255">
        <f ca="1">SUMPRODUCT((JC3:JC42=IB21)*(JF3:JF42=IB22)*JI3:JI42)+SUMPRODUCT((JC3:JC42=IB21)*(JF3:JF42=IB23)*JI3:JI42)+SUMPRODUCT((JC3:JC42=IB21)*(JF3:JF42=IB24)*JI3:JI42)+SUMPRODUCT((JC3:JC42=IB22)*(JF3:JF42=IB21)*JJ3:JJ42)+SUMPRODUCT((JC3:JC42=IB23)*(JF3:JF42=IB21)*JJ3:JJ42)+SUMPRODUCT((JC3:JC42=IB24)*(JF3:JF42=IB21)*JJ3:JJ42)</f>
        <v>0</v>
      </c>
      <c r="IP21" s="255">
        <f ca="1">SUMPRODUCT((JC3:JC42=IB21)*(JF3:JF42=IB22)*JK3:JK42)+SUMPRODUCT((JC3:JC42=IB21)*(JF3:JF42=IB23)*JK3:JK42)+SUMPRODUCT((JC3:JC42=IB21)*(JF3:JF42=IB24)*JK3:JK42)+SUMPRODUCT((JC3:JC42=IB22)*(JF3:JF42=IB21)*JL3:JL42)+SUMPRODUCT((JC3:JC42=IB23)*(JF3:JF42=IB21)*JL3:JL42)+SUMPRODUCT((JC3:JC42=IB24)*(JF3:JF42=IB21)*JL3:JL42)</f>
        <v>0</v>
      </c>
      <c r="IQ21" s="255">
        <f ca="1">IC21*4+ID21*2+IO21+IP21</f>
        <v>0</v>
      </c>
      <c r="IR21" s="255" t="str">
        <f ca="1">IF(IB21&lt;&gt;"",RANK(IQ21,IQ21:IQ24),"")</f>
        <v/>
      </c>
      <c r="IS21" s="255">
        <f ca="1">SUMPRODUCT((IQ21:IQ24=IQ21)*(IH21:IH24&gt;IH21))</f>
        <v>0</v>
      </c>
      <c r="IT21" s="255">
        <f ca="1">SUMPRODUCT((IQ21:IQ24=IQ21)*(IH21:IH24=IH21)*(IK21:IK24&gt;IK21))</f>
        <v>0</v>
      </c>
      <c r="IU21" s="255">
        <f ca="1">SUMPRODUCT((IQ18:IQ22=IQ21)*(IH18:IH22=IH21)*(IK18:IK22=IK21)*(IL18:IL22&gt;IL21))</f>
        <v>0</v>
      </c>
      <c r="IV21" s="255">
        <f ca="1">SUMPRODUCT((IQ18:IQ22=IQ21)*(IH18:IH22=IH21)*(IK18:IK22=IK21)*(IL18:IL22=IL21)*(IM18:IM22&gt;IM21))</f>
        <v>0</v>
      </c>
      <c r="IW21" s="255">
        <f ca="1">SUMPRODUCT((IQ18:IQ22=IQ21)*(IH18:IH22=IH21)*(IK18:IK22=IK21)*(IL18:IL22=IL21)*(IM18:IM22=IM21)*(IN18:IN22&gt;IN21))</f>
        <v>0</v>
      </c>
      <c r="IX21" s="255" t="str">
        <f t="shared" ref="IX21:IX22" ca="1" si="1175">IF(IB21&lt;&gt;"",SUM(IR21:IW21)+3,"")</f>
        <v/>
      </c>
      <c r="IY21" s="255" t="str">
        <f ca="1">IF(IB21&lt;&gt;"",IF(IX21=4,IB21,IB22),"")</f>
        <v/>
      </c>
      <c r="IZ21" s="255" t="str">
        <f ca="1">IF(IY21&lt;&gt;"",IY21,IF(IA21&lt;&gt;"",IA21,IF(HC21&lt;&gt;"",HC21,IF(GE21&lt;&gt;"",GE21,FA21))))</f>
        <v>Argentina</v>
      </c>
      <c r="JA21" s="255">
        <v>4</v>
      </c>
      <c r="JB21" s="255">
        <v>19</v>
      </c>
      <c r="JC21" s="255" t="str">
        <f t="shared" si="18"/>
        <v>Ireland</v>
      </c>
      <c r="JD21" s="255" t="str">
        <f ca="1">IF(OFFSET('All Players'!$W28,0,JD$1)&lt;&gt;"",OFFSET('All Players'!$W28,0,JD$1),"")</f>
        <v/>
      </c>
      <c r="JE21" s="255" t="str">
        <f ca="1">IF(OFFSET('All Players'!$Y28,0,JD$1)&lt;&gt;"",OFFSET('All Players'!$Y28,0,JD$1),"")</f>
        <v/>
      </c>
      <c r="JF21" s="255" t="str">
        <f t="shared" si="19"/>
        <v>Romania</v>
      </c>
      <c r="JG21" s="255" t="str">
        <f ca="1">IF(OFFSET('All Players'!$AA28,0,JF$1)&lt;&gt;"",OFFSET('All Players'!$AA28,0,JF$1),"")</f>
        <v/>
      </c>
      <c r="JH21" s="255" t="str">
        <f ca="1">IF(OFFSET('All Players'!$AC28,0,JG$1)&lt;&gt;"",OFFSET('All Players'!$AC28,0,JG$1),"")</f>
        <v/>
      </c>
      <c r="JI21" s="255">
        <f t="shared" ca="1" si="20"/>
        <v>0</v>
      </c>
      <c r="JJ21" s="255">
        <f t="shared" ca="1" si="21"/>
        <v>0</v>
      </c>
      <c r="JK21" s="255">
        <f t="shared" ca="1" si="22"/>
        <v>0</v>
      </c>
      <c r="JL21" s="255">
        <f t="shared" ca="1" si="23"/>
        <v>0</v>
      </c>
      <c r="JM21" s="255" t="str">
        <f t="shared" ca="1" si="24"/>
        <v/>
      </c>
      <c r="JN21" s="255" t="str">
        <f t="shared" ca="1" si="25"/>
        <v/>
      </c>
      <c r="JO21" s="255">
        <f ca="1">VLOOKUP(JP21,OG18:OH22,2,FALSE)</f>
        <v>2</v>
      </c>
      <c r="JP21" s="255" t="s">
        <v>35</v>
      </c>
      <c r="JQ21" s="255">
        <f t="shared" ca="1" si="867"/>
        <v>0</v>
      </c>
      <c r="JR21" s="255">
        <f t="shared" ca="1" si="868"/>
        <v>0</v>
      </c>
      <c r="JS21" s="255">
        <f t="shared" ca="1" si="869"/>
        <v>0</v>
      </c>
      <c r="JT21" s="255">
        <f t="shared" ca="1" si="870"/>
        <v>0</v>
      </c>
      <c r="JU21" s="255">
        <f t="shared" ca="1" si="1010"/>
        <v>0</v>
      </c>
      <c r="JV21" s="255">
        <f t="shared" ca="1" si="871"/>
        <v>1000</v>
      </c>
      <c r="JW21" s="255">
        <f t="shared" ca="1" si="1011"/>
        <v>0</v>
      </c>
      <c r="JX21" s="255">
        <f t="shared" ca="1" si="1012"/>
        <v>0</v>
      </c>
      <c r="JY21" s="255">
        <f t="shared" ca="1" si="872"/>
        <v>1000</v>
      </c>
      <c r="JZ21" s="255">
        <f t="shared" ca="1" si="873"/>
        <v>0</v>
      </c>
      <c r="KA21" s="255">
        <f ca="1">SUMIF(OJ:OJ,JP21,OP:OP)+SUMIF(OM:OM,JP21,OQ:OQ)</f>
        <v>0</v>
      </c>
      <c r="KB21" s="255">
        <f ca="1">SUMIF(OJ:OJ,JP21,OR:OR)+SUMIF(OM:OM,JP21,OS:OS)</f>
        <v>0</v>
      </c>
      <c r="KC21" s="255">
        <f t="shared" ca="1" si="874"/>
        <v>0</v>
      </c>
      <c r="KD21" s="255">
        <v>13</v>
      </c>
      <c r="KE21" s="255">
        <f t="shared" ca="1" si="1013"/>
        <v>1</v>
      </c>
      <c r="KG21" s="255">
        <f ca="1">RANK(KC21,KC$18:KC$22)+COUNTIF(KC$18:KC21,KC21)-1</f>
        <v>4</v>
      </c>
      <c r="KH21" s="255" t="str">
        <f ca="1">INDEX(JP$18:JP$22,MATCH(4,KG$18:KG$22,0),0)</f>
        <v>Georgia</v>
      </c>
      <c r="KI21" s="255">
        <f t="shared" ca="1" si="1014"/>
        <v>1</v>
      </c>
      <c r="KJ21" s="255" t="str">
        <f ca="1">IF(AND(KJ20&lt;&gt;"",KI21=1),KH21,"")</f>
        <v>Georgia</v>
      </c>
      <c r="KK21" s="255" t="str">
        <f ca="1">IF(AND(KK20&lt;&gt;"",KI22=2),KH22,"")</f>
        <v/>
      </c>
      <c r="KO21" s="255" t="str">
        <f t="shared" ca="1" si="1015"/>
        <v>Georgia</v>
      </c>
      <c r="KP21" s="255">
        <f ca="1">SUMPRODUCT((OJ3:OJ42=KO21)*(OM3:OM42=KO22)*(OT3:OT42="W"))+SUMPRODUCT((OJ3:OJ42=KO21)*(OM3:OM42=KO18)*(OT3:OT42="W"))+SUMPRODUCT((OJ3:OJ42=KO21)*(OM3:OM42=KO19)*(OT3:OT42="W"))+SUMPRODUCT((OJ3:OJ42=KO21)*(OM3:OM42=KO20)*(OT3:OT42="W"))+SUMPRODUCT((OJ3:OJ42=KO22)*(OM3:OM42=KO21)*(OU3:OU42="W"))+SUMPRODUCT((OJ3:OJ42=KO18)*(OM3:OM42=KO21)*(OU3:OU42="W"))+SUMPRODUCT((OJ3:OJ42=KO19)*(OM3:OM42=KO21)*(OU3:OU42="W"))+SUMPRODUCT((OJ3:OJ42=KO20)*(OM3:OM42=KO21)*(OU3:OU42="W"))</f>
        <v>0</v>
      </c>
      <c r="KQ21" s="255">
        <f ca="1">SUMPRODUCT((OJ3:OJ42=KO21)*(OM3:OM42=KO22)*(OT3:OT42="D"))+SUMPRODUCT((OJ3:OJ42=KO21)*(OM3:OM42=KO18)*(OT3:OT42="D"))+SUMPRODUCT((OJ3:OJ42=KO21)*(OM3:OM42=KO19)*(OT3:OT42="D"))+SUMPRODUCT((OJ3:OJ42=KO21)*(OM3:OM42=KO20)*(OT3:OT42="D"))+SUMPRODUCT((OJ3:OJ42=KO22)*(OM3:OM42=KO21)*(OT3:OT42="D"))+SUMPRODUCT((OJ3:OJ42=KO18)*(OM3:OM42=KO21)*(OT3:OT42="D"))+SUMPRODUCT((OJ3:OJ42=KO19)*(OM3:OM42=KO21)*(OT3:OT42="D"))+SUMPRODUCT((OJ3:OJ42=KO20)*(OM3:OM42=KO21)*(OT3:OT42="D"))</f>
        <v>0</v>
      </c>
      <c r="KR21" s="255">
        <f ca="1">SUMPRODUCT((OJ3:OJ42=KO21)*(OM3:OM42=KO22)*(OT3:OT42="L"))+SUMPRODUCT((OJ3:OJ42=KO21)*(OM3:OM42=KO18)*(OT3:OT42="L"))+SUMPRODUCT((OJ3:OJ42=KO21)*(OM3:OM42=KO19)*(OT3:OT42="L"))+SUMPRODUCT((OJ3:OJ42=KO21)*(OM3:OM42=KO20)*(OT3:OT42="L"))+SUMPRODUCT((OJ3:OJ42=KO22)*(OM3:OM42=KO21)*(OU3:OU42="L"))+SUMPRODUCT((OJ3:OJ42=KO18)*(OM3:OM42=KO21)*(OU3:OU42="L"))+SUMPRODUCT((OJ3:OJ42=KO19)*(OM3:OM42=KO21)*(OU3:OU42="L"))+SUMPRODUCT((OJ3:OJ42=KO20)*(OM3:OM42=KO21)*(OU3:OU42="L"))</f>
        <v>0</v>
      </c>
      <c r="KS21" s="255">
        <f ca="1">IF(KO21&lt;&gt;"",VLOOKUP(KO21,JP4:JT29,5,FALSE),0)</f>
        <v>0</v>
      </c>
      <c r="KT21" s="255">
        <f ca="1">IF(KO21&lt;&gt;"",VLOOKUP(KO21,JP4:JU29,6,FALSE),0)</f>
        <v>0</v>
      </c>
      <c r="KU21" s="255">
        <f ca="1">KS21-KT21+1000</f>
        <v>1000</v>
      </c>
      <c r="KV21" s="255">
        <f ca="1">IF(KO21&lt;&gt;"",VLOOKUP(KO21,JP4:JW29,8,FALSE),0)</f>
        <v>0</v>
      </c>
      <c r="KW21" s="255">
        <f ca="1">IF(KO21&lt;&gt;"",VLOOKUP(KO21,JP4:JX29,9,FALSE),0)</f>
        <v>0</v>
      </c>
      <c r="KX21" s="255">
        <f ca="1">IF(KO21&lt;&gt;"",KV21-KW21+1000,"")</f>
        <v>1000</v>
      </c>
      <c r="KY21" s="255">
        <f ca="1">IF(KO21&lt;&gt;"",VLOOKUP(KO21,JP18:JT22,5,FALSE),"")</f>
        <v>0</v>
      </c>
      <c r="KZ21" s="255">
        <f ca="1">IF(KO21&lt;&gt;"",VLOOKUP(KO21,JP18:JW22,8,FALSE),"")</f>
        <v>0</v>
      </c>
      <c r="LA21" s="255">
        <f ca="1">IF(KO21&lt;&gt;"",VLOOKUP(KO21,JP18:KD22,15,FALSE),"")</f>
        <v>13</v>
      </c>
      <c r="LB21" s="255">
        <f ca="1">SUMPRODUCT((OJ3:OJ42=KO21)*(OM3:OM42=KO22)*OP3:OP42)+SUMPRODUCT((OJ3:OJ42=KO21)*(OM3:OM42=KO18)*OP3:OP42)+SUMPRODUCT((OJ3:OJ42=KO21)*(OM3:OM42=KO19)*OP3:OP42)+SUMPRODUCT((OJ3:OJ42=KO21)*(OM3:OM42=KO20)*OP3:OP42)+SUMPRODUCT((OJ3:OJ42=KO22)*(OM3:OM42=KO21)*OQ3:OQ42)+SUMPRODUCT((OJ3:OJ42=KO18)*(OM3:OM42=KO21)*OQ3:OQ42)+SUMPRODUCT((OJ3:OJ42=KO19)*(OM3:OM42=KO21)*OQ3:OQ42)+SUMPRODUCT((OJ3:OJ42=KO20)*(OM3:OM42=KO21)*OQ3:OQ42)</f>
        <v>0</v>
      </c>
      <c r="LC21" s="255">
        <f ca="1">SUMPRODUCT((OJ3:OJ42=KO21)*(OM3:OM42=KO22)*OR3:OR42)+SUMPRODUCT((OJ3:OJ42=KO21)*(OM3:OM42=KO18)*OR3:OR42)+SUMPRODUCT((OJ3:OJ42=KO21)*(OM3:OM42=KO19)*OR3:OR42)+SUMPRODUCT((OJ3:OJ42=KO21)*(OM3:OM42=KO20)*OR3:OR42)+SUMPRODUCT((OJ3:OJ42=KO22)*(OM3:OM42=KO21)*OS3:OS42)+SUMPRODUCT((OJ3:OJ42=KO18)*(OM3:OM42=KO21)*OS3:OS42)+SUMPRODUCT((OJ3:OJ42=KO19)*(OM3:OM42=KO21)*OS3:OS42)+SUMPRODUCT((OJ3:OJ42=KO20)*(OM3:OM42=KO21)*OS3:OS42)</f>
        <v>0</v>
      </c>
      <c r="LD21" s="255">
        <f ca="1">IF(KO21&lt;&gt;"",KP21*4+KQ21*2+LB21+LC21,"")</f>
        <v>0</v>
      </c>
      <c r="LE21" s="255">
        <f ca="1">IF(KO21&lt;&gt;"",RANK(LD21,LD18:LD22),"")</f>
        <v>1</v>
      </c>
      <c r="LF21" s="255">
        <f ca="1">SUMPRODUCT((LD18:LD22=LD21)*(KU18:KU22&gt;KU21))</f>
        <v>0</v>
      </c>
      <c r="LG21" s="255">
        <f ca="1">SUMPRODUCT((LD18:LD22=LD21)*(KU18:KU22=KU21)*(KX18:KX22&gt;KX21))</f>
        <v>0</v>
      </c>
      <c r="LH21" s="255">
        <f ca="1">SUMPRODUCT((LD18:LD22=LD21)*(KU18:KU22=KU21)*(KX18:KX22=KX21)*(KY18:KY22&gt;KY21))</f>
        <v>0</v>
      </c>
      <c r="LI21" s="255">
        <f ca="1">SUMPRODUCT((LD18:LD22=LD21)*(KU18:KU22=KU21)*(KX18:KX22=KX21)*(KY18:KY22=KY21)*(KZ18:KZ22&gt;KZ21))</f>
        <v>0</v>
      </c>
      <c r="LJ21" s="255">
        <f ca="1">SUMPRODUCT((LD18:LD22=LD21)*(KU18:KU22=KU21)*(KX18:KX22=KX21)*(KY18:KY22=KY21)*(KZ18:KZ22=KZ21)*(LA18:LA22&gt;LA21))</f>
        <v>1</v>
      </c>
      <c r="LK21" s="255">
        <f t="shared" ca="1" si="1018"/>
        <v>2</v>
      </c>
      <c r="LL21" s="255" t="str">
        <f ca="1">IF(KO21&lt;&gt;"",INDEX(KO18:KO22,MATCH(4,LK18:LK22,0),0),"")</f>
        <v>Argentina</v>
      </c>
      <c r="LM21" s="255" t="str">
        <f ca="1">IF(KK20&lt;&gt;"",KK20,"")</f>
        <v/>
      </c>
      <c r="LN21" s="255" t="str">
        <f ca="1">IF(LM21&lt;&gt;"",SUMPRODUCT((OJ3:OJ42=LM21)*(OM3:OM42=LM22)*(OT3:OT42="W"))+SUMPRODUCT((OJ3:OJ42=LM21)*(OM3:OM42=LM19)*(OT3:OT42="W"))+SUMPRODUCT((OJ3:OJ42=LM21)*(OM3:OM42=LM20)*(OT3:OT42="W"))+SUMPRODUCT((OJ3:OJ42=LM22)*(OM3:OM42=LM21)*(OU3:OU42="W"))+SUMPRODUCT((OJ3:OJ42=LM19)*(OM3:OM42=LM21)*(OU3:OU42="W"))+SUMPRODUCT((OJ3:OJ42=LM20)*(OM3:OM42=LM21)*(OU3:OU42="W")),"")</f>
        <v/>
      </c>
      <c r="LO21" s="255" t="str">
        <f ca="1">IF(LM21&lt;&gt;"",SUMPRODUCT((OJ3:OJ42=LM21)*(OM3:OM42=LM22)*(OT3:OT42="D"))+SUMPRODUCT((OJ3:OJ42=LM21)*(OM3:OM42=LM19)*(OT3:OT42="D"))+SUMPRODUCT((OJ3:OJ42=LM21)*(OM3:OM42=LM20)*(OT3:OT42="D"))+SUMPRODUCT((OJ3:OJ42=LM22)*(OM3:OM42=LM21)*(OT3:OT42="D"))+SUMPRODUCT((OJ3:OJ42=LM19)*(OM3:OM42=LM21)*(OT3:OT42="D"))+SUMPRODUCT((OJ3:OJ42=LM20)*(OM3:OM42=LM21)*(OT3:OT42="D")),"")</f>
        <v/>
      </c>
      <c r="LP21" s="255" t="str">
        <f ca="1">IF(LM21&lt;&gt;"",SUMPRODUCT((OJ3:OJ42=LM21)*(OM3:OM42=LM22)*(OT3:OT42="L"))+SUMPRODUCT((OJ3:OJ42=LM21)*(OM3:OM42=LM19)*(OT3:OT42="L"))+SUMPRODUCT((OJ3:OJ42=LM21)*(OM3:OM42=LM20)*(OT3:OT42="L"))+SUMPRODUCT((OJ3:OJ42=LM22)*(OM3:OM42=LM21)*(OU3:OU42="L"))+SUMPRODUCT((OJ3:OJ42=LM19)*(OM3:OM42=LM21)*(OU3:OU42="L"))+SUMPRODUCT((OJ3:OJ42=LM20)*(OM3:OM42=LM21)*(OU3:OU42="L")),"")</f>
        <v/>
      </c>
      <c r="LQ21" s="255">
        <f ca="1">IF(LM21&lt;&gt;"",VLOOKUP(LM21,JP4:JT29,5,FALSE),0)</f>
        <v>0</v>
      </c>
      <c r="LR21" s="255">
        <f ca="1">IF(LM21&lt;&gt;"",VLOOKUP(LM21,JP4:JU29,6,FALSE),0)</f>
        <v>0</v>
      </c>
      <c r="LS21" s="255">
        <f ca="1">LQ21-LR21+1000</f>
        <v>1000</v>
      </c>
      <c r="LT21" s="255">
        <f ca="1">IF(LM21&lt;&gt;"",VLOOKUP(LM21,JP4:JW29,8,FALSE),0)</f>
        <v>0</v>
      </c>
      <c r="LU21" s="255">
        <f ca="1">IF(LM21&lt;&gt;"",VLOOKUP(LM21,JP4:JX29,9,FALSE),0)</f>
        <v>0</v>
      </c>
      <c r="LV21" s="255" t="str">
        <f ca="1">IF(LM21&lt;&gt;"",LT21-LU21+1000,"")</f>
        <v/>
      </c>
      <c r="LW21" s="255" t="str">
        <f ca="1">IF(LM21&lt;&gt;"",VLOOKUP(LM21,JP18:JT22,5,FALSE),"")</f>
        <v/>
      </c>
      <c r="LX21" s="255" t="str">
        <f ca="1">IF(LM21&lt;&gt;"",VLOOKUP(LM21,JP18:JW22,8,FALSE),"")</f>
        <v/>
      </c>
      <c r="LY21" s="255" t="str">
        <f ca="1">IF(LM21&lt;&gt;"",VLOOKUP(LM21,JP18:KD22,15,FALSE),"")</f>
        <v/>
      </c>
      <c r="LZ21" s="255" t="str">
        <f ca="1">IF(LM21&lt;&gt;"",SUMPRODUCT((OJ3:OJ42=LM21)*(OM3:OM42=LM22)*OP3:OP42)+SUMPRODUCT((OJ3:OJ42=LM21)*(OM3:OM42=LM19)*OP3:OP42)+SUMPRODUCT((OJ3:OJ42=LM21)*(OM3:OM42=LM20)*OP3:OP42)+SUMPRODUCT((OJ3:OJ42=LM22)*(OM3:OM42=LM21)*OQ3:OQ42)+SUMPRODUCT((OJ3:OJ42=LM19)*(OM3:OM42=LM21)*OQ3:OQ42)+SUMPRODUCT((OJ3:OJ42=LM20)*(OM3:OM42=LM21)*OQ3:OQ42),"")</f>
        <v/>
      </c>
      <c r="MA21" s="255" t="str">
        <f ca="1">IF(LM21&lt;&gt;"",SUMPRODUCT((OJ3:OJ42=LM21)*(OM3:OM42=LM22)*OR3:OR42)+SUMPRODUCT((OJ3:OJ42=LM21)*(OM3:OM42=LM19)*OR3:OR42)+SUMPRODUCT((OJ3:OJ42=LM21)*(OM3:OM42=LM20)*OR3:OR42)+SUMPRODUCT((OJ3:OJ42=LM22)*(OM3:OM42=LM21)*OS3:OS42)+SUMPRODUCT((OJ3:OJ42=LM19)*(OM3:OM42=LM21)*OS3:OS42)+SUMPRODUCT((OJ3:OJ42=LM20)*(OM3:OM42=LM21)*OS3:OS42),"")</f>
        <v/>
      </c>
      <c r="MB21" s="255" t="str">
        <f ca="1">IF(LM21&lt;&gt;"",LN21*4+LO21*2+LZ21+MA21,"")</f>
        <v/>
      </c>
      <c r="MC21" s="255" t="str">
        <f ca="1">IF(LM21&lt;&gt;"",RANK(MB21,MB19:MB22),"")</f>
        <v/>
      </c>
      <c r="MD21" s="255">
        <f ca="1">SUMPRODUCT((MB19:MB22=MB21)*(LS19:LS22&gt;LS21))</f>
        <v>0</v>
      </c>
      <c r="ME21" s="255">
        <f ca="1">SUMPRODUCT((MB19:MB22=MB21)*(LS19:LS22=LS21)*(LV19:LV22&gt;LV21))</f>
        <v>0</v>
      </c>
      <c r="MF21" s="255">
        <f ca="1">SUMPRODUCT((MB18:MB22=MB21)*(LS18:LS22=LS21)*(LV18:LV22=LV21)*(LW18:LW22&gt;LW21))</f>
        <v>0</v>
      </c>
      <c r="MG21" s="255">
        <f ca="1">SUMPRODUCT((MB18:MB22=MB21)*(LS18:LS22=LS21)*(LV18:LV22=LV21)*(LW18:LW22=LW21)*(LX18:LX22&gt;LX21))</f>
        <v>0</v>
      </c>
      <c r="MH21" s="255">
        <f ca="1">SUMPRODUCT((MB18:MB22=MB21)*(LS18:LS22=LS21)*(LV18:LV22=LV21)*(LW18:LW22=LW21)*(LX18:LX22=LX21)*(LY18:LY22&gt;LY21))</f>
        <v>0</v>
      </c>
      <c r="MI21" s="255" t="str">
        <f t="shared" ca="1" si="1019"/>
        <v/>
      </c>
      <c r="MJ21" s="255" t="str">
        <f ca="1">IF(LM21&lt;&gt;"",INDEX(LM19:LM22,MATCH(4,MI19:MI22,0),0),"")</f>
        <v/>
      </c>
      <c r="MK21" s="255" t="str">
        <f ca="1">IF(KL19&lt;&gt;"",KL19,"")</f>
        <v/>
      </c>
      <c r="ML21" s="255">
        <f ca="1">SUMPRODUCT((OJ3:OJ42=MK21)*(OM3:OM42=MK22)*(OT3:OT42="W"))+SUMPRODUCT((OJ3:OJ42=MK21)*(OM3:OM42=MK23)*(OT3:OT42="W"))+SUMPRODUCT((OJ3:OJ42=MK21)*(OM3:OM42=MK20)*(OT3:OT42="W"))+SUMPRODUCT((OJ3:OJ42=MK22)*(OM3:OM42=MK21)*(OU3:OU42="W"))+SUMPRODUCT((OJ3:OJ42=MK23)*(OM3:OM42=MK21)*(OU3:OU42="W"))+SUMPRODUCT((OJ3:OJ42=MK20)*(OM3:OM42=MK21)*(OU3:OU42="W"))</f>
        <v>0</v>
      </c>
      <c r="MM21" s="255">
        <f ca="1">SUMPRODUCT((OJ3:OJ42=MK21)*(OM3:OM42=MK22)*(OT3:OT42="D"))+SUMPRODUCT((OJ3:OJ42=MK21)*(OM3:OM42=MK23)*(OT3:OT42="D"))+SUMPRODUCT((OJ3:OJ42=MK21)*(OM3:OM42=MK20)*(OT3:OT42="D"))+SUMPRODUCT((OJ3:OJ42=MK22)*(OM3:OM42=MK21)*(OT3:OT42="D"))+SUMPRODUCT((OJ3:OJ42=MK23)*(OM3:OM42=MK21)*(OT3:OT42="D"))+SUMPRODUCT((OJ3:OJ42=MK20)*(OM3:OM42=MK21)*(OT3:OT42="D"))</f>
        <v>0</v>
      </c>
      <c r="MN21" s="255">
        <f ca="1">SUMPRODUCT((OJ3:OJ42=MK21)*(OM3:OM42=MK22)*(OT3:OT42="L"))+SUMPRODUCT((OJ3:OJ42=MK21)*(OM3:OM42=MK23)*(OT3:OT42="L"))+SUMPRODUCT((OJ3:OJ42=MK21)*(OM3:OM42=MK20)*(OT3:OT42="L"))+SUMPRODUCT((OJ3:OJ42=MK22)*(OM3:OM42=MK21)*(OU3:OU42="L"))+SUMPRODUCT((OJ3:OJ42=MK23)*(OM3:OM42=MK21)*(OU3:OU42="L"))+SUMPRODUCT((OJ3:OJ42=MK20)*(OM3:OM42=MK21)*(OU3:OU42="L"))</f>
        <v>0</v>
      </c>
      <c r="MO21" s="255">
        <f ca="1">IF(MK21&lt;&gt;"",VLOOKUP(MK21,JP4:JT29,5,FALSE),0)</f>
        <v>0</v>
      </c>
      <c r="MP21" s="255">
        <f ca="1">IF(MK21&lt;&gt;"",VLOOKUP(MK21,JP4:JU29,6,FALSE),0)</f>
        <v>0</v>
      </c>
      <c r="MQ21" s="255">
        <f ca="1">MO21-MP21+1000</f>
        <v>1000</v>
      </c>
      <c r="MR21" s="255">
        <f ca="1">IF(MK21&lt;&gt;"",VLOOKUP(MK21,JP4:JW29,8,FALSE),0)</f>
        <v>0</v>
      </c>
      <c r="MS21" s="255">
        <f ca="1">IF(MK21&lt;&gt;"",VLOOKUP(MK21,JP4:JX29,9,FALSE),0)</f>
        <v>0</v>
      </c>
      <c r="MT21" s="255">
        <f t="shared" ref="MT21" ca="1" si="1176">MR21-MS21+1000</f>
        <v>1000</v>
      </c>
      <c r="MU21" s="255" t="str">
        <f ca="1">IF(MK21&lt;&gt;"",VLOOKUP(MK21,JP18:JT22,5,FALSE),"")</f>
        <v/>
      </c>
      <c r="MV21" s="255" t="str">
        <f ca="1">IF(MK21&lt;&gt;"",VLOOKUP(MK21,JP18:JW22,8,FALSE),"")</f>
        <v/>
      </c>
      <c r="MW21" s="255" t="str">
        <f ca="1">IF(MK21&lt;&gt;"",VLOOKUP(MK21,JP18:KD22,15,FALSE),"")</f>
        <v/>
      </c>
      <c r="MX21" s="255">
        <f ca="1">SUMPRODUCT((OJ3:OJ42=MK21)*(OM3:OM42=MK22)*OP3:OP42)+SUMPRODUCT((OJ3:OJ42=MK21)*(OM3:OM42=MK23)*OP3:OP42)+SUMPRODUCT((OJ3:OJ42=MK21)*(OM3:OM42=MK20)*OP3:OP42)+SUMPRODUCT((OJ3:OJ42=MK22)*(OM3:OM42=MK21)*OQ3:OQ42)+SUMPRODUCT((OJ3:OJ42=MK23)*(OM3:OM42=MK21)*OQ3:OQ42)+SUMPRODUCT((OJ3:OJ42=MK20)*(OM3:OM42=MK21)*OQ3:OQ42)</f>
        <v>0</v>
      </c>
      <c r="MY21" s="255">
        <f ca="1">SUMPRODUCT((OJ3:OJ42=MK21)*(OM3:OM42=MK22)*OR3:OR42)+SUMPRODUCT((OJ3:OJ42=MK21)*(OM3:OM42=MK23)*OR3:OR42)+SUMPRODUCT((OJ3:OJ42=MK21)*(OM3:OM42=MK20)*OR3:OR42)+SUMPRODUCT((OJ3:OJ42=MK22)*(OM3:OM42=MK21)*OS3:OS42)+SUMPRODUCT((OJ3:OJ42=MK23)*(OM3:OM42=MK21)*OS3:OS42)+SUMPRODUCT((OJ3:OJ42=MK20)*(OM3:OM42=MK21)*OS3:OS42)</f>
        <v>0</v>
      </c>
      <c r="MZ21" s="255">
        <f t="shared" ref="MZ21" ca="1" si="1177">ML21*4+MM21*2+MX21+MY21</f>
        <v>0</v>
      </c>
      <c r="NA21" s="255" t="str">
        <f ca="1">IF(MK21&lt;&gt;"",RANK(MZ21,MZ20:MZ23),"")</f>
        <v/>
      </c>
      <c r="NB21" s="255">
        <f ca="1">SUMPRODUCT((MZ20:MZ23=MZ21)*(MQ20:MQ23&gt;MQ21))</f>
        <v>0</v>
      </c>
      <c r="NC21" s="255">
        <f ca="1">SUMPRODUCT((MZ20:MZ23=MZ21)*(MQ20:MQ23=MQ21)*(MT20:MT23&gt;MT21))</f>
        <v>0</v>
      </c>
      <c r="ND21" s="255">
        <f ca="1">SUMPRODUCT((MZ18:MZ22=MZ21)*(MQ18:MQ22=MQ21)*(MT18:MT22=MT21)*(MU18:MU22&gt;MU21))</f>
        <v>0</v>
      </c>
      <c r="NE21" s="255">
        <f ca="1">SUMPRODUCT((MZ18:MZ22=MZ21)*(MQ18:MQ22=MQ21)*(MT18:MT22=MT21)*(MU18:MU22=MU21)*(MV18:MV22&gt;MV21))</f>
        <v>0</v>
      </c>
      <c r="NF21" s="255">
        <f ca="1">SUMPRODUCT((MZ18:MZ22=MZ21)*(MQ18:MQ22=MQ21)*(MT18:MT22=MT21)*(MU18:MU22=MU21)*(MV18:MV22=MV21)*(MW18:MW22&gt;MW21))</f>
        <v>0</v>
      </c>
      <c r="NG21" s="255" t="str">
        <f t="shared" ca="1" si="1143"/>
        <v/>
      </c>
      <c r="NH21" s="255" t="str">
        <f ca="1">IF(MK21&lt;&gt;"",INDEX(MK20:MK22,MATCH(4,NG20:NG22,0),0),"")</f>
        <v/>
      </c>
      <c r="NI21" s="255" t="str">
        <f ca="1">IF(KM18&lt;&gt;"",KM18,"")</f>
        <v/>
      </c>
      <c r="NJ21" s="255">
        <f ca="1">SUMPRODUCT((OJ3:OJ42=NI21)*(OM3:OM42=NI22)*(OT3:OT42="W"))+SUMPRODUCT((OJ3:OJ42=NI21)*(OM3:OM42=NI23)*(OT3:OT42="W"))+SUMPRODUCT((OJ3:OJ42=NI21)*(OM3:OM42=NI24)*(OT3:OT42="W"))+SUMPRODUCT((OJ3:OJ42=NI22)*(OM3:OM42=NI21)*(OU3:OU42="W"))+SUMPRODUCT((OJ3:OJ42=NI23)*(OM3:OM42=NI21)*(OU3:OU42="W"))+SUMPRODUCT((OJ3:OJ42=NI24)*(OM3:OM42=NI21)*(OU3:OU42="W"))</f>
        <v>0</v>
      </c>
      <c r="NK21" s="255">
        <f ca="1">SUMPRODUCT((OJ3:OJ42=NI21)*(OM3:OM42=NI22)*(OT3:OT42="D"))+SUMPRODUCT((OJ3:OJ42=NI21)*(OM3:OM42=NI23)*(OT3:OT42="D"))+SUMPRODUCT((OJ3:OJ42=NI21)*(OM3:OM42=NI24)*(OT3:OT42="D"))+SUMPRODUCT((OJ3:OJ42=NI22)*(OM3:OM42=NI21)*(OT3:OT42="D"))+SUMPRODUCT((OJ3:OJ42=NI23)*(OM3:OM42=NI21)*(OT3:OT42="D"))+SUMPRODUCT((OJ3:OJ42=NI24)*(OM3:OM42=NI21)*(OT3:OT42="D"))</f>
        <v>0</v>
      </c>
      <c r="NL21" s="255">
        <f ca="1">SUMPRODUCT((OJ3:OJ42=NI21)*(OM3:OM42=NI22)*(OT3:OT42="L"))+SUMPRODUCT((OJ3:OJ42=NI21)*(OM3:OM42=NI23)*(OT3:OT42="L"))+SUMPRODUCT((OJ3:OJ42=NI21)*(OM3:OM42=NI24)*(OT3:OT42="L"))+SUMPRODUCT((OJ3:OJ42=NI22)*(OM3:OM42=NI21)*(OU3:OU42="L"))+SUMPRODUCT((OJ3:OJ42=NI23)*(OM3:OM42=NI21)*(OU3:OU42="L"))+SUMPRODUCT((OJ3:OJ42=NI24)*(OM3:OM42=NI21)*(OU3:OU42="L"))</f>
        <v>0</v>
      </c>
      <c r="NM21" s="255">
        <f ca="1">IF(NI21&lt;&gt;"",VLOOKUP(NI21,JP4:JT29,5,FALSE),0)</f>
        <v>0</v>
      </c>
      <c r="NN21" s="255">
        <f ca="1">IF(NI21&lt;&gt;"",VLOOKUP(NI21,JP4:JU29,6,FALSE),0)</f>
        <v>0</v>
      </c>
      <c r="NO21" s="255">
        <f ca="1">NM21-NN21+1000</f>
        <v>1000</v>
      </c>
      <c r="NP21" s="255">
        <f ca="1">IF(NI21&lt;&gt;"",VLOOKUP(NI21,JP4:JW29,8,FALSE),0)</f>
        <v>0</v>
      </c>
      <c r="NQ21" s="255">
        <f ca="1">IF(NI21&lt;&gt;"",VLOOKUP(NI21,JP4:JX29,9,FALSE),0)</f>
        <v>0</v>
      </c>
      <c r="NR21" s="255">
        <f ca="1">NP21-NQ21+1000</f>
        <v>1000</v>
      </c>
      <c r="NS21" s="255" t="str">
        <f ca="1">IF(NI21&lt;&gt;"",VLOOKUP(NI21,JP18:JT22,5,FALSE),"")</f>
        <v/>
      </c>
      <c r="NT21" s="255" t="str">
        <f ca="1">IF(NI21&lt;&gt;"",VLOOKUP(NI21,JP18:JW22,8,FALSE),"")</f>
        <v/>
      </c>
      <c r="NU21" s="255" t="str">
        <f ca="1">IF(NI21&lt;&gt;"",VLOOKUP(NI21,JP18:KD22,15,FALSE),"")</f>
        <v/>
      </c>
      <c r="NV21" s="255">
        <f ca="1">SUMPRODUCT((OJ3:OJ42=NI21)*(OM3:OM42=NI22)*OP3:OP42)+SUMPRODUCT((OJ3:OJ42=NI21)*(OM3:OM42=NI23)*OP3:OP42)+SUMPRODUCT((OJ3:OJ42=NI21)*(OM3:OM42=NI24)*OP3:OP42)+SUMPRODUCT((OJ3:OJ42=NI22)*(OM3:OM42=NI21)*OQ3:OQ42)+SUMPRODUCT((OJ3:OJ42=NI23)*(OM3:OM42=NI21)*OQ3:OQ42)+SUMPRODUCT((OJ3:OJ42=NI24)*(OM3:OM42=NI21)*OQ3:OQ42)</f>
        <v>0</v>
      </c>
      <c r="NW21" s="255">
        <f ca="1">SUMPRODUCT((OJ3:OJ42=NI21)*(OM3:OM42=NI22)*OR3:OR42)+SUMPRODUCT((OJ3:OJ42=NI21)*(OM3:OM42=NI23)*OR3:OR42)+SUMPRODUCT((OJ3:OJ42=NI21)*(OM3:OM42=NI24)*OR3:OR42)+SUMPRODUCT((OJ3:OJ42=NI22)*(OM3:OM42=NI21)*OS3:OS42)+SUMPRODUCT((OJ3:OJ42=NI23)*(OM3:OM42=NI21)*OS3:OS42)+SUMPRODUCT((OJ3:OJ42=NI24)*(OM3:OM42=NI21)*OS3:OS42)</f>
        <v>0</v>
      </c>
      <c r="NX21" s="255">
        <f ca="1">NJ21*4+NK21*2+NV21+NW21</f>
        <v>0</v>
      </c>
      <c r="NY21" s="255" t="str">
        <f ca="1">IF(NI21&lt;&gt;"",RANK(NX21,NX21:NX24),"")</f>
        <v/>
      </c>
      <c r="NZ21" s="255">
        <f ca="1">SUMPRODUCT((NX21:NX24=NX21)*(NO21:NO24&gt;NO21))</f>
        <v>0</v>
      </c>
      <c r="OA21" s="255">
        <f ca="1">SUMPRODUCT((NX21:NX24=NX21)*(NO21:NO24=NO21)*(NR21:NR24&gt;NR21))</f>
        <v>0</v>
      </c>
      <c r="OB21" s="255">
        <f ca="1">SUMPRODUCT((NX18:NX22=NX21)*(NO18:NO22=NO21)*(NR18:NR22=NR21)*(NS18:NS22&gt;NS21))</f>
        <v>0</v>
      </c>
      <c r="OC21" s="255">
        <f ca="1">SUMPRODUCT((NX18:NX22=NX21)*(NO18:NO22=NO21)*(NR18:NR22=NR21)*(NS18:NS22=NS21)*(NT18:NT22&gt;NT21))</f>
        <v>0</v>
      </c>
      <c r="OD21" s="255">
        <f ca="1">SUMPRODUCT((NX18:NX22=NX21)*(NO18:NO22=NO21)*(NR18:NR22=NR21)*(NS18:NS22=NS21)*(NT18:NT22=NT21)*(NU18:NU22&gt;NU21))</f>
        <v>0</v>
      </c>
      <c r="OE21" s="255" t="str">
        <f t="shared" ref="OE21:OE22" ca="1" si="1178">IF(NI21&lt;&gt;"",SUM(NY21:OD21)+3,"")</f>
        <v/>
      </c>
      <c r="OF21" s="255" t="str">
        <f ca="1">IF(NI21&lt;&gt;"",IF(OE21=4,NI21,NI22),"")</f>
        <v/>
      </c>
      <c r="OG21" s="255" t="str">
        <f ca="1">IF(OF21&lt;&gt;"",OF21,IF(NH21&lt;&gt;"",NH21,IF(MJ21&lt;&gt;"",MJ21,IF(LL21&lt;&gt;"",LL21,KH21))))</f>
        <v>Argentina</v>
      </c>
      <c r="OH21" s="255">
        <v>4</v>
      </c>
      <c r="OI21" s="255">
        <v>19</v>
      </c>
      <c r="OJ21" s="255" t="str">
        <f t="shared" si="26"/>
        <v>Ireland</v>
      </c>
      <c r="OK21" s="255" t="str">
        <f ca="1">IF(OFFSET('All Players'!$W28,0,OK$1)&lt;&gt;"",OFFSET('All Players'!$W28,0,OK$1),"")</f>
        <v/>
      </c>
      <c r="OL21" s="255" t="str">
        <f ca="1">IF(OFFSET('All Players'!$Y28,0,OK$1)&lt;&gt;"",OFFSET('All Players'!$Y28,0,OK$1),"")</f>
        <v/>
      </c>
      <c r="OM21" s="255" t="str">
        <f t="shared" si="27"/>
        <v>Romania</v>
      </c>
      <c r="ON21" s="255" t="str">
        <f ca="1">IF(OFFSET('All Players'!$AA28,0,OM$1)&lt;&gt;"",OFFSET('All Players'!$AA28,0,OM$1),"")</f>
        <v/>
      </c>
      <c r="OO21" s="255" t="str">
        <f ca="1">IF(OFFSET('All Players'!$AC28,0,ON$1)&lt;&gt;"",OFFSET('All Players'!$AC28,0,ON$1),"")</f>
        <v/>
      </c>
      <c r="OP21" s="255">
        <f t="shared" ca="1" si="28"/>
        <v>0</v>
      </c>
      <c r="OQ21" s="255">
        <f t="shared" ca="1" si="29"/>
        <v>0</v>
      </c>
      <c r="OR21" s="255">
        <f t="shared" ca="1" si="30"/>
        <v>0</v>
      </c>
      <c r="OS21" s="255">
        <f t="shared" ca="1" si="31"/>
        <v>0</v>
      </c>
      <c r="OT21" s="255" t="str">
        <f t="shared" ca="1" si="32"/>
        <v/>
      </c>
      <c r="OU21" s="255" t="str">
        <f t="shared" ca="1" si="33"/>
        <v/>
      </c>
      <c r="OV21" s="255">
        <f ca="1">VLOOKUP(OW21,TN18:TO22,2,FALSE)</f>
        <v>2</v>
      </c>
      <c r="OW21" s="255" t="s">
        <v>35</v>
      </c>
      <c r="OX21" s="255">
        <f t="shared" ca="1" si="876"/>
        <v>0</v>
      </c>
      <c r="OY21" s="255">
        <f t="shared" ca="1" si="877"/>
        <v>0</v>
      </c>
      <c r="OZ21" s="255">
        <f t="shared" ca="1" si="878"/>
        <v>0</v>
      </c>
      <c r="PA21" s="255">
        <f t="shared" ca="1" si="879"/>
        <v>0</v>
      </c>
      <c r="PB21" s="255">
        <f t="shared" ca="1" si="1020"/>
        <v>0</v>
      </c>
      <c r="PC21" s="255">
        <f t="shared" ca="1" si="880"/>
        <v>1000</v>
      </c>
      <c r="PD21" s="255">
        <f t="shared" ca="1" si="1021"/>
        <v>0</v>
      </c>
      <c r="PE21" s="255">
        <f t="shared" ca="1" si="1022"/>
        <v>0</v>
      </c>
      <c r="PF21" s="255">
        <f t="shared" ca="1" si="881"/>
        <v>1000</v>
      </c>
      <c r="PG21" s="255">
        <f t="shared" ca="1" si="882"/>
        <v>0</v>
      </c>
      <c r="PH21" s="255">
        <f ca="1">SUMIF(TQ:TQ,OW21,TW:TW)+SUMIF(TT:TT,OW21,TX:TX)</f>
        <v>0</v>
      </c>
      <c r="PI21" s="255">
        <f ca="1">SUMIF(TQ:TQ,OW21,TY:TY)+SUMIF(TT:TT,OW21,TZ:TZ)</f>
        <v>0</v>
      </c>
      <c r="PJ21" s="255">
        <f t="shared" ca="1" si="883"/>
        <v>0</v>
      </c>
      <c r="PK21" s="255">
        <v>13</v>
      </c>
      <c r="PL21" s="255">
        <f t="shared" ca="1" si="1023"/>
        <v>1</v>
      </c>
      <c r="PN21" s="255">
        <f ca="1">RANK(PJ21,PJ$18:PJ$22)+COUNTIF(PJ$18:PJ21,PJ21)-1</f>
        <v>4</v>
      </c>
      <c r="PO21" s="255" t="str">
        <f ca="1">INDEX(OW$18:OW$22,MATCH(4,PN$18:PN$22,0),0)</f>
        <v>Georgia</v>
      </c>
      <c r="PP21" s="255">
        <f t="shared" ca="1" si="1024"/>
        <v>1</v>
      </c>
      <c r="PQ21" s="255" t="str">
        <f ca="1">IF(AND(PQ20&lt;&gt;"",PP21=1),PO21,"")</f>
        <v>Georgia</v>
      </c>
      <c r="PR21" s="255" t="str">
        <f ca="1">IF(AND(PR20&lt;&gt;"",PP22=2),PO22,"")</f>
        <v/>
      </c>
      <c r="PV21" s="255" t="str">
        <f t="shared" ca="1" si="1025"/>
        <v>Georgia</v>
      </c>
      <c r="PW21" s="255">
        <f ca="1">SUMPRODUCT((TQ3:TQ42=PV21)*(TT3:TT42=PV22)*(UA3:UA42="W"))+SUMPRODUCT((TQ3:TQ42=PV21)*(TT3:TT42=PV18)*(UA3:UA42="W"))+SUMPRODUCT((TQ3:TQ42=PV21)*(TT3:TT42=PV19)*(UA3:UA42="W"))+SUMPRODUCT((TQ3:TQ42=PV21)*(TT3:TT42=PV20)*(UA3:UA42="W"))+SUMPRODUCT((TQ3:TQ42=PV22)*(TT3:TT42=PV21)*(UB3:UB42="W"))+SUMPRODUCT((TQ3:TQ42=PV18)*(TT3:TT42=PV21)*(UB3:UB42="W"))+SUMPRODUCT((TQ3:TQ42=PV19)*(TT3:TT42=PV21)*(UB3:UB42="W"))+SUMPRODUCT((TQ3:TQ42=PV20)*(TT3:TT42=PV21)*(UB3:UB42="W"))</f>
        <v>0</v>
      </c>
      <c r="PX21" s="255">
        <f ca="1">SUMPRODUCT((TQ3:TQ42=PV21)*(TT3:TT42=PV22)*(UA3:UA42="D"))+SUMPRODUCT((TQ3:TQ42=PV21)*(TT3:TT42=PV18)*(UA3:UA42="D"))+SUMPRODUCT((TQ3:TQ42=PV21)*(TT3:TT42=PV19)*(UA3:UA42="D"))+SUMPRODUCT((TQ3:TQ42=PV21)*(TT3:TT42=PV20)*(UA3:UA42="D"))+SUMPRODUCT((TQ3:TQ42=PV22)*(TT3:TT42=PV21)*(UA3:UA42="D"))+SUMPRODUCT((TQ3:TQ42=PV18)*(TT3:TT42=PV21)*(UA3:UA42="D"))+SUMPRODUCT((TQ3:TQ42=PV19)*(TT3:TT42=PV21)*(UA3:UA42="D"))+SUMPRODUCT((TQ3:TQ42=PV20)*(TT3:TT42=PV21)*(UA3:UA42="D"))</f>
        <v>0</v>
      </c>
      <c r="PY21" s="255">
        <f ca="1">SUMPRODUCT((TQ3:TQ42=PV21)*(TT3:TT42=PV22)*(UA3:UA42="L"))+SUMPRODUCT((TQ3:TQ42=PV21)*(TT3:TT42=PV18)*(UA3:UA42="L"))+SUMPRODUCT((TQ3:TQ42=PV21)*(TT3:TT42=PV19)*(UA3:UA42="L"))+SUMPRODUCT((TQ3:TQ42=PV21)*(TT3:TT42=PV20)*(UA3:UA42="L"))+SUMPRODUCT((TQ3:TQ42=PV22)*(TT3:TT42=PV21)*(UB3:UB42="L"))+SUMPRODUCT((TQ3:TQ42=PV18)*(TT3:TT42=PV21)*(UB3:UB42="L"))+SUMPRODUCT((TQ3:TQ42=PV19)*(TT3:TT42=PV21)*(UB3:UB42="L"))+SUMPRODUCT((TQ3:TQ42=PV20)*(TT3:TT42=PV21)*(UB3:UB42="L"))</f>
        <v>0</v>
      </c>
      <c r="PZ21" s="255">
        <f ca="1">IF(PV21&lt;&gt;"",VLOOKUP(PV21,OW4:PA29,5,FALSE),0)</f>
        <v>0</v>
      </c>
      <c r="QA21" s="255">
        <f ca="1">IF(PV21&lt;&gt;"",VLOOKUP(PV21,OW4:PB29,6,FALSE),0)</f>
        <v>0</v>
      </c>
      <c r="QB21" s="255">
        <f ca="1">PZ21-QA21+1000</f>
        <v>1000</v>
      </c>
      <c r="QC21" s="255">
        <f ca="1">IF(PV21&lt;&gt;"",VLOOKUP(PV21,OW4:PD29,8,FALSE),0)</f>
        <v>0</v>
      </c>
      <c r="QD21" s="255">
        <f ca="1">IF(PV21&lt;&gt;"",VLOOKUP(PV21,OW4:PE29,9,FALSE),0)</f>
        <v>0</v>
      </c>
      <c r="QE21" s="255">
        <f ca="1">IF(PV21&lt;&gt;"",QC21-QD21+1000,"")</f>
        <v>1000</v>
      </c>
      <c r="QF21" s="255">
        <f ca="1">IF(PV21&lt;&gt;"",VLOOKUP(PV21,OW18:PA22,5,FALSE),"")</f>
        <v>0</v>
      </c>
      <c r="QG21" s="255">
        <f ca="1">IF(PV21&lt;&gt;"",VLOOKUP(PV21,OW18:PD22,8,FALSE),"")</f>
        <v>0</v>
      </c>
      <c r="QH21" s="255">
        <f ca="1">IF(PV21&lt;&gt;"",VLOOKUP(PV21,OW18:PK22,15,FALSE),"")</f>
        <v>13</v>
      </c>
      <c r="QI21" s="255">
        <f ca="1">SUMPRODUCT((TQ3:TQ42=PV21)*(TT3:TT42=PV22)*TW3:TW42)+SUMPRODUCT((TQ3:TQ42=PV21)*(TT3:TT42=PV18)*TW3:TW42)+SUMPRODUCT((TQ3:TQ42=PV21)*(TT3:TT42=PV19)*TW3:TW42)+SUMPRODUCT((TQ3:TQ42=PV21)*(TT3:TT42=PV20)*TW3:TW42)+SUMPRODUCT((TQ3:TQ42=PV22)*(TT3:TT42=PV21)*TX3:TX42)+SUMPRODUCT((TQ3:TQ42=PV18)*(TT3:TT42=PV21)*TX3:TX42)+SUMPRODUCT((TQ3:TQ42=PV19)*(TT3:TT42=PV21)*TX3:TX42)+SUMPRODUCT((TQ3:TQ42=PV20)*(TT3:TT42=PV21)*TX3:TX42)</f>
        <v>0</v>
      </c>
      <c r="QJ21" s="255">
        <f ca="1">SUMPRODUCT((TQ3:TQ42=PV21)*(TT3:TT42=PV22)*TY3:TY42)+SUMPRODUCT((TQ3:TQ42=PV21)*(TT3:TT42=PV18)*TY3:TY42)+SUMPRODUCT((TQ3:TQ42=PV21)*(TT3:TT42=PV19)*TY3:TY42)+SUMPRODUCT((TQ3:TQ42=PV21)*(TT3:TT42=PV20)*TY3:TY42)+SUMPRODUCT((TQ3:TQ42=PV22)*(TT3:TT42=PV21)*TZ3:TZ42)+SUMPRODUCT((TQ3:TQ42=PV18)*(TT3:TT42=PV21)*TZ3:TZ42)+SUMPRODUCT((TQ3:TQ42=PV19)*(TT3:TT42=PV21)*TZ3:TZ42)+SUMPRODUCT((TQ3:TQ42=PV20)*(TT3:TT42=PV21)*TZ3:TZ42)</f>
        <v>0</v>
      </c>
      <c r="QK21" s="255">
        <f ca="1">IF(PV21&lt;&gt;"",PW21*4+PX21*2+QI21+QJ21,"")</f>
        <v>0</v>
      </c>
      <c r="QL21" s="255">
        <f ca="1">IF(PV21&lt;&gt;"",RANK(QK21,QK18:QK22),"")</f>
        <v>1</v>
      </c>
      <c r="QM21" s="255">
        <f ca="1">SUMPRODUCT((QK18:QK22=QK21)*(QB18:QB22&gt;QB21))</f>
        <v>0</v>
      </c>
      <c r="QN21" s="255">
        <f ca="1">SUMPRODUCT((QK18:QK22=QK21)*(QB18:QB22=QB21)*(QE18:QE22&gt;QE21))</f>
        <v>0</v>
      </c>
      <c r="QO21" s="255">
        <f ca="1">SUMPRODUCT((QK18:QK22=QK21)*(QB18:QB22=QB21)*(QE18:QE22=QE21)*(QF18:QF22&gt;QF21))</f>
        <v>0</v>
      </c>
      <c r="QP21" s="255">
        <f ca="1">SUMPRODUCT((QK18:QK22=QK21)*(QB18:QB22=QB21)*(QE18:QE22=QE21)*(QF18:QF22=QF21)*(QG18:QG22&gt;QG21))</f>
        <v>0</v>
      </c>
      <c r="QQ21" s="255">
        <f ca="1">SUMPRODUCT((QK18:QK22=QK21)*(QB18:QB22=QB21)*(QE18:QE22=QE21)*(QF18:QF22=QF21)*(QG18:QG22=QG21)*(QH18:QH22&gt;QH21))</f>
        <v>1</v>
      </c>
      <c r="QR21" s="255">
        <f t="shared" ca="1" si="1028"/>
        <v>2</v>
      </c>
      <c r="QS21" s="255" t="str">
        <f ca="1">IF(PV21&lt;&gt;"",INDEX(PV18:PV22,MATCH(4,QR18:QR22,0),0),"")</f>
        <v>Argentina</v>
      </c>
      <c r="QT21" s="255" t="str">
        <f ca="1">IF(PR20&lt;&gt;"",PR20,"")</f>
        <v/>
      </c>
      <c r="QU21" s="255" t="str">
        <f ca="1">IF(QT21&lt;&gt;"",SUMPRODUCT((TQ3:TQ42=QT21)*(TT3:TT42=QT22)*(UA3:UA42="W"))+SUMPRODUCT((TQ3:TQ42=QT21)*(TT3:TT42=QT19)*(UA3:UA42="W"))+SUMPRODUCT((TQ3:TQ42=QT21)*(TT3:TT42=QT20)*(UA3:UA42="W"))+SUMPRODUCT((TQ3:TQ42=QT22)*(TT3:TT42=QT21)*(UB3:UB42="W"))+SUMPRODUCT((TQ3:TQ42=QT19)*(TT3:TT42=QT21)*(UB3:UB42="W"))+SUMPRODUCT((TQ3:TQ42=QT20)*(TT3:TT42=QT21)*(UB3:UB42="W")),"")</f>
        <v/>
      </c>
      <c r="QV21" s="255" t="str">
        <f ca="1">IF(QT21&lt;&gt;"",SUMPRODUCT((TQ3:TQ42=QT21)*(TT3:TT42=QT22)*(UA3:UA42="D"))+SUMPRODUCT((TQ3:TQ42=QT21)*(TT3:TT42=QT19)*(UA3:UA42="D"))+SUMPRODUCT((TQ3:TQ42=QT21)*(TT3:TT42=QT20)*(UA3:UA42="D"))+SUMPRODUCT((TQ3:TQ42=QT22)*(TT3:TT42=QT21)*(UA3:UA42="D"))+SUMPRODUCT((TQ3:TQ42=QT19)*(TT3:TT42=QT21)*(UA3:UA42="D"))+SUMPRODUCT((TQ3:TQ42=QT20)*(TT3:TT42=QT21)*(UA3:UA42="D")),"")</f>
        <v/>
      </c>
      <c r="QW21" s="255" t="str">
        <f ca="1">IF(QT21&lt;&gt;"",SUMPRODUCT((TQ3:TQ42=QT21)*(TT3:TT42=QT22)*(UA3:UA42="L"))+SUMPRODUCT((TQ3:TQ42=QT21)*(TT3:TT42=QT19)*(UA3:UA42="L"))+SUMPRODUCT((TQ3:TQ42=QT21)*(TT3:TT42=QT20)*(UA3:UA42="L"))+SUMPRODUCT((TQ3:TQ42=QT22)*(TT3:TT42=QT21)*(UB3:UB42="L"))+SUMPRODUCT((TQ3:TQ42=QT19)*(TT3:TT42=QT21)*(UB3:UB42="L"))+SUMPRODUCT((TQ3:TQ42=QT20)*(TT3:TT42=QT21)*(UB3:UB42="L")),"")</f>
        <v/>
      </c>
      <c r="QX21" s="255">
        <f ca="1">IF(QT21&lt;&gt;"",VLOOKUP(QT21,OW4:PA29,5,FALSE),0)</f>
        <v>0</v>
      </c>
      <c r="QY21" s="255">
        <f ca="1">IF(QT21&lt;&gt;"",VLOOKUP(QT21,OW4:PB29,6,FALSE),0)</f>
        <v>0</v>
      </c>
      <c r="QZ21" s="255">
        <f ca="1">QX21-QY21+1000</f>
        <v>1000</v>
      </c>
      <c r="RA21" s="255">
        <f ca="1">IF(QT21&lt;&gt;"",VLOOKUP(QT21,OW4:PD29,8,FALSE),0)</f>
        <v>0</v>
      </c>
      <c r="RB21" s="255">
        <f ca="1">IF(QT21&lt;&gt;"",VLOOKUP(QT21,OW4:PE29,9,FALSE),0)</f>
        <v>0</v>
      </c>
      <c r="RC21" s="255" t="str">
        <f ca="1">IF(QT21&lt;&gt;"",RA21-RB21+1000,"")</f>
        <v/>
      </c>
      <c r="RD21" s="255" t="str">
        <f ca="1">IF(QT21&lt;&gt;"",VLOOKUP(QT21,OW18:PA22,5,FALSE),"")</f>
        <v/>
      </c>
      <c r="RE21" s="255" t="str">
        <f ca="1">IF(QT21&lt;&gt;"",VLOOKUP(QT21,OW18:PD22,8,FALSE),"")</f>
        <v/>
      </c>
      <c r="RF21" s="255" t="str">
        <f ca="1">IF(QT21&lt;&gt;"",VLOOKUP(QT21,OW18:PK22,15,FALSE),"")</f>
        <v/>
      </c>
      <c r="RG21" s="255" t="str">
        <f ca="1">IF(QT21&lt;&gt;"",SUMPRODUCT((TQ3:TQ42=QT21)*(TT3:TT42=QT22)*TW3:TW42)+SUMPRODUCT((TQ3:TQ42=QT21)*(TT3:TT42=QT19)*TW3:TW42)+SUMPRODUCT((TQ3:TQ42=QT21)*(TT3:TT42=QT20)*TW3:TW42)+SUMPRODUCT((TQ3:TQ42=QT22)*(TT3:TT42=QT21)*TX3:TX42)+SUMPRODUCT((TQ3:TQ42=QT19)*(TT3:TT42=QT21)*TX3:TX42)+SUMPRODUCT((TQ3:TQ42=QT20)*(TT3:TT42=QT21)*TX3:TX42),"")</f>
        <v/>
      </c>
      <c r="RH21" s="255" t="str">
        <f ca="1">IF(QT21&lt;&gt;"",SUMPRODUCT((TQ3:TQ42=QT21)*(TT3:TT42=QT22)*TY3:TY42)+SUMPRODUCT((TQ3:TQ42=QT21)*(TT3:TT42=QT19)*TY3:TY42)+SUMPRODUCT((TQ3:TQ42=QT21)*(TT3:TT42=QT20)*TY3:TY42)+SUMPRODUCT((TQ3:TQ42=QT22)*(TT3:TT42=QT21)*TZ3:TZ42)+SUMPRODUCT((TQ3:TQ42=QT19)*(TT3:TT42=QT21)*TZ3:TZ42)+SUMPRODUCT((TQ3:TQ42=QT20)*(TT3:TT42=QT21)*TZ3:TZ42),"")</f>
        <v/>
      </c>
      <c r="RI21" s="255" t="str">
        <f ca="1">IF(QT21&lt;&gt;"",QU21*4+QV21*2+RG21+RH21,"")</f>
        <v/>
      </c>
      <c r="RJ21" s="255" t="str">
        <f ca="1">IF(QT21&lt;&gt;"",RANK(RI21,RI19:RI22),"")</f>
        <v/>
      </c>
      <c r="RK21" s="255">
        <f ca="1">SUMPRODUCT((RI19:RI22=RI21)*(QZ19:QZ22&gt;QZ21))</f>
        <v>0</v>
      </c>
      <c r="RL21" s="255">
        <f ca="1">SUMPRODUCT((RI19:RI22=RI21)*(QZ19:QZ22=QZ21)*(RC19:RC22&gt;RC21))</f>
        <v>0</v>
      </c>
      <c r="RM21" s="255">
        <f ca="1">SUMPRODUCT((RI18:RI22=RI21)*(QZ18:QZ22=QZ21)*(RC18:RC22=RC21)*(RD18:RD22&gt;RD21))</f>
        <v>0</v>
      </c>
      <c r="RN21" s="255">
        <f ca="1">SUMPRODUCT((RI18:RI22=RI21)*(QZ18:QZ22=QZ21)*(RC18:RC22=RC21)*(RD18:RD22=RD21)*(RE18:RE22&gt;RE21))</f>
        <v>0</v>
      </c>
      <c r="RO21" s="255">
        <f ca="1">SUMPRODUCT((RI18:RI22=RI21)*(QZ18:QZ22=QZ21)*(RC18:RC22=RC21)*(RD18:RD22=RD21)*(RE18:RE22=RE21)*(RF18:RF22&gt;RF21))</f>
        <v>0</v>
      </c>
      <c r="RP21" s="255" t="str">
        <f t="shared" ca="1" si="1029"/>
        <v/>
      </c>
      <c r="RQ21" s="255" t="str">
        <f ca="1">IF(QT21&lt;&gt;"",INDEX(QT19:QT22,MATCH(4,RP19:RP22,0),0),"")</f>
        <v/>
      </c>
      <c r="RR21" s="255" t="str">
        <f ca="1">IF(PS19&lt;&gt;"",PS19,"")</f>
        <v/>
      </c>
      <c r="RS21" s="255">
        <f ca="1">SUMPRODUCT((TQ3:TQ42=RR21)*(TT3:TT42=RR22)*(UA3:UA42="W"))+SUMPRODUCT((TQ3:TQ42=RR21)*(TT3:TT42=RR23)*(UA3:UA42="W"))+SUMPRODUCT((TQ3:TQ42=RR21)*(TT3:TT42=RR20)*(UA3:UA42="W"))+SUMPRODUCT((TQ3:TQ42=RR22)*(TT3:TT42=RR21)*(UB3:UB42="W"))+SUMPRODUCT((TQ3:TQ42=RR23)*(TT3:TT42=RR21)*(UB3:UB42="W"))+SUMPRODUCT((TQ3:TQ42=RR20)*(TT3:TT42=RR21)*(UB3:UB42="W"))</f>
        <v>0</v>
      </c>
      <c r="RT21" s="255">
        <f ca="1">SUMPRODUCT((TQ3:TQ42=RR21)*(TT3:TT42=RR22)*(UA3:UA42="D"))+SUMPRODUCT((TQ3:TQ42=RR21)*(TT3:TT42=RR23)*(UA3:UA42="D"))+SUMPRODUCT((TQ3:TQ42=RR21)*(TT3:TT42=RR20)*(UA3:UA42="D"))+SUMPRODUCT((TQ3:TQ42=RR22)*(TT3:TT42=RR21)*(UA3:UA42="D"))+SUMPRODUCT((TQ3:TQ42=RR23)*(TT3:TT42=RR21)*(UA3:UA42="D"))+SUMPRODUCT((TQ3:TQ42=RR20)*(TT3:TT42=RR21)*(UA3:UA42="D"))</f>
        <v>0</v>
      </c>
      <c r="RU21" s="255">
        <f ca="1">SUMPRODUCT((TQ3:TQ42=RR21)*(TT3:TT42=RR22)*(UA3:UA42="L"))+SUMPRODUCT((TQ3:TQ42=RR21)*(TT3:TT42=RR23)*(UA3:UA42="L"))+SUMPRODUCT((TQ3:TQ42=RR21)*(TT3:TT42=RR20)*(UA3:UA42="L"))+SUMPRODUCT((TQ3:TQ42=RR22)*(TT3:TT42=RR21)*(UB3:UB42="L"))+SUMPRODUCT((TQ3:TQ42=RR23)*(TT3:TT42=RR21)*(UB3:UB42="L"))+SUMPRODUCT((TQ3:TQ42=RR20)*(TT3:TT42=RR21)*(UB3:UB42="L"))</f>
        <v>0</v>
      </c>
      <c r="RV21" s="255">
        <f ca="1">IF(RR21&lt;&gt;"",VLOOKUP(RR21,OW4:PA29,5,FALSE),0)</f>
        <v>0</v>
      </c>
      <c r="RW21" s="255">
        <f ca="1">IF(RR21&lt;&gt;"",VLOOKUP(RR21,OW4:PB29,6,FALSE),0)</f>
        <v>0</v>
      </c>
      <c r="RX21" s="255">
        <f ca="1">RV21-RW21+1000</f>
        <v>1000</v>
      </c>
      <c r="RY21" s="255">
        <f ca="1">IF(RR21&lt;&gt;"",VLOOKUP(RR21,OW4:PD29,8,FALSE),0)</f>
        <v>0</v>
      </c>
      <c r="RZ21" s="255">
        <f ca="1">IF(RR21&lt;&gt;"",VLOOKUP(RR21,OW4:PE29,9,FALSE),0)</f>
        <v>0</v>
      </c>
      <c r="SA21" s="255">
        <f t="shared" ref="SA21" ca="1" si="1179">RY21-RZ21+1000</f>
        <v>1000</v>
      </c>
      <c r="SB21" s="255" t="str">
        <f ca="1">IF(RR21&lt;&gt;"",VLOOKUP(RR21,OW18:PA22,5,FALSE),"")</f>
        <v/>
      </c>
      <c r="SC21" s="255" t="str">
        <f ca="1">IF(RR21&lt;&gt;"",VLOOKUP(RR21,OW18:PD22,8,FALSE),"")</f>
        <v/>
      </c>
      <c r="SD21" s="255" t="str">
        <f ca="1">IF(RR21&lt;&gt;"",VLOOKUP(RR21,OW18:PK22,15,FALSE),"")</f>
        <v/>
      </c>
      <c r="SE21" s="255">
        <f ca="1">SUMPRODUCT((TQ3:TQ42=RR21)*(TT3:TT42=RR22)*TW3:TW42)+SUMPRODUCT((TQ3:TQ42=RR21)*(TT3:TT42=RR23)*TW3:TW42)+SUMPRODUCT((TQ3:TQ42=RR21)*(TT3:TT42=RR20)*TW3:TW42)+SUMPRODUCT((TQ3:TQ42=RR22)*(TT3:TT42=RR21)*TX3:TX42)+SUMPRODUCT((TQ3:TQ42=RR23)*(TT3:TT42=RR21)*TX3:TX42)+SUMPRODUCT((TQ3:TQ42=RR20)*(TT3:TT42=RR21)*TX3:TX42)</f>
        <v>0</v>
      </c>
      <c r="SF21" s="255">
        <f ca="1">SUMPRODUCT((TQ3:TQ42=RR21)*(TT3:TT42=RR22)*TY3:TY42)+SUMPRODUCT((TQ3:TQ42=RR21)*(TT3:TT42=RR23)*TY3:TY42)+SUMPRODUCT((TQ3:TQ42=RR21)*(TT3:TT42=RR20)*TY3:TY42)+SUMPRODUCT((TQ3:TQ42=RR22)*(TT3:TT42=RR21)*TZ3:TZ42)+SUMPRODUCT((TQ3:TQ42=RR23)*(TT3:TT42=RR21)*TZ3:TZ42)+SUMPRODUCT((TQ3:TQ42=RR20)*(TT3:TT42=RR21)*TZ3:TZ42)</f>
        <v>0</v>
      </c>
      <c r="SG21" s="255">
        <f t="shared" ref="SG21" ca="1" si="1180">RS21*4+RT21*2+SE21+SF21</f>
        <v>0</v>
      </c>
      <c r="SH21" s="255" t="str">
        <f ca="1">IF(RR21&lt;&gt;"",RANK(SG21,SG20:SG23),"")</f>
        <v/>
      </c>
      <c r="SI21" s="255">
        <f ca="1">SUMPRODUCT((SG20:SG23=SG21)*(RX20:RX23&gt;RX21))</f>
        <v>0</v>
      </c>
      <c r="SJ21" s="255">
        <f ca="1">SUMPRODUCT((SG20:SG23=SG21)*(RX20:RX23=RX21)*(SA20:SA23&gt;SA21))</f>
        <v>0</v>
      </c>
      <c r="SK21" s="255">
        <f ca="1">SUMPRODUCT((SG18:SG22=SG21)*(RX18:RX22=RX21)*(SA18:SA22=SA21)*(SB18:SB22&gt;SB21))</f>
        <v>0</v>
      </c>
      <c r="SL21" s="255">
        <f ca="1">SUMPRODUCT((SG18:SG22=SG21)*(RX18:RX22=RX21)*(SA18:SA22=SA21)*(SB18:SB22=SB21)*(SC18:SC22&gt;SC21))</f>
        <v>0</v>
      </c>
      <c r="SM21" s="255">
        <f ca="1">SUMPRODUCT((SG18:SG22=SG21)*(RX18:RX22=RX21)*(SA18:SA22=SA21)*(SB18:SB22=SB21)*(SC18:SC22=SC21)*(SD18:SD22&gt;SD21))</f>
        <v>0</v>
      </c>
      <c r="SN21" s="255" t="str">
        <f t="shared" ca="1" si="1145"/>
        <v/>
      </c>
      <c r="SO21" s="255" t="str">
        <f ca="1">IF(RR21&lt;&gt;"",INDEX(RR20:RR22,MATCH(4,SN20:SN22,0),0),"")</f>
        <v/>
      </c>
      <c r="SP21" s="255" t="str">
        <f ca="1">IF(PT18&lt;&gt;"",PT18,"")</f>
        <v/>
      </c>
      <c r="SQ21" s="255">
        <f ca="1">SUMPRODUCT((TQ3:TQ42=SP21)*(TT3:TT42=SP22)*(UA3:UA42="W"))+SUMPRODUCT((TQ3:TQ42=SP21)*(TT3:TT42=SP23)*(UA3:UA42="W"))+SUMPRODUCT((TQ3:TQ42=SP21)*(TT3:TT42=SP24)*(UA3:UA42="W"))+SUMPRODUCT((TQ3:TQ42=SP22)*(TT3:TT42=SP21)*(UB3:UB42="W"))+SUMPRODUCT((TQ3:TQ42=SP23)*(TT3:TT42=SP21)*(UB3:UB42="W"))+SUMPRODUCT((TQ3:TQ42=SP24)*(TT3:TT42=SP21)*(UB3:UB42="W"))</f>
        <v>0</v>
      </c>
      <c r="SR21" s="255">
        <f ca="1">SUMPRODUCT((TQ3:TQ42=SP21)*(TT3:TT42=SP22)*(UA3:UA42="D"))+SUMPRODUCT((TQ3:TQ42=SP21)*(TT3:TT42=SP23)*(UA3:UA42="D"))+SUMPRODUCT((TQ3:TQ42=SP21)*(TT3:TT42=SP24)*(UA3:UA42="D"))+SUMPRODUCT((TQ3:TQ42=SP22)*(TT3:TT42=SP21)*(UA3:UA42="D"))+SUMPRODUCT((TQ3:TQ42=SP23)*(TT3:TT42=SP21)*(UA3:UA42="D"))+SUMPRODUCT((TQ3:TQ42=SP24)*(TT3:TT42=SP21)*(UA3:UA42="D"))</f>
        <v>0</v>
      </c>
      <c r="SS21" s="255">
        <f ca="1">SUMPRODUCT((TQ3:TQ42=SP21)*(TT3:TT42=SP22)*(UA3:UA42="L"))+SUMPRODUCT((TQ3:TQ42=SP21)*(TT3:TT42=SP23)*(UA3:UA42="L"))+SUMPRODUCT((TQ3:TQ42=SP21)*(TT3:TT42=SP24)*(UA3:UA42="L"))+SUMPRODUCT((TQ3:TQ42=SP22)*(TT3:TT42=SP21)*(UB3:UB42="L"))+SUMPRODUCT((TQ3:TQ42=SP23)*(TT3:TT42=SP21)*(UB3:UB42="L"))+SUMPRODUCT((TQ3:TQ42=SP24)*(TT3:TT42=SP21)*(UB3:UB42="L"))</f>
        <v>0</v>
      </c>
      <c r="ST21" s="255">
        <f ca="1">IF(SP21&lt;&gt;"",VLOOKUP(SP21,OW4:PA29,5,FALSE),0)</f>
        <v>0</v>
      </c>
      <c r="SU21" s="255">
        <f ca="1">IF(SP21&lt;&gt;"",VLOOKUP(SP21,OW4:PB29,6,FALSE),0)</f>
        <v>0</v>
      </c>
      <c r="SV21" s="255">
        <f ca="1">ST21-SU21+1000</f>
        <v>1000</v>
      </c>
      <c r="SW21" s="255">
        <f ca="1">IF(SP21&lt;&gt;"",VLOOKUP(SP21,OW4:PD29,8,FALSE),0)</f>
        <v>0</v>
      </c>
      <c r="SX21" s="255">
        <f ca="1">IF(SP21&lt;&gt;"",VLOOKUP(SP21,OW4:PE29,9,FALSE),0)</f>
        <v>0</v>
      </c>
      <c r="SY21" s="255">
        <f ca="1">SW21-SX21+1000</f>
        <v>1000</v>
      </c>
      <c r="SZ21" s="255" t="str">
        <f ca="1">IF(SP21&lt;&gt;"",VLOOKUP(SP21,OW18:PA22,5,FALSE),"")</f>
        <v/>
      </c>
      <c r="TA21" s="255" t="str">
        <f ca="1">IF(SP21&lt;&gt;"",VLOOKUP(SP21,OW18:PD22,8,FALSE),"")</f>
        <v/>
      </c>
      <c r="TB21" s="255" t="str">
        <f ca="1">IF(SP21&lt;&gt;"",VLOOKUP(SP21,OW18:PK22,15,FALSE),"")</f>
        <v/>
      </c>
      <c r="TC21" s="255">
        <f ca="1">SUMPRODUCT((TQ3:TQ42=SP21)*(TT3:TT42=SP22)*TW3:TW42)+SUMPRODUCT((TQ3:TQ42=SP21)*(TT3:TT42=SP23)*TW3:TW42)+SUMPRODUCT((TQ3:TQ42=SP21)*(TT3:TT42=SP24)*TW3:TW42)+SUMPRODUCT((TQ3:TQ42=SP22)*(TT3:TT42=SP21)*TX3:TX42)+SUMPRODUCT((TQ3:TQ42=SP23)*(TT3:TT42=SP21)*TX3:TX42)+SUMPRODUCT((TQ3:TQ42=SP24)*(TT3:TT42=SP21)*TX3:TX42)</f>
        <v>0</v>
      </c>
      <c r="TD21" s="255">
        <f ca="1">SUMPRODUCT((TQ3:TQ42=SP21)*(TT3:TT42=SP22)*TY3:TY42)+SUMPRODUCT((TQ3:TQ42=SP21)*(TT3:TT42=SP23)*TY3:TY42)+SUMPRODUCT((TQ3:TQ42=SP21)*(TT3:TT42=SP24)*TY3:TY42)+SUMPRODUCT((TQ3:TQ42=SP22)*(TT3:TT42=SP21)*TZ3:TZ42)+SUMPRODUCT((TQ3:TQ42=SP23)*(TT3:TT42=SP21)*TZ3:TZ42)+SUMPRODUCT((TQ3:TQ42=SP24)*(TT3:TT42=SP21)*TZ3:TZ42)</f>
        <v>0</v>
      </c>
      <c r="TE21" s="255">
        <f ca="1">SQ21*4+SR21*2+TC21+TD21</f>
        <v>0</v>
      </c>
      <c r="TF21" s="255" t="str">
        <f ca="1">IF(SP21&lt;&gt;"",RANK(TE21,TE21:TE24),"")</f>
        <v/>
      </c>
      <c r="TG21" s="255">
        <f ca="1">SUMPRODUCT((TE21:TE24=TE21)*(SV21:SV24&gt;SV21))</f>
        <v>0</v>
      </c>
      <c r="TH21" s="255">
        <f ca="1">SUMPRODUCT((TE21:TE24=TE21)*(SV21:SV24=SV21)*(SY21:SY24&gt;SY21))</f>
        <v>0</v>
      </c>
      <c r="TI21" s="255">
        <f ca="1">SUMPRODUCT((TE18:TE22=TE21)*(SV18:SV22=SV21)*(SY18:SY22=SY21)*(SZ18:SZ22&gt;SZ21))</f>
        <v>0</v>
      </c>
      <c r="TJ21" s="255">
        <f ca="1">SUMPRODUCT((TE18:TE22=TE21)*(SV18:SV22=SV21)*(SY18:SY22=SY21)*(SZ18:SZ22=SZ21)*(TA18:TA22&gt;TA21))</f>
        <v>0</v>
      </c>
      <c r="TK21" s="255">
        <f ca="1">SUMPRODUCT((TE18:TE22=TE21)*(SV18:SV22=SV21)*(SY18:SY22=SY21)*(SZ18:SZ22=SZ21)*(TA18:TA22=TA21)*(TB18:TB22&gt;TB21))</f>
        <v>0</v>
      </c>
      <c r="TL21" s="255" t="str">
        <f t="shared" ref="TL21:TL22" ca="1" si="1181">IF(SP21&lt;&gt;"",SUM(TF21:TK21)+3,"")</f>
        <v/>
      </c>
      <c r="TM21" s="255" t="str">
        <f ca="1">IF(SP21&lt;&gt;"",IF(TL21=4,SP21,SP22),"")</f>
        <v/>
      </c>
      <c r="TN21" s="255" t="str">
        <f ca="1">IF(TM21&lt;&gt;"",TM21,IF(SO21&lt;&gt;"",SO21,IF(RQ21&lt;&gt;"",RQ21,IF(QS21&lt;&gt;"",QS21,PO21))))</f>
        <v>Argentina</v>
      </c>
      <c r="TO21" s="255">
        <v>4</v>
      </c>
      <c r="TP21" s="255">
        <v>19</v>
      </c>
      <c r="TQ21" s="255" t="str">
        <f t="shared" si="34"/>
        <v>Ireland</v>
      </c>
      <c r="TR21" s="255" t="str">
        <f ca="1">IF(OFFSET('All Players'!$W28,0,TR$1)&lt;&gt;"",OFFSET('All Players'!$W28,0,TR$1),"")</f>
        <v/>
      </c>
      <c r="TS21" s="255" t="str">
        <f ca="1">IF(OFFSET('All Players'!$Y28,0,TR$1)&lt;&gt;"",OFFSET('All Players'!$Y28,0,TR$1),"")</f>
        <v/>
      </c>
      <c r="TT21" s="255" t="str">
        <f t="shared" si="35"/>
        <v>Romania</v>
      </c>
      <c r="TU21" s="255" t="str">
        <f ca="1">IF(OFFSET('All Players'!$AA28,0,TT$1)&lt;&gt;"",OFFSET('All Players'!$AA28,0,TT$1),"")</f>
        <v/>
      </c>
      <c r="TV21" s="255" t="str">
        <f ca="1">IF(OFFSET('All Players'!$AC28,0,TU$1)&lt;&gt;"",OFFSET('All Players'!$AC28,0,TU$1),"")</f>
        <v/>
      </c>
      <c r="TW21" s="255">
        <f t="shared" ca="1" si="36"/>
        <v>0</v>
      </c>
      <c r="TX21" s="255">
        <f t="shared" ca="1" si="37"/>
        <v>0</v>
      </c>
      <c r="TY21" s="255">
        <f t="shared" ca="1" si="38"/>
        <v>0</v>
      </c>
      <c r="TZ21" s="255">
        <f t="shared" ca="1" si="39"/>
        <v>0</v>
      </c>
      <c r="UA21" s="255" t="str">
        <f t="shared" ca="1" si="40"/>
        <v/>
      </c>
      <c r="UB21" s="255" t="str">
        <f t="shared" ca="1" si="41"/>
        <v/>
      </c>
      <c r="UC21" s="255">
        <f ca="1">VLOOKUP(UD21,YU18:YV22,2,FALSE)</f>
        <v>2</v>
      </c>
      <c r="UD21" s="255" t="s">
        <v>35</v>
      </c>
      <c r="UE21" s="255">
        <f t="shared" ca="1" si="885"/>
        <v>0</v>
      </c>
      <c r="UF21" s="255">
        <f t="shared" ca="1" si="886"/>
        <v>0</v>
      </c>
      <c r="UG21" s="255">
        <f t="shared" ca="1" si="887"/>
        <v>0</v>
      </c>
      <c r="UH21" s="255">
        <f t="shared" ca="1" si="888"/>
        <v>0</v>
      </c>
      <c r="UI21" s="255">
        <f t="shared" ca="1" si="1030"/>
        <v>0</v>
      </c>
      <c r="UJ21" s="255">
        <f t="shared" ca="1" si="889"/>
        <v>1000</v>
      </c>
      <c r="UK21" s="255">
        <f t="shared" ca="1" si="1031"/>
        <v>0</v>
      </c>
      <c r="UL21" s="255">
        <f t="shared" ca="1" si="1032"/>
        <v>0</v>
      </c>
      <c r="UM21" s="255">
        <f t="shared" ca="1" si="890"/>
        <v>1000</v>
      </c>
      <c r="UN21" s="255">
        <f t="shared" ca="1" si="891"/>
        <v>0</v>
      </c>
      <c r="UO21" s="255">
        <f ca="1">SUMIF(YX:YX,UD21,ZD:ZD)+SUMIF(ZA:ZA,UD21,ZE:ZE)</f>
        <v>0</v>
      </c>
      <c r="UP21" s="255">
        <f ca="1">SUMIF(YX:YX,UD21,ZF:ZF)+SUMIF(ZA:ZA,UD21,ZG:ZG)</f>
        <v>0</v>
      </c>
      <c r="UQ21" s="255">
        <f t="shared" ca="1" si="892"/>
        <v>0</v>
      </c>
      <c r="UR21" s="255">
        <v>13</v>
      </c>
      <c r="US21" s="255">
        <f t="shared" ca="1" si="1033"/>
        <v>1</v>
      </c>
      <c r="UU21" s="255">
        <f ca="1">RANK(UQ21,UQ$18:UQ$22)+COUNTIF(UQ$18:UQ21,UQ21)-1</f>
        <v>4</v>
      </c>
      <c r="UV21" s="255" t="str">
        <f ca="1">INDEX(UD$18:UD$22,MATCH(4,UU$18:UU$22,0),0)</f>
        <v>Georgia</v>
      </c>
      <c r="UW21" s="255">
        <f t="shared" ca="1" si="1034"/>
        <v>1</v>
      </c>
      <c r="UX21" s="255" t="str">
        <f ca="1">IF(AND(UX20&lt;&gt;"",UW21=1),UV21,"")</f>
        <v>Georgia</v>
      </c>
      <c r="UY21" s="255" t="str">
        <f ca="1">IF(AND(UY20&lt;&gt;"",UW22=2),UV22,"")</f>
        <v/>
      </c>
      <c r="VC21" s="255" t="str">
        <f t="shared" ca="1" si="1035"/>
        <v>Georgia</v>
      </c>
      <c r="VD21" s="255">
        <f ca="1">SUMPRODUCT((YX3:YX42=VC21)*(ZA3:ZA42=VC22)*(ZH3:ZH42="W"))+SUMPRODUCT((YX3:YX42=VC21)*(ZA3:ZA42=VC18)*(ZH3:ZH42="W"))+SUMPRODUCT((YX3:YX42=VC21)*(ZA3:ZA42=VC19)*(ZH3:ZH42="W"))+SUMPRODUCT((YX3:YX42=VC21)*(ZA3:ZA42=VC20)*(ZH3:ZH42="W"))+SUMPRODUCT((YX3:YX42=VC22)*(ZA3:ZA42=VC21)*(ZI3:ZI42="W"))+SUMPRODUCT((YX3:YX42=VC18)*(ZA3:ZA42=VC21)*(ZI3:ZI42="W"))+SUMPRODUCT((YX3:YX42=VC19)*(ZA3:ZA42=VC21)*(ZI3:ZI42="W"))+SUMPRODUCT((YX3:YX42=VC20)*(ZA3:ZA42=VC21)*(ZI3:ZI42="W"))</f>
        <v>0</v>
      </c>
      <c r="VE21" s="255">
        <f ca="1">SUMPRODUCT((YX3:YX42=VC21)*(ZA3:ZA42=VC22)*(ZH3:ZH42="D"))+SUMPRODUCT((YX3:YX42=VC21)*(ZA3:ZA42=VC18)*(ZH3:ZH42="D"))+SUMPRODUCT((YX3:YX42=VC21)*(ZA3:ZA42=VC19)*(ZH3:ZH42="D"))+SUMPRODUCT((YX3:YX42=VC21)*(ZA3:ZA42=VC20)*(ZH3:ZH42="D"))+SUMPRODUCT((YX3:YX42=VC22)*(ZA3:ZA42=VC21)*(ZH3:ZH42="D"))+SUMPRODUCT((YX3:YX42=VC18)*(ZA3:ZA42=VC21)*(ZH3:ZH42="D"))+SUMPRODUCT((YX3:YX42=VC19)*(ZA3:ZA42=VC21)*(ZH3:ZH42="D"))+SUMPRODUCT((YX3:YX42=VC20)*(ZA3:ZA42=VC21)*(ZH3:ZH42="D"))</f>
        <v>0</v>
      </c>
      <c r="VF21" s="255">
        <f ca="1">SUMPRODUCT((YX3:YX42=VC21)*(ZA3:ZA42=VC22)*(ZH3:ZH42="L"))+SUMPRODUCT((YX3:YX42=VC21)*(ZA3:ZA42=VC18)*(ZH3:ZH42="L"))+SUMPRODUCT((YX3:YX42=VC21)*(ZA3:ZA42=VC19)*(ZH3:ZH42="L"))+SUMPRODUCT((YX3:YX42=VC21)*(ZA3:ZA42=VC20)*(ZH3:ZH42="L"))+SUMPRODUCT((YX3:YX42=VC22)*(ZA3:ZA42=VC21)*(ZI3:ZI42="L"))+SUMPRODUCT((YX3:YX42=VC18)*(ZA3:ZA42=VC21)*(ZI3:ZI42="L"))+SUMPRODUCT((YX3:YX42=VC19)*(ZA3:ZA42=VC21)*(ZI3:ZI42="L"))+SUMPRODUCT((YX3:YX42=VC20)*(ZA3:ZA42=VC21)*(ZI3:ZI42="L"))</f>
        <v>0</v>
      </c>
      <c r="VG21" s="255">
        <f ca="1">IF(VC21&lt;&gt;"",VLOOKUP(VC21,UD4:UH29,5,FALSE),0)</f>
        <v>0</v>
      </c>
      <c r="VH21" s="255">
        <f ca="1">IF(VC21&lt;&gt;"",VLOOKUP(VC21,UD4:UI29,6,FALSE),0)</f>
        <v>0</v>
      </c>
      <c r="VI21" s="255">
        <f ca="1">VG21-VH21+1000</f>
        <v>1000</v>
      </c>
      <c r="VJ21" s="255">
        <f ca="1">IF(VC21&lt;&gt;"",VLOOKUP(VC21,UD4:UK29,8,FALSE),0)</f>
        <v>0</v>
      </c>
      <c r="VK21" s="255">
        <f ca="1">IF(VC21&lt;&gt;"",VLOOKUP(VC21,UD4:UL29,9,FALSE),0)</f>
        <v>0</v>
      </c>
      <c r="VL21" s="255">
        <f ca="1">IF(VC21&lt;&gt;"",VJ21-VK21+1000,"")</f>
        <v>1000</v>
      </c>
      <c r="VM21" s="255">
        <f ca="1">IF(VC21&lt;&gt;"",VLOOKUP(VC21,UD18:UH22,5,FALSE),"")</f>
        <v>0</v>
      </c>
      <c r="VN21" s="255">
        <f ca="1">IF(VC21&lt;&gt;"",VLOOKUP(VC21,UD18:UK22,8,FALSE),"")</f>
        <v>0</v>
      </c>
      <c r="VO21" s="255">
        <f ca="1">IF(VC21&lt;&gt;"",VLOOKUP(VC21,UD18:UR22,15,FALSE),"")</f>
        <v>13</v>
      </c>
      <c r="VP21" s="255">
        <f ca="1">SUMPRODUCT((YX3:YX42=VC21)*(ZA3:ZA42=VC22)*ZD3:ZD42)+SUMPRODUCT((YX3:YX42=VC21)*(ZA3:ZA42=VC18)*ZD3:ZD42)+SUMPRODUCT((YX3:YX42=VC21)*(ZA3:ZA42=VC19)*ZD3:ZD42)+SUMPRODUCT((YX3:YX42=VC21)*(ZA3:ZA42=VC20)*ZD3:ZD42)+SUMPRODUCT((YX3:YX42=VC22)*(ZA3:ZA42=VC21)*ZE3:ZE42)+SUMPRODUCT((YX3:YX42=VC18)*(ZA3:ZA42=VC21)*ZE3:ZE42)+SUMPRODUCT((YX3:YX42=VC19)*(ZA3:ZA42=VC21)*ZE3:ZE42)+SUMPRODUCT((YX3:YX42=VC20)*(ZA3:ZA42=VC21)*ZE3:ZE42)</f>
        <v>0</v>
      </c>
      <c r="VQ21" s="255">
        <f ca="1">SUMPRODUCT((YX3:YX42=VC21)*(ZA3:ZA42=VC22)*ZF3:ZF42)+SUMPRODUCT((YX3:YX42=VC21)*(ZA3:ZA42=VC18)*ZF3:ZF42)+SUMPRODUCT((YX3:YX42=VC21)*(ZA3:ZA42=VC19)*ZF3:ZF42)+SUMPRODUCT((YX3:YX42=VC21)*(ZA3:ZA42=VC20)*ZF3:ZF42)+SUMPRODUCT((YX3:YX42=VC22)*(ZA3:ZA42=VC21)*ZG3:ZG42)+SUMPRODUCT((YX3:YX42=VC18)*(ZA3:ZA42=VC21)*ZG3:ZG42)+SUMPRODUCT((YX3:YX42=VC19)*(ZA3:ZA42=VC21)*ZG3:ZG42)+SUMPRODUCT((YX3:YX42=VC20)*(ZA3:ZA42=VC21)*ZG3:ZG42)</f>
        <v>0</v>
      </c>
      <c r="VR21" s="255">
        <f ca="1">IF(VC21&lt;&gt;"",VD21*4+VE21*2+VP21+VQ21,"")</f>
        <v>0</v>
      </c>
      <c r="VS21" s="255">
        <f ca="1">IF(VC21&lt;&gt;"",RANK(VR21,VR18:VR22),"")</f>
        <v>1</v>
      </c>
      <c r="VT21" s="255">
        <f ca="1">SUMPRODUCT((VR18:VR22=VR21)*(VI18:VI22&gt;VI21))</f>
        <v>0</v>
      </c>
      <c r="VU21" s="255">
        <f ca="1">SUMPRODUCT((VR18:VR22=VR21)*(VI18:VI22=VI21)*(VL18:VL22&gt;VL21))</f>
        <v>0</v>
      </c>
      <c r="VV21" s="255">
        <f ca="1">SUMPRODUCT((VR18:VR22=VR21)*(VI18:VI22=VI21)*(VL18:VL22=VL21)*(VM18:VM22&gt;VM21))</f>
        <v>0</v>
      </c>
      <c r="VW21" s="255">
        <f ca="1">SUMPRODUCT((VR18:VR22=VR21)*(VI18:VI22=VI21)*(VL18:VL22=VL21)*(VM18:VM22=VM21)*(VN18:VN22&gt;VN21))</f>
        <v>0</v>
      </c>
      <c r="VX21" s="255">
        <f ca="1">SUMPRODUCT((VR18:VR22=VR21)*(VI18:VI22=VI21)*(VL18:VL22=VL21)*(VM18:VM22=VM21)*(VN18:VN22=VN21)*(VO18:VO22&gt;VO21))</f>
        <v>1</v>
      </c>
      <c r="VY21" s="255">
        <f t="shared" ca="1" si="893"/>
        <v>2</v>
      </c>
      <c r="VZ21" s="255" t="str">
        <f ca="1">IF(VC21&lt;&gt;"",INDEX(VC18:VC22,MATCH(4,VY18:VY22,0),0),"")</f>
        <v>Argentina</v>
      </c>
      <c r="WA21" s="255" t="str">
        <f ca="1">IF(UY20&lt;&gt;"",UY20,"")</f>
        <v/>
      </c>
      <c r="WB21" s="255" t="str">
        <f ca="1">IF(WA21&lt;&gt;"",SUMPRODUCT((YX3:YX42=WA21)*(ZA3:ZA42=WA22)*(ZH3:ZH42="W"))+SUMPRODUCT((YX3:YX42=WA21)*(ZA3:ZA42=WA19)*(ZH3:ZH42="W"))+SUMPRODUCT((YX3:YX42=WA21)*(ZA3:ZA42=WA20)*(ZH3:ZH42="W"))+SUMPRODUCT((YX3:YX42=WA22)*(ZA3:ZA42=WA21)*(ZI3:ZI42="W"))+SUMPRODUCT((YX3:YX42=WA19)*(ZA3:ZA42=WA21)*(ZI3:ZI42="W"))+SUMPRODUCT((YX3:YX42=WA20)*(ZA3:ZA42=WA21)*(ZI3:ZI42="W")),"")</f>
        <v/>
      </c>
      <c r="WC21" s="255" t="str">
        <f ca="1">IF(WA21&lt;&gt;"",SUMPRODUCT((YX3:YX42=WA21)*(ZA3:ZA42=WA22)*(ZH3:ZH42="D"))+SUMPRODUCT((YX3:YX42=WA21)*(ZA3:ZA42=WA19)*(ZH3:ZH42="D"))+SUMPRODUCT((YX3:YX42=WA21)*(ZA3:ZA42=WA20)*(ZH3:ZH42="D"))+SUMPRODUCT((YX3:YX42=WA22)*(ZA3:ZA42=WA21)*(ZH3:ZH42="D"))+SUMPRODUCT((YX3:YX42=WA19)*(ZA3:ZA42=WA21)*(ZH3:ZH42="D"))+SUMPRODUCT((YX3:YX42=WA20)*(ZA3:ZA42=WA21)*(ZH3:ZH42="D")),"")</f>
        <v/>
      </c>
      <c r="WD21" s="255" t="str">
        <f ca="1">IF(WA21&lt;&gt;"",SUMPRODUCT((YX3:YX42=WA21)*(ZA3:ZA42=WA22)*(ZH3:ZH42="L"))+SUMPRODUCT((YX3:YX42=WA21)*(ZA3:ZA42=WA19)*(ZH3:ZH42="L"))+SUMPRODUCT((YX3:YX42=WA21)*(ZA3:ZA42=WA20)*(ZH3:ZH42="L"))+SUMPRODUCT((YX3:YX42=WA22)*(ZA3:ZA42=WA21)*(ZI3:ZI42="L"))+SUMPRODUCT((YX3:YX42=WA19)*(ZA3:ZA42=WA21)*(ZI3:ZI42="L"))+SUMPRODUCT((YX3:YX42=WA20)*(ZA3:ZA42=WA21)*(ZI3:ZI42="L")),"")</f>
        <v/>
      </c>
      <c r="WE21" s="255">
        <f ca="1">IF(WA21&lt;&gt;"",VLOOKUP(WA21,UD4:UH29,5,FALSE),0)</f>
        <v>0</v>
      </c>
      <c r="WF21" s="255">
        <f ca="1">IF(WA21&lt;&gt;"",VLOOKUP(WA21,UD4:UI29,6,FALSE),0)</f>
        <v>0</v>
      </c>
      <c r="WG21" s="255">
        <f ca="1">WE21-WF21+1000</f>
        <v>1000</v>
      </c>
      <c r="WH21" s="255">
        <f ca="1">IF(WA21&lt;&gt;"",VLOOKUP(WA21,UD4:UK29,8,FALSE),0)</f>
        <v>0</v>
      </c>
      <c r="WI21" s="255">
        <f ca="1">IF(WA21&lt;&gt;"",VLOOKUP(WA21,UD4:UL29,9,FALSE),0)</f>
        <v>0</v>
      </c>
      <c r="WJ21" s="255" t="str">
        <f ca="1">IF(WA21&lt;&gt;"",WH21-WI21+1000,"")</f>
        <v/>
      </c>
      <c r="WK21" s="255" t="str">
        <f ca="1">IF(WA21&lt;&gt;"",VLOOKUP(WA21,UD18:UH22,5,FALSE),"")</f>
        <v/>
      </c>
      <c r="WL21" s="255" t="str">
        <f ca="1">IF(WA21&lt;&gt;"",VLOOKUP(WA21,UD18:UK22,8,FALSE),"")</f>
        <v/>
      </c>
      <c r="WM21" s="255" t="str">
        <f ca="1">IF(WA21&lt;&gt;"",VLOOKUP(WA21,UD18:UR22,15,FALSE),"")</f>
        <v/>
      </c>
      <c r="WN21" s="255" t="str">
        <f ca="1">IF(WA21&lt;&gt;"",SUMPRODUCT((YX3:YX42=WA21)*(ZA3:ZA42=WA22)*ZD3:ZD42)+SUMPRODUCT((YX3:YX42=WA21)*(ZA3:ZA42=WA19)*ZD3:ZD42)+SUMPRODUCT((YX3:YX42=WA21)*(ZA3:ZA42=WA20)*ZD3:ZD42)+SUMPRODUCT((YX3:YX42=WA22)*(ZA3:ZA42=WA21)*ZE3:ZE42)+SUMPRODUCT((YX3:YX42=WA19)*(ZA3:ZA42=WA21)*ZE3:ZE42)+SUMPRODUCT((YX3:YX42=WA20)*(ZA3:ZA42=WA21)*ZE3:ZE42),"")</f>
        <v/>
      </c>
      <c r="WO21" s="255" t="str">
        <f ca="1">IF(WA21&lt;&gt;"",SUMPRODUCT((YX3:YX42=WA21)*(ZA3:ZA42=WA22)*ZF3:ZF42)+SUMPRODUCT((YX3:YX42=WA21)*(ZA3:ZA42=WA19)*ZF3:ZF42)+SUMPRODUCT((YX3:YX42=WA21)*(ZA3:ZA42=WA20)*ZF3:ZF42)+SUMPRODUCT((YX3:YX42=WA22)*(ZA3:ZA42=WA21)*ZG3:ZG42)+SUMPRODUCT((YX3:YX42=WA19)*(ZA3:ZA42=WA21)*ZG3:ZG42)+SUMPRODUCT((YX3:YX42=WA20)*(ZA3:ZA42=WA21)*ZG3:ZG42),"")</f>
        <v/>
      </c>
      <c r="WP21" s="255" t="str">
        <f ca="1">IF(WA21&lt;&gt;"",WB21*4+WC21*2+WN21+WO21,"")</f>
        <v/>
      </c>
      <c r="WQ21" s="255" t="str">
        <f ca="1">IF(WA21&lt;&gt;"",RANK(WP21,WP19:WP22),"")</f>
        <v/>
      </c>
      <c r="WR21" s="255">
        <f ca="1">SUMPRODUCT((WP19:WP22=WP21)*(WG19:WG22&gt;WG21))</f>
        <v>0</v>
      </c>
      <c r="WS21" s="255">
        <f ca="1">SUMPRODUCT((WP19:WP22=WP21)*(WG19:WG22=WG21)*(WJ19:WJ22&gt;WJ21))</f>
        <v>0</v>
      </c>
      <c r="WT21" s="255">
        <f ca="1">SUMPRODUCT((WP18:WP22=WP21)*(WG18:WG22=WG21)*(WJ18:WJ22=WJ21)*(WK18:WK22&gt;WK21))</f>
        <v>0</v>
      </c>
      <c r="WU21" s="255">
        <f ca="1">SUMPRODUCT((WP18:WP22=WP21)*(WG18:WG22=WG21)*(WJ18:WJ22=WJ21)*(WK18:WK22=WK21)*(WL18:WL22&gt;WL21))</f>
        <v>0</v>
      </c>
      <c r="WV21" s="255">
        <f ca="1">SUMPRODUCT((WP18:WP22=WP21)*(WG18:WG22=WG21)*(WJ18:WJ22=WJ21)*(WK18:WK22=WK21)*(WL18:WL22=WL21)*(WM18:WM22&gt;WM21))</f>
        <v>0</v>
      </c>
      <c r="WW21" s="255" t="str">
        <f t="shared" ca="1" si="1038"/>
        <v/>
      </c>
      <c r="WX21" s="255" t="str">
        <f ca="1">IF(WA21&lt;&gt;"",INDEX(WA19:WA22,MATCH(4,WW19:WW22,0),0),"")</f>
        <v/>
      </c>
      <c r="WY21" s="255" t="str">
        <f ca="1">IF(UZ19&lt;&gt;"",UZ19,"")</f>
        <v/>
      </c>
      <c r="WZ21" s="255">
        <f ca="1">SUMPRODUCT((YX3:YX42=WY21)*(ZA3:ZA42=WY22)*(ZH3:ZH42="W"))+SUMPRODUCT((YX3:YX42=WY21)*(ZA3:ZA42=WY23)*(ZH3:ZH42="W"))+SUMPRODUCT((YX3:YX42=WY21)*(ZA3:ZA42=WY20)*(ZH3:ZH42="W"))+SUMPRODUCT((YX3:YX42=WY22)*(ZA3:ZA42=WY21)*(ZI3:ZI42="W"))+SUMPRODUCT((YX3:YX42=WY23)*(ZA3:ZA42=WY21)*(ZI3:ZI42="W"))+SUMPRODUCT((YX3:YX42=WY20)*(ZA3:ZA42=WY21)*(ZI3:ZI42="W"))</f>
        <v>0</v>
      </c>
      <c r="XA21" s="255">
        <f ca="1">SUMPRODUCT((YX3:YX42=WY21)*(ZA3:ZA42=WY22)*(ZH3:ZH42="D"))+SUMPRODUCT((YX3:YX42=WY21)*(ZA3:ZA42=WY23)*(ZH3:ZH42="D"))+SUMPRODUCT((YX3:YX42=WY21)*(ZA3:ZA42=WY20)*(ZH3:ZH42="D"))+SUMPRODUCT((YX3:YX42=WY22)*(ZA3:ZA42=WY21)*(ZH3:ZH42="D"))+SUMPRODUCT((YX3:YX42=WY23)*(ZA3:ZA42=WY21)*(ZH3:ZH42="D"))+SUMPRODUCT((YX3:YX42=WY20)*(ZA3:ZA42=WY21)*(ZH3:ZH42="D"))</f>
        <v>0</v>
      </c>
      <c r="XB21" s="255">
        <f ca="1">SUMPRODUCT((YX3:YX42=WY21)*(ZA3:ZA42=WY22)*(ZH3:ZH42="L"))+SUMPRODUCT((YX3:YX42=WY21)*(ZA3:ZA42=WY23)*(ZH3:ZH42="L"))+SUMPRODUCT((YX3:YX42=WY21)*(ZA3:ZA42=WY20)*(ZH3:ZH42="L"))+SUMPRODUCT((YX3:YX42=WY22)*(ZA3:ZA42=WY21)*(ZI3:ZI42="L"))+SUMPRODUCT((YX3:YX42=WY23)*(ZA3:ZA42=WY21)*(ZI3:ZI42="L"))+SUMPRODUCT((YX3:YX42=WY20)*(ZA3:ZA42=WY21)*(ZI3:ZI42="L"))</f>
        <v>0</v>
      </c>
      <c r="XC21" s="255">
        <f ca="1">IF(WY21&lt;&gt;"",VLOOKUP(WY21,UD4:UH29,5,FALSE),0)</f>
        <v>0</v>
      </c>
      <c r="XD21" s="255">
        <f ca="1">IF(WY21&lt;&gt;"",VLOOKUP(WY21,UD4:UI29,6,FALSE),0)</f>
        <v>0</v>
      </c>
      <c r="XE21" s="255">
        <f ca="1">XC21-XD21+1000</f>
        <v>1000</v>
      </c>
      <c r="XF21" s="255">
        <f ca="1">IF(WY21&lt;&gt;"",VLOOKUP(WY21,UD4:UK29,8,FALSE),0)</f>
        <v>0</v>
      </c>
      <c r="XG21" s="255">
        <f ca="1">IF(WY21&lt;&gt;"",VLOOKUP(WY21,UD4:UL29,9,FALSE),0)</f>
        <v>0</v>
      </c>
      <c r="XH21" s="255">
        <f t="shared" ref="XH21" ca="1" si="1182">XF21-XG21+1000</f>
        <v>1000</v>
      </c>
      <c r="XI21" s="255" t="str">
        <f ca="1">IF(WY21&lt;&gt;"",VLOOKUP(WY21,UD18:UH22,5,FALSE),"")</f>
        <v/>
      </c>
      <c r="XJ21" s="255" t="str">
        <f ca="1">IF(WY21&lt;&gt;"",VLOOKUP(WY21,UD18:UK22,8,FALSE),"")</f>
        <v/>
      </c>
      <c r="XK21" s="255" t="str">
        <f ca="1">IF(WY21&lt;&gt;"",VLOOKUP(WY21,UD18:UR22,15,FALSE),"")</f>
        <v/>
      </c>
      <c r="XL21" s="255">
        <f ca="1">SUMPRODUCT((YX3:YX42=WY21)*(ZA3:ZA42=WY22)*ZD3:ZD42)+SUMPRODUCT((YX3:YX42=WY21)*(ZA3:ZA42=WY23)*ZD3:ZD42)+SUMPRODUCT((YX3:YX42=WY21)*(ZA3:ZA42=WY20)*ZD3:ZD42)+SUMPRODUCT((YX3:YX42=WY22)*(ZA3:ZA42=WY21)*ZE3:ZE42)+SUMPRODUCT((YX3:YX42=WY23)*(ZA3:ZA42=WY21)*ZE3:ZE42)+SUMPRODUCT((YX3:YX42=WY20)*(ZA3:ZA42=WY21)*ZE3:ZE42)</f>
        <v>0</v>
      </c>
      <c r="XM21" s="255">
        <f ca="1">SUMPRODUCT((YX3:YX42=WY21)*(ZA3:ZA42=WY22)*ZF3:ZF42)+SUMPRODUCT((YX3:YX42=WY21)*(ZA3:ZA42=WY23)*ZF3:ZF42)+SUMPRODUCT((YX3:YX42=WY21)*(ZA3:ZA42=WY20)*ZF3:ZF42)+SUMPRODUCT((YX3:YX42=WY22)*(ZA3:ZA42=WY21)*ZG3:ZG42)+SUMPRODUCT((YX3:YX42=WY23)*(ZA3:ZA42=WY21)*ZG3:ZG42)+SUMPRODUCT((YX3:YX42=WY20)*(ZA3:ZA42=WY21)*ZG3:ZG42)</f>
        <v>0</v>
      </c>
      <c r="XN21" s="255">
        <f t="shared" ref="XN21" ca="1" si="1183">WZ21*4+XA21*2+XL21+XM21</f>
        <v>0</v>
      </c>
      <c r="XO21" s="255" t="str">
        <f ca="1">IF(WY21&lt;&gt;"",RANK(XN21,XN20:XN23),"")</f>
        <v/>
      </c>
      <c r="XP21" s="255">
        <f ca="1">SUMPRODUCT((XN20:XN23=XN21)*(XE20:XE23&gt;XE21))</f>
        <v>0</v>
      </c>
      <c r="XQ21" s="255">
        <f ca="1">SUMPRODUCT((XN20:XN23=XN21)*(XE20:XE23=XE21)*(XH20:XH23&gt;XH21))</f>
        <v>0</v>
      </c>
      <c r="XR21" s="255">
        <f ca="1">SUMPRODUCT((XN18:XN22=XN21)*(XE18:XE22=XE21)*(XH18:XH22=XH21)*(XI18:XI22&gt;XI21))</f>
        <v>0</v>
      </c>
      <c r="XS21" s="255">
        <f ca="1">SUMPRODUCT((XN18:XN22=XN21)*(XE18:XE22=XE21)*(XH18:XH22=XH21)*(XI18:XI22=XI21)*(XJ18:XJ22&gt;XJ21))</f>
        <v>0</v>
      </c>
      <c r="XT21" s="255">
        <f ca="1">SUMPRODUCT((XN18:XN22=XN21)*(XE18:XE22=XE21)*(XH18:XH22=XH21)*(XI18:XI22=XI21)*(XJ18:XJ22=XJ21)*(XK18:XK22&gt;XK21))</f>
        <v>0</v>
      </c>
      <c r="XU21" s="255" t="str">
        <f t="shared" ca="1" si="1147"/>
        <v/>
      </c>
      <c r="XV21" s="255" t="str">
        <f ca="1">IF(WY21&lt;&gt;"",INDEX(WY20:WY22,MATCH(4,XU20:XU22,0),0),"")</f>
        <v/>
      </c>
      <c r="XW21" s="255" t="str">
        <f ca="1">IF(VA18&lt;&gt;"",VA18,"")</f>
        <v/>
      </c>
      <c r="XX21" s="255">
        <f ca="1">SUMPRODUCT((YX3:YX42=XW21)*(ZA3:ZA42=XW22)*(ZH3:ZH42="W"))+SUMPRODUCT((YX3:YX42=XW21)*(ZA3:ZA42=XW23)*(ZH3:ZH42="W"))+SUMPRODUCT((YX3:YX42=XW21)*(ZA3:ZA42=XW24)*(ZH3:ZH42="W"))+SUMPRODUCT((YX3:YX42=XW22)*(ZA3:ZA42=XW21)*(ZI3:ZI42="W"))+SUMPRODUCT((YX3:YX42=XW23)*(ZA3:ZA42=XW21)*(ZI3:ZI42="W"))+SUMPRODUCT((YX3:YX42=XW24)*(ZA3:ZA42=XW21)*(ZI3:ZI42="W"))</f>
        <v>0</v>
      </c>
      <c r="XY21" s="255">
        <f ca="1">SUMPRODUCT((YX3:YX42=XW21)*(ZA3:ZA42=XW22)*(ZH3:ZH42="D"))+SUMPRODUCT((YX3:YX42=XW21)*(ZA3:ZA42=XW23)*(ZH3:ZH42="D"))+SUMPRODUCT((YX3:YX42=XW21)*(ZA3:ZA42=XW24)*(ZH3:ZH42="D"))+SUMPRODUCT((YX3:YX42=XW22)*(ZA3:ZA42=XW21)*(ZH3:ZH42="D"))+SUMPRODUCT((YX3:YX42=XW23)*(ZA3:ZA42=XW21)*(ZH3:ZH42="D"))+SUMPRODUCT((YX3:YX42=XW24)*(ZA3:ZA42=XW21)*(ZH3:ZH42="D"))</f>
        <v>0</v>
      </c>
      <c r="XZ21" s="255">
        <f ca="1">SUMPRODUCT((YX3:YX42=XW21)*(ZA3:ZA42=XW22)*(ZH3:ZH42="L"))+SUMPRODUCT((YX3:YX42=XW21)*(ZA3:ZA42=XW23)*(ZH3:ZH42="L"))+SUMPRODUCT((YX3:YX42=XW21)*(ZA3:ZA42=XW24)*(ZH3:ZH42="L"))+SUMPRODUCT((YX3:YX42=XW22)*(ZA3:ZA42=XW21)*(ZI3:ZI42="L"))+SUMPRODUCT((YX3:YX42=XW23)*(ZA3:ZA42=XW21)*(ZI3:ZI42="L"))+SUMPRODUCT((YX3:YX42=XW24)*(ZA3:ZA42=XW21)*(ZI3:ZI42="L"))</f>
        <v>0</v>
      </c>
      <c r="YA21" s="255">
        <f ca="1">IF(XW21&lt;&gt;"",VLOOKUP(XW21,UD4:UH29,5,FALSE),0)</f>
        <v>0</v>
      </c>
      <c r="YB21" s="255">
        <f ca="1">IF(XW21&lt;&gt;"",VLOOKUP(XW21,UD4:UI29,6,FALSE),0)</f>
        <v>0</v>
      </c>
      <c r="YC21" s="255">
        <f ca="1">YA21-YB21+1000</f>
        <v>1000</v>
      </c>
      <c r="YD21" s="255">
        <f ca="1">IF(XW21&lt;&gt;"",VLOOKUP(XW21,UD4:UK29,8,FALSE),0)</f>
        <v>0</v>
      </c>
      <c r="YE21" s="255">
        <f ca="1">IF(XW21&lt;&gt;"",VLOOKUP(XW21,UD4:UL29,9,FALSE),0)</f>
        <v>0</v>
      </c>
      <c r="YF21" s="255">
        <f ca="1">YD21-YE21+1000</f>
        <v>1000</v>
      </c>
      <c r="YG21" s="255" t="str">
        <f ca="1">IF(XW21&lt;&gt;"",VLOOKUP(XW21,UD18:UH22,5,FALSE),"")</f>
        <v/>
      </c>
      <c r="YH21" s="255" t="str">
        <f ca="1">IF(XW21&lt;&gt;"",VLOOKUP(XW21,UD18:UK22,8,FALSE),"")</f>
        <v/>
      </c>
      <c r="YI21" s="255" t="str">
        <f ca="1">IF(XW21&lt;&gt;"",VLOOKUP(XW21,UD18:UR22,15,FALSE),"")</f>
        <v/>
      </c>
      <c r="YJ21" s="255">
        <f ca="1">SUMPRODUCT((YX3:YX42=XW21)*(ZA3:ZA42=XW22)*ZD3:ZD42)+SUMPRODUCT((YX3:YX42=XW21)*(ZA3:ZA42=XW23)*ZD3:ZD42)+SUMPRODUCT((YX3:YX42=XW21)*(ZA3:ZA42=XW24)*ZD3:ZD42)+SUMPRODUCT((YX3:YX42=XW22)*(ZA3:ZA42=XW21)*ZE3:ZE42)+SUMPRODUCT((YX3:YX42=XW23)*(ZA3:ZA42=XW21)*ZE3:ZE42)+SUMPRODUCT((YX3:YX42=XW24)*(ZA3:ZA42=XW21)*ZE3:ZE42)</f>
        <v>0</v>
      </c>
      <c r="YK21" s="255">
        <f ca="1">SUMPRODUCT((YX3:YX42=XW21)*(ZA3:ZA42=XW22)*ZF3:ZF42)+SUMPRODUCT((YX3:YX42=XW21)*(ZA3:ZA42=XW23)*ZF3:ZF42)+SUMPRODUCT((YX3:YX42=XW21)*(ZA3:ZA42=XW24)*ZF3:ZF42)+SUMPRODUCT((YX3:YX42=XW22)*(ZA3:ZA42=XW21)*ZG3:ZG42)+SUMPRODUCT((YX3:YX42=XW23)*(ZA3:ZA42=XW21)*ZG3:ZG42)+SUMPRODUCT((YX3:YX42=XW24)*(ZA3:ZA42=XW21)*ZG3:ZG42)</f>
        <v>0</v>
      </c>
      <c r="YL21" s="255">
        <f ca="1">XX21*4+XY21*2+YJ21+YK21</f>
        <v>0</v>
      </c>
      <c r="YM21" s="255" t="str">
        <f ca="1">IF(XW21&lt;&gt;"",RANK(YL21,YL21:YL24),"")</f>
        <v/>
      </c>
      <c r="YN21" s="255">
        <f ca="1">SUMPRODUCT((YL21:YL24=YL21)*(YC21:YC24&gt;YC21))</f>
        <v>0</v>
      </c>
      <c r="YO21" s="255">
        <f ca="1">SUMPRODUCT((YL21:YL24=YL21)*(YC21:YC24=YC21)*(YF21:YF24&gt;YF21))</f>
        <v>0</v>
      </c>
      <c r="YP21" s="255">
        <f ca="1">SUMPRODUCT((YL18:YL22=YL21)*(YC18:YC22=YC21)*(YF18:YF22=YF21)*(YG18:YG22&gt;YG21))</f>
        <v>0</v>
      </c>
      <c r="YQ21" s="255">
        <f ca="1">SUMPRODUCT((YL18:YL22=YL21)*(YC18:YC22=YC21)*(YF18:YF22=YF21)*(YG18:YG22=YG21)*(YH18:YH22&gt;YH21))</f>
        <v>0</v>
      </c>
      <c r="YR21" s="255">
        <f ca="1">SUMPRODUCT((YL18:YL22=YL21)*(YC18:YC22=YC21)*(YF18:YF22=YF21)*(YG18:YG22=YG21)*(YH18:YH22=YH21)*(YI18:YI22&gt;YI21))</f>
        <v>0</v>
      </c>
      <c r="YS21" s="255" t="str">
        <f t="shared" ref="YS21:YS22" ca="1" si="1184">IF(XW21&lt;&gt;"",SUM(YM21:YR21)+3,"")</f>
        <v/>
      </c>
      <c r="YT21" s="255" t="str">
        <f ca="1">IF(XW21&lt;&gt;"",IF(YS21=4,XW21,XW22),"")</f>
        <v/>
      </c>
      <c r="YU21" s="255" t="str">
        <f ca="1">IF(YT21&lt;&gt;"",YT21,IF(XV21&lt;&gt;"",XV21,IF(WX21&lt;&gt;"",WX21,IF(VZ21&lt;&gt;"",VZ21,UV21))))</f>
        <v>Argentina</v>
      </c>
      <c r="YV21" s="255">
        <v>4</v>
      </c>
      <c r="YW21" s="255">
        <v>19</v>
      </c>
      <c r="YX21" s="255" t="str">
        <f t="shared" si="42"/>
        <v>Ireland</v>
      </c>
      <c r="YY21" s="255" t="str">
        <f ca="1">IF(OFFSET('All Players'!$W28,0,YY$1)&lt;&gt;"",OFFSET('All Players'!$W28,0,YY$1),"")</f>
        <v/>
      </c>
      <c r="YZ21" s="255" t="str">
        <f ca="1">IF(OFFSET('All Players'!$Y28,0,YY$1)&lt;&gt;"",OFFSET('All Players'!$Y28,0,YY$1),"")</f>
        <v/>
      </c>
      <c r="ZA21" s="255" t="str">
        <f t="shared" si="43"/>
        <v>Romania</v>
      </c>
      <c r="ZB21" s="255" t="str">
        <f ca="1">IF(OFFSET('All Players'!$AA28,0,ZA$1)&lt;&gt;"",OFFSET('All Players'!$AA28,0,ZA$1),"")</f>
        <v/>
      </c>
      <c r="ZC21" s="255" t="str">
        <f ca="1">IF(OFFSET('All Players'!$AC28,0,ZB$1)&lt;&gt;"",OFFSET('All Players'!$AC28,0,ZB$1),"")</f>
        <v/>
      </c>
      <c r="ZD21" s="255">
        <f t="shared" ca="1" si="44"/>
        <v>0</v>
      </c>
      <c r="ZE21" s="255">
        <f t="shared" ca="1" si="45"/>
        <v>0</v>
      </c>
      <c r="ZF21" s="255">
        <f t="shared" ca="1" si="46"/>
        <v>0</v>
      </c>
      <c r="ZG21" s="255">
        <f t="shared" ca="1" si="47"/>
        <v>0</v>
      </c>
      <c r="ZH21" s="255" t="str">
        <f t="shared" ca="1" si="48"/>
        <v/>
      </c>
      <c r="ZI21" s="255" t="str">
        <f t="shared" ca="1" si="49"/>
        <v/>
      </c>
      <c r="ZJ21" s="255">
        <f ca="1">VLOOKUP(ZK21,AEB18:AEC22,2,FALSE)</f>
        <v>2</v>
      </c>
      <c r="ZK21" s="255" t="s">
        <v>35</v>
      </c>
      <c r="ZL21" s="255">
        <f t="shared" ca="1" si="894"/>
        <v>0</v>
      </c>
      <c r="ZM21" s="255">
        <f t="shared" ca="1" si="895"/>
        <v>0</v>
      </c>
      <c r="ZN21" s="255">
        <f t="shared" ca="1" si="896"/>
        <v>0</v>
      </c>
      <c r="ZO21" s="255">
        <f t="shared" ca="1" si="897"/>
        <v>0</v>
      </c>
      <c r="ZP21" s="255">
        <f t="shared" ca="1" si="1039"/>
        <v>0</v>
      </c>
      <c r="ZQ21" s="255">
        <f t="shared" ca="1" si="898"/>
        <v>1000</v>
      </c>
      <c r="ZR21" s="255">
        <f t="shared" ca="1" si="1040"/>
        <v>0</v>
      </c>
      <c r="ZS21" s="255">
        <f t="shared" ca="1" si="1041"/>
        <v>0</v>
      </c>
      <c r="ZT21" s="255">
        <f t="shared" ca="1" si="899"/>
        <v>1000</v>
      </c>
      <c r="ZU21" s="255">
        <f t="shared" ca="1" si="900"/>
        <v>0</v>
      </c>
      <c r="ZV21" s="255">
        <f ca="1">SUMIF(AEE:AEE,ZK21,AEK:AEK)+SUMIF(AEH:AEH,ZK21,AEL:AEL)</f>
        <v>0</v>
      </c>
      <c r="ZW21" s="255">
        <f ca="1">SUMIF(AEE:AEE,ZK21,AEM:AEM)+SUMIF(AEH:AEH,ZK21,AEN:AEN)</f>
        <v>0</v>
      </c>
      <c r="ZX21" s="255">
        <f t="shared" ca="1" si="901"/>
        <v>0</v>
      </c>
      <c r="ZY21" s="255">
        <v>13</v>
      </c>
      <c r="ZZ21" s="255">
        <f t="shared" ca="1" si="1042"/>
        <v>1</v>
      </c>
      <c r="AAB21" s="255">
        <f ca="1">RANK(ZX21,ZX$18:ZX$22)+COUNTIF(ZX$18:ZX21,ZX21)-1</f>
        <v>4</v>
      </c>
      <c r="AAC21" s="255" t="str">
        <f ca="1">INDEX(ZK$18:ZK$22,MATCH(4,AAB$18:AAB$22,0),0)</f>
        <v>Georgia</v>
      </c>
      <c r="AAD21" s="255">
        <f t="shared" ca="1" si="1043"/>
        <v>1</v>
      </c>
      <c r="AAE21" s="255" t="str">
        <f ca="1">IF(AND(AAE20&lt;&gt;"",AAD21=1),AAC21,"")</f>
        <v>Georgia</v>
      </c>
      <c r="AAF21" s="255" t="str">
        <f ca="1">IF(AND(AAF20&lt;&gt;"",AAD22=2),AAC22,"")</f>
        <v/>
      </c>
      <c r="AAJ21" s="255" t="str">
        <f t="shared" ca="1" si="1044"/>
        <v>Georgia</v>
      </c>
      <c r="AAK21" s="255">
        <f ca="1">SUMPRODUCT((AEE3:AEE42=AAJ21)*(AEH3:AEH42=AAJ22)*(AEO3:AEO42="W"))+SUMPRODUCT((AEE3:AEE42=AAJ21)*(AEH3:AEH42=AAJ18)*(AEO3:AEO42="W"))+SUMPRODUCT((AEE3:AEE42=AAJ21)*(AEH3:AEH42=AAJ19)*(AEO3:AEO42="W"))+SUMPRODUCT((AEE3:AEE42=AAJ21)*(AEH3:AEH42=AAJ20)*(AEO3:AEO42="W"))+SUMPRODUCT((AEE3:AEE42=AAJ22)*(AEH3:AEH42=AAJ21)*(AEP3:AEP42="W"))+SUMPRODUCT((AEE3:AEE42=AAJ18)*(AEH3:AEH42=AAJ21)*(AEP3:AEP42="W"))+SUMPRODUCT((AEE3:AEE42=AAJ19)*(AEH3:AEH42=AAJ21)*(AEP3:AEP42="W"))+SUMPRODUCT((AEE3:AEE42=AAJ20)*(AEH3:AEH42=AAJ21)*(AEP3:AEP42="W"))</f>
        <v>0</v>
      </c>
      <c r="AAL21" s="255">
        <f ca="1">SUMPRODUCT((AEE3:AEE42=AAJ21)*(AEH3:AEH42=AAJ22)*(AEO3:AEO42="D"))+SUMPRODUCT((AEE3:AEE42=AAJ21)*(AEH3:AEH42=AAJ18)*(AEO3:AEO42="D"))+SUMPRODUCT((AEE3:AEE42=AAJ21)*(AEH3:AEH42=AAJ19)*(AEO3:AEO42="D"))+SUMPRODUCT((AEE3:AEE42=AAJ21)*(AEH3:AEH42=AAJ20)*(AEO3:AEO42="D"))+SUMPRODUCT((AEE3:AEE42=AAJ22)*(AEH3:AEH42=AAJ21)*(AEO3:AEO42="D"))+SUMPRODUCT((AEE3:AEE42=AAJ18)*(AEH3:AEH42=AAJ21)*(AEO3:AEO42="D"))+SUMPRODUCT((AEE3:AEE42=AAJ19)*(AEH3:AEH42=AAJ21)*(AEO3:AEO42="D"))+SUMPRODUCT((AEE3:AEE42=AAJ20)*(AEH3:AEH42=AAJ21)*(AEO3:AEO42="D"))</f>
        <v>0</v>
      </c>
      <c r="AAM21" s="255">
        <f ca="1">SUMPRODUCT((AEE3:AEE42=AAJ21)*(AEH3:AEH42=AAJ22)*(AEO3:AEO42="L"))+SUMPRODUCT((AEE3:AEE42=AAJ21)*(AEH3:AEH42=AAJ18)*(AEO3:AEO42="L"))+SUMPRODUCT((AEE3:AEE42=AAJ21)*(AEH3:AEH42=AAJ19)*(AEO3:AEO42="L"))+SUMPRODUCT((AEE3:AEE42=AAJ21)*(AEH3:AEH42=AAJ20)*(AEO3:AEO42="L"))+SUMPRODUCT((AEE3:AEE42=AAJ22)*(AEH3:AEH42=AAJ21)*(AEP3:AEP42="L"))+SUMPRODUCT((AEE3:AEE42=AAJ18)*(AEH3:AEH42=AAJ21)*(AEP3:AEP42="L"))+SUMPRODUCT((AEE3:AEE42=AAJ19)*(AEH3:AEH42=AAJ21)*(AEP3:AEP42="L"))+SUMPRODUCT((AEE3:AEE42=AAJ20)*(AEH3:AEH42=AAJ21)*(AEP3:AEP42="L"))</f>
        <v>0</v>
      </c>
      <c r="AAN21" s="255">
        <f ca="1">IF(AAJ21&lt;&gt;"",VLOOKUP(AAJ21,ZK4:ZO29,5,FALSE),0)</f>
        <v>0</v>
      </c>
      <c r="AAO21" s="255">
        <f ca="1">IF(AAJ21&lt;&gt;"",VLOOKUP(AAJ21,ZK4:ZP29,6,FALSE),0)</f>
        <v>0</v>
      </c>
      <c r="AAP21" s="255">
        <f ca="1">AAN21-AAO21+1000</f>
        <v>1000</v>
      </c>
      <c r="AAQ21" s="255">
        <f ca="1">IF(AAJ21&lt;&gt;"",VLOOKUP(AAJ21,ZK4:ZR29,8,FALSE),0)</f>
        <v>0</v>
      </c>
      <c r="AAR21" s="255">
        <f ca="1">IF(AAJ21&lt;&gt;"",VLOOKUP(AAJ21,ZK4:ZS29,9,FALSE),0)</f>
        <v>0</v>
      </c>
      <c r="AAS21" s="255">
        <f ca="1">IF(AAJ21&lt;&gt;"",AAQ21-AAR21+1000,"")</f>
        <v>1000</v>
      </c>
      <c r="AAT21" s="255">
        <f ca="1">IF(AAJ21&lt;&gt;"",VLOOKUP(AAJ21,ZK18:ZO22,5,FALSE),"")</f>
        <v>0</v>
      </c>
      <c r="AAU21" s="255">
        <f ca="1">IF(AAJ21&lt;&gt;"",VLOOKUP(AAJ21,ZK18:ZR22,8,FALSE),"")</f>
        <v>0</v>
      </c>
      <c r="AAV21" s="255">
        <f ca="1">IF(AAJ21&lt;&gt;"",VLOOKUP(AAJ21,ZK18:ZY22,15,FALSE),"")</f>
        <v>13</v>
      </c>
      <c r="AAW21" s="255">
        <f ca="1">SUMPRODUCT((AEE3:AEE42=AAJ21)*(AEH3:AEH42=AAJ22)*AEK3:AEK42)+SUMPRODUCT((AEE3:AEE42=AAJ21)*(AEH3:AEH42=AAJ18)*AEK3:AEK42)+SUMPRODUCT((AEE3:AEE42=AAJ21)*(AEH3:AEH42=AAJ19)*AEK3:AEK42)+SUMPRODUCT((AEE3:AEE42=AAJ21)*(AEH3:AEH42=AAJ20)*AEK3:AEK42)+SUMPRODUCT((AEE3:AEE42=AAJ22)*(AEH3:AEH42=AAJ21)*AEL3:AEL42)+SUMPRODUCT((AEE3:AEE42=AAJ18)*(AEH3:AEH42=AAJ21)*AEL3:AEL42)+SUMPRODUCT((AEE3:AEE42=AAJ19)*(AEH3:AEH42=AAJ21)*AEL3:AEL42)+SUMPRODUCT((AEE3:AEE42=AAJ20)*(AEH3:AEH42=AAJ21)*AEL3:AEL42)</f>
        <v>0</v>
      </c>
      <c r="AAX21" s="255">
        <f ca="1">SUMPRODUCT((AEE3:AEE42=AAJ21)*(AEH3:AEH42=AAJ22)*AEM3:AEM42)+SUMPRODUCT((AEE3:AEE42=AAJ21)*(AEH3:AEH42=AAJ18)*AEM3:AEM42)+SUMPRODUCT((AEE3:AEE42=AAJ21)*(AEH3:AEH42=AAJ19)*AEM3:AEM42)+SUMPRODUCT((AEE3:AEE42=AAJ21)*(AEH3:AEH42=AAJ20)*AEM3:AEM42)+SUMPRODUCT((AEE3:AEE42=AAJ22)*(AEH3:AEH42=AAJ21)*AEN3:AEN42)+SUMPRODUCT((AEE3:AEE42=AAJ18)*(AEH3:AEH42=AAJ21)*AEN3:AEN42)+SUMPRODUCT((AEE3:AEE42=AAJ19)*(AEH3:AEH42=AAJ21)*AEN3:AEN42)+SUMPRODUCT((AEE3:AEE42=AAJ20)*(AEH3:AEH42=AAJ21)*AEN3:AEN42)</f>
        <v>0</v>
      </c>
      <c r="AAY21" s="255">
        <f ca="1">IF(AAJ21&lt;&gt;"",AAK21*4+AAL21*2+AAW21+AAX21,"")</f>
        <v>0</v>
      </c>
      <c r="AAZ21" s="255">
        <f ca="1">IF(AAJ21&lt;&gt;"",RANK(AAY21,AAY18:AAY22),"")</f>
        <v>1</v>
      </c>
      <c r="ABA21" s="255">
        <f ca="1">SUMPRODUCT((AAY18:AAY22=AAY21)*(AAP18:AAP22&gt;AAP21))</f>
        <v>0</v>
      </c>
      <c r="ABB21" s="255">
        <f ca="1">SUMPRODUCT((AAY18:AAY22=AAY21)*(AAP18:AAP22=AAP21)*(AAS18:AAS22&gt;AAS21))</f>
        <v>0</v>
      </c>
      <c r="ABC21" s="255">
        <f ca="1">SUMPRODUCT((AAY18:AAY22=AAY21)*(AAP18:AAP22=AAP21)*(AAS18:AAS22=AAS21)*(AAT18:AAT22&gt;AAT21))</f>
        <v>0</v>
      </c>
      <c r="ABD21" s="255">
        <f ca="1">SUMPRODUCT((AAY18:AAY22=AAY21)*(AAP18:AAP22=AAP21)*(AAS18:AAS22=AAS21)*(AAT18:AAT22=AAT21)*(AAU18:AAU22&gt;AAU21))</f>
        <v>0</v>
      </c>
      <c r="ABE21" s="255">
        <f ca="1">SUMPRODUCT((AAY18:AAY22=AAY21)*(AAP18:AAP22=AAP21)*(AAS18:AAS22=AAS21)*(AAT18:AAT22=AAT21)*(AAU18:AAU22=AAU21)*(AAV18:AAV22&gt;AAV21))</f>
        <v>1</v>
      </c>
      <c r="ABF21" s="255">
        <f t="shared" ca="1" si="902"/>
        <v>2</v>
      </c>
      <c r="ABG21" s="255" t="str">
        <f ca="1">IF(AAJ21&lt;&gt;"",INDEX(AAJ18:AAJ22,MATCH(4,ABF18:ABF22,0),0),"")</f>
        <v>Argentina</v>
      </c>
      <c r="ABH21" s="255" t="str">
        <f ca="1">IF(AAF20&lt;&gt;"",AAF20,"")</f>
        <v/>
      </c>
      <c r="ABI21" s="255" t="str">
        <f ca="1">IF(ABH21&lt;&gt;"",SUMPRODUCT((AEE3:AEE42=ABH21)*(AEH3:AEH42=ABH22)*(AEO3:AEO42="W"))+SUMPRODUCT((AEE3:AEE42=ABH21)*(AEH3:AEH42=ABH19)*(AEO3:AEO42="W"))+SUMPRODUCT((AEE3:AEE42=ABH21)*(AEH3:AEH42=ABH20)*(AEO3:AEO42="W"))+SUMPRODUCT((AEE3:AEE42=ABH22)*(AEH3:AEH42=ABH21)*(AEP3:AEP42="W"))+SUMPRODUCT((AEE3:AEE42=ABH19)*(AEH3:AEH42=ABH21)*(AEP3:AEP42="W"))+SUMPRODUCT((AEE3:AEE42=ABH20)*(AEH3:AEH42=ABH21)*(AEP3:AEP42="W")),"")</f>
        <v/>
      </c>
      <c r="ABJ21" s="255" t="str">
        <f ca="1">IF(ABH21&lt;&gt;"",SUMPRODUCT((AEE3:AEE42=ABH21)*(AEH3:AEH42=ABH22)*(AEO3:AEO42="D"))+SUMPRODUCT((AEE3:AEE42=ABH21)*(AEH3:AEH42=ABH19)*(AEO3:AEO42="D"))+SUMPRODUCT((AEE3:AEE42=ABH21)*(AEH3:AEH42=ABH20)*(AEO3:AEO42="D"))+SUMPRODUCT((AEE3:AEE42=ABH22)*(AEH3:AEH42=ABH21)*(AEO3:AEO42="D"))+SUMPRODUCT((AEE3:AEE42=ABH19)*(AEH3:AEH42=ABH21)*(AEO3:AEO42="D"))+SUMPRODUCT((AEE3:AEE42=ABH20)*(AEH3:AEH42=ABH21)*(AEO3:AEO42="D")),"")</f>
        <v/>
      </c>
      <c r="ABK21" s="255" t="str">
        <f ca="1">IF(ABH21&lt;&gt;"",SUMPRODUCT((AEE3:AEE42=ABH21)*(AEH3:AEH42=ABH22)*(AEO3:AEO42="L"))+SUMPRODUCT((AEE3:AEE42=ABH21)*(AEH3:AEH42=ABH19)*(AEO3:AEO42="L"))+SUMPRODUCT((AEE3:AEE42=ABH21)*(AEH3:AEH42=ABH20)*(AEO3:AEO42="L"))+SUMPRODUCT((AEE3:AEE42=ABH22)*(AEH3:AEH42=ABH21)*(AEP3:AEP42="L"))+SUMPRODUCT((AEE3:AEE42=ABH19)*(AEH3:AEH42=ABH21)*(AEP3:AEP42="L"))+SUMPRODUCT((AEE3:AEE42=ABH20)*(AEH3:AEH42=ABH21)*(AEP3:AEP42="L")),"")</f>
        <v/>
      </c>
      <c r="ABL21" s="255">
        <f ca="1">IF(ABH21&lt;&gt;"",VLOOKUP(ABH21,ZK4:ZO29,5,FALSE),0)</f>
        <v>0</v>
      </c>
      <c r="ABM21" s="255">
        <f ca="1">IF(ABH21&lt;&gt;"",VLOOKUP(ABH21,ZK4:ZP29,6,FALSE),0)</f>
        <v>0</v>
      </c>
      <c r="ABN21" s="255">
        <f ca="1">ABL21-ABM21+1000</f>
        <v>1000</v>
      </c>
      <c r="ABO21" s="255">
        <f ca="1">IF(ABH21&lt;&gt;"",VLOOKUP(ABH21,ZK4:ZR29,8,FALSE),0)</f>
        <v>0</v>
      </c>
      <c r="ABP21" s="255">
        <f ca="1">IF(ABH21&lt;&gt;"",VLOOKUP(ABH21,ZK4:ZS29,9,FALSE),0)</f>
        <v>0</v>
      </c>
      <c r="ABQ21" s="255" t="str">
        <f ca="1">IF(ABH21&lt;&gt;"",ABO21-ABP21+1000,"")</f>
        <v/>
      </c>
      <c r="ABR21" s="255" t="str">
        <f ca="1">IF(ABH21&lt;&gt;"",VLOOKUP(ABH21,ZK18:ZO22,5,FALSE),"")</f>
        <v/>
      </c>
      <c r="ABS21" s="255" t="str">
        <f ca="1">IF(ABH21&lt;&gt;"",VLOOKUP(ABH21,ZK18:ZR22,8,FALSE),"")</f>
        <v/>
      </c>
      <c r="ABT21" s="255" t="str">
        <f ca="1">IF(ABH21&lt;&gt;"",VLOOKUP(ABH21,ZK18:ZY22,15,FALSE),"")</f>
        <v/>
      </c>
      <c r="ABU21" s="255" t="str">
        <f ca="1">IF(ABH21&lt;&gt;"",SUMPRODUCT((AEE3:AEE42=ABH21)*(AEH3:AEH42=ABH22)*AEK3:AEK42)+SUMPRODUCT((AEE3:AEE42=ABH21)*(AEH3:AEH42=ABH19)*AEK3:AEK42)+SUMPRODUCT((AEE3:AEE42=ABH21)*(AEH3:AEH42=ABH20)*AEK3:AEK42)+SUMPRODUCT((AEE3:AEE42=ABH22)*(AEH3:AEH42=ABH21)*AEL3:AEL42)+SUMPRODUCT((AEE3:AEE42=ABH19)*(AEH3:AEH42=ABH21)*AEL3:AEL42)+SUMPRODUCT((AEE3:AEE42=ABH20)*(AEH3:AEH42=ABH21)*AEL3:AEL42),"")</f>
        <v/>
      </c>
      <c r="ABV21" s="255" t="str">
        <f ca="1">IF(ABH21&lt;&gt;"",SUMPRODUCT((AEE3:AEE42=ABH21)*(AEH3:AEH42=ABH22)*AEM3:AEM42)+SUMPRODUCT((AEE3:AEE42=ABH21)*(AEH3:AEH42=ABH19)*AEM3:AEM42)+SUMPRODUCT((AEE3:AEE42=ABH21)*(AEH3:AEH42=ABH20)*AEM3:AEM42)+SUMPRODUCT((AEE3:AEE42=ABH22)*(AEH3:AEH42=ABH21)*AEN3:AEN42)+SUMPRODUCT((AEE3:AEE42=ABH19)*(AEH3:AEH42=ABH21)*AEN3:AEN42)+SUMPRODUCT((AEE3:AEE42=ABH20)*(AEH3:AEH42=ABH21)*AEN3:AEN42),"")</f>
        <v/>
      </c>
      <c r="ABW21" s="255" t="str">
        <f ca="1">IF(ABH21&lt;&gt;"",ABI21*4+ABJ21*2+ABU21+ABV21,"")</f>
        <v/>
      </c>
      <c r="ABX21" s="255" t="str">
        <f ca="1">IF(ABH21&lt;&gt;"",RANK(ABW21,ABW19:ABW22),"")</f>
        <v/>
      </c>
      <c r="ABY21" s="255">
        <f ca="1">SUMPRODUCT((ABW19:ABW22=ABW21)*(ABN19:ABN22&gt;ABN21))</f>
        <v>0</v>
      </c>
      <c r="ABZ21" s="255">
        <f ca="1">SUMPRODUCT((ABW19:ABW22=ABW21)*(ABN19:ABN22=ABN21)*(ABQ19:ABQ22&gt;ABQ21))</f>
        <v>0</v>
      </c>
      <c r="ACA21" s="255">
        <f ca="1">SUMPRODUCT((ABW18:ABW22=ABW21)*(ABN18:ABN22=ABN21)*(ABQ18:ABQ22=ABQ21)*(ABR18:ABR22&gt;ABR21))</f>
        <v>0</v>
      </c>
      <c r="ACB21" s="255">
        <f ca="1">SUMPRODUCT((ABW18:ABW22=ABW21)*(ABN18:ABN22=ABN21)*(ABQ18:ABQ22=ABQ21)*(ABR18:ABR22=ABR21)*(ABS18:ABS22&gt;ABS21))</f>
        <v>0</v>
      </c>
      <c r="ACC21" s="255">
        <f ca="1">SUMPRODUCT((ABW18:ABW22=ABW21)*(ABN18:ABN22=ABN21)*(ABQ18:ABQ22=ABQ21)*(ABR18:ABR22=ABR21)*(ABS18:ABS22=ABS21)*(ABT18:ABT22&gt;ABT21))</f>
        <v>0</v>
      </c>
      <c r="ACD21" s="255" t="str">
        <f t="shared" ca="1" si="1047"/>
        <v/>
      </c>
      <c r="ACE21" s="255" t="str">
        <f ca="1">IF(ABH21&lt;&gt;"",INDEX(ABH19:ABH22,MATCH(4,ACD19:ACD22,0),0),"")</f>
        <v/>
      </c>
      <c r="ACF21" s="255" t="str">
        <f ca="1">IF(AAG19&lt;&gt;"",AAG19,"")</f>
        <v/>
      </c>
      <c r="ACG21" s="255">
        <f ca="1">SUMPRODUCT((AEE3:AEE42=ACF21)*(AEH3:AEH42=ACF22)*(AEO3:AEO42="W"))+SUMPRODUCT((AEE3:AEE42=ACF21)*(AEH3:AEH42=ACF23)*(AEO3:AEO42="W"))+SUMPRODUCT((AEE3:AEE42=ACF21)*(AEH3:AEH42=ACF20)*(AEO3:AEO42="W"))+SUMPRODUCT((AEE3:AEE42=ACF22)*(AEH3:AEH42=ACF21)*(AEP3:AEP42="W"))+SUMPRODUCT((AEE3:AEE42=ACF23)*(AEH3:AEH42=ACF21)*(AEP3:AEP42="W"))+SUMPRODUCT((AEE3:AEE42=ACF20)*(AEH3:AEH42=ACF21)*(AEP3:AEP42="W"))</f>
        <v>0</v>
      </c>
      <c r="ACH21" s="255">
        <f ca="1">SUMPRODUCT((AEE3:AEE42=ACF21)*(AEH3:AEH42=ACF22)*(AEO3:AEO42="D"))+SUMPRODUCT((AEE3:AEE42=ACF21)*(AEH3:AEH42=ACF23)*(AEO3:AEO42="D"))+SUMPRODUCT((AEE3:AEE42=ACF21)*(AEH3:AEH42=ACF20)*(AEO3:AEO42="D"))+SUMPRODUCT((AEE3:AEE42=ACF22)*(AEH3:AEH42=ACF21)*(AEO3:AEO42="D"))+SUMPRODUCT((AEE3:AEE42=ACF23)*(AEH3:AEH42=ACF21)*(AEO3:AEO42="D"))+SUMPRODUCT((AEE3:AEE42=ACF20)*(AEH3:AEH42=ACF21)*(AEO3:AEO42="D"))</f>
        <v>0</v>
      </c>
      <c r="ACI21" s="255">
        <f ca="1">SUMPRODUCT((AEE3:AEE42=ACF21)*(AEH3:AEH42=ACF22)*(AEO3:AEO42="L"))+SUMPRODUCT((AEE3:AEE42=ACF21)*(AEH3:AEH42=ACF23)*(AEO3:AEO42="L"))+SUMPRODUCT((AEE3:AEE42=ACF21)*(AEH3:AEH42=ACF20)*(AEO3:AEO42="L"))+SUMPRODUCT((AEE3:AEE42=ACF22)*(AEH3:AEH42=ACF21)*(AEP3:AEP42="L"))+SUMPRODUCT((AEE3:AEE42=ACF23)*(AEH3:AEH42=ACF21)*(AEP3:AEP42="L"))+SUMPRODUCT((AEE3:AEE42=ACF20)*(AEH3:AEH42=ACF21)*(AEP3:AEP42="L"))</f>
        <v>0</v>
      </c>
      <c r="ACJ21" s="255">
        <f ca="1">IF(ACF21&lt;&gt;"",VLOOKUP(ACF21,ZK4:ZO29,5,FALSE),0)</f>
        <v>0</v>
      </c>
      <c r="ACK21" s="255">
        <f ca="1">IF(ACF21&lt;&gt;"",VLOOKUP(ACF21,ZK4:ZP29,6,FALSE),0)</f>
        <v>0</v>
      </c>
      <c r="ACL21" s="255">
        <f ca="1">ACJ21-ACK21+1000</f>
        <v>1000</v>
      </c>
      <c r="ACM21" s="255">
        <f ca="1">IF(ACF21&lt;&gt;"",VLOOKUP(ACF21,ZK4:ZR29,8,FALSE),0)</f>
        <v>0</v>
      </c>
      <c r="ACN21" s="255">
        <f ca="1">IF(ACF21&lt;&gt;"",VLOOKUP(ACF21,ZK4:ZS29,9,FALSE),0)</f>
        <v>0</v>
      </c>
      <c r="ACO21" s="255">
        <f t="shared" ref="ACO21" ca="1" si="1185">ACM21-ACN21+1000</f>
        <v>1000</v>
      </c>
      <c r="ACP21" s="255" t="str">
        <f ca="1">IF(ACF21&lt;&gt;"",VLOOKUP(ACF21,ZK18:ZO22,5,FALSE),"")</f>
        <v/>
      </c>
      <c r="ACQ21" s="255" t="str">
        <f ca="1">IF(ACF21&lt;&gt;"",VLOOKUP(ACF21,ZK18:ZR22,8,FALSE),"")</f>
        <v/>
      </c>
      <c r="ACR21" s="255" t="str">
        <f ca="1">IF(ACF21&lt;&gt;"",VLOOKUP(ACF21,ZK18:ZY22,15,FALSE),"")</f>
        <v/>
      </c>
      <c r="ACS21" s="255">
        <f ca="1">SUMPRODUCT((AEE3:AEE42=ACF21)*(AEH3:AEH42=ACF22)*AEK3:AEK42)+SUMPRODUCT((AEE3:AEE42=ACF21)*(AEH3:AEH42=ACF23)*AEK3:AEK42)+SUMPRODUCT((AEE3:AEE42=ACF21)*(AEH3:AEH42=ACF20)*AEK3:AEK42)+SUMPRODUCT((AEE3:AEE42=ACF22)*(AEH3:AEH42=ACF21)*AEL3:AEL42)+SUMPRODUCT((AEE3:AEE42=ACF23)*(AEH3:AEH42=ACF21)*AEL3:AEL42)+SUMPRODUCT((AEE3:AEE42=ACF20)*(AEH3:AEH42=ACF21)*AEL3:AEL42)</f>
        <v>0</v>
      </c>
      <c r="ACT21" s="255">
        <f ca="1">SUMPRODUCT((AEE3:AEE42=ACF21)*(AEH3:AEH42=ACF22)*AEM3:AEM42)+SUMPRODUCT((AEE3:AEE42=ACF21)*(AEH3:AEH42=ACF23)*AEM3:AEM42)+SUMPRODUCT((AEE3:AEE42=ACF21)*(AEH3:AEH42=ACF20)*AEM3:AEM42)+SUMPRODUCT((AEE3:AEE42=ACF22)*(AEH3:AEH42=ACF21)*AEN3:AEN42)+SUMPRODUCT((AEE3:AEE42=ACF23)*(AEH3:AEH42=ACF21)*AEN3:AEN42)+SUMPRODUCT((AEE3:AEE42=ACF20)*(AEH3:AEH42=ACF21)*AEN3:AEN42)</f>
        <v>0</v>
      </c>
      <c r="ACU21" s="255">
        <f t="shared" ref="ACU21" ca="1" si="1186">ACG21*4+ACH21*2+ACS21+ACT21</f>
        <v>0</v>
      </c>
      <c r="ACV21" s="255" t="str">
        <f ca="1">IF(ACF21&lt;&gt;"",RANK(ACU21,ACU20:ACU23),"")</f>
        <v/>
      </c>
      <c r="ACW21" s="255">
        <f ca="1">SUMPRODUCT((ACU20:ACU23=ACU21)*(ACL20:ACL23&gt;ACL21))</f>
        <v>0</v>
      </c>
      <c r="ACX21" s="255">
        <f ca="1">SUMPRODUCT((ACU20:ACU23=ACU21)*(ACL20:ACL23=ACL21)*(ACO20:ACO23&gt;ACO21))</f>
        <v>0</v>
      </c>
      <c r="ACY21" s="255">
        <f ca="1">SUMPRODUCT((ACU18:ACU22=ACU21)*(ACL18:ACL22=ACL21)*(ACO18:ACO22=ACO21)*(ACP18:ACP22&gt;ACP21))</f>
        <v>0</v>
      </c>
      <c r="ACZ21" s="255">
        <f ca="1">SUMPRODUCT((ACU18:ACU22=ACU21)*(ACL18:ACL22=ACL21)*(ACO18:ACO22=ACO21)*(ACP18:ACP22=ACP21)*(ACQ18:ACQ22&gt;ACQ21))</f>
        <v>0</v>
      </c>
      <c r="ADA21" s="255">
        <f ca="1">SUMPRODUCT((ACU18:ACU22=ACU21)*(ACL18:ACL22=ACL21)*(ACO18:ACO22=ACO21)*(ACP18:ACP22=ACP21)*(ACQ18:ACQ22=ACQ21)*(ACR18:ACR22&gt;ACR21))</f>
        <v>0</v>
      </c>
      <c r="ADB21" s="255" t="str">
        <f t="shared" ca="1" si="1149"/>
        <v/>
      </c>
      <c r="ADC21" s="255" t="str">
        <f ca="1">IF(ACF21&lt;&gt;"",INDEX(ACF20:ACF22,MATCH(4,ADB20:ADB22,0),0),"")</f>
        <v/>
      </c>
      <c r="ADD21" s="255" t="str">
        <f ca="1">IF(AAH18&lt;&gt;"",AAH18,"")</f>
        <v/>
      </c>
      <c r="ADE21" s="255">
        <f ca="1">SUMPRODUCT((AEE3:AEE42=ADD21)*(AEH3:AEH42=ADD22)*(AEO3:AEO42="W"))+SUMPRODUCT((AEE3:AEE42=ADD21)*(AEH3:AEH42=ADD23)*(AEO3:AEO42="W"))+SUMPRODUCT((AEE3:AEE42=ADD21)*(AEH3:AEH42=ADD24)*(AEO3:AEO42="W"))+SUMPRODUCT((AEE3:AEE42=ADD22)*(AEH3:AEH42=ADD21)*(AEP3:AEP42="W"))+SUMPRODUCT((AEE3:AEE42=ADD23)*(AEH3:AEH42=ADD21)*(AEP3:AEP42="W"))+SUMPRODUCT((AEE3:AEE42=ADD24)*(AEH3:AEH42=ADD21)*(AEP3:AEP42="W"))</f>
        <v>0</v>
      </c>
      <c r="ADF21" s="255">
        <f ca="1">SUMPRODUCT((AEE3:AEE42=ADD21)*(AEH3:AEH42=ADD22)*(AEO3:AEO42="D"))+SUMPRODUCT((AEE3:AEE42=ADD21)*(AEH3:AEH42=ADD23)*(AEO3:AEO42="D"))+SUMPRODUCT((AEE3:AEE42=ADD21)*(AEH3:AEH42=ADD24)*(AEO3:AEO42="D"))+SUMPRODUCT((AEE3:AEE42=ADD22)*(AEH3:AEH42=ADD21)*(AEO3:AEO42="D"))+SUMPRODUCT((AEE3:AEE42=ADD23)*(AEH3:AEH42=ADD21)*(AEO3:AEO42="D"))+SUMPRODUCT((AEE3:AEE42=ADD24)*(AEH3:AEH42=ADD21)*(AEO3:AEO42="D"))</f>
        <v>0</v>
      </c>
      <c r="ADG21" s="255">
        <f ca="1">SUMPRODUCT((AEE3:AEE42=ADD21)*(AEH3:AEH42=ADD22)*(AEO3:AEO42="L"))+SUMPRODUCT((AEE3:AEE42=ADD21)*(AEH3:AEH42=ADD23)*(AEO3:AEO42="L"))+SUMPRODUCT((AEE3:AEE42=ADD21)*(AEH3:AEH42=ADD24)*(AEO3:AEO42="L"))+SUMPRODUCT((AEE3:AEE42=ADD22)*(AEH3:AEH42=ADD21)*(AEP3:AEP42="L"))+SUMPRODUCT((AEE3:AEE42=ADD23)*(AEH3:AEH42=ADD21)*(AEP3:AEP42="L"))+SUMPRODUCT((AEE3:AEE42=ADD24)*(AEH3:AEH42=ADD21)*(AEP3:AEP42="L"))</f>
        <v>0</v>
      </c>
      <c r="ADH21" s="255">
        <f ca="1">IF(ADD21&lt;&gt;"",VLOOKUP(ADD21,ZK4:ZO29,5,FALSE),0)</f>
        <v>0</v>
      </c>
      <c r="ADI21" s="255">
        <f ca="1">IF(ADD21&lt;&gt;"",VLOOKUP(ADD21,ZK4:ZP29,6,FALSE),0)</f>
        <v>0</v>
      </c>
      <c r="ADJ21" s="255">
        <f ca="1">ADH21-ADI21+1000</f>
        <v>1000</v>
      </c>
      <c r="ADK21" s="255">
        <f ca="1">IF(ADD21&lt;&gt;"",VLOOKUP(ADD21,ZK4:ZR29,8,FALSE),0)</f>
        <v>0</v>
      </c>
      <c r="ADL21" s="255">
        <f ca="1">IF(ADD21&lt;&gt;"",VLOOKUP(ADD21,ZK4:ZS29,9,FALSE),0)</f>
        <v>0</v>
      </c>
      <c r="ADM21" s="255">
        <f ca="1">ADK21-ADL21+1000</f>
        <v>1000</v>
      </c>
      <c r="ADN21" s="255" t="str">
        <f ca="1">IF(ADD21&lt;&gt;"",VLOOKUP(ADD21,ZK18:ZO22,5,FALSE),"")</f>
        <v/>
      </c>
      <c r="ADO21" s="255" t="str">
        <f ca="1">IF(ADD21&lt;&gt;"",VLOOKUP(ADD21,ZK18:ZR22,8,FALSE),"")</f>
        <v/>
      </c>
      <c r="ADP21" s="255" t="str">
        <f ca="1">IF(ADD21&lt;&gt;"",VLOOKUP(ADD21,ZK18:ZY22,15,FALSE),"")</f>
        <v/>
      </c>
      <c r="ADQ21" s="255">
        <f ca="1">SUMPRODUCT((AEE3:AEE42=ADD21)*(AEH3:AEH42=ADD22)*AEK3:AEK42)+SUMPRODUCT((AEE3:AEE42=ADD21)*(AEH3:AEH42=ADD23)*AEK3:AEK42)+SUMPRODUCT((AEE3:AEE42=ADD21)*(AEH3:AEH42=ADD24)*AEK3:AEK42)+SUMPRODUCT((AEE3:AEE42=ADD22)*(AEH3:AEH42=ADD21)*AEL3:AEL42)+SUMPRODUCT((AEE3:AEE42=ADD23)*(AEH3:AEH42=ADD21)*AEL3:AEL42)+SUMPRODUCT((AEE3:AEE42=ADD24)*(AEH3:AEH42=ADD21)*AEL3:AEL42)</f>
        <v>0</v>
      </c>
      <c r="ADR21" s="255">
        <f ca="1">SUMPRODUCT((AEE3:AEE42=ADD21)*(AEH3:AEH42=ADD22)*AEM3:AEM42)+SUMPRODUCT((AEE3:AEE42=ADD21)*(AEH3:AEH42=ADD23)*AEM3:AEM42)+SUMPRODUCT((AEE3:AEE42=ADD21)*(AEH3:AEH42=ADD24)*AEM3:AEM42)+SUMPRODUCT((AEE3:AEE42=ADD22)*(AEH3:AEH42=ADD21)*AEN3:AEN42)+SUMPRODUCT((AEE3:AEE42=ADD23)*(AEH3:AEH42=ADD21)*AEN3:AEN42)+SUMPRODUCT((AEE3:AEE42=ADD24)*(AEH3:AEH42=ADD21)*AEN3:AEN42)</f>
        <v>0</v>
      </c>
      <c r="ADS21" s="255">
        <f ca="1">ADE21*4+ADF21*2+ADQ21+ADR21</f>
        <v>0</v>
      </c>
      <c r="ADT21" s="255" t="str">
        <f ca="1">IF(ADD21&lt;&gt;"",RANK(ADS21,ADS21:ADS24),"")</f>
        <v/>
      </c>
      <c r="ADU21" s="255">
        <f ca="1">SUMPRODUCT((ADS21:ADS24=ADS21)*(ADJ21:ADJ24&gt;ADJ21))</f>
        <v>0</v>
      </c>
      <c r="ADV21" s="255">
        <f ca="1">SUMPRODUCT((ADS21:ADS24=ADS21)*(ADJ21:ADJ24=ADJ21)*(ADM21:ADM24&gt;ADM21))</f>
        <v>0</v>
      </c>
      <c r="ADW21" s="255">
        <f ca="1">SUMPRODUCT((ADS18:ADS22=ADS21)*(ADJ18:ADJ22=ADJ21)*(ADM18:ADM22=ADM21)*(ADN18:ADN22&gt;ADN21))</f>
        <v>0</v>
      </c>
      <c r="ADX21" s="255">
        <f ca="1">SUMPRODUCT((ADS18:ADS22=ADS21)*(ADJ18:ADJ22=ADJ21)*(ADM18:ADM22=ADM21)*(ADN18:ADN22=ADN21)*(ADO18:ADO22&gt;ADO21))</f>
        <v>0</v>
      </c>
      <c r="ADY21" s="255">
        <f ca="1">SUMPRODUCT((ADS18:ADS22=ADS21)*(ADJ18:ADJ22=ADJ21)*(ADM18:ADM22=ADM21)*(ADN18:ADN22=ADN21)*(ADO18:ADO22=ADO21)*(ADP18:ADP22&gt;ADP21))</f>
        <v>0</v>
      </c>
      <c r="ADZ21" s="255" t="str">
        <f t="shared" ref="ADZ21:ADZ22" ca="1" si="1187">IF(ADD21&lt;&gt;"",SUM(ADT21:ADY21)+3,"")</f>
        <v/>
      </c>
      <c r="AEA21" s="255" t="str">
        <f ca="1">IF(ADD21&lt;&gt;"",IF(ADZ21=4,ADD21,ADD22),"")</f>
        <v/>
      </c>
      <c r="AEB21" s="255" t="str">
        <f ca="1">IF(AEA21&lt;&gt;"",AEA21,IF(ADC21&lt;&gt;"",ADC21,IF(ACE21&lt;&gt;"",ACE21,IF(ABG21&lt;&gt;"",ABG21,AAC21))))</f>
        <v>Argentina</v>
      </c>
      <c r="AEC21" s="255">
        <v>4</v>
      </c>
      <c r="AED21" s="255">
        <v>19</v>
      </c>
      <c r="AEE21" s="255" t="str">
        <f t="shared" si="50"/>
        <v>Ireland</v>
      </c>
      <c r="AEF21" s="255" t="str">
        <f ca="1">IF(OFFSET('All Players'!$W28,0,AEF$1)&lt;&gt;"",OFFSET('All Players'!$W28,0,AEF$1),"")</f>
        <v/>
      </c>
      <c r="AEG21" s="255" t="str">
        <f ca="1">IF(OFFSET('All Players'!$Y28,0,AEF$1)&lt;&gt;"",OFFSET('All Players'!$Y28,0,AEF$1),"")</f>
        <v/>
      </c>
      <c r="AEH21" s="255" t="str">
        <f t="shared" si="51"/>
        <v>Romania</v>
      </c>
      <c r="AEI21" s="255" t="str">
        <f ca="1">IF(OFFSET('All Players'!$AA28,0,AEH$1)&lt;&gt;"",OFFSET('All Players'!$AA28,0,AEH$1),"")</f>
        <v/>
      </c>
      <c r="AEJ21" s="255" t="str">
        <f ca="1">IF(OFFSET('All Players'!$AC28,0,AEI$1)&lt;&gt;"",OFFSET('All Players'!$AC28,0,AEI$1),"")</f>
        <v/>
      </c>
      <c r="AEK21" s="255">
        <f t="shared" ca="1" si="52"/>
        <v>0</v>
      </c>
      <c r="AEL21" s="255">
        <f t="shared" ca="1" si="53"/>
        <v>0</v>
      </c>
      <c r="AEM21" s="255">
        <f t="shared" ca="1" si="54"/>
        <v>0</v>
      </c>
      <c r="AEN21" s="255">
        <f t="shared" ca="1" si="55"/>
        <v>0</v>
      </c>
      <c r="AEO21" s="255" t="str">
        <f t="shared" ca="1" si="56"/>
        <v/>
      </c>
      <c r="AEP21" s="255" t="str">
        <f t="shared" ca="1" si="57"/>
        <v/>
      </c>
      <c r="AEQ21" s="255">
        <f ca="1">VLOOKUP(AER21,AJI18:AJJ22,2,FALSE)</f>
        <v>2</v>
      </c>
      <c r="AER21" s="255" t="s">
        <v>35</v>
      </c>
      <c r="AES21" s="255">
        <f t="shared" ca="1" si="903"/>
        <v>0</v>
      </c>
      <c r="AET21" s="255">
        <f t="shared" ca="1" si="904"/>
        <v>0</v>
      </c>
      <c r="AEU21" s="255">
        <f t="shared" ca="1" si="905"/>
        <v>0</v>
      </c>
      <c r="AEV21" s="255">
        <f t="shared" ca="1" si="906"/>
        <v>0</v>
      </c>
      <c r="AEW21" s="255">
        <f t="shared" ca="1" si="1048"/>
        <v>0</v>
      </c>
      <c r="AEX21" s="255">
        <f t="shared" ca="1" si="907"/>
        <v>1000</v>
      </c>
      <c r="AEY21" s="255">
        <f t="shared" ca="1" si="1049"/>
        <v>0</v>
      </c>
      <c r="AEZ21" s="255">
        <f t="shared" ca="1" si="1050"/>
        <v>0</v>
      </c>
      <c r="AFA21" s="255">
        <f t="shared" ca="1" si="908"/>
        <v>1000</v>
      </c>
      <c r="AFB21" s="255">
        <f t="shared" ca="1" si="909"/>
        <v>0</v>
      </c>
      <c r="AFC21" s="255">
        <f ca="1">SUMIF(AJL:AJL,AER21,AJR:AJR)+SUMIF(AJO:AJO,AER21,AJS:AJS)</f>
        <v>0</v>
      </c>
      <c r="AFD21" s="255">
        <f ca="1">SUMIF(AJL:AJL,AER21,AJT:AJT)+SUMIF(AJO:AJO,AER21,AJU:AJU)</f>
        <v>0</v>
      </c>
      <c r="AFE21" s="255">
        <f t="shared" ca="1" si="910"/>
        <v>0</v>
      </c>
      <c r="AFF21" s="255">
        <v>13</v>
      </c>
      <c r="AFG21" s="255">
        <f t="shared" ca="1" si="1051"/>
        <v>1</v>
      </c>
      <c r="AFI21" s="255">
        <f ca="1">RANK(AFE21,AFE$18:AFE$22)+COUNTIF(AFE$18:AFE21,AFE21)-1</f>
        <v>4</v>
      </c>
      <c r="AFJ21" s="255" t="str">
        <f ca="1">INDEX(AER$18:AER$22,MATCH(4,AFI$18:AFI$22,0),0)</f>
        <v>Georgia</v>
      </c>
      <c r="AFK21" s="255">
        <f t="shared" ca="1" si="1052"/>
        <v>1</v>
      </c>
      <c r="AFL21" s="255" t="str">
        <f ca="1">IF(AND(AFL20&lt;&gt;"",AFK21=1),AFJ21,"")</f>
        <v>Georgia</v>
      </c>
      <c r="AFM21" s="255" t="str">
        <f ca="1">IF(AND(AFM20&lt;&gt;"",AFK22=2),AFJ22,"")</f>
        <v/>
      </c>
      <c r="AFQ21" s="255" t="str">
        <f t="shared" ca="1" si="1053"/>
        <v>Georgia</v>
      </c>
      <c r="AFR21" s="255">
        <f ca="1">SUMPRODUCT((AJL3:AJL42=AFQ21)*(AJO3:AJO42=AFQ22)*(AJV3:AJV42="W"))+SUMPRODUCT((AJL3:AJL42=AFQ21)*(AJO3:AJO42=AFQ18)*(AJV3:AJV42="W"))+SUMPRODUCT((AJL3:AJL42=AFQ21)*(AJO3:AJO42=AFQ19)*(AJV3:AJV42="W"))+SUMPRODUCT((AJL3:AJL42=AFQ21)*(AJO3:AJO42=AFQ20)*(AJV3:AJV42="W"))+SUMPRODUCT((AJL3:AJL42=AFQ22)*(AJO3:AJO42=AFQ21)*(AJW3:AJW42="W"))+SUMPRODUCT((AJL3:AJL42=AFQ18)*(AJO3:AJO42=AFQ21)*(AJW3:AJW42="W"))+SUMPRODUCT((AJL3:AJL42=AFQ19)*(AJO3:AJO42=AFQ21)*(AJW3:AJW42="W"))+SUMPRODUCT((AJL3:AJL42=AFQ20)*(AJO3:AJO42=AFQ21)*(AJW3:AJW42="W"))</f>
        <v>0</v>
      </c>
      <c r="AFS21" s="255">
        <f ca="1">SUMPRODUCT((AJL3:AJL42=AFQ21)*(AJO3:AJO42=AFQ22)*(AJV3:AJV42="D"))+SUMPRODUCT((AJL3:AJL42=AFQ21)*(AJO3:AJO42=AFQ18)*(AJV3:AJV42="D"))+SUMPRODUCT((AJL3:AJL42=AFQ21)*(AJO3:AJO42=AFQ19)*(AJV3:AJV42="D"))+SUMPRODUCT((AJL3:AJL42=AFQ21)*(AJO3:AJO42=AFQ20)*(AJV3:AJV42="D"))+SUMPRODUCT((AJL3:AJL42=AFQ22)*(AJO3:AJO42=AFQ21)*(AJV3:AJV42="D"))+SUMPRODUCT((AJL3:AJL42=AFQ18)*(AJO3:AJO42=AFQ21)*(AJV3:AJV42="D"))+SUMPRODUCT((AJL3:AJL42=AFQ19)*(AJO3:AJO42=AFQ21)*(AJV3:AJV42="D"))+SUMPRODUCT((AJL3:AJL42=AFQ20)*(AJO3:AJO42=AFQ21)*(AJV3:AJV42="D"))</f>
        <v>0</v>
      </c>
      <c r="AFT21" s="255">
        <f ca="1">SUMPRODUCT((AJL3:AJL42=AFQ21)*(AJO3:AJO42=AFQ22)*(AJV3:AJV42="L"))+SUMPRODUCT((AJL3:AJL42=AFQ21)*(AJO3:AJO42=AFQ18)*(AJV3:AJV42="L"))+SUMPRODUCT((AJL3:AJL42=AFQ21)*(AJO3:AJO42=AFQ19)*(AJV3:AJV42="L"))+SUMPRODUCT((AJL3:AJL42=AFQ21)*(AJO3:AJO42=AFQ20)*(AJV3:AJV42="L"))+SUMPRODUCT((AJL3:AJL42=AFQ22)*(AJO3:AJO42=AFQ21)*(AJW3:AJW42="L"))+SUMPRODUCT((AJL3:AJL42=AFQ18)*(AJO3:AJO42=AFQ21)*(AJW3:AJW42="L"))+SUMPRODUCT((AJL3:AJL42=AFQ19)*(AJO3:AJO42=AFQ21)*(AJW3:AJW42="L"))+SUMPRODUCT((AJL3:AJL42=AFQ20)*(AJO3:AJO42=AFQ21)*(AJW3:AJW42="L"))</f>
        <v>0</v>
      </c>
      <c r="AFU21" s="255">
        <f ca="1">IF(AFQ21&lt;&gt;"",VLOOKUP(AFQ21,AER4:AEV29,5,FALSE),0)</f>
        <v>0</v>
      </c>
      <c r="AFV21" s="255">
        <f ca="1">IF(AFQ21&lt;&gt;"",VLOOKUP(AFQ21,AER4:AEW29,6,FALSE),0)</f>
        <v>0</v>
      </c>
      <c r="AFW21" s="255">
        <f ca="1">AFU21-AFV21+1000</f>
        <v>1000</v>
      </c>
      <c r="AFX21" s="255">
        <f ca="1">IF(AFQ21&lt;&gt;"",VLOOKUP(AFQ21,AER4:AEY29,8,FALSE),0)</f>
        <v>0</v>
      </c>
      <c r="AFY21" s="255">
        <f ca="1">IF(AFQ21&lt;&gt;"",VLOOKUP(AFQ21,AER4:AEZ29,9,FALSE),0)</f>
        <v>0</v>
      </c>
      <c r="AFZ21" s="255">
        <f ca="1">IF(AFQ21&lt;&gt;"",AFX21-AFY21+1000,"")</f>
        <v>1000</v>
      </c>
      <c r="AGA21" s="255">
        <f ca="1">IF(AFQ21&lt;&gt;"",VLOOKUP(AFQ21,AER18:AEV22,5,FALSE),"")</f>
        <v>0</v>
      </c>
      <c r="AGB21" s="255">
        <f ca="1">IF(AFQ21&lt;&gt;"",VLOOKUP(AFQ21,AER18:AEY22,8,FALSE),"")</f>
        <v>0</v>
      </c>
      <c r="AGC21" s="255">
        <f ca="1">IF(AFQ21&lt;&gt;"",VLOOKUP(AFQ21,AER18:AFF22,15,FALSE),"")</f>
        <v>13</v>
      </c>
      <c r="AGD21" s="255">
        <f ca="1">SUMPRODUCT((AJL3:AJL42=AFQ21)*(AJO3:AJO42=AFQ22)*AJR3:AJR42)+SUMPRODUCT((AJL3:AJL42=AFQ21)*(AJO3:AJO42=AFQ18)*AJR3:AJR42)+SUMPRODUCT((AJL3:AJL42=AFQ21)*(AJO3:AJO42=AFQ19)*AJR3:AJR42)+SUMPRODUCT((AJL3:AJL42=AFQ21)*(AJO3:AJO42=AFQ20)*AJR3:AJR42)+SUMPRODUCT((AJL3:AJL42=AFQ22)*(AJO3:AJO42=AFQ21)*AJS3:AJS42)+SUMPRODUCT((AJL3:AJL42=AFQ18)*(AJO3:AJO42=AFQ21)*AJS3:AJS42)+SUMPRODUCT((AJL3:AJL42=AFQ19)*(AJO3:AJO42=AFQ21)*AJS3:AJS42)+SUMPRODUCT((AJL3:AJL42=AFQ20)*(AJO3:AJO42=AFQ21)*AJS3:AJS42)</f>
        <v>0</v>
      </c>
      <c r="AGE21" s="255">
        <f ca="1">SUMPRODUCT((AJL3:AJL42=AFQ21)*(AJO3:AJO42=AFQ22)*AJT3:AJT42)+SUMPRODUCT((AJL3:AJL42=AFQ21)*(AJO3:AJO42=AFQ18)*AJT3:AJT42)+SUMPRODUCT((AJL3:AJL42=AFQ21)*(AJO3:AJO42=AFQ19)*AJT3:AJT42)+SUMPRODUCT((AJL3:AJL42=AFQ21)*(AJO3:AJO42=AFQ20)*AJT3:AJT42)+SUMPRODUCT((AJL3:AJL42=AFQ22)*(AJO3:AJO42=AFQ21)*AJU3:AJU42)+SUMPRODUCT((AJL3:AJL42=AFQ18)*(AJO3:AJO42=AFQ21)*AJU3:AJU42)+SUMPRODUCT((AJL3:AJL42=AFQ19)*(AJO3:AJO42=AFQ21)*AJU3:AJU42)+SUMPRODUCT((AJL3:AJL42=AFQ20)*(AJO3:AJO42=AFQ21)*AJU3:AJU42)</f>
        <v>0</v>
      </c>
      <c r="AGF21" s="255">
        <f ca="1">IF(AFQ21&lt;&gt;"",AFR21*4+AFS21*2+AGD21+AGE21,"")</f>
        <v>0</v>
      </c>
      <c r="AGG21" s="255">
        <f ca="1">IF(AFQ21&lt;&gt;"",RANK(AGF21,AGF18:AGF22),"")</f>
        <v>1</v>
      </c>
      <c r="AGH21" s="255">
        <f ca="1">SUMPRODUCT((AGF18:AGF22=AGF21)*(AFW18:AFW22&gt;AFW21))</f>
        <v>0</v>
      </c>
      <c r="AGI21" s="255">
        <f ca="1">SUMPRODUCT((AGF18:AGF22=AGF21)*(AFW18:AFW22=AFW21)*(AFZ18:AFZ22&gt;AFZ21))</f>
        <v>0</v>
      </c>
      <c r="AGJ21" s="255">
        <f ca="1">SUMPRODUCT((AGF18:AGF22=AGF21)*(AFW18:AFW22=AFW21)*(AFZ18:AFZ22=AFZ21)*(AGA18:AGA22&gt;AGA21))</f>
        <v>0</v>
      </c>
      <c r="AGK21" s="255">
        <f ca="1">SUMPRODUCT((AGF18:AGF22=AGF21)*(AFW18:AFW22=AFW21)*(AFZ18:AFZ22=AFZ21)*(AGA18:AGA22=AGA21)*(AGB18:AGB22&gt;AGB21))</f>
        <v>0</v>
      </c>
      <c r="AGL21" s="255">
        <f ca="1">SUMPRODUCT((AGF18:AGF22=AGF21)*(AFW18:AFW22=AFW21)*(AFZ18:AFZ22=AFZ21)*(AGA18:AGA22=AGA21)*(AGB18:AGB22=AGB21)*(AGC18:AGC22&gt;AGC21))</f>
        <v>1</v>
      </c>
      <c r="AGM21" s="255">
        <f t="shared" ca="1" si="911"/>
        <v>2</v>
      </c>
      <c r="AGN21" s="255" t="str">
        <f ca="1">IF(AFQ21&lt;&gt;"",INDEX(AFQ18:AFQ22,MATCH(4,AGM18:AGM22,0),0),"")</f>
        <v>Argentina</v>
      </c>
      <c r="AGO21" s="255" t="str">
        <f ca="1">IF(AFM20&lt;&gt;"",AFM20,"")</f>
        <v/>
      </c>
      <c r="AGP21" s="255" t="str">
        <f ca="1">IF(AGO21&lt;&gt;"",SUMPRODUCT((AJL3:AJL42=AGO21)*(AJO3:AJO42=AGO22)*(AJV3:AJV42="W"))+SUMPRODUCT((AJL3:AJL42=AGO21)*(AJO3:AJO42=AGO19)*(AJV3:AJV42="W"))+SUMPRODUCT((AJL3:AJL42=AGO21)*(AJO3:AJO42=AGO20)*(AJV3:AJV42="W"))+SUMPRODUCT((AJL3:AJL42=AGO22)*(AJO3:AJO42=AGO21)*(AJW3:AJW42="W"))+SUMPRODUCT((AJL3:AJL42=AGO19)*(AJO3:AJO42=AGO21)*(AJW3:AJW42="W"))+SUMPRODUCT((AJL3:AJL42=AGO20)*(AJO3:AJO42=AGO21)*(AJW3:AJW42="W")),"")</f>
        <v/>
      </c>
      <c r="AGQ21" s="255" t="str">
        <f ca="1">IF(AGO21&lt;&gt;"",SUMPRODUCT((AJL3:AJL42=AGO21)*(AJO3:AJO42=AGO22)*(AJV3:AJV42="D"))+SUMPRODUCT((AJL3:AJL42=AGO21)*(AJO3:AJO42=AGO19)*(AJV3:AJV42="D"))+SUMPRODUCT((AJL3:AJL42=AGO21)*(AJO3:AJO42=AGO20)*(AJV3:AJV42="D"))+SUMPRODUCT((AJL3:AJL42=AGO22)*(AJO3:AJO42=AGO21)*(AJV3:AJV42="D"))+SUMPRODUCT((AJL3:AJL42=AGO19)*(AJO3:AJO42=AGO21)*(AJV3:AJV42="D"))+SUMPRODUCT((AJL3:AJL42=AGO20)*(AJO3:AJO42=AGO21)*(AJV3:AJV42="D")),"")</f>
        <v/>
      </c>
      <c r="AGR21" s="255" t="str">
        <f ca="1">IF(AGO21&lt;&gt;"",SUMPRODUCT((AJL3:AJL42=AGO21)*(AJO3:AJO42=AGO22)*(AJV3:AJV42="L"))+SUMPRODUCT((AJL3:AJL42=AGO21)*(AJO3:AJO42=AGO19)*(AJV3:AJV42="L"))+SUMPRODUCT((AJL3:AJL42=AGO21)*(AJO3:AJO42=AGO20)*(AJV3:AJV42="L"))+SUMPRODUCT((AJL3:AJL42=AGO22)*(AJO3:AJO42=AGO21)*(AJW3:AJW42="L"))+SUMPRODUCT((AJL3:AJL42=AGO19)*(AJO3:AJO42=AGO21)*(AJW3:AJW42="L"))+SUMPRODUCT((AJL3:AJL42=AGO20)*(AJO3:AJO42=AGO21)*(AJW3:AJW42="L")),"")</f>
        <v/>
      </c>
      <c r="AGS21" s="255">
        <f ca="1">IF(AGO21&lt;&gt;"",VLOOKUP(AGO21,AER4:AEV29,5,FALSE),0)</f>
        <v>0</v>
      </c>
      <c r="AGT21" s="255">
        <f ca="1">IF(AGO21&lt;&gt;"",VLOOKUP(AGO21,AER4:AEW29,6,FALSE),0)</f>
        <v>0</v>
      </c>
      <c r="AGU21" s="255">
        <f ca="1">AGS21-AGT21+1000</f>
        <v>1000</v>
      </c>
      <c r="AGV21" s="255">
        <f ca="1">IF(AGO21&lt;&gt;"",VLOOKUP(AGO21,AER4:AEY29,8,FALSE),0)</f>
        <v>0</v>
      </c>
      <c r="AGW21" s="255">
        <f ca="1">IF(AGO21&lt;&gt;"",VLOOKUP(AGO21,AER4:AEZ29,9,FALSE),0)</f>
        <v>0</v>
      </c>
      <c r="AGX21" s="255" t="str">
        <f ca="1">IF(AGO21&lt;&gt;"",AGV21-AGW21+1000,"")</f>
        <v/>
      </c>
      <c r="AGY21" s="255" t="str">
        <f ca="1">IF(AGO21&lt;&gt;"",VLOOKUP(AGO21,AER18:AEV22,5,FALSE),"")</f>
        <v/>
      </c>
      <c r="AGZ21" s="255" t="str">
        <f ca="1">IF(AGO21&lt;&gt;"",VLOOKUP(AGO21,AER18:AEY22,8,FALSE),"")</f>
        <v/>
      </c>
      <c r="AHA21" s="255" t="str">
        <f ca="1">IF(AGO21&lt;&gt;"",VLOOKUP(AGO21,AER18:AFF22,15,FALSE),"")</f>
        <v/>
      </c>
      <c r="AHB21" s="255" t="str">
        <f ca="1">IF(AGO21&lt;&gt;"",SUMPRODUCT((AJL3:AJL42=AGO21)*(AJO3:AJO42=AGO22)*AJR3:AJR42)+SUMPRODUCT((AJL3:AJL42=AGO21)*(AJO3:AJO42=AGO19)*AJR3:AJR42)+SUMPRODUCT((AJL3:AJL42=AGO21)*(AJO3:AJO42=AGO20)*AJR3:AJR42)+SUMPRODUCT((AJL3:AJL42=AGO22)*(AJO3:AJO42=AGO21)*AJS3:AJS42)+SUMPRODUCT((AJL3:AJL42=AGO19)*(AJO3:AJO42=AGO21)*AJS3:AJS42)+SUMPRODUCT((AJL3:AJL42=AGO20)*(AJO3:AJO42=AGO21)*AJS3:AJS42),"")</f>
        <v/>
      </c>
      <c r="AHC21" s="255" t="str">
        <f ca="1">IF(AGO21&lt;&gt;"",SUMPRODUCT((AJL3:AJL42=AGO21)*(AJO3:AJO42=AGO22)*AJT3:AJT42)+SUMPRODUCT((AJL3:AJL42=AGO21)*(AJO3:AJO42=AGO19)*AJT3:AJT42)+SUMPRODUCT((AJL3:AJL42=AGO21)*(AJO3:AJO42=AGO20)*AJT3:AJT42)+SUMPRODUCT((AJL3:AJL42=AGO22)*(AJO3:AJO42=AGO21)*AJU3:AJU42)+SUMPRODUCT((AJL3:AJL42=AGO19)*(AJO3:AJO42=AGO21)*AJU3:AJU42)+SUMPRODUCT((AJL3:AJL42=AGO20)*(AJO3:AJO42=AGO21)*AJU3:AJU42),"")</f>
        <v/>
      </c>
      <c r="AHD21" s="255" t="str">
        <f ca="1">IF(AGO21&lt;&gt;"",AGP21*4+AGQ21*2+AHB21+AHC21,"")</f>
        <v/>
      </c>
      <c r="AHE21" s="255" t="str">
        <f ca="1">IF(AGO21&lt;&gt;"",RANK(AHD21,AHD19:AHD22),"")</f>
        <v/>
      </c>
      <c r="AHF21" s="255">
        <f ca="1">SUMPRODUCT((AHD19:AHD22=AHD21)*(AGU19:AGU22&gt;AGU21))</f>
        <v>0</v>
      </c>
      <c r="AHG21" s="255">
        <f ca="1">SUMPRODUCT((AHD19:AHD22=AHD21)*(AGU19:AGU22=AGU21)*(AGX19:AGX22&gt;AGX21))</f>
        <v>0</v>
      </c>
      <c r="AHH21" s="255">
        <f ca="1">SUMPRODUCT((AHD18:AHD22=AHD21)*(AGU18:AGU22=AGU21)*(AGX18:AGX22=AGX21)*(AGY18:AGY22&gt;AGY21))</f>
        <v>0</v>
      </c>
      <c r="AHI21" s="255">
        <f ca="1">SUMPRODUCT((AHD18:AHD22=AHD21)*(AGU18:AGU22=AGU21)*(AGX18:AGX22=AGX21)*(AGY18:AGY22=AGY21)*(AGZ18:AGZ22&gt;AGZ21))</f>
        <v>0</v>
      </c>
      <c r="AHJ21" s="255">
        <f ca="1">SUMPRODUCT((AHD18:AHD22=AHD21)*(AGU18:AGU22=AGU21)*(AGX18:AGX22=AGX21)*(AGY18:AGY22=AGY21)*(AGZ18:AGZ22=AGZ21)*(AHA18:AHA22&gt;AHA21))</f>
        <v>0</v>
      </c>
      <c r="AHK21" s="255" t="str">
        <f t="shared" ca="1" si="1056"/>
        <v/>
      </c>
      <c r="AHL21" s="255" t="str">
        <f ca="1">IF(AGO21&lt;&gt;"",INDEX(AGO19:AGO22,MATCH(4,AHK19:AHK22,0),0),"")</f>
        <v/>
      </c>
      <c r="AHM21" s="255" t="str">
        <f ca="1">IF(AFN19&lt;&gt;"",AFN19,"")</f>
        <v/>
      </c>
      <c r="AHN21" s="255">
        <f ca="1">SUMPRODUCT((AJL3:AJL42=AHM21)*(AJO3:AJO42=AHM22)*(AJV3:AJV42="W"))+SUMPRODUCT((AJL3:AJL42=AHM21)*(AJO3:AJO42=AHM23)*(AJV3:AJV42="W"))+SUMPRODUCT((AJL3:AJL42=AHM21)*(AJO3:AJO42=AHM20)*(AJV3:AJV42="W"))+SUMPRODUCT((AJL3:AJL42=AHM22)*(AJO3:AJO42=AHM21)*(AJW3:AJW42="W"))+SUMPRODUCT((AJL3:AJL42=AHM23)*(AJO3:AJO42=AHM21)*(AJW3:AJW42="W"))+SUMPRODUCT((AJL3:AJL42=AHM20)*(AJO3:AJO42=AHM21)*(AJW3:AJW42="W"))</f>
        <v>0</v>
      </c>
      <c r="AHO21" s="255">
        <f ca="1">SUMPRODUCT((AJL3:AJL42=AHM21)*(AJO3:AJO42=AHM22)*(AJV3:AJV42="D"))+SUMPRODUCT((AJL3:AJL42=AHM21)*(AJO3:AJO42=AHM23)*(AJV3:AJV42="D"))+SUMPRODUCT((AJL3:AJL42=AHM21)*(AJO3:AJO42=AHM20)*(AJV3:AJV42="D"))+SUMPRODUCT((AJL3:AJL42=AHM22)*(AJO3:AJO42=AHM21)*(AJV3:AJV42="D"))+SUMPRODUCT((AJL3:AJL42=AHM23)*(AJO3:AJO42=AHM21)*(AJV3:AJV42="D"))+SUMPRODUCT((AJL3:AJL42=AHM20)*(AJO3:AJO42=AHM21)*(AJV3:AJV42="D"))</f>
        <v>0</v>
      </c>
      <c r="AHP21" s="255">
        <f ca="1">SUMPRODUCT((AJL3:AJL42=AHM21)*(AJO3:AJO42=AHM22)*(AJV3:AJV42="L"))+SUMPRODUCT((AJL3:AJL42=AHM21)*(AJO3:AJO42=AHM23)*(AJV3:AJV42="L"))+SUMPRODUCT((AJL3:AJL42=AHM21)*(AJO3:AJO42=AHM20)*(AJV3:AJV42="L"))+SUMPRODUCT((AJL3:AJL42=AHM22)*(AJO3:AJO42=AHM21)*(AJW3:AJW42="L"))+SUMPRODUCT((AJL3:AJL42=AHM23)*(AJO3:AJO42=AHM21)*(AJW3:AJW42="L"))+SUMPRODUCT((AJL3:AJL42=AHM20)*(AJO3:AJO42=AHM21)*(AJW3:AJW42="L"))</f>
        <v>0</v>
      </c>
      <c r="AHQ21" s="255">
        <f ca="1">IF(AHM21&lt;&gt;"",VLOOKUP(AHM21,AER4:AEV29,5,FALSE),0)</f>
        <v>0</v>
      </c>
      <c r="AHR21" s="255">
        <f ca="1">IF(AHM21&lt;&gt;"",VLOOKUP(AHM21,AER4:AEW29,6,FALSE),0)</f>
        <v>0</v>
      </c>
      <c r="AHS21" s="255">
        <f ca="1">AHQ21-AHR21+1000</f>
        <v>1000</v>
      </c>
      <c r="AHT21" s="255">
        <f ca="1">IF(AHM21&lt;&gt;"",VLOOKUP(AHM21,AER4:AEY29,8,FALSE),0)</f>
        <v>0</v>
      </c>
      <c r="AHU21" s="255">
        <f ca="1">IF(AHM21&lt;&gt;"",VLOOKUP(AHM21,AER4:AEZ29,9,FALSE),0)</f>
        <v>0</v>
      </c>
      <c r="AHV21" s="255">
        <f t="shared" ref="AHV21" ca="1" si="1188">AHT21-AHU21+1000</f>
        <v>1000</v>
      </c>
      <c r="AHW21" s="255" t="str">
        <f ca="1">IF(AHM21&lt;&gt;"",VLOOKUP(AHM21,AER18:AEV22,5,FALSE),"")</f>
        <v/>
      </c>
      <c r="AHX21" s="255" t="str">
        <f ca="1">IF(AHM21&lt;&gt;"",VLOOKUP(AHM21,AER18:AEY22,8,FALSE),"")</f>
        <v/>
      </c>
      <c r="AHY21" s="255" t="str">
        <f ca="1">IF(AHM21&lt;&gt;"",VLOOKUP(AHM21,AER18:AFF22,15,FALSE),"")</f>
        <v/>
      </c>
      <c r="AHZ21" s="255">
        <f ca="1">SUMPRODUCT((AJL3:AJL42=AHM21)*(AJO3:AJO42=AHM22)*AJR3:AJR42)+SUMPRODUCT((AJL3:AJL42=AHM21)*(AJO3:AJO42=AHM23)*AJR3:AJR42)+SUMPRODUCT((AJL3:AJL42=AHM21)*(AJO3:AJO42=AHM20)*AJR3:AJR42)+SUMPRODUCT((AJL3:AJL42=AHM22)*(AJO3:AJO42=AHM21)*AJS3:AJS42)+SUMPRODUCT((AJL3:AJL42=AHM23)*(AJO3:AJO42=AHM21)*AJS3:AJS42)+SUMPRODUCT((AJL3:AJL42=AHM20)*(AJO3:AJO42=AHM21)*AJS3:AJS42)</f>
        <v>0</v>
      </c>
      <c r="AIA21" s="255">
        <f ca="1">SUMPRODUCT((AJL3:AJL42=AHM21)*(AJO3:AJO42=AHM22)*AJT3:AJT42)+SUMPRODUCT((AJL3:AJL42=AHM21)*(AJO3:AJO42=AHM23)*AJT3:AJT42)+SUMPRODUCT((AJL3:AJL42=AHM21)*(AJO3:AJO42=AHM20)*AJT3:AJT42)+SUMPRODUCT((AJL3:AJL42=AHM22)*(AJO3:AJO42=AHM21)*AJU3:AJU42)+SUMPRODUCT((AJL3:AJL42=AHM23)*(AJO3:AJO42=AHM21)*AJU3:AJU42)+SUMPRODUCT((AJL3:AJL42=AHM20)*(AJO3:AJO42=AHM21)*AJU3:AJU42)</f>
        <v>0</v>
      </c>
      <c r="AIB21" s="255">
        <f t="shared" ref="AIB21" ca="1" si="1189">AHN21*4+AHO21*2+AHZ21+AIA21</f>
        <v>0</v>
      </c>
      <c r="AIC21" s="255" t="str">
        <f ca="1">IF(AHM21&lt;&gt;"",RANK(AIB21,AIB20:AIB23),"")</f>
        <v/>
      </c>
      <c r="AID21" s="255">
        <f ca="1">SUMPRODUCT((AIB20:AIB23=AIB21)*(AHS20:AHS23&gt;AHS21))</f>
        <v>0</v>
      </c>
      <c r="AIE21" s="255">
        <f ca="1">SUMPRODUCT((AIB20:AIB23=AIB21)*(AHS20:AHS23=AHS21)*(AHV20:AHV23&gt;AHV21))</f>
        <v>0</v>
      </c>
      <c r="AIF21" s="255">
        <f ca="1">SUMPRODUCT((AIB18:AIB22=AIB21)*(AHS18:AHS22=AHS21)*(AHV18:AHV22=AHV21)*(AHW18:AHW22&gt;AHW21))</f>
        <v>0</v>
      </c>
      <c r="AIG21" s="255">
        <f ca="1">SUMPRODUCT((AIB18:AIB22=AIB21)*(AHS18:AHS22=AHS21)*(AHV18:AHV22=AHV21)*(AHW18:AHW22=AHW21)*(AHX18:AHX22&gt;AHX21))</f>
        <v>0</v>
      </c>
      <c r="AIH21" s="255">
        <f ca="1">SUMPRODUCT((AIB18:AIB22=AIB21)*(AHS18:AHS22=AHS21)*(AHV18:AHV22=AHV21)*(AHW18:AHW22=AHW21)*(AHX18:AHX22=AHX21)*(AHY18:AHY22&gt;AHY21))</f>
        <v>0</v>
      </c>
      <c r="AII21" s="255" t="str">
        <f t="shared" ca="1" si="1151"/>
        <v/>
      </c>
      <c r="AIJ21" s="255" t="str">
        <f ca="1">IF(AHM21&lt;&gt;"",INDEX(AHM20:AHM22,MATCH(4,AII20:AII22,0),0),"")</f>
        <v/>
      </c>
      <c r="AIK21" s="255" t="str">
        <f ca="1">IF(AFO18&lt;&gt;"",AFO18,"")</f>
        <v/>
      </c>
      <c r="AIL21" s="255">
        <f ca="1">SUMPRODUCT((AJL3:AJL42=AIK21)*(AJO3:AJO42=AIK22)*(AJV3:AJV42="W"))+SUMPRODUCT((AJL3:AJL42=AIK21)*(AJO3:AJO42=AIK23)*(AJV3:AJV42="W"))+SUMPRODUCT((AJL3:AJL42=AIK21)*(AJO3:AJO42=AIK24)*(AJV3:AJV42="W"))+SUMPRODUCT((AJL3:AJL42=AIK22)*(AJO3:AJO42=AIK21)*(AJW3:AJW42="W"))+SUMPRODUCT((AJL3:AJL42=AIK23)*(AJO3:AJO42=AIK21)*(AJW3:AJW42="W"))+SUMPRODUCT((AJL3:AJL42=AIK24)*(AJO3:AJO42=AIK21)*(AJW3:AJW42="W"))</f>
        <v>0</v>
      </c>
      <c r="AIM21" s="255">
        <f ca="1">SUMPRODUCT((AJL3:AJL42=AIK21)*(AJO3:AJO42=AIK22)*(AJV3:AJV42="D"))+SUMPRODUCT((AJL3:AJL42=AIK21)*(AJO3:AJO42=AIK23)*(AJV3:AJV42="D"))+SUMPRODUCT((AJL3:AJL42=AIK21)*(AJO3:AJO42=AIK24)*(AJV3:AJV42="D"))+SUMPRODUCT((AJL3:AJL42=AIK22)*(AJO3:AJO42=AIK21)*(AJV3:AJV42="D"))+SUMPRODUCT((AJL3:AJL42=AIK23)*(AJO3:AJO42=AIK21)*(AJV3:AJV42="D"))+SUMPRODUCT((AJL3:AJL42=AIK24)*(AJO3:AJO42=AIK21)*(AJV3:AJV42="D"))</f>
        <v>0</v>
      </c>
      <c r="AIN21" s="255">
        <f ca="1">SUMPRODUCT((AJL3:AJL42=AIK21)*(AJO3:AJO42=AIK22)*(AJV3:AJV42="L"))+SUMPRODUCT((AJL3:AJL42=AIK21)*(AJO3:AJO42=AIK23)*(AJV3:AJV42="L"))+SUMPRODUCT((AJL3:AJL42=AIK21)*(AJO3:AJO42=AIK24)*(AJV3:AJV42="L"))+SUMPRODUCT((AJL3:AJL42=AIK22)*(AJO3:AJO42=AIK21)*(AJW3:AJW42="L"))+SUMPRODUCT((AJL3:AJL42=AIK23)*(AJO3:AJO42=AIK21)*(AJW3:AJW42="L"))+SUMPRODUCT((AJL3:AJL42=AIK24)*(AJO3:AJO42=AIK21)*(AJW3:AJW42="L"))</f>
        <v>0</v>
      </c>
      <c r="AIO21" s="255">
        <f ca="1">IF(AIK21&lt;&gt;"",VLOOKUP(AIK21,AER4:AEV29,5,FALSE),0)</f>
        <v>0</v>
      </c>
      <c r="AIP21" s="255">
        <f ca="1">IF(AIK21&lt;&gt;"",VLOOKUP(AIK21,AER4:AEW29,6,FALSE),0)</f>
        <v>0</v>
      </c>
      <c r="AIQ21" s="255">
        <f ca="1">AIO21-AIP21+1000</f>
        <v>1000</v>
      </c>
      <c r="AIR21" s="255">
        <f ca="1">IF(AIK21&lt;&gt;"",VLOOKUP(AIK21,AER4:AEY29,8,FALSE),0)</f>
        <v>0</v>
      </c>
      <c r="AIS21" s="255">
        <f ca="1">IF(AIK21&lt;&gt;"",VLOOKUP(AIK21,AER4:AEZ29,9,FALSE),0)</f>
        <v>0</v>
      </c>
      <c r="AIT21" s="255">
        <f ca="1">AIR21-AIS21+1000</f>
        <v>1000</v>
      </c>
      <c r="AIU21" s="255" t="str">
        <f ca="1">IF(AIK21&lt;&gt;"",VLOOKUP(AIK21,AER18:AEV22,5,FALSE),"")</f>
        <v/>
      </c>
      <c r="AIV21" s="255" t="str">
        <f ca="1">IF(AIK21&lt;&gt;"",VLOOKUP(AIK21,AER18:AEY22,8,FALSE),"")</f>
        <v/>
      </c>
      <c r="AIW21" s="255" t="str">
        <f ca="1">IF(AIK21&lt;&gt;"",VLOOKUP(AIK21,AER18:AFF22,15,FALSE),"")</f>
        <v/>
      </c>
      <c r="AIX21" s="255">
        <f ca="1">SUMPRODUCT((AJL3:AJL42=AIK21)*(AJO3:AJO42=AIK22)*AJR3:AJR42)+SUMPRODUCT((AJL3:AJL42=AIK21)*(AJO3:AJO42=AIK23)*AJR3:AJR42)+SUMPRODUCT((AJL3:AJL42=AIK21)*(AJO3:AJO42=AIK24)*AJR3:AJR42)+SUMPRODUCT((AJL3:AJL42=AIK22)*(AJO3:AJO42=AIK21)*AJS3:AJS42)+SUMPRODUCT((AJL3:AJL42=AIK23)*(AJO3:AJO42=AIK21)*AJS3:AJS42)+SUMPRODUCT((AJL3:AJL42=AIK24)*(AJO3:AJO42=AIK21)*AJS3:AJS42)</f>
        <v>0</v>
      </c>
      <c r="AIY21" s="255">
        <f ca="1">SUMPRODUCT((AJL3:AJL42=AIK21)*(AJO3:AJO42=AIK22)*AJT3:AJT42)+SUMPRODUCT((AJL3:AJL42=AIK21)*(AJO3:AJO42=AIK23)*AJT3:AJT42)+SUMPRODUCT((AJL3:AJL42=AIK21)*(AJO3:AJO42=AIK24)*AJT3:AJT42)+SUMPRODUCT((AJL3:AJL42=AIK22)*(AJO3:AJO42=AIK21)*AJU3:AJU42)+SUMPRODUCT((AJL3:AJL42=AIK23)*(AJO3:AJO42=AIK21)*AJU3:AJU42)+SUMPRODUCT((AJL3:AJL42=AIK24)*(AJO3:AJO42=AIK21)*AJU3:AJU42)</f>
        <v>0</v>
      </c>
      <c r="AIZ21" s="255">
        <f ca="1">AIL21*4+AIM21*2+AIX21+AIY21</f>
        <v>0</v>
      </c>
      <c r="AJA21" s="255" t="str">
        <f ca="1">IF(AIK21&lt;&gt;"",RANK(AIZ21,AIZ21:AIZ24),"")</f>
        <v/>
      </c>
      <c r="AJB21" s="255">
        <f ca="1">SUMPRODUCT((AIZ21:AIZ24=AIZ21)*(AIQ21:AIQ24&gt;AIQ21))</f>
        <v>0</v>
      </c>
      <c r="AJC21" s="255">
        <f ca="1">SUMPRODUCT((AIZ21:AIZ24=AIZ21)*(AIQ21:AIQ24=AIQ21)*(AIT21:AIT24&gt;AIT21))</f>
        <v>0</v>
      </c>
      <c r="AJD21" s="255">
        <f ca="1">SUMPRODUCT((AIZ18:AIZ22=AIZ21)*(AIQ18:AIQ22=AIQ21)*(AIT18:AIT22=AIT21)*(AIU18:AIU22&gt;AIU21))</f>
        <v>0</v>
      </c>
      <c r="AJE21" s="255">
        <f ca="1">SUMPRODUCT((AIZ18:AIZ22=AIZ21)*(AIQ18:AIQ22=AIQ21)*(AIT18:AIT22=AIT21)*(AIU18:AIU22=AIU21)*(AIV18:AIV22&gt;AIV21))</f>
        <v>0</v>
      </c>
      <c r="AJF21" s="255">
        <f ca="1">SUMPRODUCT((AIZ18:AIZ22=AIZ21)*(AIQ18:AIQ22=AIQ21)*(AIT18:AIT22=AIT21)*(AIU18:AIU22=AIU21)*(AIV18:AIV22=AIV21)*(AIW18:AIW22&gt;AIW21))</f>
        <v>0</v>
      </c>
      <c r="AJG21" s="255" t="str">
        <f t="shared" ref="AJG21:AJG22" ca="1" si="1190">IF(AIK21&lt;&gt;"",SUM(AJA21:AJF21)+3,"")</f>
        <v/>
      </c>
      <c r="AJH21" s="255" t="str">
        <f ca="1">IF(AIK21&lt;&gt;"",IF(AJG21=4,AIK21,AIK22),"")</f>
        <v/>
      </c>
      <c r="AJI21" s="255" t="str">
        <f ca="1">IF(AJH21&lt;&gt;"",AJH21,IF(AIJ21&lt;&gt;"",AIJ21,IF(AHL21&lt;&gt;"",AHL21,IF(AGN21&lt;&gt;"",AGN21,AFJ21))))</f>
        <v>Argentina</v>
      </c>
      <c r="AJJ21" s="255">
        <v>4</v>
      </c>
      <c r="AJK21" s="255">
        <v>19</v>
      </c>
      <c r="AJL21" s="255" t="str">
        <f t="shared" si="58"/>
        <v>Ireland</v>
      </c>
      <c r="AJM21" s="255" t="str">
        <f ca="1">IF(OFFSET('All Players'!$W28,0,AJM$1)&lt;&gt;"",OFFSET('All Players'!$W28,0,AJM$1),"")</f>
        <v/>
      </c>
      <c r="AJN21" s="255" t="str">
        <f ca="1">IF(OFFSET('All Players'!$Y28,0,AJM$1)&lt;&gt;"",OFFSET('All Players'!$Y28,0,AJM$1),"")</f>
        <v/>
      </c>
      <c r="AJO21" s="255" t="str">
        <f t="shared" si="59"/>
        <v>Romania</v>
      </c>
      <c r="AJP21" s="255" t="str">
        <f ca="1">IF(OFFSET('All Players'!$AA28,0,AJO$1)&lt;&gt;"",OFFSET('All Players'!$AA28,0,AJO$1),"")</f>
        <v/>
      </c>
      <c r="AJQ21" s="255" t="str">
        <f ca="1">IF(OFFSET('All Players'!$AC28,0,AJP$1)&lt;&gt;"",OFFSET('All Players'!$AC28,0,AJP$1),"")</f>
        <v/>
      </c>
      <c r="AJR21" s="255">
        <f t="shared" ca="1" si="60"/>
        <v>0</v>
      </c>
      <c r="AJS21" s="255">
        <f t="shared" ca="1" si="61"/>
        <v>0</v>
      </c>
      <c r="AJT21" s="255">
        <f t="shared" ca="1" si="62"/>
        <v>0</v>
      </c>
      <c r="AJU21" s="255">
        <f t="shared" ca="1" si="63"/>
        <v>0</v>
      </c>
      <c r="AJV21" s="255" t="str">
        <f t="shared" ca="1" si="64"/>
        <v/>
      </c>
      <c r="AJW21" s="255" t="str">
        <f t="shared" ca="1" si="65"/>
        <v/>
      </c>
      <c r="AJX21" s="255">
        <f ca="1">VLOOKUP(AJY21,AOP18:AOQ22,2,FALSE)</f>
        <v>2</v>
      </c>
      <c r="AJY21" s="255" t="s">
        <v>35</v>
      </c>
      <c r="AJZ21" s="255">
        <f t="shared" ca="1" si="912"/>
        <v>0</v>
      </c>
      <c r="AKA21" s="255">
        <f t="shared" ca="1" si="913"/>
        <v>0</v>
      </c>
      <c r="AKB21" s="255">
        <f t="shared" ca="1" si="914"/>
        <v>0</v>
      </c>
      <c r="AKC21" s="255">
        <f t="shared" ca="1" si="915"/>
        <v>0</v>
      </c>
      <c r="AKD21" s="255">
        <f t="shared" ca="1" si="1057"/>
        <v>0</v>
      </c>
      <c r="AKE21" s="255">
        <f t="shared" ca="1" si="916"/>
        <v>1000</v>
      </c>
      <c r="AKF21" s="255">
        <f t="shared" ca="1" si="1058"/>
        <v>0</v>
      </c>
      <c r="AKG21" s="255">
        <f t="shared" ca="1" si="1059"/>
        <v>0</v>
      </c>
      <c r="AKH21" s="255">
        <f t="shared" ca="1" si="917"/>
        <v>1000</v>
      </c>
      <c r="AKI21" s="255">
        <f t="shared" ca="1" si="918"/>
        <v>0</v>
      </c>
      <c r="AKJ21" s="255">
        <f ca="1">SUMIF(AOS:AOS,AJY21,AOY:AOY)+SUMIF(AOV:AOV,AJY21,AOZ:AOZ)</f>
        <v>0</v>
      </c>
      <c r="AKK21" s="255">
        <f ca="1">SUMIF(AOS:AOS,AJY21,APA:APA)+SUMIF(AOV:AOV,AJY21,APB:APB)</f>
        <v>0</v>
      </c>
      <c r="AKL21" s="255">
        <f t="shared" ca="1" si="919"/>
        <v>0</v>
      </c>
      <c r="AKM21" s="255">
        <v>13</v>
      </c>
      <c r="AKN21" s="255">
        <f t="shared" ca="1" si="1060"/>
        <v>1</v>
      </c>
      <c r="AKP21" s="255">
        <f ca="1">RANK(AKL21,AKL$18:AKL$22)+COUNTIF(AKL$18:AKL21,AKL21)-1</f>
        <v>4</v>
      </c>
      <c r="AKQ21" s="255" t="str">
        <f ca="1">INDEX(AJY$18:AJY$22,MATCH(4,AKP$18:AKP$22,0),0)</f>
        <v>Georgia</v>
      </c>
      <c r="AKR21" s="255">
        <f t="shared" ca="1" si="1061"/>
        <v>1</v>
      </c>
      <c r="AKS21" s="255" t="str">
        <f ca="1">IF(AND(AKS20&lt;&gt;"",AKR21=1),AKQ21,"")</f>
        <v>Georgia</v>
      </c>
      <c r="AKT21" s="255" t="str">
        <f ca="1">IF(AND(AKT20&lt;&gt;"",AKR22=2),AKQ22,"")</f>
        <v/>
      </c>
      <c r="AKX21" s="255" t="str">
        <f t="shared" ca="1" si="1062"/>
        <v>Georgia</v>
      </c>
      <c r="AKY21" s="255">
        <f ca="1">SUMPRODUCT((AOS3:AOS42=AKX21)*(AOV3:AOV42=AKX22)*(APC3:APC42="W"))+SUMPRODUCT((AOS3:AOS42=AKX21)*(AOV3:AOV42=AKX18)*(APC3:APC42="W"))+SUMPRODUCT((AOS3:AOS42=AKX21)*(AOV3:AOV42=AKX19)*(APC3:APC42="W"))+SUMPRODUCT((AOS3:AOS42=AKX21)*(AOV3:AOV42=AKX20)*(APC3:APC42="W"))+SUMPRODUCT((AOS3:AOS42=AKX22)*(AOV3:AOV42=AKX21)*(APD3:APD42="W"))+SUMPRODUCT((AOS3:AOS42=AKX18)*(AOV3:AOV42=AKX21)*(APD3:APD42="W"))+SUMPRODUCT((AOS3:AOS42=AKX19)*(AOV3:AOV42=AKX21)*(APD3:APD42="W"))+SUMPRODUCT((AOS3:AOS42=AKX20)*(AOV3:AOV42=AKX21)*(APD3:APD42="W"))</f>
        <v>0</v>
      </c>
      <c r="AKZ21" s="255">
        <f ca="1">SUMPRODUCT((AOS3:AOS42=AKX21)*(AOV3:AOV42=AKX22)*(APC3:APC42="D"))+SUMPRODUCT((AOS3:AOS42=AKX21)*(AOV3:AOV42=AKX18)*(APC3:APC42="D"))+SUMPRODUCT((AOS3:AOS42=AKX21)*(AOV3:AOV42=AKX19)*(APC3:APC42="D"))+SUMPRODUCT((AOS3:AOS42=AKX21)*(AOV3:AOV42=AKX20)*(APC3:APC42="D"))+SUMPRODUCT((AOS3:AOS42=AKX22)*(AOV3:AOV42=AKX21)*(APC3:APC42="D"))+SUMPRODUCT((AOS3:AOS42=AKX18)*(AOV3:AOV42=AKX21)*(APC3:APC42="D"))+SUMPRODUCT((AOS3:AOS42=AKX19)*(AOV3:AOV42=AKX21)*(APC3:APC42="D"))+SUMPRODUCT((AOS3:AOS42=AKX20)*(AOV3:AOV42=AKX21)*(APC3:APC42="D"))</f>
        <v>0</v>
      </c>
      <c r="ALA21" s="255">
        <f ca="1">SUMPRODUCT((AOS3:AOS42=AKX21)*(AOV3:AOV42=AKX22)*(APC3:APC42="L"))+SUMPRODUCT((AOS3:AOS42=AKX21)*(AOV3:AOV42=AKX18)*(APC3:APC42="L"))+SUMPRODUCT((AOS3:AOS42=AKX21)*(AOV3:AOV42=AKX19)*(APC3:APC42="L"))+SUMPRODUCT((AOS3:AOS42=AKX21)*(AOV3:AOV42=AKX20)*(APC3:APC42="L"))+SUMPRODUCT((AOS3:AOS42=AKX22)*(AOV3:AOV42=AKX21)*(APD3:APD42="L"))+SUMPRODUCT((AOS3:AOS42=AKX18)*(AOV3:AOV42=AKX21)*(APD3:APD42="L"))+SUMPRODUCT((AOS3:AOS42=AKX19)*(AOV3:AOV42=AKX21)*(APD3:APD42="L"))+SUMPRODUCT((AOS3:AOS42=AKX20)*(AOV3:AOV42=AKX21)*(APD3:APD42="L"))</f>
        <v>0</v>
      </c>
      <c r="ALB21" s="255">
        <f ca="1">IF(AKX21&lt;&gt;"",VLOOKUP(AKX21,AJY4:AKC29,5,FALSE),0)</f>
        <v>0</v>
      </c>
      <c r="ALC21" s="255">
        <f ca="1">IF(AKX21&lt;&gt;"",VLOOKUP(AKX21,AJY4:AKD29,6,FALSE),0)</f>
        <v>0</v>
      </c>
      <c r="ALD21" s="255">
        <f ca="1">ALB21-ALC21+1000</f>
        <v>1000</v>
      </c>
      <c r="ALE21" s="255">
        <f ca="1">IF(AKX21&lt;&gt;"",VLOOKUP(AKX21,AJY4:AKF29,8,FALSE),0)</f>
        <v>0</v>
      </c>
      <c r="ALF21" s="255">
        <f ca="1">IF(AKX21&lt;&gt;"",VLOOKUP(AKX21,AJY4:AKG29,9,FALSE),0)</f>
        <v>0</v>
      </c>
      <c r="ALG21" s="255">
        <f ca="1">IF(AKX21&lt;&gt;"",ALE21-ALF21+1000,"")</f>
        <v>1000</v>
      </c>
      <c r="ALH21" s="255">
        <f ca="1">IF(AKX21&lt;&gt;"",VLOOKUP(AKX21,AJY18:AKC22,5,FALSE),"")</f>
        <v>0</v>
      </c>
      <c r="ALI21" s="255">
        <f ca="1">IF(AKX21&lt;&gt;"",VLOOKUP(AKX21,AJY18:AKF22,8,FALSE),"")</f>
        <v>0</v>
      </c>
      <c r="ALJ21" s="255">
        <f ca="1">IF(AKX21&lt;&gt;"",VLOOKUP(AKX21,AJY18:AKM22,15,FALSE),"")</f>
        <v>13</v>
      </c>
      <c r="ALK21" s="255">
        <f ca="1">SUMPRODUCT((AOS3:AOS42=AKX21)*(AOV3:AOV42=AKX22)*AOY3:AOY42)+SUMPRODUCT((AOS3:AOS42=AKX21)*(AOV3:AOV42=AKX18)*AOY3:AOY42)+SUMPRODUCT((AOS3:AOS42=AKX21)*(AOV3:AOV42=AKX19)*AOY3:AOY42)+SUMPRODUCT((AOS3:AOS42=AKX21)*(AOV3:AOV42=AKX20)*AOY3:AOY42)+SUMPRODUCT((AOS3:AOS42=AKX22)*(AOV3:AOV42=AKX21)*AOZ3:AOZ42)+SUMPRODUCT((AOS3:AOS42=AKX18)*(AOV3:AOV42=AKX21)*AOZ3:AOZ42)+SUMPRODUCT((AOS3:AOS42=AKX19)*(AOV3:AOV42=AKX21)*AOZ3:AOZ42)+SUMPRODUCT((AOS3:AOS42=AKX20)*(AOV3:AOV42=AKX21)*AOZ3:AOZ42)</f>
        <v>0</v>
      </c>
      <c r="ALL21" s="255">
        <f ca="1">SUMPRODUCT((AOS3:AOS42=AKX21)*(AOV3:AOV42=AKX22)*APA3:APA42)+SUMPRODUCT((AOS3:AOS42=AKX21)*(AOV3:AOV42=AKX18)*APA3:APA42)+SUMPRODUCT((AOS3:AOS42=AKX21)*(AOV3:AOV42=AKX19)*APA3:APA42)+SUMPRODUCT((AOS3:AOS42=AKX21)*(AOV3:AOV42=AKX20)*APA3:APA42)+SUMPRODUCT((AOS3:AOS42=AKX22)*(AOV3:AOV42=AKX21)*APB3:APB42)+SUMPRODUCT((AOS3:AOS42=AKX18)*(AOV3:AOV42=AKX21)*APB3:APB42)+SUMPRODUCT((AOS3:AOS42=AKX19)*(AOV3:AOV42=AKX21)*APB3:APB42)+SUMPRODUCT((AOS3:AOS42=AKX20)*(AOV3:AOV42=AKX21)*APB3:APB42)</f>
        <v>0</v>
      </c>
      <c r="ALM21" s="255">
        <f ca="1">IF(AKX21&lt;&gt;"",AKY21*4+AKZ21*2+ALK21+ALL21,"")</f>
        <v>0</v>
      </c>
      <c r="ALN21" s="255">
        <f ca="1">IF(AKX21&lt;&gt;"",RANK(ALM21,ALM18:ALM22),"")</f>
        <v>1</v>
      </c>
      <c r="ALO21" s="255">
        <f ca="1">SUMPRODUCT((ALM18:ALM22=ALM21)*(ALD18:ALD22&gt;ALD21))</f>
        <v>0</v>
      </c>
      <c r="ALP21" s="255">
        <f ca="1">SUMPRODUCT((ALM18:ALM22=ALM21)*(ALD18:ALD22=ALD21)*(ALG18:ALG22&gt;ALG21))</f>
        <v>0</v>
      </c>
      <c r="ALQ21" s="255">
        <f ca="1">SUMPRODUCT((ALM18:ALM22=ALM21)*(ALD18:ALD22=ALD21)*(ALG18:ALG22=ALG21)*(ALH18:ALH22&gt;ALH21))</f>
        <v>0</v>
      </c>
      <c r="ALR21" s="255">
        <f ca="1">SUMPRODUCT((ALM18:ALM22=ALM21)*(ALD18:ALD22=ALD21)*(ALG18:ALG22=ALG21)*(ALH18:ALH22=ALH21)*(ALI18:ALI22&gt;ALI21))</f>
        <v>0</v>
      </c>
      <c r="ALS21" s="255">
        <f ca="1">SUMPRODUCT((ALM18:ALM22=ALM21)*(ALD18:ALD22=ALD21)*(ALG18:ALG22=ALG21)*(ALH18:ALH22=ALH21)*(ALI18:ALI22=ALI21)*(ALJ18:ALJ22&gt;ALJ21))</f>
        <v>1</v>
      </c>
      <c r="ALT21" s="255">
        <f t="shared" ca="1" si="920"/>
        <v>2</v>
      </c>
      <c r="ALU21" s="255" t="str">
        <f ca="1">IF(AKX21&lt;&gt;"",INDEX(AKX18:AKX22,MATCH(4,ALT18:ALT22,0),0),"")</f>
        <v>Argentina</v>
      </c>
      <c r="ALV21" s="255" t="str">
        <f ca="1">IF(AKT20&lt;&gt;"",AKT20,"")</f>
        <v/>
      </c>
      <c r="ALW21" s="255" t="str">
        <f ca="1">IF(ALV21&lt;&gt;"",SUMPRODUCT((AOS3:AOS42=ALV21)*(AOV3:AOV42=ALV22)*(APC3:APC42="W"))+SUMPRODUCT((AOS3:AOS42=ALV21)*(AOV3:AOV42=ALV19)*(APC3:APC42="W"))+SUMPRODUCT((AOS3:AOS42=ALV21)*(AOV3:AOV42=ALV20)*(APC3:APC42="W"))+SUMPRODUCT((AOS3:AOS42=ALV22)*(AOV3:AOV42=ALV21)*(APD3:APD42="W"))+SUMPRODUCT((AOS3:AOS42=ALV19)*(AOV3:AOV42=ALV21)*(APD3:APD42="W"))+SUMPRODUCT((AOS3:AOS42=ALV20)*(AOV3:AOV42=ALV21)*(APD3:APD42="W")),"")</f>
        <v/>
      </c>
      <c r="ALX21" s="255" t="str">
        <f ca="1">IF(ALV21&lt;&gt;"",SUMPRODUCT((AOS3:AOS42=ALV21)*(AOV3:AOV42=ALV22)*(APC3:APC42="D"))+SUMPRODUCT((AOS3:AOS42=ALV21)*(AOV3:AOV42=ALV19)*(APC3:APC42="D"))+SUMPRODUCT((AOS3:AOS42=ALV21)*(AOV3:AOV42=ALV20)*(APC3:APC42="D"))+SUMPRODUCT((AOS3:AOS42=ALV22)*(AOV3:AOV42=ALV21)*(APC3:APC42="D"))+SUMPRODUCT((AOS3:AOS42=ALV19)*(AOV3:AOV42=ALV21)*(APC3:APC42="D"))+SUMPRODUCT((AOS3:AOS42=ALV20)*(AOV3:AOV42=ALV21)*(APC3:APC42="D")),"")</f>
        <v/>
      </c>
      <c r="ALY21" s="255" t="str">
        <f ca="1">IF(ALV21&lt;&gt;"",SUMPRODUCT((AOS3:AOS42=ALV21)*(AOV3:AOV42=ALV22)*(APC3:APC42="L"))+SUMPRODUCT((AOS3:AOS42=ALV21)*(AOV3:AOV42=ALV19)*(APC3:APC42="L"))+SUMPRODUCT((AOS3:AOS42=ALV21)*(AOV3:AOV42=ALV20)*(APC3:APC42="L"))+SUMPRODUCT((AOS3:AOS42=ALV22)*(AOV3:AOV42=ALV21)*(APD3:APD42="L"))+SUMPRODUCT((AOS3:AOS42=ALV19)*(AOV3:AOV42=ALV21)*(APD3:APD42="L"))+SUMPRODUCT((AOS3:AOS42=ALV20)*(AOV3:AOV42=ALV21)*(APD3:APD42="L")),"")</f>
        <v/>
      </c>
      <c r="ALZ21" s="255">
        <f ca="1">IF(ALV21&lt;&gt;"",VLOOKUP(ALV21,AJY4:AKC29,5,FALSE),0)</f>
        <v>0</v>
      </c>
      <c r="AMA21" s="255">
        <f ca="1">IF(ALV21&lt;&gt;"",VLOOKUP(ALV21,AJY4:AKD29,6,FALSE),0)</f>
        <v>0</v>
      </c>
      <c r="AMB21" s="255">
        <f ca="1">ALZ21-AMA21+1000</f>
        <v>1000</v>
      </c>
      <c r="AMC21" s="255">
        <f ca="1">IF(ALV21&lt;&gt;"",VLOOKUP(ALV21,AJY4:AKF29,8,FALSE),0)</f>
        <v>0</v>
      </c>
      <c r="AMD21" s="255">
        <f ca="1">IF(ALV21&lt;&gt;"",VLOOKUP(ALV21,AJY4:AKG29,9,FALSE),0)</f>
        <v>0</v>
      </c>
      <c r="AME21" s="255" t="str">
        <f ca="1">IF(ALV21&lt;&gt;"",AMC21-AMD21+1000,"")</f>
        <v/>
      </c>
      <c r="AMF21" s="255" t="str">
        <f ca="1">IF(ALV21&lt;&gt;"",VLOOKUP(ALV21,AJY18:AKC22,5,FALSE),"")</f>
        <v/>
      </c>
      <c r="AMG21" s="255" t="str">
        <f ca="1">IF(ALV21&lt;&gt;"",VLOOKUP(ALV21,AJY18:AKF22,8,FALSE),"")</f>
        <v/>
      </c>
      <c r="AMH21" s="255" t="str">
        <f ca="1">IF(ALV21&lt;&gt;"",VLOOKUP(ALV21,AJY18:AKM22,15,FALSE),"")</f>
        <v/>
      </c>
      <c r="AMI21" s="255" t="str">
        <f ca="1">IF(ALV21&lt;&gt;"",SUMPRODUCT((AOS3:AOS42=ALV21)*(AOV3:AOV42=ALV22)*AOY3:AOY42)+SUMPRODUCT((AOS3:AOS42=ALV21)*(AOV3:AOV42=ALV19)*AOY3:AOY42)+SUMPRODUCT((AOS3:AOS42=ALV21)*(AOV3:AOV42=ALV20)*AOY3:AOY42)+SUMPRODUCT((AOS3:AOS42=ALV22)*(AOV3:AOV42=ALV21)*AOZ3:AOZ42)+SUMPRODUCT((AOS3:AOS42=ALV19)*(AOV3:AOV42=ALV21)*AOZ3:AOZ42)+SUMPRODUCT((AOS3:AOS42=ALV20)*(AOV3:AOV42=ALV21)*AOZ3:AOZ42),"")</f>
        <v/>
      </c>
      <c r="AMJ21" s="255" t="str">
        <f ca="1">IF(ALV21&lt;&gt;"",SUMPRODUCT((AOS3:AOS42=ALV21)*(AOV3:AOV42=ALV22)*APA3:APA42)+SUMPRODUCT((AOS3:AOS42=ALV21)*(AOV3:AOV42=ALV19)*APA3:APA42)+SUMPRODUCT((AOS3:AOS42=ALV21)*(AOV3:AOV42=ALV20)*APA3:APA42)+SUMPRODUCT((AOS3:AOS42=ALV22)*(AOV3:AOV42=ALV21)*APB3:APB42)+SUMPRODUCT((AOS3:AOS42=ALV19)*(AOV3:AOV42=ALV21)*APB3:APB42)+SUMPRODUCT((AOS3:AOS42=ALV20)*(AOV3:AOV42=ALV21)*APB3:APB42),"")</f>
        <v/>
      </c>
      <c r="AMK21" s="255" t="str">
        <f ca="1">IF(ALV21&lt;&gt;"",ALW21*4+ALX21*2+AMI21+AMJ21,"")</f>
        <v/>
      </c>
      <c r="AML21" s="255" t="str">
        <f ca="1">IF(ALV21&lt;&gt;"",RANK(AMK21,AMK19:AMK22),"")</f>
        <v/>
      </c>
      <c r="AMM21" s="255">
        <f ca="1">SUMPRODUCT((AMK19:AMK22=AMK21)*(AMB19:AMB22&gt;AMB21))</f>
        <v>0</v>
      </c>
      <c r="AMN21" s="255">
        <f ca="1">SUMPRODUCT((AMK19:AMK22=AMK21)*(AMB19:AMB22=AMB21)*(AME19:AME22&gt;AME21))</f>
        <v>0</v>
      </c>
      <c r="AMO21" s="255">
        <f ca="1">SUMPRODUCT((AMK18:AMK22=AMK21)*(AMB18:AMB22=AMB21)*(AME18:AME22=AME21)*(AMF18:AMF22&gt;AMF21))</f>
        <v>0</v>
      </c>
      <c r="AMP21" s="255">
        <f ca="1">SUMPRODUCT((AMK18:AMK22=AMK21)*(AMB18:AMB22=AMB21)*(AME18:AME22=AME21)*(AMF18:AMF22=AMF21)*(AMG18:AMG22&gt;AMG21))</f>
        <v>0</v>
      </c>
      <c r="AMQ21" s="255">
        <f ca="1">SUMPRODUCT((AMK18:AMK22=AMK21)*(AMB18:AMB22=AMB21)*(AME18:AME22=AME21)*(AMF18:AMF22=AMF21)*(AMG18:AMG22=AMG21)*(AMH18:AMH22&gt;AMH21))</f>
        <v>0</v>
      </c>
      <c r="AMR21" s="255" t="str">
        <f t="shared" ca="1" si="1065"/>
        <v/>
      </c>
      <c r="AMS21" s="255" t="str">
        <f ca="1">IF(ALV21&lt;&gt;"",INDEX(ALV19:ALV22,MATCH(4,AMR19:AMR22,0),0),"")</f>
        <v/>
      </c>
      <c r="AMT21" s="255" t="str">
        <f ca="1">IF(AKU19&lt;&gt;"",AKU19,"")</f>
        <v/>
      </c>
      <c r="AMU21" s="255">
        <f ca="1">SUMPRODUCT((AOS3:AOS42=AMT21)*(AOV3:AOV42=AMT22)*(APC3:APC42="W"))+SUMPRODUCT((AOS3:AOS42=AMT21)*(AOV3:AOV42=AMT23)*(APC3:APC42="W"))+SUMPRODUCT((AOS3:AOS42=AMT21)*(AOV3:AOV42=AMT20)*(APC3:APC42="W"))+SUMPRODUCT((AOS3:AOS42=AMT22)*(AOV3:AOV42=AMT21)*(APD3:APD42="W"))+SUMPRODUCT((AOS3:AOS42=AMT23)*(AOV3:AOV42=AMT21)*(APD3:APD42="W"))+SUMPRODUCT((AOS3:AOS42=AMT20)*(AOV3:AOV42=AMT21)*(APD3:APD42="W"))</f>
        <v>0</v>
      </c>
      <c r="AMV21" s="255">
        <f ca="1">SUMPRODUCT((AOS3:AOS42=AMT21)*(AOV3:AOV42=AMT22)*(APC3:APC42="D"))+SUMPRODUCT((AOS3:AOS42=AMT21)*(AOV3:AOV42=AMT23)*(APC3:APC42="D"))+SUMPRODUCT((AOS3:AOS42=AMT21)*(AOV3:AOV42=AMT20)*(APC3:APC42="D"))+SUMPRODUCT((AOS3:AOS42=AMT22)*(AOV3:AOV42=AMT21)*(APC3:APC42="D"))+SUMPRODUCT((AOS3:AOS42=AMT23)*(AOV3:AOV42=AMT21)*(APC3:APC42="D"))+SUMPRODUCT((AOS3:AOS42=AMT20)*(AOV3:AOV42=AMT21)*(APC3:APC42="D"))</f>
        <v>0</v>
      </c>
      <c r="AMW21" s="255">
        <f ca="1">SUMPRODUCT((AOS3:AOS42=AMT21)*(AOV3:AOV42=AMT22)*(APC3:APC42="L"))+SUMPRODUCT((AOS3:AOS42=AMT21)*(AOV3:AOV42=AMT23)*(APC3:APC42="L"))+SUMPRODUCT((AOS3:AOS42=AMT21)*(AOV3:AOV42=AMT20)*(APC3:APC42="L"))+SUMPRODUCT((AOS3:AOS42=AMT22)*(AOV3:AOV42=AMT21)*(APD3:APD42="L"))+SUMPRODUCT((AOS3:AOS42=AMT23)*(AOV3:AOV42=AMT21)*(APD3:APD42="L"))+SUMPRODUCT((AOS3:AOS42=AMT20)*(AOV3:AOV42=AMT21)*(APD3:APD42="L"))</f>
        <v>0</v>
      </c>
      <c r="AMX21" s="255">
        <f ca="1">IF(AMT21&lt;&gt;"",VLOOKUP(AMT21,AJY4:AKC29,5,FALSE),0)</f>
        <v>0</v>
      </c>
      <c r="AMY21" s="255">
        <f ca="1">IF(AMT21&lt;&gt;"",VLOOKUP(AMT21,AJY4:AKD29,6,FALSE),0)</f>
        <v>0</v>
      </c>
      <c r="AMZ21" s="255">
        <f ca="1">AMX21-AMY21+1000</f>
        <v>1000</v>
      </c>
      <c r="ANA21" s="255">
        <f ca="1">IF(AMT21&lt;&gt;"",VLOOKUP(AMT21,AJY4:AKF29,8,FALSE),0)</f>
        <v>0</v>
      </c>
      <c r="ANB21" s="255">
        <f ca="1">IF(AMT21&lt;&gt;"",VLOOKUP(AMT21,AJY4:AKG29,9,FALSE),0)</f>
        <v>0</v>
      </c>
      <c r="ANC21" s="255">
        <f t="shared" ref="ANC21" ca="1" si="1191">ANA21-ANB21+1000</f>
        <v>1000</v>
      </c>
      <c r="AND21" s="255" t="str">
        <f ca="1">IF(AMT21&lt;&gt;"",VLOOKUP(AMT21,AJY18:AKC22,5,FALSE),"")</f>
        <v/>
      </c>
      <c r="ANE21" s="255" t="str">
        <f ca="1">IF(AMT21&lt;&gt;"",VLOOKUP(AMT21,AJY18:AKF22,8,FALSE),"")</f>
        <v/>
      </c>
      <c r="ANF21" s="255" t="str">
        <f ca="1">IF(AMT21&lt;&gt;"",VLOOKUP(AMT21,AJY18:AKM22,15,FALSE),"")</f>
        <v/>
      </c>
      <c r="ANG21" s="255">
        <f ca="1">SUMPRODUCT((AOS3:AOS42=AMT21)*(AOV3:AOV42=AMT22)*AOY3:AOY42)+SUMPRODUCT((AOS3:AOS42=AMT21)*(AOV3:AOV42=AMT23)*AOY3:AOY42)+SUMPRODUCT((AOS3:AOS42=AMT21)*(AOV3:AOV42=AMT20)*AOY3:AOY42)+SUMPRODUCT((AOS3:AOS42=AMT22)*(AOV3:AOV42=AMT21)*AOZ3:AOZ42)+SUMPRODUCT((AOS3:AOS42=AMT23)*(AOV3:AOV42=AMT21)*AOZ3:AOZ42)+SUMPRODUCT((AOS3:AOS42=AMT20)*(AOV3:AOV42=AMT21)*AOZ3:AOZ42)</f>
        <v>0</v>
      </c>
      <c r="ANH21" s="255">
        <f ca="1">SUMPRODUCT((AOS3:AOS42=AMT21)*(AOV3:AOV42=AMT22)*APA3:APA42)+SUMPRODUCT((AOS3:AOS42=AMT21)*(AOV3:AOV42=AMT23)*APA3:APA42)+SUMPRODUCT((AOS3:AOS42=AMT21)*(AOV3:AOV42=AMT20)*APA3:APA42)+SUMPRODUCT((AOS3:AOS42=AMT22)*(AOV3:AOV42=AMT21)*APB3:APB42)+SUMPRODUCT((AOS3:AOS42=AMT23)*(AOV3:AOV42=AMT21)*APB3:APB42)+SUMPRODUCT((AOS3:AOS42=AMT20)*(AOV3:AOV42=AMT21)*APB3:APB42)</f>
        <v>0</v>
      </c>
      <c r="ANI21" s="255">
        <f t="shared" ref="ANI21" ca="1" si="1192">AMU21*4+AMV21*2+ANG21+ANH21</f>
        <v>0</v>
      </c>
      <c r="ANJ21" s="255" t="str">
        <f ca="1">IF(AMT21&lt;&gt;"",RANK(ANI21,ANI20:ANI23),"")</f>
        <v/>
      </c>
      <c r="ANK21" s="255">
        <f ca="1">SUMPRODUCT((ANI20:ANI23=ANI21)*(AMZ20:AMZ23&gt;AMZ21))</f>
        <v>0</v>
      </c>
      <c r="ANL21" s="255">
        <f ca="1">SUMPRODUCT((ANI20:ANI23=ANI21)*(AMZ20:AMZ23=AMZ21)*(ANC20:ANC23&gt;ANC21))</f>
        <v>0</v>
      </c>
      <c r="ANM21" s="255">
        <f ca="1">SUMPRODUCT((ANI18:ANI22=ANI21)*(AMZ18:AMZ22=AMZ21)*(ANC18:ANC22=ANC21)*(AND18:AND22&gt;AND21))</f>
        <v>0</v>
      </c>
      <c r="ANN21" s="255">
        <f ca="1">SUMPRODUCT((ANI18:ANI22=ANI21)*(AMZ18:AMZ22=AMZ21)*(ANC18:ANC22=ANC21)*(AND18:AND22=AND21)*(ANE18:ANE22&gt;ANE21))</f>
        <v>0</v>
      </c>
      <c r="ANO21" s="255">
        <f ca="1">SUMPRODUCT((ANI18:ANI22=ANI21)*(AMZ18:AMZ22=AMZ21)*(ANC18:ANC22=ANC21)*(AND18:AND22=AND21)*(ANE18:ANE22=ANE21)*(ANF18:ANF22&gt;ANF21))</f>
        <v>0</v>
      </c>
      <c r="ANP21" s="255" t="str">
        <f t="shared" ca="1" si="1153"/>
        <v/>
      </c>
      <c r="ANQ21" s="255" t="str">
        <f ca="1">IF(AMT21&lt;&gt;"",INDEX(AMT20:AMT22,MATCH(4,ANP20:ANP22,0),0),"")</f>
        <v/>
      </c>
      <c r="ANR21" s="255" t="str">
        <f ca="1">IF(AKV18&lt;&gt;"",AKV18,"")</f>
        <v/>
      </c>
      <c r="ANS21" s="255">
        <f ca="1">SUMPRODUCT((AOS3:AOS42=ANR21)*(AOV3:AOV42=ANR22)*(APC3:APC42="W"))+SUMPRODUCT((AOS3:AOS42=ANR21)*(AOV3:AOV42=ANR23)*(APC3:APC42="W"))+SUMPRODUCT((AOS3:AOS42=ANR21)*(AOV3:AOV42=ANR24)*(APC3:APC42="W"))+SUMPRODUCT((AOS3:AOS42=ANR22)*(AOV3:AOV42=ANR21)*(APD3:APD42="W"))+SUMPRODUCT((AOS3:AOS42=ANR23)*(AOV3:AOV42=ANR21)*(APD3:APD42="W"))+SUMPRODUCT((AOS3:AOS42=ANR24)*(AOV3:AOV42=ANR21)*(APD3:APD42="W"))</f>
        <v>0</v>
      </c>
      <c r="ANT21" s="255">
        <f ca="1">SUMPRODUCT((AOS3:AOS42=ANR21)*(AOV3:AOV42=ANR22)*(APC3:APC42="D"))+SUMPRODUCT((AOS3:AOS42=ANR21)*(AOV3:AOV42=ANR23)*(APC3:APC42="D"))+SUMPRODUCT((AOS3:AOS42=ANR21)*(AOV3:AOV42=ANR24)*(APC3:APC42="D"))+SUMPRODUCT((AOS3:AOS42=ANR22)*(AOV3:AOV42=ANR21)*(APC3:APC42="D"))+SUMPRODUCT((AOS3:AOS42=ANR23)*(AOV3:AOV42=ANR21)*(APC3:APC42="D"))+SUMPRODUCT((AOS3:AOS42=ANR24)*(AOV3:AOV42=ANR21)*(APC3:APC42="D"))</f>
        <v>0</v>
      </c>
      <c r="ANU21" s="255">
        <f ca="1">SUMPRODUCT((AOS3:AOS42=ANR21)*(AOV3:AOV42=ANR22)*(APC3:APC42="L"))+SUMPRODUCT((AOS3:AOS42=ANR21)*(AOV3:AOV42=ANR23)*(APC3:APC42="L"))+SUMPRODUCT((AOS3:AOS42=ANR21)*(AOV3:AOV42=ANR24)*(APC3:APC42="L"))+SUMPRODUCT((AOS3:AOS42=ANR22)*(AOV3:AOV42=ANR21)*(APD3:APD42="L"))+SUMPRODUCT((AOS3:AOS42=ANR23)*(AOV3:AOV42=ANR21)*(APD3:APD42="L"))+SUMPRODUCT((AOS3:AOS42=ANR24)*(AOV3:AOV42=ANR21)*(APD3:APD42="L"))</f>
        <v>0</v>
      </c>
      <c r="ANV21" s="255">
        <f ca="1">IF(ANR21&lt;&gt;"",VLOOKUP(ANR21,AJY4:AKC29,5,FALSE),0)</f>
        <v>0</v>
      </c>
      <c r="ANW21" s="255">
        <f ca="1">IF(ANR21&lt;&gt;"",VLOOKUP(ANR21,AJY4:AKD29,6,FALSE),0)</f>
        <v>0</v>
      </c>
      <c r="ANX21" s="255">
        <f ca="1">ANV21-ANW21+1000</f>
        <v>1000</v>
      </c>
      <c r="ANY21" s="255">
        <f ca="1">IF(ANR21&lt;&gt;"",VLOOKUP(ANR21,AJY4:AKF29,8,FALSE),0)</f>
        <v>0</v>
      </c>
      <c r="ANZ21" s="255">
        <f ca="1">IF(ANR21&lt;&gt;"",VLOOKUP(ANR21,AJY4:AKG29,9,FALSE),0)</f>
        <v>0</v>
      </c>
      <c r="AOA21" s="255">
        <f ca="1">ANY21-ANZ21+1000</f>
        <v>1000</v>
      </c>
      <c r="AOB21" s="255" t="str">
        <f ca="1">IF(ANR21&lt;&gt;"",VLOOKUP(ANR21,AJY18:AKC22,5,FALSE),"")</f>
        <v/>
      </c>
      <c r="AOC21" s="255" t="str">
        <f ca="1">IF(ANR21&lt;&gt;"",VLOOKUP(ANR21,AJY18:AKF22,8,FALSE),"")</f>
        <v/>
      </c>
      <c r="AOD21" s="255" t="str">
        <f ca="1">IF(ANR21&lt;&gt;"",VLOOKUP(ANR21,AJY18:AKM22,15,FALSE),"")</f>
        <v/>
      </c>
      <c r="AOE21" s="255">
        <f ca="1">SUMPRODUCT((AOS3:AOS42=ANR21)*(AOV3:AOV42=ANR22)*AOY3:AOY42)+SUMPRODUCT((AOS3:AOS42=ANR21)*(AOV3:AOV42=ANR23)*AOY3:AOY42)+SUMPRODUCT((AOS3:AOS42=ANR21)*(AOV3:AOV42=ANR24)*AOY3:AOY42)+SUMPRODUCT((AOS3:AOS42=ANR22)*(AOV3:AOV42=ANR21)*AOZ3:AOZ42)+SUMPRODUCT((AOS3:AOS42=ANR23)*(AOV3:AOV42=ANR21)*AOZ3:AOZ42)+SUMPRODUCT((AOS3:AOS42=ANR24)*(AOV3:AOV42=ANR21)*AOZ3:AOZ42)</f>
        <v>0</v>
      </c>
      <c r="AOF21" s="255">
        <f ca="1">SUMPRODUCT((AOS3:AOS42=ANR21)*(AOV3:AOV42=ANR22)*APA3:APA42)+SUMPRODUCT((AOS3:AOS42=ANR21)*(AOV3:AOV42=ANR23)*APA3:APA42)+SUMPRODUCT((AOS3:AOS42=ANR21)*(AOV3:AOV42=ANR24)*APA3:APA42)+SUMPRODUCT((AOS3:AOS42=ANR22)*(AOV3:AOV42=ANR21)*APB3:APB42)+SUMPRODUCT((AOS3:AOS42=ANR23)*(AOV3:AOV42=ANR21)*APB3:APB42)+SUMPRODUCT((AOS3:AOS42=ANR24)*(AOV3:AOV42=ANR21)*APB3:APB42)</f>
        <v>0</v>
      </c>
      <c r="AOG21" s="255">
        <f ca="1">ANS21*4+ANT21*2+AOE21+AOF21</f>
        <v>0</v>
      </c>
      <c r="AOH21" s="255" t="str">
        <f ca="1">IF(ANR21&lt;&gt;"",RANK(AOG21,AOG21:AOG24),"")</f>
        <v/>
      </c>
      <c r="AOI21" s="255">
        <f ca="1">SUMPRODUCT((AOG21:AOG24=AOG21)*(ANX21:ANX24&gt;ANX21))</f>
        <v>0</v>
      </c>
      <c r="AOJ21" s="255">
        <f ca="1">SUMPRODUCT((AOG21:AOG24=AOG21)*(ANX21:ANX24=ANX21)*(AOA21:AOA24&gt;AOA21))</f>
        <v>0</v>
      </c>
      <c r="AOK21" s="255">
        <f ca="1">SUMPRODUCT((AOG18:AOG22=AOG21)*(ANX18:ANX22=ANX21)*(AOA18:AOA22=AOA21)*(AOB18:AOB22&gt;AOB21))</f>
        <v>0</v>
      </c>
      <c r="AOL21" s="255">
        <f ca="1">SUMPRODUCT((AOG18:AOG22=AOG21)*(ANX18:ANX22=ANX21)*(AOA18:AOA22=AOA21)*(AOB18:AOB22=AOB21)*(AOC18:AOC22&gt;AOC21))</f>
        <v>0</v>
      </c>
      <c r="AOM21" s="255">
        <f ca="1">SUMPRODUCT((AOG18:AOG22=AOG21)*(ANX18:ANX22=ANX21)*(AOA18:AOA22=AOA21)*(AOB18:AOB22=AOB21)*(AOC18:AOC22=AOC21)*(AOD18:AOD22&gt;AOD21))</f>
        <v>0</v>
      </c>
      <c r="AON21" s="255" t="str">
        <f t="shared" ref="AON21:AON22" ca="1" si="1193">IF(ANR21&lt;&gt;"",SUM(AOH21:AOM21)+3,"")</f>
        <v/>
      </c>
      <c r="AOO21" s="255" t="str">
        <f ca="1">IF(ANR21&lt;&gt;"",IF(AON21=4,ANR21,ANR22),"")</f>
        <v/>
      </c>
      <c r="AOP21" s="255" t="str">
        <f ca="1">IF(AOO21&lt;&gt;"",AOO21,IF(ANQ21&lt;&gt;"",ANQ21,IF(AMS21&lt;&gt;"",AMS21,IF(ALU21&lt;&gt;"",ALU21,AKQ21))))</f>
        <v>Argentina</v>
      </c>
      <c r="AOQ21" s="255">
        <v>4</v>
      </c>
      <c r="AOR21" s="255">
        <v>19</v>
      </c>
      <c r="AOS21" s="255" t="str">
        <f t="shared" si="66"/>
        <v>Ireland</v>
      </c>
      <c r="AOT21" s="255" t="str">
        <f ca="1">IF(OFFSET('All Players'!$W28,0,AOT$1)&lt;&gt;"",OFFSET('All Players'!$W28,0,AOT$1),"")</f>
        <v/>
      </c>
      <c r="AOU21" s="255" t="str">
        <f ca="1">IF(OFFSET('All Players'!$Y28,0,AOT$1)&lt;&gt;"",OFFSET('All Players'!$Y28,0,AOT$1),"")</f>
        <v/>
      </c>
      <c r="AOV21" s="255" t="str">
        <f t="shared" si="67"/>
        <v>Romania</v>
      </c>
      <c r="AOW21" s="255" t="str">
        <f ca="1">IF(OFFSET('All Players'!$AA28,0,AOV$1)&lt;&gt;"",OFFSET('All Players'!$AA28,0,AOV$1),"")</f>
        <v/>
      </c>
      <c r="AOX21" s="255" t="str">
        <f ca="1">IF(OFFSET('All Players'!$AC28,0,AOW$1)&lt;&gt;"",OFFSET('All Players'!$AC28,0,AOW$1),"")</f>
        <v/>
      </c>
      <c r="AOY21" s="255">
        <f t="shared" ca="1" si="68"/>
        <v>0</v>
      </c>
      <c r="AOZ21" s="255">
        <f t="shared" ca="1" si="69"/>
        <v>0</v>
      </c>
      <c r="APA21" s="255">
        <f t="shared" ca="1" si="70"/>
        <v>0</v>
      </c>
      <c r="APB21" s="255">
        <f t="shared" ca="1" si="71"/>
        <v>0</v>
      </c>
      <c r="APC21" s="255" t="str">
        <f t="shared" ca="1" si="72"/>
        <v/>
      </c>
      <c r="APD21" s="255" t="str">
        <f t="shared" ca="1" si="73"/>
        <v/>
      </c>
      <c r="APE21" s="255">
        <f ca="1">VLOOKUP(APF21,ATW18:ATX22,2,FALSE)</f>
        <v>2</v>
      </c>
      <c r="APF21" s="255" t="s">
        <v>35</v>
      </c>
      <c r="APG21" s="255">
        <f t="shared" ca="1" si="921"/>
        <v>0</v>
      </c>
      <c r="APH21" s="255">
        <f t="shared" ca="1" si="922"/>
        <v>0</v>
      </c>
      <c r="API21" s="255">
        <f t="shared" ca="1" si="923"/>
        <v>0</v>
      </c>
      <c r="APJ21" s="255">
        <f t="shared" ca="1" si="924"/>
        <v>0</v>
      </c>
      <c r="APK21" s="255">
        <f t="shared" ca="1" si="1066"/>
        <v>0</v>
      </c>
      <c r="APL21" s="255">
        <f t="shared" ca="1" si="925"/>
        <v>1000</v>
      </c>
      <c r="APM21" s="255">
        <f t="shared" ca="1" si="1067"/>
        <v>0</v>
      </c>
      <c r="APN21" s="255">
        <f t="shared" ca="1" si="1068"/>
        <v>0</v>
      </c>
      <c r="APO21" s="255">
        <f t="shared" ca="1" si="926"/>
        <v>1000</v>
      </c>
      <c r="APP21" s="255">
        <f t="shared" ca="1" si="927"/>
        <v>0</v>
      </c>
      <c r="APQ21" s="255">
        <f ca="1">SUMIF(ATZ:ATZ,APF21,AUF:AUF)+SUMIF(AUC:AUC,APF21,AUG:AUG)</f>
        <v>0</v>
      </c>
      <c r="APR21" s="255">
        <f ca="1">SUMIF(ATZ:ATZ,APF21,AUH:AUH)+SUMIF(AUC:AUC,APF21,AUI:AUI)</f>
        <v>0</v>
      </c>
      <c r="APS21" s="255">
        <f t="shared" ca="1" si="928"/>
        <v>0</v>
      </c>
      <c r="APT21" s="255">
        <v>13</v>
      </c>
      <c r="APU21" s="255">
        <f t="shared" ca="1" si="1069"/>
        <v>1</v>
      </c>
      <c r="APW21" s="255">
        <f ca="1">RANK(APS21,APS$18:APS$22)+COUNTIF(APS$18:APS21,APS21)-1</f>
        <v>4</v>
      </c>
      <c r="APX21" s="255" t="str">
        <f ca="1">INDEX(APF$18:APF$22,MATCH(4,APW$18:APW$22,0),0)</f>
        <v>Georgia</v>
      </c>
      <c r="APY21" s="255">
        <f t="shared" ca="1" si="1070"/>
        <v>1</v>
      </c>
      <c r="APZ21" s="255" t="str">
        <f ca="1">IF(AND(APZ20&lt;&gt;"",APY21=1),APX21,"")</f>
        <v>Georgia</v>
      </c>
      <c r="AQA21" s="255" t="str">
        <f ca="1">IF(AND(AQA20&lt;&gt;"",APY22=2),APX22,"")</f>
        <v/>
      </c>
      <c r="AQE21" s="255" t="str">
        <f t="shared" ca="1" si="1071"/>
        <v>Georgia</v>
      </c>
      <c r="AQF21" s="255">
        <f ca="1">SUMPRODUCT((ATZ3:ATZ42=AQE21)*(AUC3:AUC42=AQE22)*(AUJ3:AUJ42="W"))+SUMPRODUCT((ATZ3:ATZ42=AQE21)*(AUC3:AUC42=AQE18)*(AUJ3:AUJ42="W"))+SUMPRODUCT((ATZ3:ATZ42=AQE21)*(AUC3:AUC42=AQE19)*(AUJ3:AUJ42="W"))+SUMPRODUCT((ATZ3:ATZ42=AQE21)*(AUC3:AUC42=AQE20)*(AUJ3:AUJ42="W"))+SUMPRODUCT((ATZ3:ATZ42=AQE22)*(AUC3:AUC42=AQE21)*(AUK3:AUK42="W"))+SUMPRODUCT((ATZ3:ATZ42=AQE18)*(AUC3:AUC42=AQE21)*(AUK3:AUK42="W"))+SUMPRODUCT((ATZ3:ATZ42=AQE19)*(AUC3:AUC42=AQE21)*(AUK3:AUK42="W"))+SUMPRODUCT((ATZ3:ATZ42=AQE20)*(AUC3:AUC42=AQE21)*(AUK3:AUK42="W"))</f>
        <v>0</v>
      </c>
      <c r="AQG21" s="255">
        <f ca="1">SUMPRODUCT((ATZ3:ATZ42=AQE21)*(AUC3:AUC42=AQE22)*(AUJ3:AUJ42="D"))+SUMPRODUCT((ATZ3:ATZ42=AQE21)*(AUC3:AUC42=AQE18)*(AUJ3:AUJ42="D"))+SUMPRODUCT((ATZ3:ATZ42=AQE21)*(AUC3:AUC42=AQE19)*(AUJ3:AUJ42="D"))+SUMPRODUCT((ATZ3:ATZ42=AQE21)*(AUC3:AUC42=AQE20)*(AUJ3:AUJ42="D"))+SUMPRODUCT((ATZ3:ATZ42=AQE22)*(AUC3:AUC42=AQE21)*(AUJ3:AUJ42="D"))+SUMPRODUCT((ATZ3:ATZ42=AQE18)*(AUC3:AUC42=AQE21)*(AUJ3:AUJ42="D"))+SUMPRODUCT((ATZ3:ATZ42=AQE19)*(AUC3:AUC42=AQE21)*(AUJ3:AUJ42="D"))+SUMPRODUCT((ATZ3:ATZ42=AQE20)*(AUC3:AUC42=AQE21)*(AUJ3:AUJ42="D"))</f>
        <v>0</v>
      </c>
      <c r="AQH21" s="255">
        <f ca="1">SUMPRODUCT((ATZ3:ATZ42=AQE21)*(AUC3:AUC42=AQE22)*(AUJ3:AUJ42="L"))+SUMPRODUCT((ATZ3:ATZ42=AQE21)*(AUC3:AUC42=AQE18)*(AUJ3:AUJ42="L"))+SUMPRODUCT((ATZ3:ATZ42=AQE21)*(AUC3:AUC42=AQE19)*(AUJ3:AUJ42="L"))+SUMPRODUCT((ATZ3:ATZ42=AQE21)*(AUC3:AUC42=AQE20)*(AUJ3:AUJ42="L"))+SUMPRODUCT((ATZ3:ATZ42=AQE22)*(AUC3:AUC42=AQE21)*(AUK3:AUK42="L"))+SUMPRODUCT((ATZ3:ATZ42=AQE18)*(AUC3:AUC42=AQE21)*(AUK3:AUK42="L"))+SUMPRODUCT((ATZ3:ATZ42=AQE19)*(AUC3:AUC42=AQE21)*(AUK3:AUK42="L"))+SUMPRODUCT((ATZ3:ATZ42=AQE20)*(AUC3:AUC42=AQE21)*(AUK3:AUK42="L"))</f>
        <v>0</v>
      </c>
      <c r="AQI21" s="255">
        <f ca="1">IF(AQE21&lt;&gt;"",VLOOKUP(AQE21,APF4:APJ29,5,FALSE),0)</f>
        <v>0</v>
      </c>
      <c r="AQJ21" s="255">
        <f ca="1">IF(AQE21&lt;&gt;"",VLOOKUP(AQE21,APF4:APK29,6,FALSE),0)</f>
        <v>0</v>
      </c>
      <c r="AQK21" s="255">
        <f ca="1">AQI21-AQJ21+1000</f>
        <v>1000</v>
      </c>
      <c r="AQL21" s="255">
        <f ca="1">IF(AQE21&lt;&gt;"",VLOOKUP(AQE21,APF4:APM29,8,FALSE),0)</f>
        <v>0</v>
      </c>
      <c r="AQM21" s="255">
        <f ca="1">IF(AQE21&lt;&gt;"",VLOOKUP(AQE21,APF4:APN29,9,FALSE),0)</f>
        <v>0</v>
      </c>
      <c r="AQN21" s="255">
        <f ca="1">IF(AQE21&lt;&gt;"",AQL21-AQM21+1000,"")</f>
        <v>1000</v>
      </c>
      <c r="AQO21" s="255">
        <f ca="1">IF(AQE21&lt;&gt;"",VLOOKUP(AQE21,APF18:APJ22,5,FALSE),"")</f>
        <v>0</v>
      </c>
      <c r="AQP21" s="255">
        <f ca="1">IF(AQE21&lt;&gt;"",VLOOKUP(AQE21,APF18:APM22,8,FALSE),"")</f>
        <v>0</v>
      </c>
      <c r="AQQ21" s="255">
        <f ca="1">IF(AQE21&lt;&gt;"",VLOOKUP(AQE21,APF18:APT22,15,FALSE),"")</f>
        <v>13</v>
      </c>
      <c r="AQR21" s="255">
        <f ca="1">SUMPRODUCT((ATZ3:ATZ42=AQE21)*(AUC3:AUC42=AQE22)*AUF3:AUF42)+SUMPRODUCT((ATZ3:ATZ42=AQE21)*(AUC3:AUC42=AQE18)*AUF3:AUF42)+SUMPRODUCT((ATZ3:ATZ42=AQE21)*(AUC3:AUC42=AQE19)*AUF3:AUF42)+SUMPRODUCT((ATZ3:ATZ42=AQE21)*(AUC3:AUC42=AQE20)*AUF3:AUF42)+SUMPRODUCT((ATZ3:ATZ42=AQE22)*(AUC3:AUC42=AQE21)*AUG3:AUG42)+SUMPRODUCT((ATZ3:ATZ42=AQE18)*(AUC3:AUC42=AQE21)*AUG3:AUG42)+SUMPRODUCT((ATZ3:ATZ42=AQE19)*(AUC3:AUC42=AQE21)*AUG3:AUG42)+SUMPRODUCT((ATZ3:ATZ42=AQE20)*(AUC3:AUC42=AQE21)*AUG3:AUG42)</f>
        <v>0</v>
      </c>
      <c r="AQS21" s="255">
        <f ca="1">SUMPRODUCT((ATZ3:ATZ42=AQE21)*(AUC3:AUC42=AQE22)*AUH3:AUH42)+SUMPRODUCT((ATZ3:ATZ42=AQE21)*(AUC3:AUC42=AQE18)*AUH3:AUH42)+SUMPRODUCT((ATZ3:ATZ42=AQE21)*(AUC3:AUC42=AQE19)*AUH3:AUH42)+SUMPRODUCT((ATZ3:ATZ42=AQE21)*(AUC3:AUC42=AQE20)*AUH3:AUH42)+SUMPRODUCT((ATZ3:ATZ42=AQE22)*(AUC3:AUC42=AQE21)*AUI3:AUI42)+SUMPRODUCT((ATZ3:ATZ42=AQE18)*(AUC3:AUC42=AQE21)*AUI3:AUI42)+SUMPRODUCT((ATZ3:ATZ42=AQE19)*(AUC3:AUC42=AQE21)*AUI3:AUI42)+SUMPRODUCT((ATZ3:ATZ42=AQE20)*(AUC3:AUC42=AQE21)*AUI3:AUI42)</f>
        <v>0</v>
      </c>
      <c r="AQT21" s="255">
        <f ca="1">IF(AQE21&lt;&gt;"",AQF21*4+AQG21*2+AQR21+AQS21,"")</f>
        <v>0</v>
      </c>
      <c r="AQU21" s="255">
        <f ca="1">IF(AQE21&lt;&gt;"",RANK(AQT21,AQT18:AQT22),"")</f>
        <v>1</v>
      </c>
      <c r="AQV21" s="255">
        <f ca="1">SUMPRODUCT((AQT18:AQT22=AQT21)*(AQK18:AQK22&gt;AQK21))</f>
        <v>0</v>
      </c>
      <c r="AQW21" s="255">
        <f ca="1">SUMPRODUCT((AQT18:AQT22=AQT21)*(AQK18:AQK22=AQK21)*(AQN18:AQN22&gt;AQN21))</f>
        <v>0</v>
      </c>
      <c r="AQX21" s="255">
        <f ca="1">SUMPRODUCT((AQT18:AQT22=AQT21)*(AQK18:AQK22=AQK21)*(AQN18:AQN22=AQN21)*(AQO18:AQO22&gt;AQO21))</f>
        <v>0</v>
      </c>
      <c r="AQY21" s="255">
        <f ca="1">SUMPRODUCT((AQT18:AQT22=AQT21)*(AQK18:AQK22=AQK21)*(AQN18:AQN22=AQN21)*(AQO18:AQO22=AQO21)*(AQP18:AQP22&gt;AQP21))</f>
        <v>0</v>
      </c>
      <c r="AQZ21" s="255">
        <f ca="1">SUMPRODUCT((AQT18:AQT22=AQT21)*(AQK18:AQK22=AQK21)*(AQN18:AQN22=AQN21)*(AQO18:AQO22=AQO21)*(AQP18:AQP22=AQP21)*(AQQ18:AQQ22&gt;AQQ21))</f>
        <v>1</v>
      </c>
      <c r="ARA21" s="255">
        <f t="shared" ca="1" si="929"/>
        <v>2</v>
      </c>
      <c r="ARB21" s="255" t="str">
        <f ca="1">IF(AQE21&lt;&gt;"",INDEX(AQE18:AQE22,MATCH(4,ARA18:ARA22,0),0),"")</f>
        <v>Argentina</v>
      </c>
      <c r="ARC21" s="255" t="str">
        <f ca="1">IF(AQA20&lt;&gt;"",AQA20,"")</f>
        <v/>
      </c>
      <c r="ARD21" s="255" t="str">
        <f ca="1">IF(ARC21&lt;&gt;"",SUMPRODUCT((ATZ3:ATZ42=ARC21)*(AUC3:AUC42=ARC22)*(AUJ3:AUJ42="W"))+SUMPRODUCT((ATZ3:ATZ42=ARC21)*(AUC3:AUC42=ARC19)*(AUJ3:AUJ42="W"))+SUMPRODUCT((ATZ3:ATZ42=ARC21)*(AUC3:AUC42=ARC20)*(AUJ3:AUJ42="W"))+SUMPRODUCT((ATZ3:ATZ42=ARC22)*(AUC3:AUC42=ARC21)*(AUK3:AUK42="W"))+SUMPRODUCT((ATZ3:ATZ42=ARC19)*(AUC3:AUC42=ARC21)*(AUK3:AUK42="W"))+SUMPRODUCT((ATZ3:ATZ42=ARC20)*(AUC3:AUC42=ARC21)*(AUK3:AUK42="W")),"")</f>
        <v/>
      </c>
      <c r="ARE21" s="255" t="str">
        <f ca="1">IF(ARC21&lt;&gt;"",SUMPRODUCT((ATZ3:ATZ42=ARC21)*(AUC3:AUC42=ARC22)*(AUJ3:AUJ42="D"))+SUMPRODUCT((ATZ3:ATZ42=ARC21)*(AUC3:AUC42=ARC19)*(AUJ3:AUJ42="D"))+SUMPRODUCT((ATZ3:ATZ42=ARC21)*(AUC3:AUC42=ARC20)*(AUJ3:AUJ42="D"))+SUMPRODUCT((ATZ3:ATZ42=ARC22)*(AUC3:AUC42=ARC21)*(AUJ3:AUJ42="D"))+SUMPRODUCT((ATZ3:ATZ42=ARC19)*(AUC3:AUC42=ARC21)*(AUJ3:AUJ42="D"))+SUMPRODUCT((ATZ3:ATZ42=ARC20)*(AUC3:AUC42=ARC21)*(AUJ3:AUJ42="D")),"")</f>
        <v/>
      </c>
      <c r="ARF21" s="255" t="str">
        <f ca="1">IF(ARC21&lt;&gt;"",SUMPRODUCT((ATZ3:ATZ42=ARC21)*(AUC3:AUC42=ARC22)*(AUJ3:AUJ42="L"))+SUMPRODUCT((ATZ3:ATZ42=ARC21)*(AUC3:AUC42=ARC19)*(AUJ3:AUJ42="L"))+SUMPRODUCT((ATZ3:ATZ42=ARC21)*(AUC3:AUC42=ARC20)*(AUJ3:AUJ42="L"))+SUMPRODUCT((ATZ3:ATZ42=ARC22)*(AUC3:AUC42=ARC21)*(AUK3:AUK42="L"))+SUMPRODUCT((ATZ3:ATZ42=ARC19)*(AUC3:AUC42=ARC21)*(AUK3:AUK42="L"))+SUMPRODUCT((ATZ3:ATZ42=ARC20)*(AUC3:AUC42=ARC21)*(AUK3:AUK42="L")),"")</f>
        <v/>
      </c>
      <c r="ARG21" s="255">
        <f ca="1">IF(ARC21&lt;&gt;"",VLOOKUP(ARC21,APF4:APJ29,5,FALSE),0)</f>
        <v>0</v>
      </c>
      <c r="ARH21" s="255">
        <f ca="1">IF(ARC21&lt;&gt;"",VLOOKUP(ARC21,APF4:APK29,6,FALSE),0)</f>
        <v>0</v>
      </c>
      <c r="ARI21" s="255">
        <f ca="1">ARG21-ARH21+1000</f>
        <v>1000</v>
      </c>
      <c r="ARJ21" s="255">
        <f ca="1">IF(ARC21&lt;&gt;"",VLOOKUP(ARC21,APF4:APM29,8,FALSE),0)</f>
        <v>0</v>
      </c>
      <c r="ARK21" s="255">
        <f ca="1">IF(ARC21&lt;&gt;"",VLOOKUP(ARC21,APF4:APN29,9,FALSE),0)</f>
        <v>0</v>
      </c>
      <c r="ARL21" s="255" t="str">
        <f ca="1">IF(ARC21&lt;&gt;"",ARJ21-ARK21+1000,"")</f>
        <v/>
      </c>
      <c r="ARM21" s="255" t="str">
        <f ca="1">IF(ARC21&lt;&gt;"",VLOOKUP(ARC21,APF18:APJ22,5,FALSE),"")</f>
        <v/>
      </c>
      <c r="ARN21" s="255" t="str">
        <f ca="1">IF(ARC21&lt;&gt;"",VLOOKUP(ARC21,APF18:APM22,8,FALSE),"")</f>
        <v/>
      </c>
      <c r="ARO21" s="255" t="str">
        <f ca="1">IF(ARC21&lt;&gt;"",VLOOKUP(ARC21,APF18:APT22,15,FALSE),"")</f>
        <v/>
      </c>
      <c r="ARP21" s="255" t="str">
        <f ca="1">IF(ARC21&lt;&gt;"",SUMPRODUCT((ATZ3:ATZ42=ARC21)*(AUC3:AUC42=ARC22)*AUF3:AUF42)+SUMPRODUCT((ATZ3:ATZ42=ARC21)*(AUC3:AUC42=ARC19)*AUF3:AUF42)+SUMPRODUCT((ATZ3:ATZ42=ARC21)*(AUC3:AUC42=ARC20)*AUF3:AUF42)+SUMPRODUCT((ATZ3:ATZ42=ARC22)*(AUC3:AUC42=ARC21)*AUG3:AUG42)+SUMPRODUCT((ATZ3:ATZ42=ARC19)*(AUC3:AUC42=ARC21)*AUG3:AUG42)+SUMPRODUCT((ATZ3:ATZ42=ARC20)*(AUC3:AUC42=ARC21)*AUG3:AUG42),"")</f>
        <v/>
      </c>
      <c r="ARQ21" s="255" t="str">
        <f ca="1">IF(ARC21&lt;&gt;"",SUMPRODUCT((ATZ3:ATZ42=ARC21)*(AUC3:AUC42=ARC22)*AUH3:AUH42)+SUMPRODUCT((ATZ3:ATZ42=ARC21)*(AUC3:AUC42=ARC19)*AUH3:AUH42)+SUMPRODUCT((ATZ3:ATZ42=ARC21)*(AUC3:AUC42=ARC20)*AUH3:AUH42)+SUMPRODUCT((ATZ3:ATZ42=ARC22)*(AUC3:AUC42=ARC21)*AUI3:AUI42)+SUMPRODUCT((ATZ3:ATZ42=ARC19)*(AUC3:AUC42=ARC21)*AUI3:AUI42)+SUMPRODUCT((ATZ3:ATZ42=ARC20)*(AUC3:AUC42=ARC21)*AUI3:AUI42),"")</f>
        <v/>
      </c>
      <c r="ARR21" s="255" t="str">
        <f ca="1">IF(ARC21&lt;&gt;"",ARD21*4+ARE21*2+ARP21+ARQ21,"")</f>
        <v/>
      </c>
      <c r="ARS21" s="255" t="str">
        <f ca="1">IF(ARC21&lt;&gt;"",RANK(ARR21,ARR19:ARR22),"")</f>
        <v/>
      </c>
      <c r="ART21" s="255">
        <f ca="1">SUMPRODUCT((ARR19:ARR22=ARR21)*(ARI19:ARI22&gt;ARI21))</f>
        <v>0</v>
      </c>
      <c r="ARU21" s="255">
        <f ca="1">SUMPRODUCT((ARR19:ARR22=ARR21)*(ARI19:ARI22=ARI21)*(ARL19:ARL22&gt;ARL21))</f>
        <v>0</v>
      </c>
      <c r="ARV21" s="255">
        <f ca="1">SUMPRODUCT((ARR18:ARR22=ARR21)*(ARI18:ARI22=ARI21)*(ARL18:ARL22=ARL21)*(ARM18:ARM22&gt;ARM21))</f>
        <v>0</v>
      </c>
      <c r="ARW21" s="255">
        <f ca="1">SUMPRODUCT((ARR18:ARR22=ARR21)*(ARI18:ARI22=ARI21)*(ARL18:ARL22=ARL21)*(ARM18:ARM22=ARM21)*(ARN18:ARN22&gt;ARN21))</f>
        <v>0</v>
      </c>
      <c r="ARX21" s="255">
        <f ca="1">SUMPRODUCT((ARR18:ARR22=ARR21)*(ARI18:ARI22=ARI21)*(ARL18:ARL22=ARL21)*(ARM18:ARM22=ARM21)*(ARN18:ARN22=ARN21)*(ARO18:ARO22&gt;ARO21))</f>
        <v>0</v>
      </c>
      <c r="ARY21" s="255" t="str">
        <f t="shared" ca="1" si="1074"/>
        <v/>
      </c>
      <c r="ARZ21" s="255" t="str">
        <f ca="1">IF(ARC21&lt;&gt;"",INDEX(ARC19:ARC22,MATCH(4,ARY19:ARY22,0),0),"")</f>
        <v/>
      </c>
      <c r="ASA21" s="255" t="str">
        <f ca="1">IF(AQB19&lt;&gt;"",AQB19,"")</f>
        <v/>
      </c>
      <c r="ASB21" s="255">
        <f ca="1">SUMPRODUCT((ATZ3:ATZ42=ASA21)*(AUC3:AUC42=ASA22)*(AUJ3:AUJ42="W"))+SUMPRODUCT((ATZ3:ATZ42=ASA21)*(AUC3:AUC42=ASA23)*(AUJ3:AUJ42="W"))+SUMPRODUCT((ATZ3:ATZ42=ASA21)*(AUC3:AUC42=ASA20)*(AUJ3:AUJ42="W"))+SUMPRODUCT((ATZ3:ATZ42=ASA22)*(AUC3:AUC42=ASA21)*(AUK3:AUK42="W"))+SUMPRODUCT((ATZ3:ATZ42=ASA23)*(AUC3:AUC42=ASA21)*(AUK3:AUK42="W"))+SUMPRODUCT((ATZ3:ATZ42=ASA20)*(AUC3:AUC42=ASA21)*(AUK3:AUK42="W"))</f>
        <v>0</v>
      </c>
      <c r="ASC21" s="255">
        <f ca="1">SUMPRODUCT((ATZ3:ATZ42=ASA21)*(AUC3:AUC42=ASA22)*(AUJ3:AUJ42="D"))+SUMPRODUCT((ATZ3:ATZ42=ASA21)*(AUC3:AUC42=ASA23)*(AUJ3:AUJ42="D"))+SUMPRODUCT((ATZ3:ATZ42=ASA21)*(AUC3:AUC42=ASA20)*(AUJ3:AUJ42="D"))+SUMPRODUCT((ATZ3:ATZ42=ASA22)*(AUC3:AUC42=ASA21)*(AUJ3:AUJ42="D"))+SUMPRODUCT((ATZ3:ATZ42=ASA23)*(AUC3:AUC42=ASA21)*(AUJ3:AUJ42="D"))+SUMPRODUCT((ATZ3:ATZ42=ASA20)*(AUC3:AUC42=ASA21)*(AUJ3:AUJ42="D"))</f>
        <v>0</v>
      </c>
      <c r="ASD21" s="255">
        <f ca="1">SUMPRODUCT((ATZ3:ATZ42=ASA21)*(AUC3:AUC42=ASA22)*(AUJ3:AUJ42="L"))+SUMPRODUCT((ATZ3:ATZ42=ASA21)*(AUC3:AUC42=ASA23)*(AUJ3:AUJ42="L"))+SUMPRODUCT((ATZ3:ATZ42=ASA21)*(AUC3:AUC42=ASA20)*(AUJ3:AUJ42="L"))+SUMPRODUCT((ATZ3:ATZ42=ASA22)*(AUC3:AUC42=ASA21)*(AUK3:AUK42="L"))+SUMPRODUCT((ATZ3:ATZ42=ASA23)*(AUC3:AUC42=ASA21)*(AUK3:AUK42="L"))+SUMPRODUCT((ATZ3:ATZ42=ASA20)*(AUC3:AUC42=ASA21)*(AUK3:AUK42="L"))</f>
        <v>0</v>
      </c>
      <c r="ASE21" s="255">
        <f ca="1">IF(ASA21&lt;&gt;"",VLOOKUP(ASA21,APF4:APJ29,5,FALSE),0)</f>
        <v>0</v>
      </c>
      <c r="ASF21" s="255">
        <f ca="1">IF(ASA21&lt;&gt;"",VLOOKUP(ASA21,APF4:APK29,6,FALSE),0)</f>
        <v>0</v>
      </c>
      <c r="ASG21" s="255">
        <f ca="1">ASE21-ASF21+1000</f>
        <v>1000</v>
      </c>
      <c r="ASH21" s="255">
        <f ca="1">IF(ASA21&lt;&gt;"",VLOOKUP(ASA21,APF4:APM29,8,FALSE),0)</f>
        <v>0</v>
      </c>
      <c r="ASI21" s="255">
        <f ca="1">IF(ASA21&lt;&gt;"",VLOOKUP(ASA21,APF4:APN29,9,FALSE),0)</f>
        <v>0</v>
      </c>
      <c r="ASJ21" s="255">
        <f t="shared" ref="ASJ21" ca="1" si="1194">ASH21-ASI21+1000</f>
        <v>1000</v>
      </c>
      <c r="ASK21" s="255" t="str">
        <f ca="1">IF(ASA21&lt;&gt;"",VLOOKUP(ASA21,APF18:APJ22,5,FALSE),"")</f>
        <v/>
      </c>
      <c r="ASL21" s="255" t="str">
        <f ca="1">IF(ASA21&lt;&gt;"",VLOOKUP(ASA21,APF18:APM22,8,FALSE),"")</f>
        <v/>
      </c>
      <c r="ASM21" s="255" t="str">
        <f ca="1">IF(ASA21&lt;&gt;"",VLOOKUP(ASA21,APF18:APT22,15,FALSE),"")</f>
        <v/>
      </c>
      <c r="ASN21" s="255">
        <f ca="1">SUMPRODUCT((ATZ3:ATZ42=ASA21)*(AUC3:AUC42=ASA22)*AUF3:AUF42)+SUMPRODUCT((ATZ3:ATZ42=ASA21)*(AUC3:AUC42=ASA23)*AUF3:AUF42)+SUMPRODUCT((ATZ3:ATZ42=ASA21)*(AUC3:AUC42=ASA20)*AUF3:AUF42)+SUMPRODUCT((ATZ3:ATZ42=ASA22)*(AUC3:AUC42=ASA21)*AUG3:AUG42)+SUMPRODUCT((ATZ3:ATZ42=ASA23)*(AUC3:AUC42=ASA21)*AUG3:AUG42)+SUMPRODUCT((ATZ3:ATZ42=ASA20)*(AUC3:AUC42=ASA21)*AUG3:AUG42)</f>
        <v>0</v>
      </c>
      <c r="ASO21" s="255">
        <f ca="1">SUMPRODUCT((ATZ3:ATZ42=ASA21)*(AUC3:AUC42=ASA22)*AUH3:AUH42)+SUMPRODUCT((ATZ3:ATZ42=ASA21)*(AUC3:AUC42=ASA23)*AUH3:AUH42)+SUMPRODUCT((ATZ3:ATZ42=ASA21)*(AUC3:AUC42=ASA20)*AUH3:AUH42)+SUMPRODUCT((ATZ3:ATZ42=ASA22)*(AUC3:AUC42=ASA21)*AUI3:AUI42)+SUMPRODUCT((ATZ3:ATZ42=ASA23)*(AUC3:AUC42=ASA21)*AUI3:AUI42)+SUMPRODUCT((ATZ3:ATZ42=ASA20)*(AUC3:AUC42=ASA21)*AUI3:AUI42)</f>
        <v>0</v>
      </c>
      <c r="ASP21" s="255">
        <f t="shared" ref="ASP21" ca="1" si="1195">ASB21*4+ASC21*2+ASN21+ASO21</f>
        <v>0</v>
      </c>
      <c r="ASQ21" s="255" t="str">
        <f ca="1">IF(ASA21&lt;&gt;"",RANK(ASP21,ASP20:ASP23),"")</f>
        <v/>
      </c>
      <c r="ASR21" s="255">
        <f ca="1">SUMPRODUCT((ASP20:ASP23=ASP21)*(ASG20:ASG23&gt;ASG21))</f>
        <v>0</v>
      </c>
      <c r="ASS21" s="255">
        <f ca="1">SUMPRODUCT((ASP20:ASP23=ASP21)*(ASG20:ASG23=ASG21)*(ASJ20:ASJ23&gt;ASJ21))</f>
        <v>0</v>
      </c>
      <c r="AST21" s="255">
        <f ca="1">SUMPRODUCT((ASP18:ASP22=ASP21)*(ASG18:ASG22=ASG21)*(ASJ18:ASJ22=ASJ21)*(ASK18:ASK22&gt;ASK21))</f>
        <v>0</v>
      </c>
      <c r="ASU21" s="255">
        <f ca="1">SUMPRODUCT((ASP18:ASP22=ASP21)*(ASG18:ASG22=ASG21)*(ASJ18:ASJ22=ASJ21)*(ASK18:ASK22=ASK21)*(ASL18:ASL22&gt;ASL21))</f>
        <v>0</v>
      </c>
      <c r="ASV21" s="255">
        <f ca="1">SUMPRODUCT((ASP18:ASP22=ASP21)*(ASG18:ASG22=ASG21)*(ASJ18:ASJ22=ASJ21)*(ASK18:ASK22=ASK21)*(ASL18:ASL22=ASL21)*(ASM18:ASM22&gt;ASM21))</f>
        <v>0</v>
      </c>
      <c r="ASW21" s="255" t="str">
        <f t="shared" ca="1" si="1155"/>
        <v/>
      </c>
      <c r="ASX21" s="255" t="str">
        <f ca="1">IF(ASA21&lt;&gt;"",INDEX(ASA20:ASA22,MATCH(4,ASW20:ASW22,0),0),"")</f>
        <v/>
      </c>
      <c r="ASY21" s="255" t="str">
        <f ca="1">IF(AQC18&lt;&gt;"",AQC18,"")</f>
        <v/>
      </c>
      <c r="ASZ21" s="255">
        <f ca="1">SUMPRODUCT((ATZ3:ATZ42=ASY21)*(AUC3:AUC42=ASY22)*(AUJ3:AUJ42="W"))+SUMPRODUCT((ATZ3:ATZ42=ASY21)*(AUC3:AUC42=ASY23)*(AUJ3:AUJ42="W"))+SUMPRODUCT((ATZ3:ATZ42=ASY21)*(AUC3:AUC42=ASY24)*(AUJ3:AUJ42="W"))+SUMPRODUCT((ATZ3:ATZ42=ASY22)*(AUC3:AUC42=ASY21)*(AUK3:AUK42="W"))+SUMPRODUCT((ATZ3:ATZ42=ASY23)*(AUC3:AUC42=ASY21)*(AUK3:AUK42="W"))+SUMPRODUCT((ATZ3:ATZ42=ASY24)*(AUC3:AUC42=ASY21)*(AUK3:AUK42="W"))</f>
        <v>0</v>
      </c>
      <c r="ATA21" s="255">
        <f ca="1">SUMPRODUCT((ATZ3:ATZ42=ASY21)*(AUC3:AUC42=ASY22)*(AUJ3:AUJ42="D"))+SUMPRODUCT((ATZ3:ATZ42=ASY21)*(AUC3:AUC42=ASY23)*(AUJ3:AUJ42="D"))+SUMPRODUCT((ATZ3:ATZ42=ASY21)*(AUC3:AUC42=ASY24)*(AUJ3:AUJ42="D"))+SUMPRODUCT((ATZ3:ATZ42=ASY22)*(AUC3:AUC42=ASY21)*(AUJ3:AUJ42="D"))+SUMPRODUCT((ATZ3:ATZ42=ASY23)*(AUC3:AUC42=ASY21)*(AUJ3:AUJ42="D"))+SUMPRODUCT((ATZ3:ATZ42=ASY24)*(AUC3:AUC42=ASY21)*(AUJ3:AUJ42="D"))</f>
        <v>0</v>
      </c>
      <c r="ATB21" s="255">
        <f ca="1">SUMPRODUCT((ATZ3:ATZ42=ASY21)*(AUC3:AUC42=ASY22)*(AUJ3:AUJ42="L"))+SUMPRODUCT((ATZ3:ATZ42=ASY21)*(AUC3:AUC42=ASY23)*(AUJ3:AUJ42="L"))+SUMPRODUCT((ATZ3:ATZ42=ASY21)*(AUC3:AUC42=ASY24)*(AUJ3:AUJ42="L"))+SUMPRODUCT((ATZ3:ATZ42=ASY22)*(AUC3:AUC42=ASY21)*(AUK3:AUK42="L"))+SUMPRODUCT((ATZ3:ATZ42=ASY23)*(AUC3:AUC42=ASY21)*(AUK3:AUK42="L"))+SUMPRODUCT((ATZ3:ATZ42=ASY24)*(AUC3:AUC42=ASY21)*(AUK3:AUK42="L"))</f>
        <v>0</v>
      </c>
      <c r="ATC21" s="255">
        <f ca="1">IF(ASY21&lt;&gt;"",VLOOKUP(ASY21,APF4:APJ29,5,FALSE),0)</f>
        <v>0</v>
      </c>
      <c r="ATD21" s="255">
        <f ca="1">IF(ASY21&lt;&gt;"",VLOOKUP(ASY21,APF4:APK29,6,FALSE),0)</f>
        <v>0</v>
      </c>
      <c r="ATE21" s="255">
        <f ca="1">ATC21-ATD21+1000</f>
        <v>1000</v>
      </c>
      <c r="ATF21" s="255">
        <f ca="1">IF(ASY21&lt;&gt;"",VLOOKUP(ASY21,APF4:APM29,8,FALSE),0)</f>
        <v>0</v>
      </c>
      <c r="ATG21" s="255">
        <f ca="1">IF(ASY21&lt;&gt;"",VLOOKUP(ASY21,APF4:APN29,9,FALSE),0)</f>
        <v>0</v>
      </c>
      <c r="ATH21" s="255">
        <f ca="1">ATF21-ATG21+1000</f>
        <v>1000</v>
      </c>
      <c r="ATI21" s="255" t="str">
        <f ca="1">IF(ASY21&lt;&gt;"",VLOOKUP(ASY21,APF18:APJ22,5,FALSE),"")</f>
        <v/>
      </c>
      <c r="ATJ21" s="255" t="str">
        <f ca="1">IF(ASY21&lt;&gt;"",VLOOKUP(ASY21,APF18:APM22,8,FALSE),"")</f>
        <v/>
      </c>
      <c r="ATK21" s="255" t="str">
        <f ca="1">IF(ASY21&lt;&gt;"",VLOOKUP(ASY21,APF18:APT22,15,FALSE),"")</f>
        <v/>
      </c>
      <c r="ATL21" s="255">
        <f ca="1">SUMPRODUCT((ATZ3:ATZ42=ASY21)*(AUC3:AUC42=ASY22)*AUF3:AUF42)+SUMPRODUCT((ATZ3:ATZ42=ASY21)*(AUC3:AUC42=ASY23)*AUF3:AUF42)+SUMPRODUCT((ATZ3:ATZ42=ASY21)*(AUC3:AUC42=ASY24)*AUF3:AUF42)+SUMPRODUCT((ATZ3:ATZ42=ASY22)*(AUC3:AUC42=ASY21)*AUG3:AUG42)+SUMPRODUCT((ATZ3:ATZ42=ASY23)*(AUC3:AUC42=ASY21)*AUG3:AUG42)+SUMPRODUCT((ATZ3:ATZ42=ASY24)*(AUC3:AUC42=ASY21)*AUG3:AUG42)</f>
        <v>0</v>
      </c>
      <c r="ATM21" s="255">
        <f ca="1">SUMPRODUCT((ATZ3:ATZ42=ASY21)*(AUC3:AUC42=ASY22)*AUH3:AUH42)+SUMPRODUCT((ATZ3:ATZ42=ASY21)*(AUC3:AUC42=ASY23)*AUH3:AUH42)+SUMPRODUCT((ATZ3:ATZ42=ASY21)*(AUC3:AUC42=ASY24)*AUH3:AUH42)+SUMPRODUCT((ATZ3:ATZ42=ASY22)*(AUC3:AUC42=ASY21)*AUI3:AUI42)+SUMPRODUCT((ATZ3:ATZ42=ASY23)*(AUC3:AUC42=ASY21)*AUI3:AUI42)+SUMPRODUCT((ATZ3:ATZ42=ASY24)*(AUC3:AUC42=ASY21)*AUI3:AUI42)</f>
        <v>0</v>
      </c>
      <c r="ATN21" s="255">
        <f ca="1">ASZ21*4+ATA21*2+ATL21+ATM21</f>
        <v>0</v>
      </c>
      <c r="ATO21" s="255" t="str">
        <f ca="1">IF(ASY21&lt;&gt;"",RANK(ATN21,ATN21:ATN24),"")</f>
        <v/>
      </c>
      <c r="ATP21" s="255">
        <f ca="1">SUMPRODUCT((ATN21:ATN24=ATN21)*(ATE21:ATE24&gt;ATE21))</f>
        <v>0</v>
      </c>
      <c r="ATQ21" s="255">
        <f ca="1">SUMPRODUCT((ATN21:ATN24=ATN21)*(ATE21:ATE24=ATE21)*(ATH21:ATH24&gt;ATH21))</f>
        <v>0</v>
      </c>
      <c r="ATR21" s="255">
        <f ca="1">SUMPRODUCT((ATN18:ATN22=ATN21)*(ATE18:ATE22=ATE21)*(ATH18:ATH22=ATH21)*(ATI18:ATI22&gt;ATI21))</f>
        <v>0</v>
      </c>
      <c r="ATS21" s="255">
        <f ca="1">SUMPRODUCT((ATN18:ATN22=ATN21)*(ATE18:ATE22=ATE21)*(ATH18:ATH22=ATH21)*(ATI18:ATI22=ATI21)*(ATJ18:ATJ22&gt;ATJ21))</f>
        <v>0</v>
      </c>
      <c r="ATT21" s="255">
        <f ca="1">SUMPRODUCT((ATN18:ATN22=ATN21)*(ATE18:ATE22=ATE21)*(ATH18:ATH22=ATH21)*(ATI18:ATI22=ATI21)*(ATJ18:ATJ22=ATJ21)*(ATK18:ATK22&gt;ATK21))</f>
        <v>0</v>
      </c>
      <c r="ATU21" s="255" t="str">
        <f t="shared" ref="ATU21:ATU22" ca="1" si="1196">IF(ASY21&lt;&gt;"",SUM(ATO21:ATT21)+3,"")</f>
        <v/>
      </c>
      <c r="ATV21" s="255" t="str">
        <f ca="1">IF(ASY21&lt;&gt;"",IF(ATU21=4,ASY21,ASY22),"")</f>
        <v/>
      </c>
      <c r="ATW21" s="255" t="str">
        <f ca="1">IF(ATV21&lt;&gt;"",ATV21,IF(ASX21&lt;&gt;"",ASX21,IF(ARZ21&lt;&gt;"",ARZ21,IF(ARB21&lt;&gt;"",ARB21,APX21))))</f>
        <v>Argentina</v>
      </c>
      <c r="ATX21" s="255">
        <v>4</v>
      </c>
      <c r="ATY21" s="255">
        <v>19</v>
      </c>
      <c r="ATZ21" s="255" t="str">
        <f t="shared" si="74"/>
        <v>Ireland</v>
      </c>
      <c r="AUA21" s="255" t="str">
        <f ca="1">IF(OFFSET('All Players'!$W28,0,AUA$1)&lt;&gt;"",OFFSET('All Players'!$W28,0,AUA$1),"")</f>
        <v/>
      </c>
      <c r="AUB21" s="255" t="str">
        <f ca="1">IF(OFFSET('All Players'!$Y28,0,AUA$1)&lt;&gt;"",OFFSET('All Players'!$Y28,0,AUA$1),"")</f>
        <v/>
      </c>
      <c r="AUC21" s="255" t="str">
        <f t="shared" si="75"/>
        <v>Romania</v>
      </c>
      <c r="AUD21" s="255" t="str">
        <f ca="1">IF(OFFSET('All Players'!$AA28,0,AUC$1)&lt;&gt;"",OFFSET('All Players'!$AA28,0,AUC$1),"")</f>
        <v/>
      </c>
      <c r="AUE21" s="255" t="str">
        <f ca="1">IF(OFFSET('All Players'!$AC28,0,AUD$1)&lt;&gt;"",OFFSET('All Players'!$AC28,0,AUD$1),"")</f>
        <v/>
      </c>
      <c r="AUF21" s="255">
        <f t="shared" ca="1" si="76"/>
        <v>0</v>
      </c>
      <c r="AUG21" s="255">
        <f t="shared" ca="1" si="77"/>
        <v>0</v>
      </c>
      <c r="AUH21" s="255">
        <f t="shared" ca="1" si="78"/>
        <v>0</v>
      </c>
      <c r="AUI21" s="255">
        <f t="shared" ca="1" si="79"/>
        <v>0</v>
      </c>
      <c r="AUJ21" s="255" t="str">
        <f t="shared" ca="1" si="80"/>
        <v/>
      </c>
      <c r="AUK21" s="255" t="str">
        <f t="shared" ca="1" si="81"/>
        <v/>
      </c>
      <c r="AUL21" s="255">
        <f ca="1">VLOOKUP(AUM21,AZD18:AZE22,2,FALSE)</f>
        <v>2</v>
      </c>
      <c r="AUM21" s="255" t="s">
        <v>35</v>
      </c>
      <c r="AUN21" s="255">
        <f t="shared" ca="1" si="930"/>
        <v>0</v>
      </c>
      <c r="AUO21" s="255">
        <f t="shared" ca="1" si="931"/>
        <v>0</v>
      </c>
      <c r="AUP21" s="255">
        <f t="shared" ca="1" si="932"/>
        <v>0</v>
      </c>
      <c r="AUQ21" s="255">
        <f t="shared" ca="1" si="933"/>
        <v>0</v>
      </c>
      <c r="AUR21" s="255">
        <f t="shared" ca="1" si="1075"/>
        <v>0</v>
      </c>
      <c r="AUS21" s="255">
        <f t="shared" ca="1" si="934"/>
        <v>1000</v>
      </c>
      <c r="AUT21" s="255">
        <f t="shared" ca="1" si="1076"/>
        <v>0</v>
      </c>
      <c r="AUU21" s="255">
        <f t="shared" ca="1" si="1077"/>
        <v>0</v>
      </c>
      <c r="AUV21" s="255">
        <f t="shared" ca="1" si="935"/>
        <v>1000</v>
      </c>
      <c r="AUW21" s="255">
        <f t="shared" ca="1" si="936"/>
        <v>0</v>
      </c>
      <c r="AUX21" s="255">
        <f ca="1">SUMIF(AZG:AZG,AUM21,AZM:AZM)+SUMIF(AZJ:AZJ,AUM21,AZN:AZN)</f>
        <v>0</v>
      </c>
      <c r="AUY21" s="255">
        <f ca="1">SUMIF(AZG:AZG,AUM21,AZO:AZO)+SUMIF(AZJ:AZJ,AUM21,AZP:AZP)</f>
        <v>0</v>
      </c>
      <c r="AUZ21" s="255">
        <f t="shared" ca="1" si="937"/>
        <v>0</v>
      </c>
      <c r="AVA21" s="255">
        <v>13</v>
      </c>
      <c r="AVB21" s="255">
        <f t="shared" ca="1" si="1078"/>
        <v>1</v>
      </c>
      <c r="AVD21" s="255">
        <f ca="1">RANK(AUZ21,AUZ$18:AUZ$22)+COUNTIF(AUZ$18:AUZ21,AUZ21)-1</f>
        <v>4</v>
      </c>
      <c r="AVE21" s="255" t="str">
        <f ca="1">INDEX(AUM$18:AUM$22,MATCH(4,AVD$18:AVD$22,0),0)</f>
        <v>Georgia</v>
      </c>
      <c r="AVF21" s="255">
        <f t="shared" ca="1" si="1079"/>
        <v>1</v>
      </c>
      <c r="AVG21" s="255" t="str">
        <f ca="1">IF(AND(AVG20&lt;&gt;"",AVF21=1),AVE21,"")</f>
        <v>Georgia</v>
      </c>
      <c r="AVH21" s="255" t="str">
        <f ca="1">IF(AND(AVH20&lt;&gt;"",AVF22=2),AVE22,"")</f>
        <v/>
      </c>
      <c r="AVL21" s="255" t="str">
        <f t="shared" ca="1" si="1080"/>
        <v>Georgia</v>
      </c>
      <c r="AVM21" s="255">
        <f ca="1">SUMPRODUCT((AZG3:AZG42=AVL21)*(AZJ3:AZJ42=AVL22)*(AZQ3:AZQ42="W"))+SUMPRODUCT((AZG3:AZG42=AVL21)*(AZJ3:AZJ42=AVL18)*(AZQ3:AZQ42="W"))+SUMPRODUCT((AZG3:AZG42=AVL21)*(AZJ3:AZJ42=AVL19)*(AZQ3:AZQ42="W"))+SUMPRODUCT((AZG3:AZG42=AVL21)*(AZJ3:AZJ42=AVL20)*(AZQ3:AZQ42="W"))+SUMPRODUCT((AZG3:AZG42=AVL22)*(AZJ3:AZJ42=AVL21)*(AZR3:AZR42="W"))+SUMPRODUCT((AZG3:AZG42=AVL18)*(AZJ3:AZJ42=AVL21)*(AZR3:AZR42="W"))+SUMPRODUCT((AZG3:AZG42=AVL19)*(AZJ3:AZJ42=AVL21)*(AZR3:AZR42="W"))+SUMPRODUCT((AZG3:AZG42=AVL20)*(AZJ3:AZJ42=AVL21)*(AZR3:AZR42="W"))</f>
        <v>0</v>
      </c>
      <c r="AVN21" s="255">
        <f ca="1">SUMPRODUCT((AZG3:AZG42=AVL21)*(AZJ3:AZJ42=AVL22)*(AZQ3:AZQ42="D"))+SUMPRODUCT((AZG3:AZG42=AVL21)*(AZJ3:AZJ42=AVL18)*(AZQ3:AZQ42="D"))+SUMPRODUCT((AZG3:AZG42=AVL21)*(AZJ3:AZJ42=AVL19)*(AZQ3:AZQ42="D"))+SUMPRODUCT((AZG3:AZG42=AVL21)*(AZJ3:AZJ42=AVL20)*(AZQ3:AZQ42="D"))+SUMPRODUCT((AZG3:AZG42=AVL22)*(AZJ3:AZJ42=AVL21)*(AZQ3:AZQ42="D"))+SUMPRODUCT((AZG3:AZG42=AVL18)*(AZJ3:AZJ42=AVL21)*(AZQ3:AZQ42="D"))+SUMPRODUCT((AZG3:AZG42=AVL19)*(AZJ3:AZJ42=AVL21)*(AZQ3:AZQ42="D"))+SUMPRODUCT((AZG3:AZG42=AVL20)*(AZJ3:AZJ42=AVL21)*(AZQ3:AZQ42="D"))</f>
        <v>0</v>
      </c>
      <c r="AVO21" s="255">
        <f ca="1">SUMPRODUCT((AZG3:AZG42=AVL21)*(AZJ3:AZJ42=AVL22)*(AZQ3:AZQ42="L"))+SUMPRODUCT((AZG3:AZG42=AVL21)*(AZJ3:AZJ42=AVL18)*(AZQ3:AZQ42="L"))+SUMPRODUCT((AZG3:AZG42=AVL21)*(AZJ3:AZJ42=AVL19)*(AZQ3:AZQ42="L"))+SUMPRODUCT((AZG3:AZG42=AVL21)*(AZJ3:AZJ42=AVL20)*(AZQ3:AZQ42="L"))+SUMPRODUCT((AZG3:AZG42=AVL22)*(AZJ3:AZJ42=AVL21)*(AZR3:AZR42="L"))+SUMPRODUCT((AZG3:AZG42=AVL18)*(AZJ3:AZJ42=AVL21)*(AZR3:AZR42="L"))+SUMPRODUCT((AZG3:AZG42=AVL19)*(AZJ3:AZJ42=AVL21)*(AZR3:AZR42="L"))+SUMPRODUCT((AZG3:AZG42=AVL20)*(AZJ3:AZJ42=AVL21)*(AZR3:AZR42="L"))</f>
        <v>0</v>
      </c>
      <c r="AVP21" s="255">
        <f ca="1">IF(AVL21&lt;&gt;"",VLOOKUP(AVL21,AUM4:AUQ29,5,FALSE),0)</f>
        <v>0</v>
      </c>
      <c r="AVQ21" s="255">
        <f ca="1">IF(AVL21&lt;&gt;"",VLOOKUP(AVL21,AUM4:AUR29,6,FALSE),0)</f>
        <v>0</v>
      </c>
      <c r="AVR21" s="255">
        <f ca="1">AVP21-AVQ21+1000</f>
        <v>1000</v>
      </c>
      <c r="AVS21" s="255">
        <f ca="1">IF(AVL21&lt;&gt;"",VLOOKUP(AVL21,AUM4:AUT29,8,FALSE),0)</f>
        <v>0</v>
      </c>
      <c r="AVT21" s="255">
        <f ca="1">IF(AVL21&lt;&gt;"",VLOOKUP(AVL21,AUM4:AUU29,9,FALSE),0)</f>
        <v>0</v>
      </c>
      <c r="AVU21" s="255">
        <f ca="1">IF(AVL21&lt;&gt;"",AVS21-AVT21+1000,"")</f>
        <v>1000</v>
      </c>
      <c r="AVV21" s="255">
        <f ca="1">IF(AVL21&lt;&gt;"",VLOOKUP(AVL21,AUM18:AUQ22,5,FALSE),"")</f>
        <v>0</v>
      </c>
      <c r="AVW21" s="255">
        <f ca="1">IF(AVL21&lt;&gt;"",VLOOKUP(AVL21,AUM18:AUT22,8,FALSE),"")</f>
        <v>0</v>
      </c>
      <c r="AVX21" s="255">
        <f ca="1">IF(AVL21&lt;&gt;"",VLOOKUP(AVL21,AUM18:AVA22,15,FALSE),"")</f>
        <v>13</v>
      </c>
      <c r="AVY21" s="255">
        <f ca="1">SUMPRODUCT((AZG3:AZG42=AVL21)*(AZJ3:AZJ42=AVL22)*AZM3:AZM42)+SUMPRODUCT((AZG3:AZG42=AVL21)*(AZJ3:AZJ42=AVL18)*AZM3:AZM42)+SUMPRODUCT((AZG3:AZG42=AVL21)*(AZJ3:AZJ42=AVL19)*AZM3:AZM42)+SUMPRODUCT((AZG3:AZG42=AVL21)*(AZJ3:AZJ42=AVL20)*AZM3:AZM42)+SUMPRODUCT((AZG3:AZG42=AVL22)*(AZJ3:AZJ42=AVL21)*AZN3:AZN42)+SUMPRODUCT((AZG3:AZG42=AVL18)*(AZJ3:AZJ42=AVL21)*AZN3:AZN42)+SUMPRODUCT((AZG3:AZG42=AVL19)*(AZJ3:AZJ42=AVL21)*AZN3:AZN42)+SUMPRODUCT((AZG3:AZG42=AVL20)*(AZJ3:AZJ42=AVL21)*AZN3:AZN42)</f>
        <v>0</v>
      </c>
      <c r="AVZ21" s="255">
        <f ca="1">SUMPRODUCT((AZG3:AZG42=AVL21)*(AZJ3:AZJ42=AVL22)*AZO3:AZO42)+SUMPRODUCT((AZG3:AZG42=AVL21)*(AZJ3:AZJ42=AVL18)*AZO3:AZO42)+SUMPRODUCT((AZG3:AZG42=AVL21)*(AZJ3:AZJ42=AVL19)*AZO3:AZO42)+SUMPRODUCT((AZG3:AZG42=AVL21)*(AZJ3:AZJ42=AVL20)*AZO3:AZO42)+SUMPRODUCT((AZG3:AZG42=AVL22)*(AZJ3:AZJ42=AVL21)*AZP3:AZP42)+SUMPRODUCT((AZG3:AZG42=AVL18)*(AZJ3:AZJ42=AVL21)*AZP3:AZP42)+SUMPRODUCT((AZG3:AZG42=AVL19)*(AZJ3:AZJ42=AVL21)*AZP3:AZP42)+SUMPRODUCT((AZG3:AZG42=AVL20)*(AZJ3:AZJ42=AVL21)*AZP3:AZP42)</f>
        <v>0</v>
      </c>
      <c r="AWA21" s="255">
        <f ca="1">IF(AVL21&lt;&gt;"",AVM21*4+AVN21*2+AVY21+AVZ21,"")</f>
        <v>0</v>
      </c>
      <c r="AWB21" s="255">
        <f ca="1">IF(AVL21&lt;&gt;"",RANK(AWA21,AWA18:AWA22),"")</f>
        <v>1</v>
      </c>
      <c r="AWC21" s="255">
        <f ca="1">SUMPRODUCT((AWA18:AWA22=AWA21)*(AVR18:AVR22&gt;AVR21))</f>
        <v>0</v>
      </c>
      <c r="AWD21" s="255">
        <f ca="1">SUMPRODUCT((AWA18:AWA22=AWA21)*(AVR18:AVR22=AVR21)*(AVU18:AVU22&gt;AVU21))</f>
        <v>0</v>
      </c>
      <c r="AWE21" s="255">
        <f ca="1">SUMPRODUCT((AWA18:AWA22=AWA21)*(AVR18:AVR22=AVR21)*(AVU18:AVU22=AVU21)*(AVV18:AVV22&gt;AVV21))</f>
        <v>0</v>
      </c>
      <c r="AWF21" s="255">
        <f ca="1">SUMPRODUCT((AWA18:AWA22=AWA21)*(AVR18:AVR22=AVR21)*(AVU18:AVU22=AVU21)*(AVV18:AVV22=AVV21)*(AVW18:AVW22&gt;AVW21))</f>
        <v>0</v>
      </c>
      <c r="AWG21" s="255">
        <f ca="1">SUMPRODUCT((AWA18:AWA22=AWA21)*(AVR18:AVR22=AVR21)*(AVU18:AVU22=AVU21)*(AVV18:AVV22=AVV21)*(AVW18:AVW22=AVW21)*(AVX18:AVX22&gt;AVX21))</f>
        <v>1</v>
      </c>
      <c r="AWH21" s="255">
        <f t="shared" ca="1" si="938"/>
        <v>2</v>
      </c>
      <c r="AWI21" s="255" t="str">
        <f ca="1">IF(AVL21&lt;&gt;"",INDEX(AVL18:AVL22,MATCH(4,AWH18:AWH22,0),0),"")</f>
        <v>Argentina</v>
      </c>
      <c r="AWJ21" s="255" t="str">
        <f ca="1">IF(AVH20&lt;&gt;"",AVH20,"")</f>
        <v/>
      </c>
      <c r="AWK21" s="255" t="str">
        <f ca="1">IF(AWJ21&lt;&gt;"",SUMPRODUCT((AZG3:AZG42=AWJ21)*(AZJ3:AZJ42=AWJ22)*(AZQ3:AZQ42="W"))+SUMPRODUCT((AZG3:AZG42=AWJ21)*(AZJ3:AZJ42=AWJ19)*(AZQ3:AZQ42="W"))+SUMPRODUCT((AZG3:AZG42=AWJ21)*(AZJ3:AZJ42=AWJ20)*(AZQ3:AZQ42="W"))+SUMPRODUCT((AZG3:AZG42=AWJ22)*(AZJ3:AZJ42=AWJ21)*(AZR3:AZR42="W"))+SUMPRODUCT((AZG3:AZG42=AWJ19)*(AZJ3:AZJ42=AWJ21)*(AZR3:AZR42="W"))+SUMPRODUCT((AZG3:AZG42=AWJ20)*(AZJ3:AZJ42=AWJ21)*(AZR3:AZR42="W")),"")</f>
        <v/>
      </c>
      <c r="AWL21" s="255" t="str">
        <f ca="1">IF(AWJ21&lt;&gt;"",SUMPRODUCT((AZG3:AZG42=AWJ21)*(AZJ3:AZJ42=AWJ22)*(AZQ3:AZQ42="D"))+SUMPRODUCT((AZG3:AZG42=AWJ21)*(AZJ3:AZJ42=AWJ19)*(AZQ3:AZQ42="D"))+SUMPRODUCT((AZG3:AZG42=AWJ21)*(AZJ3:AZJ42=AWJ20)*(AZQ3:AZQ42="D"))+SUMPRODUCT((AZG3:AZG42=AWJ22)*(AZJ3:AZJ42=AWJ21)*(AZQ3:AZQ42="D"))+SUMPRODUCT((AZG3:AZG42=AWJ19)*(AZJ3:AZJ42=AWJ21)*(AZQ3:AZQ42="D"))+SUMPRODUCT((AZG3:AZG42=AWJ20)*(AZJ3:AZJ42=AWJ21)*(AZQ3:AZQ42="D")),"")</f>
        <v/>
      </c>
      <c r="AWM21" s="255" t="str">
        <f ca="1">IF(AWJ21&lt;&gt;"",SUMPRODUCT((AZG3:AZG42=AWJ21)*(AZJ3:AZJ42=AWJ22)*(AZQ3:AZQ42="L"))+SUMPRODUCT((AZG3:AZG42=AWJ21)*(AZJ3:AZJ42=AWJ19)*(AZQ3:AZQ42="L"))+SUMPRODUCT((AZG3:AZG42=AWJ21)*(AZJ3:AZJ42=AWJ20)*(AZQ3:AZQ42="L"))+SUMPRODUCT((AZG3:AZG42=AWJ22)*(AZJ3:AZJ42=AWJ21)*(AZR3:AZR42="L"))+SUMPRODUCT((AZG3:AZG42=AWJ19)*(AZJ3:AZJ42=AWJ21)*(AZR3:AZR42="L"))+SUMPRODUCT((AZG3:AZG42=AWJ20)*(AZJ3:AZJ42=AWJ21)*(AZR3:AZR42="L")),"")</f>
        <v/>
      </c>
      <c r="AWN21" s="255">
        <f ca="1">IF(AWJ21&lt;&gt;"",VLOOKUP(AWJ21,AUM4:AUQ29,5,FALSE),0)</f>
        <v>0</v>
      </c>
      <c r="AWO21" s="255">
        <f ca="1">IF(AWJ21&lt;&gt;"",VLOOKUP(AWJ21,AUM4:AUR29,6,FALSE),0)</f>
        <v>0</v>
      </c>
      <c r="AWP21" s="255">
        <f ca="1">AWN21-AWO21+1000</f>
        <v>1000</v>
      </c>
      <c r="AWQ21" s="255">
        <f ca="1">IF(AWJ21&lt;&gt;"",VLOOKUP(AWJ21,AUM4:AUT29,8,FALSE),0)</f>
        <v>0</v>
      </c>
      <c r="AWR21" s="255">
        <f ca="1">IF(AWJ21&lt;&gt;"",VLOOKUP(AWJ21,AUM4:AUU29,9,FALSE),0)</f>
        <v>0</v>
      </c>
      <c r="AWS21" s="255" t="str">
        <f ca="1">IF(AWJ21&lt;&gt;"",AWQ21-AWR21+1000,"")</f>
        <v/>
      </c>
      <c r="AWT21" s="255" t="str">
        <f ca="1">IF(AWJ21&lt;&gt;"",VLOOKUP(AWJ21,AUM18:AUQ22,5,FALSE),"")</f>
        <v/>
      </c>
      <c r="AWU21" s="255" t="str">
        <f ca="1">IF(AWJ21&lt;&gt;"",VLOOKUP(AWJ21,AUM18:AUT22,8,FALSE),"")</f>
        <v/>
      </c>
      <c r="AWV21" s="255" t="str">
        <f ca="1">IF(AWJ21&lt;&gt;"",VLOOKUP(AWJ21,AUM18:AVA22,15,FALSE),"")</f>
        <v/>
      </c>
      <c r="AWW21" s="255" t="str">
        <f ca="1">IF(AWJ21&lt;&gt;"",SUMPRODUCT((AZG3:AZG42=AWJ21)*(AZJ3:AZJ42=AWJ22)*AZM3:AZM42)+SUMPRODUCT((AZG3:AZG42=AWJ21)*(AZJ3:AZJ42=AWJ19)*AZM3:AZM42)+SUMPRODUCT((AZG3:AZG42=AWJ21)*(AZJ3:AZJ42=AWJ20)*AZM3:AZM42)+SUMPRODUCT((AZG3:AZG42=AWJ22)*(AZJ3:AZJ42=AWJ21)*AZN3:AZN42)+SUMPRODUCT((AZG3:AZG42=AWJ19)*(AZJ3:AZJ42=AWJ21)*AZN3:AZN42)+SUMPRODUCT((AZG3:AZG42=AWJ20)*(AZJ3:AZJ42=AWJ21)*AZN3:AZN42),"")</f>
        <v/>
      </c>
      <c r="AWX21" s="255" t="str">
        <f ca="1">IF(AWJ21&lt;&gt;"",SUMPRODUCT((AZG3:AZG42=AWJ21)*(AZJ3:AZJ42=AWJ22)*AZO3:AZO42)+SUMPRODUCT((AZG3:AZG42=AWJ21)*(AZJ3:AZJ42=AWJ19)*AZO3:AZO42)+SUMPRODUCT((AZG3:AZG42=AWJ21)*(AZJ3:AZJ42=AWJ20)*AZO3:AZO42)+SUMPRODUCT((AZG3:AZG42=AWJ22)*(AZJ3:AZJ42=AWJ21)*AZP3:AZP42)+SUMPRODUCT((AZG3:AZG42=AWJ19)*(AZJ3:AZJ42=AWJ21)*AZP3:AZP42)+SUMPRODUCT((AZG3:AZG42=AWJ20)*(AZJ3:AZJ42=AWJ21)*AZP3:AZP42),"")</f>
        <v/>
      </c>
      <c r="AWY21" s="255" t="str">
        <f ca="1">IF(AWJ21&lt;&gt;"",AWK21*4+AWL21*2+AWW21+AWX21,"")</f>
        <v/>
      </c>
      <c r="AWZ21" s="255" t="str">
        <f ca="1">IF(AWJ21&lt;&gt;"",RANK(AWY21,AWY19:AWY22),"")</f>
        <v/>
      </c>
      <c r="AXA21" s="255">
        <f ca="1">SUMPRODUCT((AWY19:AWY22=AWY21)*(AWP19:AWP22&gt;AWP21))</f>
        <v>0</v>
      </c>
      <c r="AXB21" s="255">
        <f ca="1">SUMPRODUCT((AWY19:AWY22=AWY21)*(AWP19:AWP22=AWP21)*(AWS19:AWS22&gt;AWS21))</f>
        <v>0</v>
      </c>
      <c r="AXC21" s="255">
        <f ca="1">SUMPRODUCT((AWY18:AWY22=AWY21)*(AWP18:AWP22=AWP21)*(AWS18:AWS22=AWS21)*(AWT18:AWT22&gt;AWT21))</f>
        <v>0</v>
      </c>
      <c r="AXD21" s="255">
        <f ca="1">SUMPRODUCT((AWY18:AWY22=AWY21)*(AWP18:AWP22=AWP21)*(AWS18:AWS22=AWS21)*(AWT18:AWT22=AWT21)*(AWU18:AWU22&gt;AWU21))</f>
        <v>0</v>
      </c>
      <c r="AXE21" s="255">
        <f ca="1">SUMPRODUCT((AWY18:AWY22=AWY21)*(AWP18:AWP22=AWP21)*(AWS18:AWS22=AWS21)*(AWT18:AWT22=AWT21)*(AWU18:AWU22=AWU21)*(AWV18:AWV22&gt;AWV21))</f>
        <v>0</v>
      </c>
      <c r="AXF21" s="255" t="str">
        <f t="shared" ca="1" si="1083"/>
        <v/>
      </c>
      <c r="AXG21" s="255" t="str">
        <f ca="1">IF(AWJ21&lt;&gt;"",INDEX(AWJ19:AWJ22,MATCH(4,AXF19:AXF22,0),0),"")</f>
        <v/>
      </c>
      <c r="AXH21" s="255" t="str">
        <f ca="1">IF(AVI19&lt;&gt;"",AVI19,"")</f>
        <v/>
      </c>
      <c r="AXI21" s="255">
        <f ca="1">SUMPRODUCT((AZG3:AZG42=AXH21)*(AZJ3:AZJ42=AXH22)*(AZQ3:AZQ42="W"))+SUMPRODUCT((AZG3:AZG42=AXH21)*(AZJ3:AZJ42=AXH23)*(AZQ3:AZQ42="W"))+SUMPRODUCT((AZG3:AZG42=AXH21)*(AZJ3:AZJ42=AXH20)*(AZQ3:AZQ42="W"))+SUMPRODUCT((AZG3:AZG42=AXH22)*(AZJ3:AZJ42=AXH21)*(AZR3:AZR42="W"))+SUMPRODUCT((AZG3:AZG42=AXH23)*(AZJ3:AZJ42=AXH21)*(AZR3:AZR42="W"))+SUMPRODUCT((AZG3:AZG42=AXH20)*(AZJ3:AZJ42=AXH21)*(AZR3:AZR42="W"))</f>
        <v>0</v>
      </c>
      <c r="AXJ21" s="255">
        <f ca="1">SUMPRODUCT((AZG3:AZG42=AXH21)*(AZJ3:AZJ42=AXH22)*(AZQ3:AZQ42="D"))+SUMPRODUCT((AZG3:AZG42=AXH21)*(AZJ3:AZJ42=AXH23)*(AZQ3:AZQ42="D"))+SUMPRODUCT((AZG3:AZG42=AXH21)*(AZJ3:AZJ42=AXH20)*(AZQ3:AZQ42="D"))+SUMPRODUCT((AZG3:AZG42=AXH22)*(AZJ3:AZJ42=AXH21)*(AZQ3:AZQ42="D"))+SUMPRODUCT((AZG3:AZG42=AXH23)*(AZJ3:AZJ42=AXH21)*(AZQ3:AZQ42="D"))+SUMPRODUCT((AZG3:AZG42=AXH20)*(AZJ3:AZJ42=AXH21)*(AZQ3:AZQ42="D"))</f>
        <v>0</v>
      </c>
      <c r="AXK21" s="255">
        <f ca="1">SUMPRODUCT((AZG3:AZG42=AXH21)*(AZJ3:AZJ42=AXH22)*(AZQ3:AZQ42="L"))+SUMPRODUCT((AZG3:AZG42=AXH21)*(AZJ3:AZJ42=AXH23)*(AZQ3:AZQ42="L"))+SUMPRODUCT((AZG3:AZG42=AXH21)*(AZJ3:AZJ42=AXH20)*(AZQ3:AZQ42="L"))+SUMPRODUCT((AZG3:AZG42=AXH22)*(AZJ3:AZJ42=AXH21)*(AZR3:AZR42="L"))+SUMPRODUCT((AZG3:AZG42=AXH23)*(AZJ3:AZJ42=AXH21)*(AZR3:AZR42="L"))+SUMPRODUCT((AZG3:AZG42=AXH20)*(AZJ3:AZJ42=AXH21)*(AZR3:AZR42="L"))</f>
        <v>0</v>
      </c>
      <c r="AXL21" s="255">
        <f ca="1">IF(AXH21&lt;&gt;"",VLOOKUP(AXH21,AUM4:AUQ29,5,FALSE),0)</f>
        <v>0</v>
      </c>
      <c r="AXM21" s="255">
        <f ca="1">IF(AXH21&lt;&gt;"",VLOOKUP(AXH21,AUM4:AUR29,6,FALSE),0)</f>
        <v>0</v>
      </c>
      <c r="AXN21" s="255">
        <f ca="1">AXL21-AXM21+1000</f>
        <v>1000</v>
      </c>
      <c r="AXO21" s="255">
        <f ca="1">IF(AXH21&lt;&gt;"",VLOOKUP(AXH21,AUM4:AUT29,8,FALSE),0)</f>
        <v>0</v>
      </c>
      <c r="AXP21" s="255">
        <f ca="1">IF(AXH21&lt;&gt;"",VLOOKUP(AXH21,AUM4:AUU29,9,FALSE),0)</f>
        <v>0</v>
      </c>
      <c r="AXQ21" s="255">
        <f t="shared" ref="AXQ21" ca="1" si="1197">AXO21-AXP21+1000</f>
        <v>1000</v>
      </c>
      <c r="AXR21" s="255" t="str">
        <f ca="1">IF(AXH21&lt;&gt;"",VLOOKUP(AXH21,AUM18:AUQ22,5,FALSE),"")</f>
        <v/>
      </c>
      <c r="AXS21" s="255" t="str">
        <f ca="1">IF(AXH21&lt;&gt;"",VLOOKUP(AXH21,AUM18:AUT22,8,FALSE),"")</f>
        <v/>
      </c>
      <c r="AXT21" s="255" t="str">
        <f ca="1">IF(AXH21&lt;&gt;"",VLOOKUP(AXH21,AUM18:AVA22,15,FALSE),"")</f>
        <v/>
      </c>
      <c r="AXU21" s="255">
        <f ca="1">SUMPRODUCT((AZG3:AZG42=AXH21)*(AZJ3:AZJ42=AXH22)*AZM3:AZM42)+SUMPRODUCT((AZG3:AZG42=AXH21)*(AZJ3:AZJ42=AXH23)*AZM3:AZM42)+SUMPRODUCT((AZG3:AZG42=AXH21)*(AZJ3:AZJ42=AXH20)*AZM3:AZM42)+SUMPRODUCT((AZG3:AZG42=AXH22)*(AZJ3:AZJ42=AXH21)*AZN3:AZN42)+SUMPRODUCT((AZG3:AZG42=AXH23)*(AZJ3:AZJ42=AXH21)*AZN3:AZN42)+SUMPRODUCT((AZG3:AZG42=AXH20)*(AZJ3:AZJ42=AXH21)*AZN3:AZN42)</f>
        <v>0</v>
      </c>
      <c r="AXV21" s="255">
        <f ca="1">SUMPRODUCT((AZG3:AZG42=AXH21)*(AZJ3:AZJ42=AXH22)*AZO3:AZO42)+SUMPRODUCT((AZG3:AZG42=AXH21)*(AZJ3:AZJ42=AXH23)*AZO3:AZO42)+SUMPRODUCT((AZG3:AZG42=AXH21)*(AZJ3:AZJ42=AXH20)*AZO3:AZO42)+SUMPRODUCT((AZG3:AZG42=AXH22)*(AZJ3:AZJ42=AXH21)*AZP3:AZP42)+SUMPRODUCT((AZG3:AZG42=AXH23)*(AZJ3:AZJ42=AXH21)*AZP3:AZP42)+SUMPRODUCT((AZG3:AZG42=AXH20)*(AZJ3:AZJ42=AXH21)*AZP3:AZP42)</f>
        <v>0</v>
      </c>
      <c r="AXW21" s="255">
        <f t="shared" ref="AXW21" ca="1" si="1198">AXI21*4+AXJ21*2+AXU21+AXV21</f>
        <v>0</v>
      </c>
      <c r="AXX21" s="255" t="str">
        <f ca="1">IF(AXH21&lt;&gt;"",RANK(AXW21,AXW20:AXW23),"")</f>
        <v/>
      </c>
      <c r="AXY21" s="255">
        <f ca="1">SUMPRODUCT((AXW20:AXW23=AXW21)*(AXN20:AXN23&gt;AXN21))</f>
        <v>0</v>
      </c>
      <c r="AXZ21" s="255">
        <f ca="1">SUMPRODUCT((AXW20:AXW23=AXW21)*(AXN20:AXN23=AXN21)*(AXQ20:AXQ23&gt;AXQ21))</f>
        <v>0</v>
      </c>
      <c r="AYA21" s="255">
        <f ca="1">SUMPRODUCT((AXW18:AXW22=AXW21)*(AXN18:AXN22=AXN21)*(AXQ18:AXQ22=AXQ21)*(AXR18:AXR22&gt;AXR21))</f>
        <v>0</v>
      </c>
      <c r="AYB21" s="255">
        <f ca="1">SUMPRODUCT((AXW18:AXW22=AXW21)*(AXN18:AXN22=AXN21)*(AXQ18:AXQ22=AXQ21)*(AXR18:AXR22=AXR21)*(AXS18:AXS22&gt;AXS21))</f>
        <v>0</v>
      </c>
      <c r="AYC21" s="255">
        <f ca="1">SUMPRODUCT((AXW18:AXW22=AXW21)*(AXN18:AXN22=AXN21)*(AXQ18:AXQ22=AXQ21)*(AXR18:AXR22=AXR21)*(AXS18:AXS22=AXS21)*(AXT18:AXT22&gt;AXT21))</f>
        <v>0</v>
      </c>
      <c r="AYD21" s="255" t="str">
        <f t="shared" ca="1" si="1157"/>
        <v/>
      </c>
      <c r="AYE21" s="255" t="str">
        <f ca="1">IF(AXH21&lt;&gt;"",INDEX(AXH20:AXH22,MATCH(4,AYD20:AYD22,0),0),"")</f>
        <v/>
      </c>
      <c r="AYF21" s="255" t="str">
        <f ca="1">IF(AVJ18&lt;&gt;"",AVJ18,"")</f>
        <v/>
      </c>
      <c r="AYG21" s="255">
        <f ca="1">SUMPRODUCT((AZG3:AZG42=AYF21)*(AZJ3:AZJ42=AYF22)*(AZQ3:AZQ42="W"))+SUMPRODUCT((AZG3:AZG42=AYF21)*(AZJ3:AZJ42=AYF23)*(AZQ3:AZQ42="W"))+SUMPRODUCT((AZG3:AZG42=AYF21)*(AZJ3:AZJ42=AYF24)*(AZQ3:AZQ42="W"))+SUMPRODUCT((AZG3:AZG42=AYF22)*(AZJ3:AZJ42=AYF21)*(AZR3:AZR42="W"))+SUMPRODUCT((AZG3:AZG42=AYF23)*(AZJ3:AZJ42=AYF21)*(AZR3:AZR42="W"))+SUMPRODUCT((AZG3:AZG42=AYF24)*(AZJ3:AZJ42=AYF21)*(AZR3:AZR42="W"))</f>
        <v>0</v>
      </c>
      <c r="AYH21" s="255">
        <f ca="1">SUMPRODUCT((AZG3:AZG42=AYF21)*(AZJ3:AZJ42=AYF22)*(AZQ3:AZQ42="D"))+SUMPRODUCT((AZG3:AZG42=AYF21)*(AZJ3:AZJ42=AYF23)*(AZQ3:AZQ42="D"))+SUMPRODUCT((AZG3:AZG42=AYF21)*(AZJ3:AZJ42=AYF24)*(AZQ3:AZQ42="D"))+SUMPRODUCT((AZG3:AZG42=AYF22)*(AZJ3:AZJ42=AYF21)*(AZQ3:AZQ42="D"))+SUMPRODUCT((AZG3:AZG42=AYF23)*(AZJ3:AZJ42=AYF21)*(AZQ3:AZQ42="D"))+SUMPRODUCT((AZG3:AZG42=AYF24)*(AZJ3:AZJ42=AYF21)*(AZQ3:AZQ42="D"))</f>
        <v>0</v>
      </c>
      <c r="AYI21" s="255">
        <f ca="1">SUMPRODUCT((AZG3:AZG42=AYF21)*(AZJ3:AZJ42=AYF22)*(AZQ3:AZQ42="L"))+SUMPRODUCT((AZG3:AZG42=AYF21)*(AZJ3:AZJ42=AYF23)*(AZQ3:AZQ42="L"))+SUMPRODUCT((AZG3:AZG42=AYF21)*(AZJ3:AZJ42=AYF24)*(AZQ3:AZQ42="L"))+SUMPRODUCT((AZG3:AZG42=AYF22)*(AZJ3:AZJ42=AYF21)*(AZR3:AZR42="L"))+SUMPRODUCT((AZG3:AZG42=AYF23)*(AZJ3:AZJ42=AYF21)*(AZR3:AZR42="L"))+SUMPRODUCT((AZG3:AZG42=AYF24)*(AZJ3:AZJ42=AYF21)*(AZR3:AZR42="L"))</f>
        <v>0</v>
      </c>
      <c r="AYJ21" s="255">
        <f ca="1">IF(AYF21&lt;&gt;"",VLOOKUP(AYF21,AUM4:AUQ29,5,FALSE),0)</f>
        <v>0</v>
      </c>
      <c r="AYK21" s="255">
        <f ca="1">IF(AYF21&lt;&gt;"",VLOOKUP(AYF21,AUM4:AUR29,6,FALSE),0)</f>
        <v>0</v>
      </c>
      <c r="AYL21" s="255">
        <f ca="1">AYJ21-AYK21+1000</f>
        <v>1000</v>
      </c>
      <c r="AYM21" s="255">
        <f ca="1">IF(AYF21&lt;&gt;"",VLOOKUP(AYF21,AUM4:AUT29,8,FALSE),0)</f>
        <v>0</v>
      </c>
      <c r="AYN21" s="255">
        <f ca="1">IF(AYF21&lt;&gt;"",VLOOKUP(AYF21,AUM4:AUU29,9,FALSE),0)</f>
        <v>0</v>
      </c>
      <c r="AYO21" s="255">
        <f ca="1">AYM21-AYN21+1000</f>
        <v>1000</v>
      </c>
      <c r="AYP21" s="255" t="str">
        <f ca="1">IF(AYF21&lt;&gt;"",VLOOKUP(AYF21,AUM18:AUQ22,5,FALSE),"")</f>
        <v/>
      </c>
      <c r="AYQ21" s="255" t="str">
        <f ca="1">IF(AYF21&lt;&gt;"",VLOOKUP(AYF21,AUM18:AUT22,8,FALSE),"")</f>
        <v/>
      </c>
      <c r="AYR21" s="255" t="str">
        <f ca="1">IF(AYF21&lt;&gt;"",VLOOKUP(AYF21,AUM18:AVA22,15,FALSE),"")</f>
        <v/>
      </c>
      <c r="AYS21" s="255">
        <f ca="1">SUMPRODUCT((AZG3:AZG42=AYF21)*(AZJ3:AZJ42=AYF22)*AZM3:AZM42)+SUMPRODUCT((AZG3:AZG42=AYF21)*(AZJ3:AZJ42=AYF23)*AZM3:AZM42)+SUMPRODUCT((AZG3:AZG42=AYF21)*(AZJ3:AZJ42=AYF24)*AZM3:AZM42)+SUMPRODUCT((AZG3:AZG42=AYF22)*(AZJ3:AZJ42=AYF21)*AZN3:AZN42)+SUMPRODUCT((AZG3:AZG42=AYF23)*(AZJ3:AZJ42=AYF21)*AZN3:AZN42)+SUMPRODUCT((AZG3:AZG42=AYF24)*(AZJ3:AZJ42=AYF21)*AZN3:AZN42)</f>
        <v>0</v>
      </c>
      <c r="AYT21" s="255">
        <f ca="1">SUMPRODUCT((AZG3:AZG42=AYF21)*(AZJ3:AZJ42=AYF22)*AZO3:AZO42)+SUMPRODUCT((AZG3:AZG42=AYF21)*(AZJ3:AZJ42=AYF23)*AZO3:AZO42)+SUMPRODUCT((AZG3:AZG42=AYF21)*(AZJ3:AZJ42=AYF24)*AZO3:AZO42)+SUMPRODUCT((AZG3:AZG42=AYF22)*(AZJ3:AZJ42=AYF21)*AZP3:AZP42)+SUMPRODUCT((AZG3:AZG42=AYF23)*(AZJ3:AZJ42=AYF21)*AZP3:AZP42)+SUMPRODUCT((AZG3:AZG42=AYF24)*(AZJ3:AZJ42=AYF21)*AZP3:AZP42)</f>
        <v>0</v>
      </c>
      <c r="AYU21" s="255">
        <f ca="1">AYG21*4+AYH21*2+AYS21+AYT21</f>
        <v>0</v>
      </c>
      <c r="AYV21" s="255" t="str">
        <f ca="1">IF(AYF21&lt;&gt;"",RANK(AYU21,AYU21:AYU24),"")</f>
        <v/>
      </c>
      <c r="AYW21" s="255">
        <f ca="1">SUMPRODUCT((AYU21:AYU24=AYU21)*(AYL21:AYL24&gt;AYL21))</f>
        <v>0</v>
      </c>
      <c r="AYX21" s="255">
        <f ca="1">SUMPRODUCT((AYU21:AYU24=AYU21)*(AYL21:AYL24=AYL21)*(AYO21:AYO24&gt;AYO21))</f>
        <v>0</v>
      </c>
      <c r="AYY21" s="255">
        <f ca="1">SUMPRODUCT((AYU18:AYU22=AYU21)*(AYL18:AYL22=AYL21)*(AYO18:AYO22=AYO21)*(AYP18:AYP22&gt;AYP21))</f>
        <v>0</v>
      </c>
      <c r="AYZ21" s="255">
        <f ca="1">SUMPRODUCT((AYU18:AYU22=AYU21)*(AYL18:AYL22=AYL21)*(AYO18:AYO22=AYO21)*(AYP18:AYP22=AYP21)*(AYQ18:AYQ22&gt;AYQ21))</f>
        <v>0</v>
      </c>
      <c r="AZA21" s="255">
        <f ca="1">SUMPRODUCT((AYU18:AYU22=AYU21)*(AYL18:AYL22=AYL21)*(AYO18:AYO22=AYO21)*(AYP18:AYP22=AYP21)*(AYQ18:AYQ22=AYQ21)*(AYR18:AYR22&gt;AYR21))</f>
        <v>0</v>
      </c>
      <c r="AZB21" s="255" t="str">
        <f t="shared" ref="AZB21:AZB22" ca="1" si="1199">IF(AYF21&lt;&gt;"",SUM(AYV21:AZA21)+3,"")</f>
        <v/>
      </c>
      <c r="AZC21" s="255" t="str">
        <f ca="1">IF(AYF21&lt;&gt;"",IF(AZB21=4,AYF21,AYF22),"")</f>
        <v/>
      </c>
      <c r="AZD21" s="255" t="str">
        <f ca="1">IF(AZC21&lt;&gt;"",AZC21,IF(AYE21&lt;&gt;"",AYE21,IF(AXG21&lt;&gt;"",AXG21,IF(AWI21&lt;&gt;"",AWI21,AVE21))))</f>
        <v>Argentina</v>
      </c>
      <c r="AZE21" s="255">
        <v>4</v>
      </c>
      <c r="AZF21" s="255">
        <v>19</v>
      </c>
      <c r="AZG21" s="255" t="str">
        <f t="shared" si="82"/>
        <v>Ireland</v>
      </c>
      <c r="AZH21" s="255" t="str">
        <f ca="1">IF(OFFSET('All Players'!$W28,0,AZH$1)&lt;&gt;"",OFFSET('All Players'!$W28,0,AZH$1),"")</f>
        <v/>
      </c>
      <c r="AZI21" s="255" t="str">
        <f ca="1">IF(OFFSET('All Players'!$Y28,0,AZH$1)&lt;&gt;"",OFFSET('All Players'!$Y28,0,AZH$1),"")</f>
        <v/>
      </c>
      <c r="AZJ21" s="255" t="str">
        <f t="shared" si="83"/>
        <v>Romania</v>
      </c>
      <c r="AZK21" s="255" t="str">
        <f ca="1">IF(OFFSET('All Players'!$AA28,0,AZJ$1)&lt;&gt;"",OFFSET('All Players'!$AA28,0,AZJ$1),"")</f>
        <v/>
      </c>
      <c r="AZL21" s="255" t="str">
        <f ca="1">IF(OFFSET('All Players'!$AC28,0,AZK$1)&lt;&gt;"",OFFSET('All Players'!$AC28,0,AZK$1),"")</f>
        <v/>
      </c>
      <c r="AZM21" s="255">
        <f t="shared" ca="1" si="84"/>
        <v>0</v>
      </c>
      <c r="AZN21" s="255">
        <f t="shared" ca="1" si="85"/>
        <v>0</v>
      </c>
      <c r="AZO21" s="255">
        <f t="shared" ca="1" si="86"/>
        <v>0</v>
      </c>
      <c r="AZP21" s="255">
        <f t="shared" ca="1" si="87"/>
        <v>0</v>
      </c>
      <c r="AZQ21" s="255" t="str">
        <f t="shared" ca="1" si="88"/>
        <v/>
      </c>
      <c r="AZR21" s="255" t="str">
        <f t="shared" ca="1" si="89"/>
        <v/>
      </c>
      <c r="AZS21" s="255">
        <f ca="1">VLOOKUP(AZT21,BEK18:BEL22,2,FALSE)</f>
        <v>2</v>
      </c>
      <c r="AZT21" s="255" t="s">
        <v>35</v>
      </c>
      <c r="AZU21" s="255">
        <f t="shared" ca="1" si="939"/>
        <v>0</v>
      </c>
      <c r="AZV21" s="255">
        <f t="shared" ca="1" si="940"/>
        <v>0</v>
      </c>
      <c r="AZW21" s="255">
        <f t="shared" ca="1" si="941"/>
        <v>0</v>
      </c>
      <c r="AZX21" s="255">
        <f t="shared" ca="1" si="942"/>
        <v>0</v>
      </c>
      <c r="AZY21" s="255">
        <f t="shared" ca="1" si="1084"/>
        <v>0</v>
      </c>
      <c r="AZZ21" s="255">
        <f t="shared" ca="1" si="943"/>
        <v>1000</v>
      </c>
      <c r="BAA21" s="255">
        <f t="shared" ca="1" si="1085"/>
        <v>0</v>
      </c>
      <c r="BAB21" s="255">
        <f t="shared" ca="1" si="1086"/>
        <v>0</v>
      </c>
      <c r="BAC21" s="255">
        <f t="shared" ca="1" si="944"/>
        <v>1000</v>
      </c>
      <c r="BAD21" s="255">
        <f t="shared" ca="1" si="945"/>
        <v>0</v>
      </c>
      <c r="BAE21" s="255">
        <f ca="1">SUMIF(BEN:BEN,AZT21,BET:BET)+SUMIF(BEQ:BEQ,AZT21,BEU:BEU)</f>
        <v>0</v>
      </c>
      <c r="BAF21" s="255">
        <f ca="1">SUMIF(BEN:BEN,AZT21,BEV:BEV)+SUMIF(BEQ:BEQ,AZT21,BEW:BEW)</f>
        <v>0</v>
      </c>
      <c r="BAG21" s="255">
        <f t="shared" ca="1" si="946"/>
        <v>0</v>
      </c>
      <c r="BAH21" s="255">
        <v>13</v>
      </c>
      <c r="BAI21" s="255">
        <f t="shared" ca="1" si="1087"/>
        <v>1</v>
      </c>
      <c r="BAK21" s="255">
        <f ca="1">RANK(BAG21,BAG$18:BAG$22)+COUNTIF(BAG$18:BAG21,BAG21)-1</f>
        <v>4</v>
      </c>
      <c r="BAL21" s="255" t="str">
        <f ca="1">INDEX(AZT$18:AZT$22,MATCH(4,BAK$18:BAK$22,0),0)</f>
        <v>Georgia</v>
      </c>
      <c r="BAM21" s="255">
        <f t="shared" ca="1" si="1088"/>
        <v>1</v>
      </c>
      <c r="BAN21" s="255" t="str">
        <f ca="1">IF(AND(BAN20&lt;&gt;"",BAM21=1),BAL21,"")</f>
        <v>Georgia</v>
      </c>
      <c r="BAO21" s="255" t="str">
        <f ca="1">IF(AND(BAO20&lt;&gt;"",BAM22=2),BAL22,"")</f>
        <v/>
      </c>
      <c r="BAS21" s="255" t="str">
        <f t="shared" ca="1" si="1089"/>
        <v>Georgia</v>
      </c>
      <c r="BAT21" s="255">
        <f ca="1">SUMPRODUCT((BEN3:BEN42=BAS21)*(BEQ3:BEQ42=BAS22)*(BEX3:BEX42="W"))+SUMPRODUCT((BEN3:BEN42=BAS21)*(BEQ3:BEQ42=BAS18)*(BEX3:BEX42="W"))+SUMPRODUCT((BEN3:BEN42=BAS21)*(BEQ3:BEQ42=BAS19)*(BEX3:BEX42="W"))+SUMPRODUCT((BEN3:BEN42=BAS21)*(BEQ3:BEQ42=BAS20)*(BEX3:BEX42="W"))+SUMPRODUCT((BEN3:BEN42=BAS22)*(BEQ3:BEQ42=BAS21)*(BEY3:BEY42="W"))+SUMPRODUCT((BEN3:BEN42=BAS18)*(BEQ3:BEQ42=BAS21)*(BEY3:BEY42="W"))+SUMPRODUCT((BEN3:BEN42=BAS19)*(BEQ3:BEQ42=BAS21)*(BEY3:BEY42="W"))+SUMPRODUCT((BEN3:BEN42=BAS20)*(BEQ3:BEQ42=BAS21)*(BEY3:BEY42="W"))</f>
        <v>0</v>
      </c>
      <c r="BAU21" s="255">
        <f ca="1">SUMPRODUCT((BEN3:BEN42=BAS21)*(BEQ3:BEQ42=BAS22)*(BEX3:BEX42="D"))+SUMPRODUCT((BEN3:BEN42=BAS21)*(BEQ3:BEQ42=BAS18)*(BEX3:BEX42="D"))+SUMPRODUCT((BEN3:BEN42=BAS21)*(BEQ3:BEQ42=BAS19)*(BEX3:BEX42="D"))+SUMPRODUCT((BEN3:BEN42=BAS21)*(BEQ3:BEQ42=BAS20)*(BEX3:BEX42="D"))+SUMPRODUCT((BEN3:BEN42=BAS22)*(BEQ3:BEQ42=BAS21)*(BEX3:BEX42="D"))+SUMPRODUCT((BEN3:BEN42=BAS18)*(BEQ3:BEQ42=BAS21)*(BEX3:BEX42="D"))+SUMPRODUCT((BEN3:BEN42=BAS19)*(BEQ3:BEQ42=BAS21)*(BEX3:BEX42="D"))+SUMPRODUCT((BEN3:BEN42=BAS20)*(BEQ3:BEQ42=BAS21)*(BEX3:BEX42="D"))</f>
        <v>0</v>
      </c>
      <c r="BAV21" s="255">
        <f ca="1">SUMPRODUCT((BEN3:BEN42=BAS21)*(BEQ3:BEQ42=BAS22)*(BEX3:BEX42="L"))+SUMPRODUCT((BEN3:BEN42=BAS21)*(BEQ3:BEQ42=BAS18)*(BEX3:BEX42="L"))+SUMPRODUCT((BEN3:BEN42=BAS21)*(BEQ3:BEQ42=BAS19)*(BEX3:BEX42="L"))+SUMPRODUCT((BEN3:BEN42=BAS21)*(BEQ3:BEQ42=BAS20)*(BEX3:BEX42="L"))+SUMPRODUCT((BEN3:BEN42=BAS22)*(BEQ3:BEQ42=BAS21)*(BEY3:BEY42="L"))+SUMPRODUCT((BEN3:BEN42=BAS18)*(BEQ3:BEQ42=BAS21)*(BEY3:BEY42="L"))+SUMPRODUCT((BEN3:BEN42=BAS19)*(BEQ3:BEQ42=BAS21)*(BEY3:BEY42="L"))+SUMPRODUCT((BEN3:BEN42=BAS20)*(BEQ3:BEQ42=BAS21)*(BEY3:BEY42="L"))</f>
        <v>0</v>
      </c>
      <c r="BAW21" s="255">
        <f ca="1">IF(BAS21&lt;&gt;"",VLOOKUP(BAS21,AZT4:AZX29,5,FALSE),0)</f>
        <v>0</v>
      </c>
      <c r="BAX21" s="255">
        <f ca="1">IF(BAS21&lt;&gt;"",VLOOKUP(BAS21,AZT4:AZY29,6,FALSE),0)</f>
        <v>0</v>
      </c>
      <c r="BAY21" s="255">
        <f ca="1">BAW21-BAX21+1000</f>
        <v>1000</v>
      </c>
      <c r="BAZ21" s="255">
        <f ca="1">IF(BAS21&lt;&gt;"",VLOOKUP(BAS21,AZT4:BAA29,8,FALSE),0)</f>
        <v>0</v>
      </c>
      <c r="BBA21" s="255">
        <f ca="1">IF(BAS21&lt;&gt;"",VLOOKUP(BAS21,AZT4:BAB29,9,FALSE),0)</f>
        <v>0</v>
      </c>
      <c r="BBB21" s="255">
        <f ca="1">IF(BAS21&lt;&gt;"",BAZ21-BBA21+1000,"")</f>
        <v>1000</v>
      </c>
      <c r="BBC21" s="255">
        <f ca="1">IF(BAS21&lt;&gt;"",VLOOKUP(BAS21,AZT18:AZX22,5,FALSE),"")</f>
        <v>0</v>
      </c>
      <c r="BBD21" s="255">
        <f ca="1">IF(BAS21&lt;&gt;"",VLOOKUP(BAS21,AZT18:BAA22,8,FALSE),"")</f>
        <v>0</v>
      </c>
      <c r="BBE21" s="255">
        <f ca="1">IF(BAS21&lt;&gt;"",VLOOKUP(BAS21,AZT18:BAH22,15,FALSE),"")</f>
        <v>13</v>
      </c>
      <c r="BBF21" s="255">
        <f ca="1">SUMPRODUCT((BEN3:BEN42=BAS21)*(BEQ3:BEQ42=BAS22)*BET3:BET42)+SUMPRODUCT((BEN3:BEN42=BAS21)*(BEQ3:BEQ42=BAS18)*BET3:BET42)+SUMPRODUCT((BEN3:BEN42=BAS21)*(BEQ3:BEQ42=BAS19)*BET3:BET42)+SUMPRODUCT((BEN3:BEN42=BAS21)*(BEQ3:BEQ42=BAS20)*BET3:BET42)+SUMPRODUCT((BEN3:BEN42=BAS22)*(BEQ3:BEQ42=BAS21)*BEU3:BEU42)+SUMPRODUCT((BEN3:BEN42=BAS18)*(BEQ3:BEQ42=BAS21)*BEU3:BEU42)+SUMPRODUCT((BEN3:BEN42=BAS19)*(BEQ3:BEQ42=BAS21)*BEU3:BEU42)+SUMPRODUCT((BEN3:BEN42=BAS20)*(BEQ3:BEQ42=BAS21)*BEU3:BEU42)</f>
        <v>0</v>
      </c>
      <c r="BBG21" s="255">
        <f ca="1">SUMPRODUCT((BEN3:BEN42=BAS21)*(BEQ3:BEQ42=BAS22)*BEV3:BEV42)+SUMPRODUCT((BEN3:BEN42=BAS21)*(BEQ3:BEQ42=BAS18)*BEV3:BEV42)+SUMPRODUCT((BEN3:BEN42=BAS21)*(BEQ3:BEQ42=BAS19)*BEV3:BEV42)+SUMPRODUCT((BEN3:BEN42=BAS21)*(BEQ3:BEQ42=BAS20)*BEV3:BEV42)+SUMPRODUCT((BEN3:BEN42=BAS22)*(BEQ3:BEQ42=BAS21)*BEW3:BEW42)+SUMPRODUCT((BEN3:BEN42=BAS18)*(BEQ3:BEQ42=BAS21)*BEW3:BEW42)+SUMPRODUCT((BEN3:BEN42=BAS19)*(BEQ3:BEQ42=BAS21)*BEW3:BEW42)+SUMPRODUCT((BEN3:BEN42=BAS20)*(BEQ3:BEQ42=BAS21)*BEW3:BEW42)</f>
        <v>0</v>
      </c>
      <c r="BBH21" s="255">
        <f ca="1">IF(BAS21&lt;&gt;"",BAT21*4+BAU21*2+BBF21+BBG21,"")</f>
        <v>0</v>
      </c>
      <c r="BBI21" s="255">
        <f ca="1">IF(BAS21&lt;&gt;"",RANK(BBH21,BBH18:BBH22),"")</f>
        <v>1</v>
      </c>
      <c r="BBJ21" s="255">
        <f ca="1">SUMPRODUCT((BBH18:BBH22=BBH21)*(BAY18:BAY22&gt;BAY21))</f>
        <v>0</v>
      </c>
      <c r="BBK21" s="255">
        <f ca="1">SUMPRODUCT((BBH18:BBH22=BBH21)*(BAY18:BAY22=BAY21)*(BBB18:BBB22&gt;BBB21))</f>
        <v>0</v>
      </c>
      <c r="BBL21" s="255">
        <f ca="1">SUMPRODUCT((BBH18:BBH22=BBH21)*(BAY18:BAY22=BAY21)*(BBB18:BBB22=BBB21)*(BBC18:BBC22&gt;BBC21))</f>
        <v>0</v>
      </c>
      <c r="BBM21" s="255">
        <f ca="1">SUMPRODUCT((BBH18:BBH22=BBH21)*(BAY18:BAY22=BAY21)*(BBB18:BBB22=BBB21)*(BBC18:BBC22=BBC21)*(BBD18:BBD22&gt;BBD21))</f>
        <v>0</v>
      </c>
      <c r="BBN21" s="255">
        <f ca="1">SUMPRODUCT((BBH18:BBH22=BBH21)*(BAY18:BAY22=BAY21)*(BBB18:BBB22=BBB21)*(BBC18:BBC22=BBC21)*(BBD18:BBD22=BBD21)*(BBE18:BBE22&gt;BBE21))</f>
        <v>1</v>
      </c>
      <c r="BBO21" s="255">
        <f t="shared" ca="1" si="947"/>
        <v>2</v>
      </c>
      <c r="BBP21" s="255" t="str">
        <f ca="1">IF(BAS21&lt;&gt;"",INDEX(BAS18:BAS22,MATCH(4,BBO18:BBO22,0),0),"")</f>
        <v>Argentina</v>
      </c>
      <c r="BBQ21" s="255" t="str">
        <f ca="1">IF(BAO20&lt;&gt;"",BAO20,"")</f>
        <v/>
      </c>
      <c r="BBR21" s="255" t="str">
        <f ca="1">IF(BBQ21&lt;&gt;"",SUMPRODUCT((BEN3:BEN42=BBQ21)*(BEQ3:BEQ42=BBQ22)*(BEX3:BEX42="W"))+SUMPRODUCT((BEN3:BEN42=BBQ21)*(BEQ3:BEQ42=BBQ19)*(BEX3:BEX42="W"))+SUMPRODUCT((BEN3:BEN42=BBQ21)*(BEQ3:BEQ42=BBQ20)*(BEX3:BEX42="W"))+SUMPRODUCT((BEN3:BEN42=BBQ22)*(BEQ3:BEQ42=BBQ21)*(BEY3:BEY42="W"))+SUMPRODUCT((BEN3:BEN42=BBQ19)*(BEQ3:BEQ42=BBQ21)*(BEY3:BEY42="W"))+SUMPRODUCT((BEN3:BEN42=BBQ20)*(BEQ3:BEQ42=BBQ21)*(BEY3:BEY42="W")),"")</f>
        <v/>
      </c>
      <c r="BBS21" s="255" t="str">
        <f ca="1">IF(BBQ21&lt;&gt;"",SUMPRODUCT((BEN3:BEN42=BBQ21)*(BEQ3:BEQ42=BBQ22)*(BEX3:BEX42="D"))+SUMPRODUCT((BEN3:BEN42=BBQ21)*(BEQ3:BEQ42=BBQ19)*(BEX3:BEX42="D"))+SUMPRODUCT((BEN3:BEN42=BBQ21)*(BEQ3:BEQ42=BBQ20)*(BEX3:BEX42="D"))+SUMPRODUCT((BEN3:BEN42=BBQ22)*(BEQ3:BEQ42=BBQ21)*(BEX3:BEX42="D"))+SUMPRODUCT((BEN3:BEN42=BBQ19)*(BEQ3:BEQ42=BBQ21)*(BEX3:BEX42="D"))+SUMPRODUCT((BEN3:BEN42=BBQ20)*(BEQ3:BEQ42=BBQ21)*(BEX3:BEX42="D")),"")</f>
        <v/>
      </c>
      <c r="BBT21" s="255" t="str">
        <f ca="1">IF(BBQ21&lt;&gt;"",SUMPRODUCT((BEN3:BEN42=BBQ21)*(BEQ3:BEQ42=BBQ22)*(BEX3:BEX42="L"))+SUMPRODUCT((BEN3:BEN42=BBQ21)*(BEQ3:BEQ42=BBQ19)*(BEX3:BEX42="L"))+SUMPRODUCT((BEN3:BEN42=BBQ21)*(BEQ3:BEQ42=BBQ20)*(BEX3:BEX42="L"))+SUMPRODUCT((BEN3:BEN42=BBQ22)*(BEQ3:BEQ42=BBQ21)*(BEY3:BEY42="L"))+SUMPRODUCT((BEN3:BEN42=BBQ19)*(BEQ3:BEQ42=BBQ21)*(BEY3:BEY42="L"))+SUMPRODUCT((BEN3:BEN42=BBQ20)*(BEQ3:BEQ42=BBQ21)*(BEY3:BEY42="L")),"")</f>
        <v/>
      </c>
      <c r="BBU21" s="255">
        <f ca="1">IF(BBQ21&lt;&gt;"",VLOOKUP(BBQ21,AZT4:AZX29,5,FALSE),0)</f>
        <v>0</v>
      </c>
      <c r="BBV21" s="255">
        <f ca="1">IF(BBQ21&lt;&gt;"",VLOOKUP(BBQ21,AZT4:AZY29,6,FALSE),0)</f>
        <v>0</v>
      </c>
      <c r="BBW21" s="255">
        <f ca="1">BBU21-BBV21+1000</f>
        <v>1000</v>
      </c>
      <c r="BBX21" s="255">
        <f ca="1">IF(BBQ21&lt;&gt;"",VLOOKUP(BBQ21,AZT4:BAA29,8,FALSE),0)</f>
        <v>0</v>
      </c>
      <c r="BBY21" s="255">
        <f ca="1">IF(BBQ21&lt;&gt;"",VLOOKUP(BBQ21,AZT4:BAB29,9,FALSE),0)</f>
        <v>0</v>
      </c>
      <c r="BBZ21" s="255" t="str">
        <f ca="1">IF(BBQ21&lt;&gt;"",BBX21-BBY21+1000,"")</f>
        <v/>
      </c>
      <c r="BCA21" s="255" t="str">
        <f ca="1">IF(BBQ21&lt;&gt;"",VLOOKUP(BBQ21,AZT18:AZX22,5,FALSE),"")</f>
        <v/>
      </c>
      <c r="BCB21" s="255" t="str">
        <f ca="1">IF(BBQ21&lt;&gt;"",VLOOKUP(BBQ21,AZT18:BAA22,8,FALSE),"")</f>
        <v/>
      </c>
      <c r="BCC21" s="255" t="str">
        <f ca="1">IF(BBQ21&lt;&gt;"",VLOOKUP(BBQ21,AZT18:BAH22,15,FALSE),"")</f>
        <v/>
      </c>
      <c r="BCD21" s="255" t="str">
        <f ca="1">IF(BBQ21&lt;&gt;"",SUMPRODUCT((BEN3:BEN42=BBQ21)*(BEQ3:BEQ42=BBQ22)*BET3:BET42)+SUMPRODUCT((BEN3:BEN42=BBQ21)*(BEQ3:BEQ42=BBQ19)*BET3:BET42)+SUMPRODUCT((BEN3:BEN42=BBQ21)*(BEQ3:BEQ42=BBQ20)*BET3:BET42)+SUMPRODUCT((BEN3:BEN42=BBQ22)*(BEQ3:BEQ42=BBQ21)*BEU3:BEU42)+SUMPRODUCT((BEN3:BEN42=BBQ19)*(BEQ3:BEQ42=BBQ21)*BEU3:BEU42)+SUMPRODUCT((BEN3:BEN42=BBQ20)*(BEQ3:BEQ42=BBQ21)*BEU3:BEU42),"")</f>
        <v/>
      </c>
      <c r="BCE21" s="255" t="str">
        <f ca="1">IF(BBQ21&lt;&gt;"",SUMPRODUCT((BEN3:BEN42=BBQ21)*(BEQ3:BEQ42=BBQ22)*BEV3:BEV42)+SUMPRODUCT((BEN3:BEN42=BBQ21)*(BEQ3:BEQ42=BBQ19)*BEV3:BEV42)+SUMPRODUCT((BEN3:BEN42=BBQ21)*(BEQ3:BEQ42=BBQ20)*BEV3:BEV42)+SUMPRODUCT((BEN3:BEN42=BBQ22)*(BEQ3:BEQ42=BBQ21)*BEW3:BEW42)+SUMPRODUCT((BEN3:BEN42=BBQ19)*(BEQ3:BEQ42=BBQ21)*BEW3:BEW42)+SUMPRODUCT((BEN3:BEN42=BBQ20)*(BEQ3:BEQ42=BBQ21)*BEW3:BEW42),"")</f>
        <v/>
      </c>
      <c r="BCF21" s="255" t="str">
        <f ca="1">IF(BBQ21&lt;&gt;"",BBR21*4+BBS21*2+BCD21+BCE21,"")</f>
        <v/>
      </c>
      <c r="BCG21" s="255" t="str">
        <f ca="1">IF(BBQ21&lt;&gt;"",RANK(BCF21,BCF19:BCF22),"")</f>
        <v/>
      </c>
      <c r="BCH21" s="255">
        <f ca="1">SUMPRODUCT((BCF19:BCF22=BCF21)*(BBW19:BBW22&gt;BBW21))</f>
        <v>0</v>
      </c>
      <c r="BCI21" s="255">
        <f ca="1">SUMPRODUCT((BCF19:BCF22=BCF21)*(BBW19:BBW22=BBW21)*(BBZ19:BBZ22&gt;BBZ21))</f>
        <v>0</v>
      </c>
      <c r="BCJ21" s="255">
        <f ca="1">SUMPRODUCT((BCF18:BCF22=BCF21)*(BBW18:BBW22=BBW21)*(BBZ18:BBZ22=BBZ21)*(BCA18:BCA22&gt;BCA21))</f>
        <v>0</v>
      </c>
      <c r="BCK21" s="255">
        <f ca="1">SUMPRODUCT((BCF18:BCF22=BCF21)*(BBW18:BBW22=BBW21)*(BBZ18:BBZ22=BBZ21)*(BCA18:BCA22=BCA21)*(BCB18:BCB22&gt;BCB21))</f>
        <v>0</v>
      </c>
      <c r="BCL21" s="255">
        <f ca="1">SUMPRODUCT((BCF18:BCF22=BCF21)*(BBW18:BBW22=BBW21)*(BBZ18:BBZ22=BBZ21)*(BCA18:BCA22=BCA21)*(BCB18:BCB22=BCB21)*(BCC18:BCC22&gt;BCC21))</f>
        <v>0</v>
      </c>
      <c r="BCM21" s="255" t="str">
        <f t="shared" ca="1" si="1092"/>
        <v/>
      </c>
      <c r="BCN21" s="255" t="str">
        <f ca="1">IF(BBQ21&lt;&gt;"",INDEX(BBQ19:BBQ22,MATCH(4,BCM19:BCM22,0),0),"")</f>
        <v/>
      </c>
      <c r="BCO21" s="255" t="str">
        <f ca="1">IF(BAP19&lt;&gt;"",BAP19,"")</f>
        <v/>
      </c>
      <c r="BCP21" s="255">
        <f ca="1">SUMPRODUCT((BEN3:BEN42=BCO21)*(BEQ3:BEQ42=BCO22)*(BEX3:BEX42="W"))+SUMPRODUCT((BEN3:BEN42=BCO21)*(BEQ3:BEQ42=BCO23)*(BEX3:BEX42="W"))+SUMPRODUCT((BEN3:BEN42=BCO21)*(BEQ3:BEQ42=BCO20)*(BEX3:BEX42="W"))+SUMPRODUCT((BEN3:BEN42=BCO22)*(BEQ3:BEQ42=BCO21)*(BEY3:BEY42="W"))+SUMPRODUCT((BEN3:BEN42=BCO23)*(BEQ3:BEQ42=BCO21)*(BEY3:BEY42="W"))+SUMPRODUCT((BEN3:BEN42=BCO20)*(BEQ3:BEQ42=BCO21)*(BEY3:BEY42="W"))</f>
        <v>0</v>
      </c>
      <c r="BCQ21" s="255">
        <f ca="1">SUMPRODUCT((BEN3:BEN42=BCO21)*(BEQ3:BEQ42=BCO22)*(BEX3:BEX42="D"))+SUMPRODUCT((BEN3:BEN42=BCO21)*(BEQ3:BEQ42=BCO23)*(BEX3:BEX42="D"))+SUMPRODUCT((BEN3:BEN42=BCO21)*(BEQ3:BEQ42=BCO20)*(BEX3:BEX42="D"))+SUMPRODUCT((BEN3:BEN42=BCO22)*(BEQ3:BEQ42=BCO21)*(BEX3:BEX42="D"))+SUMPRODUCT((BEN3:BEN42=BCO23)*(BEQ3:BEQ42=BCO21)*(BEX3:BEX42="D"))+SUMPRODUCT((BEN3:BEN42=BCO20)*(BEQ3:BEQ42=BCO21)*(BEX3:BEX42="D"))</f>
        <v>0</v>
      </c>
      <c r="BCR21" s="255">
        <f ca="1">SUMPRODUCT((BEN3:BEN42=BCO21)*(BEQ3:BEQ42=BCO22)*(BEX3:BEX42="L"))+SUMPRODUCT((BEN3:BEN42=BCO21)*(BEQ3:BEQ42=BCO23)*(BEX3:BEX42="L"))+SUMPRODUCT((BEN3:BEN42=BCO21)*(BEQ3:BEQ42=BCO20)*(BEX3:BEX42="L"))+SUMPRODUCT((BEN3:BEN42=BCO22)*(BEQ3:BEQ42=BCO21)*(BEY3:BEY42="L"))+SUMPRODUCT((BEN3:BEN42=BCO23)*(BEQ3:BEQ42=BCO21)*(BEY3:BEY42="L"))+SUMPRODUCT((BEN3:BEN42=BCO20)*(BEQ3:BEQ42=BCO21)*(BEY3:BEY42="L"))</f>
        <v>0</v>
      </c>
      <c r="BCS21" s="255">
        <f ca="1">IF(BCO21&lt;&gt;"",VLOOKUP(BCO21,AZT4:AZX29,5,FALSE),0)</f>
        <v>0</v>
      </c>
      <c r="BCT21" s="255">
        <f ca="1">IF(BCO21&lt;&gt;"",VLOOKUP(BCO21,AZT4:AZY29,6,FALSE),0)</f>
        <v>0</v>
      </c>
      <c r="BCU21" s="255">
        <f ca="1">BCS21-BCT21+1000</f>
        <v>1000</v>
      </c>
      <c r="BCV21" s="255">
        <f ca="1">IF(BCO21&lt;&gt;"",VLOOKUP(BCO21,AZT4:BAA29,8,FALSE),0)</f>
        <v>0</v>
      </c>
      <c r="BCW21" s="255">
        <f ca="1">IF(BCO21&lt;&gt;"",VLOOKUP(BCO21,AZT4:BAB29,9,FALSE),0)</f>
        <v>0</v>
      </c>
      <c r="BCX21" s="255">
        <f t="shared" ref="BCX21" ca="1" si="1200">BCV21-BCW21+1000</f>
        <v>1000</v>
      </c>
      <c r="BCY21" s="255" t="str">
        <f ca="1">IF(BCO21&lt;&gt;"",VLOOKUP(BCO21,AZT18:AZX22,5,FALSE),"")</f>
        <v/>
      </c>
      <c r="BCZ21" s="255" t="str">
        <f ca="1">IF(BCO21&lt;&gt;"",VLOOKUP(BCO21,AZT18:BAA22,8,FALSE),"")</f>
        <v/>
      </c>
      <c r="BDA21" s="255" t="str">
        <f ca="1">IF(BCO21&lt;&gt;"",VLOOKUP(BCO21,AZT18:BAH22,15,FALSE),"")</f>
        <v/>
      </c>
      <c r="BDB21" s="255">
        <f ca="1">SUMPRODUCT((BEN3:BEN42=BCO21)*(BEQ3:BEQ42=BCO22)*BET3:BET42)+SUMPRODUCT((BEN3:BEN42=BCO21)*(BEQ3:BEQ42=BCO23)*BET3:BET42)+SUMPRODUCT((BEN3:BEN42=BCO21)*(BEQ3:BEQ42=BCO20)*BET3:BET42)+SUMPRODUCT((BEN3:BEN42=BCO22)*(BEQ3:BEQ42=BCO21)*BEU3:BEU42)+SUMPRODUCT((BEN3:BEN42=BCO23)*(BEQ3:BEQ42=BCO21)*BEU3:BEU42)+SUMPRODUCT((BEN3:BEN42=BCO20)*(BEQ3:BEQ42=BCO21)*BEU3:BEU42)</f>
        <v>0</v>
      </c>
      <c r="BDC21" s="255">
        <f ca="1">SUMPRODUCT((BEN3:BEN42=BCO21)*(BEQ3:BEQ42=BCO22)*BEV3:BEV42)+SUMPRODUCT((BEN3:BEN42=BCO21)*(BEQ3:BEQ42=BCO23)*BEV3:BEV42)+SUMPRODUCT((BEN3:BEN42=BCO21)*(BEQ3:BEQ42=BCO20)*BEV3:BEV42)+SUMPRODUCT((BEN3:BEN42=BCO22)*(BEQ3:BEQ42=BCO21)*BEW3:BEW42)+SUMPRODUCT((BEN3:BEN42=BCO23)*(BEQ3:BEQ42=BCO21)*BEW3:BEW42)+SUMPRODUCT((BEN3:BEN42=BCO20)*(BEQ3:BEQ42=BCO21)*BEW3:BEW42)</f>
        <v>0</v>
      </c>
      <c r="BDD21" s="255">
        <f t="shared" ref="BDD21" ca="1" si="1201">BCP21*4+BCQ21*2+BDB21+BDC21</f>
        <v>0</v>
      </c>
      <c r="BDE21" s="255" t="str">
        <f ca="1">IF(BCO21&lt;&gt;"",RANK(BDD21,BDD20:BDD23),"")</f>
        <v/>
      </c>
      <c r="BDF21" s="255">
        <f ca="1">SUMPRODUCT((BDD20:BDD23=BDD21)*(BCU20:BCU23&gt;BCU21))</f>
        <v>0</v>
      </c>
      <c r="BDG21" s="255">
        <f ca="1">SUMPRODUCT((BDD20:BDD23=BDD21)*(BCU20:BCU23=BCU21)*(BCX20:BCX23&gt;BCX21))</f>
        <v>0</v>
      </c>
      <c r="BDH21" s="255">
        <f ca="1">SUMPRODUCT((BDD18:BDD22=BDD21)*(BCU18:BCU22=BCU21)*(BCX18:BCX22=BCX21)*(BCY18:BCY22&gt;BCY21))</f>
        <v>0</v>
      </c>
      <c r="BDI21" s="255">
        <f ca="1">SUMPRODUCT((BDD18:BDD22=BDD21)*(BCU18:BCU22=BCU21)*(BCX18:BCX22=BCX21)*(BCY18:BCY22=BCY21)*(BCZ18:BCZ22&gt;BCZ21))</f>
        <v>0</v>
      </c>
      <c r="BDJ21" s="255">
        <f ca="1">SUMPRODUCT((BDD18:BDD22=BDD21)*(BCU18:BCU22=BCU21)*(BCX18:BCX22=BCX21)*(BCY18:BCY22=BCY21)*(BCZ18:BCZ22=BCZ21)*(BDA18:BDA22&gt;BDA21))</f>
        <v>0</v>
      </c>
      <c r="BDK21" s="255" t="str">
        <f t="shared" ca="1" si="1159"/>
        <v/>
      </c>
      <c r="BDL21" s="255" t="str">
        <f ca="1">IF(BCO21&lt;&gt;"",INDEX(BCO20:BCO22,MATCH(4,BDK20:BDK22,0),0),"")</f>
        <v/>
      </c>
      <c r="BDM21" s="255" t="str">
        <f ca="1">IF(BAQ18&lt;&gt;"",BAQ18,"")</f>
        <v/>
      </c>
      <c r="BDN21" s="255">
        <f ca="1">SUMPRODUCT((BEN3:BEN42=BDM21)*(BEQ3:BEQ42=BDM22)*(BEX3:BEX42="W"))+SUMPRODUCT((BEN3:BEN42=BDM21)*(BEQ3:BEQ42=BDM23)*(BEX3:BEX42="W"))+SUMPRODUCT((BEN3:BEN42=BDM21)*(BEQ3:BEQ42=BDM24)*(BEX3:BEX42="W"))+SUMPRODUCT((BEN3:BEN42=BDM22)*(BEQ3:BEQ42=BDM21)*(BEY3:BEY42="W"))+SUMPRODUCT((BEN3:BEN42=BDM23)*(BEQ3:BEQ42=BDM21)*(BEY3:BEY42="W"))+SUMPRODUCT((BEN3:BEN42=BDM24)*(BEQ3:BEQ42=BDM21)*(BEY3:BEY42="W"))</f>
        <v>0</v>
      </c>
      <c r="BDO21" s="255">
        <f ca="1">SUMPRODUCT((BEN3:BEN42=BDM21)*(BEQ3:BEQ42=BDM22)*(BEX3:BEX42="D"))+SUMPRODUCT((BEN3:BEN42=BDM21)*(BEQ3:BEQ42=BDM23)*(BEX3:BEX42="D"))+SUMPRODUCT((BEN3:BEN42=BDM21)*(BEQ3:BEQ42=BDM24)*(BEX3:BEX42="D"))+SUMPRODUCT((BEN3:BEN42=BDM22)*(BEQ3:BEQ42=BDM21)*(BEX3:BEX42="D"))+SUMPRODUCT((BEN3:BEN42=BDM23)*(BEQ3:BEQ42=BDM21)*(BEX3:BEX42="D"))+SUMPRODUCT((BEN3:BEN42=BDM24)*(BEQ3:BEQ42=BDM21)*(BEX3:BEX42="D"))</f>
        <v>0</v>
      </c>
      <c r="BDP21" s="255">
        <f ca="1">SUMPRODUCT((BEN3:BEN42=BDM21)*(BEQ3:BEQ42=BDM22)*(BEX3:BEX42="L"))+SUMPRODUCT((BEN3:BEN42=BDM21)*(BEQ3:BEQ42=BDM23)*(BEX3:BEX42="L"))+SUMPRODUCT((BEN3:BEN42=BDM21)*(BEQ3:BEQ42=BDM24)*(BEX3:BEX42="L"))+SUMPRODUCT((BEN3:BEN42=BDM22)*(BEQ3:BEQ42=BDM21)*(BEY3:BEY42="L"))+SUMPRODUCT((BEN3:BEN42=BDM23)*(BEQ3:BEQ42=BDM21)*(BEY3:BEY42="L"))+SUMPRODUCT((BEN3:BEN42=BDM24)*(BEQ3:BEQ42=BDM21)*(BEY3:BEY42="L"))</f>
        <v>0</v>
      </c>
      <c r="BDQ21" s="255">
        <f ca="1">IF(BDM21&lt;&gt;"",VLOOKUP(BDM21,AZT4:AZX29,5,FALSE),0)</f>
        <v>0</v>
      </c>
      <c r="BDR21" s="255">
        <f ca="1">IF(BDM21&lt;&gt;"",VLOOKUP(BDM21,AZT4:AZY29,6,FALSE),0)</f>
        <v>0</v>
      </c>
      <c r="BDS21" s="255">
        <f ca="1">BDQ21-BDR21+1000</f>
        <v>1000</v>
      </c>
      <c r="BDT21" s="255">
        <f ca="1">IF(BDM21&lt;&gt;"",VLOOKUP(BDM21,AZT4:BAA29,8,FALSE),0)</f>
        <v>0</v>
      </c>
      <c r="BDU21" s="255">
        <f ca="1">IF(BDM21&lt;&gt;"",VLOOKUP(BDM21,AZT4:BAB29,9,FALSE),0)</f>
        <v>0</v>
      </c>
      <c r="BDV21" s="255">
        <f ca="1">BDT21-BDU21+1000</f>
        <v>1000</v>
      </c>
      <c r="BDW21" s="255" t="str">
        <f ca="1">IF(BDM21&lt;&gt;"",VLOOKUP(BDM21,AZT18:AZX22,5,FALSE),"")</f>
        <v/>
      </c>
      <c r="BDX21" s="255" t="str">
        <f ca="1">IF(BDM21&lt;&gt;"",VLOOKUP(BDM21,AZT18:BAA22,8,FALSE),"")</f>
        <v/>
      </c>
      <c r="BDY21" s="255" t="str">
        <f ca="1">IF(BDM21&lt;&gt;"",VLOOKUP(BDM21,AZT18:BAH22,15,FALSE),"")</f>
        <v/>
      </c>
      <c r="BDZ21" s="255">
        <f ca="1">SUMPRODUCT((BEN3:BEN42=BDM21)*(BEQ3:BEQ42=BDM22)*BET3:BET42)+SUMPRODUCT((BEN3:BEN42=BDM21)*(BEQ3:BEQ42=BDM23)*BET3:BET42)+SUMPRODUCT((BEN3:BEN42=BDM21)*(BEQ3:BEQ42=BDM24)*BET3:BET42)+SUMPRODUCT((BEN3:BEN42=BDM22)*(BEQ3:BEQ42=BDM21)*BEU3:BEU42)+SUMPRODUCT((BEN3:BEN42=BDM23)*(BEQ3:BEQ42=BDM21)*BEU3:BEU42)+SUMPRODUCT((BEN3:BEN42=BDM24)*(BEQ3:BEQ42=BDM21)*BEU3:BEU42)</f>
        <v>0</v>
      </c>
      <c r="BEA21" s="255">
        <f ca="1">SUMPRODUCT((BEN3:BEN42=BDM21)*(BEQ3:BEQ42=BDM22)*BEV3:BEV42)+SUMPRODUCT((BEN3:BEN42=BDM21)*(BEQ3:BEQ42=BDM23)*BEV3:BEV42)+SUMPRODUCT((BEN3:BEN42=BDM21)*(BEQ3:BEQ42=BDM24)*BEV3:BEV42)+SUMPRODUCT((BEN3:BEN42=BDM22)*(BEQ3:BEQ42=BDM21)*BEW3:BEW42)+SUMPRODUCT((BEN3:BEN42=BDM23)*(BEQ3:BEQ42=BDM21)*BEW3:BEW42)+SUMPRODUCT((BEN3:BEN42=BDM24)*(BEQ3:BEQ42=BDM21)*BEW3:BEW42)</f>
        <v>0</v>
      </c>
      <c r="BEB21" s="255">
        <f ca="1">BDN21*4+BDO21*2+BDZ21+BEA21</f>
        <v>0</v>
      </c>
      <c r="BEC21" s="255" t="str">
        <f ca="1">IF(BDM21&lt;&gt;"",RANK(BEB21,BEB21:BEB24),"")</f>
        <v/>
      </c>
      <c r="BED21" s="255">
        <f ca="1">SUMPRODUCT((BEB21:BEB24=BEB21)*(BDS21:BDS24&gt;BDS21))</f>
        <v>0</v>
      </c>
      <c r="BEE21" s="255">
        <f ca="1">SUMPRODUCT((BEB21:BEB24=BEB21)*(BDS21:BDS24=BDS21)*(BDV21:BDV24&gt;BDV21))</f>
        <v>0</v>
      </c>
      <c r="BEF21" s="255">
        <f ca="1">SUMPRODUCT((BEB18:BEB22=BEB21)*(BDS18:BDS22=BDS21)*(BDV18:BDV22=BDV21)*(BDW18:BDW22&gt;BDW21))</f>
        <v>0</v>
      </c>
      <c r="BEG21" s="255">
        <f ca="1">SUMPRODUCT((BEB18:BEB22=BEB21)*(BDS18:BDS22=BDS21)*(BDV18:BDV22=BDV21)*(BDW18:BDW22=BDW21)*(BDX18:BDX22&gt;BDX21))</f>
        <v>0</v>
      </c>
      <c r="BEH21" s="255">
        <f ca="1">SUMPRODUCT((BEB18:BEB22=BEB21)*(BDS18:BDS22=BDS21)*(BDV18:BDV22=BDV21)*(BDW18:BDW22=BDW21)*(BDX18:BDX22=BDX21)*(BDY18:BDY22&gt;BDY21))</f>
        <v>0</v>
      </c>
      <c r="BEI21" s="255" t="str">
        <f t="shared" ref="BEI21:BEI22" ca="1" si="1202">IF(BDM21&lt;&gt;"",SUM(BEC21:BEH21)+3,"")</f>
        <v/>
      </c>
      <c r="BEJ21" s="255" t="str">
        <f ca="1">IF(BDM21&lt;&gt;"",IF(BEI21=4,BDM21,BDM22),"")</f>
        <v/>
      </c>
      <c r="BEK21" s="255" t="str">
        <f ca="1">IF(BEJ21&lt;&gt;"",BEJ21,IF(BDL21&lt;&gt;"",BDL21,IF(BCN21&lt;&gt;"",BCN21,IF(BBP21&lt;&gt;"",BBP21,BAL21))))</f>
        <v>Argentina</v>
      </c>
      <c r="BEL21" s="255">
        <v>4</v>
      </c>
      <c r="BEM21" s="255">
        <v>19</v>
      </c>
      <c r="BEN21" s="255" t="str">
        <f t="shared" si="90"/>
        <v>Ireland</v>
      </c>
      <c r="BEO21" s="255" t="str">
        <f ca="1">IF(OFFSET('All Players'!$W28,0,BEO$1)&lt;&gt;"",OFFSET('All Players'!$W28,0,BEO$1),"")</f>
        <v/>
      </c>
      <c r="BEP21" s="255" t="str">
        <f ca="1">IF(OFFSET('All Players'!$Y28,0,BEO$1)&lt;&gt;"",OFFSET('All Players'!$Y28,0,BEO$1),"")</f>
        <v/>
      </c>
      <c r="BEQ21" s="255" t="str">
        <f t="shared" si="91"/>
        <v>Romania</v>
      </c>
      <c r="BER21" s="255" t="str">
        <f ca="1">IF(OFFSET('All Players'!$AA28,0,BEQ$1)&lt;&gt;"",OFFSET('All Players'!$AA28,0,BEQ$1),"")</f>
        <v/>
      </c>
      <c r="BES21" s="255" t="str">
        <f ca="1">IF(OFFSET('All Players'!$AC28,0,BER$1)&lt;&gt;"",OFFSET('All Players'!$AC28,0,BER$1),"")</f>
        <v/>
      </c>
      <c r="BET21" s="255">
        <f t="shared" ca="1" si="92"/>
        <v>0</v>
      </c>
      <c r="BEU21" s="255">
        <f t="shared" ca="1" si="93"/>
        <v>0</v>
      </c>
      <c r="BEV21" s="255">
        <f t="shared" ca="1" si="94"/>
        <v>0</v>
      </c>
      <c r="BEW21" s="255">
        <f t="shared" ca="1" si="95"/>
        <v>0</v>
      </c>
      <c r="BEX21" s="255" t="str">
        <f t="shared" ca="1" si="96"/>
        <v/>
      </c>
      <c r="BEY21" s="255" t="str">
        <f t="shared" ca="1" si="97"/>
        <v/>
      </c>
      <c r="BEZ21" s="255">
        <f ca="1">VLOOKUP(BFA21,BJR18:BJS22,2,FALSE)</f>
        <v>2</v>
      </c>
      <c r="BFA21" s="255" t="s">
        <v>35</v>
      </c>
      <c r="BFB21" s="255">
        <f t="shared" ca="1" si="948"/>
        <v>0</v>
      </c>
      <c r="BFC21" s="255">
        <f t="shared" ca="1" si="949"/>
        <v>0</v>
      </c>
      <c r="BFD21" s="255">
        <f t="shared" ca="1" si="950"/>
        <v>0</v>
      </c>
      <c r="BFE21" s="255">
        <f t="shared" ca="1" si="951"/>
        <v>0</v>
      </c>
      <c r="BFF21" s="255">
        <f t="shared" ca="1" si="1093"/>
        <v>0</v>
      </c>
      <c r="BFG21" s="255">
        <f t="shared" ca="1" si="952"/>
        <v>1000</v>
      </c>
      <c r="BFH21" s="255">
        <f t="shared" ca="1" si="1094"/>
        <v>0</v>
      </c>
      <c r="BFI21" s="255">
        <f t="shared" ca="1" si="1095"/>
        <v>0</v>
      </c>
      <c r="BFJ21" s="255">
        <f t="shared" ca="1" si="953"/>
        <v>1000</v>
      </c>
      <c r="BFK21" s="255">
        <f t="shared" ca="1" si="954"/>
        <v>0</v>
      </c>
      <c r="BFL21" s="255">
        <f ca="1">SUMIF(BJU:BJU,BFA21,BKA:BKA)+SUMIF(BJX:BJX,BFA21,BKB:BKB)</f>
        <v>0</v>
      </c>
      <c r="BFM21" s="255">
        <f ca="1">SUMIF(BJU:BJU,BFA21,BKC:BKC)+SUMIF(BJX:BJX,BFA21,BKD:BKD)</f>
        <v>0</v>
      </c>
      <c r="BFN21" s="255">
        <f t="shared" ca="1" si="955"/>
        <v>0</v>
      </c>
      <c r="BFO21" s="255">
        <v>13</v>
      </c>
      <c r="BFP21" s="255">
        <f t="shared" ca="1" si="1096"/>
        <v>1</v>
      </c>
      <c r="BFR21" s="255">
        <f ca="1">RANK(BFN21,BFN$18:BFN$22)+COUNTIF(BFN$18:BFN21,BFN21)-1</f>
        <v>4</v>
      </c>
      <c r="BFS21" s="255" t="str">
        <f ca="1">INDEX(BFA$18:BFA$22,MATCH(4,BFR$18:BFR$22,0),0)</f>
        <v>Georgia</v>
      </c>
      <c r="BFT21" s="255">
        <f t="shared" ca="1" si="1097"/>
        <v>1</v>
      </c>
      <c r="BFU21" s="255" t="str">
        <f ca="1">IF(AND(BFU20&lt;&gt;"",BFT21=1),BFS21,"")</f>
        <v>Georgia</v>
      </c>
      <c r="BFV21" s="255" t="str">
        <f ca="1">IF(AND(BFV20&lt;&gt;"",BFT22=2),BFS22,"")</f>
        <v/>
      </c>
      <c r="BFZ21" s="255" t="str">
        <f t="shared" ca="1" si="1098"/>
        <v>Georgia</v>
      </c>
      <c r="BGA21" s="255">
        <f ca="1">SUMPRODUCT((BJU3:BJU42=BFZ21)*(BJX3:BJX42=BFZ22)*(BKE3:BKE42="W"))+SUMPRODUCT((BJU3:BJU42=BFZ21)*(BJX3:BJX42=BFZ18)*(BKE3:BKE42="W"))+SUMPRODUCT((BJU3:BJU42=BFZ21)*(BJX3:BJX42=BFZ19)*(BKE3:BKE42="W"))+SUMPRODUCT((BJU3:BJU42=BFZ21)*(BJX3:BJX42=BFZ20)*(BKE3:BKE42="W"))+SUMPRODUCT((BJU3:BJU42=BFZ22)*(BJX3:BJX42=BFZ21)*(BKF3:BKF42="W"))+SUMPRODUCT((BJU3:BJU42=BFZ18)*(BJX3:BJX42=BFZ21)*(BKF3:BKF42="W"))+SUMPRODUCT((BJU3:BJU42=BFZ19)*(BJX3:BJX42=BFZ21)*(BKF3:BKF42="W"))+SUMPRODUCT((BJU3:BJU42=BFZ20)*(BJX3:BJX42=BFZ21)*(BKF3:BKF42="W"))</f>
        <v>0</v>
      </c>
      <c r="BGB21" s="255">
        <f ca="1">SUMPRODUCT((BJU3:BJU42=BFZ21)*(BJX3:BJX42=BFZ22)*(BKE3:BKE42="D"))+SUMPRODUCT((BJU3:BJU42=BFZ21)*(BJX3:BJX42=BFZ18)*(BKE3:BKE42="D"))+SUMPRODUCT((BJU3:BJU42=BFZ21)*(BJX3:BJX42=BFZ19)*(BKE3:BKE42="D"))+SUMPRODUCT((BJU3:BJU42=BFZ21)*(BJX3:BJX42=BFZ20)*(BKE3:BKE42="D"))+SUMPRODUCT((BJU3:BJU42=BFZ22)*(BJX3:BJX42=BFZ21)*(BKE3:BKE42="D"))+SUMPRODUCT((BJU3:BJU42=BFZ18)*(BJX3:BJX42=BFZ21)*(BKE3:BKE42="D"))+SUMPRODUCT((BJU3:BJU42=BFZ19)*(BJX3:BJX42=BFZ21)*(BKE3:BKE42="D"))+SUMPRODUCT((BJU3:BJU42=BFZ20)*(BJX3:BJX42=BFZ21)*(BKE3:BKE42="D"))</f>
        <v>0</v>
      </c>
      <c r="BGC21" s="255">
        <f ca="1">SUMPRODUCT((BJU3:BJU42=BFZ21)*(BJX3:BJX42=BFZ22)*(BKE3:BKE42="L"))+SUMPRODUCT((BJU3:BJU42=BFZ21)*(BJX3:BJX42=BFZ18)*(BKE3:BKE42="L"))+SUMPRODUCT((BJU3:BJU42=BFZ21)*(BJX3:BJX42=BFZ19)*(BKE3:BKE42="L"))+SUMPRODUCT((BJU3:BJU42=BFZ21)*(BJX3:BJX42=BFZ20)*(BKE3:BKE42="L"))+SUMPRODUCT((BJU3:BJU42=BFZ22)*(BJX3:BJX42=BFZ21)*(BKF3:BKF42="L"))+SUMPRODUCT((BJU3:BJU42=BFZ18)*(BJX3:BJX42=BFZ21)*(BKF3:BKF42="L"))+SUMPRODUCT((BJU3:BJU42=BFZ19)*(BJX3:BJX42=BFZ21)*(BKF3:BKF42="L"))+SUMPRODUCT((BJU3:BJU42=BFZ20)*(BJX3:BJX42=BFZ21)*(BKF3:BKF42="L"))</f>
        <v>0</v>
      </c>
      <c r="BGD21" s="255">
        <f ca="1">IF(BFZ21&lt;&gt;"",VLOOKUP(BFZ21,BFA4:BFE29,5,FALSE),0)</f>
        <v>0</v>
      </c>
      <c r="BGE21" s="255">
        <f ca="1">IF(BFZ21&lt;&gt;"",VLOOKUP(BFZ21,BFA4:BFF29,6,FALSE),0)</f>
        <v>0</v>
      </c>
      <c r="BGF21" s="255">
        <f ca="1">BGD21-BGE21+1000</f>
        <v>1000</v>
      </c>
      <c r="BGG21" s="255">
        <f ca="1">IF(BFZ21&lt;&gt;"",VLOOKUP(BFZ21,BFA4:BFH29,8,FALSE),0)</f>
        <v>0</v>
      </c>
      <c r="BGH21" s="255">
        <f ca="1">IF(BFZ21&lt;&gt;"",VLOOKUP(BFZ21,BFA4:BFI29,9,FALSE),0)</f>
        <v>0</v>
      </c>
      <c r="BGI21" s="255">
        <f ca="1">IF(BFZ21&lt;&gt;"",BGG21-BGH21+1000,"")</f>
        <v>1000</v>
      </c>
      <c r="BGJ21" s="255">
        <f ca="1">IF(BFZ21&lt;&gt;"",VLOOKUP(BFZ21,BFA18:BFE22,5,FALSE),"")</f>
        <v>0</v>
      </c>
      <c r="BGK21" s="255">
        <f ca="1">IF(BFZ21&lt;&gt;"",VLOOKUP(BFZ21,BFA18:BFH22,8,FALSE),"")</f>
        <v>0</v>
      </c>
      <c r="BGL21" s="255">
        <f ca="1">IF(BFZ21&lt;&gt;"",VLOOKUP(BFZ21,BFA18:BFO22,15,FALSE),"")</f>
        <v>13</v>
      </c>
      <c r="BGM21" s="255">
        <f ca="1">SUMPRODUCT((BJU3:BJU42=BFZ21)*(BJX3:BJX42=BFZ22)*BKA3:BKA42)+SUMPRODUCT((BJU3:BJU42=BFZ21)*(BJX3:BJX42=BFZ18)*BKA3:BKA42)+SUMPRODUCT((BJU3:BJU42=BFZ21)*(BJX3:BJX42=BFZ19)*BKA3:BKA42)+SUMPRODUCT((BJU3:BJU42=BFZ21)*(BJX3:BJX42=BFZ20)*BKA3:BKA42)+SUMPRODUCT((BJU3:BJU42=BFZ22)*(BJX3:BJX42=BFZ21)*BKB3:BKB42)+SUMPRODUCT((BJU3:BJU42=BFZ18)*(BJX3:BJX42=BFZ21)*BKB3:BKB42)+SUMPRODUCT((BJU3:BJU42=BFZ19)*(BJX3:BJX42=BFZ21)*BKB3:BKB42)+SUMPRODUCT((BJU3:BJU42=BFZ20)*(BJX3:BJX42=BFZ21)*BKB3:BKB42)</f>
        <v>0</v>
      </c>
      <c r="BGN21" s="255">
        <f ca="1">SUMPRODUCT((BJU3:BJU42=BFZ21)*(BJX3:BJX42=BFZ22)*BKC3:BKC42)+SUMPRODUCT((BJU3:BJU42=BFZ21)*(BJX3:BJX42=BFZ18)*BKC3:BKC42)+SUMPRODUCT((BJU3:BJU42=BFZ21)*(BJX3:BJX42=BFZ19)*BKC3:BKC42)+SUMPRODUCT((BJU3:BJU42=BFZ21)*(BJX3:BJX42=BFZ20)*BKC3:BKC42)+SUMPRODUCT((BJU3:BJU42=BFZ22)*(BJX3:BJX42=BFZ21)*BKD3:BKD42)+SUMPRODUCT((BJU3:BJU42=BFZ18)*(BJX3:BJX42=BFZ21)*BKD3:BKD42)+SUMPRODUCT((BJU3:BJU42=BFZ19)*(BJX3:BJX42=BFZ21)*BKD3:BKD42)+SUMPRODUCT((BJU3:BJU42=BFZ20)*(BJX3:BJX42=BFZ21)*BKD3:BKD42)</f>
        <v>0</v>
      </c>
      <c r="BGO21" s="255">
        <f ca="1">IF(BFZ21&lt;&gt;"",BGA21*4+BGB21*2+BGM21+BGN21,"")</f>
        <v>0</v>
      </c>
      <c r="BGP21" s="255">
        <f ca="1">IF(BFZ21&lt;&gt;"",RANK(BGO21,BGO18:BGO22),"")</f>
        <v>1</v>
      </c>
      <c r="BGQ21" s="255">
        <f ca="1">SUMPRODUCT((BGO18:BGO22=BGO21)*(BGF18:BGF22&gt;BGF21))</f>
        <v>0</v>
      </c>
      <c r="BGR21" s="255">
        <f ca="1">SUMPRODUCT((BGO18:BGO22=BGO21)*(BGF18:BGF22=BGF21)*(BGI18:BGI22&gt;BGI21))</f>
        <v>0</v>
      </c>
      <c r="BGS21" s="255">
        <f ca="1">SUMPRODUCT((BGO18:BGO22=BGO21)*(BGF18:BGF22=BGF21)*(BGI18:BGI22=BGI21)*(BGJ18:BGJ22&gt;BGJ21))</f>
        <v>0</v>
      </c>
      <c r="BGT21" s="255">
        <f ca="1">SUMPRODUCT((BGO18:BGO22=BGO21)*(BGF18:BGF22=BGF21)*(BGI18:BGI22=BGI21)*(BGJ18:BGJ22=BGJ21)*(BGK18:BGK22&gt;BGK21))</f>
        <v>0</v>
      </c>
      <c r="BGU21" s="255">
        <f ca="1">SUMPRODUCT((BGO18:BGO22=BGO21)*(BGF18:BGF22=BGF21)*(BGI18:BGI22=BGI21)*(BGJ18:BGJ22=BGJ21)*(BGK18:BGK22=BGK21)*(BGL18:BGL22&gt;BGL21))</f>
        <v>1</v>
      </c>
      <c r="BGV21" s="255">
        <f t="shared" ca="1" si="956"/>
        <v>2</v>
      </c>
      <c r="BGW21" s="255" t="str">
        <f ca="1">IF(BFZ21&lt;&gt;"",INDEX(BFZ18:BFZ22,MATCH(4,BGV18:BGV22,0),0),"")</f>
        <v>Argentina</v>
      </c>
      <c r="BGX21" s="255" t="str">
        <f ca="1">IF(BFV20&lt;&gt;"",BFV20,"")</f>
        <v/>
      </c>
      <c r="BGY21" s="255" t="str">
        <f ca="1">IF(BGX21&lt;&gt;"",SUMPRODUCT((BJU3:BJU42=BGX21)*(BJX3:BJX42=BGX22)*(BKE3:BKE42="W"))+SUMPRODUCT((BJU3:BJU42=BGX21)*(BJX3:BJX42=BGX19)*(BKE3:BKE42="W"))+SUMPRODUCT((BJU3:BJU42=BGX21)*(BJX3:BJX42=BGX20)*(BKE3:BKE42="W"))+SUMPRODUCT((BJU3:BJU42=BGX22)*(BJX3:BJX42=BGX21)*(BKF3:BKF42="W"))+SUMPRODUCT((BJU3:BJU42=BGX19)*(BJX3:BJX42=BGX21)*(BKF3:BKF42="W"))+SUMPRODUCT((BJU3:BJU42=BGX20)*(BJX3:BJX42=BGX21)*(BKF3:BKF42="W")),"")</f>
        <v/>
      </c>
      <c r="BGZ21" s="255" t="str">
        <f ca="1">IF(BGX21&lt;&gt;"",SUMPRODUCT((BJU3:BJU42=BGX21)*(BJX3:BJX42=BGX22)*(BKE3:BKE42="D"))+SUMPRODUCT((BJU3:BJU42=BGX21)*(BJX3:BJX42=BGX19)*(BKE3:BKE42="D"))+SUMPRODUCT((BJU3:BJU42=BGX21)*(BJX3:BJX42=BGX20)*(BKE3:BKE42="D"))+SUMPRODUCT((BJU3:BJU42=BGX22)*(BJX3:BJX42=BGX21)*(BKE3:BKE42="D"))+SUMPRODUCT((BJU3:BJU42=BGX19)*(BJX3:BJX42=BGX21)*(BKE3:BKE42="D"))+SUMPRODUCT((BJU3:BJU42=BGX20)*(BJX3:BJX42=BGX21)*(BKE3:BKE42="D")),"")</f>
        <v/>
      </c>
      <c r="BHA21" s="255" t="str">
        <f ca="1">IF(BGX21&lt;&gt;"",SUMPRODUCT((BJU3:BJU42=BGX21)*(BJX3:BJX42=BGX22)*(BKE3:BKE42="L"))+SUMPRODUCT((BJU3:BJU42=BGX21)*(BJX3:BJX42=BGX19)*(BKE3:BKE42="L"))+SUMPRODUCT((BJU3:BJU42=BGX21)*(BJX3:BJX42=BGX20)*(BKE3:BKE42="L"))+SUMPRODUCT((BJU3:BJU42=BGX22)*(BJX3:BJX42=BGX21)*(BKF3:BKF42="L"))+SUMPRODUCT((BJU3:BJU42=BGX19)*(BJX3:BJX42=BGX21)*(BKF3:BKF42="L"))+SUMPRODUCT((BJU3:BJU42=BGX20)*(BJX3:BJX42=BGX21)*(BKF3:BKF42="L")),"")</f>
        <v/>
      </c>
      <c r="BHB21" s="255">
        <f ca="1">IF(BGX21&lt;&gt;"",VLOOKUP(BGX21,BFA4:BFE29,5,FALSE),0)</f>
        <v>0</v>
      </c>
      <c r="BHC21" s="255">
        <f ca="1">IF(BGX21&lt;&gt;"",VLOOKUP(BGX21,BFA4:BFF29,6,FALSE),0)</f>
        <v>0</v>
      </c>
      <c r="BHD21" s="255">
        <f ca="1">BHB21-BHC21+1000</f>
        <v>1000</v>
      </c>
      <c r="BHE21" s="255">
        <f ca="1">IF(BGX21&lt;&gt;"",VLOOKUP(BGX21,BFA4:BFH29,8,FALSE),0)</f>
        <v>0</v>
      </c>
      <c r="BHF21" s="255">
        <f ca="1">IF(BGX21&lt;&gt;"",VLOOKUP(BGX21,BFA4:BFI29,9,FALSE),0)</f>
        <v>0</v>
      </c>
      <c r="BHG21" s="255" t="str">
        <f ca="1">IF(BGX21&lt;&gt;"",BHE21-BHF21+1000,"")</f>
        <v/>
      </c>
      <c r="BHH21" s="255" t="str">
        <f ca="1">IF(BGX21&lt;&gt;"",VLOOKUP(BGX21,BFA18:BFE22,5,FALSE),"")</f>
        <v/>
      </c>
      <c r="BHI21" s="255" t="str">
        <f ca="1">IF(BGX21&lt;&gt;"",VLOOKUP(BGX21,BFA18:BFH22,8,FALSE),"")</f>
        <v/>
      </c>
      <c r="BHJ21" s="255" t="str">
        <f ca="1">IF(BGX21&lt;&gt;"",VLOOKUP(BGX21,BFA18:BFO22,15,FALSE),"")</f>
        <v/>
      </c>
      <c r="BHK21" s="255" t="str">
        <f ca="1">IF(BGX21&lt;&gt;"",SUMPRODUCT((BJU3:BJU42=BGX21)*(BJX3:BJX42=BGX22)*BKA3:BKA42)+SUMPRODUCT((BJU3:BJU42=BGX21)*(BJX3:BJX42=BGX19)*BKA3:BKA42)+SUMPRODUCT((BJU3:BJU42=BGX21)*(BJX3:BJX42=BGX20)*BKA3:BKA42)+SUMPRODUCT((BJU3:BJU42=BGX22)*(BJX3:BJX42=BGX21)*BKB3:BKB42)+SUMPRODUCT((BJU3:BJU42=BGX19)*(BJX3:BJX42=BGX21)*BKB3:BKB42)+SUMPRODUCT((BJU3:BJU42=BGX20)*(BJX3:BJX42=BGX21)*BKB3:BKB42),"")</f>
        <v/>
      </c>
      <c r="BHL21" s="255" t="str">
        <f ca="1">IF(BGX21&lt;&gt;"",SUMPRODUCT((BJU3:BJU42=BGX21)*(BJX3:BJX42=BGX22)*BKC3:BKC42)+SUMPRODUCT((BJU3:BJU42=BGX21)*(BJX3:BJX42=BGX19)*BKC3:BKC42)+SUMPRODUCT((BJU3:BJU42=BGX21)*(BJX3:BJX42=BGX20)*BKC3:BKC42)+SUMPRODUCT((BJU3:BJU42=BGX22)*(BJX3:BJX42=BGX21)*BKD3:BKD42)+SUMPRODUCT((BJU3:BJU42=BGX19)*(BJX3:BJX42=BGX21)*BKD3:BKD42)+SUMPRODUCT((BJU3:BJU42=BGX20)*(BJX3:BJX42=BGX21)*BKD3:BKD42),"")</f>
        <v/>
      </c>
      <c r="BHM21" s="255" t="str">
        <f ca="1">IF(BGX21&lt;&gt;"",BGY21*4+BGZ21*2+BHK21+BHL21,"")</f>
        <v/>
      </c>
      <c r="BHN21" s="255" t="str">
        <f ca="1">IF(BGX21&lt;&gt;"",RANK(BHM21,BHM19:BHM22),"")</f>
        <v/>
      </c>
      <c r="BHO21" s="255">
        <f ca="1">SUMPRODUCT((BHM19:BHM22=BHM21)*(BHD19:BHD22&gt;BHD21))</f>
        <v>0</v>
      </c>
      <c r="BHP21" s="255">
        <f ca="1">SUMPRODUCT((BHM19:BHM22=BHM21)*(BHD19:BHD22=BHD21)*(BHG19:BHG22&gt;BHG21))</f>
        <v>0</v>
      </c>
      <c r="BHQ21" s="255">
        <f ca="1">SUMPRODUCT((BHM18:BHM22=BHM21)*(BHD18:BHD22=BHD21)*(BHG18:BHG22=BHG21)*(BHH18:BHH22&gt;BHH21))</f>
        <v>0</v>
      </c>
      <c r="BHR21" s="255">
        <f ca="1">SUMPRODUCT((BHM18:BHM22=BHM21)*(BHD18:BHD22=BHD21)*(BHG18:BHG22=BHG21)*(BHH18:BHH22=BHH21)*(BHI18:BHI22&gt;BHI21))</f>
        <v>0</v>
      </c>
      <c r="BHS21" s="255">
        <f ca="1">SUMPRODUCT((BHM18:BHM22=BHM21)*(BHD18:BHD22=BHD21)*(BHG18:BHG22=BHG21)*(BHH18:BHH22=BHH21)*(BHI18:BHI22=BHI21)*(BHJ18:BHJ22&gt;BHJ21))</f>
        <v>0</v>
      </c>
      <c r="BHT21" s="255" t="str">
        <f t="shared" ca="1" si="1101"/>
        <v/>
      </c>
      <c r="BHU21" s="255" t="str">
        <f ca="1">IF(BGX21&lt;&gt;"",INDEX(BGX19:BGX22,MATCH(4,BHT19:BHT22,0),0),"")</f>
        <v/>
      </c>
      <c r="BHV21" s="255" t="str">
        <f ca="1">IF(BFW19&lt;&gt;"",BFW19,"")</f>
        <v/>
      </c>
      <c r="BHW21" s="255">
        <f ca="1">SUMPRODUCT((BJU3:BJU42=BHV21)*(BJX3:BJX42=BHV22)*(BKE3:BKE42="W"))+SUMPRODUCT((BJU3:BJU42=BHV21)*(BJX3:BJX42=BHV23)*(BKE3:BKE42="W"))+SUMPRODUCT((BJU3:BJU42=BHV21)*(BJX3:BJX42=BHV20)*(BKE3:BKE42="W"))+SUMPRODUCT((BJU3:BJU42=BHV22)*(BJX3:BJX42=BHV21)*(BKF3:BKF42="W"))+SUMPRODUCT((BJU3:BJU42=BHV23)*(BJX3:BJX42=BHV21)*(BKF3:BKF42="W"))+SUMPRODUCT((BJU3:BJU42=BHV20)*(BJX3:BJX42=BHV21)*(BKF3:BKF42="W"))</f>
        <v>0</v>
      </c>
      <c r="BHX21" s="255">
        <f ca="1">SUMPRODUCT((BJU3:BJU42=BHV21)*(BJX3:BJX42=BHV22)*(BKE3:BKE42="D"))+SUMPRODUCT((BJU3:BJU42=BHV21)*(BJX3:BJX42=BHV23)*(BKE3:BKE42="D"))+SUMPRODUCT((BJU3:BJU42=BHV21)*(BJX3:BJX42=BHV20)*(BKE3:BKE42="D"))+SUMPRODUCT((BJU3:BJU42=BHV22)*(BJX3:BJX42=BHV21)*(BKE3:BKE42="D"))+SUMPRODUCT((BJU3:BJU42=BHV23)*(BJX3:BJX42=BHV21)*(BKE3:BKE42="D"))+SUMPRODUCT((BJU3:BJU42=BHV20)*(BJX3:BJX42=BHV21)*(BKE3:BKE42="D"))</f>
        <v>0</v>
      </c>
      <c r="BHY21" s="255">
        <f ca="1">SUMPRODUCT((BJU3:BJU42=BHV21)*(BJX3:BJX42=BHV22)*(BKE3:BKE42="L"))+SUMPRODUCT((BJU3:BJU42=BHV21)*(BJX3:BJX42=BHV23)*(BKE3:BKE42="L"))+SUMPRODUCT((BJU3:BJU42=BHV21)*(BJX3:BJX42=BHV20)*(BKE3:BKE42="L"))+SUMPRODUCT((BJU3:BJU42=BHV22)*(BJX3:BJX42=BHV21)*(BKF3:BKF42="L"))+SUMPRODUCT((BJU3:BJU42=BHV23)*(BJX3:BJX42=BHV21)*(BKF3:BKF42="L"))+SUMPRODUCT((BJU3:BJU42=BHV20)*(BJX3:BJX42=BHV21)*(BKF3:BKF42="L"))</f>
        <v>0</v>
      </c>
      <c r="BHZ21" s="255">
        <f ca="1">IF(BHV21&lt;&gt;"",VLOOKUP(BHV21,BFA4:BFE29,5,FALSE),0)</f>
        <v>0</v>
      </c>
      <c r="BIA21" s="255">
        <f ca="1">IF(BHV21&lt;&gt;"",VLOOKUP(BHV21,BFA4:BFF29,6,FALSE),0)</f>
        <v>0</v>
      </c>
      <c r="BIB21" s="255">
        <f ca="1">BHZ21-BIA21+1000</f>
        <v>1000</v>
      </c>
      <c r="BIC21" s="255">
        <f ca="1">IF(BHV21&lt;&gt;"",VLOOKUP(BHV21,BFA4:BFH29,8,FALSE),0)</f>
        <v>0</v>
      </c>
      <c r="BID21" s="255">
        <f ca="1">IF(BHV21&lt;&gt;"",VLOOKUP(BHV21,BFA4:BFI29,9,FALSE),0)</f>
        <v>0</v>
      </c>
      <c r="BIE21" s="255">
        <f t="shared" ref="BIE21" ca="1" si="1203">BIC21-BID21+1000</f>
        <v>1000</v>
      </c>
      <c r="BIF21" s="255" t="str">
        <f ca="1">IF(BHV21&lt;&gt;"",VLOOKUP(BHV21,BFA18:BFE22,5,FALSE),"")</f>
        <v/>
      </c>
      <c r="BIG21" s="255" t="str">
        <f ca="1">IF(BHV21&lt;&gt;"",VLOOKUP(BHV21,BFA18:BFH22,8,FALSE),"")</f>
        <v/>
      </c>
      <c r="BIH21" s="255" t="str">
        <f ca="1">IF(BHV21&lt;&gt;"",VLOOKUP(BHV21,BFA18:BFO22,15,FALSE),"")</f>
        <v/>
      </c>
      <c r="BII21" s="255">
        <f ca="1">SUMPRODUCT((BJU3:BJU42=BHV21)*(BJX3:BJX42=BHV22)*BKA3:BKA42)+SUMPRODUCT((BJU3:BJU42=BHV21)*(BJX3:BJX42=BHV23)*BKA3:BKA42)+SUMPRODUCT((BJU3:BJU42=BHV21)*(BJX3:BJX42=BHV20)*BKA3:BKA42)+SUMPRODUCT((BJU3:BJU42=BHV22)*(BJX3:BJX42=BHV21)*BKB3:BKB42)+SUMPRODUCT((BJU3:BJU42=BHV23)*(BJX3:BJX42=BHV21)*BKB3:BKB42)+SUMPRODUCT((BJU3:BJU42=BHV20)*(BJX3:BJX42=BHV21)*BKB3:BKB42)</f>
        <v>0</v>
      </c>
      <c r="BIJ21" s="255">
        <f ca="1">SUMPRODUCT((BJU3:BJU42=BHV21)*(BJX3:BJX42=BHV22)*BKC3:BKC42)+SUMPRODUCT((BJU3:BJU42=BHV21)*(BJX3:BJX42=BHV23)*BKC3:BKC42)+SUMPRODUCT((BJU3:BJU42=BHV21)*(BJX3:BJX42=BHV20)*BKC3:BKC42)+SUMPRODUCT((BJU3:BJU42=BHV22)*(BJX3:BJX42=BHV21)*BKD3:BKD42)+SUMPRODUCT((BJU3:BJU42=BHV23)*(BJX3:BJX42=BHV21)*BKD3:BKD42)+SUMPRODUCT((BJU3:BJU42=BHV20)*(BJX3:BJX42=BHV21)*BKD3:BKD42)</f>
        <v>0</v>
      </c>
      <c r="BIK21" s="255">
        <f t="shared" ref="BIK21" ca="1" si="1204">BHW21*4+BHX21*2+BII21+BIJ21</f>
        <v>0</v>
      </c>
      <c r="BIL21" s="255" t="str">
        <f ca="1">IF(BHV21&lt;&gt;"",RANK(BIK21,BIK20:BIK23),"")</f>
        <v/>
      </c>
      <c r="BIM21" s="255">
        <f ca="1">SUMPRODUCT((BIK20:BIK23=BIK21)*(BIB20:BIB23&gt;BIB21))</f>
        <v>0</v>
      </c>
      <c r="BIN21" s="255">
        <f ca="1">SUMPRODUCT((BIK20:BIK23=BIK21)*(BIB20:BIB23=BIB21)*(BIE20:BIE23&gt;BIE21))</f>
        <v>0</v>
      </c>
      <c r="BIO21" s="255">
        <f ca="1">SUMPRODUCT((BIK18:BIK22=BIK21)*(BIB18:BIB22=BIB21)*(BIE18:BIE22=BIE21)*(BIF18:BIF22&gt;BIF21))</f>
        <v>0</v>
      </c>
      <c r="BIP21" s="255">
        <f ca="1">SUMPRODUCT((BIK18:BIK22=BIK21)*(BIB18:BIB22=BIB21)*(BIE18:BIE22=BIE21)*(BIF18:BIF22=BIF21)*(BIG18:BIG22&gt;BIG21))</f>
        <v>0</v>
      </c>
      <c r="BIQ21" s="255">
        <f ca="1">SUMPRODUCT((BIK18:BIK22=BIK21)*(BIB18:BIB22=BIB21)*(BIE18:BIE22=BIE21)*(BIF18:BIF22=BIF21)*(BIG18:BIG22=BIG21)*(BIH18:BIH22&gt;BIH21))</f>
        <v>0</v>
      </c>
      <c r="BIR21" s="255" t="str">
        <f t="shared" ca="1" si="1161"/>
        <v/>
      </c>
      <c r="BIS21" s="255" t="str">
        <f ca="1">IF(BHV21&lt;&gt;"",INDEX(BHV20:BHV22,MATCH(4,BIR20:BIR22,0),0),"")</f>
        <v/>
      </c>
      <c r="BIT21" s="255" t="str">
        <f ca="1">IF(BFX18&lt;&gt;"",BFX18,"")</f>
        <v/>
      </c>
      <c r="BIU21" s="255">
        <f ca="1">SUMPRODUCT((BJU3:BJU42=BIT21)*(BJX3:BJX42=BIT22)*(BKE3:BKE42="W"))+SUMPRODUCT((BJU3:BJU42=BIT21)*(BJX3:BJX42=BIT23)*(BKE3:BKE42="W"))+SUMPRODUCT((BJU3:BJU42=BIT21)*(BJX3:BJX42=BIT24)*(BKE3:BKE42="W"))+SUMPRODUCT((BJU3:BJU42=BIT22)*(BJX3:BJX42=BIT21)*(BKF3:BKF42="W"))+SUMPRODUCT((BJU3:BJU42=BIT23)*(BJX3:BJX42=BIT21)*(BKF3:BKF42="W"))+SUMPRODUCT((BJU3:BJU42=BIT24)*(BJX3:BJX42=BIT21)*(BKF3:BKF42="W"))</f>
        <v>0</v>
      </c>
      <c r="BIV21" s="255">
        <f ca="1">SUMPRODUCT((BJU3:BJU42=BIT21)*(BJX3:BJX42=BIT22)*(BKE3:BKE42="D"))+SUMPRODUCT((BJU3:BJU42=BIT21)*(BJX3:BJX42=BIT23)*(BKE3:BKE42="D"))+SUMPRODUCT((BJU3:BJU42=BIT21)*(BJX3:BJX42=BIT24)*(BKE3:BKE42="D"))+SUMPRODUCT((BJU3:BJU42=BIT22)*(BJX3:BJX42=BIT21)*(BKE3:BKE42="D"))+SUMPRODUCT((BJU3:BJU42=BIT23)*(BJX3:BJX42=BIT21)*(BKE3:BKE42="D"))+SUMPRODUCT((BJU3:BJU42=BIT24)*(BJX3:BJX42=BIT21)*(BKE3:BKE42="D"))</f>
        <v>0</v>
      </c>
      <c r="BIW21" s="255">
        <f ca="1">SUMPRODUCT((BJU3:BJU42=BIT21)*(BJX3:BJX42=BIT22)*(BKE3:BKE42="L"))+SUMPRODUCT((BJU3:BJU42=BIT21)*(BJX3:BJX42=BIT23)*(BKE3:BKE42="L"))+SUMPRODUCT((BJU3:BJU42=BIT21)*(BJX3:BJX42=BIT24)*(BKE3:BKE42="L"))+SUMPRODUCT((BJU3:BJU42=BIT22)*(BJX3:BJX42=BIT21)*(BKF3:BKF42="L"))+SUMPRODUCT((BJU3:BJU42=BIT23)*(BJX3:BJX42=BIT21)*(BKF3:BKF42="L"))+SUMPRODUCT((BJU3:BJU42=BIT24)*(BJX3:BJX42=BIT21)*(BKF3:BKF42="L"))</f>
        <v>0</v>
      </c>
      <c r="BIX21" s="255">
        <f ca="1">IF(BIT21&lt;&gt;"",VLOOKUP(BIT21,BFA4:BFE29,5,FALSE),0)</f>
        <v>0</v>
      </c>
      <c r="BIY21" s="255">
        <f ca="1">IF(BIT21&lt;&gt;"",VLOOKUP(BIT21,BFA4:BFF29,6,FALSE),0)</f>
        <v>0</v>
      </c>
      <c r="BIZ21" s="255">
        <f ca="1">BIX21-BIY21+1000</f>
        <v>1000</v>
      </c>
      <c r="BJA21" s="255">
        <f ca="1">IF(BIT21&lt;&gt;"",VLOOKUP(BIT21,BFA4:BFH29,8,FALSE),0)</f>
        <v>0</v>
      </c>
      <c r="BJB21" s="255">
        <f ca="1">IF(BIT21&lt;&gt;"",VLOOKUP(BIT21,BFA4:BFI29,9,FALSE),0)</f>
        <v>0</v>
      </c>
      <c r="BJC21" s="255">
        <f ca="1">BJA21-BJB21+1000</f>
        <v>1000</v>
      </c>
      <c r="BJD21" s="255" t="str">
        <f ca="1">IF(BIT21&lt;&gt;"",VLOOKUP(BIT21,BFA18:BFE22,5,FALSE),"")</f>
        <v/>
      </c>
      <c r="BJE21" s="255" t="str">
        <f ca="1">IF(BIT21&lt;&gt;"",VLOOKUP(BIT21,BFA18:BFH22,8,FALSE),"")</f>
        <v/>
      </c>
      <c r="BJF21" s="255" t="str">
        <f ca="1">IF(BIT21&lt;&gt;"",VLOOKUP(BIT21,BFA18:BFO22,15,FALSE),"")</f>
        <v/>
      </c>
      <c r="BJG21" s="255">
        <f ca="1">SUMPRODUCT((BJU3:BJU42=BIT21)*(BJX3:BJX42=BIT22)*BKA3:BKA42)+SUMPRODUCT((BJU3:BJU42=BIT21)*(BJX3:BJX42=BIT23)*BKA3:BKA42)+SUMPRODUCT((BJU3:BJU42=BIT21)*(BJX3:BJX42=BIT24)*BKA3:BKA42)+SUMPRODUCT((BJU3:BJU42=BIT22)*(BJX3:BJX42=BIT21)*BKB3:BKB42)+SUMPRODUCT((BJU3:BJU42=BIT23)*(BJX3:BJX42=BIT21)*BKB3:BKB42)+SUMPRODUCT((BJU3:BJU42=BIT24)*(BJX3:BJX42=BIT21)*BKB3:BKB42)</f>
        <v>0</v>
      </c>
      <c r="BJH21" s="255">
        <f ca="1">SUMPRODUCT((BJU3:BJU42=BIT21)*(BJX3:BJX42=BIT22)*BKC3:BKC42)+SUMPRODUCT((BJU3:BJU42=BIT21)*(BJX3:BJX42=BIT23)*BKC3:BKC42)+SUMPRODUCT((BJU3:BJU42=BIT21)*(BJX3:BJX42=BIT24)*BKC3:BKC42)+SUMPRODUCT((BJU3:BJU42=BIT22)*(BJX3:BJX42=BIT21)*BKD3:BKD42)+SUMPRODUCT((BJU3:BJU42=BIT23)*(BJX3:BJX42=BIT21)*BKD3:BKD42)+SUMPRODUCT((BJU3:BJU42=BIT24)*(BJX3:BJX42=BIT21)*BKD3:BKD42)</f>
        <v>0</v>
      </c>
      <c r="BJI21" s="255">
        <f ca="1">BIU21*4+BIV21*2+BJG21+BJH21</f>
        <v>0</v>
      </c>
      <c r="BJJ21" s="255" t="str">
        <f ca="1">IF(BIT21&lt;&gt;"",RANK(BJI21,BJI21:BJI24),"")</f>
        <v/>
      </c>
      <c r="BJK21" s="255">
        <f ca="1">SUMPRODUCT((BJI21:BJI24=BJI21)*(BIZ21:BIZ24&gt;BIZ21))</f>
        <v>0</v>
      </c>
      <c r="BJL21" s="255">
        <f ca="1">SUMPRODUCT((BJI21:BJI24=BJI21)*(BIZ21:BIZ24=BIZ21)*(BJC21:BJC24&gt;BJC21))</f>
        <v>0</v>
      </c>
      <c r="BJM21" s="255">
        <f ca="1">SUMPRODUCT((BJI18:BJI22=BJI21)*(BIZ18:BIZ22=BIZ21)*(BJC18:BJC22=BJC21)*(BJD18:BJD22&gt;BJD21))</f>
        <v>0</v>
      </c>
      <c r="BJN21" s="255">
        <f ca="1">SUMPRODUCT((BJI18:BJI22=BJI21)*(BIZ18:BIZ22=BIZ21)*(BJC18:BJC22=BJC21)*(BJD18:BJD22=BJD21)*(BJE18:BJE22&gt;BJE21))</f>
        <v>0</v>
      </c>
      <c r="BJO21" s="255">
        <f ca="1">SUMPRODUCT((BJI18:BJI22=BJI21)*(BIZ18:BIZ22=BIZ21)*(BJC18:BJC22=BJC21)*(BJD18:BJD22=BJD21)*(BJE18:BJE22=BJE21)*(BJF18:BJF22&gt;BJF21))</f>
        <v>0</v>
      </c>
      <c r="BJP21" s="255" t="str">
        <f t="shared" ref="BJP21:BJP22" ca="1" si="1205">IF(BIT21&lt;&gt;"",SUM(BJJ21:BJO21)+3,"")</f>
        <v/>
      </c>
      <c r="BJQ21" s="255" t="str">
        <f ca="1">IF(BIT21&lt;&gt;"",IF(BJP21=4,BIT21,BIT22),"")</f>
        <v/>
      </c>
      <c r="BJR21" s="255" t="str">
        <f ca="1">IF(BJQ21&lt;&gt;"",BJQ21,IF(BIS21&lt;&gt;"",BIS21,IF(BHU21&lt;&gt;"",BHU21,IF(BGW21&lt;&gt;"",BGW21,BFS21))))</f>
        <v>Argentina</v>
      </c>
      <c r="BJS21" s="255">
        <v>4</v>
      </c>
      <c r="BJT21" s="255">
        <v>19</v>
      </c>
      <c r="BJU21" s="255" t="str">
        <f t="shared" si="98"/>
        <v>Ireland</v>
      </c>
      <c r="BJV21" s="255" t="str">
        <f ca="1">IF(OFFSET('All Players'!$W28,0,BJV$1)&lt;&gt;"",OFFSET('All Players'!$W28,0,BJV$1),"")</f>
        <v/>
      </c>
      <c r="BJW21" s="255" t="str">
        <f ca="1">IF(OFFSET('All Players'!$Y28,0,BJV$1)&lt;&gt;"",OFFSET('All Players'!$Y28,0,BJV$1),"")</f>
        <v/>
      </c>
      <c r="BJX21" s="255" t="str">
        <f t="shared" si="99"/>
        <v>Romania</v>
      </c>
      <c r="BJY21" s="255" t="str">
        <f ca="1">IF(OFFSET('All Players'!$AA28,0,BJX$1)&lt;&gt;"",OFFSET('All Players'!$AA28,0,BJX$1),"")</f>
        <v/>
      </c>
      <c r="BJZ21" s="255" t="str">
        <f ca="1">IF(OFFSET('All Players'!$AC28,0,BJY$1)&lt;&gt;"",OFFSET('All Players'!$AC28,0,BJY$1),"")</f>
        <v/>
      </c>
      <c r="BKA21" s="255">
        <f t="shared" ca="1" si="100"/>
        <v>0</v>
      </c>
      <c r="BKB21" s="255">
        <f t="shared" ca="1" si="101"/>
        <v>0</v>
      </c>
      <c r="BKC21" s="255">
        <f t="shared" ca="1" si="102"/>
        <v>0</v>
      </c>
      <c r="BKD21" s="255">
        <f t="shared" ca="1" si="103"/>
        <v>0</v>
      </c>
      <c r="BKE21" s="255" t="str">
        <f t="shared" ca="1" si="104"/>
        <v/>
      </c>
      <c r="BKF21" s="255" t="str">
        <f t="shared" ca="1" si="105"/>
        <v/>
      </c>
      <c r="BKG21" s="255">
        <f ca="1">VLOOKUP(BKH21,BOY18:BOZ22,2,FALSE)</f>
        <v>2</v>
      </c>
      <c r="BKH21" s="255" t="s">
        <v>35</v>
      </c>
      <c r="BKI21" s="255">
        <f t="shared" ca="1" si="957"/>
        <v>0</v>
      </c>
      <c r="BKJ21" s="255">
        <f t="shared" ca="1" si="958"/>
        <v>0</v>
      </c>
      <c r="BKK21" s="255">
        <f t="shared" ca="1" si="959"/>
        <v>0</v>
      </c>
      <c r="BKL21" s="255">
        <f t="shared" ca="1" si="960"/>
        <v>0</v>
      </c>
      <c r="BKM21" s="255">
        <f t="shared" ca="1" si="1102"/>
        <v>0</v>
      </c>
      <c r="BKN21" s="255">
        <f t="shared" ca="1" si="961"/>
        <v>1000</v>
      </c>
      <c r="BKO21" s="255">
        <f t="shared" ca="1" si="1103"/>
        <v>0</v>
      </c>
      <c r="BKP21" s="255">
        <f t="shared" ca="1" si="1104"/>
        <v>0</v>
      </c>
      <c r="BKQ21" s="255">
        <f t="shared" ca="1" si="962"/>
        <v>1000</v>
      </c>
      <c r="BKR21" s="255">
        <f t="shared" ca="1" si="963"/>
        <v>0</v>
      </c>
      <c r="BKS21" s="255">
        <f ca="1">SUMIF(BPB:BPB,BKH21,BPH:BPH)+SUMIF(BPE:BPE,BKH21,BPI:BPI)</f>
        <v>0</v>
      </c>
      <c r="BKT21" s="255">
        <f ca="1">SUMIF(BPB:BPB,BKH21,BPJ:BPJ)+SUMIF(BPE:BPE,BKH21,BPK:BPK)</f>
        <v>0</v>
      </c>
      <c r="BKU21" s="255">
        <f t="shared" ca="1" si="964"/>
        <v>0</v>
      </c>
      <c r="BKV21" s="255">
        <v>13</v>
      </c>
      <c r="BKW21" s="255">
        <f t="shared" ca="1" si="1105"/>
        <v>1</v>
      </c>
      <c r="BKY21" s="255">
        <f ca="1">RANK(BKU21,BKU$18:BKU$22)+COUNTIF(BKU$18:BKU21,BKU21)-1</f>
        <v>4</v>
      </c>
      <c r="BKZ21" s="255" t="str">
        <f ca="1">INDEX(BKH$18:BKH$22,MATCH(4,BKY$18:BKY$22,0),0)</f>
        <v>Georgia</v>
      </c>
      <c r="BLA21" s="255">
        <f t="shared" ca="1" si="1106"/>
        <v>1</v>
      </c>
      <c r="BLB21" s="255" t="str">
        <f ca="1">IF(AND(BLB20&lt;&gt;"",BLA21=1),BKZ21,"")</f>
        <v>Georgia</v>
      </c>
      <c r="BLC21" s="255" t="str">
        <f ca="1">IF(AND(BLC20&lt;&gt;"",BLA22=2),BKZ22,"")</f>
        <v/>
      </c>
      <c r="BLG21" s="255" t="str">
        <f t="shared" ca="1" si="1107"/>
        <v>Georgia</v>
      </c>
      <c r="BLH21" s="255">
        <f ca="1">SUMPRODUCT((BPB3:BPB42=BLG21)*(BPE3:BPE42=BLG22)*(BPL3:BPL42="W"))+SUMPRODUCT((BPB3:BPB42=BLG21)*(BPE3:BPE42=BLG18)*(BPL3:BPL42="W"))+SUMPRODUCT((BPB3:BPB42=BLG21)*(BPE3:BPE42=BLG19)*(BPL3:BPL42="W"))+SUMPRODUCT((BPB3:BPB42=BLG21)*(BPE3:BPE42=BLG20)*(BPL3:BPL42="W"))+SUMPRODUCT((BPB3:BPB42=BLG22)*(BPE3:BPE42=BLG21)*(BPM3:BPM42="W"))+SUMPRODUCT((BPB3:BPB42=BLG18)*(BPE3:BPE42=BLG21)*(BPM3:BPM42="W"))+SUMPRODUCT((BPB3:BPB42=BLG19)*(BPE3:BPE42=BLG21)*(BPM3:BPM42="W"))+SUMPRODUCT((BPB3:BPB42=BLG20)*(BPE3:BPE42=BLG21)*(BPM3:BPM42="W"))</f>
        <v>0</v>
      </c>
      <c r="BLI21" s="255">
        <f ca="1">SUMPRODUCT((BPB3:BPB42=BLG21)*(BPE3:BPE42=BLG22)*(BPL3:BPL42="D"))+SUMPRODUCT((BPB3:BPB42=BLG21)*(BPE3:BPE42=BLG18)*(BPL3:BPL42="D"))+SUMPRODUCT((BPB3:BPB42=BLG21)*(BPE3:BPE42=BLG19)*(BPL3:BPL42="D"))+SUMPRODUCT((BPB3:BPB42=BLG21)*(BPE3:BPE42=BLG20)*(BPL3:BPL42="D"))+SUMPRODUCT((BPB3:BPB42=BLG22)*(BPE3:BPE42=BLG21)*(BPL3:BPL42="D"))+SUMPRODUCT((BPB3:BPB42=BLG18)*(BPE3:BPE42=BLG21)*(BPL3:BPL42="D"))+SUMPRODUCT((BPB3:BPB42=BLG19)*(BPE3:BPE42=BLG21)*(BPL3:BPL42="D"))+SUMPRODUCT((BPB3:BPB42=BLG20)*(BPE3:BPE42=BLG21)*(BPL3:BPL42="D"))</f>
        <v>0</v>
      </c>
      <c r="BLJ21" s="255">
        <f ca="1">SUMPRODUCT((BPB3:BPB42=BLG21)*(BPE3:BPE42=BLG22)*(BPL3:BPL42="L"))+SUMPRODUCT((BPB3:BPB42=BLG21)*(BPE3:BPE42=BLG18)*(BPL3:BPL42="L"))+SUMPRODUCT((BPB3:BPB42=BLG21)*(BPE3:BPE42=BLG19)*(BPL3:BPL42="L"))+SUMPRODUCT((BPB3:BPB42=BLG21)*(BPE3:BPE42=BLG20)*(BPL3:BPL42="L"))+SUMPRODUCT((BPB3:BPB42=BLG22)*(BPE3:BPE42=BLG21)*(BPM3:BPM42="L"))+SUMPRODUCT((BPB3:BPB42=BLG18)*(BPE3:BPE42=BLG21)*(BPM3:BPM42="L"))+SUMPRODUCT((BPB3:BPB42=BLG19)*(BPE3:BPE42=BLG21)*(BPM3:BPM42="L"))+SUMPRODUCT((BPB3:BPB42=BLG20)*(BPE3:BPE42=BLG21)*(BPM3:BPM42="L"))</f>
        <v>0</v>
      </c>
      <c r="BLK21" s="255">
        <f ca="1">IF(BLG21&lt;&gt;"",VLOOKUP(BLG21,BKH4:BKL29,5,FALSE),0)</f>
        <v>0</v>
      </c>
      <c r="BLL21" s="255">
        <f ca="1">IF(BLG21&lt;&gt;"",VLOOKUP(BLG21,BKH4:BKM29,6,FALSE),0)</f>
        <v>0</v>
      </c>
      <c r="BLM21" s="255">
        <f ca="1">BLK21-BLL21+1000</f>
        <v>1000</v>
      </c>
      <c r="BLN21" s="255">
        <f ca="1">IF(BLG21&lt;&gt;"",VLOOKUP(BLG21,BKH4:BKO29,8,FALSE),0)</f>
        <v>0</v>
      </c>
      <c r="BLO21" s="255">
        <f ca="1">IF(BLG21&lt;&gt;"",VLOOKUP(BLG21,BKH4:BKP29,9,FALSE),0)</f>
        <v>0</v>
      </c>
      <c r="BLP21" s="255">
        <f ca="1">IF(BLG21&lt;&gt;"",BLN21-BLO21+1000,"")</f>
        <v>1000</v>
      </c>
      <c r="BLQ21" s="255">
        <f ca="1">IF(BLG21&lt;&gt;"",VLOOKUP(BLG21,BKH18:BKL22,5,FALSE),"")</f>
        <v>0</v>
      </c>
      <c r="BLR21" s="255">
        <f ca="1">IF(BLG21&lt;&gt;"",VLOOKUP(BLG21,BKH18:BKO22,8,FALSE),"")</f>
        <v>0</v>
      </c>
      <c r="BLS21" s="255">
        <f ca="1">IF(BLG21&lt;&gt;"",VLOOKUP(BLG21,BKH18:BKV22,15,FALSE),"")</f>
        <v>13</v>
      </c>
      <c r="BLT21" s="255">
        <f ca="1">SUMPRODUCT((BPB3:BPB42=BLG21)*(BPE3:BPE42=BLG22)*BPH3:BPH42)+SUMPRODUCT((BPB3:BPB42=BLG21)*(BPE3:BPE42=BLG18)*BPH3:BPH42)+SUMPRODUCT((BPB3:BPB42=BLG21)*(BPE3:BPE42=BLG19)*BPH3:BPH42)+SUMPRODUCT((BPB3:BPB42=BLG21)*(BPE3:BPE42=BLG20)*BPH3:BPH42)+SUMPRODUCT((BPB3:BPB42=BLG22)*(BPE3:BPE42=BLG21)*BPI3:BPI42)+SUMPRODUCT((BPB3:BPB42=BLG18)*(BPE3:BPE42=BLG21)*BPI3:BPI42)+SUMPRODUCT((BPB3:BPB42=BLG19)*(BPE3:BPE42=BLG21)*BPI3:BPI42)+SUMPRODUCT((BPB3:BPB42=BLG20)*(BPE3:BPE42=BLG21)*BPI3:BPI42)</f>
        <v>0</v>
      </c>
      <c r="BLU21" s="255">
        <f ca="1">SUMPRODUCT((BPB3:BPB42=BLG21)*(BPE3:BPE42=BLG22)*BPJ3:BPJ42)+SUMPRODUCT((BPB3:BPB42=BLG21)*(BPE3:BPE42=BLG18)*BPJ3:BPJ42)+SUMPRODUCT((BPB3:BPB42=BLG21)*(BPE3:BPE42=BLG19)*BPJ3:BPJ42)+SUMPRODUCT((BPB3:BPB42=BLG21)*(BPE3:BPE42=BLG20)*BPJ3:BPJ42)+SUMPRODUCT((BPB3:BPB42=BLG22)*(BPE3:BPE42=BLG21)*BPK3:BPK42)+SUMPRODUCT((BPB3:BPB42=BLG18)*(BPE3:BPE42=BLG21)*BPK3:BPK42)+SUMPRODUCT((BPB3:BPB42=BLG19)*(BPE3:BPE42=BLG21)*BPK3:BPK42)+SUMPRODUCT((BPB3:BPB42=BLG20)*(BPE3:BPE42=BLG21)*BPK3:BPK42)</f>
        <v>0</v>
      </c>
      <c r="BLV21" s="255">
        <f ca="1">IF(BLG21&lt;&gt;"",BLH21*4+BLI21*2+BLT21+BLU21,"")</f>
        <v>0</v>
      </c>
      <c r="BLW21" s="255">
        <f ca="1">IF(BLG21&lt;&gt;"",RANK(BLV21,BLV18:BLV22),"")</f>
        <v>1</v>
      </c>
      <c r="BLX21" s="255">
        <f ca="1">SUMPRODUCT((BLV18:BLV22=BLV21)*(BLM18:BLM22&gt;BLM21))</f>
        <v>0</v>
      </c>
      <c r="BLY21" s="255">
        <f ca="1">SUMPRODUCT((BLV18:BLV22=BLV21)*(BLM18:BLM22=BLM21)*(BLP18:BLP22&gt;BLP21))</f>
        <v>0</v>
      </c>
      <c r="BLZ21" s="255">
        <f ca="1">SUMPRODUCT((BLV18:BLV22=BLV21)*(BLM18:BLM22=BLM21)*(BLP18:BLP22=BLP21)*(BLQ18:BLQ22&gt;BLQ21))</f>
        <v>0</v>
      </c>
      <c r="BMA21" s="255">
        <f ca="1">SUMPRODUCT((BLV18:BLV22=BLV21)*(BLM18:BLM22=BLM21)*(BLP18:BLP22=BLP21)*(BLQ18:BLQ22=BLQ21)*(BLR18:BLR22&gt;BLR21))</f>
        <v>0</v>
      </c>
      <c r="BMB21" s="255">
        <f ca="1">SUMPRODUCT((BLV18:BLV22=BLV21)*(BLM18:BLM22=BLM21)*(BLP18:BLP22=BLP21)*(BLQ18:BLQ22=BLQ21)*(BLR18:BLR22=BLR21)*(BLS18:BLS22&gt;BLS21))</f>
        <v>1</v>
      </c>
      <c r="BMC21" s="255">
        <f t="shared" ca="1" si="965"/>
        <v>2</v>
      </c>
      <c r="BMD21" s="255" t="str">
        <f ca="1">IF(BLG21&lt;&gt;"",INDEX(BLG18:BLG22,MATCH(4,BMC18:BMC22,0),0),"")</f>
        <v>Argentina</v>
      </c>
      <c r="BME21" s="255" t="str">
        <f ca="1">IF(BLC20&lt;&gt;"",BLC20,"")</f>
        <v/>
      </c>
      <c r="BMF21" s="255" t="str">
        <f ca="1">IF(BME21&lt;&gt;"",SUMPRODUCT((BPB3:BPB42=BME21)*(BPE3:BPE42=BME22)*(BPL3:BPL42="W"))+SUMPRODUCT((BPB3:BPB42=BME21)*(BPE3:BPE42=BME19)*(BPL3:BPL42="W"))+SUMPRODUCT((BPB3:BPB42=BME21)*(BPE3:BPE42=BME20)*(BPL3:BPL42="W"))+SUMPRODUCT((BPB3:BPB42=BME22)*(BPE3:BPE42=BME21)*(BPM3:BPM42="W"))+SUMPRODUCT((BPB3:BPB42=BME19)*(BPE3:BPE42=BME21)*(BPM3:BPM42="W"))+SUMPRODUCT((BPB3:BPB42=BME20)*(BPE3:BPE42=BME21)*(BPM3:BPM42="W")),"")</f>
        <v/>
      </c>
      <c r="BMG21" s="255" t="str">
        <f ca="1">IF(BME21&lt;&gt;"",SUMPRODUCT((BPB3:BPB42=BME21)*(BPE3:BPE42=BME22)*(BPL3:BPL42="D"))+SUMPRODUCT((BPB3:BPB42=BME21)*(BPE3:BPE42=BME19)*(BPL3:BPL42="D"))+SUMPRODUCT((BPB3:BPB42=BME21)*(BPE3:BPE42=BME20)*(BPL3:BPL42="D"))+SUMPRODUCT((BPB3:BPB42=BME22)*(BPE3:BPE42=BME21)*(BPL3:BPL42="D"))+SUMPRODUCT((BPB3:BPB42=BME19)*(BPE3:BPE42=BME21)*(BPL3:BPL42="D"))+SUMPRODUCT((BPB3:BPB42=BME20)*(BPE3:BPE42=BME21)*(BPL3:BPL42="D")),"")</f>
        <v/>
      </c>
      <c r="BMH21" s="255" t="str">
        <f ca="1">IF(BME21&lt;&gt;"",SUMPRODUCT((BPB3:BPB42=BME21)*(BPE3:BPE42=BME22)*(BPL3:BPL42="L"))+SUMPRODUCT((BPB3:BPB42=BME21)*(BPE3:BPE42=BME19)*(BPL3:BPL42="L"))+SUMPRODUCT((BPB3:BPB42=BME21)*(BPE3:BPE42=BME20)*(BPL3:BPL42="L"))+SUMPRODUCT((BPB3:BPB42=BME22)*(BPE3:BPE42=BME21)*(BPM3:BPM42="L"))+SUMPRODUCT((BPB3:BPB42=BME19)*(BPE3:BPE42=BME21)*(BPM3:BPM42="L"))+SUMPRODUCT((BPB3:BPB42=BME20)*(BPE3:BPE42=BME21)*(BPM3:BPM42="L")),"")</f>
        <v/>
      </c>
      <c r="BMI21" s="255">
        <f ca="1">IF(BME21&lt;&gt;"",VLOOKUP(BME21,BKH4:BKL29,5,FALSE),0)</f>
        <v>0</v>
      </c>
      <c r="BMJ21" s="255">
        <f ca="1">IF(BME21&lt;&gt;"",VLOOKUP(BME21,BKH4:BKM29,6,FALSE),0)</f>
        <v>0</v>
      </c>
      <c r="BMK21" s="255">
        <f ca="1">BMI21-BMJ21+1000</f>
        <v>1000</v>
      </c>
      <c r="BML21" s="255">
        <f ca="1">IF(BME21&lt;&gt;"",VLOOKUP(BME21,BKH4:BKO29,8,FALSE),0)</f>
        <v>0</v>
      </c>
      <c r="BMM21" s="255">
        <f ca="1">IF(BME21&lt;&gt;"",VLOOKUP(BME21,BKH4:BKP29,9,FALSE),0)</f>
        <v>0</v>
      </c>
      <c r="BMN21" s="255" t="str">
        <f ca="1">IF(BME21&lt;&gt;"",BML21-BMM21+1000,"")</f>
        <v/>
      </c>
      <c r="BMO21" s="255" t="str">
        <f ca="1">IF(BME21&lt;&gt;"",VLOOKUP(BME21,BKH18:BKL22,5,FALSE),"")</f>
        <v/>
      </c>
      <c r="BMP21" s="255" t="str">
        <f ca="1">IF(BME21&lt;&gt;"",VLOOKUP(BME21,BKH18:BKO22,8,FALSE),"")</f>
        <v/>
      </c>
      <c r="BMQ21" s="255" t="str">
        <f ca="1">IF(BME21&lt;&gt;"",VLOOKUP(BME21,BKH18:BKV22,15,FALSE),"")</f>
        <v/>
      </c>
      <c r="BMR21" s="255" t="str">
        <f ca="1">IF(BME21&lt;&gt;"",SUMPRODUCT((BPB3:BPB42=BME21)*(BPE3:BPE42=BME22)*BPH3:BPH42)+SUMPRODUCT((BPB3:BPB42=BME21)*(BPE3:BPE42=BME19)*BPH3:BPH42)+SUMPRODUCT((BPB3:BPB42=BME21)*(BPE3:BPE42=BME20)*BPH3:BPH42)+SUMPRODUCT((BPB3:BPB42=BME22)*(BPE3:BPE42=BME21)*BPI3:BPI42)+SUMPRODUCT((BPB3:BPB42=BME19)*(BPE3:BPE42=BME21)*BPI3:BPI42)+SUMPRODUCT((BPB3:BPB42=BME20)*(BPE3:BPE42=BME21)*BPI3:BPI42),"")</f>
        <v/>
      </c>
      <c r="BMS21" s="255" t="str">
        <f ca="1">IF(BME21&lt;&gt;"",SUMPRODUCT((BPB3:BPB42=BME21)*(BPE3:BPE42=BME22)*BPJ3:BPJ42)+SUMPRODUCT((BPB3:BPB42=BME21)*(BPE3:BPE42=BME19)*BPJ3:BPJ42)+SUMPRODUCT((BPB3:BPB42=BME21)*(BPE3:BPE42=BME20)*BPJ3:BPJ42)+SUMPRODUCT((BPB3:BPB42=BME22)*(BPE3:BPE42=BME21)*BPK3:BPK42)+SUMPRODUCT((BPB3:BPB42=BME19)*(BPE3:BPE42=BME21)*BPK3:BPK42)+SUMPRODUCT((BPB3:BPB42=BME20)*(BPE3:BPE42=BME21)*BPK3:BPK42),"")</f>
        <v/>
      </c>
      <c r="BMT21" s="255" t="str">
        <f ca="1">IF(BME21&lt;&gt;"",BMF21*4+BMG21*2+BMR21+BMS21,"")</f>
        <v/>
      </c>
      <c r="BMU21" s="255" t="str">
        <f ca="1">IF(BME21&lt;&gt;"",RANK(BMT21,BMT19:BMT22),"")</f>
        <v/>
      </c>
      <c r="BMV21" s="255">
        <f ca="1">SUMPRODUCT((BMT19:BMT22=BMT21)*(BMK19:BMK22&gt;BMK21))</f>
        <v>0</v>
      </c>
      <c r="BMW21" s="255">
        <f ca="1">SUMPRODUCT((BMT19:BMT22=BMT21)*(BMK19:BMK22=BMK21)*(BMN19:BMN22&gt;BMN21))</f>
        <v>0</v>
      </c>
      <c r="BMX21" s="255">
        <f ca="1">SUMPRODUCT((BMT18:BMT22=BMT21)*(BMK18:BMK22=BMK21)*(BMN18:BMN22=BMN21)*(BMO18:BMO22&gt;BMO21))</f>
        <v>0</v>
      </c>
      <c r="BMY21" s="255">
        <f ca="1">SUMPRODUCT((BMT18:BMT22=BMT21)*(BMK18:BMK22=BMK21)*(BMN18:BMN22=BMN21)*(BMO18:BMO22=BMO21)*(BMP18:BMP22&gt;BMP21))</f>
        <v>0</v>
      </c>
      <c r="BMZ21" s="255">
        <f ca="1">SUMPRODUCT((BMT18:BMT22=BMT21)*(BMK18:BMK22=BMK21)*(BMN18:BMN22=BMN21)*(BMO18:BMO22=BMO21)*(BMP18:BMP22=BMP21)*(BMQ18:BMQ22&gt;BMQ21))</f>
        <v>0</v>
      </c>
      <c r="BNA21" s="255" t="str">
        <f t="shared" ca="1" si="1110"/>
        <v/>
      </c>
      <c r="BNB21" s="255" t="str">
        <f ca="1">IF(BME21&lt;&gt;"",INDEX(BME19:BME22,MATCH(4,BNA19:BNA22,0),0),"")</f>
        <v/>
      </c>
      <c r="BNC21" s="255" t="str">
        <f ca="1">IF(BLD19&lt;&gt;"",BLD19,"")</f>
        <v/>
      </c>
      <c r="BND21" s="255">
        <f ca="1">SUMPRODUCT((BPB3:BPB42=BNC21)*(BPE3:BPE42=BNC22)*(BPL3:BPL42="W"))+SUMPRODUCT((BPB3:BPB42=BNC21)*(BPE3:BPE42=BNC23)*(BPL3:BPL42="W"))+SUMPRODUCT((BPB3:BPB42=BNC21)*(BPE3:BPE42=BNC20)*(BPL3:BPL42="W"))+SUMPRODUCT((BPB3:BPB42=BNC22)*(BPE3:BPE42=BNC21)*(BPM3:BPM42="W"))+SUMPRODUCT((BPB3:BPB42=BNC23)*(BPE3:BPE42=BNC21)*(BPM3:BPM42="W"))+SUMPRODUCT((BPB3:BPB42=BNC20)*(BPE3:BPE42=BNC21)*(BPM3:BPM42="W"))</f>
        <v>0</v>
      </c>
      <c r="BNE21" s="255">
        <f ca="1">SUMPRODUCT((BPB3:BPB42=BNC21)*(BPE3:BPE42=BNC22)*(BPL3:BPL42="D"))+SUMPRODUCT((BPB3:BPB42=BNC21)*(BPE3:BPE42=BNC23)*(BPL3:BPL42="D"))+SUMPRODUCT((BPB3:BPB42=BNC21)*(BPE3:BPE42=BNC20)*(BPL3:BPL42="D"))+SUMPRODUCT((BPB3:BPB42=BNC22)*(BPE3:BPE42=BNC21)*(BPL3:BPL42="D"))+SUMPRODUCT((BPB3:BPB42=BNC23)*(BPE3:BPE42=BNC21)*(BPL3:BPL42="D"))+SUMPRODUCT((BPB3:BPB42=BNC20)*(BPE3:BPE42=BNC21)*(BPL3:BPL42="D"))</f>
        <v>0</v>
      </c>
      <c r="BNF21" s="255">
        <f ca="1">SUMPRODUCT((BPB3:BPB42=BNC21)*(BPE3:BPE42=BNC22)*(BPL3:BPL42="L"))+SUMPRODUCT((BPB3:BPB42=BNC21)*(BPE3:BPE42=BNC23)*(BPL3:BPL42="L"))+SUMPRODUCT((BPB3:BPB42=BNC21)*(BPE3:BPE42=BNC20)*(BPL3:BPL42="L"))+SUMPRODUCT((BPB3:BPB42=BNC22)*(BPE3:BPE42=BNC21)*(BPM3:BPM42="L"))+SUMPRODUCT((BPB3:BPB42=BNC23)*(BPE3:BPE42=BNC21)*(BPM3:BPM42="L"))+SUMPRODUCT((BPB3:BPB42=BNC20)*(BPE3:BPE42=BNC21)*(BPM3:BPM42="L"))</f>
        <v>0</v>
      </c>
      <c r="BNG21" s="255">
        <f ca="1">IF(BNC21&lt;&gt;"",VLOOKUP(BNC21,BKH4:BKL29,5,FALSE),0)</f>
        <v>0</v>
      </c>
      <c r="BNH21" s="255">
        <f ca="1">IF(BNC21&lt;&gt;"",VLOOKUP(BNC21,BKH4:BKM29,6,FALSE),0)</f>
        <v>0</v>
      </c>
      <c r="BNI21" s="255">
        <f ca="1">BNG21-BNH21+1000</f>
        <v>1000</v>
      </c>
      <c r="BNJ21" s="255">
        <f ca="1">IF(BNC21&lt;&gt;"",VLOOKUP(BNC21,BKH4:BKO29,8,FALSE),0)</f>
        <v>0</v>
      </c>
      <c r="BNK21" s="255">
        <f ca="1">IF(BNC21&lt;&gt;"",VLOOKUP(BNC21,BKH4:BKP29,9,FALSE),0)</f>
        <v>0</v>
      </c>
      <c r="BNL21" s="255">
        <f t="shared" ref="BNL21" ca="1" si="1206">BNJ21-BNK21+1000</f>
        <v>1000</v>
      </c>
      <c r="BNM21" s="255" t="str">
        <f ca="1">IF(BNC21&lt;&gt;"",VLOOKUP(BNC21,BKH18:BKL22,5,FALSE),"")</f>
        <v/>
      </c>
      <c r="BNN21" s="255" t="str">
        <f ca="1">IF(BNC21&lt;&gt;"",VLOOKUP(BNC21,BKH18:BKO22,8,FALSE),"")</f>
        <v/>
      </c>
      <c r="BNO21" s="255" t="str">
        <f ca="1">IF(BNC21&lt;&gt;"",VLOOKUP(BNC21,BKH18:BKV22,15,FALSE),"")</f>
        <v/>
      </c>
      <c r="BNP21" s="255">
        <f ca="1">SUMPRODUCT((BPB3:BPB42=BNC21)*(BPE3:BPE42=BNC22)*BPH3:BPH42)+SUMPRODUCT((BPB3:BPB42=BNC21)*(BPE3:BPE42=BNC23)*BPH3:BPH42)+SUMPRODUCT((BPB3:BPB42=BNC21)*(BPE3:BPE42=BNC20)*BPH3:BPH42)+SUMPRODUCT((BPB3:BPB42=BNC22)*(BPE3:BPE42=BNC21)*BPI3:BPI42)+SUMPRODUCT((BPB3:BPB42=BNC23)*(BPE3:BPE42=BNC21)*BPI3:BPI42)+SUMPRODUCT((BPB3:BPB42=BNC20)*(BPE3:BPE42=BNC21)*BPI3:BPI42)</f>
        <v>0</v>
      </c>
      <c r="BNQ21" s="255">
        <f ca="1">SUMPRODUCT((BPB3:BPB42=BNC21)*(BPE3:BPE42=BNC22)*BPJ3:BPJ42)+SUMPRODUCT((BPB3:BPB42=BNC21)*(BPE3:BPE42=BNC23)*BPJ3:BPJ42)+SUMPRODUCT((BPB3:BPB42=BNC21)*(BPE3:BPE42=BNC20)*BPJ3:BPJ42)+SUMPRODUCT((BPB3:BPB42=BNC22)*(BPE3:BPE42=BNC21)*BPK3:BPK42)+SUMPRODUCT((BPB3:BPB42=BNC23)*(BPE3:BPE42=BNC21)*BPK3:BPK42)+SUMPRODUCT((BPB3:BPB42=BNC20)*(BPE3:BPE42=BNC21)*BPK3:BPK42)</f>
        <v>0</v>
      </c>
      <c r="BNR21" s="255">
        <f t="shared" ref="BNR21" ca="1" si="1207">BND21*4+BNE21*2+BNP21+BNQ21</f>
        <v>0</v>
      </c>
      <c r="BNS21" s="255" t="str">
        <f ca="1">IF(BNC21&lt;&gt;"",RANK(BNR21,BNR20:BNR23),"")</f>
        <v/>
      </c>
      <c r="BNT21" s="255">
        <f ca="1">SUMPRODUCT((BNR20:BNR23=BNR21)*(BNI20:BNI23&gt;BNI21))</f>
        <v>0</v>
      </c>
      <c r="BNU21" s="255">
        <f ca="1">SUMPRODUCT((BNR20:BNR23=BNR21)*(BNI20:BNI23=BNI21)*(BNL20:BNL23&gt;BNL21))</f>
        <v>0</v>
      </c>
      <c r="BNV21" s="255">
        <f ca="1">SUMPRODUCT((BNR18:BNR22=BNR21)*(BNI18:BNI22=BNI21)*(BNL18:BNL22=BNL21)*(BNM18:BNM22&gt;BNM21))</f>
        <v>0</v>
      </c>
      <c r="BNW21" s="255">
        <f ca="1">SUMPRODUCT((BNR18:BNR22=BNR21)*(BNI18:BNI22=BNI21)*(BNL18:BNL22=BNL21)*(BNM18:BNM22=BNM21)*(BNN18:BNN22&gt;BNN21))</f>
        <v>0</v>
      </c>
      <c r="BNX21" s="255">
        <f ca="1">SUMPRODUCT((BNR18:BNR22=BNR21)*(BNI18:BNI22=BNI21)*(BNL18:BNL22=BNL21)*(BNM18:BNM22=BNM21)*(BNN18:BNN22=BNN21)*(BNO18:BNO22&gt;BNO21))</f>
        <v>0</v>
      </c>
      <c r="BNY21" s="255" t="str">
        <f t="shared" ca="1" si="1163"/>
        <v/>
      </c>
      <c r="BNZ21" s="255" t="str">
        <f ca="1">IF(BNC21&lt;&gt;"",INDEX(BNC20:BNC22,MATCH(4,BNY20:BNY22,0),0),"")</f>
        <v/>
      </c>
      <c r="BOA21" s="255" t="str">
        <f ca="1">IF(BLE18&lt;&gt;"",BLE18,"")</f>
        <v/>
      </c>
      <c r="BOB21" s="255">
        <f ca="1">SUMPRODUCT((BPB3:BPB42=BOA21)*(BPE3:BPE42=BOA22)*(BPL3:BPL42="W"))+SUMPRODUCT((BPB3:BPB42=BOA21)*(BPE3:BPE42=BOA23)*(BPL3:BPL42="W"))+SUMPRODUCT((BPB3:BPB42=BOA21)*(BPE3:BPE42=BOA24)*(BPL3:BPL42="W"))+SUMPRODUCT((BPB3:BPB42=BOA22)*(BPE3:BPE42=BOA21)*(BPM3:BPM42="W"))+SUMPRODUCT((BPB3:BPB42=BOA23)*(BPE3:BPE42=BOA21)*(BPM3:BPM42="W"))+SUMPRODUCT((BPB3:BPB42=BOA24)*(BPE3:BPE42=BOA21)*(BPM3:BPM42="W"))</f>
        <v>0</v>
      </c>
      <c r="BOC21" s="255">
        <f ca="1">SUMPRODUCT((BPB3:BPB42=BOA21)*(BPE3:BPE42=BOA22)*(BPL3:BPL42="D"))+SUMPRODUCT((BPB3:BPB42=BOA21)*(BPE3:BPE42=BOA23)*(BPL3:BPL42="D"))+SUMPRODUCT((BPB3:BPB42=BOA21)*(BPE3:BPE42=BOA24)*(BPL3:BPL42="D"))+SUMPRODUCT((BPB3:BPB42=BOA22)*(BPE3:BPE42=BOA21)*(BPL3:BPL42="D"))+SUMPRODUCT((BPB3:BPB42=BOA23)*(BPE3:BPE42=BOA21)*(BPL3:BPL42="D"))+SUMPRODUCT((BPB3:BPB42=BOA24)*(BPE3:BPE42=BOA21)*(BPL3:BPL42="D"))</f>
        <v>0</v>
      </c>
      <c r="BOD21" s="255">
        <f ca="1">SUMPRODUCT((BPB3:BPB42=BOA21)*(BPE3:BPE42=BOA22)*(BPL3:BPL42="L"))+SUMPRODUCT((BPB3:BPB42=BOA21)*(BPE3:BPE42=BOA23)*(BPL3:BPL42="L"))+SUMPRODUCT((BPB3:BPB42=BOA21)*(BPE3:BPE42=BOA24)*(BPL3:BPL42="L"))+SUMPRODUCT((BPB3:BPB42=BOA22)*(BPE3:BPE42=BOA21)*(BPM3:BPM42="L"))+SUMPRODUCT((BPB3:BPB42=BOA23)*(BPE3:BPE42=BOA21)*(BPM3:BPM42="L"))+SUMPRODUCT((BPB3:BPB42=BOA24)*(BPE3:BPE42=BOA21)*(BPM3:BPM42="L"))</f>
        <v>0</v>
      </c>
      <c r="BOE21" s="255">
        <f ca="1">IF(BOA21&lt;&gt;"",VLOOKUP(BOA21,BKH4:BKL29,5,FALSE),0)</f>
        <v>0</v>
      </c>
      <c r="BOF21" s="255">
        <f ca="1">IF(BOA21&lt;&gt;"",VLOOKUP(BOA21,BKH4:BKM29,6,FALSE),0)</f>
        <v>0</v>
      </c>
      <c r="BOG21" s="255">
        <f ca="1">BOE21-BOF21+1000</f>
        <v>1000</v>
      </c>
      <c r="BOH21" s="255">
        <f ca="1">IF(BOA21&lt;&gt;"",VLOOKUP(BOA21,BKH4:BKO29,8,FALSE),0)</f>
        <v>0</v>
      </c>
      <c r="BOI21" s="255">
        <f ca="1">IF(BOA21&lt;&gt;"",VLOOKUP(BOA21,BKH4:BKP29,9,FALSE),0)</f>
        <v>0</v>
      </c>
      <c r="BOJ21" s="255">
        <f ca="1">BOH21-BOI21+1000</f>
        <v>1000</v>
      </c>
      <c r="BOK21" s="255" t="str">
        <f ca="1">IF(BOA21&lt;&gt;"",VLOOKUP(BOA21,BKH18:BKL22,5,FALSE),"")</f>
        <v/>
      </c>
      <c r="BOL21" s="255" t="str">
        <f ca="1">IF(BOA21&lt;&gt;"",VLOOKUP(BOA21,BKH18:BKO22,8,FALSE),"")</f>
        <v/>
      </c>
      <c r="BOM21" s="255" t="str">
        <f ca="1">IF(BOA21&lt;&gt;"",VLOOKUP(BOA21,BKH18:BKV22,15,FALSE),"")</f>
        <v/>
      </c>
      <c r="BON21" s="255">
        <f ca="1">SUMPRODUCT((BPB3:BPB42=BOA21)*(BPE3:BPE42=BOA22)*BPH3:BPH42)+SUMPRODUCT((BPB3:BPB42=BOA21)*(BPE3:BPE42=BOA23)*BPH3:BPH42)+SUMPRODUCT((BPB3:BPB42=BOA21)*(BPE3:BPE42=BOA24)*BPH3:BPH42)+SUMPRODUCT((BPB3:BPB42=BOA22)*(BPE3:BPE42=BOA21)*BPI3:BPI42)+SUMPRODUCT((BPB3:BPB42=BOA23)*(BPE3:BPE42=BOA21)*BPI3:BPI42)+SUMPRODUCT((BPB3:BPB42=BOA24)*(BPE3:BPE42=BOA21)*BPI3:BPI42)</f>
        <v>0</v>
      </c>
      <c r="BOO21" s="255">
        <f ca="1">SUMPRODUCT((BPB3:BPB42=BOA21)*(BPE3:BPE42=BOA22)*BPJ3:BPJ42)+SUMPRODUCT((BPB3:BPB42=BOA21)*(BPE3:BPE42=BOA23)*BPJ3:BPJ42)+SUMPRODUCT((BPB3:BPB42=BOA21)*(BPE3:BPE42=BOA24)*BPJ3:BPJ42)+SUMPRODUCT((BPB3:BPB42=BOA22)*(BPE3:BPE42=BOA21)*BPK3:BPK42)+SUMPRODUCT((BPB3:BPB42=BOA23)*(BPE3:BPE42=BOA21)*BPK3:BPK42)+SUMPRODUCT((BPB3:BPB42=BOA24)*(BPE3:BPE42=BOA21)*BPK3:BPK42)</f>
        <v>0</v>
      </c>
      <c r="BOP21" s="255">
        <f ca="1">BOB21*4+BOC21*2+BON21+BOO21</f>
        <v>0</v>
      </c>
      <c r="BOQ21" s="255" t="str">
        <f ca="1">IF(BOA21&lt;&gt;"",RANK(BOP21,BOP21:BOP24),"")</f>
        <v/>
      </c>
      <c r="BOR21" s="255">
        <f ca="1">SUMPRODUCT((BOP21:BOP24=BOP21)*(BOG21:BOG24&gt;BOG21))</f>
        <v>0</v>
      </c>
      <c r="BOS21" s="255">
        <f ca="1">SUMPRODUCT((BOP21:BOP24=BOP21)*(BOG21:BOG24=BOG21)*(BOJ21:BOJ24&gt;BOJ21))</f>
        <v>0</v>
      </c>
      <c r="BOT21" s="255">
        <f ca="1">SUMPRODUCT((BOP18:BOP22=BOP21)*(BOG18:BOG22=BOG21)*(BOJ18:BOJ22=BOJ21)*(BOK18:BOK22&gt;BOK21))</f>
        <v>0</v>
      </c>
      <c r="BOU21" s="255">
        <f ca="1">SUMPRODUCT((BOP18:BOP22=BOP21)*(BOG18:BOG22=BOG21)*(BOJ18:BOJ22=BOJ21)*(BOK18:BOK22=BOK21)*(BOL18:BOL22&gt;BOL21))</f>
        <v>0</v>
      </c>
      <c r="BOV21" s="255">
        <f ca="1">SUMPRODUCT((BOP18:BOP22=BOP21)*(BOG18:BOG22=BOG21)*(BOJ18:BOJ22=BOJ21)*(BOK18:BOK22=BOK21)*(BOL18:BOL22=BOL21)*(BOM18:BOM22&gt;BOM21))</f>
        <v>0</v>
      </c>
      <c r="BOW21" s="255" t="str">
        <f t="shared" ref="BOW21:BOW22" ca="1" si="1208">IF(BOA21&lt;&gt;"",SUM(BOQ21:BOV21)+3,"")</f>
        <v/>
      </c>
      <c r="BOX21" s="255" t="str">
        <f ca="1">IF(BOA21&lt;&gt;"",IF(BOW21=4,BOA21,BOA22),"")</f>
        <v/>
      </c>
      <c r="BOY21" s="255" t="str">
        <f ca="1">IF(BOX21&lt;&gt;"",BOX21,IF(BNZ21&lt;&gt;"",BNZ21,IF(BNB21&lt;&gt;"",BNB21,IF(BMD21&lt;&gt;"",BMD21,BKZ21))))</f>
        <v>Argentina</v>
      </c>
      <c r="BOZ21" s="255">
        <v>4</v>
      </c>
      <c r="BPA21" s="255">
        <v>19</v>
      </c>
      <c r="BPB21" s="255" t="str">
        <f t="shared" si="106"/>
        <v>Ireland</v>
      </c>
      <c r="BPC21" s="255" t="str">
        <f ca="1">IF(OFFSET('All Players'!$W28,0,BPC$1)&lt;&gt;"",OFFSET('All Players'!$W28,0,BPC$1),"")</f>
        <v/>
      </c>
      <c r="BPD21" s="255" t="str">
        <f ca="1">IF(OFFSET('All Players'!$Y28,0,BPC$1)&lt;&gt;"",OFFSET('All Players'!$Y28,0,BPC$1),"")</f>
        <v/>
      </c>
      <c r="BPE21" s="255" t="str">
        <f t="shared" si="107"/>
        <v>Romania</v>
      </c>
      <c r="BPF21" s="255" t="str">
        <f ca="1">IF(OFFSET('All Players'!$AA28,0,BPE$1)&lt;&gt;"",OFFSET('All Players'!$AA28,0,BPE$1),"")</f>
        <v/>
      </c>
      <c r="BPG21" s="255" t="str">
        <f ca="1">IF(OFFSET('All Players'!$AC28,0,BPF$1)&lt;&gt;"",OFFSET('All Players'!$AC28,0,BPF$1),"")</f>
        <v/>
      </c>
      <c r="BPH21" s="255">
        <f t="shared" ca="1" si="108"/>
        <v>0</v>
      </c>
      <c r="BPI21" s="255">
        <f t="shared" ca="1" si="109"/>
        <v>0</v>
      </c>
      <c r="BPJ21" s="255">
        <f t="shared" ca="1" si="110"/>
        <v>0</v>
      </c>
      <c r="BPK21" s="255">
        <f t="shared" ca="1" si="111"/>
        <v>0</v>
      </c>
      <c r="BPL21" s="255" t="str">
        <f t="shared" ca="1" si="112"/>
        <v/>
      </c>
      <c r="BPM21" s="255" t="str">
        <f t="shared" ca="1" si="113"/>
        <v/>
      </c>
      <c r="BPN21" s="255">
        <f ca="1">VLOOKUP(BPO21,BUF18:BUG22,2,FALSE)</f>
        <v>2</v>
      </c>
      <c r="BPO21" s="255" t="s">
        <v>35</v>
      </c>
      <c r="BPP21" s="255">
        <f t="shared" ca="1" si="966"/>
        <v>0</v>
      </c>
      <c r="BPQ21" s="255">
        <f t="shared" ca="1" si="967"/>
        <v>0</v>
      </c>
      <c r="BPR21" s="255">
        <f t="shared" ca="1" si="968"/>
        <v>0</v>
      </c>
      <c r="BPS21" s="255">
        <f t="shared" ca="1" si="969"/>
        <v>0</v>
      </c>
      <c r="BPT21" s="255">
        <f t="shared" ca="1" si="1111"/>
        <v>0</v>
      </c>
      <c r="BPU21" s="255">
        <f t="shared" ca="1" si="970"/>
        <v>1000</v>
      </c>
      <c r="BPV21" s="255">
        <f t="shared" ca="1" si="1112"/>
        <v>0</v>
      </c>
      <c r="BPW21" s="255">
        <f t="shared" ca="1" si="1113"/>
        <v>0</v>
      </c>
      <c r="BPX21" s="255">
        <f t="shared" ca="1" si="971"/>
        <v>1000</v>
      </c>
      <c r="BPY21" s="255">
        <f t="shared" ca="1" si="972"/>
        <v>0</v>
      </c>
      <c r="BPZ21" s="255">
        <f ca="1">SUMIF(BUI:BUI,BPO21,BUO:BUO)+SUMIF(BUL:BUL,BPO21,BUP:BUP)</f>
        <v>0</v>
      </c>
      <c r="BQA21" s="255">
        <f ca="1">SUMIF(BUI:BUI,BPO21,BUQ:BUQ)+SUMIF(BUL:BUL,BPO21,BUR:BUR)</f>
        <v>0</v>
      </c>
      <c r="BQB21" s="255">
        <f t="shared" ca="1" si="973"/>
        <v>0</v>
      </c>
      <c r="BQC21" s="255">
        <v>13</v>
      </c>
      <c r="BQD21" s="255">
        <f t="shared" ca="1" si="1114"/>
        <v>1</v>
      </c>
      <c r="BQF21" s="255">
        <f ca="1">RANK(BQB21,BQB$18:BQB$22)+COUNTIF(BQB$18:BQB21,BQB21)-1</f>
        <v>4</v>
      </c>
      <c r="BQG21" s="255" t="str">
        <f ca="1">INDEX(BPO$18:BPO$22,MATCH(4,BQF$18:BQF$22,0),0)</f>
        <v>Georgia</v>
      </c>
      <c r="BQH21" s="255">
        <f t="shared" ca="1" si="1115"/>
        <v>1</v>
      </c>
      <c r="BQI21" s="255" t="str">
        <f ca="1">IF(AND(BQI20&lt;&gt;"",BQH21=1),BQG21,"")</f>
        <v>Georgia</v>
      </c>
      <c r="BQJ21" s="255" t="str">
        <f ca="1">IF(AND(BQJ20&lt;&gt;"",BQH22=2),BQG22,"")</f>
        <v/>
      </c>
      <c r="BQN21" s="255" t="str">
        <f t="shared" ca="1" si="1116"/>
        <v>Georgia</v>
      </c>
      <c r="BQO21" s="255">
        <f ca="1">SUMPRODUCT((BUI3:BUI42=BQN21)*(BUL3:BUL42=BQN22)*(BUS3:BUS42="W"))+SUMPRODUCT((BUI3:BUI42=BQN21)*(BUL3:BUL42=BQN18)*(BUS3:BUS42="W"))+SUMPRODUCT((BUI3:BUI42=BQN21)*(BUL3:BUL42=BQN19)*(BUS3:BUS42="W"))+SUMPRODUCT((BUI3:BUI42=BQN21)*(BUL3:BUL42=BQN20)*(BUS3:BUS42="W"))+SUMPRODUCT((BUI3:BUI42=BQN22)*(BUL3:BUL42=BQN21)*(BUT3:BUT42="W"))+SUMPRODUCT((BUI3:BUI42=BQN18)*(BUL3:BUL42=BQN21)*(BUT3:BUT42="W"))+SUMPRODUCT((BUI3:BUI42=BQN19)*(BUL3:BUL42=BQN21)*(BUT3:BUT42="W"))+SUMPRODUCT((BUI3:BUI42=BQN20)*(BUL3:BUL42=BQN21)*(BUT3:BUT42="W"))</f>
        <v>0</v>
      </c>
      <c r="BQP21" s="255">
        <f ca="1">SUMPRODUCT((BUI3:BUI42=BQN21)*(BUL3:BUL42=BQN22)*(BUS3:BUS42="D"))+SUMPRODUCT((BUI3:BUI42=BQN21)*(BUL3:BUL42=BQN18)*(BUS3:BUS42="D"))+SUMPRODUCT((BUI3:BUI42=BQN21)*(BUL3:BUL42=BQN19)*(BUS3:BUS42="D"))+SUMPRODUCT((BUI3:BUI42=BQN21)*(BUL3:BUL42=BQN20)*(BUS3:BUS42="D"))+SUMPRODUCT((BUI3:BUI42=BQN22)*(BUL3:BUL42=BQN21)*(BUS3:BUS42="D"))+SUMPRODUCT((BUI3:BUI42=BQN18)*(BUL3:BUL42=BQN21)*(BUS3:BUS42="D"))+SUMPRODUCT((BUI3:BUI42=BQN19)*(BUL3:BUL42=BQN21)*(BUS3:BUS42="D"))+SUMPRODUCT((BUI3:BUI42=BQN20)*(BUL3:BUL42=BQN21)*(BUS3:BUS42="D"))</f>
        <v>0</v>
      </c>
      <c r="BQQ21" s="255">
        <f ca="1">SUMPRODUCT((BUI3:BUI42=BQN21)*(BUL3:BUL42=BQN22)*(BUS3:BUS42="L"))+SUMPRODUCT((BUI3:BUI42=BQN21)*(BUL3:BUL42=BQN18)*(BUS3:BUS42="L"))+SUMPRODUCT((BUI3:BUI42=BQN21)*(BUL3:BUL42=BQN19)*(BUS3:BUS42="L"))+SUMPRODUCT((BUI3:BUI42=BQN21)*(BUL3:BUL42=BQN20)*(BUS3:BUS42="L"))+SUMPRODUCT((BUI3:BUI42=BQN22)*(BUL3:BUL42=BQN21)*(BUT3:BUT42="L"))+SUMPRODUCT((BUI3:BUI42=BQN18)*(BUL3:BUL42=BQN21)*(BUT3:BUT42="L"))+SUMPRODUCT((BUI3:BUI42=BQN19)*(BUL3:BUL42=BQN21)*(BUT3:BUT42="L"))+SUMPRODUCT((BUI3:BUI42=BQN20)*(BUL3:BUL42=BQN21)*(BUT3:BUT42="L"))</f>
        <v>0</v>
      </c>
      <c r="BQR21" s="255">
        <f ca="1">IF(BQN21&lt;&gt;"",VLOOKUP(BQN21,BPO4:BPS29,5,FALSE),0)</f>
        <v>0</v>
      </c>
      <c r="BQS21" s="255">
        <f ca="1">IF(BQN21&lt;&gt;"",VLOOKUP(BQN21,BPO4:BPT29,6,FALSE),0)</f>
        <v>0</v>
      </c>
      <c r="BQT21" s="255">
        <f ca="1">BQR21-BQS21+1000</f>
        <v>1000</v>
      </c>
      <c r="BQU21" s="255">
        <f ca="1">IF(BQN21&lt;&gt;"",VLOOKUP(BQN21,BPO4:BPV29,8,FALSE),0)</f>
        <v>0</v>
      </c>
      <c r="BQV21" s="255">
        <f ca="1">IF(BQN21&lt;&gt;"",VLOOKUP(BQN21,BPO4:BPW29,9,FALSE),0)</f>
        <v>0</v>
      </c>
      <c r="BQW21" s="255">
        <f ca="1">IF(BQN21&lt;&gt;"",BQU21-BQV21+1000,"")</f>
        <v>1000</v>
      </c>
      <c r="BQX21" s="255">
        <f ca="1">IF(BQN21&lt;&gt;"",VLOOKUP(BQN21,BPO18:BPS22,5,FALSE),"")</f>
        <v>0</v>
      </c>
      <c r="BQY21" s="255">
        <f ca="1">IF(BQN21&lt;&gt;"",VLOOKUP(BQN21,BPO18:BPV22,8,FALSE),"")</f>
        <v>0</v>
      </c>
      <c r="BQZ21" s="255">
        <f ca="1">IF(BQN21&lt;&gt;"",VLOOKUP(BQN21,BPO18:BQC22,15,FALSE),"")</f>
        <v>13</v>
      </c>
      <c r="BRA21" s="255">
        <f ca="1">SUMPRODUCT((BUI3:BUI42=BQN21)*(BUL3:BUL42=BQN22)*BUO3:BUO42)+SUMPRODUCT((BUI3:BUI42=BQN21)*(BUL3:BUL42=BQN18)*BUO3:BUO42)+SUMPRODUCT((BUI3:BUI42=BQN21)*(BUL3:BUL42=BQN19)*BUO3:BUO42)+SUMPRODUCT((BUI3:BUI42=BQN21)*(BUL3:BUL42=BQN20)*BUO3:BUO42)+SUMPRODUCT((BUI3:BUI42=BQN22)*(BUL3:BUL42=BQN21)*BUP3:BUP42)+SUMPRODUCT((BUI3:BUI42=BQN18)*(BUL3:BUL42=BQN21)*BUP3:BUP42)+SUMPRODUCT((BUI3:BUI42=BQN19)*(BUL3:BUL42=BQN21)*BUP3:BUP42)+SUMPRODUCT((BUI3:BUI42=BQN20)*(BUL3:BUL42=BQN21)*BUP3:BUP42)</f>
        <v>0</v>
      </c>
      <c r="BRB21" s="255">
        <f ca="1">SUMPRODUCT((BUI3:BUI42=BQN21)*(BUL3:BUL42=BQN22)*BUQ3:BUQ42)+SUMPRODUCT((BUI3:BUI42=BQN21)*(BUL3:BUL42=BQN18)*BUQ3:BUQ42)+SUMPRODUCT((BUI3:BUI42=BQN21)*(BUL3:BUL42=BQN19)*BUQ3:BUQ42)+SUMPRODUCT((BUI3:BUI42=BQN21)*(BUL3:BUL42=BQN20)*BUQ3:BUQ42)+SUMPRODUCT((BUI3:BUI42=BQN22)*(BUL3:BUL42=BQN21)*BUR3:BUR42)+SUMPRODUCT((BUI3:BUI42=BQN18)*(BUL3:BUL42=BQN21)*BUR3:BUR42)+SUMPRODUCT((BUI3:BUI42=BQN19)*(BUL3:BUL42=BQN21)*BUR3:BUR42)+SUMPRODUCT((BUI3:BUI42=BQN20)*(BUL3:BUL42=BQN21)*BUR3:BUR42)</f>
        <v>0</v>
      </c>
      <c r="BRC21" s="255">
        <f ca="1">IF(BQN21&lt;&gt;"",BQO21*4+BQP21*2+BRA21+BRB21,"")</f>
        <v>0</v>
      </c>
      <c r="BRD21" s="255">
        <f ca="1">IF(BQN21&lt;&gt;"",RANK(BRC21,BRC18:BRC22),"")</f>
        <v>1</v>
      </c>
      <c r="BRE21" s="255">
        <f ca="1">SUMPRODUCT((BRC18:BRC22=BRC21)*(BQT18:BQT22&gt;BQT21))</f>
        <v>0</v>
      </c>
      <c r="BRF21" s="255">
        <f ca="1">SUMPRODUCT((BRC18:BRC22=BRC21)*(BQT18:BQT22=BQT21)*(BQW18:BQW22&gt;BQW21))</f>
        <v>0</v>
      </c>
      <c r="BRG21" s="255">
        <f ca="1">SUMPRODUCT((BRC18:BRC22=BRC21)*(BQT18:BQT22=BQT21)*(BQW18:BQW22=BQW21)*(BQX18:BQX22&gt;BQX21))</f>
        <v>0</v>
      </c>
      <c r="BRH21" s="255">
        <f ca="1">SUMPRODUCT((BRC18:BRC22=BRC21)*(BQT18:BQT22=BQT21)*(BQW18:BQW22=BQW21)*(BQX18:BQX22=BQX21)*(BQY18:BQY22&gt;BQY21))</f>
        <v>0</v>
      </c>
      <c r="BRI21" s="255">
        <f ca="1">SUMPRODUCT((BRC18:BRC22=BRC21)*(BQT18:BQT22=BQT21)*(BQW18:BQW22=BQW21)*(BQX18:BQX22=BQX21)*(BQY18:BQY22=BQY21)*(BQZ18:BQZ22&gt;BQZ21))</f>
        <v>1</v>
      </c>
      <c r="BRJ21" s="255">
        <f t="shared" ca="1" si="974"/>
        <v>2</v>
      </c>
      <c r="BRK21" s="255" t="str">
        <f ca="1">IF(BQN21&lt;&gt;"",INDEX(BQN18:BQN22,MATCH(4,BRJ18:BRJ22,0),0),"")</f>
        <v>Argentina</v>
      </c>
      <c r="BRL21" s="255" t="str">
        <f ca="1">IF(BQJ20&lt;&gt;"",BQJ20,"")</f>
        <v/>
      </c>
      <c r="BRM21" s="255" t="str">
        <f ca="1">IF(BRL21&lt;&gt;"",SUMPRODUCT((BUI3:BUI42=BRL21)*(BUL3:BUL42=BRL22)*(BUS3:BUS42="W"))+SUMPRODUCT((BUI3:BUI42=BRL21)*(BUL3:BUL42=BRL19)*(BUS3:BUS42="W"))+SUMPRODUCT((BUI3:BUI42=BRL21)*(BUL3:BUL42=BRL20)*(BUS3:BUS42="W"))+SUMPRODUCT((BUI3:BUI42=BRL22)*(BUL3:BUL42=BRL21)*(BUT3:BUT42="W"))+SUMPRODUCT((BUI3:BUI42=BRL19)*(BUL3:BUL42=BRL21)*(BUT3:BUT42="W"))+SUMPRODUCT((BUI3:BUI42=BRL20)*(BUL3:BUL42=BRL21)*(BUT3:BUT42="W")),"")</f>
        <v/>
      </c>
      <c r="BRN21" s="255" t="str">
        <f ca="1">IF(BRL21&lt;&gt;"",SUMPRODUCT((BUI3:BUI42=BRL21)*(BUL3:BUL42=BRL22)*(BUS3:BUS42="D"))+SUMPRODUCT((BUI3:BUI42=BRL21)*(BUL3:BUL42=BRL19)*(BUS3:BUS42="D"))+SUMPRODUCT((BUI3:BUI42=BRL21)*(BUL3:BUL42=BRL20)*(BUS3:BUS42="D"))+SUMPRODUCT((BUI3:BUI42=BRL22)*(BUL3:BUL42=BRL21)*(BUS3:BUS42="D"))+SUMPRODUCT((BUI3:BUI42=BRL19)*(BUL3:BUL42=BRL21)*(BUS3:BUS42="D"))+SUMPRODUCT((BUI3:BUI42=BRL20)*(BUL3:BUL42=BRL21)*(BUS3:BUS42="D")),"")</f>
        <v/>
      </c>
      <c r="BRO21" s="255" t="str">
        <f ca="1">IF(BRL21&lt;&gt;"",SUMPRODUCT((BUI3:BUI42=BRL21)*(BUL3:BUL42=BRL22)*(BUS3:BUS42="L"))+SUMPRODUCT((BUI3:BUI42=BRL21)*(BUL3:BUL42=BRL19)*(BUS3:BUS42="L"))+SUMPRODUCT((BUI3:BUI42=BRL21)*(BUL3:BUL42=BRL20)*(BUS3:BUS42="L"))+SUMPRODUCT((BUI3:BUI42=BRL22)*(BUL3:BUL42=BRL21)*(BUT3:BUT42="L"))+SUMPRODUCT((BUI3:BUI42=BRL19)*(BUL3:BUL42=BRL21)*(BUT3:BUT42="L"))+SUMPRODUCT((BUI3:BUI42=BRL20)*(BUL3:BUL42=BRL21)*(BUT3:BUT42="L")),"")</f>
        <v/>
      </c>
      <c r="BRP21" s="255">
        <f ca="1">IF(BRL21&lt;&gt;"",VLOOKUP(BRL21,BPO4:BPS29,5,FALSE),0)</f>
        <v>0</v>
      </c>
      <c r="BRQ21" s="255">
        <f ca="1">IF(BRL21&lt;&gt;"",VLOOKUP(BRL21,BPO4:BPT29,6,FALSE),0)</f>
        <v>0</v>
      </c>
      <c r="BRR21" s="255">
        <f ca="1">BRP21-BRQ21+1000</f>
        <v>1000</v>
      </c>
      <c r="BRS21" s="255">
        <f ca="1">IF(BRL21&lt;&gt;"",VLOOKUP(BRL21,BPO4:BPV29,8,FALSE),0)</f>
        <v>0</v>
      </c>
      <c r="BRT21" s="255">
        <f ca="1">IF(BRL21&lt;&gt;"",VLOOKUP(BRL21,BPO4:BPW29,9,FALSE),0)</f>
        <v>0</v>
      </c>
      <c r="BRU21" s="255" t="str">
        <f ca="1">IF(BRL21&lt;&gt;"",BRS21-BRT21+1000,"")</f>
        <v/>
      </c>
      <c r="BRV21" s="255" t="str">
        <f ca="1">IF(BRL21&lt;&gt;"",VLOOKUP(BRL21,BPO18:BPS22,5,FALSE),"")</f>
        <v/>
      </c>
      <c r="BRW21" s="255" t="str">
        <f ca="1">IF(BRL21&lt;&gt;"",VLOOKUP(BRL21,BPO18:BPV22,8,FALSE),"")</f>
        <v/>
      </c>
      <c r="BRX21" s="255" t="str">
        <f ca="1">IF(BRL21&lt;&gt;"",VLOOKUP(BRL21,BPO18:BQC22,15,FALSE),"")</f>
        <v/>
      </c>
      <c r="BRY21" s="255" t="str">
        <f ca="1">IF(BRL21&lt;&gt;"",SUMPRODUCT((BUI3:BUI42=BRL21)*(BUL3:BUL42=BRL22)*BUO3:BUO42)+SUMPRODUCT((BUI3:BUI42=BRL21)*(BUL3:BUL42=BRL19)*BUO3:BUO42)+SUMPRODUCT((BUI3:BUI42=BRL21)*(BUL3:BUL42=BRL20)*BUO3:BUO42)+SUMPRODUCT((BUI3:BUI42=BRL22)*(BUL3:BUL42=BRL21)*BUP3:BUP42)+SUMPRODUCT((BUI3:BUI42=BRL19)*(BUL3:BUL42=BRL21)*BUP3:BUP42)+SUMPRODUCT((BUI3:BUI42=BRL20)*(BUL3:BUL42=BRL21)*BUP3:BUP42),"")</f>
        <v/>
      </c>
      <c r="BRZ21" s="255" t="str">
        <f ca="1">IF(BRL21&lt;&gt;"",SUMPRODUCT((BUI3:BUI42=BRL21)*(BUL3:BUL42=BRL22)*BUQ3:BUQ42)+SUMPRODUCT((BUI3:BUI42=BRL21)*(BUL3:BUL42=BRL19)*BUQ3:BUQ42)+SUMPRODUCT((BUI3:BUI42=BRL21)*(BUL3:BUL42=BRL20)*BUQ3:BUQ42)+SUMPRODUCT((BUI3:BUI42=BRL22)*(BUL3:BUL42=BRL21)*BUR3:BUR42)+SUMPRODUCT((BUI3:BUI42=BRL19)*(BUL3:BUL42=BRL21)*BUR3:BUR42)+SUMPRODUCT((BUI3:BUI42=BRL20)*(BUL3:BUL42=BRL21)*BUR3:BUR42),"")</f>
        <v/>
      </c>
      <c r="BSA21" s="255" t="str">
        <f ca="1">IF(BRL21&lt;&gt;"",BRM21*4+BRN21*2+BRY21+BRZ21,"")</f>
        <v/>
      </c>
      <c r="BSB21" s="255" t="str">
        <f ca="1">IF(BRL21&lt;&gt;"",RANK(BSA21,BSA19:BSA22),"")</f>
        <v/>
      </c>
      <c r="BSC21" s="255">
        <f ca="1">SUMPRODUCT((BSA19:BSA22=BSA21)*(BRR19:BRR22&gt;BRR21))</f>
        <v>0</v>
      </c>
      <c r="BSD21" s="255">
        <f ca="1">SUMPRODUCT((BSA19:BSA22=BSA21)*(BRR19:BRR22=BRR21)*(BRU19:BRU22&gt;BRU21))</f>
        <v>0</v>
      </c>
      <c r="BSE21" s="255">
        <f ca="1">SUMPRODUCT((BSA18:BSA22=BSA21)*(BRR18:BRR22=BRR21)*(BRU18:BRU22=BRU21)*(BRV18:BRV22&gt;BRV21))</f>
        <v>0</v>
      </c>
      <c r="BSF21" s="255">
        <f ca="1">SUMPRODUCT((BSA18:BSA22=BSA21)*(BRR18:BRR22=BRR21)*(BRU18:BRU22=BRU21)*(BRV18:BRV22=BRV21)*(BRW18:BRW22&gt;BRW21))</f>
        <v>0</v>
      </c>
      <c r="BSG21" s="255">
        <f ca="1">SUMPRODUCT((BSA18:BSA22=BSA21)*(BRR18:BRR22=BRR21)*(BRU18:BRU22=BRU21)*(BRV18:BRV22=BRV21)*(BRW18:BRW22=BRW21)*(BRX18:BRX22&gt;BRX21))</f>
        <v>0</v>
      </c>
      <c r="BSH21" s="255" t="str">
        <f t="shared" ca="1" si="1119"/>
        <v/>
      </c>
      <c r="BSI21" s="255" t="str">
        <f ca="1">IF(BRL21&lt;&gt;"",INDEX(BRL19:BRL22,MATCH(4,BSH19:BSH22,0),0),"")</f>
        <v/>
      </c>
      <c r="BSJ21" s="255" t="str">
        <f ca="1">IF(BQK19&lt;&gt;"",BQK19,"")</f>
        <v/>
      </c>
      <c r="BSK21" s="255">
        <f ca="1">SUMPRODUCT((BUI3:BUI42=BSJ21)*(BUL3:BUL42=BSJ22)*(BUS3:BUS42="W"))+SUMPRODUCT((BUI3:BUI42=BSJ21)*(BUL3:BUL42=BSJ23)*(BUS3:BUS42="W"))+SUMPRODUCT((BUI3:BUI42=BSJ21)*(BUL3:BUL42=BSJ20)*(BUS3:BUS42="W"))+SUMPRODUCT((BUI3:BUI42=BSJ22)*(BUL3:BUL42=BSJ21)*(BUT3:BUT42="W"))+SUMPRODUCT((BUI3:BUI42=BSJ23)*(BUL3:BUL42=BSJ21)*(BUT3:BUT42="W"))+SUMPRODUCT((BUI3:BUI42=BSJ20)*(BUL3:BUL42=BSJ21)*(BUT3:BUT42="W"))</f>
        <v>0</v>
      </c>
      <c r="BSL21" s="255">
        <f ca="1">SUMPRODUCT((BUI3:BUI42=BSJ21)*(BUL3:BUL42=BSJ22)*(BUS3:BUS42="D"))+SUMPRODUCT((BUI3:BUI42=BSJ21)*(BUL3:BUL42=BSJ23)*(BUS3:BUS42="D"))+SUMPRODUCT((BUI3:BUI42=BSJ21)*(BUL3:BUL42=BSJ20)*(BUS3:BUS42="D"))+SUMPRODUCT((BUI3:BUI42=BSJ22)*(BUL3:BUL42=BSJ21)*(BUS3:BUS42="D"))+SUMPRODUCT((BUI3:BUI42=BSJ23)*(BUL3:BUL42=BSJ21)*(BUS3:BUS42="D"))+SUMPRODUCT((BUI3:BUI42=BSJ20)*(BUL3:BUL42=BSJ21)*(BUS3:BUS42="D"))</f>
        <v>0</v>
      </c>
      <c r="BSM21" s="255">
        <f ca="1">SUMPRODUCT((BUI3:BUI42=BSJ21)*(BUL3:BUL42=BSJ22)*(BUS3:BUS42="L"))+SUMPRODUCT((BUI3:BUI42=BSJ21)*(BUL3:BUL42=BSJ23)*(BUS3:BUS42="L"))+SUMPRODUCT((BUI3:BUI42=BSJ21)*(BUL3:BUL42=BSJ20)*(BUS3:BUS42="L"))+SUMPRODUCT((BUI3:BUI42=BSJ22)*(BUL3:BUL42=BSJ21)*(BUT3:BUT42="L"))+SUMPRODUCT((BUI3:BUI42=BSJ23)*(BUL3:BUL42=BSJ21)*(BUT3:BUT42="L"))+SUMPRODUCT((BUI3:BUI42=BSJ20)*(BUL3:BUL42=BSJ21)*(BUT3:BUT42="L"))</f>
        <v>0</v>
      </c>
      <c r="BSN21" s="255">
        <f ca="1">IF(BSJ21&lt;&gt;"",VLOOKUP(BSJ21,BPO4:BPS29,5,FALSE),0)</f>
        <v>0</v>
      </c>
      <c r="BSO21" s="255">
        <f ca="1">IF(BSJ21&lt;&gt;"",VLOOKUP(BSJ21,BPO4:BPT29,6,FALSE),0)</f>
        <v>0</v>
      </c>
      <c r="BSP21" s="255">
        <f ca="1">BSN21-BSO21+1000</f>
        <v>1000</v>
      </c>
      <c r="BSQ21" s="255">
        <f ca="1">IF(BSJ21&lt;&gt;"",VLOOKUP(BSJ21,BPO4:BPV29,8,FALSE),0)</f>
        <v>0</v>
      </c>
      <c r="BSR21" s="255">
        <f ca="1">IF(BSJ21&lt;&gt;"",VLOOKUP(BSJ21,BPO4:BPW29,9,FALSE),0)</f>
        <v>0</v>
      </c>
      <c r="BSS21" s="255">
        <f t="shared" ref="BSS21" ca="1" si="1209">BSQ21-BSR21+1000</f>
        <v>1000</v>
      </c>
      <c r="BST21" s="255" t="str">
        <f ca="1">IF(BSJ21&lt;&gt;"",VLOOKUP(BSJ21,BPO18:BPS22,5,FALSE),"")</f>
        <v/>
      </c>
      <c r="BSU21" s="255" t="str">
        <f ca="1">IF(BSJ21&lt;&gt;"",VLOOKUP(BSJ21,BPO18:BPV22,8,FALSE),"")</f>
        <v/>
      </c>
      <c r="BSV21" s="255" t="str">
        <f ca="1">IF(BSJ21&lt;&gt;"",VLOOKUP(BSJ21,BPO18:BQC22,15,FALSE),"")</f>
        <v/>
      </c>
      <c r="BSW21" s="255">
        <f ca="1">SUMPRODUCT((BUI3:BUI42=BSJ21)*(BUL3:BUL42=BSJ22)*BUO3:BUO42)+SUMPRODUCT((BUI3:BUI42=BSJ21)*(BUL3:BUL42=BSJ23)*BUO3:BUO42)+SUMPRODUCT((BUI3:BUI42=BSJ21)*(BUL3:BUL42=BSJ20)*BUO3:BUO42)+SUMPRODUCT((BUI3:BUI42=BSJ22)*(BUL3:BUL42=BSJ21)*BUP3:BUP42)+SUMPRODUCT((BUI3:BUI42=BSJ23)*(BUL3:BUL42=BSJ21)*BUP3:BUP42)+SUMPRODUCT((BUI3:BUI42=BSJ20)*(BUL3:BUL42=BSJ21)*BUP3:BUP42)</f>
        <v>0</v>
      </c>
      <c r="BSX21" s="255">
        <f ca="1">SUMPRODUCT((BUI3:BUI42=BSJ21)*(BUL3:BUL42=BSJ22)*BUQ3:BUQ42)+SUMPRODUCT((BUI3:BUI42=BSJ21)*(BUL3:BUL42=BSJ23)*BUQ3:BUQ42)+SUMPRODUCT((BUI3:BUI42=BSJ21)*(BUL3:BUL42=BSJ20)*BUQ3:BUQ42)+SUMPRODUCT((BUI3:BUI42=BSJ22)*(BUL3:BUL42=BSJ21)*BUR3:BUR42)+SUMPRODUCT((BUI3:BUI42=BSJ23)*(BUL3:BUL42=BSJ21)*BUR3:BUR42)+SUMPRODUCT((BUI3:BUI42=BSJ20)*(BUL3:BUL42=BSJ21)*BUR3:BUR42)</f>
        <v>0</v>
      </c>
      <c r="BSY21" s="255">
        <f t="shared" ref="BSY21" ca="1" si="1210">BSK21*4+BSL21*2+BSW21+BSX21</f>
        <v>0</v>
      </c>
      <c r="BSZ21" s="255" t="str">
        <f ca="1">IF(BSJ21&lt;&gt;"",RANK(BSY21,BSY20:BSY23),"")</f>
        <v/>
      </c>
      <c r="BTA21" s="255">
        <f ca="1">SUMPRODUCT((BSY20:BSY23=BSY21)*(BSP20:BSP23&gt;BSP21))</f>
        <v>0</v>
      </c>
      <c r="BTB21" s="255">
        <f ca="1">SUMPRODUCT((BSY20:BSY23=BSY21)*(BSP20:BSP23=BSP21)*(BSS20:BSS23&gt;BSS21))</f>
        <v>0</v>
      </c>
      <c r="BTC21" s="255">
        <f ca="1">SUMPRODUCT((BSY18:BSY22=BSY21)*(BSP18:BSP22=BSP21)*(BSS18:BSS22=BSS21)*(BST18:BST22&gt;BST21))</f>
        <v>0</v>
      </c>
      <c r="BTD21" s="255">
        <f ca="1">SUMPRODUCT((BSY18:BSY22=BSY21)*(BSP18:BSP22=BSP21)*(BSS18:BSS22=BSS21)*(BST18:BST22=BST21)*(BSU18:BSU22&gt;BSU21))</f>
        <v>0</v>
      </c>
      <c r="BTE21" s="255">
        <f ca="1">SUMPRODUCT((BSY18:BSY22=BSY21)*(BSP18:BSP22=BSP21)*(BSS18:BSS22=BSS21)*(BST18:BST22=BST21)*(BSU18:BSU22=BSU21)*(BSV18:BSV22&gt;BSV21))</f>
        <v>0</v>
      </c>
      <c r="BTF21" s="255" t="str">
        <f t="shared" ca="1" si="1165"/>
        <v/>
      </c>
      <c r="BTG21" s="255" t="str">
        <f ca="1">IF(BSJ21&lt;&gt;"",INDEX(BSJ20:BSJ22,MATCH(4,BTF20:BTF22,0),0),"")</f>
        <v/>
      </c>
      <c r="BTH21" s="255" t="str">
        <f ca="1">IF(BQL18&lt;&gt;"",BQL18,"")</f>
        <v/>
      </c>
      <c r="BTI21" s="255">
        <f ca="1">SUMPRODUCT((BUI3:BUI42=BTH21)*(BUL3:BUL42=BTH22)*(BUS3:BUS42="W"))+SUMPRODUCT((BUI3:BUI42=BTH21)*(BUL3:BUL42=BTH23)*(BUS3:BUS42="W"))+SUMPRODUCT((BUI3:BUI42=BTH21)*(BUL3:BUL42=BTH24)*(BUS3:BUS42="W"))+SUMPRODUCT((BUI3:BUI42=BTH22)*(BUL3:BUL42=BTH21)*(BUT3:BUT42="W"))+SUMPRODUCT((BUI3:BUI42=BTH23)*(BUL3:BUL42=BTH21)*(BUT3:BUT42="W"))+SUMPRODUCT((BUI3:BUI42=BTH24)*(BUL3:BUL42=BTH21)*(BUT3:BUT42="W"))</f>
        <v>0</v>
      </c>
      <c r="BTJ21" s="255">
        <f ca="1">SUMPRODUCT((BUI3:BUI42=BTH21)*(BUL3:BUL42=BTH22)*(BUS3:BUS42="D"))+SUMPRODUCT((BUI3:BUI42=BTH21)*(BUL3:BUL42=BTH23)*(BUS3:BUS42="D"))+SUMPRODUCT((BUI3:BUI42=BTH21)*(BUL3:BUL42=BTH24)*(BUS3:BUS42="D"))+SUMPRODUCT((BUI3:BUI42=BTH22)*(BUL3:BUL42=BTH21)*(BUS3:BUS42="D"))+SUMPRODUCT((BUI3:BUI42=BTH23)*(BUL3:BUL42=BTH21)*(BUS3:BUS42="D"))+SUMPRODUCT((BUI3:BUI42=BTH24)*(BUL3:BUL42=BTH21)*(BUS3:BUS42="D"))</f>
        <v>0</v>
      </c>
      <c r="BTK21" s="255">
        <f ca="1">SUMPRODUCT((BUI3:BUI42=BTH21)*(BUL3:BUL42=BTH22)*(BUS3:BUS42="L"))+SUMPRODUCT((BUI3:BUI42=BTH21)*(BUL3:BUL42=BTH23)*(BUS3:BUS42="L"))+SUMPRODUCT((BUI3:BUI42=BTH21)*(BUL3:BUL42=BTH24)*(BUS3:BUS42="L"))+SUMPRODUCT((BUI3:BUI42=BTH22)*(BUL3:BUL42=BTH21)*(BUT3:BUT42="L"))+SUMPRODUCT((BUI3:BUI42=BTH23)*(BUL3:BUL42=BTH21)*(BUT3:BUT42="L"))+SUMPRODUCT((BUI3:BUI42=BTH24)*(BUL3:BUL42=BTH21)*(BUT3:BUT42="L"))</f>
        <v>0</v>
      </c>
      <c r="BTL21" s="255">
        <f ca="1">IF(BTH21&lt;&gt;"",VLOOKUP(BTH21,BPO4:BPS29,5,FALSE),0)</f>
        <v>0</v>
      </c>
      <c r="BTM21" s="255">
        <f ca="1">IF(BTH21&lt;&gt;"",VLOOKUP(BTH21,BPO4:BPT29,6,FALSE),0)</f>
        <v>0</v>
      </c>
      <c r="BTN21" s="255">
        <f ca="1">BTL21-BTM21+1000</f>
        <v>1000</v>
      </c>
      <c r="BTO21" s="255">
        <f ca="1">IF(BTH21&lt;&gt;"",VLOOKUP(BTH21,BPO4:BPV29,8,FALSE),0)</f>
        <v>0</v>
      </c>
      <c r="BTP21" s="255">
        <f ca="1">IF(BTH21&lt;&gt;"",VLOOKUP(BTH21,BPO4:BPW29,9,FALSE),0)</f>
        <v>0</v>
      </c>
      <c r="BTQ21" s="255">
        <f ca="1">BTO21-BTP21+1000</f>
        <v>1000</v>
      </c>
      <c r="BTR21" s="255" t="str">
        <f ca="1">IF(BTH21&lt;&gt;"",VLOOKUP(BTH21,BPO18:BPS22,5,FALSE),"")</f>
        <v/>
      </c>
      <c r="BTS21" s="255" t="str">
        <f ca="1">IF(BTH21&lt;&gt;"",VLOOKUP(BTH21,BPO18:BPV22,8,FALSE),"")</f>
        <v/>
      </c>
      <c r="BTT21" s="255" t="str">
        <f ca="1">IF(BTH21&lt;&gt;"",VLOOKUP(BTH21,BPO18:BQC22,15,FALSE),"")</f>
        <v/>
      </c>
      <c r="BTU21" s="255">
        <f ca="1">SUMPRODUCT((BUI3:BUI42=BTH21)*(BUL3:BUL42=BTH22)*BUO3:BUO42)+SUMPRODUCT((BUI3:BUI42=BTH21)*(BUL3:BUL42=BTH23)*BUO3:BUO42)+SUMPRODUCT((BUI3:BUI42=BTH21)*(BUL3:BUL42=BTH24)*BUO3:BUO42)+SUMPRODUCT((BUI3:BUI42=BTH22)*(BUL3:BUL42=BTH21)*BUP3:BUP42)+SUMPRODUCT((BUI3:BUI42=BTH23)*(BUL3:BUL42=BTH21)*BUP3:BUP42)+SUMPRODUCT((BUI3:BUI42=BTH24)*(BUL3:BUL42=BTH21)*BUP3:BUP42)</f>
        <v>0</v>
      </c>
      <c r="BTV21" s="255">
        <f ca="1">SUMPRODUCT((BUI3:BUI42=BTH21)*(BUL3:BUL42=BTH22)*BUQ3:BUQ42)+SUMPRODUCT((BUI3:BUI42=BTH21)*(BUL3:BUL42=BTH23)*BUQ3:BUQ42)+SUMPRODUCT((BUI3:BUI42=BTH21)*(BUL3:BUL42=BTH24)*BUQ3:BUQ42)+SUMPRODUCT((BUI3:BUI42=BTH22)*(BUL3:BUL42=BTH21)*BUR3:BUR42)+SUMPRODUCT((BUI3:BUI42=BTH23)*(BUL3:BUL42=BTH21)*BUR3:BUR42)+SUMPRODUCT((BUI3:BUI42=BTH24)*(BUL3:BUL42=BTH21)*BUR3:BUR42)</f>
        <v>0</v>
      </c>
      <c r="BTW21" s="255">
        <f ca="1">BTI21*4+BTJ21*2+BTU21+BTV21</f>
        <v>0</v>
      </c>
      <c r="BTX21" s="255" t="str">
        <f ca="1">IF(BTH21&lt;&gt;"",RANK(BTW21,BTW21:BTW24),"")</f>
        <v/>
      </c>
      <c r="BTY21" s="255">
        <f ca="1">SUMPRODUCT((BTW21:BTW24=BTW21)*(BTN21:BTN24&gt;BTN21))</f>
        <v>0</v>
      </c>
      <c r="BTZ21" s="255">
        <f ca="1">SUMPRODUCT((BTW21:BTW24=BTW21)*(BTN21:BTN24=BTN21)*(BTQ21:BTQ24&gt;BTQ21))</f>
        <v>0</v>
      </c>
      <c r="BUA21" s="255">
        <f ca="1">SUMPRODUCT((BTW18:BTW22=BTW21)*(BTN18:BTN22=BTN21)*(BTQ18:BTQ22=BTQ21)*(BTR18:BTR22&gt;BTR21))</f>
        <v>0</v>
      </c>
      <c r="BUB21" s="255">
        <f ca="1">SUMPRODUCT((BTW18:BTW22=BTW21)*(BTN18:BTN22=BTN21)*(BTQ18:BTQ22=BTQ21)*(BTR18:BTR22=BTR21)*(BTS18:BTS22&gt;BTS21))</f>
        <v>0</v>
      </c>
      <c r="BUC21" s="255">
        <f ca="1">SUMPRODUCT((BTW18:BTW22=BTW21)*(BTN18:BTN22=BTN21)*(BTQ18:BTQ22=BTQ21)*(BTR18:BTR22=BTR21)*(BTS18:BTS22=BTS21)*(BTT18:BTT22&gt;BTT21))</f>
        <v>0</v>
      </c>
      <c r="BUD21" s="255" t="str">
        <f t="shared" ref="BUD21:BUD22" ca="1" si="1211">IF(BTH21&lt;&gt;"",SUM(BTX21:BUC21)+3,"")</f>
        <v/>
      </c>
      <c r="BUE21" s="255" t="str">
        <f ca="1">IF(BTH21&lt;&gt;"",IF(BUD21=4,BTH21,BTH22),"")</f>
        <v/>
      </c>
      <c r="BUF21" s="255" t="str">
        <f ca="1">IF(BUE21&lt;&gt;"",BUE21,IF(BTG21&lt;&gt;"",BTG21,IF(BSI21&lt;&gt;"",BSI21,IF(BRK21&lt;&gt;"",BRK21,BQG21))))</f>
        <v>Argentina</v>
      </c>
      <c r="BUG21" s="255">
        <v>4</v>
      </c>
      <c r="BUH21" s="255">
        <v>19</v>
      </c>
      <c r="BUI21" s="255" t="str">
        <f t="shared" si="114"/>
        <v>Ireland</v>
      </c>
      <c r="BUJ21" s="255" t="str">
        <f ca="1">IF(OFFSET('All Players'!$W28,0,BUJ$1)&lt;&gt;"",OFFSET('All Players'!$W28,0,BUJ$1),"")</f>
        <v/>
      </c>
      <c r="BUK21" s="255" t="str">
        <f ca="1">IF(OFFSET('All Players'!$Y28,0,BUJ$1)&lt;&gt;"",OFFSET('All Players'!$Y28,0,BUJ$1),"")</f>
        <v/>
      </c>
      <c r="BUL21" s="255" t="str">
        <f t="shared" si="115"/>
        <v>Romania</v>
      </c>
      <c r="BUM21" s="255" t="str">
        <f ca="1">IF(OFFSET('All Players'!$AA28,0,BUL$1)&lt;&gt;"",OFFSET('All Players'!$AA28,0,BUL$1),"")</f>
        <v/>
      </c>
      <c r="BUN21" s="255" t="str">
        <f ca="1">IF(OFFSET('All Players'!$AC28,0,BUM$1)&lt;&gt;"",OFFSET('All Players'!$AC28,0,BUM$1),"")</f>
        <v/>
      </c>
      <c r="BUO21" s="255">
        <f t="shared" ca="1" si="116"/>
        <v>0</v>
      </c>
      <c r="BUP21" s="255">
        <f t="shared" ca="1" si="117"/>
        <v>0</v>
      </c>
      <c r="BUQ21" s="255">
        <f t="shared" ca="1" si="118"/>
        <v>0</v>
      </c>
      <c r="BUR21" s="255">
        <f t="shared" ca="1" si="119"/>
        <v>0</v>
      </c>
      <c r="BUS21" s="255" t="str">
        <f t="shared" ca="1" si="120"/>
        <v/>
      </c>
      <c r="BUT21" s="255" t="str">
        <f t="shared" ca="1" si="121"/>
        <v/>
      </c>
      <c r="BUU21" s="255">
        <f ca="1">VLOOKUP(BUV21,BZM18:BZN22,2,FALSE)</f>
        <v>2</v>
      </c>
      <c r="BUV21" s="255" t="s">
        <v>35</v>
      </c>
      <c r="BUW21" s="255">
        <f t="shared" ca="1" si="975"/>
        <v>0</v>
      </c>
      <c r="BUX21" s="255">
        <f t="shared" ca="1" si="976"/>
        <v>0</v>
      </c>
      <c r="BUY21" s="255">
        <f t="shared" ca="1" si="977"/>
        <v>0</v>
      </c>
      <c r="BUZ21" s="255">
        <f t="shared" ca="1" si="978"/>
        <v>0</v>
      </c>
      <c r="BVA21" s="255">
        <f t="shared" ca="1" si="1120"/>
        <v>0</v>
      </c>
      <c r="BVB21" s="255">
        <f t="shared" ca="1" si="979"/>
        <v>1000</v>
      </c>
      <c r="BVC21" s="255">
        <f t="shared" ca="1" si="1121"/>
        <v>0</v>
      </c>
      <c r="BVD21" s="255">
        <f t="shared" ca="1" si="1122"/>
        <v>0</v>
      </c>
      <c r="BVE21" s="255">
        <f t="shared" ca="1" si="980"/>
        <v>1000</v>
      </c>
      <c r="BVF21" s="255">
        <f t="shared" ca="1" si="981"/>
        <v>0</v>
      </c>
      <c r="BVG21" s="255">
        <f ca="1">SUMIF(BZP:BZP,BUV21,BZV:BZV)+SUMIF(BZS:BZS,BUV21,BZW:BZW)</f>
        <v>0</v>
      </c>
      <c r="BVH21" s="255">
        <f ca="1">SUMIF(BZP:BZP,BUV21,BZX:BZX)+SUMIF(BZS:BZS,BUV21,BZY:BZY)</f>
        <v>0</v>
      </c>
      <c r="BVI21" s="255">
        <f t="shared" ca="1" si="982"/>
        <v>0</v>
      </c>
      <c r="BVJ21" s="255">
        <v>13</v>
      </c>
      <c r="BVK21" s="255">
        <f t="shared" ca="1" si="1123"/>
        <v>1</v>
      </c>
      <c r="BVM21" s="255">
        <f ca="1">RANK(BVI21,BVI$18:BVI$22)+COUNTIF(BVI$18:BVI21,BVI21)-1</f>
        <v>4</v>
      </c>
      <c r="BVN21" s="255" t="str">
        <f ca="1">INDEX(BUV$18:BUV$22,MATCH(4,BVM$18:BVM$22,0),0)</f>
        <v>Georgia</v>
      </c>
      <c r="BVO21" s="255">
        <f t="shared" ca="1" si="1124"/>
        <v>1</v>
      </c>
      <c r="BVP21" s="255" t="str">
        <f ca="1">IF(AND(BVP20&lt;&gt;"",BVO21=1),BVN21,"")</f>
        <v>Georgia</v>
      </c>
      <c r="BVQ21" s="255" t="str">
        <f ca="1">IF(AND(BVQ20&lt;&gt;"",BVO22=2),BVN22,"")</f>
        <v/>
      </c>
      <c r="BVU21" s="255" t="str">
        <f t="shared" ca="1" si="1125"/>
        <v>Georgia</v>
      </c>
      <c r="BVV21" s="255">
        <f ca="1">SUMPRODUCT((BZP3:BZP42=BVU21)*(BZS3:BZS42=BVU22)*(BZZ3:BZZ42="W"))+SUMPRODUCT((BZP3:BZP42=BVU21)*(BZS3:BZS42=BVU18)*(BZZ3:BZZ42="W"))+SUMPRODUCT((BZP3:BZP42=BVU21)*(BZS3:BZS42=BVU19)*(BZZ3:BZZ42="W"))+SUMPRODUCT((BZP3:BZP42=BVU21)*(BZS3:BZS42=BVU20)*(BZZ3:BZZ42="W"))+SUMPRODUCT((BZP3:BZP42=BVU22)*(BZS3:BZS42=BVU21)*(CAA3:CAA42="W"))+SUMPRODUCT((BZP3:BZP42=BVU18)*(BZS3:BZS42=BVU21)*(CAA3:CAA42="W"))+SUMPRODUCT((BZP3:BZP42=BVU19)*(BZS3:BZS42=BVU21)*(CAA3:CAA42="W"))+SUMPRODUCT((BZP3:BZP42=BVU20)*(BZS3:BZS42=BVU21)*(CAA3:CAA42="W"))</f>
        <v>0</v>
      </c>
      <c r="BVW21" s="255">
        <f ca="1">SUMPRODUCT((BZP3:BZP42=BVU21)*(BZS3:BZS42=BVU22)*(BZZ3:BZZ42="D"))+SUMPRODUCT((BZP3:BZP42=BVU21)*(BZS3:BZS42=BVU18)*(BZZ3:BZZ42="D"))+SUMPRODUCT((BZP3:BZP42=BVU21)*(BZS3:BZS42=BVU19)*(BZZ3:BZZ42="D"))+SUMPRODUCT((BZP3:BZP42=BVU21)*(BZS3:BZS42=BVU20)*(BZZ3:BZZ42="D"))+SUMPRODUCT((BZP3:BZP42=BVU22)*(BZS3:BZS42=BVU21)*(BZZ3:BZZ42="D"))+SUMPRODUCT((BZP3:BZP42=BVU18)*(BZS3:BZS42=BVU21)*(BZZ3:BZZ42="D"))+SUMPRODUCT((BZP3:BZP42=BVU19)*(BZS3:BZS42=BVU21)*(BZZ3:BZZ42="D"))+SUMPRODUCT((BZP3:BZP42=BVU20)*(BZS3:BZS42=BVU21)*(BZZ3:BZZ42="D"))</f>
        <v>0</v>
      </c>
      <c r="BVX21" s="255">
        <f ca="1">SUMPRODUCT((BZP3:BZP42=BVU21)*(BZS3:BZS42=BVU22)*(BZZ3:BZZ42="L"))+SUMPRODUCT((BZP3:BZP42=BVU21)*(BZS3:BZS42=BVU18)*(BZZ3:BZZ42="L"))+SUMPRODUCT((BZP3:BZP42=BVU21)*(BZS3:BZS42=BVU19)*(BZZ3:BZZ42="L"))+SUMPRODUCT((BZP3:BZP42=BVU21)*(BZS3:BZS42=BVU20)*(BZZ3:BZZ42="L"))+SUMPRODUCT((BZP3:BZP42=BVU22)*(BZS3:BZS42=BVU21)*(CAA3:CAA42="L"))+SUMPRODUCT((BZP3:BZP42=BVU18)*(BZS3:BZS42=BVU21)*(CAA3:CAA42="L"))+SUMPRODUCT((BZP3:BZP42=BVU19)*(BZS3:BZS42=BVU21)*(CAA3:CAA42="L"))+SUMPRODUCT((BZP3:BZP42=BVU20)*(BZS3:BZS42=BVU21)*(CAA3:CAA42="L"))</f>
        <v>0</v>
      </c>
      <c r="BVY21" s="255">
        <f ca="1">IF(BVU21&lt;&gt;"",VLOOKUP(BVU21,BUV4:BUZ29,5,FALSE),0)</f>
        <v>0</v>
      </c>
      <c r="BVZ21" s="255">
        <f ca="1">IF(BVU21&lt;&gt;"",VLOOKUP(BVU21,BUV4:BVA29,6,FALSE),0)</f>
        <v>0</v>
      </c>
      <c r="BWA21" s="255">
        <f ca="1">BVY21-BVZ21+1000</f>
        <v>1000</v>
      </c>
      <c r="BWB21" s="255">
        <f ca="1">IF(BVU21&lt;&gt;"",VLOOKUP(BVU21,BUV4:BVC29,8,FALSE),0)</f>
        <v>0</v>
      </c>
      <c r="BWC21" s="255">
        <f ca="1">IF(BVU21&lt;&gt;"",VLOOKUP(BVU21,BUV4:BVD29,9,FALSE),0)</f>
        <v>0</v>
      </c>
      <c r="BWD21" s="255">
        <f ca="1">IF(BVU21&lt;&gt;"",BWB21-BWC21+1000,"")</f>
        <v>1000</v>
      </c>
      <c r="BWE21" s="255">
        <f ca="1">IF(BVU21&lt;&gt;"",VLOOKUP(BVU21,BUV18:BUZ22,5,FALSE),"")</f>
        <v>0</v>
      </c>
      <c r="BWF21" s="255">
        <f ca="1">IF(BVU21&lt;&gt;"",VLOOKUP(BVU21,BUV18:BVC22,8,FALSE),"")</f>
        <v>0</v>
      </c>
      <c r="BWG21" s="255">
        <f ca="1">IF(BVU21&lt;&gt;"",VLOOKUP(BVU21,BUV18:BVJ22,15,FALSE),"")</f>
        <v>13</v>
      </c>
      <c r="BWH21" s="255">
        <f ca="1">SUMPRODUCT((BZP3:BZP42=BVU21)*(BZS3:BZS42=BVU22)*BZV3:BZV42)+SUMPRODUCT((BZP3:BZP42=BVU21)*(BZS3:BZS42=BVU18)*BZV3:BZV42)+SUMPRODUCT((BZP3:BZP42=BVU21)*(BZS3:BZS42=BVU19)*BZV3:BZV42)+SUMPRODUCT((BZP3:BZP42=BVU21)*(BZS3:BZS42=BVU20)*BZV3:BZV42)+SUMPRODUCT((BZP3:BZP42=BVU22)*(BZS3:BZS42=BVU21)*BZW3:BZW42)+SUMPRODUCT((BZP3:BZP42=BVU18)*(BZS3:BZS42=BVU21)*BZW3:BZW42)+SUMPRODUCT((BZP3:BZP42=BVU19)*(BZS3:BZS42=BVU21)*BZW3:BZW42)+SUMPRODUCT((BZP3:BZP42=BVU20)*(BZS3:BZS42=BVU21)*BZW3:BZW42)</f>
        <v>0</v>
      </c>
      <c r="BWI21" s="255">
        <f ca="1">SUMPRODUCT((BZP3:BZP42=BVU21)*(BZS3:BZS42=BVU22)*BZX3:BZX42)+SUMPRODUCT((BZP3:BZP42=BVU21)*(BZS3:BZS42=BVU18)*BZX3:BZX42)+SUMPRODUCT((BZP3:BZP42=BVU21)*(BZS3:BZS42=BVU19)*BZX3:BZX42)+SUMPRODUCT((BZP3:BZP42=BVU21)*(BZS3:BZS42=BVU20)*BZX3:BZX42)+SUMPRODUCT((BZP3:BZP42=BVU22)*(BZS3:BZS42=BVU21)*BZY3:BZY42)+SUMPRODUCT((BZP3:BZP42=BVU18)*(BZS3:BZS42=BVU21)*BZY3:BZY42)+SUMPRODUCT((BZP3:BZP42=BVU19)*(BZS3:BZS42=BVU21)*BZY3:BZY42)+SUMPRODUCT((BZP3:BZP42=BVU20)*(BZS3:BZS42=BVU21)*BZY3:BZY42)</f>
        <v>0</v>
      </c>
      <c r="BWJ21" s="255">
        <f ca="1">IF(BVU21&lt;&gt;"",BVV21*4+BVW21*2+BWH21+BWI21,"")</f>
        <v>0</v>
      </c>
      <c r="BWK21" s="255">
        <f ca="1">IF(BVU21&lt;&gt;"",RANK(BWJ21,BWJ18:BWJ22),"")</f>
        <v>1</v>
      </c>
      <c r="BWL21" s="255">
        <f ca="1">SUMPRODUCT((BWJ18:BWJ22=BWJ21)*(BWA18:BWA22&gt;BWA21))</f>
        <v>0</v>
      </c>
      <c r="BWM21" s="255">
        <f ca="1">SUMPRODUCT((BWJ18:BWJ22=BWJ21)*(BWA18:BWA22=BWA21)*(BWD18:BWD22&gt;BWD21))</f>
        <v>0</v>
      </c>
      <c r="BWN21" s="255">
        <f ca="1">SUMPRODUCT((BWJ18:BWJ22=BWJ21)*(BWA18:BWA22=BWA21)*(BWD18:BWD22=BWD21)*(BWE18:BWE22&gt;BWE21))</f>
        <v>0</v>
      </c>
      <c r="BWO21" s="255">
        <f ca="1">SUMPRODUCT((BWJ18:BWJ22=BWJ21)*(BWA18:BWA22=BWA21)*(BWD18:BWD22=BWD21)*(BWE18:BWE22=BWE21)*(BWF18:BWF22&gt;BWF21))</f>
        <v>0</v>
      </c>
      <c r="BWP21" s="255">
        <f ca="1">SUMPRODUCT((BWJ18:BWJ22=BWJ21)*(BWA18:BWA22=BWA21)*(BWD18:BWD22=BWD21)*(BWE18:BWE22=BWE21)*(BWF18:BWF22=BWF21)*(BWG18:BWG22&gt;BWG21))</f>
        <v>1</v>
      </c>
      <c r="BWQ21" s="255">
        <f t="shared" ca="1" si="983"/>
        <v>2</v>
      </c>
      <c r="BWR21" s="255" t="str">
        <f ca="1">IF(BVU21&lt;&gt;"",INDEX(BVU18:BVU22,MATCH(4,BWQ18:BWQ22,0),0),"")</f>
        <v>Argentina</v>
      </c>
      <c r="BWS21" s="255" t="str">
        <f ca="1">IF(BVQ20&lt;&gt;"",BVQ20,"")</f>
        <v/>
      </c>
      <c r="BWT21" s="255" t="str">
        <f ca="1">IF(BWS21&lt;&gt;"",SUMPRODUCT((BZP3:BZP42=BWS21)*(BZS3:BZS42=BWS22)*(BZZ3:BZZ42="W"))+SUMPRODUCT((BZP3:BZP42=BWS21)*(BZS3:BZS42=BWS19)*(BZZ3:BZZ42="W"))+SUMPRODUCT((BZP3:BZP42=BWS21)*(BZS3:BZS42=BWS20)*(BZZ3:BZZ42="W"))+SUMPRODUCT((BZP3:BZP42=BWS22)*(BZS3:BZS42=BWS21)*(CAA3:CAA42="W"))+SUMPRODUCT((BZP3:BZP42=BWS19)*(BZS3:BZS42=BWS21)*(CAA3:CAA42="W"))+SUMPRODUCT((BZP3:BZP42=BWS20)*(BZS3:BZS42=BWS21)*(CAA3:CAA42="W")),"")</f>
        <v/>
      </c>
      <c r="BWU21" s="255" t="str">
        <f ca="1">IF(BWS21&lt;&gt;"",SUMPRODUCT((BZP3:BZP42=BWS21)*(BZS3:BZS42=BWS22)*(BZZ3:BZZ42="D"))+SUMPRODUCT((BZP3:BZP42=BWS21)*(BZS3:BZS42=BWS19)*(BZZ3:BZZ42="D"))+SUMPRODUCT((BZP3:BZP42=BWS21)*(BZS3:BZS42=BWS20)*(BZZ3:BZZ42="D"))+SUMPRODUCT((BZP3:BZP42=BWS22)*(BZS3:BZS42=BWS21)*(BZZ3:BZZ42="D"))+SUMPRODUCT((BZP3:BZP42=BWS19)*(BZS3:BZS42=BWS21)*(BZZ3:BZZ42="D"))+SUMPRODUCT((BZP3:BZP42=BWS20)*(BZS3:BZS42=BWS21)*(BZZ3:BZZ42="D")),"")</f>
        <v/>
      </c>
      <c r="BWV21" s="255" t="str">
        <f ca="1">IF(BWS21&lt;&gt;"",SUMPRODUCT((BZP3:BZP42=BWS21)*(BZS3:BZS42=BWS22)*(BZZ3:BZZ42="L"))+SUMPRODUCT((BZP3:BZP42=BWS21)*(BZS3:BZS42=BWS19)*(BZZ3:BZZ42="L"))+SUMPRODUCT((BZP3:BZP42=BWS21)*(BZS3:BZS42=BWS20)*(BZZ3:BZZ42="L"))+SUMPRODUCT((BZP3:BZP42=BWS22)*(BZS3:BZS42=BWS21)*(CAA3:CAA42="L"))+SUMPRODUCT((BZP3:BZP42=BWS19)*(BZS3:BZS42=BWS21)*(CAA3:CAA42="L"))+SUMPRODUCT((BZP3:BZP42=BWS20)*(BZS3:BZS42=BWS21)*(CAA3:CAA42="L")),"")</f>
        <v/>
      </c>
      <c r="BWW21" s="255">
        <f ca="1">IF(BWS21&lt;&gt;"",VLOOKUP(BWS21,BUV4:BUZ29,5,FALSE),0)</f>
        <v>0</v>
      </c>
      <c r="BWX21" s="255">
        <f ca="1">IF(BWS21&lt;&gt;"",VLOOKUP(BWS21,BUV4:BVA29,6,FALSE),0)</f>
        <v>0</v>
      </c>
      <c r="BWY21" s="255">
        <f ca="1">BWW21-BWX21+1000</f>
        <v>1000</v>
      </c>
      <c r="BWZ21" s="255">
        <f ca="1">IF(BWS21&lt;&gt;"",VLOOKUP(BWS21,BUV4:BVC29,8,FALSE),0)</f>
        <v>0</v>
      </c>
      <c r="BXA21" s="255">
        <f ca="1">IF(BWS21&lt;&gt;"",VLOOKUP(BWS21,BUV4:BVD29,9,FALSE),0)</f>
        <v>0</v>
      </c>
      <c r="BXB21" s="255" t="str">
        <f ca="1">IF(BWS21&lt;&gt;"",BWZ21-BXA21+1000,"")</f>
        <v/>
      </c>
      <c r="BXC21" s="255" t="str">
        <f ca="1">IF(BWS21&lt;&gt;"",VLOOKUP(BWS21,BUV18:BUZ22,5,FALSE),"")</f>
        <v/>
      </c>
      <c r="BXD21" s="255" t="str">
        <f ca="1">IF(BWS21&lt;&gt;"",VLOOKUP(BWS21,BUV18:BVC22,8,FALSE),"")</f>
        <v/>
      </c>
      <c r="BXE21" s="255" t="str">
        <f ca="1">IF(BWS21&lt;&gt;"",VLOOKUP(BWS21,BUV18:BVJ22,15,FALSE),"")</f>
        <v/>
      </c>
      <c r="BXF21" s="255" t="str">
        <f ca="1">IF(BWS21&lt;&gt;"",SUMPRODUCT((BZP3:BZP42=BWS21)*(BZS3:BZS42=BWS22)*BZV3:BZV42)+SUMPRODUCT((BZP3:BZP42=BWS21)*(BZS3:BZS42=BWS19)*BZV3:BZV42)+SUMPRODUCT((BZP3:BZP42=BWS21)*(BZS3:BZS42=BWS20)*BZV3:BZV42)+SUMPRODUCT((BZP3:BZP42=BWS22)*(BZS3:BZS42=BWS21)*BZW3:BZW42)+SUMPRODUCT((BZP3:BZP42=BWS19)*(BZS3:BZS42=BWS21)*BZW3:BZW42)+SUMPRODUCT((BZP3:BZP42=BWS20)*(BZS3:BZS42=BWS21)*BZW3:BZW42),"")</f>
        <v/>
      </c>
      <c r="BXG21" s="255" t="str">
        <f ca="1">IF(BWS21&lt;&gt;"",SUMPRODUCT((BZP3:BZP42=BWS21)*(BZS3:BZS42=BWS22)*BZX3:BZX42)+SUMPRODUCT((BZP3:BZP42=BWS21)*(BZS3:BZS42=BWS19)*BZX3:BZX42)+SUMPRODUCT((BZP3:BZP42=BWS21)*(BZS3:BZS42=BWS20)*BZX3:BZX42)+SUMPRODUCT((BZP3:BZP42=BWS22)*(BZS3:BZS42=BWS21)*BZY3:BZY42)+SUMPRODUCT((BZP3:BZP42=BWS19)*(BZS3:BZS42=BWS21)*BZY3:BZY42)+SUMPRODUCT((BZP3:BZP42=BWS20)*(BZS3:BZS42=BWS21)*BZY3:BZY42),"")</f>
        <v/>
      </c>
      <c r="BXH21" s="255" t="str">
        <f ca="1">IF(BWS21&lt;&gt;"",BWT21*4+BWU21*2+BXF21+BXG21,"")</f>
        <v/>
      </c>
      <c r="BXI21" s="255" t="str">
        <f ca="1">IF(BWS21&lt;&gt;"",RANK(BXH21,BXH19:BXH22),"")</f>
        <v/>
      </c>
      <c r="BXJ21" s="255">
        <f ca="1">SUMPRODUCT((BXH19:BXH22=BXH21)*(BWY19:BWY22&gt;BWY21))</f>
        <v>0</v>
      </c>
      <c r="BXK21" s="255">
        <f ca="1">SUMPRODUCT((BXH19:BXH22=BXH21)*(BWY19:BWY22=BWY21)*(BXB19:BXB22&gt;BXB21))</f>
        <v>0</v>
      </c>
      <c r="BXL21" s="255">
        <f ca="1">SUMPRODUCT((BXH18:BXH22=BXH21)*(BWY18:BWY22=BWY21)*(BXB18:BXB22=BXB21)*(BXC18:BXC22&gt;BXC21))</f>
        <v>0</v>
      </c>
      <c r="BXM21" s="255">
        <f ca="1">SUMPRODUCT((BXH18:BXH22=BXH21)*(BWY18:BWY22=BWY21)*(BXB18:BXB22=BXB21)*(BXC18:BXC22=BXC21)*(BXD18:BXD22&gt;BXD21))</f>
        <v>0</v>
      </c>
      <c r="BXN21" s="255">
        <f ca="1">SUMPRODUCT((BXH18:BXH22=BXH21)*(BWY18:BWY22=BWY21)*(BXB18:BXB22=BXB21)*(BXC18:BXC22=BXC21)*(BXD18:BXD22=BXD21)*(BXE18:BXE22&gt;BXE21))</f>
        <v>0</v>
      </c>
      <c r="BXO21" s="255" t="str">
        <f t="shared" ca="1" si="1128"/>
        <v/>
      </c>
      <c r="BXP21" s="255" t="str">
        <f ca="1">IF(BWS21&lt;&gt;"",INDEX(BWS19:BWS22,MATCH(4,BXO19:BXO22,0),0),"")</f>
        <v/>
      </c>
      <c r="BXQ21" s="255" t="str">
        <f ca="1">IF(BVR19&lt;&gt;"",BVR19,"")</f>
        <v/>
      </c>
      <c r="BXR21" s="255">
        <f ca="1">SUMPRODUCT((BZP3:BZP42=BXQ21)*(BZS3:BZS42=BXQ22)*(BZZ3:BZZ42="W"))+SUMPRODUCT((BZP3:BZP42=BXQ21)*(BZS3:BZS42=BXQ23)*(BZZ3:BZZ42="W"))+SUMPRODUCT((BZP3:BZP42=BXQ21)*(BZS3:BZS42=BXQ20)*(BZZ3:BZZ42="W"))+SUMPRODUCT((BZP3:BZP42=BXQ22)*(BZS3:BZS42=BXQ21)*(CAA3:CAA42="W"))+SUMPRODUCT((BZP3:BZP42=BXQ23)*(BZS3:BZS42=BXQ21)*(CAA3:CAA42="W"))+SUMPRODUCT((BZP3:BZP42=BXQ20)*(BZS3:BZS42=BXQ21)*(CAA3:CAA42="W"))</f>
        <v>0</v>
      </c>
      <c r="BXS21" s="255">
        <f ca="1">SUMPRODUCT((BZP3:BZP42=BXQ21)*(BZS3:BZS42=BXQ22)*(BZZ3:BZZ42="D"))+SUMPRODUCT((BZP3:BZP42=BXQ21)*(BZS3:BZS42=BXQ23)*(BZZ3:BZZ42="D"))+SUMPRODUCT((BZP3:BZP42=BXQ21)*(BZS3:BZS42=BXQ20)*(BZZ3:BZZ42="D"))+SUMPRODUCT((BZP3:BZP42=BXQ22)*(BZS3:BZS42=BXQ21)*(BZZ3:BZZ42="D"))+SUMPRODUCT((BZP3:BZP42=BXQ23)*(BZS3:BZS42=BXQ21)*(BZZ3:BZZ42="D"))+SUMPRODUCT((BZP3:BZP42=BXQ20)*(BZS3:BZS42=BXQ21)*(BZZ3:BZZ42="D"))</f>
        <v>0</v>
      </c>
      <c r="BXT21" s="255">
        <f ca="1">SUMPRODUCT((BZP3:BZP42=BXQ21)*(BZS3:BZS42=BXQ22)*(BZZ3:BZZ42="L"))+SUMPRODUCT((BZP3:BZP42=BXQ21)*(BZS3:BZS42=BXQ23)*(BZZ3:BZZ42="L"))+SUMPRODUCT((BZP3:BZP42=BXQ21)*(BZS3:BZS42=BXQ20)*(BZZ3:BZZ42="L"))+SUMPRODUCT((BZP3:BZP42=BXQ22)*(BZS3:BZS42=BXQ21)*(CAA3:CAA42="L"))+SUMPRODUCT((BZP3:BZP42=BXQ23)*(BZS3:BZS42=BXQ21)*(CAA3:CAA42="L"))+SUMPRODUCT((BZP3:BZP42=BXQ20)*(BZS3:BZS42=BXQ21)*(CAA3:CAA42="L"))</f>
        <v>0</v>
      </c>
      <c r="BXU21" s="255">
        <f ca="1">IF(BXQ21&lt;&gt;"",VLOOKUP(BXQ21,BUV4:BUZ29,5,FALSE),0)</f>
        <v>0</v>
      </c>
      <c r="BXV21" s="255">
        <f ca="1">IF(BXQ21&lt;&gt;"",VLOOKUP(BXQ21,BUV4:BVA29,6,FALSE),0)</f>
        <v>0</v>
      </c>
      <c r="BXW21" s="255">
        <f ca="1">BXU21-BXV21+1000</f>
        <v>1000</v>
      </c>
      <c r="BXX21" s="255">
        <f ca="1">IF(BXQ21&lt;&gt;"",VLOOKUP(BXQ21,BUV4:BVC29,8,FALSE),0)</f>
        <v>0</v>
      </c>
      <c r="BXY21" s="255">
        <f ca="1">IF(BXQ21&lt;&gt;"",VLOOKUP(BXQ21,BUV4:BVD29,9,FALSE),0)</f>
        <v>0</v>
      </c>
      <c r="BXZ21" s="255">
        <f t="shared" ref="BXZ21" ca="1" si="1212">BXX21-BXY21+1000</f>
        <v>1000</v>
      </c>
      <c r="BYA21" s="255" t="str">
        <f ca="1">IF(BXQ21&lt;&gt;"",VLOOKUP(BXQ21,BUV18:BUZ22,5,FALSE),"")</f>
        <v/>
      </c>
      <c r="BYB21" s="255" t="str">
        <f ca="1">IF(BXQ21&lt;&gt;"",VLOOKUP(BXQ21,BUV18:BVC22,8,FALSE),"")</f>
        <v/>
      </c>
      <c r="BYC21" s="255" t="str">
        <f ca="1">IF(BXQ21&lt;&gt;"",VLOOKUP(BXQ21,BUV18:BVJ22,15,FALSE),"")</f>
        <v/>
      </c>
      <c r="BYD21" s="255">
        <f ca="1">SUMPRODUCT((BZP3:BZP42=BXQ21)*(BZS3:BZS42=BXQ22)*BZV3:BZV42)+SUMPRODUCT((BZP3:BZP42=BXQ21)*(BZS3:BZS42=BXQ23)*BZV3:BZV42)+SUMPRODUCT((BZP3:BZP42=BXQ21)*(BZS3:BZS42=BXQ20)*BZV3:BZV42)+SUMPRODUCT((BZP3:BZP42=BXQ22)*(BZS3:BZS42=BXQ21)*BZW3:BZW42)+SUMPRODUCT((BZP3:BZP42=BXQ23)*(BZS3:BZS42=BXQ21)*BZW3:BZW42)+SUMPRODUCT((BZP3:BZP42=BXQ20)*(BZS3:BZS42=BXQ21)*BZW3:BZW42)</f>
        <v>0</v>
      </c>
      <c r="BYE21" s="255">
        <f ca="1">SUMPRODUCT((BZP3:BZP42=BXQ21)*(BZS3:BZS42=BXQ22)*BZX3:BZX42)+SUMPRODUCT((BZP3:BZP42=BXQ21)*(BZS3:BZS42=BXQ23)*BZX3:BZX42)+SUMPRODUCT((BZP3:BZP42=BXQ21)*(BZS3:BZS42=BXQ20)*BZX3:BZX42)+SUMPRODUCT((BZP3:BZP42=BXQ22)*(BZS3:BZS42=BXQ21)*BZY3:BZY42)+SUMPRODUCT((BZP3:BZP42=BXQ23)*(BZS3:BZS42=BXQ21)*BZY3:BZY42)+SUMPRODUCT((BZP3:BZP42=BXQ20)*(BZS3:BZS42=BXQ21)*BZY3:BZY42)</f>
        <v>0</v>
      </c>
      <c r="BYF21" s="255">
        <f t="shared" ref="BYF21" ca="1" si="1213">BXR21*4+BXS21*2+BYD21+BYE21</f>
        <v>0</v>
      </c>
      <c r="BYG21" s="255" t="str">
        <f ca="1">IF(BXQ21&lt;&gt;"",RANK(BYF21,BYF20:BYF23),"")</f>
        <v/>
      </c>
      <c r="BYH21" s="255">
        <f ca="1">SUMPRODUCT((BYF20:BYF23=BYF21)*(BXW20:BXW23&gt;BXW21))</f>
        <v>0</v>
      </c>
      <c r="BYI21" s="255">
        <f ca="1">SUMPRODUCT((BYF20:BYF23=BYF21)*(BXW20:BXW23=BXW21)*(BXZ20:BXZ23&gt;BXZ21))</f>
        <v>0</v>
      </c>
      <c r="BYJ21" s="255">
        <f ca="1">SUMPRODUCT((BYF18:BYF22=BYF21)*(BXW18:BXW22=BXW21)*(BXZ18:BXZ22=BXZ21)*(BYA18:BYA22&gt;BYA21))</f>
        <v>0</v>
      </c>
      <c r="BYK21" s="255">
        <f ca="1">SUMPRODUCT((BYF18:BYF22=BYF21)*(BXW18:BXW22=BXW21)*(BXZ18:BXZ22=BXZ21)*(BYA18:BYA22=BYA21)*(BYB18:BYB22&gt;BYB21))</f>
        <v>0</v>
      </c>
      <c r="BYL21" s="255">
        <f ca="1">SUMPRODUCT((BYF18:BYF22=BYF21)*(BXW18:BXW22=BXW21)*(BXZ18:BXZ22=BXZ21)*(BYA18:BYA22=BYA21)*(BYB18:BYB22=BYB21)*(BYC18:BYC22&gt;BYC21))</f>
        <v>0</v>
      </c>
      <c r="BYM21" s="255" t="str">
        <f t="shared" ca="1" si="1167"/>
        <v/>
      </c>
      <c r="BYN21" s="255" t="str">
        <f ca="1">IF(BXQ21&lt;&gt;"",INDEX(BXQ20:BXQ22,MATCH(4,BYM20:BYM22,0),0),"")</f>
        <v/>
      </c>
      <c r="BYO21" s="255" t="str">
        <f ca="1">IF(BVS18&lt;&gt;"",BVS18,"")</f>
        <v/>
      </c>
      <c r="BYP21" s="255">
        <f ca="1">SUMPRODUCT((BZP3:BZP42=BYO21)*(BZS3:BZS42=BYO22)*(BZZ3:BZZ42="W"))+SUMPRODUCT((BZP3:BZP42=BYO21)*(BZS3:BZS42=BYO23)*(BZZ3:BZZ42="W"))+SUMPRODUCT((BZP3:BZP42=BYO21)*(BZS3:BZS42=BYO24)*(BZZ3:BZZ42="W"))+SUMPRODUCT((BZP3:BZP42=BYO22)*(BZS3:BZS42=BYO21)*(CAA3:CAA42="W"))+SUMPRODUCT((BZP3:BZP42=BYO23)*(BZS3:BZS42=BYO21)*(CAA3:CAA42="W"))+SUMPRODUCT((BZP3:BZP42=BYO24)*(BZS3:BZS42=BYO21)*(CAA3:CAA42="W"))</f>
        <v>0</v>
      </c>
      <c r="BYQ21" s="255">
        <f ca="1">SUMPRODUCT((BZP3:BZP42=BYO21)*(BZS3:BZS42=BYO22)*(BZZ3:BZZ42="D"))+SUMPRODUCT((BZP3:BZP42=BYO21)*(BZS3:BZS42=BYO23)*(BZZ3:BZZ42="D"))+SUMPRODUCT((BZP3:BZP42=BYO21)*(BZS3:BZS42=BYO24)*(BZZ3:BZZ42="D"))+SUMPRODUCT((BZP3:BZP42=BYO22)*(BZS3:BZS42=BYO21)*(BZZ3:BZZ42="D"))+SUMPRODUCT((BZP3:BZP42=BYO23)*(BZS3:BZS42=BYO21)*(BZZ3:BZZ42="D"))+SUMPRODUCT((BZP3:BZP42=BYO24)*(BZS3:BZS42=BYO21)*(BZZ3:BZZ42="D"))</f>
        <v>0</v>
      </c>
      <c r="BYR21" s="255">
        <f ca="1">SUMPRODUCT((BZP3:BZP42=BYO21)*(BZS3:BZS42=BYO22)*(BZZ3:BZZ42="L"))+SUMPRODUCT((BZP3:BZP42=BYO21)*(BZS3:BZS42=BYO23)*(BZZ3:BZZ42="L"))+SUMPRODUCT((BZP3:BZP42=BYO21)*(BZS3:BZS42=BYO24)*(BZZ3:BZZ42="L"))+SUMPRODUCT((BZP3:BZP42=BYO22)*(BZS3:BZS42=BYO21)*(CAA3:CAA42="L"))+SUMPRODUCT((BZP3:BZP42=BYO23)*(BZS3:BZS42=BYO21)*(CAA3:CAA42="L"))+SUMPRODUCT((BZP3:BZP42=BYO24)*(BZS3:BZS42=BYO21)*(CAA3:CAA42="L"))</f>
        <v>0</v>
      </c>
      <c r="BYS21" s="255">
        <f ca="1">IF(BYO21&lt;&gt;"",VLOOKUP(BYO21,BUV4:BUZ29,5,FALSE),0)</f>
        <v>0</v>
      </c>
      <c r="BYT21" s="255">
        <f ca="1">IF(BYO21&lt;&gt;"",VLOOKUP(BYO21,BUV4:BVA29,6,FALSE),0)</f>
        <v>0</v>
      </c>
      <c r="BYU21" s="255">
        <f ca="1">BYS21-BYT21+1000</f>
        <v>1000</v>
      </c>
      <c r="BYV21" s="255">
        <f ca="1">IF(BYO21&lt;&gt;"",VLOOKUP(BYO21,BUV4:BVC29,8,FALSE),0)</f>
        <v>0</v>
      </c>
      <c r="BYW21" s="255">
        <f ca="1">IF(BYO21&lt;&gt;"",VLOOKUP(BYO21,BUV4:BVD29,9,FALSE),0)</f>
        <v>0</v>
      </c>
      <c r="BYX21" s="255">
        <f ca="1">BYV21-BYW21+1000</f>
        <v>1000</v>
      </c>
      <c r="BYY21" s="255" t="str">
        <f ca="1">IF(BYO21&lt;&gt;"",VLOOKUP(BYO21,BUV18:BUZ22,5,FALSE),"")</f>
        <v/>
      </c>
      <c r="BYZ21" s="255" t="str">
        <f ca="1">IF(BYO21&lt;&gt;"",VLOOKUP(BYO21,BUV18:BVC22,8,FALSE),"")</f>
        <v/>
      </c>
      <c r="BZA21" s="255" t="str">
        <f ca="1">IF(BYO21&lt;&gt;"",VLOOKUP(BYO21,BUV18:BVJ22,15,FALSE),"")</f>
        <v/>
      </c>
      <c r="BZB21" s="255">
        <f ca="1">SUMPRODUCT((BZP3:BZP42=BYO21)*(BZS3:BZS42=BYO22)*BZV3:BZV42)+SUMPRODUCT((BZP3:BZP42=BYO21)*(BZS3:BZS42=BYO23)*BZV3:BZV42)+SUMPRODUCT((BZP3:BZP42=BYO21)*(BZS3:BZS42=BYO24)*BZV3:BZV42)+SUMPRODUCT((BZP3:BZP42=BYO22)*(BZS3:BZS42=BYO21)*BZW3:BZW42)+SUMPRODUCT((BZP3:BZP42=BYO23)*(BZS3:BZS42=BYO21)*BZW3:BZW42)+SUMPRODUCT((BZP3:BZP42=BYO24)*(BZS3:BZS42=BYO21)*BZW3:BZW42)</f>
        <v>0</v>
      </c>
      <c r="BZC21" s="255">
        <f ca="1">SUMPRODUCT((BZP3:BZP42=BYO21)*(BZS3:BZS42=BYO22)*BZX3:BZX42)+SUMPRODUCT((BZP3:BZP42=BYO21)*(BZS3:BZS42=BYO23)*BZX3:BZX42)+SUMPRODUCT((BZP3:BZP42=BYO21)*(BZS3:BZS42=BYO24)*BZX3:BZX42)+SUMPRODUCT((BZP3:BZP42=BYO22)*(BZS3:BZS42=BYO21)*BZY3:BZY42)+SUMPRODUCT((BZP3:BZP42=BYO23)*(BZS3:BZS42=BYO21)*BZY3:BZY42)+SUMPRODUCT((BZP3:BZP42=BYO24)*(BZS3:BZS42=BYO21)*BZY3:BZY42)</f>
        <v>0</v>
      </c>
      <c r="BZD21" s="255">
        <f ca="1">BYP21*4+BYQ21*2+BZB21+BZC21</f>
        <v>0</v>
      </c>
      <c r="BZE21" s="255" t="str">
        <f ca="1">IF(BYO21&lt;&gt;"",RANK(BZD21,BZD21:BZD24),"")</f>
        <v/>
      </c>
      <c r="BZF21" s="255">
        <f ca="1">SUMPRODUCT((BZD21:BZD24=BZD21)*(BYU21:BYU24&gt;BYU21))</f>
        <v>0</v>
      </c>
      <c r="BZG21" s="255">
        <f ca="1">SUMPRODUCT((BZD21:BZD24=BZD21)*(BYU21:BYU24=BYU21)*(BYX21:BYX24&gt;BYX21))</f>
        <v>0</v>
      </c>
      <c r="BZH21" s="255">
        <f ca="1">SUMPRODUCT((BZD18:BZD22=BZD21)*(BYU18:BYU22=BYU21)*(BYX18:BYX22=BYX21)*(BYY18:BYY22&gt;BYY21))</f>
        <v>0</v>
      </c>
      <c r="BZI21" s="255">
        <f ca="1">SUMPRODUCT((BZD18:BZD22=BZD21)*(BYU18:BYU22=BYU21)*(BYX18:BYX22=BYX21)*(BYY18:BYY22=BYY21)*(BYZ18:BYZ22&gt;BYZ21))</f>
        <v>0</v>
      </c>
      <c r="BZJ21" s="255">
        <f ca="1">SUMPRODUCT((BZD18:BZD22=BZD21)*(BYU18:BYU22=BYU21)*(BYX18:BYX22=BYX21)*(BYY18:BYY22=BYY21)*(BYZ18:BYZ22=BYZ21)*(BZA18:BZA22&gt;BZA21))</f>
        <v>0</v>
      </c>
      <c r="BZK21" s="255" t="str">
        <f t="shared" ref="BZK21:BZK22" ca="1" si="1214">IF(BYO21&lt;&gt;"",SUM(BZE21:BZJ21)+3,"")</f>
        <v/>
      </c>
      <c r="BZL21" s="255" t="str">
        <f ca="1">IF(BYO21&lt;&gt;"",IF(BZK21=4,BYO21,BYO22),"")</f>
        <v/>
      </c>
      <c r="BZM21" s="255" t="str">
        <f ca="1">IF(BZL21&lt;&gt;"",BZL21,IF(BYN21&lt;&gt;"",BYN21,IF(BXP21&lt;&gt;"",BXP21,IF(BWR21&lt;&gt;"",BWR21,BVN21))))</f>
        <v>Argentina</v>
      </c>
      <c r="BZN21" s="255">
        <v>4</v>
      </c>
      <c r="BZO21" s="255">
        <v>19</v>
      </c>
      <c r="BZP21" s="255" t="str">
        <f t="shared" si="122"/>
        <v>Ireland</v>
      </c>
      <c r="BZQ21" s="255" t="str">
        <f ca="1">IF(OFFSET('All Players'!$W28,0,BZQ$1)&lt;&gt;"",OFFSET('All Players'!$W28,0,BZQ$1),"")</f>
        <v/>
      </c>
      <c r="BZR21" s="255" t="str">
        <f ca="1">IF(OFFSET('All Players'!$Y28,0,BZQ$1)&lt;&gt;"",OFFSET('All Players'!$Y28,0,BZQ$1),"")</f>
        <v/>
      </c>
      <c r="BZS21" s="255" t="str">
        <f t="shared" si="123"/>
        <v>Romania</v>
      </c>
      <c r="BZT21" s="255" t="str">
        <f ca="1">IF(OFFSET('All Players'!$AA28,0,BZS$1)&lt;&gt;"",OFFSET('All Players'!$AA28,0,BZS$1),"")</f>
        <v/>
      </c>
      <c r="BZU21" s="255" t="str">
        <f ca="1">IF(OFFSET('All Players'!$AC28,0,BZT$1)&lt;&gt;"",OFFSET('All Players'!$AC28,0,BZT$1),"")</f>
        <v/>
      </c>
      <c r="BZV21" s="255">
        <f t="shared" ca="1" si="124"/>
        <v>0</v>
      </c>
      <c r="BZW21" s="255">
        <f t="shared" ca="1" si="125"/>
        <v>0</v>
      </c>
      <c r="BZX21" s="255">
        <f t="shared" ca="1" si="126"/>
        <v>0</v>
      </c>
      <c r="BZY21" s="255">
        <f t="shared" ca="1" si="127"/>
        <v>0</v>
      </c>
      <c r="BZZ21" s="255" t="str">
        <f t="shared" ca="1" si="128"/>
        <v/>
      </c>
      <c r="CAA21" s="255" t="str">
        <f t="shared" ca="1" si="129"/>
        <v/>
      </c>
      <c r="CAB21" s="255">
        <f ca="1">VLOOKUP(CAC21,CET18:CEU22,2,FALSE)</f>
        <v>2</v>
      </c>
      <c r="CAC21" s="255" t="s">
        <v>35</v>
      </c>
      <c r="CAD21" s="255">
        <f t="shared" ca="1" si="984"/>
        <v>0</v>
      </c>
      <c r="CAE21" s="255">
        <f t="shared" ca="1" si="985"/>
        <v>0</v>
      </c>
      <c r="CAF21" s="255">
        <f t="shared" ca="1" si="986"/>
        <v>0</v>
      </c>
      <c r="CAG21" s="255">
        <f t="shared" ca="1" si="987"/>
        <v>0</v>
      </c>
      <c r="CAH21" s="255">
        <f t="shared" ca="1" si="1129"/>
        <v>0</v>
      </c>
      <c r="CAI21" s="255">
        <f t="shared" ca="1" si="988"/>
        <v>1000</v>
      </c>
      <c r="CAJ21" s="255">
        <f t="shared" ca="1" si="1130"/>
        <v>0</v>
      </c>
      <c r="CAK21" s="255">
        <f t="shared" ca="1" si="1131"/>
        <v>0</v>
      </c>
      <c r="CAL21" s="255">
        <f t="shared" ca="1" si="989"/>
        <v>1000</v>
      </c>
      <c r="CAM21" s="255">
        <f t="shared" ca="1" si="990"/>
        <v>0</v>
      </c>
      <c r="CAN21" s="255">
        <f ca="1">SUMIF(CEW:CEW,CAC21,CFC:CFC)+SUMIF(CEZ:CEZ,CAC21,CFD:CFD)</f>
        <v>0</v>
      </c>
      <c r="CAO21" s="255">
        <f ca="1">SUMIF(CEW:CEW,CAC21,CFE:CFE)+SUMIF(CEZ:CEZ,CAC21,CFF:CFF)</f>
        <v>0</v>
      </c>
      <c r="CAP21" s="255">
        <f t="shared" ca="1" si="991"/>
        <v>0</v>
      </c>
      <c r="CAQ21" s="255">
        <v>13</v>
      </c>
      <c r="CAR21" s="255">
        <f t="shared" ca="1" si="1132"/>
        <v>1</v>
      </c>
      <c r="CAT21" s="255">
        <f ca="1">RANK(CAP21,CAP$18:CAP$22)+COUNTIF(CAP$18:CAP21,CAP21)-1</f>
        <v>4</v>
      </c>
      <c r="CAU21" s="255" t="str">
        <f ca="1">INDEX(CAC$18:CAC$22,MATCH(4,CAT$18:CAT$22,0),0)</f>
        <v>Georgia</v>
      </c>
      <c r="CAV21" s="255">
        <f t="shared" ca="1" si="1133"/>
        <v>1</v>
      </c>
      <c r="CAW21" s="255" t="str">
        <f ca="1">IF(AND(CAW20&lt;&gt;"",CAV21=1),CAU21,"")</f>
        <v>Georgia</v>
      </c>
      <c r="CAX21" s="255" t="str">
        <f ca="1">IF(AND(CAX20&lt;&gt;"",CAV22=2),CAU22,"")</f>
        <v/>
      </c>
      <c r="CBB21" s="255" t="str">
        <f t="shared" ca="1" si="1134"/>
        <v>Georgia</v>
      </c>
      <c r="CBC21" s="255">
        <f ca="1">SUMPRODUCT((CEW3:CEW42=CBB21)*(CEZ3:CEZ42=CBB22)*(CFG3:CFG42="W"))+SUMPRODUCT((CEW3:CEW42=CBB21)*(CEZ3:CEZ42=CBB18)*(CFG3:CFG42="W"))+SUMPRODUCT((CEW3:CEW42=CBB21)*(CEZ3:CEZ42=CBB19)*(CFG3:CFG42="W"))+SUMPRODUCT((CEW3:CEW42=CBB21)*(CEZ3:CEZ42=CBB20)*(CFG3:CFG42="W"))+SUMPRODUCT((CEW3:CEW42=CBB22)*(CEZ3:CEZ42=CBB21)*(CFH3:CFH42="W"))+SUMPRODUCT((CEW3:CEW42=CBB18)*(CEZ3:CEZ42=CBB21)*(CFH3:CFH42="W"))+SUMPRODUCT((CEW3:CEW42=CBB19)*(CEZ3:CEZ42=CBB21)*(CFH3:CFH42="W"))+SUMPRODUCT((CEW3:CEW42=CBB20)*(CEZ3:CEZ42=CBB21)*(CFH3:CFH42="W"))</f>
        <v>0</v>
      </c>
      <c r="CBD21" s="255">
        <f ca="1">SUMPRODUCT((CEW3:CEW42=CBB21)*(CEZ3:CEZ42=CBB22)*(CFG3:CFG42="D"))+SUMPRODUCT((CEW3:CEW42=CBB21)*(CEZ3:CEZ42=CBB18)*(CFG3:CFG42="D"))+SUMPRODUCT((CEW3:CEW42=CBB21)*(CEZ3:CEZ42=CBB19)*(CFG3:CFG42="D"))+SUMPRODUCT((CEW3:CEW42=CBB21)*(CEZ3:CEZ42=CBB20)*(CFG3:CFG42="D"))+SUMPRODUCT((CEW3:CEW42=CBB22)*(CEZ3:CEZ42=CBB21)*(CFG3:CFG42="D"))+SUMPRODUCT((CEW3:CEW42=CBB18)*(CEZ3:CEZ42=CBB21)*(CFG3:CFG42="D"))+SUMPRODUCT((CEW3:CEW42=CBB19)*(CEZ3:CEZ42=CBB21)*(CFG3:CFG42="D"))+SUMPRODUCT((CEW3:CEW42=CBB20)*(CEZ3:CEZ42=CBB21)*(CFG3:CFG42="D"))</f>
        <v>0</v>
      </c>
      <c r="CBE21" s="255">
        <f ca="1">SUMPRODUCT((CEW3:CEW42=CBB21)*(CEZ3:CEZ42=CBB22)*(CFG3:CFG42="L"))+SUMPRODUCT((CEW3:CEW42=CBB21)*(CEZ3:CEZ42=CBB18)*(CFG3:CFG42="L"))+SUMPRODUCT((CEW3:CEW42=CBB21)*(CEZ3:CEZ42=CBB19)*(CFG3:CFG42="L"))+SUMPRODUCT((CEW3:CEW42=CBB21)*(CEZ3:CEZ42=CBB20)*(CFG3:CFG42="L"))+SUMPRODUCT((CEW3:CEW42=CBB22)*(CEZ3:CEZ42=CBB21)*(CFH3:CFH42="L"))+SUMPRODUCT((CEW3:CEW42=CBB18)*(CEZ3:CEZ42=CBB21)*(CFH3:CFH42="L"))+SUMPRODUCT((CEW3:CEW42=CBB19)*(CEZ3:CEZ42=CBB21)*(CFH3:CFH42="L"))+SUMPRODUCT((CEW3:CEW42=CBB20)*(CEZ3:CEZ42=CBB21)*(CFH3:CFH42="L"))</f>
        <v>0</v>
      </c>
      <c r="CBF21" s="255">
        <f ca="1">IF(CBB21&lt;&gt;"",VLOOKUP(CBB21,CAC4:CAG29,5,FALSE),0)</f>
        <v>0</v>
      </c>
      <c r="CBG21" s="255">
        <f ca="1">IF(CBB21&lt;&gt;"",VLOOKUP(CBB21,CAC4:CAH29,6,FALSE),0)</f>
        <v>0</v>
      </c>
      <c r="CBH21" s="255">
        <f ca="1">CBF21-CBG21+1000</f>
        <v>1000</v>
      </c>
      <c r="CBI21" s="255">
        <f ca="1">IF(CBB21&lt;&gt;"",VLOOKUP(CBB21,CAC4:CAJ29,8,FALSE),0)</f>
        <v>0</v>
      </c>
      <c r="CBJ21" s="255">
        <f ca="1">IF(CBB21&lt;&gt;"",VLOOKUP(CBB21,CAC4:CAK29,9,FALSE),0)</f>
        <v>0</v>
      </c>
      <c r="CBK21" s="255">
        <f ca="1">IF(CBB21&lt;&gt;"",CBI21-CBJ21+1000,"")</f>
        <v>1000</v>
      </c>
      <c r="CBL21" s="255">
        <f ca="1">IF(CBB21&lt;&gt;"",VLOOKUP(CBB21,CAC18:CAG22,5,FALSE),"")</f>
        <v>0</v>
      </c>
      <c r="CBM21" s="255">
        <f ca="1">IF(CBB21&lt;&gt;"",VLOOKUP(CBB21,CAC18:CAJ22,8,FALSE),"")</f>
        <v>0</v>
      </c>
      <c r="CBN21" s="255">
        <f ca="1">IF(CBB21&lt;&gt;"",VLOOKUP(CBB21,CAC18:CAQ22,15,FALSE),"")</f>
        <v>13</v>
      </c>
      <c r="CBO21" s="255">
        <f ca="1">SUMPRODUCT((CEW3:CEW42=CBB21)*(CEZ3:CEZ42=CBB22)*CFC3:CFC42)+SUMPRODUCT((CEW3:CEW42=CBB21)*(CEZ3:CEZ42=CBB18)*CFC3:CFC42)+SUMPRODUCT((CEW3:CEW42=CBB21)*(CEZ3:CEZ42=CBB19)*CFC3:CFC42)+SUMPRODUCT((CEW3:CEW42=CBB21)*(CEZ3:CEZ42=CBB20)*CFC3:CFC42)+SUMPRODUCT((CEW3:CEW42=CBB22)*(CEZ3:CEZ42=CBB21)*CFD3:CFD42)+SUMPRODUCT((CEW3:CEW42=CBB18)*(CEZ3:CEZ42=CBB21)*CFD3:CFD42)+SUMPRODUCT((CEW3:CEW42=CBB19)*(CEZ3:CEZ42=CBB21)*CFD3:CFD42)+SUMPRODUCT((CEW3:CEW42=CBB20)*(CEZ3:CEZ42=CBB21)*CFD3:CFD42)</f>
        <v>0</v>
      </c>
      <c r="CBP21" s="255">
        <f ca="1">SUMPRODUCT((CEW3:CEW42=CBB21)*(CEZ3:CEZ42=CBB22)*CFE3:CFE42)+SUMPRODUCT((CEW3:CEW42=CBB21)*(CEZ3:CEZ42=CBB18)*CFE3:CFE42)+SUMPRODUCT((CEW3:CEW42=CBB21)*(CEZ3:CEZ42=CBB19)*CFE3:CFE42)+SUMPRODUCT((CEW3:CEW42=CBB21)*(CEZ3:CEZ42=CBB20)*CFE3:CFE42)+SUMPRODUCT((CEW3:CEW42=CBB22)*(CEZ3:CEZ42=CBB21)*CFF3:CFF42)+SUMPRODUCT((CEW3:CEW42=CBB18)*(CEZ3:CEZ42=CBB21)*CFF3:CFF42)+SUMPRODUCT((CEW3:CEW42=CBB19)*(CEZ3:CEZ42=CBB21)*CFF3:CFF42)+SUMPRODUCT((CEW3:CEW42=CBB20)*(CEZ3:CEZ42=CBB21)*CFF3:CFF42)</f>
        <v>0</v>
      </c>
      <c r="CBQ21" s="255">
        <f ca="1">IF(CBB21&lt;&gt;"",CBC21*4+CBD21*2+CBO21+CBP21,"")</f>
        <v>0</v>
      </c>
      <c r="CBR21" s="255">
        <f ca="1">IF(CBB21&lt;&gt;"",RANK(CBQ21,CBQ18:CBQ22),"")</f>
        <v>1</v>
      </c>
      <c r="CBS21" s="255">
        <f ca="1">SUMPRODUCT((CBQ18:CBQ22=CBQ21)*(CBH18:CBH22&gt;CBH21))</f>
        <v>0</v>
      </c>
      <c r="CBT21" s="255">
        <f ca="1">SUMPRODUCT((CBQ18:CBQ22=CBQ21)*(CBH18:CBH22=CBH21)*(CBK18:CBK22&gt;CBK21))</f>
        <v>0</v>
      </c>
      <c r="CBU21" s="255">
        <f ca="1">SUMPRODUCT((CBQ18:CBQ22=CBQ21)*(CBH18:CBH22=CBH21)*(CBK18:CBK22=CBK21)*(CBL18:CBL22&gt;CBL21))</f>
        <v>0</v>
      </c>
      <c r="CBV21" s="255">
        <f ca="1">SUMPRODUCT((CBQ18:CBQ22=CBQ21)*(CBH18:CBH22=CBH21)*(CBK18:CBK22=CBK21)*(CBL18:CBL22=CBL21)*(CBM18:CBM22&gt;CBM21))</f>
        <v>0</v>
      </c>
      <c r="CBW21" s="255">
        <f ca="1">SUMPRODUCT((CBQ18:CBQ22=CBQ21)*(CBH18:CBH22=CBH21)*(CBK18:CBK22=CBK21)*(CBL18:CBL22=CBL21)*(CBM18:CBM22=CBM21)*(CBN18:CBN22&gt;CBN21))</f>
        <v>1</v>
      </c>
      <c r="CBX21" s="255">
        <f t="shared" ca="1" si="992"/>
        <v>2</v>
      </c>
      <c r="CBY21" s="255" t="str">
        <f ca="1">IF(CBB21&lt;&gt;"",INDEX(CBB18:CBB22,MATCH(4,CBX18:CBX22,0),0),"")</f>
        <v>Argentina</v>
      </c>
      <c r="CBZ21" s="255" t="str">
        <f ca="1">IF(CAX20&lt;&gt;"",CAX20,"")</f>
        <v/>
      </c>
      <c r="CCA21" s="255" t="str">
        <f ca="1">IF(CBZ21&lt;&gt;"",SUMPRODUCT((CEW3:CEW42=CBZ21)*(CEZ3:CEZ42=CBZ22)*(CFG3:CFG42="W"))+SUMPRODUCT((CEW3:CEW42=CBZ21)*(CEZ3:CEZ42=CBZ19)*(CFG3:CFG42="W"))+SUMPRODUCT((CEW3:CEW42=CBZ21)*(CEZ3:CEZ42=CBZ20)*(CFG3:CFG42="W"))+SUMPRODUCT((CEW3:CEW42=CBZ22)*(CEZ3:CEZ42=CBZ21)*(CFH3:CFH42="W"))+SUMPRODUCT((CEW3:CEW42=CBZ19)*(CEZ3:CEZ42=CBZ21)*(CFH3:CFH42="W"))+SUMPRODUCT((CEW3:CEW42=CBZ20)*(CEZ3:CEZ42=CBZ21)*(CFH3:CFH42="W")),"")</f>
        <v/>
      </c>
      <c r="CCB21" s="255" t="str">
        <f ca="1">IF(CBZ21&lt;&gt;"",SUMPRODUCT((CEW3:CEW42=CBZ21)*(CEZ3:CEZ42=CBZ22)*(CFG3:CFG42="D"))+SUMPRODUCT((CEW3:CEW42=CBZ21)*(CEZ3:CEZ42=CBZ19)*(CFG3:CFG42="D"))+SUMPRODUCT((CEW3:CEW42=CBZ21)*(CEZ3:CEZ42=CBZ20)*(CFG3:CFG42="D"))+SUMPRODUCT((CEW3:CEW42=CBZ22)*(CEZ3:CEZ42=CBZ21)*(CFG3:CFG42="D"))+SUMPRODUCT((CEW3:CEW42=CBZ19)*(CEZ3:CEZ42=CBZ21)*(CFG3:CFG42="D"))+SUMPRODUCT((CEW3:CEW42=CBZ20)*(CEZ3:CEZ42=CBZ21)*(CFG3:CFG42="D")),"")</f>
        <v/>
      </c>
      <c r="CCC21" s="255" t="str">
        <f ca="1">IF(CBZ21&lt;&gt;"",SUMPRODUCT((CEW3:CEW42=CBZ21)*(CEZ3:CEZ42=CBZ22)*(CFG3:CFG42="L"))+SUMPRODUCT((CEW3:CEW42=CBZ21)*(CEZ3:CEZ42=CBZ19)*(CFG3:CFG42="L"))+SUMPRODUCT((CEW3:CEW42=CBZ21)*(CEZ3:CEZ42=CBZ20)*(CFG3:CFG42="L"))+SUMPRODUCT((CEW3:CEW42=CBZ22)*(CEZ3:CEZ42=CBZ21)*(CFH3:CFH42="L"))+SUMPRODUCT((CEW3:CEW42=CBZ19)*(CEZ3:CEZ42=CBZ21)*(CFH3:CFH42="L"))+SUMPRODUCT((CEW3:CEW42=CBZ20)*(CEZ3:CEZ42=CBZ21)*(CFH3:CFH42="L")),"")</f>
        <v/>
      </c>
      <c r="CCD21" s="255">
        <f ca="1">IF(CBZ21&lt;&gt;"",VLOOKUP(CBZ21,CAC4:CAG29,5,FALSE),0)</f>
        <v>0</v>
      </c>
      <c r="CCE21" s="255">
        <f ca="1">IF(CBZ21&lt;&gt;"",VLOOKUP(CBZ21,CAC4:CAH29,6,FALSE),0)</f>
        <v>0</v>
      </c>
      <c r="CCF21" s="255">
        <f ca="1">CCD21-CCE21+1000</f>
        <v>1000</v>
      </c>
      <c r="CCG21" s="255">
        <f ca="1">IF(CBZ21&lt;&gt;"",VLOOKUP(CBZ21,CAC4:CAJ29,8,FALSE),0)</f>
        <v>0</v>
      </c>
      <c r="CCH21" s="255">
        <f ca="1">IF(CBZ21&lt;&gt;"",VLOOKUP(CBZ21,CAC4:CAK29,9,FALSE),0)</f>
        <v>0</v>
      </c>
      <c r="CCI21" s="255" t="str">
        <f ca="1">IF(CBZ21&lt;&gt;"",CCG21-CCH21+1000,"")</f>
        <v/>
      </c>
      <c r="CCJ21" s="255" t="str">
        <f ca="1">IF(CBZ21&lt;&gt;"",VLOOKUP(CBZ21,CAC18:CAG22,5,FALSE),"")</f>
        <v/>
      </c>
      <c r="CCK21" s="255" t="str">
        <f ca="1">IF(CBZ21&lt;&gt;"",VLOOKUP(CBZ21,CAC18:CAJ22,8,FALSE),"")</f>
        <v/>
      </c>
      <c r="CCL21" s="255" t="str">
        <f ca="1">IF(CBZ21&lt;&gt;"",VLOOKUP(CBZ21,CAC18:CAQ22,15,FALSE),"")</f>
        <v/>
      </c>
      <c r="CCM21" s="255" t="str">
        <f ca="1">IF(CBZ21&lt;&gt;"",SUMPRODUCT((CEW3:CEW42=CBZ21)*(CEZ3:CEZ42=CBZ22)*CFC3:CFC42)+SUMPRODUCT((CEW3:CEW42=CBZ21)*(CEZ3:CEZ42=CBZ19)*CFC3:CFC42)+SUMPRODUCT((CEW3:CEW42=CBZ21)*(CEZ3:CEZ42=CBZ20)*CFC3:CFC42)+SUMPRODUCT((CEW3:CEW42=CBZ22)*(CEZ3:CEZ42=CBZ21)*CFD3:CFD42)+SUMPRODUCT((CEW3:CEW42=CBZ19)*(CEZ3:CEZ42=CBZ21)*CFD3:CFD42)+SUMPRODUCT((CEW3:CEW42=CBZ20)*(CEZ3:CEZ42=CBZ21)*CFD3:CFD42),"")</f>
        <v/>
      </c>
      <c r="CCN21" s="255" t="str">
        <f ca="1">IF(CBZ21&lt;&gt;"",SUMPRODUCT((CEW3:CEW42=CBZ21)*(CEZ3:CEZ42=CBZ22)*CFE3:CFE42)+SUMPRODUCT((CEW3:CEW42=CBZ21)*(CEZ3:CEZ42=CBZ19)*CFE3:CFE42)+SUMPRODUCT((CEW3:CEW42=CBZ21)*(CEZ3:CEZ42=CBZ20)*CFE3:CFE42)+SUMPRODUCT((CEW3:CEW42=CBZ22)*(CEZ3:CEZ42=CBZ21)*CFF3:CFF42)+SUMPRODUCT((CEW3:CEW42=CBZ19)*(CEZ3:CEZ42=CBZ21)*CFF3:CFF42)+SUMPRODUCT((CEW3:CEW42=CBZ20)*(CEZ3:CEZ42=CBZ21)*CFF3:CFF42),"")</f>
        <v/>
      </c>
      <c r="CCO21" s="255" t="str">
        <f ca="1">IF(CBZ21&lt;&gt;"",CCA21*4+CCB21*2+CCM21+CCN21,"")</f>
        <v/>
      </c>
      <c r="CCP21" s="255" t="str">
        <f ca="1">IF(CBZ21&lt;&gt;"",RANK(CCO21,CCO19:CCO22),"")</f>
        <v/>
      </c>
      <c r="CCQ21" s="255">
        <f ca="1">SUMPRODUCT((CCO19:CCO22=CCO21)*(CCF19:CCF22&gt;CCF21))</f>
        <v>0</v>
      </c>
      <c r="CCR21" s="255">
        <f ca="1">SUMPRODUCT((CCO19:CCO22=CCO21)*(CCF19:CCF22=CCF21)*(CCI19:CCI22&gt;CCI21))</f>
        <v>0</v>
      </c>
      <c r="CCS21" s="255">
        <f ca="1">SUMPRODUCT((CCO18:CCO22=CCO21)*(CCF18:CCF22=CCF21)*(CCI18:CCI22=CCI21)*(CCJ18:CCJ22&gt;CCJ21))</f>
        <v>0</v>
      </c>
      <c r="CCT21" s="255">
        <f ca="1">SUMPRODUCT((CCO18:CCO22=CCO21)*(CCF18:CCF22=CCF21)*(CCI18:CCI22=CCI21)*(CCJ18:CCJ22=CCJ21)*(CCK18:CCK22&gt;CCK21))</f>
        <v>0</v>
      </c>
      <c r="CCU21" s="255">
        <f ca="1">SUMPRODUCT((CCO18:CCO22=CCO21)*(CCF18:CCF22=CCF21)*(CCI18:CCI22=CCI21)*(CCJ18:CCJ22=CCJ21)*(CCK18:CCK22=CCK21)*(CCL18:CCL22&gt;CCL21))</f>
        <v>0</v>
      </c>
      <c r="CCV21" s="255" t="str">
        <f t="shared" ca="1" si="1137"/>
        <v/>
      </c>
      <c r="CCW21" s="255" t="str">
        <f ca="1">IF(CBZ21&lt;&gt;"",INDEX(CBZ19:CBZ22,MATCH(4,CCV19:CCV22,0),0),"")</f>
        <v/>
      </c>
      <c r="CCX21" s="255" t="str">
        <f ca="1">IF(CAY19&lt;&gt;"",CAY19,"")</f>
        <v/>
      </c>
      <c r="CCY21" s="255">
        <f ca="1">SUMPRODUCT((CEW3:CEW42=CCX21)*(CEZ3:CEZ42=CCX22)*(CFG3:CFG42="W"))+SUMPRODUCT((CEW3:CEW42=CCX21)*(CEZ3:CEZ42=CCX23)*(CFG3:CFG42="W"))+SUMPRODUCT((CEW3:CEW42=CCX21)*(CEZ3:CEZ42=CCX20)*(CFG3:CFG42="W"))+SUMPRODUCT((CEW3:CEW42=CCX22)*(CEZ3:CEZ42=CCX21)*(CFH3:CFH42="W"))+SUMPRODUCT((CEW3:CEW42=CCX23)*(CEZ3:CEZ42=CCX21)*(CFH3:CFH42="W"))+SUMPRODUCT((CEW3:CEW42=CCX20)*(CEZ3:CEZ42=CCX21)*(CFH3:CFH42="W"))</f>
        <v>0</v>
      </c>
      <c r="CCZ21" s="255">
        <f ca="1">SUMPRODUCT((CEW3:CEW42=CCX21)*(CEZ3:CEZ42=CCX22)*(CFG3:CFG42="D"))+SUMPRODUCT((CEW3:CEW42=CCX21)*(CEZ3:CEZ42=CCX23)*(CFG3:CFG42="D"))+SUMPRODUCT((CEW3:CEW42=CCX21)*(CEZ3:CEZ42=CCX20)*(CFG3:CFG42="D"))+SUMPRODUCT((CEW3:CEW42=CCX22)*(CEZ3:CEZ42=CCX21)*(CFG3:CFG42="D"))+SUMPRODUCT((CEW3:CEW42=CCX23)*(CEZ3:CEZ42=CCX21)*(CFG3:CFG42="D"))+SUMPRODUCT((CEW3:CEW42=CCX20)*(CEZ3:CEZ42=CCX21)*(CFG3:CFG42="D"))</f>
        <v>0</v>
      </c>
      <c r="CDA21" s="255">
        <f ca="1">SUMPRODUCT((CEW3:CEW42=CCX21)*(CEZ3:CEZ42=CCX22)*(CFG3:CFG42="L"))+SUMPRODUCT((CEW3:CEW42=CCX21)*(CEZ3:CEZ42=CCX23)*(CFG3:CFG42="L"))+SUMPRODUCT((CEW3:CEW42=CCX21)*(CEZ3:CEZ42=CCX20)*(CFG3:CFG42="L"))+SUMPRODUCT((CEW3:CEW42=CCX22)*(CEZ3:CEZ42=CCX21)*(CFH3:CFH42="L"))+SUMPRODUCT((CEW3:CEW42=CCX23)*(CEZ3:CEZ42=CCX21)*(CFH3:CFH42="L"))+SUMPRODUCT((CEW3:CEW42=CCX20)*(CEZ3:CEZ42=CCX21)*(CFH3:CFH42="L"))</f>
        <v>0</v>
      </c>
      <c r="CDB21" s="255">
        <f ca="1">IF(CCX21&lt;&gt;"",VLOOKUP(CCX21,CAC4:CAG29,5,FALSE),0)</f>
        <v>0</v>
      </c>
      <c r="CDC21" s="255">
        <f ca="1">IF(CCX21&lt;&gt;"",VLOOKUP(CCX21,CAC4:CAH29,6,FALSE),0)</f>
        <v>0</v>
      </c>
      <c r="CDD21" s="255">
        <f ca="1">CDB21-CDC21+1000</f>
        <v>1000</v>
      </c>
      <c r="CDE21" s="255">
        <f ca="1">IF(CCX21&lt;&gt;"",VLOOKUP(CCX21,CAC4:CAJ29,8,FALSE),0)</f>
        <v>0</v>
      </c>
      <c r="CDF21" s="255">
        <f ca="1">IF(CCX21&lt;&gt;"",VLOOKUP(CCX21,CAC4:CAK29,9,FALSE),0)</f>
        <v>0</v>
      </c>
      <c r="CDG21" s="255">
        <f t="shared" ref="CDG21" ca="1" si="1215">CDE21-CDF21+1000</f>
        <v>1000</v>
      </c>
      <c r="CDH21" s="255" t="str">
        <f ca="1">IF(CCX21&lt;&gt;"",VLOOKUP(CCX21,CAC18:CAG22,5,FALSE),"")</f>
        <v/>
      </c>
      <c r="CDI21" s="255" t="str">
        <f ca="1">IF(CCX21&lt;&gt;"",VLOOKUP(CCX21,CAC18:CAJ22,8,FALSE),"")</f>
        <v/>
      </c>
      <c r="CDJ21" s="255" t="str">
        <f ca="1">IF(CCX21&lt;&gt;"",VLOOKUP(CCX21,CAC18:CAQ22,15,FALSE),"")</f>
        <v/>
      </c>
      <c r="CDK21" s="255">
        <f ca="1">SUMPRODUCT((CEW3:CEW42=CCX21)*(CEZ3:CEZ42=CCX22)*CFC3:CFC42)+SUMPRODUCT((CEW3:CEW42=CCX21)*(CEZ3:CEZ42=CCX23)*CFC3:CFC42)+SUMPRODUCT((CEW3:CEW42=CCX21)*(CEZ3:CEZ42=CCX20)*CFC3:CFC42)+SUMPRODUCT((CEW3:CEW42=CCX22)*(CEZ3:CEZ42=CCX21)*CFD3:CFD42)+SUMPRODUCT((CEW3:CEW42=CCX23)*(CEZ3:CEZ42=CCX21)*CFD3:CFD42)+SUMPRODUCT((CEW3:CEW42=CCX20)*(CEZ3:CEZ42=CCX21)*CFD3:CFD42)</f>
        <v>0</v>
      </c>
      <c r="CDL21" s="255">
        <f ca="1">SUMPRODUCT((CEW3:CEW42=CCX21)*(CEZ3:CEZ42=CCX22)*CFE3:CFE42)+SUMPRODUCT((CEW3:CEW42=CCX21)*(CEZ3:CEZ42=CCX23)*CFE3:CFE42)+SUMPRODUCT((CEW3:CEW42=CCX21)*(CEZ3:CEZ42=CCX20)*CFE3:CFE42)+SUMPRODUCT((CEW3:CEW42=CCX22)*(CEZ3:CEZ42=CCX21)*CFF3:CFF42)+SUMPRODUCT((CEW3:CEW42=CCX23)*(CEZ3:CEZ42=CCX21)*CFF3:CFF42)+SUMPRODUCT((CEW3:CEW42=CCX20)*(CEZ3:CEZ42=CCX21)*CFF3:CFF42)</f>
        <v>0</v>
      </c>
      <c r="CDM21" s="255">
        <f t="shared" ref="CDM21" ca="1" si="1216">CCY21*4+CCZ21*2+CDK21+CDL21</f>
        <v>0</v>
      </c>
      <c r="CDN21" s="255" t="str">
        <f ca="1">IF(CCX21&lt;&gt;"",RANK(CDM21,CDM20:CDM23),"")</f>
        <v/>
      </c>
      <c r="CDO21" s="255">
        <f ca="1">SUMPRODUCT((CDM20:CDM23=CDM21)*(CDD20:CDD23&gt;CDD21))</f>
        <v>0</v>
      </c>
      <c r="CDP21" s="255">
        <f ca="1">SUMPRODUCT((CDM20:CDM23=CDM21)*(CDD20:CDD23=CDD21)*(CDG20:CDG23&gt;CDG21))</f>
        <v>0</v>
      </c>
      <c r="CDQ21" s="255">
        <f ca="1">SUMPRODUCT((CDM18:CDM22=CDM21)*(CDD18:CDD22=CDD21)*(CDG18:CDG22=CDG21)*(CDH18:CDH22&gt;CDH21))</f>
        <v>0</v>
      </c>
      <c r="CDR21" s="255">
        <f ca="1">SUMPRODUCT((CDM18:CDM22=CDM21)*(CDD18:CDD22=CDD21)*(CDG18:CDG22=CDG21)*(CDH18:CDH22=CDH21)*(CDI18:CDI22&gt;CDI21))</f>
        <v>0</v>
      </c>
      <c r="CDS21" s="255">
        <f ca="1">SUMPRODUCT((CDM18:CDM22=CDM21)*(CDD18:CDD22=CDD21)*(CDG18:CDG22=CDG21)*(CDH18:CDH22=CDH21)*(CDI18:CDI22=CDI21)*(CDJ18:CDJ22&gt;CDJ21))</f>
        <v>0</v>
      </c>
      <c r="CDT21" s="255" t="str">
        <f t="shared" ca="1" si="1169"/>
        <v/>
      </c>
      <c r="CDU21" s="255" t="str">
        <f ca="1">IF(CCX21&lt;&gt;"",INDEX(CCX20:CCX22,MATCH(4,CDT20:CDT22,0),0),"")</f>
        <v/>
      </c>
      <c r="CDV21" s="255" t="str">
        <f ca="1">IF(CAZ18&lt;&gt;"",CAZ18,"")</f>
        <v/>
      </c>
      <c r="CDW21" s="255">
        <f ca="1">SUMPRODUCT((CEW3:CEW42=CDV21)*(CEZ3:CEZ42=CDV22)*(CFG3:CFG42="W"))+SUMPRODUCT((CEW3:CEW42=CDV21)*(CEZ3:CEZ42=CDV23)*(CFG3:CFG42="W"))+SUMPRODUCT((CEW3:CEW42=CDV21)*(CEZ3:CEZ42=CDV24)*(CFG3:CFG42="W"))+SUMPRODUCT((CEW3:CEW42=CDV22)*(CEZ3:CEZ42=CDV21)*(CFH3:CFH42="W"))+SUMPRODUCT((CEW3:CEW42=CDV23)*(CEZ3:CEZ42=CDV21)*(CFH3:CFH42="W"))+SUMPRODUCT((CEW3:CEW42=CDV24)*(CEZ3:CEZ42=CDV21)*(CFH3:CFH42="W"))</f>
        <v>0</v>
      </c>
      <c r="CDX21" s="255">
        <f ca="1">SUMPRODUCT((CEW3:CEW42=CDV21)*(CEZ3:CEZ42=CDV22)*(CFG3:CFG42="D"))+SUMPRODUCT((CEW3:CEW42=CDV21)*(CEZ3:CEZ42=CDV23)*(CFG3:CFG42="D"))+SUMPRODUCT((CEW3:CEW42=CDV21)*(CEZ3:CEZ42=CDV24)*(CFG3:CFG42="D"))+SUMPRODUCT((CEW3:CEW42=CDV22)*(CEZ3:CEZ42=CDV21)*(CFG3:CFG42="D"))+SUMPRODUCT((CEW3:CEW42=CDV23)*(CEZ3:CEZ42=CDV21)*(CFG3:CFG42="D"))+SUMPRODUCT((CEW3:CEW42=CDV24)*(CEZ3:CEZ42=CDV21)*(CFG3:CFG42="D"))</f>
        <v>0</v>
      </c>
      <c r="CDY21" s="255">
        <f ca="1">SUMPRODUCT((CEW3:CEW42=CDV21)*(CEZ3:CEZ42=CDV22)*(CFG3:CFG42="L"))+SUMPRODUCT((CEW3:CEW42=CDV21)*(CEZ3:CEZ42=CDV23)*(CFG3:CFG42="L"))+SUMPRODUCT((CEW3:CEW42=CDV21)*(CEZ3:CEZ42=CDV24)*(CFG3:CFG42="L"))+SUMPRODUCT((CEW3:CEW42=CDV22)*(CEZ3:CEZ42=CDV21)*(CFH3:CFH42="L"))+SUMPRODUCT((CEW3:CEW42=CDV23)*(CEZ3:CEZ42=CDV21)*(CFH3:CFH42="L"))+SUMPRODUCT((CEW3:CEW42=CDV24)*(CEZ3:CEZ42=CDV21)*(CFH3:CFH42="L"))</f>
        <v>0</v>
      </c>
      <c r="CDZ21" s="255">
        <f ca="1">IF(CDV21&lt;&gt;"",VLOOKUP(CDV21,CAC4:CAG29,5,FALSE),0)</f>
        <v>0</v>
      </c>
      <c r="CEA21" s="255">
        <f ca="1">IF(CDV21&lt;&gt;"",VLOOKUP(CDV21,CAC4:CAH29,6,FALSE),0)</f>
        <v>0</v>
      </c>
      <c r="CEB21" s="255">
        <f ca="1">CDZ21-CEA21+1000</f>
        <v>1000</v>
      </c>
      <c r="CEC21" s="255">
        <f ca="1">IF(CDV21&lt;&gt;"",VLOOKUP(CDV21,CAC4:CAJ29,8,FALSE),0)</f>
        <v>0</v>
      </c>
      <c r="CED21" s="255">
        <f ca="1">IF(CDV21&lt;&gt;"",VLOOKUP(CDV21,CAC4:CAK29,9,FALSE),0)</f>
        <v>0</v>
      </c>
      <c r="CEE21" s="255">
        <f ca="1">CEC21-CED21+1000</f>
        <v>1000</v>
      </c>
      <c r="CEF21" s="255" t="str">
        <f ca="1">IF(CDV21&lt;&gt;"",VLOOKUP(CDV21,CAC18:CAG22,5,FALSE),"")</f>
        <v/>
      </c>
      <c r="CEG21" s="255" t="str">
        <f ca="1">IF(CDV21&lt;&gt;"",VLOOKUP(CDV21,CAC18:CAJ22,8,FALSE),"")</f>
        <v/>
      </c>
      <c r="CEH21" s="255" t="str">
        <f ca="1">IF(CDV21&lt;&gt;"",VLOOKUP(CDV21,CAC18:CAQ22,15,FALSE),"")</f>
        <v/>
      </c>
      <c r="CEI21" s="255">
        <f ca="1">SUMPRODUCT((CEW3:CEW42=CDV21)*(CEZ3:CEZ42=CDV22)*CFC3:CFC42)+SUMPRODUCT((CEW3:CEW42=CDV21)*(CEZ3:CEZ42=CDV23)*CFC3:CFC42)+SUMPRODUCT((CEW3:CEW42=CDV21)*(CEZ3:CEZ42=CDV24)*CFC3:CFC42)+SUMPRODUCT((CEW3:CEW42=CDV22)*(CEZ3:CEZ42=CDV21)*CFD3:CFD42)+SUMPRODUCT((CEW3:CEW42=CDV23)*(CEZ3:CEZ42=CDV21)*CFD3:CFD42)+SUMPRODUCT((CEW3:CEW42=CDV24)*(CEZ3:CEZ42=CDV21)*CFD3:CFD42)</f>
        <v>0</v>
      </c>
      <c r="CEJ21" s="255">
        <f ca="1">SUMPRODUCT((CEW3:CEW42=CDV21)*(CEZ3:CEZ42=CDV22)*CFE3:CFE42)+SUMPRODUCT((CEW3:CEW42=CDV21)*(CEZ3:CEZ42=CDV23)*CFE3:CFE42)+SUMPRODUCT((CEW3:CEW42=CDV21)*(CEZ3:CEZ42=CDV24)*CFE3:CFE42)+SUMPRODUCT((CEW3:CEW42=CDV22)*(CEZ3:CEZ42=CDV21)*CFF3:CFF42)+SUMPRODUCT((CEW3:CEW42=CDV23)*(CEZ3:CEZ42=CDV21)*CFF3:CFF42)+SUMPRODUCT((CEW3:CEW42=CDV24)*(CEZ3:CEZ42=CDV21)*CFF3:CFF42)</f>
        <v>0</v>
      </c>
      <c r="CEK21" s="255">
        <f ca="1">CDW21*4+CDX21*2+CEI21+CEJ21</f>
        <v>0</v>
      </c>
      <c r="CEL21" s="255" t="str">
        <f ca="1">IF(CDV21&lt;&gt;"",RANK(CEK21,CEK21:CEK24),"")</f>
        <v/>
      </c>
      <c r="CEM21" s="255">
        <f ca="1">SUMPRODUCT((CEK21:CEK24=CEK21)*(CEB21:CEB24&gt;CEB21))</f>
        <v>0</v>
      </c>
      <c r="CEN21" s="255">
        <f ca="1">SUMPRODUCT((CEK21:CEK24=CEK21)*(CEB21:CEB24=CEB21)*(CEE21:CEE24&gt;CEE21))</f>
        <v>0</v>
      </c>
      <c r="CEO21" s="255">
        <f ca="1">SUMPRODUCT((CEK18:CEK22=CEK21)*(CEB18:CEB22=CEB21)*(CEE18:CEE22=CEE21)*(CEF18:CEF22&gt;CEF21))</f>
        <v>0</v>
      </c>
      <c r="CEP21" s="255">
        <f ca="1">SUMPRODUCT((CEK18:CEK22=CEK21)*(CEB18:CEB22=CEB21)*(CEE18:CEE22=CEE21)*(CEF18:CEF22=CEF21)*(CEG18:CEG22&gt;CEG21))</f>
        <v>0</v>
      </c>
      <c r="CEQ21" s="255">
        <f ca="1">SUMPRODUCT((CEK18:CEK22=CEK21)*(CEB18:CEB22=CEB21)*(CEE18:CEE22=CEE21)*(CEF18:CEF22=CEF21)*(CEG18:CEG22=CEG21)*(CEH18:CEH22&gt;CEH21))</f>
        <v>0</v>
      </c>
      <c r="CER21" s="255" t="str">
        <f t="shared" ref="CER21:CER22" ca="1" si="1217">IF(CDV21&lt;&gt;"",SUM(CEL21:CEQ21)+3,"")</f>
        <v/>
      </c>
      <c r="CES21" s="255" t="str">
        <f ca="1">IF(CDV21&lt;&gt;"",IF(CER21=4,CDV21,CDV22),"")</f>
        <v/>
      </c>
      <c r="CET21" s="255" t="str">
        <f ca="1">IF(CES21&lt;&gt;"",CES21,IF(CDU21&lt;&gt;"",CDU21,IF(CCW21&lt;&gt;"",CCW21,IF(CBY21&lt;&gt;"",CBY21,CAU21))))</f>
        <v>Argentina</v>
      </c>
      <c r="CEU21" s="255">
        <v>4</v>
      </c>
      <c r="CEV21" s="255">
        <v>19</v>
      </c>
      <c r="CEW21" s="255" t="str">
        <f t="shared" si="130"/>
        <v>Ireland</v>
      </c>
      <c r="CEX21" s="255" t="str">
        <f ca="1">IF(OFFSET('All Players'!$W28,0,CEX$1)&lt;&gt;"",OFFSET('All Players'!$W28,0,CEX$1),"")</f>
        <v/>
      </c>
      <c r="CEY21" s="255" t="str">
        <f ca="1">IF(OFFSET('All Players'!$Y28,0,CEX$1)&lt;&gt;"",OFFSET('All Players'!$Y28,0,CEX$1),"")</f>
        <v/>
      </c>
      <c r="CEZ21" s="255" t="str">
        <f t="shared" si="131"/>
        <v>Romania</v>
      </c>
      <c r="CFA21" s="255" t="str">
        <f ca="1">IF(OFFSET('All Players'!$AA28,0,CEZ$1)&lt;&gt;"",OFFSET('All Players'!$AA28,0,CEZ$1),"")</f>
        <v/>
      </c>
      <c r="CFB21" s="255" t="str">
        <f ca="1">IF(OFFSET('All Players'!$AC28,0,CFA$1)&lt;&gt;"",OFFSET('All Players'!$AC28,0,CFA$1),"")</f>
        <v/>
      </c>
      <c r="CFC21" s="255">
        <f t="shared" ca="1" si="132"/>
        <v>0</v>
      </c>
      <c r="CFD21" s="255">
        <f t="shared" ca="1" si="133"/>
        <v>0</v>
      </c>
      <c r="CFE21" s="255">
        <f t="shared" ca="1" si="134"/>
        <v>0</v>
      </c>
      <c r="CFF21" s="255">
        <f t="shared" ca="1" si="135"/>
        <v>0</v>
      </c>
      <c r="CFG21" s="255" t="str">
        <f t="shared" ca="1" si="136"/>
        <v/>
      </c>
      <c r="CFH21" s="255" t="str">
        <f t="shared" ca="1" si="137"/>
        <v/>
      </c>
    </row>
    <row r="22" spans="1:2192" x14ac:dyDescent="0.2">
      <c r="A22" s="255">
        <f>VLOOKUP(B22,DS18:DT22,2,FALSE)</f>
        <v>5</v>
      </c>
      <c r="B22" s="255" t="s">
        <v>49</v>
      </c>
      <c r="C22" s="255">
        <f t="shared" si="850"/>
        <v>0</v>
      </c>
      <c r="D22" s="255">
        <f t="shared" si="851"/>
        <v>0</v>
      </c>
      <c r="E22" s="255">
        <f t="shared" si="852"/>
        <v>4</v>
      </c>
      <c r="F22" s="255">
        <f>SUMIF($DV$3:$DV$60,B22,$DW$3:$DW$60)+SUMIF($DY$3:$DY$60,B22,$DX$3:$DX$60)</f>
        <v>70</v>
      </c>
      <c r="G22" s="255">
        <f>SUMIF($DY$3:$DY$60,B22,$DW$3:$DW$60)+SUMIF($DV$3:$DV$60,B22,$DX$3:$DX$60)</f>
        <v>174</v>
      </c>
      <c r="H22" s="255">
        <f t="shared" si="853"/>
        <v>896</v>
      </c>
      <c r="I22" s="255">
        <f>SUMIF(Tournament!$H$13:$H$52,B22,Tournament!$O$13:$O$52)+SUMIF(Tournament!$N$13:$N$52,B22,Tournament!$Q$13:$Q$52)</f>
        <v>8</v>
      </c>
      <c r="J22" s="255">
        <f>SUMIF(Tournament!$N$13:$N$52,B22,Tournament!$O$13:$O$52)+SUMIF(Tournament!$H$13:$H$52,B22,Tournament!$Q$13:$Q$52)</f>
        <v>25</v>
      </c>
      <c r="K22" s="255">
        <f t="shared" si="854"/>
        <v>983</v>
      </c>
      <c r="L22" s="255">
        <f t="shared" si="855"/>
        <v>0</v>
      </c>
      <c r="M22" s="255">
        <f>SUMIF(DV:DV,B22,EB:EB)+SUMIF(DY:DY,B22,EC:EC)</f>
        <v>0</v>
      </c>
      <c r="N22" s="255">
        <f>SUMIF(DV:DV,B22,ED:ED)+SUMIF(DY:DY,B22,EE:EE)</f>
        <v>1</v>
      </c>
      <c r="O22" s="255">
        <f t="shared" si="856"/>
        <v>1</v>
      </c>
      <c r="P22" s="255">
        <v>21</v>
      </c>
      <c r="Q22" s="255">
        <f t="shared" si="993"/>
        <v>5</v>
      </c>
      <c r="S22" s="255">
        <f>RANK(O22,$O$18:$O$22)+COUNTIF($O$18:O22,O22)-1</f>
        <v>5</v>
      </c>
      <c r="T22" s="255" t="str">
        <f>INDEX($B$18:$B$22,MATCH(5,$S$18:$S$22,0),0)</f>
        <v>Namibia</v>
      </c>
      <c r="U22" s="255">
        <f t="shared" si="994"/>
        <v>5</v>
      </c>
      <c r="V22" s="255" t="str">
        <f>IF(AND(V21&lt;&gt;"",U22=1),T22,"")</f>
        <v/>
      </c>
      <c r="AA22" s="255" t="str">
        <f t="shared" si="995"/>
        <v/>
      </c>
      <c r="AB22" s="255">
        <f>SUMPRODUCT((DV3:DV42=AA22)*(DY3:DY42=AA18)*(EF3:EF42="W"))+SUMPRODUCT((DV3:DV42=AA22)*(DY3:DY42=AA19)*(EF3:EF42="W"))+SUMPRODUCT((DV3:DV42=AA22)*(DY3:DY42=AA20)*(EF3:EF42="W"))+SUMPRODUCT((DV3:DV42=AA22)*(DY3:DY42=AA21)*(EF3:EF42="W"))+SUMPRODUCT((DV3:DV42=AA18)*(DY3:DY42=AA22)*(EG3:EG42="W"))+SUMPRODUCT((DV3:DV42=AA19)*(DY3:DY42=AA22)*(EG3:EG42="W"))+SUMPRODUCT((DV3:DV42=AA20)*(DY3:DY42=AA22)*(EG3:EG42="W"))+SUMPRODUCT((DV3:DV42=AA21)*(DY3:DY42=AA22)*(EG3:EG42="W"))</f>
        <v>0</v>
      </c>
      <c r="AC22" s="255">
        <f>SUMPRODUCT((DV3:DV42=AA22)*(DY3:DY42=AA18)*(EF3:EF42="D"))+SUMPRODUCT((DV3:DV42=AA22)*(DY3:DY42=AA19)*(EF3:EF42="D"))+SUMPRODUCT((DV3:DV42=AA22)*(DY3:DY42=AA20)*(EF3:EF42="D"))+SUMPRODUCT((DV3:DV42=AA22)*(DY3:DY42=AA21)*(EF3:EF42="D"))+SUMPRODUCT((DV3:DV42=AA18)*(DY3:DY42=AA22)*(EF3:EF42="D"))+SUMPRODUCT((DV3:DV42=AA19)*(DY3:DY42=AA22)*(EF3:EF42="D"))+SUMPRODUCT((DV3:DV42=AA20)*(DY3:DY42=AA22)*(EF3:EF42="D"))+SUMPRODUCT((DV3:DV42=AA21)*(DY3:DY42=AA22)*(EF3:EF42="D"))</f>
        <v>0</v>
      </c>
      <c r="AD22" s="255">
        <f>SUMPRODUCT((DV3:DV42=AA22)*(DY3:DY42=AA18)*(EF3:EF42="L"))+SUMPRODUCT((DV3:DV42=AA22)*(DY3:DY42=AA19)*(EF3:EF42="L"))+SUMPRODUCT((DV3:DV42=AA22)*(DY3:DY42=AA20)*(EF3:EF42="L"))+SUMPRODUCT((DV3:DV42=AA22)*(DY3:DY42=AA21)*(EF3:EF42="L"))+SUMPRODUCT((DV3:DV42=AA18)*(DY3:DY42=AA22)*(EG3:EG42="L"))+SUMPRODUCT((DV3:DV42=AA19)*(DY3:DY42=AA22)*(EG3:EG42="L"))+SUMPRODUCT((DV3:DV42=AA20)*(DY3:DY42=AA22)*(EG3:EG42="L"))+SUMPRODUCT((DV3:DV42=AA21)*(DY3:DY42=AA22)*(EG3:EG42="L"))</f>
        <v>0</v>
      </c>
      <c r="AE22" s="255">
        <f>IF(AA22&lt;&gt;"",VLOOKUP(AA22,B4:F29,5,FALSE),0)</f>
        <v>0</v>
      </c>
      <c r="AF22" s="255">
        <f>IF(AA22&lt;&gt;"",VLOOKUP(AA22,B4:G29,6,FALSE),0)</f>
        <v>0</v>
      </c>
      <c r="AG22" s="255">
        <f>AE22-AF22+1000</f>
        <v>1000</v>
      </c>
      <c r="AH22" s="255">
        <f>IF(AA22&lt;&gt;"",VLOOKUP(AA22,B4:I29,8,FALSE),0)</f>
        <v>0</v>
      </c>
      <c r="AI22" s="255">
        <f>IF(AA22&lt;&gt;"",VLOOKUP(AA22,B4:J29,9,FALSE),0)</f>
        <v>0</v>
      </c>
      <c r="AJ22" s="255" t="str">
        <f>IF(AA22&lt;&gt;"",AH22-AI22+1000,"")</f>
        <v/>
      </c>
      <c r="AK22" s="255" t="str">
        <f>IF(AA22&lt;&gt;"",VLOOKUP(AA22,B18:F22,5,FALSE),"")</f>
        <v/>
      </c>
      <c r="AL22" s="255" t="str">
        <f>IF(AA22&lt;&gt;"",VLOOKUP(AA22,B18:I22,8,FALSE),"")</f>
        <v/>
      </c>
      <c r="AM22" s="255" t="str">
        <f>IF(AA22&lt;&gt;"",VLOOKUP(AA22,B18:P22,15,FALSE),"")</f>
        <v/>
      </c>
      <c r="AN22" s="255">
        <f>SUMPRODUCT((DV3:DV42=AA22)*(DY3:DY42=AA18)*EB3:EB42)+SUMPRODUCT((DV3:DV42=AA22)*(DY3:DY42=AA19)*EB3:EB42)+SUMPRODUCT((DV3:DV42=AA22)*(DY3:DY42=AA20)*EB3:EB42)+SUMPRODUCT((DV3:DV42=AA22)*(DY3:DY42=AA21)*EB3:EB42)+SUMPRODUCT((DV3:DV42=AA18)*(DY3:DY42=AA22)*EC3:EC42)+SUMPRODUCT((DV3:DV42=AA19)*(DY3:DY42=AA22)*EC3:EC42)+SUMPRODUCT((DV3:DV42=AA20)*(DY3:DY42=AA22)*EC3:EC42)+SUMPRODUCT((DV3:DV42=AA21)*(DY3:DY42=AA22)*EC3:EC42)</f>
        <v>0</v>
      </c>
      <c r="AO22" s="255">
        <f>SUMPRODUCT((DV3:DV42=AA22)*(DY3:DY42=AA18)*ED3:ED42)+SUMPRODUCT((DV3:DV42=AA22)*(DY3:DY42=AA19)*ED3:ED42)+SUMPRODUCT((DV3:DV42=AA22)*(DY3:DY42=AA20)*ED3:ED42)+SUMPRODUCT((DV3:DV42=AA22)*(DY3:DY42=AA21)*ED3:ED42)+SUMPRODUCT((DV3:DV42=AA18)*(DY3:DY42=AA22)*EE3:EE42)+SUMPRODUCT((DV3:DV42=AA19)*(DY3:DY42=AA22)*EE3:EE42)+SUMPRODUCT((DV3:DV42=AA20)*(DY3:DY42=AA22)*EE3:EE42)+SUMPRODUCT((DV3:DV42=AA21)*(DY3:DY42=AA22)*EE3:EE42)</f>
        <v>0</v>
      </c>
      <c r="AP22" s="255" t="str">
        <f>IF(AA22&lt;&gt;"",AB22*4+AC22*2+AN22+AO22,"")</f>
        <v/>
      </c>
      <c r="AQ22" s="255" t="str">
        <f>IF(AA22&lt;&gt;"",RANK(AP22,AP18:AP22),"")</f>
        <v/>
      </c>
      <c r="AR22" s="255">
        <f>SUMPRODUCT((AP18:AP22=AP22)*(AG18:AG22&gt;AG22))</f>
        <v>0</v>
      </c>
      <c r="AS22" s="255">
        <f>SUMPRODUCT((AP18:AP22=AP22)*(AG18:AG22=AG22)*(AJ18:AJ22&gt;AJ22))</f>
        <v>0</v>
      </c>
      <c r="AT22" s="255">
        <f>SUMPRODUCT((AP18:AP22=AP22)*(AG18:AG22=AG22)*(AJ18:AJ22=AJ22)*(AK18:AK22&gt;AK22))</f>
        <v>0</v>
      </c>
      <c r="AU22" s="255">
        <f>SUMPRODUCT((AP18:AP22=AP22)*(AG18:AG22=AG22)*(AJ18:AJ22=AJ22)*(AK18:AK22=AK22)*(AL18:AL22&gt;AL22))</f>
        <v>0</v>
      </c>
      <c r="AV22" s="255">
        <f>SUMPRODUCT((AP18:AP22=AP22)*(AG18:AG22=AG22)*(AJ18:AJ22=AJ22)*(AK18:AK22=AK22)*(AL18:AL22=AL22)*(AM18:AM22&gt;AM22))</f>
        <v>0</v>
      </c>
      <c r="AW22" s="255" t="str">
        <f t="shared" si="998"/>
        <v/>
      </c>
      <c r="AX22" s="255" t="str">
        <f>IF(AA22&lt;&gt;"",INDEX(AA18:AA22,MATCH(5,AW18:AW22,0),0),"")</f>
        <v/>
      </c>
      <c r="AY22" s="255" t="str">
        <f>IF(W21&lt;&gt;"",W21,"")</f>
        <v/>
      </c>
      <c r="AZ22" s="255" t="str">
        <f>IF(AY22&lt;&gt;"",SUMPRODUCT((DV3:DV42=AY22)*(DY3:DY42=AY19)*(EF3:EF42="W"))+SUMPRODUCT((DV3:DV42=AY22)*(DY3:DY42=AY20)*(EF3:EF42="W"))+SUMPRODUCT((DV3:DV42=AY22)*(DY3:DY42=AY21)*(EF3:EF42="W"))+SUMPRODUCT((DV3:DV42=AY19)*(DY3:DY42=AY22)*(EF3:EF42="W"))+SUMPRODUCT((DV3:DV42=AY20)*(DY3:DY42=AY22)*(EF3:EF42="W"))+SUMPRODUCT((DV3:DV42=AY21)*(DY3:DY42=AY22)*(EF3:EF42="W")),"")</f>
        <v/>
      </c>
      <c r="BA22" s="255" t="str">
        <f>IF(AY22&lt;&gt;"",SUMPRODUCT((DV3:DV42=AY22)*(DY3:DY42=AY19)*(EF3:EF42="D"))+SUMPRODUCT((DV3:DV42=AY22)*(DY3:DY42=AY20)*(EF3:EF42="D"))+SUMPRODUCT((DV3:DV42=AY22)*(DY3:DY42=AY21)*(EF3:EF42="D"))+SUMPRODUCT((DV3:DV42=AY19)*(DY3:DY42=AY22)*(EF3:EF42="D"))+SUMPRODUCT((DV3:DV42=AY20)*(DY3:DY42=AY22)*(EF3:EF42="D"))+SUMPRODUCT((DV3:DV42=AY21)*(DY3:DY42=AY22)*(EF3:EF42="D")),"")</f>
        <v/>
      </c>
      <c r="BB22" s="255" t="str">
        <f>IF(AY22&lt;&gt;"",SUMPRODUCT((DV3:DV42=AY22)*(DY3:DY42=AY19)*(EF3:EF42="L"))+SUMPRODUCT((DV3:DV42=AY22)*(DY3:DY42=AY20)*(EF3:EF42="L"))+SUMPRODUCT((DV3:DV42=AY22)*(DY3:DY42=AY21)*(EF3:EF42="L"))+SUMPRODUCT((DV3:DV42=AY19)*(DY3:DY42=AY22)*(EF3:EF42="L"))+SUMPRODUCT((DV3:DV42=AY20)*(DY3:DY42=AY22)*(EF3:EF42="L"))+SUMPRODUCT((DV3:DV42=AY21)*(DY3:DY42=AY22)*(EF3:EF42="L")),"")</f>
        <v/>
      </c>
      <c r="BC22" s="255">
        <f>IF(AY22&lt;&gt;"",VLOOKUP(AY22,B4:F29,5,FALSE),0)</f>
        <v>0</v>
      </c>
      <c r="BD22" s="255">
        <f>IF(AY22&lt;&gt;"",VLOOKUP(AY22,B4:G29,6,FALSE),0)</f>
        <v>0</v>
      </c>
      <c r="BE22" s="255">
        <f>BC22-BD22+1000</f>
        <v>1000</v>
      </c>
      <c r="BF22" s="255">
        <f>IF(AY22&lt;&gt;"",VLOOKUP(AY22,B4:I29,8,FALSE),0)</f>
        <v>0</v>
      </c>
      <c r="BG22" s="255">
        <f>IF(AY22&lt;&gt;"",VLOOKUP(AY22,B4:J29,9,FALSE),0)</f>
        <v>0</v>
      </c>
      <c r="BH22" s="255" t="str">
        <f>IF(AY22&lt;&gt;"",BF22-BG22+1000,"")</f>
        <v/>
      </c>
      <c r="BI22" s="255" t="str">
        <f>IF(AY22&lt;&gt;"",VLOOKUP(AY22,B18:F22,5,FALSE),"")</f>
        <v/>
      </c>
      <c r="BJ22" s="255" t="str">
        <f>IF(AY22&lt;&gt;"",VLOOKUP(AY22,B18:I22,8,FALSE),"")</f>
        <v/>
      </c>
      <c r="BK22" s="255" t="str">
        <f>IF(AY22&lt;&gt;"",VLOOKUP(AY22,B18:P22,15,FALSE),"")</f>
        <v/>
      </c>
      <c r="BL22" s="255" t="str">
        <f>IF(AY22&lt;&gt;"",SUMPRODUCT((DV3:DV42=AY22)*(DY3:DY42=AY19)*EB3:EB42)+SUMPRODUCT((DV3:DV42=AY22)*(DY3:DY42=AY20)*EB3:EB42)+SUMPRODUCT((DV3:DV42=AY22)*(DY3:DY42=AY21)*EB3:EB42)+SUMPRODUCT((DV3:DV42=AY19)*(DY3:DY42=AY22)*EC3:EC42)+SUMPRODUCT((DV3:DV42=AY20)*(DY3:DY42=AY22)*EC3:EC42)+SUMPRODUCT((DV3:DV42=AY21)*(DY3:DY42=AY22)*EC3:EC42),"")</f>
        <v/>
      </c>
      <c r="BM22" s="255" t="str">
        <f>IF(AY22&lt;&gt;"",SUMPRODUCT((DV3:DV42=AY22)*(DY3:DY42=AY19)*ED3:ED42)+SUMPRODUCT((DV3:DV42=AY22)*(DY3:DY42=AY20)*ED3:ED42)+SUMPRODUCT((DV3:DV42=AY22)*(DY3:DY42=AY21)*ED3:ED42)+SUMPRODUCT((DV3:DV42=AY19)*(DY3:DY42=AY22)*EE3:EE42)+SUMPRODUCT((DV3:DV42=AY20)*(DY3:DY42=AY22)*EE3:EE42)+SUMPRODUCT((DV3:DV42=AY21)*(DY3:DY42=AY22)*EE3:EE42),"")</f>
        <v/>
      </c>
      <c r="BN22" s="255" t="str">
        <f>IF(AY22&lt;&gt;"",AZ22*4+BA22*2+BL22+BM22,"")</f>
        <v/>
      </c>
      <c r="BO22" s="255" t="str">
        <f>IF(AY22&lt;&gt;"",RANK(BN22,BN19:BN22),"")</f>
        <v/>
      </c>
      <c r="BP22" s="255">
        <f>SUMPRODUCT((BN19:BN22=BN22)*(BE19:BE22&gt;BE22))</f>
        <v>0</v>
      </c>
      <c r="BQ22" s="255">
        <f>SUMPRODUCT((BN19:BN22=BN22)*(BE19:BE22=BE22)*(BH19:BH22&gt;BH22))</f>
        <v>0</v>
      </c>
      <c r="BR22" s="255">
        <f>SUMPRODUCT((BN18:BN22=BN22)*(BE18:BE22=BE22)*(BH18:BH22=BH22)*(BI18:BI22&gt;BI22))</f>
        <v>0</v>
      </c>
      <c r="BS22" s="255">
        <f>SUMPRODUCT((BN18:BN22=BN22)*(BE18:BE22=BE22)*(BH18:BH22=BH22)*(BI18:BI22=BI22)*(BJ18:BJ22&gt;BJ22))</f>
        <v>0</v>
      </c>
      <c r="BT22" s="255">
        <f>SUMPRODUCT((BN18:BN22=BN22)*(BE18:BE22=BE22)*(BH18:BH22=BH22)*(BI18:BI22=BI22)*(BJ18:BJ22=BJ22)*(BK18:BK22&gt;BK22))</f>
        <v>0</v>
      </c>
      <c r="BU22" s="255" t="str">
        <f t="shared" si="999"/>
        <v/>
      </c>
      <c r="BV22" s="255" t="str">
        <f>IF(AY22&lt;&gt;"",INDEX(AY19:AY22,MATCH(5,BU19:BU22,0),0),"")</f>
        <v/>
      </c>
      <c r="BW22" s="255" t="str">
        <f>IF(X20&lt;&gt;"",X20,"")</f>
        <v/>
      </c>
      <c r="BX22" s="255" t="str">
        <f>IF(BW22&lt;&gt;"",SUMPRODUCT((DV3:DV42=BW22)*(DY3:DY42=BW23)*(EF3:EF42="W"))+SUMPRODUCT((DV3:DV42=BW22)*(DY3:DY42=BW20)*(EF3:EF42="W"))+SUMPRODUCT((DV3:DV42=BW22)*(DY3:DY42=BW21)*(EF3:EF42="W"))+SUMPRODUCT((DV3:DV42=BW23)*(DY3:DY42=BW22)*(EG3:EG42="W"))+SUMPRODUCT((DV3:DV42=BW20)*(DY3:DY42=BW22)*(EG3:EG42="W"))+SUMPRODUCT((DV3:DV42=BW21)*(DY3:DY42=BW22)*(EG3:EG42="W")),"")</f>
        <v/>
      </c>
      <c r="BY22" s="255" t="str">
        <f>IF(BW22&lt;&gt;"",SUMPRODUCT((DV3:DV42=BW22)*(DY3:DY42=BW23)*(EF3:EF42="D"))+SUMPRODUCT((DV3:DV42=BW22)*(DY3:DY42=BW20)*(EF3:EF42="D"))+SUMPRODUCT((DV3:DV42=BW22)*(DY3:DY42=BW21)*(EF3:EF42="D"))+SUMPRODUCT((DV3:DV42=BW23)*(DY3:DY42=BW22)*(EF3:EF42="D"))+SUMPRODUCT((DV3:DV42=BW20)*(DY3:DY42=BW22)*(EF3:EF42="D"))+SUMPRODUCT((DV3:DV42=BW21)*(DY3:DY42=BW22)*(EF3:EF42="D")),"")</f>
        <v/>
      </c>
      <c r="BZ22" s="255" t="str">
        <f>IF(BW22&lt;&gt;"",SUMPRODUCT((DV3:DV42=BW22)*(DY3:DY42=BW23)*(EF3:EF42="L"))+SUMPRODUCT((DV3:DV42=BW22)*(DY3:DY42=BW20)*(EF3:EF42="L"))+SUMPRODUCT((DV3:DV42=BW22)*(DY3:DY42=BW21)*(EF3:EF42="L"))+SUMPRODUCT((DV3:DV42=BW23)*(DY3:DY42=BW22)*(EG3:EG42="L"))+SUMPRODUCT((DV3:DV42=BW20)*(DY3:DY42=BW22)*(EG3:EG42="L"))+SUMPRODUCT((DV3:DV42=BW21)*(DY3:DY42=BW22)*(EG3:EG42="L")),"")</f>
        <v/>
      </c>
      <c r="CA22" s="255">
        <f>IF(BW22&lt;&gt;"",VLOOKUP(BW22,B4:F29,5,FALSE),0)</f>
        <v>0</v>
      </c>
      <c r="CB22" s="255">
        <f>IF(BW22&lt;&gt;"",VLOOKUP(BW22,B4:G29,6,FALSE),0)</f>
        <v>0</v>
      </c>
      <c r="CC22" s="255">
        <f>CA22-CB22+1000</f>
        <v>1000</v>
      </c>
      <c r="CD22" s="255">
        <f>IF(BW22&lt;&gt;"",VLOOKUP(BW22,B4:I29,8,FALSE),0)</f>
        <v>0</v>
      </c>
      <c r="CE22" s="255">
        <f>IF(BW22&lt;&gt;"",VLOOKUP(BW22,B4:J29,9,FALSE),0)</f>
        <v>0</v>
      </c>
      <c r="CF22" s="255" t="str">
        <f>IF(BW22&lt;&gt;"",CD22-CE22+1000,"")</f>
        <v/>
      </c>
      <c r="CG22" s="255" t="str">
        <f>IF(BW22&lt;&gt;"",VLOOKUP(BW22,B18:F22,5,FALSE),"")</f>
        <v/>
      </c>
      <c r="CH22" s="255" t="str">
        <f>IF(BW22&lt;&gt;"",VLOOKUP(BW22,B18:I22,8,FALSE),"")</f>
        <v/>
      </c>
      <c r="CI22" s="255" t="str">
        <f>IF(BW22&lt;&gt;"",VLOOKUP(BW22,B18:P22,15,FALSE),"")</f>
        <v/>
      </c>
      <c r="CJ22" s="255" t="str">
        <f>IF(BW22&lt;&gt;"",SUMPRODUCT((DV3:DV42=BW22)*(DY3:DY42=BW23)*EB3:EB42)+SUMPRODUCT((DV3:DV42=BW22)*(DY3:DY42=BW20)*EB3:EB42)+SUMPRODUCT((DV3:DV42=BW22)*(DY3:DY42=BW21)*EB3:EB42)+SUMPRODUCT((DV3:DV42=BW23)*(DY3:DY42=BW22)*EC3:EC42)+SUMPRODUCT((DV3:DV42=BW20)*(DY3:DY42=BW22)*EC3:EC42)+SUMPRODUCT((DV3:DV42=BW21)*(DY3:DY42=BW22)*EC3:EC42),"")</f>
        <v/>
      </c>
      <c r="CK22" s="255" t="str">
        <f>IF(BW22&lt;&gt;"",SUMPRODUCT((DV3:DV42=BW22)*(DY3:DY42=BW23)*ED3:ED42)+SUMPRODUCT((DV3:DV42=BW22)*(DY3:DY42=BW20)*ED3:ED42)+SUMPRODUCT((DV3:DV42=BW22)*(DY3:DY42=BW21)*ED3:ED42)+SUMPRODUCT((DV3:DV42=BW23)*(DY3:DY42=BW22)*EE3:EE42)+SUMPRODUCT((DV3:DV42=BW20)*(DY3:DY42=BW22)*EE3:EE42)+SUMPRODUCT((DV3:DV42=BW21)*(DY3:DY42=BW22)*EE3:EE42),"")</f>
        <v/>
      </c>
      <c r="CL22" s="255" t="str">
        <f>IF(BW22&lt;&gt;"",BX22*4+BY22*2+CJ22+CK22,"")</f>
        <v/>
      </c>
      <c r="CM22" s="255" t="str">
        <f>IF(BW22&lt;&gt;"",RANK(CL22,CL20:CL23),"")</f>
        <v/>
      </c>
      <c r="CN22" s="255">
        <f>SUMPRODUCT((CL20:CL23=CL22)*(CC20:CC23&gt;CC22))</f>
        <v>0</v>
      </c>
      <c r="CO22" s="255">
        <f>SUMPRODUCT((CL20:CL23=CL22)*(CC20:CC23=CC22)*(CF20:CF23&gt;CF22))</f>
        <v>0</v>
      </c>
      <c r="CP22" s="255">
        <f>SUMPRODUCT((CL18:CL22=CL22)*(CC18:CC22=CC22)*(CF18:CF22=CF22)*(CG18:CG22&gt;CG22))</f>
        <v>0</v>
      </c>
      <c r="CQ22" s="255">
        <f>SUMPRODUCT((CL18:CL22=CL22)*(CC18:CC22=CC22)*(CF18:CF22=CF22)*(CG18:CG22=CG22)*(CH18:CH22&gt;CH22))</f>
        <v>0</v>
      </c>
      <c r="CR22" s="255">
        <f>SUMPRODUCT((CL18:CL22=CL22)*(CC18:CC22=CC22)*(CF18:CF22=CF22)*(CG18:CG22=CG22)*(CH18:CH22=CH22)*(CI18:CI22&gt;CI22))</f>
        <v>0</v>
      </c>
      <c r="CS22" s="255" t="str">
        <f t="shared" si="1139"/>
        <v/>
      </c>
      <c r="CT22" s="255" t="str">
        <f>IF(BW22&lt;&gt;"",INDEX(BW20:BW22,MATCH(5,CS20:CS22,0),0),"")</f>
        <v/>
      </c>
      <c r="CU22" s="255" t="str">
        <f>IF(Y19&lt;&gt;"",Y19,"")</f>
        <v/>
      </c>
      <c r="CV22" s="255">
        <f>SUMPRODUCT((DV3:DV42=CU22)*(DY3:DY42=CU23)*(EF3:EF42="W"))+SUMPRODUCT((DV3:DV42=CU22)*(DY3:DY42=CU24)*(EF3:EF42="W"))+SUMPRODUCT((DV3:DV42=CU22)*(DY3:DY42=CU21)*(EF3:EF42="W"))+SUMPRODUCT((DV3:DV42=CU23)*(DY3:DY42=CU22)*(EG3:EG42="W"))+SUMPRODUCT((DV3:DV42=CU24)*(DY3:DY42=CU22)*(EG3:EG42="W"))+SUMPRODUCT((DV3:DV42=CU21)*(DY3:DY42=CU22)*(EG3:EG42="W"))</f>
        <v>0</v>
      </c>
      <c r="CW22" s="255">
        <f>SUMPRODUCT((DV3:DV42=CU22)*(DY3:DY42=CU23)*(EF3:EF42="D"))+SUMPRODUCT((DV3:DV42=CU22)*(DY3:DY42=CU24)*(EF3:EF42="D"))+SUMPRODUCT((DV3:DV42=CU22)*(DY3:DY42=CU21)*(EF3:EF42="D"))+SUMPRODUCT((DV3:DV42=CU23)*(DY3:DY42=CU22)*(EF3:EF42="D"))+SUMPRODUCT((DV3:DV42=CU24)*(DY3:DY42=CU22)*(EF3:EF42="D"))+SUMPRODUCT((DV3:DV42=CU21)*(DY3:DY42=CU22)*(EF3:EF42="D"))</f>
        <v>0</v>
      </c>
      <c r="CX22" s="255">
        <f>SUMPRODUCT((DV3:DV42=CU22)*(DY3:DY42=CU23)*(EF3:EF42="L"))+SUMPRODUCT((DV3:DV42=CU22)*(DY3:DY42=CU24)*(EF3:EF42="L"))+SUMPRODUCT((DV3:DV42=CU22)*(DY3:DY42=CU21)*(EF3:EF42="L"))+SUMPRODUCT((DV3:DV42=CU23)*(DY3:DY42=CU22)*(EG3:EG42="L"))+SUMPRODUCT((DV3:DV42=CU24)*(DY3:DY42=CU22)*(EG3:EG42="L"))+SUMPRODUCT((DV3:DV42=CU21)*(DY3:DY42=CU22)*(EG3:EG42="L"))</f>
        <v>0</v>
      </c>
      <c r="CY22" s="255">
        <f>IF(CU22&lt;&gt;"",VLOOKUP(CU22,B4:F29,5,FALSE),0)</f>
        <v>0</v>
      </c>
      <c r="CZ22" s="255">
        <f>IF(CU22&lt;&gt;"",VLOOKUP(CU22,B4:G29,6,FALSE),0)</f>
        <v>0</v>
      </c>
      <c r="DA22" s="255">
        <f>CY22-CZ22+1000</f>
        <v>1000</v>
      </c>
      <c r="DB22" s="255">
        <f>IF(CU22&lt;&gt;"",VLOOKUP(CU22,B4:I29,8,FALSE),0)</f>
        <v>0</v>
      </c>
      <c r="DC22" s="255">
        <f>IF(CU22&lt;&gt;"",VLOOKUP(CU22,B4:J29,9,FALSE),0)</f>
        <v>0</v>
      </c>
      <c r="DD22" s="255">
        <f t="shared" ref="DD22" si="1218">DB22-DC22+1000</f>
        <v>1000</v>
      </c>
      <c r="DE22" s="255" t="str">
        <f>IF(CU22&lt;&gt;"",VLOOKUP(CU22,B18:F22,5,FALSE),"")</f>
        <v/>
      </c>
      <c r="DF22" s="255" t="str">
        <f>IF(CU22&lt;&gt;"",VLOOKUP(CU22,B18:I22,8,FALSE),"")</f>
        <v/>
      </c>
      <c r="DG22" s="255" t="str">
        <f>IF(CU22&lt;&gt;"",VLOOKUP(CU22,B18:P22,15,FALSE),"")</f>
        <v/>
      </c>
      <c r="DH22" s="255">
        <f>SUMPRODUCT((DV3:DV42=CU22)*(DY3:DY42=CU23)*EB3:EB42)+SUMPRODUCT((DV3:DV42=CU22)*(DY3:DY42=CU24)*EB3:EB42)+SUMPRODUCT((DV3:DV42=CU22)*(DY3:DY42=CU21)*EB3:EB42)+SUMPRODUCT((DV3:DV42=CU23)*(DY3:DY42=CU22)*EC3:EC42)+SUMPRODUCT((DV3:DV42=CU24)*(DY3:DY42=CU22)*EC3:EC42)+SUMPRODUCT((DV3:DV42=CU21)*(DY3:DY42=CU22)*EC3:EC42)</f>
        <v>0</v>
      </c>
      <c r="DI22" s="255">
        <f>SUMPRODUCT((DV3:DV42=CU22)*(DY3:DY42=CU23)*ED3:ED42)+SUMPRODUCT((DV3:DV42=CU22)*(DY3:DY42=CU24)*ED3:ED42)+SUMPRODUCT((DV3:DV42=CU22)*(DY3:DY42=CU21)*ED3:ED42)+SUMPRODUCT((DV3:DV42=CU23)*(DY3:DY42=CU22)*EE3:EE42)+SUMPRODUCT((DV3:DV42=CU24)*(DY3:DY42=CU22)*EE3:EE42)+SUMPRODUCT((DV3:DV42=CU21)*(DY3:DY42=CU22)*EE3:EE42)</f>
        <v>0</v>
      </c>
      <c r="DJ22" s="255">
        <f t="shared" ref="DJ22" si="1219">CV22*4+CW22*2+DH22+DI22</f>
        <v>0</v>
      </c>
      <c r="DK22" s="255" t="str">
        <f>IF(CU22&lt;&gt;"",RANK(DJ22,DJ21:DJ24),"")</f>
        <v/>
      </c>
      <c r="DL22" s="255">
        <f>SUMPRODUCT((DJ21:DJ24=DJ22)*(DA21:DA24&gt;DA22))</f>
        <v>0</v>
      </c>
      <c r="DM22" s="255">
        <f>SUMPRODUCT((DJ21:DJ24=DJ22)*(DA21:DA24=DA22)*(DD21:DD24&gt;DD22))</f>
        <v>0</v>
      </c>
      <c r="DN22" s="255">
        <f>SUMPRODUCT((DJ18:DJ22=DJ22)*(DA18:DA22=DA22)*(DD18:DD22=DD22)*(DE18:DE22&gt;DE22))</f>
        <v>0</v>
      </c>
      <c r="DO22" s="255">
        <f>SUMPRODUCT((DJ18:DJ22=DJ22)*(DA18:DA22=DA22)*(DD18:DD22=DD22)*(DE18:DE22=DE22)*(DF18:DF22&gt;DF22))</f>
        <v>0</v>
      </c>
      <c r="DP22" s="255">
        <f>SUMPRODUCT((DJ18:DJ22=DJ22)*(DA18:DA22=DA22)*(DD18:DD22=DD22)*(DE18:DE22=DE22)*(DF18:DF22=DF22)*(DG18:DG22&gt;DG22))</f>
        <v>0</v>
      </c>
      <c r="DQ22" s="255" t="str">
        <f t="shared" si="1172"/>
        <v/>
      </c>
      <c r="DR22" s="255" t="str">
        <f>IF(CU21&lt;&gt;"",IF(CU21=DR21,CU22,CU21),"")</f>
        <v/>
      </c>
      <c r="DS22" s="255" t="str">
        <f>IF(DR22&lt;&gt;"",DR22,IF(CT22&lt;&gt;"",CT22,IF(BV22&lt;&gt;"",BV22,IF(AX22&lt;&gt;"",AX22,T22))))</f>
        <v>Namibia</v>
      </c>
      <c r="DT22" s="255">
        <v>5</v>
      </c>
      <c r="DU22" s="255">
        <v>20</v>
      </c>
      <c r="DV22" s="255" t="str">
        <f>Tournament!H32</f>
        <v>Tonga</v>
      </c>
      <c r="DW22" s="255">
        <f>IF(AND(Tournament!J32&lt;&gt;"",Tournament!L32&lt;&gt;""),Tournament!J32,0)</f>
        <v>35</v>
      </c>
      <c r="DX22" s="255">
        <f>IF(AND(Tournament!L32&lt;&gt;"",Tournament!J32&lt;&gt;""),Tournament!L32,0)</f>
        <v>21</v>
      </c>
      <c r="DY22" s="255" t="str">
        <f>Tournament!N32</f>
        <v>Namibia</v>
      </c>
      <c r="DZ22" s="255">
        <f>IF(Tournament!O32&lt;&gt;"",Tournament!O32,0)</f>
        <v>5</v>
      </c>
      <c r="EA22" s="255">
        <f>IF(Tournament!Q32&lt;&gt;"",Tournament!Q32,0)</f>
        <v>3</v>
      </c>
      <c r="EB22" s="255">
        <f>IF(DW22&lt;&gt;"",IF(Tournament!O32&gt;3,1,0),0)</f>
        <v>1</v>
      </c>
      <c r="EC22" s="255">
        <f>IF(DX22&lt;&gt;"",IF(Tournament!Q32&gt;3,1,0),0)</f>
        <v>0</v>
      </c>
      <c r="ED22" s="255">
        <f t="shared" si="15"/>
        <v>0</v>
      </c>
      <c r="EE22" s="255">
        <f t="shared" si="16"/>
        <v>0</v>
      </c>
      <c r="EF22" s="255" t="str">
        <f>IF(AND(Tournament!J32&lt;&gt;"",Tournament!L32&lt;&gt;""),IF(DW22&gt;DX22,"W",IF(DW22=DX22,"D","L")),"")</f>
        <v>W</v>
      </c>
      <c r="EG22" s="255" t="str">
        <f t="shared" si="17"/>
        <v>L</v>
      </c>
      <c r="EH22" s="255">
        <f ca="1">VLOOKUP(EI22,IZ18:JA22,2,FALSE)</f>
        <v>1</v>
      </c>
      <c r="EI22" s="255" t="s">
        <v>49</v>
      </c>
      <c r="EJ22" s="255">
        <f t="shared" ca="1" si="858"/>
        <v>0</v>
      </c>
      <c r="EK22" s="255">
        <f t="shared" ca="1" si="859"/>
        <v>0</v>
      </c>
      <c r="EL22" s="255">
        <f t="shared" ca="1" si="860"/>
        <v>0</v>
      </c>
      <c r="EM22" s="255">
        <f t="shared" ca="1" si="861"/>
        <v>0</v>
      </c>
      <c r="EN22" s="255">
        <f t="shared" ca="1" si="1000"/>
        <v>0</v>
      </c>
      <c r="EO22" s="255">
        <f t="shared" ca="1" si="862"/>
        <v>1000</v>
      </c>
      <c r="EP22" s="255">
        <f t="shared" ca="1" si="1001"/>
        <v>0</v>
      </c>
      <c r="EQ22" s="255">
        <f t="shared" ca="1" si="1002"/>
        <v>0</v>
      </c>
      <c r="ER22" s="255">
        <f t="shared" ca="1" si="863"/>
        <v>1000</v>
      </c>
      <c r="ES22" s="255">
        <f t="shared" ca="1" si="864"/>
        <v>0</v>
      </c>
      <c r="ET22" s="255">
        <f ca="1">SUMIF(JC:JC,EI22,JI:JI)+SUMIF(JF:JF,EI22,JJ:JJ)</f>
        <v>0</v>
      </c>
      <c r="EU22" s="255">
        <f ca="1">SUMIF(JC:JC,EI22,JK:JK)+SUMIF(JF:JF,EI22,JL:JL)</f>
        <v>0</v>
      </c>
      <c r="EV22" s="255">
        <f t="shared" ca="1" si="865"/>
        <v>0</v>
      </c>
      <c r="EW22" s="255">
        <v>21</v>
      </c>
      <c r="EX22" s="255">
        <f t="shared" ca="1" si="1003"/>
        <v>1</v>
      </c>
      <c r="EZ22" s="255">
        <f ca="1">RANK(EV22,EV$18:EV$22)+COUNTIF(EV$18:EV22,EV22)-1</f>
        <v>5</v>
      </c>
      <c r="FA22" s="255" t="str">
        <f ca="1">INDEX(EI$18:EI$22,MATCH(5,EZ$18:EZ$22,0),0)</f>
        <v>Namibia</v>
      </c>
      <c r="FB22" s="255">
        <f t="shared" ca="1" si="1004"/>
        <v>1</v>
      </c>
      <c r="FC22" s="255" t="str">
        <f ca="1">IF(AND(FC21&lt;&gt;"",FB22=1),FA22,"")</f>
        <v>Namibia</v>
      </c>
      <c r="FH22" s="255" t="str">
        <f t="shared" ca="1" si="1005"/>
        <v>Namibia</v>
      </c>
      <c r="FI22" s="255">
        <f ca="1">SUMPRODUCT((JC3:JC42=FH22)*(JF3:JF42=FH18)*(JM3:JM42="W"))+SUMPRODUCT((JC3:JC42=FH22)*(JF3:JF42=FH19)*(JM3:JM42="W"))+SUMPRODUCT((JC3:JC42=FH22)*(JF3:JF42=FH20)*(JM3:JM42="W"))+SUMPRODUCT((JC3:JC42=FH22)*(JF3:JF42=FH21)*(JM3:JM42="W"))+SUMPRODUCT((JC3:JC42=FH18)*(JF3:JF42=FH22)*(JN3:JN42="W"))+SUMPRODUCT((JC3:JC42=FH19)*(JF3:JF42=FH22)*(JN3:JN42="W"))+SUMPRODUCT((JC3:JC42=FH20)*(JF3:JF42=FH22)*(JN3:JN42="W"))+SUMPRODUCT((JC3:JC42=FH21)*(JF3:JF42=FH22)*(JN3:JN42="W"))</f>
        <v>0</v>
      </c>
      <c r="FJ22" s="255">
        <f ca="1">SUMPRODUCT((JC3:JC42=FH22)*(JF3:JF42=FH18)*(JM3:JM42="D"))+SUMPRODUCT((JC3:JC42=FH22)*(JF3:JF42=FH19)*(JM3:JM42="D"))+SUMPRODUCT((JC3:JC42=FH22)*(JF3:JF42=FH20)*(JM3:JM42="D"))+SUMPRODUCT((JC3:JC42=FH22)*(JF3:JF42=FH21)*(JM3:JM42="D"))+SUMPRODUCT((JC3:JC42=FH18)*(JF3:JF42=FH22)*(JM3:JM42="D"))+SUMPRODUCT((JC3:JC42=FH19)*(JF3:JF42=FH22)*(JM3:JM42="D"))+SUMPRODUCT((JC3:JC42=FH20)*(JF3:JF42=FH22)*(JM3:JM42="D"))+SUMPRODUCT((JC3:JC42=FH21)*(JF3:JF42=FH22)*(JM3:JM42="D"))</f>
        <v>0</v>
      </c>
      <c r="FK22" s="255">
        <f ca="1">SUMPRODUCT((JC3:JC42=FH22)*(JF3:JF42=FH18)*(JM3:JM42="L"))+SUMPRODUCT((JC3:JC42=FH22)*(JF3:JF42=FH19)*(JM3:JM42="L"))+SUMPRODUCT((JC3:JC42=FH22)*(JF3:JF42=FH20)*(JM3:JM42="L"))+SUMPRODUCT((JC3:JC42=FH22)*(JF3:JF42=FH21)*(JM3:JM42="L"))+SUMPRODUCT((JC3:JC42=FH18)*(JF3:JF42=FH22)*(JN3:JN42="L"))+SUMPRODUCT((JC3:JC42=FH19)*(JF3:JF42=FH22)*(JN3:JN42="L"))+SUMPRODUCT((JC3:JC42=FH20)*(JF3:JF42=FH22)*(JN3:JN42="L"))+SUMPRODUCT((JC3:JC42=FH21)*(JF3:JF42=FH22)*(JN3:JN42="L"))</f>
        <v>0</v>
      </c>
      <c r="FL22" s="255">
        <f ca="1">IF(FH22&lt;&gt;"",VLOOKUP(FH22,EI4:EM29,5,FALSE),0)</f>
        <v>0</v>
      </c>
      <c r="FM22" s="255">
        <f ca="1">IF(FH22&lt;&gt;"",VLOOKUP(FH22,EI4:EN29,6,FALSE),0)</f>
        <v>0</v>
      </c>
      <c r="FN22" s="255">
        <f ca="1">FL22-FM22+1000</f>
        <v>1000</v>
      </c>
      <c r="FO22" s="255">
        <f ca="1">IF(FH22&lt;&gt;"",VLOOKUP(FH22,EI4:EP29,8,FALSE),0)</f>
        <v>0</v>
      </c>
      <c r="FP22" s="255">
        <f ca="1">IF(FH22&lt;&gt;"",VLOOKUP(FH22,EI4:EQ29,9,FALSE),0)</f>
        <v>0</v>
      </c>
      <c r="FQ22" s="255">
        <f ca="1">IF(FH22&lt;&gt;"",FO22-FP22+1000,"")</f>
        <v>1000</v>
      </c>
      <c r="FR22" s="255">
        <f ca="1">IF(FH22&lt;&gt;"",VLOOKUP(FH22,EI18:EM22,5,FALSE),"")</f>
        <v>0</v>
      </c>
      <c r="FS22" s="255">
        <f ca="1">IF(FH22&lt;&gt;"",VLOOKUP(FH22,EI18:EP22,8,FALSE),"")</f>
        <v>0</v>
      </c>
      <c r="FT22" s="255">
        <f ca="1">IF(FH22&lt;&gt;"",VLOOKUP(FH22,EI18:EW22,15,FALSE),"")</f>
        <v>21</v>
      </c>
      <c r="FU22" s="255">
        <f ca="1">SUMPRODUCT((JC3:JC42=FH22)*(JF3:JF42=FH18)*JI3:JI42)+SUMPRODUCT((JC3:JC42=FH22)*(JF3:JF42=FH19)*JI3:JI42)+SUMPRODUCT((JC3:JC42=FH22)*(JF3:JF42=FH20)*JI3:JI42)+SUMPRODUCT((JC3:JC42=FH22)*(JF3:JF42=FH21)*JI3:JI42)+SUMPRODUCT((JC3:JC42=FH18)*(JF3:JF42=FH22)*JJ3:JJ42)+SUMPRODUCT((JC3:JC42=FH19)*(JF3:JF42=FH22)*JJ3:JJ42)+SUMPRODUCT((JC3:JC42=FH20)*(JF3:JF42=FH22)*JJ3:JJ42)+SUMPRODUCT((JC3:JC42=FH21)*(JF3:JF42=FH22)*JJ3:JJ42)</f>
        <v>0</v>
      </c>
      <c r="FV22" s="255">
        <f ca="1">SUMPRODUCT((JC3:JC42=FH22)*(JF3:JF42=FH18)*JK3:JK42)+SUMPRODUCT((JC3:JC42=FH22)*(JF3:JF42=FH19)*JK3:JK42)+SUMPRODUCT((JC3:JC42=FH22)*(JF3:JF42=FH20)*JK3:JK42)+SUMPRODUCT((JC3:JC42=FH22)*(JF3:JF42=FH21)*JK3:JK42)+SUMPRODUCT((JC3:JC42=FH18)*(JF3:JF42=FH22)*JL3:JL42)+SUMPRODUCT((JC3:JC42=FH19)*(JF3:JF42=FH22)*JL3:JL42)+SUMPRODUCT((JC3:JC42=FH20)*(JF3:JF42=FH22)*JL3:JL42)+SUMPRODUCT((JC3:JC42=FH21)*(JF3:JF42=FH22)*JL3:JL42)</f>
        <v>0</v>
      </c>
      <c r="FW22" s="255">
        <f ca="1">IF(FH22&lt;&gt;"",FI22*4+FJ22*2+FU22+FV22,"")</f>
        <v>0</v>
      </c>
      <c r="FX22" s="255">
        <f ca="1">IF(FH22&lt;&gt;"",RANK(FW22,FW18:FW22),"")</f>
        <v>1</v>
      </c>
      <c r="FY22" s="255">
        <f ca="1">SUMPRODUCT((FW18:FW22=FW22)*(FN18:FN22&gt;FN22))</f>
        <v>0</v>
      </c>
      <c r="FZ22" s="255">
        <f ca="1">SUMPRODUCT((FW18:FW22=FW22)*(FN18:FN22=FN22)*(FQ18:FQ22&gt;FQ22))</f>
        <v>0</v>
      </c>
      <c r="GA22" s="255">
        <f ca="1">SUMPRODUCT((FW18:FW22=FW22)*(FN18:FN22=FN22)*(FQ18:FQ22=FQ22)*(FR18:FR22&gt;FR22))</f>
        <v>0</v>
      </c>
      <c r="GB22" s="255">
        <f ca="1">SUMPRODUCT((FW18:FW22=FW22)*(FN18:FN22=FN22)*(FQ18:FQ22=FQ22)*(FR18:FR22=FR22)*(FS18:FS22&gt;FS22))</f>
        <v>0</v>
      </c>
      <c r="GC22" s="255">
        <f ca="1">SUMPRODUCT((FW18:FW22=FW22)*(FN18:FN22=FN22)*(FQ18:FQ22=FQ22)*(FR18:FR22=FR22)*(FS18:FS22=FS22)*(FT18:FT22&gt;FT22))</f>
        <v>0</v>
      </c>
      <c r="GD22" s="255">
        <f t="shared" ca="1" si="1008"/>
        <v>1</v>
      </c>
      <c r="GE22" s="255" t="str">
        <f ca="1">IF(FH22&lt;&gt;"",INDEX(FH18:FH22,MATCH(5,GD18:GD22,0),0),"")</f>
        <v>New Zealand</v>
      </c>
      <c r="GF22" s="255" t="str">
        <f ca="1">IF(FD21&lt;&gt;"",FD21,"")</f>
        <v/>
      </c>
      <c r="GG22" s="255" t="str">
        <f ca="1">IF(GF22&lt;&gt;"",SUMPRODUCT((JC3:JC42=GF22)*(JF3:JF42=GF19)*(JM3:JM42="W"))+SUMPRODUCT((JC3:JC42=GF22)*(JF3:JF42=GF20)*(JM3:JM42="W"))+SUMPRODUCT((JC3:JC42=GF22)*(JF3:JF42=GF21)*(JM3:JM42="W"))+SUMPRODUCT((JC3:JC42=GF19)*(JF3:JF42=GF22)*(JM3:JM42="W"))+SUMPRODUCT((JC3:JC42=GF20)*(JF3:JF42=GF22)*(JM3:JM42="W"))+SUMPRODUCT((JC3:JC42=GF21)*(JF3:JF42=GF22)*(JM3:JM42="W")),"")</f>
        <v/>
      </c>
      <c r="GH22" s="255" t="str">
        <f ca="1">IF(GF22&lt;&gt;"",SUMPRODUCT((JC3:JC42=GF22)*(JF3:JF42=GF19)*(JM3:JM42="D"))+SUMPRODUCT((JC3:JC42=GF22)*(JF3:JF42=GF20)*(JM3:JM42="D"))+SUMPRODUCT((JC3:JC42=GF22)*(JF3:JF42=GF21)*(JM3:JM42="D"))+SUMPRODUCT((JC3:JC42=GF19)*(JF3:JF42=GF22)*(JM3:JM42="D"))+SUMPRODUCT((JC3:JC42=GF20)*(JF3:JF42=GF22)*(JM3:JM42="D"))+SUMPRODUCT((JC3:JC42=GF21)*(JF3:JF42=GF22)*(JM3:JM42="D")),"")</f>
        <v/>
      </c>
      <c r="GI22" s="255" t="str">
        <f ca="1">IF(GF22&lt;&gt;"",SUMPRODUCT((JC3:JC42=GF22)*(JF3:JF42=GF19)*(JM3:JM42="L"))+SUMPRODUCT((JC3:JC42=GF22)*(JF3:JF42=GF20)*(JM3:JM42="L"))+SUMPRODUCT((JC3:JC42=GF22)*(JF3:JF42=GF21)*(JM3:JM42="L"))+SUMPRODUCT((JC3:JC42=GF19)*(JF3:JF42=GF22)*(JM3:JM42="L"))+SUMPRODUCT((JC3:JC42=GF20)*(JF3:JF42=GF22)*(JM3:JM42="L"))+SUMPRODUCT((JC3:JC42=GF21)*(JF3:JF42=GF22)*(JM3:JM42="L")),"")</f>
        <v/>
      </c>
      <c r="GJ22" s="255">
        <f ca="1">IF(GF22&lt;&gt;"",VLOOKUP(GF22,EI4:EM29,5,FALSE),0)</f>
        <v>0</v>
      </c>
      <c r="GK22" s="255">
        <f ca="1">IF(GF22&lt;&gt;"",VLOOKUP(GF22,EI4:EN29,6,FALSE),0)</f>
        <v>0</v>
      </c>
      <c r="GL22" s="255">
        <f ca="1">GJ22-GK22+1000</f>
        <v>1000</v>
      </c>
      <c r="GM22" s="255">
        <f ca="1">IF(GF22&lt;&gt;"",VLOOKUP(GF22,EI4:EP29,8,FALSE),0)</f>
        <v>0</v>
      </c>
      <c r="GN22" s="255">
        <f ca="1">IF(GF22&lt;&gt;"",VLOOKUP(GF22,EI4:EQ29,9,FALSE),0)</f>
        <v>0</v>
      </c>
      <c r="GO22" s="255" t="str">
        <f ca="1">IF(GF22&lt;&gt;"",GM22-GN22+1000,"")</f>
        <v/>
      </c>
      <c r="GP22" s="255" t="str">
        <f ca="1">IF(GF22&lt;&gt;"",VLOOKUP(GF22,EI18:EM22,5,FALSE),"")</f>
        <v/>
      </c>
      <c r="GQ22" s="255" t="str">
        <f ca="1">IF(GF22&lt;&gt;"",VLOOKUP(GF22,EI18:EP22,8,FALSE),"")</f>
        <v/>
      </c>
      <c r="GR22" s="255" t="str">
        <f ca="1">IF(GF22&lt;&gt;"",VLOOKUP(GF22,EI18:EW22,15,FALSE),"")</f>
        <v/>
      </c>
      <c r="GS22" s="255" t="str">
        <f ca="1">IF(GF22&lt;&gt;"",SUMPRODUCT((JC3:JC42=GF22)*(JF3:JF42=GF19)*JI3:JI42)+SUMPRODUCT((JC3:JC42=GF22)*(JF3:JF42=GF20)*JI3:JI42)+SUMPRODUCT((JC3:JC42=GF22)*(JF3:JF42=GF21)*JI3:JI42)+SUMPRODUCT((JC3:JC42=GF19)*(JF3:JF42=GF22)*JJ3:JJ42)+SUMPRODUCT((JC3:JC42=GF20)*(JF3:JF42=GF22)*JJ3:JJ42)+SUMPRODUCT((JC3:JC42=GF21)*(JF3:JF42=GF22)*JJ3:JJ42),"")</f>
        <v/>
      </c>
      <c r="GT22" s="255" t="str">
        <f ca="1">IF(GF22&lt;&gt;"",SUMPRODUCT((JC3:JC42=GF22)*(JF3:JF42=GF19)*JK3:JK42)+SUMPRODUCT((JC3:JC42=GF22)*(JF3:JF42=GF20)*JK3:JK42)+SUMPRODUCT((JC3:JC42=GF22)*(JF3:JF42=GF21)*JK3:JK42)+SUMPRODUCT((JC3:JC42=GF19)*(JF3:JF42=GF22)*JL3:JL42)+SUMPRODUCT((JC3:JC42=GF20)*(JF3:JF42=GF22)*JL3:JL42)+SUMPRODUCT((JC3:JC42=GF21)*(JF3:JF42=GF22)*JL3:JL42),"")</f>
        <v/>
      </c>
      <c r="GU22" s="255" t="str">
        <f ca="1">IF(GF22&lt;&gt;"",GG22*4+GH22*2+GS22+GT22,"")</f>
        <v/>
      </c>
      <c r="GV22" s="255" t="str">
        <f ca="1">IF(GF22&lt;&gt;"",RANK(GU22,GU19:GU22),"")</f>
        <v/>
      </c>
      <c r="GW22" s="255">
        <f ca="1">SUMPRODUCT((GU19:GU22=GU22)*(GL19:GL22&gt;GL22))</f>
        <v>0</v>
      </c>
      <c r="GX22" s="255">
        <f ca="1">SUMPRODUCT((GU19:GU22=GU22)*(GL19:GL22=GL22)*(GO19:GO22&gt;GO22))</f>
        <v>0</v>
      </c>
      <c r="GY22" s="255">
        <f ca="1">SUMPRODUCT((GU18:GU22=GU22)*(GL18:GL22=GL22)*(GO18:GO22=GO22)*(GP18:GP22&gt;GP22))</f>
        <v>0</v>
      </c>
      <c r="GZ22" s="255">
        <f ca="1">SUMPRODUCT((GU18:GU22=GU22)*(GL18:GL22=GL22)*(GO18:GO22=GO22)*(GP18:GP22=GP22)*(GQ18:GQ22&gt;GQ22))</f>
        <v>0</v>
      </c>
      <c r="HA22" s="255">
        <f ca="1">SUMPRODUCT((GU18:GU22=GU22)*(GL18:GL22=GL22)*(GO18:GO22=GO22)*(GP18:GP22=GP22)*(GQ18:GQ22=GQ22)*(GR18:GR22&gt;GR22))</f>
        <v>0</v>
      </c>
      <c r="HB22" s="255" t="str">
        <f t="shared" ca="1" si="1009"/>
        <v/>
      </c>
      <c r="HC22" s="255" t="str">
        <f ca="1">IF(GF22&lt;&gt;"",INDEX(GF19:GF22,MATCH(5,HB19:HB22,0),0),"")</f>
        <v/>
      </c>
      <c r="HD22" s="255" t="str">
        <f ca="1">IF(FE20&lt;&gt;"",FE20,"")</f>
        <v/>
      </c>
      <c r="HE22" s="255" t="str">
        <f ca="1">IF(HD22&lt;&gt;"",SUMPRODUCT((JC3:JC42=HD22)*(JF3:JF42=HD23)*(JM3:JM42="W"))+SUMPRODUCT((JC3:JC42=HD22)*(JF3:JF42=HD20)*(JM3:JM42="W"))+SUMPRODUCT((JC3:JC42=HD22)*(JF3:JF42=HD21)*(JM3:JM42="W"))+SUMPRODUCT((JC3:JC42=HD23)*(JF3:JF42=HD22)*(JN3:JN42="W"))+SUMPRODUCT((JC3:JC42=HD20)*(JF3:JF42=HD22)*(JN3:JN42="W"))+SUMPRODUCT((JC3:JC42=HD21)*(JF3:JF42=HD22)*(JN3:JN42="W")),"")</f>
        <v/>
      </c>
      <c r="HF22" s="255" t="str">
        <f ca="1">IF(HD22&lt;&gt;"",SUMPRODUCT((JC3:JC42=HD22)*(JF3:JF42=HD23)*(JM3:JM42="D"))+SUMPRODUCT((JC3:JC42=HD22)*(JF3:JF42=HD20)*(JM3:JM42="D"))+SUMPRODUCT((JC3:JC42=HD22)*(JF3:JF42=HD21)*(JM3:JM42="D"))+SUMPRODUCT((JC3:JC42=HD23)*(JF3:JF42=HD22)*(JM3:JM42="D"))+SUMPRODUCT((JC3:JC42=HD20)*(JF3:JF42=HD22)*(JM3:JM42="D"))+SUMPRODUCT((JC3:JC42=HD21)*(JF3:JF42=HD22)*(JM3:JM42="D")),"")</f>
        <v/>
      </c>
      <c r="HG22" s="255" t="str">
        <f ca="1">IF(HD22&lt;&gt;"",SUMPRODUCT((JC3:JC42=HD22)*(JF3:JF42=HD23)*(JM3:JM42="L"))+SUMPRODUCT((JC3:JC42=HD22)*(JF3:JF42=HD20)*(JM3:JM42="L"))+SUMPRODUCT((JC3:JC42=HD22)*(JF3:JF42=HD21)*(JM3:JM42="L"))+SUMPRODUCT((JC3:JC42=HD23)*(JF3:JF42=HD22)*(JN3:JN42="L"))+SUMPRODUCT((JC3:JC42=HD20)*(JF3:JF42=HD22)*(JN3:JN42="L"))+SUMPRODUCT((JC3:JC42=HD21)*(JF3:JF42=HD22)*(JN3:JN42="L")),"")</f>
        <v/>
      </c>
      <c r="HH22" s="255">
        <f ca="1">IF(HD22&lt;&gt;"",VLOOKUP(HD22,EI4:EM29,5,FALSE),0)</f>
        <v>0</v>
      </c>
      <c r="HI22" s="255">
        <f ca="1">IF(HD22&lt;&gt;"",VLOOKUP(HD22,EI4:EN29,6,FALSE),0)</f>
        <v>0</v>
      </c>
      <c r="HJ22" s="255">
        <f ca="1">HH22-HI22+1000</f>
        <v>1000</v>
      </c>
      <c r="HK22" s="255">
        <f ca="1">IF(HD22&lt;&gt;"",VLOOKUP(HD22,EI4:EP29,8,FALSE),0)</f>
        <v>0</v>
      </c>
      <c r="HL22" s="255">
        <f ca="1">IF(HD22&lt;&gt;"",VLOOKUP(HD22,EI4:EQ29,9,FALSE),0)</f>
        <v>0</v>
      </c>
      <c r="HM22" s="255" t="str">
        <f ca="1">IF(HD22&lt;&gt;"",HK22-HL22+1000,"")</f>
        <v/>
      </c>
      <c r="HN22" s="255" t="str">
        <f ca="1">IF(HD22&lt;&gt;"",VLOOKUP(HD22,EI18:EM22,5,FALSE),"")</f>
        <v/>
      </c>
      <c r="HO22" s="255" t="str">
        <f ca="1">IF(HD22&lt;&gt;"",VLOOKUP(HD22,EI18:EP22,8,FALSE),"")</f>
        <v/>
      </c>
      <c r="HP22" s="255" t="str">
        <f ca="1">IF(HD22&lt;&gt;"",VLOOKUP(HD22,EI18:EW22,15,FALSE),"")</f>
        <v/>
      </c>
      <c r="HQ22" s="255" t="str">
        <f ca="1">IF(HD22&lt;&gt;"",SUMPRODUCT((JC3:JC42=HD22)*(JF3:JF42=HD23)*JI3:JI42)+SUMPRODUCT((JC3:JC42=HD22)*(JF3:JF42=HD20)*JI3:JI42)+SUMPRODUCT((JC3:JC42=HD22)*(JF3:JF42=HD21)*JI3:JI42)+SUMPRODUCT((JC3:JC42=HD23)*(JF3:JF42=HD22)*JJ3:JJ42)+SUMPRODUCT((JC3:JC42=HD20)*(JF3:JF42=HD22)*JJ3:JJ42)+SUMPRODUCT((JC3:JC42=HD21)*(JF3:JF42=HD22)*JJ3:JJ42),"")</f>
        <v/>
      </c>
      <c r="HR22" s="255" t="str">
        <f ca="1">IF(HD22&lt;&gt;"",SUMPRODUCT((JC3:JC42=HD22)*(JF3:JF42=HD23)*JK3:JK42)+SUMPRODUCT((JC3:JC42=HD22)*(JF3:JF42=HD20)*JK3:JK42)+SUMPRODUCT((JC3:JC42=HD22)*(JF3:JF42=HD21)*JK3:JK42)+SUMPRODUCT((JC3:JC42=HD23)*(JF3:JF42=HD22)*JL3:JL42)+SUMPRODUCT((JC3:JC42=HD20)*(JF3:JF42=HD22)*JL3:JL42)+SUMPRODUCT((JC3:JC42=HD21)*(JF3:JF42=HD22)*JL3:JL42),"")</f>
        <v/>
      </c>
      <c r="HS22" s="255" t="str">
        <f ca="1">IF(HD22&lt;&gt;"",HE22*4+HF22*2+HQ22+HR22,"")</f>
        <v/>
      </c>
      <c r="HT22" s="255" t="str">
        <f ca="1">IF(HD22&lt;&gt;"",RANK(HS22,HS20:HS23),"")</f>
        <v/>
      </c>
      <c r="HU22" s="255">
        <f ca="1">SUMPRODUCT((HS20:HS23=HS22)*(HJ20:HJ23&gt;HJ22))</f>
        <v>0</v>
      </c>
      <c r="HV22" s="255">
        <f ca="1">SUMPRODUCT((HS20:HS23=HS22)*(HJ20:HJ23=HJ22)*(HM20:HM23&gt;HM22))</f>
        <v>0</v>
      </c>
      <c r="HW22" s="255">
        <f ca="1">SUMPRODUCT((HS18:HS22=HS22)*(HJ18:HJ22=HJ22)*(HM18:HM22=HM22)*(HN18:HN22&gt;HN22))</f>
        <v>0</v>
      </c>
      <c r="HX22" s="255">
        <f ca="1">SUMPRODUCT((HS18:HS22=HS22)*(HJ18:HJ22=HJ22)*(HM18:HM22=HM22)*(HN18:HN22=HN22)*(HO18:HO22&gt;HO22))</f>
        <v>0</v>
      </c>
      <c r="HY22" s="255">
        <f ca="1">SUMPRODUCT((HS18:HS22=HS22)*(HJ18:HJ22=HJ22)*(HM18:HM22=HM22)*(HN18:HN22=HN22)*(HO18:HO22=HO22)*(HP18:HP22&gt;HP22))</f>
        <v>0</v>
      </c>
      <c r="HZ22" s="255" t="str">
        <f t="shared" ca="1" si="1141"/>
        <v/>
      </c>
      <c r="IA22" s="255" t="str">
        <f ca="1">IF(HD22&lt;&gt;"",INDEX(HD20:HD22,MATCH(5,HZ20:HZ22,0),0),"")</f>
        <v/>
      </c>
      <c r="IB22" s="255" t="str">
        <f ca="1">IF(FF19&lt;&gt;"",FF19,"")</f>
        <v/>
      </c>
      <c r="IC22" s="255">
        <f ca="1">SUMPRODUCT((JC3:JC42=IB22)*(JF3:JF42=IB23)*(JM3:JM42="W"))+SUMPRODUCT((JC3:JC42=IB22)*(JF3:JF42=IB24)*(JM3:JM42="W"))+SUMPRODUCT((JC3:JC42=IB22)*(JF3:JF42=IB21)*(JM3:JM42="W"))+SUMPRODUCT((JC3:JC42=IB23)*(JF3:JF42=IB22)*(JN3:JN42="W"))+SUMPRODUCT((JC3:JC42=IB24)*(JF3:JF42=IB22)*(JN3:JN42="W"))+SUMPRODUCT((JC3:JC42=IB21)*(JF3:JF42=IB22)*(JN3:JN42="W"))</f>
        <v>0</v>
      </c>
      <c r="ID22" s="255">
        <f ca="1">SUMPRODUCT((JC3:JC42=IB22)*(JF3:JF42=IB23)*(JM3:JM42="D"))+SUMPRODUCT((JC3:JC42=IB22)*(JF3:JF42=IB24)*(JM3:JM42="D"))+SUMPRODUCT((JC3:JC42=IB22)*(JF3:JF42=IB21)*(JM3:JM42="D"))+SUMPRODUCT((JC3:JC42=IB23)*(JF3:JF42=IB22)*(JM3:JM42="D"))+SUMPRODUCT((JC3:JC42=IB24)*(JF3:JF42=IB22)*(JM3:JM42="D"))+SUMPRODUCT((JC3:JC42=IB21)*(JF3:JF42=IB22)*(JM3:JM42="D"))</f>
        <v>0</v>
      </c>
      <c r="IE22" s="255">
        <f ca="1">SUMPRODUCT((JC3:JC42=IB22)*(JF3:JF42=IB23)*(JM3:JM42="L"))+SUMPRODUCT((JC3:JC42=IB22)*(JF3:JF42=IB24)*(JM3:JM42="L"))+SUMPRODUCT((JC3:JC42=IB22)*(JF3:JF42=IB21)*(JM3:JM42="L"))+SUMPRODUCT((JC3:JC42=IB23)*(JF3:JF42=IB22)*(JN3:JN42="L"))+SUMPRODUCT((JC3:JC42=IB24)*(JF3:JF42=IB22)*(JN3:JN42="L"))+SUMPRODUCT((JC3:JC42=IB21)*(JF3:JF42=IB22)*(JN3:JN42="L"))</f>
        <v>0</v>
      </c>
      <c r="IF22" s="255">
        <f ca="1">IF(IB22&lt;&gt;"",VLOOKUP(IB22,EI4:EM29,5,FALSE),0)</f>
        <v>0</v>
      </c>
      <c r="IG22" s="255">
        <f ca="1">IF(IB22&lt;&gt;"",VLOOKUP(IB22,EI4:EN29,6,FALSE),0)</f>
        <v>0</v>
      </c>
      <c r="IH22" s="255">
        <f ca="1">IF22-IG22+1000</f>
        <v>1000</v>
      </c>
      <c r="II22" s="255">
        <f ca="1">IF(IB22&lt;&gt;"",VLOOKUP(IB22,EI4:EP29,8,FALSE),0)</f>
        <v>0</v>
      </c>
      <c r="IJ22" s="255">
        <f ca="1">IF(IB22&lt;&gt;"",VLOOKUP(IB22,EI4:EQ29,9,FALSE),0)</f>
        <v>0</v>
      </c>
      <c r="IK22" s="255">
        <f t="shared" ref="IK22" ca="1" si="1220">II22-IJ22+1000</f>
        <v>1000</v>
      </c>
      <c r="IL22" s="255" t="str">
        <f ca="1">IF(IB22&lt;&gt;"",VLOOKUP(IB22,EI18:EM22,5,FALSE),"")</f>
        <v/>
      </c>
      <c r="IM22" s="255" t="str">
        <f ca="1">IF(IB22&lt;&gt;"",VLOOKUP(IB22,EI18:EP22,8,FALSE),"")</f>
        <v/>
      </c>
      <c r="IN22" s="255" t="str">
        <f ca="1">IF(IB22&lt;&gt;"",VLOOKUP(IB22,EI18:EW22,15,FALSE),"")</f>
        <v/>
      </c>
      <c r="IO22" s="255">
        <f ca="1">SUMPRODUCT((JC3:JC42=IB22)*(JF3:JF42=IB23)*JI3:JI42)+SUMPRODUCT((JC3:JC42=IB22)*(JF3:JF42=IB24)*JI3:JI42)+SUMPRODUCT((JC3:JC42=IB22)*(JF3:JF42=IB21)*JI3:JI42)+SUMPRODUCT((JC3:JC42=IB23)*(JF3:JF42=IB22)*JJ3:JJ42)+SUMPRODUCT((JC3:JC42=IB24)*(JF3:JF42=IB22)*JJ3:JJ42)+SUMPRODUCT((JC3:JC42=IB21)*(JF3:JF42=IB22)*JJ3:JJ42)</f>
        <v>0</v>
      </c>
      <c r="IP22" s="255">
        <f ca="1">SUMPRODUCT((JC3:JC42=IB22)*(JF3:JF42=IB23)*JK3:JK42)+SUMPRODUCT((JC3:JC42=IB22)*(JF3:JF42=IB24)*JK3:JK42)+SUMPRODUCT((JC3:JC42=IB22)*(JF3:JF42=IB21)*JK3:JK42)+SUMPRODUCT((JC3:JC42=IB23)*(JF3:JF42=IB22)*JL3:JL42)+SUMPRODUCT((JC3:JC42=IB24)*(JF3:JF42=IB22)*JL3:JL42)+SUMPRODUCT((JC3:JC42=IB21)*(JF3:JF42=IB22)*JL3:JL42)</f>
        <v>0</v>
      </c>
      <c r="IQ22" s="255">
        <f t="shared" ref="IQ22" ca="1" si="1221">IC22*4+ID22*2+IO22+IP22</f>
        <v>0</v>
      </c>
      <c r="IR22" s="255" t="str">
        <f ca="1">IF(IB22&lt;&gt;"",RANK(IQ22,IQ21:IQ24),"")</f>
        <v/>
      </c>
      <c r="IS22" s="255">
        <f ca="1">SUMPRODUCT((IQ21:IQ24=IQ22)*(IH21:IH24&gt;IH22))</f>
        <v>0</v>
      </c>
      <c r="IT22" s="255">
        <f ca="1">SUMPRODUCT((IQ21:IQ24=IQ22)*(IH21:IH24=IH22)*(IK21:IK24&gt;IK22))</f>
        <v>0</v>
      </c>
      <c r="IU22" s="255">
        <f ca="1">SUMPRODUCT((IQ18:IQ22=IQ22)*(IH18:IH22=IH22)*(IK18:IK22=IK22)*(IL18:IL22&gt;IL22))</f>
        <v>0</v>
      </c>
      <c r="IV22" s="255">
        <f ca="1">SUMPRODUCT((IQ18:IQ22=IQ22)*(IH18:IH22=IH22)*(IK18:IK22=IK22)*(IL18:IL22=IL22)*(IM18:IM22&gt;IM22))</f>
        <v>0</v>
      </c>
      <c r="IW22" s="255">
        <f ca="1">SUMPRODUCT((IQ18:IQ22=IQ22)*(IH18:IH22=IH22)*(IK18:IK22=IK22)*(IL18:IL22=IL22)*(IM18:IM22=IM22)*(IN18:IN22&gt;IN22))</f>
        <v>0</v>
      </c>
      <c r="IX22" s="255" t="str">
        <f t="shared" ca="1" si="1175"/>
        <v/>
      </c>
      <c r="IY22" s="255" t="str">
        <f ca="1">IF(IB21&lt;&gt;"",IF(IB21=IY21,IB22,IB21),"")</f>
        <v/>
      </c>
      <c r="IZ22" s="255" t="str">
        <f ca="1">IF(IY22&lt;&gt;"",IY22,IF(IA22&lt;&gt;"",IA22,IF(HC22&lt;&gt;"",HC22,IF(GE22&lt;&gt;"",GE22,FA22))))</f>
        <v>New Zealand</v>
      </c>
      <c r="JA22" s="255">
        <v>5</v>
      </c>
      <c r="JB22" s="255">
        <v>20</v>
      </c>
      <c r="JC22" s="255" t="str">
        <f t="shared" si="18"/>
        <v>Tonga</v>
      </c>
      <c r="JD22" s="255" t="str">
        <f ca="1">IF(OFFSET('All Players'!$W29,0,JD$1)&lt;&gt;"",OFFSET('All Players'!$W29,0,JD$1),"")</f>
        <v/>
      </c>
      <c r="JE22" s="255" t="str">
        <f ca="1">IF(OFFSET('All Players'!$Y29,0,JD$1)&lt;&gt;"",OFFSET('All Players'!$Y29,0,JD$1),"")</f>
        <v/>
      </c>
      <c r="JF22" s="255" t="str">
        <f t="shared" si="19"/>
        <v>Namibia</v>
      </c>
      <c r="JG22" s="255" t="str">
        <f ca="1">IF(OFFSET('All Players'!$AA29,0,JF$1)&lt;&gt;"",OFFSET('All Players'!$AA29,0,JF$1),"")</f>
        <v/>
      </c>
      <c r="JH22" s="255" t="str">
        <f ca="1">IF(OFFSET('All Players'!$AC29,0,JG$1)&lt;&gt;"",OFFSET('All Players'!$AC29,0,JG$1),"")</f>
        <v/>
      </c>
      <c r="JI22" s="255">
        <f t="shared" ca="1" si="20"/>
        <v>0</v>
      </c>
      <c r="JJ22" s="255">
        <f t="shared" ca="1" si="21"/>
        <v>0</v>
      </c>
      <c r="JK22" s="255">
        <f t="shared" ca="1" si="22"/>
        <v>0</v>
      </c>
      <c r="JL22" s="255">
        <f t="shared" ca="1" si="23"/>
        <v>0</v>
      </c>
      <c r="JM22" s="255" t="str">
        <f t="shared" ca="1" si="24"/>
        <v/>
      </c>
      <c r="JN22" s="255" t="str">
        <f t="shared" ca="1" si="25"/>
        <v/>
      </c>
      <c r="JO22" s="255">
        <f ca="1">VLOOKUP(JP22,OG18:OH22,2,FALSE)</f>
        <v>1</v>
      </c>
      <c r="JP22" s="255" t="s">
        <v>49</v>
      </c>
      <c r="JQ22" s="255">
        <f t="shared" ca="1" si="867"/>
        <v>0</v>
      </c>
      <c r="JR22" s="255">
        <f t="shared" ca="1" si="868"/>
        <v>0</v>
      </c>
      <c r="JS22" s="255">
        <f t="shared" ca="1" si="869"/>
        <v>0</v>
      </c>
      <c r="JT22" s="255">
        <f t="shared" ca="1" si="870"/>
        <v>0</v>
      </c>
      <c r="JU22" s="255">
        <f t="shared" ca="1" si="1010"/>
        <v>0</v>
      </c>
      <c r="JV22" s="255">
        <f t="shared" ca="1" si="871"/>
        <v>1000</v>
      </c>
      <c r="JW22" s="255">
        <f t="shared" ca="1" si="1011"/>
        <v>0</v>
      </c>
      <c r="JX22" s="255">
        <f t="shared" ca="1" si="1012"/>
        <v>0</v>
      </c>
      <c r="JY22" s="255">
        <f t="shared" ca="1" si="872"/>
        <v>1000</v>
      </c>
      <c r="JZ22" s="255">
        <f t="shared" ca="1" si="873"/>
        <v>0</v>
      </c>
      <c r="KA22" s="255">
        <f ca="1">SUMIF(OJ:OJ,JP22,OP:OP)+SUMIF(OM:OM,JP22,OQ:OQ)</f>
        <v>0</v>
      </c>
      <c r="KB22" s="255">
        <f ca="1">SUMIF(OJ:OJ,JP22,OR:OR)+SUMIF(OM:OM,JP22,OS:OS)</f>
        <v>0</v>
      </c>
      <c r="KC22" s="255">
        <f t="shared" ca="1" si="874"/>
        <v>0</v>
      </c>
      <c r="KD22" s="255">
        <v>21</v>
      </c>
      <c r="KE22" s="255">
        <f t="shared" ca="1" si="1013"/>
        <v>1</v>
      </c>
      <c r="KG22" s="255">
        <f ca="1">RANK(KC22,KC$18:KC$22)+COUNTIF(KC$18:KC22,KC22)-1</f>
        <v>5</v>
      </c>
      <c r="KH22" s="255" t="str">
        <f ca="1">INDEX(JP$18:JP$22,MATCH(5,KG$18:KG$22,0),0)</f>
        <v>Namibia</v>
      </c>
      <c r="KI22" s="255">
        <f t="shared" ca="1" si="1014"/>
        <v>1</v>
      </c>
      <c r="KJ22" s="255" t="str">
        <f ca="1">IF(AND(KJ21&lt;&gt;"",KI22=1),KH22,"")</f>
        <v>Namibia</v>
      </c>
      <c r="KO22" s="255" t="str">
        <f t="shared" ca="1" si="1015"/>
        <v>Namibia</v>
      </c>
      <c r="KP22" s="255">
        <f ca="1">SUMPRODUCT((OJ3:OJ42=KO22)*(OM3:OM42=KO18)*(OT3:OT42="W"))+SUMPRODUCT((OJ3:OJ42=KO22)*(OM3:OM42=KO19)*(OT3:OT42="W"))+SUMPRODUCT((OJ3:OJ42=KO22)*(OM3:OM42=KO20)*(OT3:OT42="W"))+SUMPRODUCT((OJ3:OJ42=KO22)*(OM3:OM42=KO21)*(OT3:OT42="W"))+SUMPRODUCT((OJ3:OJ42=KO18)*(OM3:OM42=KO22)*(OU3:OU42="W"))+SUMPRODUCT((OJ3:OJ42=KO19)*(OM3:OM42=KO22)*(OU3:OU42="W"))+SUMPRODUCT((OJ3:OJ42=KO20)*(OM3:OM42=KO22)*(OU3:OU42="W"))+SUMPRODUCT((OJ3:OJ42=KO21)*(OM3:OM42=KO22)*(OU3:OU42="W"))</f>
        <v>0</v>
      </c>
      <c r="KQ22" s="255">
        <f ca="1">SUMPRODUCT((OJ3:OJ42=KO22)*(OM3:OM42=KO18)*(OT3:OT42="D"))+SUMPRODUCT((OJ3:OJ42=KO22)*(OM3:OM42=KO19)*(OT3:OT42="D"))+SUMPRODUCT((OJ3:OJ42=KO22)*(OM3:OM42=KO20)*(OT3:OT42="D"))+SUMPRODUCT((OJ3:OJ42=KO22)*(OM3:OM42=KO21)*(OT3:OT42="D"))+SUMPRODUCT((OJ3:OJ42=KO18)*(OM3:OM42=KO22)*(OT3:OT42="D"))+SUMPRODUCT((OJ3:OJ42=KO19)*(OM3:OM42=KO22)*(OT3:OT42="D"))+SUMPRODUCT((OJ3:OJ42=KO20)*(OM3:OM42=KO22)*(OT3:OT42="D"))+SUMPRODUCT((OJ3:OJ42=KO21)*(OM3:OM42=KO22)*(OT3:OT42="D"))</f>
        <v>0</v>
      </c>
      <c r="KR22" s="255">
        <f ca="1">SUMPRODUCT((OJ3:OJ42=KO22)*(OM3:OM42=KO18)*(OT3:OT42="L"))+SUMPRODUCT((OJ3:OJ42=KO22)*(OM3:OM42=KO19)*(OT3:OT42="L"))+SUMPRODUCT((OJ3:OJ42=KO22)*(OM3:OM42=KO20)*(OT3:OT42="L"))+SUMPRODUCT((OJ3:OJ42=KO22)*(OM3:OM42=KO21)*(OT3:OT42="L"))+SUMPRODUCT((OJ3:OJ42=KO18)*(OM3:OM42=KO22)*(OU3:OU42="L"))+SUMPRODUCT((OJ3:OJ42=KO19)*(OM3:OM42=KO22)*(OU3:OU42="L"))+SUMPRODUCT((OJ3:OJ42=KO20)*(OM3:OM42=KO22)*(OU3:OU42="L"))+SUMPRODUCT((OJ3:OJ42=KO21)*(OM3:OM42=KO22)*(OU3:OU42="L"))</f>
        <v>0</v>
      </c>
      <c r="KS22" s="255">
        <f ca="1">IF(KO22&lt;&gt;"",VLOOKUP(KO22,JP4:JT29,5,FALSE),0)</f>
        <v>0</v>
      </c>
      <c r="KT22" s="255">
        <f ca="1">IF(KO22&lt;&gt;"",VLOOKUP(KO22,JP4:JU29,6,FALSE),0)</f>
        <v>0</v>
      </c>
      <c r="KU22" s="255">
        <f ca="1">KS22-KT22+1000</f>
        <v>1000</v>
      </c>
      <c r="KV22" s="255">
        <f ca="1">IF(KO22&lt;&gt;"",VLOOKUP(KO22,JP4:JW29,8,FALSE),0)</f>
        <v>0</v>
      </c>
      <c r="KW22" s="255">
        <f ca="1">IF(KO22&lt;&gt;"",VLOOKUP(KO22,JP4:JX29,9,FALSE),0)</f>
        <v>0</v>
      </c>
      <c r="KX22" s="255">
        <f ca="1">IF(KO22&lt;&gt;"",KV22-KW22+1000,"")</f>
        <v>1000</v>
      </c>
      <c r="KY22" s="255">
        <f ca="1">IF(KO22&lt;&gt;"",VLOOKUP(KO22,JP18:JT22,5,FALSE),"")</f>
        <v>0</v>
      </c>
      <c r="KZ22" s="255">
        <f ca="1">IF(KO22&lt;&gt;"",VLOOKUP(KO22,JP18:JW22,8,FALSE),"")</f>
        <v>0</v>
      </c>
      <c r="LA22" s="255">
        <f ca="1">IF(KO22&lt;&gt;"",VLOOKUP(KO22,JP18:KD22,15,FALSE),"")</f>
        <v>21</v>
      </c>
      <c r="LB22" s="255">
        <f ca="1">SUMPRODUCT((OJ3:OJ42=KO22)*(OM3:OM42=KO18)*OP3:OP42)+SUMPRODUCT((OJ3:OJ42=KO22)*(OM3:OM42=KO19)*OP3:OP42)+SUMPRODUCT((OJ3:OJ42=KO22)*(OM3:OM42=KO20)*OP3:OP42)+SUMPRODUCT((OJ3:OJ42=KO22)*(OM3:OM42=KO21)*OP3:OP42)+SUMPRODUCT((OJ3:OJ42=KO18)*(OM3:OM42=KO22)*OQ3:OQ42)+SUMPRODUCT((OJ3:OJ42=KO19)*(OM3:OM42=KO22)*OQ3:OQ42)+SUMPRODUCT((OJ3:OJ42=KO20)*(OM3:OM42=KO22)*OQ3:OQ42)+SUMPRODUCT((OJ3:OJ42=KO21)*(OM3:OM42=KO22)*OQ3:OQ42)</f>
        <v>0</v>
      </c>
      <c r="LC22" s="255">
        <f ca="1">SUMPRODUCT((OJ3:OJ42=KO22)*(OM3:OM42=KO18)*OR3:OR42)+SUMPRODUCT((OJ3:OJ42=KO22)*(OM3:OM42=KO19)*OR3:OR42)+SUMPRODUCT((OJ3:OJ42=KO22)*(OM3:OM42=KO20)*OR3:OR42)+SUMPRODUCT((OJ3:OJ42=KO22)*(OM3:OM42=KO21)*OR3:OR42)+SUMPRODUCT((OJ3:OJ42=KO18)*(OM3:OM42=KO22)*OS3:OS42)+SUMPRODUCT((OJ3:OJ42=KO19)*(OM3:OM42=KO22)*OS3:OS42)+SUMPRODUCT((OJ3:OJ42=KO20)*(OM3:OM42=KO22)*OS3:OS42)+SUMPRODUCT((OJ3:OJ42=KO21)*(OM3:OM42=KO22)*OS3:OS42)</f>
        <v>0</v>
      </c>
      <c r="LD22" s="255">
        <f ca="1">IF(KO22&lt;&gt;"",KP22*4+KQ22*2+LB22+LC22,"")</f>
        <v>0</v>
      </c>
      <c r="LE22" s="255">
        <f ca="1">IF(KO22&lt;&gt;"",RANK(LD22,LD18:LD22),"")</f>
        <v>1</v>
      </c>
      <c r="LF22" s="255">
        <f ca="1">SUMPRODUCT((LD18:LD22=LD22)*(KU18:KU22&gt;KU22))</f>
        <v>0</v>
      </c>
      <c r="LG22" s="255">
        <f ca="1">SUMPRODUCT((LD18:LD22=LD22)*(KU18:KU22=KU22)*(KX18:KX22&gt;KX22))</f>
        <v>0</v>
      </c>
      <c r="LH22" s="255">
        <f ca="1">SUMPRODUCT((LD18:LD22=LD22)*(KU18:KU22=KU22)*(KX18:KX22=KX22)*(KY18:KY22&gt;KY22))</f>
        <v>0</v>
      </c>
      <c r="LI22" s="255">
        <f ca="1">SUMPRODUCT((LD18:LD22=LD22)*(KU18:KU22=KU22)*(KX18:KX22=KX22)*(KY18:KY22=KY22)*(KZ18:KZ22&gt;KZ22))</f>
        <v>0</v>
      </c>
      <c r="LJ22" s="255">
        <f ca="1">SUMPRODUCT((LD18:LD22=LD22)*(KU18:KU22=KU22)*(KX18:KX22=KX22)*(KY18:KY22=KY22)*(KZ18:KZ22=KZ22)*(LA18:LA22&gt;LA22))</f>
        <v>0</v>
      </c>
      <c r="LK22" s="255">
        <f t="shared" ca="1" si="1018"/>
        <v>1</v>
      </c>
      <c r="LL22" s="255" t="str">
        <f ca="1">IF(KO22&lt;&gt;"",INDEX(KO18:KO22,MATCH(5,LK18:LK22,0),0),"")</f>
        <v>New Zealand</v>
      </c>
      <c r="LM22" s="255" t="str">
        <f ca="1">IF(KK21&lt;&gt;"",KK21,"")</f>
        <v/>
      </c>
      <c r="LN22" s="255" t="str">
        <f ca="1">IF(LM22&lt;&gt;"",SUMPRODUCT((OJ3:OJ42=LM22)*(OM3:OM42=LM19)*(OT3:OT42="W"))+SUMPRODUCT((OJ3:OJ42=LM22)*(OM3:OM42=LM20)*(OT3:OT42="W"))+SUMPRODUCT((OJ3:OJ42=LM22)*(OM3:OM42=LM21)*(OT3:OT42="W"))+SUMPRODUCT((OJ3:OJ42=LM19)*(OM3:OM42=LM22)*(OT3:OT42="W"))+SUMPRODUCT((OJ3:OJ42=LM20)*(OM3:OM42=LM22)*(OT3:OT42="W"))+SUMPRODUCT((OJ3:OJ42=LM21)*(OM3:OM42=LM22)*(OT3:OT42="W")),"")</f>
        <v/>
      </c>
      <c r="LO22" s="255" t="str">
        <f ca="1">IF(LM22&lt;&gt;"",SUMPRODUCT((OJ3:OJ42=LM22)*(OM3:OM42=LM19)*(OT3:OT42="D"))+SUMPRODUCT((OJ3:OJ42=LM22)*(OM3:OM42=LM20)*(OT3:OT42="D"))+SUMPRODUCT((OJ3:OJ42=LM22)*(OM3:OM42=LM21)*(OT3:OT42="D"))+SUMPRODUCT((OJ3:OJ42=LM19)*(OM3:OM42=LM22)*(OT3:OT42="D"))+SUMPRODUCT((OJ3:OJ42=LM20)*(OM3:OM42=LM22)*(OT3:OT42="D"))+SUMPRODUCT((OJ3:OJ42=LM21)*(OM3:OM42=LM22)*(OT3:OT42="D")),"")</f>
        <v/>
      </c>
      <c r="LP22" s="255" t="str">
        <f ca="1">IF(LM22&lt;&gt;"",SUMPRODUCT((OJ3:OJ42=LM22)*(OM3:OM42=LM19)*(OT3:OT42="L"))+SUMPRODUCT((OJ3:OJ42=LM22)*(OM3:OM42=LM20)*(OT3:OT42="L"))+SUMPRODUCT((OJ3:OJ42=LM22)*(OM3:OM42=LM21)*(OT3:OT42="L"))+SUMPRODUCT((OJ3:OJ42=LM19)*(OM3:OM42=LM22)*(OT3:OT42="L"))+SUMPRODUCT((OJ3:OJ42=LM20)*(OM3:OM42=LM22)*(OT3:OT42="L"))+SUMPRODUCT((OJ3:OJ42=LM21)*(OM3:OM42=LM22)*(OT3:OT42="L")),"")</f>
        <v/>
      </c>
      <c r="LQ22" s="255">
        <f ca="1">IF(LM22&lt;&gt;"",VLOOKUP(LM22,JP4:JT29,5,FALSE),0)</f>
        <v>0</v>
      </c>
      <c r="LR22" s="255">
        <f ca="1">IF(LM22&lt;&gt;"",VLOOKUP(LM22,JP4:JU29,6,FALSE),0)</f>
        <v>0</v>
      </c>
      <c r="LS22" s="255">
        <f ca="1">LQ22-LR22+1000</f>
        <v>1000</v>
      </c>
      <c r="LT22" s="255">
        <f ca="1">IF(LM22&lt;&gt;"",VLOOKUP(LM22,JP4:JW29,8,FALSE),0)</f>
        <v>0</v>
      </c>
      <c r="LU22" s="255">
        <f ca="1">IF(LM22&lt;&gt;"",VLOOKUP(LM22,JP4:JX29,9,FALSE),0)</f>
        <v>0</v>
      </c>
      <c r="LV22" s="255" t="str">
        <f ca="1">IF(LM22&lt;&gt;"",LT22-LU22+1000,"")</f>
        <v/>
      </c>
      <c r="LW22" s="255" t="str">
        <f ca="1">IF(LM22&lt;&gt;"",VLOOKUP(LM22,JP18:JT22,5,FALSE),"")</f>
        <v/>
      </c>
      <c r="LX22" s="255" t="str">
        <f ca="1">IF(LM22&lt;&gt;"",VLOOKUP(LM22,JP18:JW22,8,FALSE),"")</f>
        <v/>
      </c>
      <c r="LY22" s="255" t="str">
        <f ca="1">IF(LM22&lt;&gt;"",VLOOKUP(LM22,JP18:KD22,15,FALSE),"")</f>
        <v/>
      </c>
      <c r="LZ22" s="255" t="str">
        <f ca="1">IF(LM22&lt;&gt;"",SUMPRODUCT((OJ3:OJ42=LM22)*(OM3:OM42=LM19)*OP3:OP42)+SUMPRODUCT((OJ3:OJ42=LM22)*(OM3:OM42=LM20)*OP3:OP42)+SUMPRODUCT((OJ3:OJ42=LM22)*(OM3:OM42=LM21)*OP3:OP42)+SUMPRODUCT((OJ3:OJ42=LM19)*(OM3:OM42=LM22)*OQ3:OQ42)+SUMPRODUCT((OJ3:OJ42=LM20)*(OM3:OM42=LM22)*OQ3:OQ42)+SUMPRODUCT((OJ3:OJ42=LM21)*(OM3:OM42=LM22)*OQ3:OQ42),"")</f>
        <v/>
      </c>
      <c r="MA22" s="255" t="str">
        <f ca="1">IF(LM22&lt;&gt;"",SUMPRODUCT((OJ3:OJ42=LM22)*(OM3:OM42=LM19)*OR3:OR42)+SUMPRODUCT((OJ3:OJ42=LM22)*(OM3:OM42=LM20)*OR3:OR42)+SUMPRODUCT((OJ3:OJ42=LM22)*(OM3:OM42=LM21)*OR3:OR42)+SUMPRODUCT((OJ3:OJ42=LM19)*(OM3:OM42=LM22)*OS3:OS42)+SUMPRODUCT((OJ3:OJ42=LM20)*(OM3:OM42=LM22)*OS3:OS42)+SUMPRODUCT((OJ3:OJ42=LM21)*(OM3:OM42=LM22)*OS3:OS42),"")</f>
        <v/>
      </c>
      <c r="MB22" s="255" t="str">
        <f ca="1">IF(LM22&lt;&gt;"",LN22*4+LO22*2+LZ22+MA22,"")</f>
        <v/>
      </c>
      <c r="MC22" s="255" t="str">
        <f ca="1">IF(LM22&lt;&gt;"",RANK(MB22,MB19:MB22),"")</f>
        <v/>
      </c>
      <c r="MD22" s="255">
        <f ca="1">SUMPRODUCT((MB19:MB22=MB22)*(LS19:LS22&gt;LS22))</f>
        <v>0</v>
      </c>
      <c r="ME22" s="255">
        <f ca="1">SUMPRODUCT((MB19:MB22=MB22)*(LS19:LS22=LS22)*(LV19:LV22&gt;LV22))</f>
        <v>0</v>
      </c>
      <c r="MF22" s="255">
        <f ca="1">SUMPRODUCT((MB18:MB22=MB22)*(LS18:LS22=LS22)*(LV18:LV22=LV22)*(LW18:LW22&gt;LW22))</f>
        <v>0</v>
      </c>
      <c r="MG22" s="255">
        <f ca="1">SUMPRODUCT((MB18:MB22=MB22)*(LS18:LS22=LS22)*(LV18:LV22=LV22)*(LW18:LW22=LW22)*(LX18:LX22&gt;LX22))</f>
        <v>0</v>
      </c>
      <c r="MH22" s="255">
        <f ca="1">SUMPRODUCT((MB18:MB22=MB22)*(LS18:LS22=LS22)*(LV18:LV22=LV22)*(LW18:LW22=LW22)*(LX18:LX22=LX22)*(LY18:LY22&gt;LY22))</f>
        <v>0</v>
      </c>
      <c r="MI22" s="255" t="str">
        <f t="shared" ca="1" si="1019"/>
        <v/>
      </c>
      <c r="MJ22" s="255" t="str">
        <f ca="1">IF(LM22&lt;&gt;"",INDEX(LM19:LM22,MATCH(5,MI19:MI22,0),0),"")</f>
        <v/>
      </c>
      <c r="MK22" s="255" t="str">
        <f ca="1">IF(KL20&lt;&gt;"",KL20,"")</f>
        <v/>
      </c>
      <c r="ML22" s="255" t="str">
        <f ca="1">IF(MK22&lt;&gt;"",SUMPRODUCT((OJ3:OJ42=MK22)*(OM3:OM42=MK23)*(OT3:OT42="W"))+SUMPRODUCT((OJ3:OJ42=MK22)*(OM3:OM42=MK20)*(OT3:OT42="W"))+SUMPRODUCT((OJ3:OJ42=MK22)*(OM3:OM42=MK21)*(OT3:OT42="W"))+SUMPRODUCT((OJ3:OJ42=MK23)*(OM3:OM42=MK22)*(OU3:OU42="W"))+SUMPRODUCT((OJ3:OJ42=MK20)*(OM3:OM42=MK22)*(OU3:OU42="W"))+SUMPRODUCT((OJ3:OJ42=MK21)*(OM3:OM42=MK22)*(OU3:OU42="W")),"")</f>
        <v/>
      </c>
      <c r="MM22" s="255" t="str">
        <f ca="1">IF(MK22&lt;&gt;"",SUMPRODUCT((OJ3:OJ42=MK22)*(OM3:OM42=MK23)*(OT3:OT42="D"))+SUMPRODUCT((OJ3:OJ42=MK22)*(OM3:OM42=MK20)*(OT3:OT42="D"))+SUMPRODUCT((OJ3:OJ42=MK22)*(OM3:OM42=MK21)*(OT3:OT42="D"))+SUMPRODUCT((OJ3:OJ42=MK23)*(OM3:OM42=MK22)*(OT3:OT42="D"))+SUMPRODUCT((OJ3:OJ42=MK20)*(OM3:OM42=MK22)*(OT3:OT42="D"))+SUMPRODUCT((OJ3:OJ42=MK21)*(OM3:OM42=MK22)*(OT3:OT42="D")),"")</f>
        <v/>
      </c>
      <c r="MN22" s="255" t="str">
        <f ca="1">IF(MK22&lt;&gt;"",SUMPRODUCT((OJ3:OJ42=MK22)*(OM3:OM42=MK23)*(OT3:OT42="L"))+SUMPRODUCT((OJ3:OJ42=MK22)*(OM3:OM42=MK20)*(OT3:OT42="L"))+SUMPRODUCT((OJ3:OJ42=MK22)*(OM3:OM42=MK21)*(OT3:OT42="L"))+SUMPRODUCT((OJ3:OJ42=MK23)*(OM3:OM42=MK22)*(OU3:OU42="L"))+SUMPRODUCT((OJ3:OJ42=MK20)*(OM3:OM42=MK22)*(OU3:OU42="L"))+SUMPRODUCT((OJ3:OJ42=MK21)*(OM3:OM42=MK22)*(OU3:OU42="L")),"")</f>
        <v/>
      </c>
      <c r="MO22" s="255">
        <f ca="1">IF(MK22&lt;&gt;"",VLOOKUP(MK22,JP4:JT29,5,FALSE),0)</f>
        <v>0</v>
      </c>
      <c r="MP22" s="255">
        <f ca="1">IF(MK22&lt;&gt;"",VLOOKUP(MK22,JP4:JU29,6,FALSE),0)</f>
        <v>0</v>
      </c>
      <c r="MQ22" s="255">
        <f ca="1">MO22-MP22+1000</f>
        <v>1000</v>
      </c>
      <c r="MR22" s="255">
        <f ca="1">IF(MK22&lt;&gt;"",VLOOKUP(MK22,JP4:JW29,8,FALSE),0)</f>
        <v>0</v>
      </c>
      <c r="MS22" s="255">
        <f ca="1">IF(MK22&lt;&gt;"",VLOOKUP(MK22,JP4:JX29,9,FALSE),0)</f>
        <v>0</v>
      </c>
      <c r="MT22" s="255" t="str">
        <f ca="1">IF(MK22&lt;&gt;"",MR22-MS22+1000,"")</f>
        <v/>
      </c>
      <c r="MU22" s="255" t="str">
        <f ca="1">IF(MK22&lt;&gt;"",VLOOKUP(MK22,JP18:JT22,5,FALSE),"")</f>
        <v/>
      </c>
      <c r="MV22" s="255" t="str">
        <f ca="1">IF(MK22&lt;&gt;"",VLOOKUP(MK22,JP18:JW22,8,FALSE),"")</f>
        <v/>
      </c>
      <c r="MW22" s="255" t="str">
        <f ca="1">IF(MK22&lt;&gt;"",VLOOKUP(MK22,JP18:KD22,15,FALSE),"")</f>
        <v/>
      </c>
      <c r="MX22" s="255" t="str">
        <f ca="1">IF(MK22&lt;&gt;"",SUMPRODUCT((OJ3:OJ42=MK22)*(OM3:OM42=MK23)*OP3:OP42)+SUMPRODUCT((OJ3:OJ42=MK22)*(OM3:OM42=MK20)*OP3:OP42)+SUMPRODUCT((OJ3:OJ42=MK22)*(OM3:OM42=MK21)*OP3:OP42)+SUMPRODUCT((OJ3:OJ42=MK23)*(OM3:OM42=MK22)*OQ3:OQ42)+SUMPRODUCT((OJ3:OJ42=MK20)*(OM3:OM42=MK22)*OQ3:OQ42)+SUMPRODUCT((OJ3:OJ42=MK21)*(OM3:OM42=MK22)*OQ3:OQ42),"")</f>
        <v/>
      </c>
      <c r="MY22" s="255" t="str">
        <f ca="1">IF(MK22&lt;&gt;"",SUMPRODUCT((OJ3:OJ42=MK22)*(OM3:OM42=MK23)*OR3:OR42)+SUMPRODUCT((OJ3:OJ42=MK22)*(OM3:OM42=MK20)*OR3:OR42)+SUMPRODUCT((OJ3:OJ42=MK22)*(OM3:OM42=MK21)*OR3:OR42)+SUMPRODUCT((OJ3:OJ42=MK23)*(OM3:OM42=MK22)*OS3:OS42)+SUMPRODUCT((OJ3:OJ42=MK20)*(OM3:OM42=MK22)*OS3:OS42)+SUMPRODUCT((OJ3:OJ42=MK21)*(OM3:OM42=MK22)*OS3:OS42),"")</f>
        <v/>
      </c>
      <c r="MZ22" s="255" t="str">
        <f ca="1">IF(MK22&lt;&gt;"",ML22*4+MM22*2+MX22+MY22,"")</f>
        <v/>
      </c>
      <c r="NA22" s="255" t="str">
        <f ca="1">IF(MK22&lt;&gt;"",RANK(MZ22,MZ20:MZ23),"")</f>
        <v/>
      </c>
      <c r="NB22" s="255">
        <f ca="1">SUMPRODUCT((MZ20:MZ23=MZ22)*(MQ20:MQ23&gt;MQ22))</f>
        <v>0</v>
      </c>
      <c r="NC22" s="255">
        <f ca="1">SUMPRODUCT((MZ20:MZ23=MZ22)*(MQ20:MQ23=MQ22)*(MT20:MT23&gt;MT22))</f>
        <v>0</v>
      </c>
      <c r="ND22" s="255">
        <f ca="1">SUMPRODUCT((MZ18:MZ22=MZ22)*(MQ18:MQ22=MQ22)*(MT18:MT22=MT22)*(MU18:MU22&gt;MU22))</f>
        <v>0</v>
      </c>
      <c r="NE22" s="255">
        <f ca="1">SUMPRODUCT((MZ18:MZ22=MZ22)*(MQ18:MQ22=MQ22)*(MT18:MT22=MT22)*(MU18:MU22=MU22)*(MV18:MV22&gt;MV22))</f>
        <v>0</v>
      </c>
      <c r="NF22" s="255">
        <f ca="1">SUMPRODUCT((MZ18:MZ22=MZ22)*(MQ18:MQ22=MQ22)*(MT18:MT22=MT22)*(MU18:MU22=MU22)*(MV18:MV22=MV22)*(MW18:MW22&gt;MW22))</f>
        <v>0</v>
      </c>
      <c r="NG22" s="255" t="str">
        <f t="shared" ca="1" si="1143"/>
        <v/>
      </c>
      <c r="NH22" s="255" t="str">
        <f ca="1">IF(MK22&lt;&gt;"",INDEX(MK20:MK22,MATCH(5,NG20:NG22,0),0),"")</f>
        <v/>
      </c>
      <c r="NI22" s="255" t="str">
        <f ca="1">IF(KM19&lt;&gt;"",KM19,"")</f>
        <v/>
      </c>
      <c r="NJ22" s="255">
        <f ca="1">SUMPRODUCT((OJ3:OJ42=NI22)*(OM3:OM42=NI23)*(OT3:OT42="W"))+SUMPRODUCT((OJ3:OJ42=NI22)*(OM3:OM42=NI24)*(OT3:OT42="W"))+SUMPRODUCT((OJ3:OJ42=NI22)*(OM3:OM42=NI21)*(OT3:OT42="W"))+SUMPRODUCT((OJ3:OJ42=NI23)*(OM3:OM42=NI22)*(OU3:OU42="W"))+SUMPRODUCT((OJ3:OJ42=NI24)*(OM3:OM42=NI22)*(OU3:OU42="W"))+SUMPRODUCT((OJ3:OJ42=NI21)*(OM3:OM42=NI22)*(OU3:OU42="W"))</f>
        <v>0</v>
      </c>
      <c r="NK22" s="255">
        <f ca="1">SUMPRODUCT((OJ3:OJ42=NI22)*(OM3:OM42=NI23)*(OT3:OT42="D"))+SUMPRODUCT((OJ3:OJ42=NI22)*(OM3:OM42=NI24)*(OT3:OT42="D"))+SUMPRODUCT((OJ3:OJ42=NI22)*(OM3:OM42=NI21)*(OT3:OT42="D"))+SUMPRODUCT((OJ3:OJ42=NI23)*(OM3:OM42=NI22)*(OT3:OT42="D"))+SUMPRODUCT((OJ3:OJ42=NI24)*(OM3:OM42=NI22)*(OT3:OT42="D"))+SUMPRODUCT((OJ3:OJ42=NI21)*(OM3:OM42=NI22)*(OT3:OT42="D"))</f>
        <v>0</v>
      </c>
      <c r="NL22" s="255">
        <f ca="1">SUMPRODUCT((OJ3:OJ42=NI22)*(OM3:OM42=NI23)*(OT3:OT42="L"))+SUMPRODUCT((OJ3:OJ42=NI22)*(OM3:OM42=NI24)*(OT3:OT42="L"))+SUMPRODUCT((OJ3:OJ42=NI22)*(OM3:OM42=NI21)*(OT3:OT42="L"))+SUMPRODUCT((OJ3:OJ42=NI23)*(OM3:OM42=NI22)*(OU3:OU42="L"))+SUMPRODUCT((OJ3:OJ42=NI24)*(OM3:OM42=NI22)*(OU3:OU42="L"))+SUMPRODUCT((OJ3:OJ42=NI21)*(OM3:OM42=NI22)*(OU3:OU42="L"))</f>
        <v>0</v>
      </c>
      <c r="NM22" s="255">
        <f ca="1">IF(NI22&lt;&gt;"",VLOOKUP(NI22,JP4:JT29,5,FALSE),0)</f>
        <v>0</v>
      </c>
      <c r="NN22" s="255">
        <f ca="1">IF(NI22&lt;&gt;"",VLOOKUP(NI22,JP4:JU29,6,FALSE),0)</f>
        <v>0</v>
      </c>
      <c r="NO22" s="255">
        <f ca="1">NM22-NN22+1000</f>
        <v>1000</v>
      </c>
      <c r="NP22" s="255">
        <f ca="1">IF(NI22&lt;&gt;"",VLOOKUP(NI22,JP4:JW29,8,FALSE),0)</f>
        <v>0</v>
      </c>
      <c r="NQ22" s="255">
        <f ca="1">IF(NI22&lt;&gt;"",VLOOKUP(NI22,JP4:JX29,9,FALSE),0)</f>
        <v>0</v>
      </c>
      <c r="NR22" s="255">
        <f t="shared" ref="NR22" ca="1" si="1222">NP22-NQ22+1000</f>
        <v>1000</v>
      </c>
      <c r="NS22" s="255" t="str">
        <f ca="1">IF(NI22&lt;&gt;"",VLOOKUP(NI22,JP18:JT22,5,FALSE),"")</f>
        <v/>
      </c>
      <c r="NT22" s="255" t="str">
        <f ca="1">IF(NI22&lt;&gt;"",VLOOKUP(NI22,JP18:JW22,8,FALSE),"")</f>
        <v/>
      </c>
      <c r="NU22" s="255" t="str">
        <f ca="1">IF(NI22&lt;&gt;"",VLOOKUP(NI22,JP18:KD22,15,FALSE),"")</f>
        <v/>
      </c>
      <c r="NV22" s="255">
        <f ca="1">SUMPRODUCT((OJ3:OJ42=NI22)*(OM3:OM42=NI23)*OP3:OP42)+SUMPRODUCT((OJ3:OJ42=NI22)*(OM3:OM42=NI24)*OP3:OP42)+SUMPRODUCT((OJ3:OJ42=NI22)*(OM3:OM42=NI21)*OP3:OP42)+SUMPRODUCT((OJ3:OJ42=NI23)*(OM3:OM42=NI22)*OQ3:OQ42)+SUMPRODUCT((OJ3:OJ42=NI24)*(OM3:OM42=NI22)*OQ3:OQ42)+SUMPRODUCT((OJ3:OJ42=NI21)*(OM3:OM42=NI22)*OQ3:OQ42)</f>
        <v>0</v>
      </c>
      <c r="NW22" s="255">
        <f ca="1">SUMPRODUCT((OJ3:OJ42=NI22)*(OM3:OM42=NI23)*OR3:OR42)+SUMPRODUCT((OJ3:OJ42=NI22)*(OM3:OM42=NI24)*OR3:OR42)+SUMPRODUCT((OJ3:OJ42=NI22)*(OM3:OM42=NI21)*OR3:OR42)+SUMPRODUCT((OJ3:OJ42=NI23)*(OM3:OM42=NI22)*OS3:OS42)+SUMPRODUCT((OJ3:OJ42=NI24)*(OM3:OM42=NI22)*OS3:OS42)+SUMPRODUCT((OJ3:OJ42=NI21)*(OM3:OM42=NI22)*OS3:OS42)</f>
        <v>0</v>
      </c>
      <c r="NX22" s="255">
        <f t="shared" ref="NX22" ca="1" si="1223">NJ22*4+NK22*2+NV22+NW22</f>
        <v>0</v>
      </c>
      <c r="NY22" s="255" t="str">
        <f ca="1">IF(NI22&lt;&gt;"",RANK(NX22,NX21:NX24),"")</f>
        <v/>
      </c>
      <c r="NZ22" s="255">
        <f ca="1">SUMPRODUCT((NX21:NX24=NX22)*(NO21:NO24&gt;NO22))</f>
        <v>0</v>
      </c>
      <c r="OA22" s="255">
        <f ca="1">SUMPRODUCT((NX21:NX24=NX22)*(NO21:NO24=NO22)*(NR21:NR24&gt;NR22))</f>
        <v>0</v>
      </c>
      <c r="OB22" s="255">
        <f ca="1">SUMPRODUCT((NX18:NX22=NX22)*(NO18:NO22=NO22)*(NR18:NR22=NR22)*(NS18:NS22&gt;NS22))</f>
        <v>0</v>
      </c>
      <c r="OC22" s="255">
        <f ca="1">SUMPRODUCT((NX18:NX22=NX22)*(NO18:NO22=NO22)*(NR18:NR22=NR22)*(NS18:NS22=NS22)*(NT18:NT22&gt;NT22))</f>
        <v>0</v>
      </c>
      <c r="OD22" s="255">
        <f ca="1">SUMPRODUCT((NX18:NX22=NX22)*(NO18:NO22=NO22)*(NR18:NR22=NR22)*(NS18:NS22=NS22)*(NT18:NT22=NT22)*(NU18:NU22&gt;NU22))</f>
        <v>0</v>
      </c>
      <c r="OE22" s="255" t="str">
        <f t="shared" ca="1" si="1178"/>
        <v/>
      </c>
      <c r="OF22" s="255" t="str">
        <f ca="1">IF(NI21&lt;&gt;"",IF(NI21=OF21,NI22,NI21),"")</f>
        <v/>
      </c>
      <c r="OG22" s="255" t="str">
        <f ca="1">IF(OF22&lt;&gt;"",OF22,IF(NH22&lt;&gt;"",NH22,IF(MJ22&lt;&gt;"",MJ22,IF(LL22&lt;&gt;"",LL22,KH22))))</f>
        <v>New Zealand</v>
      </c>
      <c r="OH22" s="255">
        <v>5</v>
      </c>
      <c r="OI22" s="255">
        <v>20</v>
      </c>
      <c r="OJ22" s="255" t="str">
        <f t="shared" si="26"/>
        <v>Tonga</v>
      </c>
      <c r="OK22" s="255" t="str">
        <f ca="1">IF(OFFSET('All Players'!$W29,0,OK$1)&lt;&gt;"",OFFSET('All Players'!$W29,0,OK$1),"")</f>
        <v/>
      </c>
      <c r="OL22" s="255" t="str">
        <f ca="1">IF(OFFSET('All Players'!$Y29,0,OK$1)&lt;&gt;"",OFFSET('All Players'!$Y29,0,OK$1),"")</f>
        <v/>
      </c>
      <c r="OM22" s="255" t="str">
        <f t="shared" si="27"/>
        <v>Namibia</v>
      </c>
      <c r="ON22" s="255" t="str">
        <f ca="1">IF(OFFSET('All Players'!$AA29,0,OM$1)&lt;&gt;"",OFFSET('All Players'!$AA29,0,OM$1),"")</f>
        <v/>
      </c>
      <c r="OO22" s="255" t="str">
        <f ca="1">IF(OFFSET('All Players'!$AC29,0,ON$1)&lt;&gt;"",OFFSET('All Players'!$AC29,0,ON$1),"")</f>
        <v/>
      </c>
      <c r="OP22" s="255">
        <f t="shared" ca="1" si="28"/>
        <v>0</v>
      </c>
      <c r="OQ22" s="255">
        <f t="shared" ca="1" si="29"/>
        <v>0</v>
      </c>
      <c r="OR22" s="255">
        <f t="shared" ca="1" si="30"/>
        <v>0</v>
      </c>
      <c r="OS22" s="255">
        <f t="shared" ca="1" si="31"/>
        <v>0</v>
      </c>
      <c r="OT22" s="255" t="str">
        <f t="shared" ca="1" si="32"/>
        <v/>
      </c>
      <c r="OU22" s="255" t="str">
        <f t="shared" ca="1" si="33"/>
        <v/>
      </c>
      <c r="OV22" s="255">
        <f ca="1">VLOOKUP(OW22,TN18:TO22,2,FALSE)</f>
        <v>1</v>
      </c>
      <c r="OW22" s="255" t="s">
        <v>49</v>
      </c>
      <c r="OX22" s="255">
        <f t="shared" ca="1" si="876"/>
        <v>0</v>
      </c>
      <c r="OY22" s="255">
        <f t="shared" ca="1" si="877"/>
        <v>0</v>
      </c>
      <c r="OZ22" s="255">
        <f t="shared" ca="1" si="878"/>
        <v>0</v>
      </c>
      <c r="PA22" s="255">
        <f t="shared" ca="1" si="879"/>
        <v>0</v>
      </c>
      <c r="PB22" s="255">
        <f t="shared" ca="1" si="1020"/>
        <v>0</v>
      </c>
      <c r="PC22" s="255">
        <f t="shared" ca="1" si="880"/>
        <v>1000</v>
      </c>
      <c r="PD22" s="255">
        <f t="shared" ca="1" si="1021"/>
        <v>0</v>
      </c>
      <c r="PE22" s="255">
        <f t="shared" ca="1" si="1022"/>
        <v>0</v>
      </c>
      <c r="PF22" s="255">
        <f t="shared" ca="1" si="881"/>
        <v>1000</v>
      </c>
      <c r="PG22" s="255">
        <f t="shared" ca="1" si="882"/>
        <v>0</v>
      </c>
      <c r="PH22" s="255">
        <f ca="1">SUMIF(TQ:TQ,OW22,TW:TW)+SUMIF(TT:TT,OW22,TX:TX)</f>
        <v>0</v>
      </c>
      <c r="PI22" s="255">
        <f ca="1">SUMIF(TQ:TQ,OW22,TY:TY)+SUMIF(TT:TT,OW22,TZ:TZ)</f>
        <v>0</v>
      </c>
      <c r="PJ22" s="255">
        <f t="shared" ca="1" si="883"/>
        <v>0</v>
      </c>
      <c r="PK22" s="255">
        <v>21</v>
      </c>
      <c r="PL22" s="255">
        <f t="shared" ca="1" si="1023"/>
        <v>1</v>
      </c>
      <c r="PN22" s="255">
        <f ca="1">RANK(PJ22,PJ$18:PJ$22)+COUNTIF(PJ$18:PJ22,PJ22)-1</f>
        <v>5</v>
      </c>
      <c r="PO22" s="255" t="str">
        <f ca="1">INDEX(OW$18:OW$22,MATCH(5,PN$18:PN$22,0),0)</f>
        <v>Namibia</v>
      </c>
      <c r="PP22" s="255">
        <f t="shared" ca="1" si="1024"/>
        <v>1</v>
      </c>
      <c r="PQ22" s="255" t="str">
        <f ca="1">IF(AND(PQ21&lt;&gt;"",PP22=1),PO22,"")</f>
        <v>Namibia</v>
      </c>
      <c r="PV22" s="255" t="str">
        <f t="shared" ca="1" si="1025"/>
        <v>Namibia</v>
      </c>
      <c r="PW22" s="255">
        <f ca="1">SUMPRODUCT((TQ3:TQ42=PV22)*(TT3:TT42=PV18)*(UA3:UA42="W"))+SUMPRODUCT((TQ3:TQ42=PV22)*(TT3:TT42=PV19)*(UA3:UA42="W"))+SUMPRODUCT((TQ3:TQ42=PV22)*(TT3:TT42=PV20)*(UA3:UA42="W"))+SUMPRODUCT((TQ3:TQ42=PV22)*(TT3:TT42=PV21)*(UA3:UA42="W"))+SUMPRODUCT((TQ3:TQ42=PV18)*(TT3:TT42=PV22)*(UB3:UB42="W"))+SUMPRODUCT((TQ3:TQ42=PV19)*(TT3:TT42=PV22)*(UB3:UB42="W"))+SUMPRODUCT((TQ3:TQ42=PV20)*(TT3:TT42=PV22)*(UB3:UB42="W"))+SUMPRODUCT((TQ3:TQ42=PV21)*(TT3:TT42=PV22)*(UB3:UB42="W"))</f>
        <v>0</v>
      </c>
      <c r="PX22" s="255">
        <f ca="1">SUMPRODUCT((TQ3:TQ42=PV22)*(TT3:TT42=PV18)*(UA3:UA42="D"))+SUMPRODUCT((TQ3:TQ42=PV22)*(TT3:TT42=PV19)*(UA3:UA42="D"))+SUMPRODUCT((TQ3:TQ42=PV22)*(TT3:TT42=PV20)*(UA3:UA42="D"))+SUMPRODUCT((TQ3:TQ42=PV22)*(TT3:TT42=PV21)*(UA3:UA42="D"))+SUMPRODUCT((TQ3:TQ42=PV18)*(TT3:TT42=PV22)*(UA3:UA42="D"))+SUMPRODUCT((TQ3:TQ42=PV19)*(TT3:TT42=PV22)*(UA3:UA42="D"))+SUMPRODUCT((TQ3:TQ42=PV20)*(TT3:TT42=PV22)*(UA3:UA42="D"))+SUMPRODUCT((TQ3:TQ42=PV21)*(TT3:TT42=PV22)*(UA3:UA42="D"))</f>
        <v>0</v>
      </c>
      <c r="PY22" s="255">
        <f ca="1">SUMPRODUCT((TQ3:TQ42=PV22)*(TT3:TT42=PV18)*(UA3:UA42="L"))+SUMPRODUCT((TQ3:TQ42=PV22)*(TT3:TT42=PV19)*(UA3:UA42="L"))+SUMPRODUCT((TQ3:TQ42=PV22)*(TT3:TT42=PV20)*(UA3:UA42="L"))+SUMPRODUCT((TQ3:TQ42=PV22)*(TT3:TT42=PV21)*(UA3:UA42="L"))+SUMPRODUCT((TQ3:TQ42=PV18)*(TT3:TT42=PV22)*(UB3:UB42="L"))+SUMPRODUCT((TQ3:TQ42=PV19)*(TT3:TT42=PV22)*(UB3:UB42="L"))+SUMPRODUCT((TQ3:TQ42=PV20)*(TT3:TT42=PV22)*(UB3:UB42="L"))+SUMPRODUCT((TQ3:TQ42=PV21)*(TT3:TT42=PV22)*(UB3:UB42="L"))</f>
        <v>0</v>
      </c>
      <c r="PZ22" s="255">
        <f ca="1">IF(PV22&lt;&gt;"",VLOOKUP(PV22,OW4:PA29,5,FALSE),0)</f>
        <v>0</v>
      </c>
      <c r="QA22" s="255">
        <f ca="1">IF(PV22&lt;&gt;"",VLOOKUP(PV22,OW4:PB29,6,FALSE),0)</f>
        <v>0</v>
      </c>
      <c r="QB22" s="255">
        <f ca="1">PZ22-QA22+1000</f>
        <v>1000</v>
      </c>
      <c r="QC22" s="255">
        <f ca="1">IF(PV22&lt;&gt;"",VLOOKUP(PV22,OW4:PD29,8,FALSE),0)</f>
        <v>0</v>
      </c>
      <c r="QD22" s="255">
        <f ca="1">IF(PV22&lt;&gt;"",VLOOKUP(PV22,OW4:PE29,9,FALSE),0)</f>
        <v>0</v>
      </c>
      <c r="QE22" s="255">
        <f ca="1">IF(PV22&lt;&gt;"",QC22-QD22+1000,"")</f>
        <v>1000</v>
      </c>
      <c r="QF22" s="255">
        <f ca="1">IF(PV22&lt;&gt;"",VLOOKUP(PV22,OW18:PA22,5,FALSE),"")</f>
        <v>0</v>
      </c>
      <c r="QG22" s="255">
        <f ca="1">IF(PV22&lt;&gt;"",VLOOKUP(PV22,OW18:PD22,8,FALSE),"")</f>
        <v>0</v>
      </c>
      <c r="QH22" s="255">
        <f ca="1">IF(PV22&lt;&gt;"",VLOOKUP(PV22,OW18:PK22,15,FALSE),"")</f>
        <v>21</v>
      </c>
      <c r="QI22" s="255">
        <f ca="1">SUMPRODUCT((TQ3:TQ42=PV22)*(TT3:TT42=PV18)*TW3:TW42)+SUMPRODUCT((TQ3:TQ42=PV22)*(TT3:TT42=PV19)*TW3:TW42)+SUMPRODUCT((TQ3:TQ42=PV22)*(TT3:TT42=PV20)*TW3:TW42)+SUMPRODUCT((TQ3:TQ42=PV22)*(TT3:TT42=PV21)*TW3:TW42)+SUMPRODUCT((TQ3:TQ42=PV18)*(TT3:TT42=PV22)*TX3:TX42)+SUMPRODUCT((TQ3:TQ42=PV19)*(TT3:TT42=PV22)*TX3:TX42)+SUMPRODUCT((TQ3:TQ42=PV20)*(TT3:TT42=PV22)*TX3:TX42)+SUMPRODUCT((TQ3:TQ42=PV21)*(TT3:TT42=PV22)*TX3:TX42)</f>
        <v>0</v>
      </c>
      <c r="QJ22" s="255">
        <f ca="1">SUMPRODUCT((TQ3:TQ42=PV22)*(TT3:TT42=PV18)*TY3:TY42)+SUMPRODUCT((TQ3:TQ42=PV22)*(TT3:TT42=PV19)*TY3:TY42)+SUMPRODUCT((TQ3:TQ42=PV22)*(TT3:TT42=PV20)*TY3:TY42)+SUMPRODUCT((TQ3:TQ42=PV22)*(TT3:TT42=PV21)*TY3:TY42)+SUMPRODUCT((TQ3:TQ42=PV18)*(TT3:TT42=PV22)*TZ3:TZ42)+SUMPRODUCT((TQ3:TQ42=PV19)*(TT3:TT42=PV22)*TZ3:TZ42)+SUMPRODUCT((TQ3:TQ42=PV20)*(TT3:TT42=PV22)*TZ3:TZ42)+SUMPRODUCT((TQ3:TQ42=PV21)*(TT3:TT42=PV22)*TZ3:TZ42)</f>
        <v>0</v>
      </c>
      <c r="QK22" s="255">
        <f ca="1">IF(PV22&lt;&gt;"",PW22*4+PX22*2+QI22+QJ22,"")</f>
        <v>0</v>
      </c>
      <c r="QL22" s="255">
        <f ca="1">IF(PV22&lt;&gt;"",RANK(QK22,QK18:QK22),"")</f>
        <v>1</v>
      </c>
      <c r="QM22" s="255">
        <f ca="1">SUMPRODUCT((QK18:QK22=QK22)*(QB18:QB22&gt;QB22))</f>
        <v>0</v>
      </c>
      <c r="QN22" s="255">
        <f ca="1">SUMPRODUCT((QK18:QK22=QK22)*(QB18:QB22=QB22)*(QE18:QE22&gt;QE22))</f>
        <v>0</v>
      </c>
      <c r="QO22" s="255">
        <f ca="1">SUMPRODUCT((QK18:QK22=QK22)*(QB18:QB22=QB22)*(QE18:QE22=QE22)*(QF18:QF22&gt;QF22))</f>
        <v>0</v>
      </c>
      <c r="QP22" s="255">
        <f ca="1">SUMPRODUCT((QK18:QK22=QK22)*(QB18:QB22=QB22)*(QE18:QE22=QE22)*(QF18:QF22=QF22)*(QG18:QG22&gt;QG22))</f>
        <v>0</v>
      </c>
      <c r="QQ22" s="255">
        <f ca="1">SUMPRODUCT((QK18:QK22=QK22)*(QB18:QB22=QB22)*(QE18:QE22=QE22)*(QF18:QF22=QF22)*(QG18:QG22=QG22)*(QH18:QH22&gt;QH22))</f>
        <v>0</v>
      </c>
      <c r="QR22" s="255">
        <f t="shared" ca="1" si="1028"/>
        <v>1</v>
      </c>
      <c r="QS22" s="255" t="str">
        <f ca="1">IF(PV22&lt;&gt;"",INDEX(PV18:PV22,MATCH(5,QR18:QR22,0),0),"")</f>
        <v>New Zealand</v>
      </c>
      <c r="QT22" s="255" t="str">
        <f ca="1">IF(PR21&lt;&gt;"",PR21,"")</f>
        <v/>
      </c>
      <c r="QU22" s="255" t="str">
        <f ca="1">IF(QT22&lt;&gt;"",SUMPRODUCT((TQ3:TQ42=QT22)*(TT3:TT42=QT19)*(UA3:UA42="W"))+SUMPRODUCT((TQ3:TQ42=QT22)*(TT3:TT42=QT20)*(UA3:UA42="W"))+SUMPRODUCT((TQ3:TQ42=QT22)*(TT3:TT42=QT21)*(UA3:UA42="W"))+SUMPRODUCT((TQ3:TQ42=QT19)*(TT3:TT42=QT22)*(UA3:UA42="W"))+SUMPRODUCT((TQ3:TQ42=QT20)*(TT3:TT42=QT22)*(UA3:UA42="W"))+SUMPRODUCT((TQ3:TQ42=QT21)*(TT3:TT42=QT22)*(UA3:UA42="W")),"")</f>
        <v/>
      </c>
      <c r="QV22" s="255" t="str">
        <f ca="1">IF(QT22&lt;&gt;"",SUMPRODUCT((TQ3:TQ42=QT22)*(TT3:TT42=QT19)*(UA3:UA42="D"))+SUMPRODUCT((TQ3:TQ42=QT22)*(TT3:TT42=QT20)*(UA3:UA42="D"))+SUMPRODUCT((TQ3:TQ42=QT22)*(TT3:TT42=QT21)*(UA3:UA42="D"))+SUMPRODUCT((TQ3:TQ42=QT19)*(TT3:TT42=QT22)*(UA3:UA42="D"))+SUMPRODUCT((TQ3:TQ42=QT20)*(TT3:TT42=QT22)*(UA3:UA42="D"))+SUMPRODUCT((TQ3:TQ42=QT21)*(TT3:TT42=QT22)*(UA3:UA42="D")),"")</f>
        <v/>
      </c>
      <c r="QW22" s="255" t="str">
        <f ca="1">IF(QT22&lt;&gt;"",SUMPRODUCT((TQ3:TQ42=QT22)*(TT3:TT42=QT19)*(UA3:UA42="L"))+SUMPRODUCT((TQ3:TQ42=QT22)*(TT3:TT42=QT20)*(UA3:UA42="L"))+SUMPRODUCT((TQ3:TQ42=QT22)*(TT3:TT42=QT21)*(UA3:UA42="L"))+SUMPRODUCT((TQ3:TQ42=QT19)*(TT3:TT42=QT22)*(UA3:UA42="L"))+SUMPRODUCT((TQ3:TQ42=QT20)*(TT3:TT42=QT22)*(UA3:UA42="L"))+SUMPRODUCT((TQ3:TQ42=QT21)*(TT3:TT42=QT22)*(UA3:UA42="L")),"")</f>
        <v/>
      </c>
      <c r="QX22" s="255">
        <f ca="1">IF(QT22&lt;&gt;"",VLOOKUP(QT22,OW4:PA29,5,FALSE),0)</f>
        <v>0</v>
      </c>
      <c r="QY22" s="255">
        <f ca="1">IF(QT22&lt;&gt;"",VLOOKUP(QT22,OW4:PB29,6,FALSE),0)</f>
        <v>0</v>
      </c>
      <c r="QZ22" s="255">
        <f ca="1">QX22-QY22+1000</f>
        <v>1000</v>
      </c>
      <c r="RA22" s="255">
        <f ca="1">IF(QT22&lt;&gt;"",VLOOKUP(QT22,OW4:PD29,8,FALSE),0)</f>
        <v>0</v>
      </c>
      <c r="RB22" s="255">
        <f ca="1">IF(QT22&lt;&gt;"",VLOOKUP(QT22,OW4:PE29,9,FALSE),0)</f>
        <v>0</v>
      </c>
      <c r="RC22" s="255" t="str">
        <f ca="1">IF(QT22&lt;&gt;"",RA22-RB22+1000,"")</f>
        <v/>
      </c>
      <c r="RD22" s="255" t="str">
        <f ca="1">IF(QT22&lt;&gt;"",VLOOKUP(QT22,OW18:PA22,5,FALSE),"")</f>
        <v/>
      </c>
      <c r="RE22" s="255" t="str">
        <f ca="1">IF(QT22&lt;&gt;"",VLOOKUP(QT22,OW18:PD22,8,FALSE),"")</f>
        <v/>
      </c>
      <c r="RF22" s="255" t="str">
        <f ca="1">IF(QT22&lt;&gt;"",VLOOKUP(QT22,OW18:PK22,15,FALSE),"")</f>
        <v/>
      </c>
      <c r="RG22" s="255" t="str">
        <f ca="1">IF(QT22&lt;&gt;"",SUMPRODUCT((TQ3:TQ42=QT22)*(TT3:TT42=QT19)*TW3:TW42)+SUMPRODUCT((TQ3:TQ42=QT22)*(TT3:TT42=QT20)*TW3:TW42)+SUMPRODUCT((TQ3:TQ42=QT22)*(TT3:TT42=QT21)*TW3:TW42)+SUMPRODUCT((TQ3:TQ42=QT19)*(TT3:TT42=QT22)*TX3:TX42)+SUMPRODUCT((TQ3:TQ42=QT20)*(TT3:TT42=QT22)*TX3:TX42)+SUMPRODUCT((TQ3:TQ42=QT21)*(TT3:TT42=QT22)*TX3:TX42),"")</f>
        <v/>
      </c>
      <c r="RH22" s="255" t="str">
        <f ca="1">IF(QT22&lt;&gt;"",SUMPRODUCT((TQ3:TQ42=QT22)*(TT3:TT42=QT19)*TY3:TY42)+SUMPRODUCT((TQ3:TQ42=QT22)*(TT3:TT42=QT20)*TY3:TY42)+SUMPRODUCT((TQ3:TQ42=QT22)*(TT3:TT42=QT21)*TY3:TY42)+SUMPRODUCT((TQ3:TQ42=QT19)*(TT3:TT42=QT22)*TZ3:TZ42)+SUMPRODUCT((TQ3:TQ42=QT20)*(TT3:TT42=QT22)*TZ3:TZ42)+SUMPRODUCT((TQ3:TQ42=QT21)*(TT3:TT42=QT22)*TZ3:TZ42),"")</f>
        <v/>
      </c>
      <c r="RI22" s="255" t="str">
        <f ca="1">IF(QT22&lt;&gt;"",QU22*4+QV22*2+RG22+RH22,"")</f>
        <v/>
      </c>
      <c r="RJ22" s="255" t="str">
        <f ca="1">IF(QT22&lt;&gt;"",RANK(RI22,RI19:RI22),"")</f>
        <v/>
      </c>
      <c r="RK22" s="255">
        <f ca="1">SUMPRODUCT((RI19:RI22=RI22)*(QZ19:QZ22&gt;QZ22))</f>
        <v>0</v>
      </c>
      <c r="RL22" s="255">
        <f ca="1">SUMPRODUCT((RI19:RI22=RI22)*(QZ19:QZ22=QZ22)*(RC19:RC22&gt;RC22))</f>
        <v>0</v>
      </c>
      <c r="RM22" s="255">
        <f ca="1">SUMPRODUCT((RI18:RI22=RI22)*(QZ18:QZ22=QZ22)*(RC18:RC22=RC22)*(RD18:RD22&gt;RD22))</f>
        <v>0</v>
      </c>
      <c r="RN22" s="255">
        <f ca="1">SUMPRODUCT((RI18:RI22=RI22)*(QZ18:QZ22=QZ22)*(RC18:RC22=RC22)*(RD18:RD22=RD22)*(RE18:RE22&gt;RE22))</f>
        <v>0</v>
      </c>
      <c r="RO22" s="255">
        <f ca="1">SUMPRODUCT((RI18:RI22=RI22)*(QZ18:QZ22=QZ22)*(RC18:RC22=RC22)*(RD18:RD22=RD22)*(RE18:RE22=RE22)*(RF18:RF22&gt;RF22))</f>
        <v>0</v>
      </c>
      <c r="RP22" s="255" t="str">
        <f t="shared" ca="1" si="1029"/>
        <v/>
      </c>
      <c r="RQ22" s="255" t="str">
        <f ca="1">IF(QT22&lt;&gt;"",INDEX(QT19:QT22,MATCH(5,RP19:RP22,0),0),"")</f>
        <v/>
      </c>
      <c r="RR22" s="255" t="str">
        <f ca="1">IF(PS20&lt;&gt;"",PS20,"")</f>
        <v/>
      </c>
      <c r="RS22" s="255" t="str">
        <f ca="1">IF(RR22&lt;&gt;"",SUMPRODUCT((TQ3:TQ42=RR22)*(TT3:TT42=RR23)*(UA3:UA42="W"))+SUMPRODUCT((TQ3:TQ42=RR22)*(TT3:TT42=RR20)*(UA3:UA42="W"))+SUMPRODUCT((TQ3:TQ42=RR22)*(TT3:TT42=RR21)*(UA3:UA42="W"))+SUMPRODUCT((TQ3:TQ42=RR23)*(TT3:TT42=RR22)*(UB3:UB42="W"))+SUMPRODUCT((TQ3:TQ42=RR20)*(TT3:TT42=RR22)*(UB3:UB42="W"))+SUMPRODUCT((TQ3:TQ42=RR21)*(TT3:TT42=RR22)*(UB3:UB42="W")),"")</f>
        <v/>
      </c>
      <c r="RT22" s="255" t="str">
        <f ca="1">IF(RR22&lt;&gt;"",SUMPRODUCT((TQ3:TQ42=RR22)*(TT3:TT42=RR23)*(UA3:UA42="D"))+SUMPRODUCT((TQ3:TQ42=RR22)*(TT3:TT42=RR20)*(UA3:UA42="D"))+SUMPRODUCT((TQ3:TQ42=RR22)*(TT3:TT42=RR21)*(UA3:UA42="D"))+SUMPRODUCT((TQ3:TQ42=RR23)*(TT3:TT42=RR22)*(UA3:UA42="D"))+SUMPRODUCT((TQ3:TQ42=RR20)*(TT3:TT42=RR22)*(UA3:UA42="D"))+SUMPRODUCT((TQ3:TQ42=RR21)*(TT3:TT42=RR22)*(UA3:UA42="D")),"")</f>
        <v/>
      </c>
      <c r="RU22" s="255" t="str">
        <f ca="1">IF(RR22&lt;&gt;"",SUMPRODUCT((TQ3:TQ42=RR22)*(TT3:TT42=RR23)*(UA3:UA42="L"))+SUMPRODUCT((TQ3:TQ42=RR22)*(TT3:TT42=RR20)*(UA3:UA42="L"))+SUMPRODUCT((TQ3:TQ42=RR22)*(TT3:TT42=RR21)*(UA3:UA42="L"))+SUMPRODUCT((TQ3:TQ42=RR23)*(TT3:TT42=RR22)*(UB3:UB42="L"))+SUMPRODUCT((TQ3:TQ42=RR20)*(TT3:TT42=RR22)*(UB3:UB42="L"))+SUMPRODUCT((TQ3:TQ42=RR21)*(TT3:TT42=RR22)*(UB3:UB42="L")),"")</f>
        <v/>
      </c>
      <c r="RV22" s="255">
        <f ca="1">IF(RR22&lt;&gt;"",VLOOKUP(RR22,OW4:PA29,5,FALSE),0)</f>
        <v>0</v>
      </c>
      <c r="RW22" s="255">
        <f ca="1">IF(RR22&lt;&gt;"",VLOOKUP(RR22,OW4:PB29,6,FALSE),0)</f>
        <v>0</v>
      </c>
      <c r="RX22" s="255">
        <f ca="1">RV22-RW22+1000</f>
        <v>1000</v>
      </c>
      <c r="RY22" s="255">
        <f ca="1">IF(RR22&lt;&gt;"",VLOOKUP(RR22,OW4:PD29,8,FALSE),0)</f>
        <v>0</v>
      </c>
      <c r="RZ22" s="255">
        <f ca="1">IF(RR22&lt;&gt;"",VLOOKUP(RR22,OW4:PE29,9,FALSE),0)</f>
        <v>0</v>
      </c>
      <c r="SA22" s="255" t="str">
        <f ca="1">IF(RR22&lt;&gt;"",RY22-RZ22+1000,"")</f>
        <v/>
      </c>
      <c r="SB22" s="255" t="str">
        <f ca="1">IF(RR22&lt;&gt;"",VLOOKUP(RR22,OW18:PA22,5,FALSE),"")</f>
        <v/>
      </c>
      <c r="SC22" s="255" t="str">
        <f ca="1">IF(RR22&lt;&gt;"",VLOOKUP(RR22,OW18:PD22,8,FALSE),"")</f>
        <v/>
      </c>
      <c r="SD22" s="255" t="str">
        <f ca="1">IF(RR22&lt;&gt;"",VLOOKUP(RR22,OW18:PK22,15,FALSE),"")</f>
        <v/>
      </c>
      <c r="SE22" s="255" t="str">
        <f ca="1">IF(RR22&lt;&gt;"",SUMPRODUCT((TQ3:TQ42=RR22)*(TT3:TT42=RR23)*TW3:TW42)+SUMPRODUCT((TQ3:TQ42=RR22)*(TT3:TT42=RR20)*TW3:TW42)+SUMPRODUCT((TQ3:TQ42=RR22)*(TT3:TT42=RR21)*TW3:TW42)+SUMPRODUCT((TQ3:TQ42=RR23)*(TT3:TT42=RR22)*TX3:TX42)+SUMPRODUCT((TQ3:TQ42=RR20)*(TT3:TT42=RR22)*TX3:TX42)+SUMPRODUCT((TQ3:TQ42=RR21)*(TT3:TT42=RR22)*TX3:TX42),"")</f>
        <v/>
      </c>
      <c r="SF22" s="255" t="str">
        <f ca="1">IF(RR22&lt;&gt;"",SUMPRODUCT((TQ3:TQ42=RR22)*(TT3:TT42=RR23)*TY3:TY42)+SUMPRODUCT((TQ3:TQ42=RR22)*(TT3:TT42=RR20)*TY3:TY42)+SUMPRODUCT((TQ3:TQ42=RR22)*(TT3:TT42=RR21)*TY3:TY42)+SUMPRODUCT((TQ3:TQ42=RR23)*(TT3:TT42=RR22)*TZ3:TZ42)+SUMPRODUCT((TQ3:TQ42=RR20)*(TT3:TT42=RR22)*TZ3:TZ42)+SUMPRODUCT((TQ3:TQ42=RR21)*(TT3:TT42=RR22)*TZ3:TZ42),"")</f>
        <v/>
      </c>
      <c r="SG22" s="255" t="str">
        <f ca="1">IF(RR22&lt;&gt;"",RS22*4+RT22*2+SE22+SF22,"")</f>
        <v/>
      </c>
      <c r="SH22" s="255" t="str">
        <f ca="1">IF(RR22&lt;&gt;"",RANK(SG22,SG20:SG23),"")</f>
        <v/>
      </c>
      <c r="SI22" s="255">
        <f ca="1">SUMPRODUCT((SG20:SG23=SG22)*(RX20:RX23&gt;RX22))</f>
        <v>0</v>
      </c>
      <c r="SJ22" s="255">
        <f ca="1">SUMPRODUCT((SG20:SG23=SG22)*(RX20:RX23=RX22)*(SA20:SA23&gt;SA22))</f>
        <v>0</v>
      </c>
      <c r="SK22" s="255">
        <f ca="1">SUMPRODUCT((SG18:SG22=SG22)*(RX18:RX22=RX22)*(SA18:SA22=SA22)*(SB18:SB22&gt;SB22))</f>
        <v>0</v>
      </c>
      <c r="SL22" s="255">
        <f ca="1">SUMPRODUCT((SG18:SG22=SG22)*(RX18:RX22=RX22)*(SA18:SA22=SA22)*(SB18:SB22=SB22)*(SC18:SC22&gt;SC22))</f>
        <v>0</v>
      </c>
      <c r="SM22" s="255">
        <f ca="1">SUMPRODUCT((SG18:SG22=SG22)*(RX18:RX22=RX22)*(SA18:SA22=SA22)*(SB18:SB22=SB22)*(SC18:SC22=SC22)*(SD18:SD22&gt;SD22))</f>
        <v>0</v>
      </c>
      <c r="SN22" s="255" t="str">
        <f t="shared" ca="1" si="1145"/>
        <v/>
      </c>
      <c r="SO22" s="255" t="str">
        <f ca="1">IF(RR22&lt;&gt;"",INDEX(RR20:RR22,MATCH(5,SN20:SN22,0),0),"")</f>
        <v/>
      </c>
      <c r="SP22" s="255" t="str">
        <f ca="1">IF(PT19&lt;&gt;"",PT19,"")</f>
        <v/>
      </c>
      <c r="SQ22" s="255">
        <f ca="1">SUMPRODUCT((TQ3:TQ42=SP22)*(TT3:TT42=SP23)*(UA3:UA42="W"))+SUMPRODUCT((TQ3:TQ42=SP22)*(TT3:TT42=SP24)*(UA3:UA42="W"))+SUMPRODUCT((TQ3:TQ42=SP22)*(TT3:TT42=SP21)*(UA3:UA42="W"))+SUMPRODUCT((TQ3:TQ42=SP23)*(TT3:TT42=SP22)*(UB3:UB42="W"))+SUMPRODUCT((TQ3:TQ42=SP24)*(TT3:TT42=SP22)*(UB3:UB42="W"))+SUMPRODUCT((TQ3:TQ42=SP21)*(TT3:TT42=SP22)*(UB3:UB42="W"))</f>
        <v>0</v>
      </c>
      <c r="SR22" s="255">
        <f ca="1">SUMPRODUCT((TQ3:TQ42=SP22)*(TT3:TT42=SP23)*(UA3:UA42="D"))+SUMPRODUCT((TQ3:TQ42=SP22)*(TT3:TT42=SP24)*(UA3:UA42="D"))+SUMPRODUCT((TQ3:TQ42=SP22)*(TT3:TT42=SP21)*(UA3:UA42="D"))+SUMPRODUCT((TQ3:TQ42=SP23)*(TT3:TT42=SP22)*(UA3:UA42="D"))+SUMPRODUCT((TQ3:TQ42=SP24)*(TT3:TT42=SP22)*(UA3:UA42="D"))+SUMPRODUCT((TQ3:TQ42=SP21)*(TT3:TT42=SP22)*(UA3:UA42="D"))</f>
        <v>0</v>
      </c>
      <c r="SS22" s="255">
        <f ca="1">SUMPRODUCT((TQ3:TQ42=SP22)*(TT3:TT42=SP23)*(UA3:UA42="L"))+SUMPRODUCT((TQ3:TQ42=SP22)*(TT3:TT42=SP24)*(UA3:UA42="L"))+SUMPRODUCT((TQ3:TQ42=SP22)*(TT3:TT42=SP21)*(UA3:UA42="L"))+SUMPRODUCT((TQ3:TQ42=SP23)*(TT3:TT42=SP22)*(UB3:UB42="L"))+SUMPRODUCT((TQ3:TQ42=SP24)*(TT3:TT42=SP22)*(UB3:UB42="L"))+SUMPRODUCT((TQ3:TQ42=SP21)*(TT3:TT42=SP22)*(UB3:UB42="L"))</f>
        <v>0</v>
      </c>
      <c r="ST22" s="255">
        <f ca="1">IF(SP22&lt;&gt;"",VLOOKUP(SP22,OW4:PA29,5,FALSE),0)</f>
        <v>0</v>
      </c>
      <c r="SU22" s="255">
        <f ca="1">IF(SP22&lt;&gt;"",VLOOKUP(SP22,OW4:PB29,6,FALSE),0)</f>
        <v>0</v>
      </c>
      <c r="SV22" s="255">
        <f ca="1">ST22-SU22+1000</f>
        <v>1000</v>
      </c>
      <c r="SW22" s="255">
        <f ca="1">IF(SP22&lt;&gt;"",VLOOKUP(SP22,OW4:PD29,8,FALSE),0)</f>
        <v>0</v>
      </c>
      <c r="SX22" s="255">
        <f ca="1">IF(SP22&lt;&gt;"",VLOOKUP(SP22,OW4:PE29,9,FALSE),0)</f>
        <v>0</v>
      </c>
      <c r="SY22" s="255">
        <f t="shared" ref="SY22" ca="1" si="1224">SW22-SX22+1000</f>
        <v>1000</v>
      </c>
      <c r="SZ22" s="255" t="str">
        <f ca="1">IF(SP22&lt;&gt;"",VLOOKUP(SP22,OW18:PA22,5,FALSE),"")</f>
        <v/>
      </c>
      <c r="TA22" s="255" t="str">
        <f ca="1">IF(SP22&lt;&gt;"",VLOOKUP(SP22,OW18:PD22,8,FALSE),"")</f>
        <v/>
      </c>
      <c r="TB22" s="255" t="str">
        <f ca="1">IF(SP22&lt;&gt;"",VLOOKUP(SP22,OW18:PK22,15,FALSE),"")</f>
        <v/>
      </c>
      <c r="TC22" s="255">
        <f ca="1">SUMPRODUCT((TQ3:TQ42=SP22)*(TT3:TT42=SP23)*TW3:TW42)+SUMPRODUCT((TQ3:TQ42=SP22)*(TT3:TT42=SP24)*TW3:TW42)+SUMPRODUCT((TQ3:TQ42=SP22)*(TT3:TT42=SP21)*TW3:TW42)+SUMPRODUCT((TQ3:TQ42=SP23)*(TT3:TT42=SP22)*TX3:TX42)+SUMPRODUCT((TQ3:TQ42=SP24)*(TT3:TT42=SP22)*TX3:TX42)+SUMPRODUCT((TQ3:TQ42=SP21)*(TT3:TT42=SP22)*TX3:TX42)</f>
        <v>0</v>
      </c>
      <c r="TD22" s="255">
        <f ca="1">SUMPRODUCT((TQ3:TQ42=SP22)*(TT3:TT42=SP23)*TY3:TY42)+SUMPRODUCT((TQ3:TQ42=SP22)*(TT3:TT42=SP24)*TY3:TY42)+SUMPRODUCT((TQ3:TQ42=SP22)*(TT3:TT42=SP21)*TY3:TY42)+SUMPRODUCT((TQ3:TQ42=SP23)*(TT3:TT42=SP22)*TZ3:TZ42)+SUMPRODUCT((TQ3:TQ42=SP24)*(TT3:TT42=SP22)*TZ3:TZ42)+SUMPRODUCT((TQ3:TQ42=SP21)*(TT3:TT42=SP22)*TZ3:TZ42)</f>
        <v>0</v>
      </c>
      <c r="TE22" s="255">
        <f t="shared" ref="TE22" ca="1" si="1225">SQ22*4+SR22*2+TC22+TD22</f>
        <v>0</v>
      </c>
      <c r="TF22" s="255" t="str">
        <f ca="1">IF(SP22&lt;&gt;"",RANK(TE22,TE21:TE24),"")</f>
        <v/>
      </c>
      <c r="TG22" s="255">
        <f ca="1">SUMPRODUCT((TE21:TE24=TE22)*(SV21:SV24&gt;SV22))</f>
        <v>0</v>
      </c>
      <c r="TH22" s="255">
        <f ca="1">SUMPRODUCT((TE21:TE24=TE22)*(SV21:SV24=SV22)*(SY21:SY24&gt;SY22))</f>
        <v>0</v>
      </c>
      <c r="TI22" s="255">
        <f ca="1">SUMPRODUCT((TE18:TE22=TE22)*(SV18:SV22=SV22)*(SY18:SY22=SY22)*(SZ18:SZ22&gt;SZ22))</f>
        <v>0</v>
      </c>
      <c r="TJ22" s="255">
        <f ca="1">SUMPRODUCT((TE18:TE22=TE22)*(SV18:SV22=SV22)*(SY18:SY22=SY22)*(SZ18:SZ22=SZ22)*(TA18:TA22&gt;TA22))</f>
        <v>0</v>
      </c>
      <c r="TK22" s="255">
        <f ca="1">SUMPRODUCT((TE18:TE22=TE22)*(SV18:SV22=SV22)*(SY18:SY22=SY22)*(SZ18:SZ22=SZ22)*(TA18:TA22=TA22)*(TB18:TB22&gt;TB22))</f>
        <v>0</v>
      </c>
      <c r="TL22" s="255" t="str">
        <f t="shared" ca="1" si="1181"/>
        <v/>
      </c>
      <c r="TM22" s="255" t="str">
        <f ca="1">IF(SP21&lt;&gt;"",IF(SP21=TM21,SP22,SP21),"")</f>
        <v/>
      </c>
      <c r="TN22" s="255" t="str">
        <f ca="1">IF(TM22&lt;&gt;"",TM22,IF(SO22&lt;&gt;"",SO22,IF(RQ22&lt;&gt;"",RQ22,IF(QS22&lt;&gt;"",QS22,PO22))))</f>
        <v>New Zealand</v>
      </c>
      <c r="TO22" s="255">
        <v>5</v>
      </c>
      <c r="TP22" s="255">
        <v>20</v>
      </c>
      <c r="TQ22" s="255" t="str">
        <f t="shared" si="34"/>
        <v>Tonga</v>
      </c>
      <c r="TR22" s="255" t="str">
        <f ca="1">IF(OFFSET('All Players'!$W29,0,TR$1)&lt;&gt;"",OFFSET('All Players'!$W29,0,TR$1),"")</f>
        <v/>
      </c>
      <c r="TS22" s="255" t="str">
        <f ca="1">IF(OFFSET('All Players'!$Y29,0,TR$1)&lt;&gt;"",OFFSET('All Players'!$Y29,0,TR$1),"")</f>
        <v/>
      </c>
      <c r="TT22" s="255" t="str">
        <f t="shared" si="35"/>
        <v>Namibia</v>
      </c>
      <c r="TU22" s="255" t="str">
        <f ca="1">IF(OFFSET('All Players'!$AA29,0,TT$1)&lt;&gt;"",OFFSET('All Players'!$AA29,0,TT$1),"")</f>
        <v/>
      </c>
      <c r="TV22" s="255" t="str">
        <f ca="1">IF(OFFSET('All Players'!$AC29,0,TU$1)&lt;&gt;"",OFFSET('All Players'!$AC29,0,TU$1),"")</f>
        <v/>
      </c>
      <c r="TW22" s="255">
        <f t="shared" ca="1" si="36"/>
        <v>0</v>
      </c>
      <c r="TX22" s="255">
        <f t="shared" ca="1" si="37"/>
        <v>0</v>
      </c>
      <c r="TY22" s="255">
        <f t="shared" ca="1" si="38"/>
        <v>0</v>
      </c>
      <c r="TZ22" s="255">
        <f t="shared" ca="1" si="39"/>
        <v>0</v>
      </c>
      <c r="UA22" s="255" t="str">
        <f t="shared" ca="1" si="40"/>
        <v/>
      </c>
      <c r="UB22" s="255" t="str">
        <f t="shared" ca="1" si="41"/>
        <v/>
      </c>
      <c r="UC22" s="255">
        <f ca="1">VLOOKUP(UD22,YU18:YV22,2,FALSE)</f>
        <v>1</v>
      </c>
      <c r="UD22" s="255" t="s">
        <v>49</v>
      </c>
      <c r="UE22" s="255">
        <f t="shared" ca="1" si="885"/>
        <v>0</v>
      </c>
      <c r="UF22" s="255">
        <f t="shared" ca="1" si="886"/>
        <v>0</v>
      </c>
      <c r="UG22" s="255">
        <f t="shared" ca="1" si="887"/>
        <v>0</v>
      </c>
      <c r="UH22" s="255">
        <f t="shared" ca="1" si="888"/>
        <v>0</v>
      </c>
      <c r="UI22" s="255">
        <f t="shared" ca="1" si="1030"/>
        <v>0</v>
      </c>
      <c r="UJ22" s="255">
        <f t="shared" ca="1" si="889"/>
        <v>1000</v>
      </c>
      <c r="UK22" s="255">
        <f t="shared" ca="1" si="1031"/>
        <v>0</v>
      </c>
      <c r="UL22" s="255">
        <f t="shared" ca="1" si="1032"/>
        <v>0</v>
      </c>
      <c r="UM22" s="255">
        <f t="shared" ca="1" si="890"/>
        <v>1000</v>
      </c>
      <c r="UN22" s="255">
        <f t="shared" ca="1" si="891"/>
        <v>0</v>
      </c>
      <c r="UO22" s="255">
        <f ca="1">SUMIF(YX:YX,UD22,ZD:ZD)+SUMIF(ZA:ZA,UD22,ZE:ZE)</f>
        <v>0</v>
      </c>
      <c r="UP22" s="255">
        <f ca="1">SUMIF(YX:YX,UD22,ZF:ZF)+SUMIF(ZA:ZA,UD22,ZG:ZG)</f>
        <v>0</v>
      </c>
      <c r="UQ22" s="255">
        <f t="shared" ca="1" si="892"/>
        <v>0</v>
      </c>
      <c r="UR22" s="255">
        <v>21</v>
      </c>
      <c r="US22" s="255">
        <f t="shared" ca="1" si="1033"/>
        <v>1</v>
      </c>
      <c r="UU22" s="255">
        <f ca="1">RANK(UQ22,UQ$18:UQ$22)+COUNTIF(UQ$18:UQ22,UQ22)-1</f>
        <v>5</v>
      </c>
      <c r="UV22" s="255" t="str">
        <f ca="1">INDEX(UD$18:UD$22,MATCH(5,UU$18:UU$22,0),0)</f>
        <v>Namibia</v>
      </c>
      <c r="UW22" s="255">
        <f t="shared" ca="1" si="1034"/>
        <v>1</v>
      </c>
      <c r="UX22" s="255" t="str">
        <f ca="1">IF(AND(UX21&lt;&gt;"",UW22=1),UV22,"")</f>
        <v>Namibia</v>
      </c>
      <c r="VC22" s="255" t="str">
        <f t="shared" ca="1" si="1035"/>
        <v>Namibia</v>
      </c>
      <c r="VD22" s="255">
        <f ca="1">SUMPRODUCT((YX3:YX42=VC22)*(ZA3:ZA42=VC18)*(ZH3:ZH42="W"))+SUMPRODUCT((YX3:YX42=VC22)*(ZA3:ZA42=VC19)*(ZH3:ZH42="W"))+SUMPRODUCT((YX3:YX42=VC22)*(ZA3:ZA42=VC20)*(ZH3:ZH42="W"))+SUMPRODUCT((YX3:YX42=VC22)*(ZA3:ZA42=VC21)*(ZH3:ZH42="W"))+SUMPRODUCT((YX3:YX42=VC18)*(ZA3:ZA42=VC22)*(ZI3:ZI42="W"))+SUMPRODUCT((YX3:YX42=VC19)*(ZA3:ZA42=VC22)*(ZI3:ZI42="W"))+SUMPRODUCT((YX3:YX42=VC20)*(ZA3:ZA42=VC22)*(ZI3:ZI42="W"))+SUMPRODUCT((YX3:YX42=VC21)*(ZA3:ZA42=VC22)*(ZI3:ZI42="W"))</f>
        <v>0</v>
      </c>
      <c r="VE22" s="255">
        <f ca="1">SUMPRODUCT((YX3:YX42=VC22)*(ZA3:ZA42=VC18)*(ZH3:ZH42="D"))+SUMPRODUCT((YX3:YX42=VC22)*(ZA3:ZA42=VC19)*(ZH3:ZH42="D"))+SUMPRODUCT((YX3:YX42=VC22)*(ZA3:ZA42=VC20)*(ZH3:ZH42="D"))+SUMPRODUCT((YX3:YX42=VC22)*(ZA3:ZA42=VC21)*(ZH3:ZH42="D"))+SUMPRODUCT((YX3:YX42=VC18)*(ZA3:ZA42=VC22)*(ZH3:ZH42="D"))+SUMPRODUCT((YX3:YX42=VC19)*(ZA3:ZA42=VC22)*(ZH3:ZH42="D"))+SUMPRODUCT((YX3:YX42=VC20)*(ZA3:ZA42=VC22)*(ZH3:ZH42="D"))+SUMPRODUCT((YX3:YX42=VC21)*(ZA3:ZA42=VC22)*(ZH3:ZH42="D"))</f>
        <v>0</v>
      </c>
      <c r="VF22" s="255">
        <f ca="1">SUMPRODUCT((YX3:YX42=VC22)*(ZA3:ZA42=VC18)*(ZH3:ZH42="L"))+SUMPRODUCT((YX3:YX42=VC22)*(ZA3:ZA42=VC19)*(ZH3:ZH42="L"))+SUMPRODUCT((YX3:YX42=VC22)*(ZA3:ZA42=VC20)*(ZH3:ZH42="L"))+SUMPRODUCT((YX3:YX42=VC22)*(ZA3:ZA42=VC21)*(ZH3:ZH42="L"))+SUMPRODUCT((YX3:YX42=VC18)*(ZA3:ZA42=VC22)*(ZI3:ZI42="L"))+SUMPRODUCT((YX3:YX42=VC19)*(ZA3:ZA42=VC22)*(ZI3:ZI42="L"))+SUMPRODUCT((YX3:YX42=VC20)*(ZA3:ZA42=VC22)*(ZI3:ZI42="L"))+SUMPRODUCT((YX3:YX42=VC21)*(ZA3:ZA42=VC22)*(ZI3:ZI42="L"))</f>
        <v>0</v>
      </c>
      <c r="VG22" s="255">
        <f ca="1">IF(VC22&lt;&gt;"",VLOOKUP(VC22,UD4:UH29,5,FALSE),0)</f>
        <v>0</v>
      </c>
      <c r="VH22" s="255">
        <f ca="1">IF(VC22&lt;&gt;"",VLOOKUP(VC22,UD4:UI29,6,FALSE),0)</f>
        <v>0</v>
      </c>
      <c r="VI22" s="255">
        <f ca="1">VG22-VH22+1000</f>
        <v>1000</v>
      </c>
      <c r="VJ22" s="255">
        <f ca="1">IF(VC22&lt;&gt;"",VLOOKUP(VC22,UD4:UK29,8,FALSE),0)</f>
        <v>0</v>
      </c>
      <c r="VK22" s="255">
        <f ca="1">IF(VC22&lt;&gt;"",VLOOKUP(VC22,UD4:UL29,9,FALSE),0)</f>
        <v>0</v>
      </c>
      <c r="VL22" s="255">
        <f ca="1">IF(VC22&lt;&gt;"",VJ22-VK22+1000,"")</f>
        <v>1000</v>
      </c>
      <c r="VM22" s="255">
        <f ca="1">IF(VC22&lt;&gt;"",VLOOKUP(VC22,UD18:UH22,5,FALSE),"")</f>
        <v>0</v>
      </c>
      <c r="VN22" s="255">
        <f ca="1">IF(VC22&lt;&gt;"",VLOOKUP(VC22,UD18:UK22,8,FALSE),"")</f>
        <v>0</v>
      </c>
      <c r="VO22" s="255">
        <f ca="1">IF(VC22&lt;&gt;"",VLOOKUP(VC22,UD18:UR22,15,FALSE),"")</f>
        <v>21</v>
      </c>
      <c r="VP22" s="255">
        <f ca="1">SUMPRODUCT((YX3:YX42=VC22)*(ZA3:ZA42=VC18)*ZD3:ZD42)+SUMPRODUCT((YX3:YX42=VC22)*(ZA3:ZA42=VC19)*ZD3:ZD42)+SUMPRODUCT((YX3:YX42=VC22)*(ZA3:ZA42=VC20)*ZD3:ZD42)+SUMPRODUCT((YX3:YX42=VC22)*(ZA3:ZA42=VC21)*ZD3:ZD42)+SUMPRODUCT((YX3:YX42=VC18)*(ZA3:ZA42=VC22)*ZE3:ZE42)+SUMPRODUCT((YX3:YX42=VC19)*(ZA3:ZA42=VC22)*ZE3:ZE42)+SUMPRODUCT((YX3:YX42=VC20)*(ZA3:ZA42=VC22)*ZE3:ZE42)+SUMPRODUCT((YX3:YX42=VC21)*(ZA3:ZA42=VC22)*ZE3:ZE42)</f>
        <v>0</v>
      </c>
      <c r="VQ22" s="255">
        <f ca="1">SUMPRODUCT((YX3:YX42=VC22)*(ZA3:ZA42=VC18)*ZF3:ZF42)+SUMPRODUCT((YX3:YX42=VC22)*(ZA3:ZA42=VC19)*ZF3:ZF42)+SUMPRODUCT((YX3:YX42=VC22)*(ZA3:ZA42=VC20)*ZF3:ZF42)+SUMPRODUCT((YX3:YX42=VC22)*(ZA3:ZA42=VC21)*ZF3:ZF42)+SUMPRODUCT((YX3:YX42=VC18)*(ZA3:ZA42=VC22)*ZG3:ZG42)+SUMPRODUCT((YX3:YX42=VC19)*(ZA3:ZA42=VC22)*ZG3:ZG42)+SUMPRODUCT((YX3:YX42=VC20)*(ZA3:ZA42=VC22)*ZG3:ZG42)+SUMPRODUCT((YX3:YX42=VC21)*(ZA3:ZA42=VC22)*ZG3:ZG42)</f>
        <v>0</v>
      </c>
      <c r="VR22" s="255">
        <f ca="1">IF(VC22&lt;&gt;"",VD22*4+VE22*2+VP22+VQ22,"")</f>
        <v>0</v>
      </c>
      <c r="VS22" s="255">
        <f ca="1">IF(VC22&lt;&gt;"",RANK(VR22,VR18:VR22),"")</f>
        <v>1</v>
      </c>
      <c r="VT22" s="255">
        <f ca="1">SUMPRODUCT((VR18:VR22=VR22)*(VI18:VI22&gt;VI22))</f>
        <v>0</v>
      </c>
      <c r="VU22" s="255">
        <f ca="1">SUMPRODUCT((VR18:VR22=VR22)*(VI18:VI22=VI22)*(VL18:VL22&gt;VL22))</f>
        <v>0</v>
      </c>
      <c r="VV22" s="255">
        <f ca="1">SUMPRODUCT((VR18:VR22=VR22)*(VI18:VI22=VI22)*(VL18:VL22=VL22)*(VM18:VM22&gt;VM22))</f>
        <v>0</v>
      </c>
      <c r="VW22" s="255">
        <f ca="1">SUMPRODUCT((VR18:VR22=VR22)*(VI18:VI22=VI22)*(VL18:VL22=VL22)*(VM18:VM22=VM22)*(VN18:VN22&gt;VN22))</f>
        <v>0</v>
      </c>
      <c r="VX22" s="255">
        <f ca="1">SUMPRODUCT((VR18:VR22=VR22)*(VI18:VI22=VI22)*(VL18:VL22=VL22)*(VM18:VM22=VM22)*(VN18:VN22=VN22)*(VO18:VO22&gt;VO22))</f>
        <v>0</v>
      </c>
      <c r="VY22" s="255">
        <f t="shared" ca="1" si="893"/>
        <v>1</v>
      </c>
      <c r="VZ22" s="255" t="str">
        <f ca="1">IF(VC22&lt;&gt;"",INDEX(VC18:VC22,MATCH(5,VY18:VY22,0),0),"")</f>
        <v>New Zealand</v>
      </c>
      <c r="WA22" s="255" t="str">
        <f ca="1">IF(UY21&lt;&gt;"",UY21,"")</f>
        <v/>
      </c>
      <c r="WB22" s="255" t="str">
        <f ca="1">IF(WA22&lt;&gt;"",SUMPRODUCT((YX3:YX42=WA22)*(ZA3:ZA42=WA19)*(ZH3:ZH42="W"))+SUMPRODUCT((YX3:YX42=WA22)*(ZA3:ZA42=WA20)*(ZH3:ZH42="W"))+SUMPRODUCT((YX3:YX42=WA22)*(ZA3:ZA42=WA21)*(ZH3:ZH42="W"))+SUMPRODUCT((YX3:YX42=WA19)*(ZA3:ZA42=WA22)*(ZH3:ZH42="W"))+SUMPRODUCT((YX3:YX42=WA20)*(ZA3:ZA42=WA22)*(ZH3:ZH42="W"))+SUMPRODUCT((YX3:YX42=WA21)*(ZA3:ZA42=WA22)*(ZH3:ZH42="W")),"")</f>
        <v/>
      </c>
      <c r="WC22" s="255" t="str">
        <f ca="1">IF(WA22&lt;&gt;"",SUMPRODUCT((YX3:YX42=WA22)*(ZA3:ZA42=WA19)*(ZH3:ZH42="D"))+SUMPRODUCT((YX3:YX42=WA22)*(ZA3:ZA42=WA20)*(ZH3:ZH42="D"))+SUMPRODUCT((YX3:YX42=WA22)*(ZA3:ZA42=WA21)*(ZH3:ZH42="D"))+SUMPRODUCT((YX3:YX42=WA19)*(ZA3:ZA42=WA22)*(ZH3:ZH42="D"))+SUMPRODUCT((YX3:YX42=WA20)*(ZA3:ZA42=WA22)*(ZH3:ZH42="D"))+SUMPRODUCT((YX3:YX42=WA21)*(ZA3:ZA42=WA22)*(ZH3:ZH42="D")),"")</f>
        <v/>
      </c>
      <c r="WD22" s="255" t="str">
        <f ca="1">IF(WA22&lt;&gt;"",SUMPRODUCT((YX3:YX42=WA22)*(ZA3:ZA42=WA19)*(ZH3:ZH42="L"))+SUMPRODUCT((YX3:YX42=WA22)*(ZA3:ZA42=WA20)*(ZH3:ZH42="L"))+SUMPRODUCT((YX3:YX42=WA22)*(ZA3:ZA42=WA21)*(ZH3:ZH42="L"))+SUMPRODUCT((YX3:YX42=WA19)*(ZA3:ZA42=WA22)*(ZH3:ZH42="L"))+SUMPRODUCT((YX3:YX42=WA20)*(ZA3:ZA42=WA22)*(ZH3:ZH42="L"))+SUMPRODUCT((YX3:YX42=WA21)*(ZA3:ZA42=WA22)*(ZH3:ZH42="L")),"")</f>
        <v/>
      </c>
      <c r="WE22" s="255">
        <f ca="1">IF(WA22&lt;&gt;"",VLOOKUP(WA22,UD4:UH29,5,FALSE),0)</f>
        <v>0</v>
      </c>
      <c r="WF22" s="255">
        <f ca="1">IF(WA22&lt;&gt;"",VLOOKUP(WA22,UD4:UI29,6,FALSE),0)</f>
        <v>0</v>
      </c>
      <c r="WG22" s="255">
        <f ca="1">WE22-WF22+1000</f>
        <v>1000</v>
      </c>
      <c r="WH22" s="255">
        <f ca="1">IF(WA22&lt;&gt;"",VLOOKUP(WA22,UD4:UK29,8,FALSE),0)</f>
        <v>0</v>
      </c>
      <c r="WI22" s="255">
        <f ca="1">IF(WA22&lt;&gt;"",VLOOKUP(WA22,UD4:UL29,9,FALSE),0)</f>
        <v>0</v>
      </c>
      <c r="WJ22" s="255" t="str">
        <f ca="1">IF(WA22&lt;&gt;"",WH22-WI22+1000,"")</f>
        <v/>
      </c>
      <c r="WK22" s="255" t="str">
        <f ca="1">IF(WA22&lt;&gt;"",VLOOKUP(WA22,UD18:UH22,5,FALSE),"")</f>
        <v/>
      </c>
      <c r="WL22" s="255" t="str">
        <f ca="1">IF(WA22&lt;&gt;"",VLOOKUP(WA22,UD18:UK22,8,FALSE),"")</f>
        <v/>
      </c>
      <c r="WM22" s="255" t="str">
        <f ca="1">IF(WA22&lt;&gt;"",VLOOKUP(WA22,UD18:UR22,15,FALSE),"")</f>
        <v/>
      </c>
      <c r="WN22" s="255" t="str">
        <f ca="1">IF(WA22&lt;&gt;"",SUMPRODUCT((YX3:YX42=WA22)*(ZA3:ZA42=WA19)*ZD3:ZD42)+SUMPRODUCT((YX3:YX42=WA22)*(ZA3:ZA42=WA20)*ZD3:ZD42)+SUMPRODUCT((YX3:YX42=WA22)*(ZA3:ZA42=WA21)*ZD3:ZD42)+SUMPRODUCT((YX3:YX42=WA19)*(ZA3:ZA42=WA22)*ZE3:ZE42)+SUMPRODUCT((YX3:YX42=WA20)*(ZA3:ZA42=WA22)*ZE3:ZE42)+SUMPRODUCT((YX3:YX42=WA21)*(ZA3:ZA42=WA22)*ZE3:ZE42),"")</f>
        <v/>
      </c>
      <c r="WO22" s="255" t="str">
        <f ca="1">IF(WA22&lt;&gt;"",SUMPRODUCT((YX3:YX42=WA22)*(ZA3:ZA42=WA19)*ZF3:ZF42)+SUMPRODUCT((YX3:YX42=WA22)*(ZA3:ZA42=WA20)*ZF3:ZF42)+SUMPRODUCT((YX3:YX42=WA22)*(ZA3:ZA42=WA21)*ZF3:ZF42)+SUMPRODUCT((YX3:YX42=WA19)*(ZA3:ZA42=WA22)*ZG3:ZG42)+SUMPRODUCT((YX3:YX42=WA20)*(ZA3:ZA42=WA22)*ZG3:ZG42)+SUMPRODUCT((YX3:YX42=WA21)*(ZA3:ZA42=WA22)*ZG3:ZG42),"")</f>
        <v/>
      </c>
      <c r="WP22" s="255" t="str">
        <f ca="1">IF(WA22&lt;&gt;"",WB22*4+WC22*2+WN22+WO22,"")</f>
        <v/>
      </c>
      <c r="WQ22" s="255" t="str">
        <f ca="1">IF(WA22&lt;&gt;"",RANK(WP22,WP19:WP22),"")</f>
        <v/>
      </c>
      <c r="WR22" s="255">
        <f ca="1">SUMPRODUCT((WP19:WP22=WP22)*(WG19:WG22&gt;WG22))</f>
        <v>0</v>
      </c>
      <c r="WS22" s="255">
        <f ca="1">SUMPRODUCT((WP19:WP22=WP22)*(WG19:WG22=WG22)*(WJ19:WJ22&gt;WJ22))</f>
        <v>0</v>
      </c>
      <c r="WT22" s="255">
        <f ca="1">SUMPRODUCT((WP18:WP22=WP22)*(WG18:WG22=WG22)*(WJ18:WJ22=WJ22)*(WK18:WK22&gt;WK22))</f>
        <v>0</v>
      </c>
      <c r="WU22" s="255">
        <f ca="1">SUMPRODUCT((WP18:WP22=WP22)*(WG18:WG22=WG22)*(WJ18:WJ22=WJ22)*(WK18:WK22=WK22)*(WL18:WL22&gt;WL22))</f>
        <v>0</v>
      </c>
      <c r="WV22" s="255">
        <f ca="1">SUMPRODUCT((WP18:WP22=WP22)*(WG18:WG22=WG22)*(WJ18:WJ22=WJ22)*(WK18:WK22=WK22)*(WL18:WL22=WL22)*(WM18:WM22&gt;WM22))</f>
        <v>0</v>
      </c>
      <c r="WW22" s="255" t="str">
        <f t="shared" ca="1" si="1038"/>
        <v/>
      </c>
      <c r="WX22" s="255" t="str">
        <f ca="1">IF(WA22&lt;&gt;"",INDEX(WA19:WA22,MATCH(5,WW19:WW22,0),0),"")</f>
        <v/>
      </c>
      <c r="WY22" s="255" t="str">
        <f ca="1">IF(UZ20&lt;&gt;"",UZ20,"")</f>
        <v/>
      </c>
      <c r="WZ22" s="255" t="str">
        <f ca="1">IF(WY22&lt;&gt;"",SUMPRODUCT((YX3:YX42=WY22)*(ZA3:ZA42=WY23)*(ZH3:ZH42="W"))+SUMPRODUCT((YX3:YX42=WY22)*(ZA3:ZA42=WY20)*(ZH3:ZH42="W"))+SUMPRODUCT((YX3:YX42=WY22)*(ZA3:ZA42=WY21)*(ZH3:ZH42="W"))+SUMPRODUCT((YX3:YX42=WY23)*(ZA3:ZA42=WY22)*(ZI3:ZI42="W"))+SUMPRODUCT((YX3:YX42=WY20)*(ZA3:ZA42=WY22)*(ZI3:ZI42="W"))+SUMPRODUCT((YX3:YX42=WY21)*(ZA3:ZA42=WY22)*(ZI3:ZI42="W")),"")</f>
        <v/>
      </c>
      <c r="XA22" s="255" t="str">
        <f ca="1">IF(WY22&lt;&gt;"",SUMPRODUCT((YX3:YX42=WY22)*(ZA3:ZA42=WY23)*(ZH3:ZH42="D"))+SUMPRODUCT((YX3:YX42=WY22)*(ZA3:ZA42=WY20)*(ZH3:ZH42="D"))+SUMPRODUCT((YX3:YX42=WY22)*(ZA3:ZA42=WY21)*(ZH3:ZH42="D"))+SUMPRODUCT((YX3:YX42=WY23)*(ZA3:ZA42=WY22)*(ZH3:ZH42="D"))+SUMPRODUCT((YX3:YX42=WY20)*(ZA3:ZA42=WY22)*(ZH3:ZH42="D"))+SUMPRODUCT((YX3:YX42=WY21)*(ZA3:ZA42=WY22)*(ZH3:ZH42="D")),"")</f>
        <v/>
      </c>
      <c r="XB22" s="255" t="str">
        <f ca="1">IF(WY22&lt;&gt;"",SUMPRODUCT((YX3:YX42=WY22)*(ZA3:ZA42=WY23)*(ZH3:ZH42="L"))+SUMPRODUCT((YX3:YX42=WY22)*(ZA3:ZA42=WY20)*(ZH3:ZH42="L"))+SUMPRODUCT((YX3:YX42=WY22)*(ZA3:ZA42=WY21)*(ZH3:ZH42="L"))+SUMPRODUCT((YX3:YX42=WY23)*(ZA3:ZA42=WY22)*(ZI3:ZI42="L"))+SUMPRODUCT((YX3:YX42=WY20)*(ZA3:ZA42=WY22)*(ZI3:ZI42="L"))+SUMPRODUCT((YX3:YX42=WY21)*(ZA3:ZA42=WY22)*(ZI3:ZI42="L")),"")</f>
        <v/>
      </c>
      <c r="XC22" s="255">
        <f ca="1">IF(WY22&lt;&gt;"",VLOOKUP(WY22,UD4:UH29,5,FALSE),0)</f>
        <v>0</v>
      </c>
      <c r="XD22" s="255">
        <f ca="1">IF(WY22&lt;&gt;"",VLOOKUP(WY22,UD4:UI29,6,FALSE),0)</f>
        <v>0</v>
      </c>
      <c r="XE22" s="255">
        <f ca="1">XC22-XD22+1000</f>
        <v>1000</v>
      </c>
      <c r="XF22" s="255">
        <f ca="1">IF(WY22&lt;&gt;"",VLOOKUP(WY22,UD4:UK29,8,FALSE),0)</f>
        <v>0</v>
      </c>
      <c r="XG22" s="255">
        <f ca="1">IF(WY22&lt;&gt;"",VLOOKUP(WY22,UD4:UL29,9,FALSE),0)</f>
        <v>0</v>
      </c>
      <c r="XH22" s="255" t="str">
        <f ca="1">IF(WY22&lt;&gt;"",XF22-XG22+1000,"")</f>
        <v/>
      </c>
      <c r="XI22" s="255" t="str">
        <f ca="1">IF(WY22&lt;&gt;"",VLOOKUP(WY22,UD18:UH22,5,FALSE),"")</f>
        <v/>
      </c>
      <c r="XJ22" s="255" t="str">
        <f ca="1">IF(WY22&lt;&gt;"",VLOOKUP(WY22,UD18:UK22,8,FALSE),"")</f>
        <v/>
      </c>
      <c r="XK22" s="255" t="str">
        <f ca="1">IF(WY22&lt;&gt;"",VLOOKUP(WY22,UD18:UR22,15,FALSE),"")</f>
        <v/>
      </c>
      <c r="XL22" s="255" t="str">
        <f ca="1">IF(WY22&lt;&gt;"",SUMPRODUCT((YX3:YX42=WY22)*(ZA3:ZA42=WY23)*ZD3:ZD42)+SUMPRODUCT((YX3:YX42=WY22)*(ZA3:ZA42=WY20)*ZD3:ZD42)+SUMPRODUCT((YX3:YX42=WY22)*(ZA3:ZA42=WY21)*ZD3:ZD42)+SUMPRODUCT((YX3:YX42=WY23)*(ZA3:ZA42=WY22)*ZE3:ZE42)+SUMPRODUCT((YX3:YX42=WY20)*(ZA3:ZA42=WY22)*ZE3:ZE42)+SUMPRODUCT((YX3:YX42=WY21)*(ZA3:ZA42=WY22)*ZE3:ZE42),"")</f>
        <v/>
      </c>
      <c r="XM22" s="255" t="str">
        <f ca="1">IF(WY22&lt;&gt;"",SUMPRODUCT((YX3:YX42=WY22)*(ZA3:ZA42=WY23)*ZF3:ZF42)+SUMPRODUCT((YX3:YX42=WY22)*(ZA3:ZA42=WY20)*ZF3:ZF42)+SUMPRODUCT((YX3:YX42=WY22)*(ZA3:ZA42=WY21)*ZF3:ZF42)+SUMPRODUCT((YX3:YX42=WY23)*(ZA3:ZA42=WY22)*ZG3:ZG42)+SUMPRODUCT((YX3:YX42=WY20)*(ZA3:ZA42=WY22)*ZG3:ZG42)+SUMPRODUCT((YX3:YX42=WY21)*(ZA3:ZA42=WY22)*ZG3:ZG42),"")</f>
        <v/>
      </c>
      <c r="XN22" s="255" t="str">
        <f ca="1">IF(WY22&lt;&gt;"",WZ22*4+XA22*2+XL22+XM22,"")</f>
        <v/>
      </c>
      <c r="XO22" s="255" t="str">
        <f ca="1">IF(WY22&lt;&gt;"",RANK(XN22,XN20:XN23),"")</f>
        <v/>
      </c>
      <c r="XP22" s="255">
        <f ca="1">SUMPRODUCT((XN20:XN23=XN22)*(XE20:XE23&gt;XE22))</f>
        <v>0</v>
      </c>
      <c r="XQ22" s="255">
        <f ca="1">SUMPRODUCT((XN20:XN23=XN22)*(XE20:XE23=XE22)*(XH20:XH23&gt;XH22))</f>
        <v>0</v>
      </c>
      <c r="XR22" s="255">
        <f ca="1">SUMPRODUCT((XN18:XN22=XN22)*(XE18:XE22=XE22)*(XH18:XH22=XH22)*(XI18:XI22&gt;XI22))</f>
        <v>0</v>
      </c>
      <c r="XS22" s="255">
        <f ca="1">SUMPRODUCT((XN18:XN22=XN22)*(XE18:XE22=XE22)*(XH18:XH22=XH22)*(XI18:XI22=XI22)*(XJ18:XJ22&gt;XJ22))</f>
        <v>0</v>
      </c>
      <c r="XT22" s="255">
        <f ca="1">SUMPRODUCT((XN18:XN22=XN22)*(XE18:XE22=XE22)*(XH18:XH22=XH22)*(XI18:XI22=XI22)*(XJ18:XJ22=XJ22)*(XK18:XK22&gt;XK22))</f>
        <v>0</v>
      </c>
      <c r="XU22" s="255" t="str">
        <f t="shared" ca="1" si="1147"/>
        <v/>
      </c>
      <c r="XV22" s="255" t="str">
        <f ca="1">IF(WY22&lt;&gt;"",INDEX(WY20:WY22,MATCH(5,XU20:XU22,0),0),"")</f>
        <v/>
      </c>
      <c r="XW22" s="255" t="str">
        <f ca="1">IF(VA19&lt;&gt;"",VA19,"")</f>
        <v/>
      </c>
      <c r="XX22" s="255">
        <f ca="1">SUMPRODUCT((YX3:YX42=XW22)*(ZA3:ZA42=XW23)*(ZH3:ZH42="W"))+SUMPRODUCT((YX3:YX42=XW22)*(ZA3:ZA42=XW24)*(ZH3:ZH42="W"))+SUMPRODUCT((YX3:YX42=XW22)*(ZA3:ZA42=XW21)*(ZH3:ZH42="W"))+SUMPRODUCT((YX3:YX42=XW23)*(ZA3:ZA42=XW22)*(ZI3:ZI42="W"))+SUMPRODUCT((YX3:YX42=XW24)*(ZA3:ZA42=XW22)*(ZI3:ZI42="W"))+SUMPRODUCT((YX3:YX42=XW21)*(ZA3:ZA42=XW22)*(ZI3:ZI42="W"))</f>
        <v>0</v>
      </c>
      <c r="XY22" s="255">
        <f ca="1">SUMPRODUCT((YX3:YX42=XW22)*(ZA3:ZA42=XW23)*(ZH3:ZH42="D"))+SUMPRODUCT((YX3:YX42=XW22)*(ZA3:ZA42=XW24)*(ZH3:ZH42="D"))+SUMPRODUCT((YX3:YX42=XW22)*(ZA3:ZA42=XW21)*(ZH3:ZH42="D"))+SUMPRODUCT((YX3:YX42=XW23)*(ZA3:ZA42=XW22)*(ZH3:ZH42="D"))+SUMPRODUCT((YX3:YX42=XW24)*(ZA3:ZA42=XW22)*(ZH3:ZH42="D"))+SUMPRODUCT((YX3:YX42=XW21)*(ZA3:ZA42=XW22)*(ZH3:ZH42="D"))</f>
        <v>0</v>
      </c>
      <c r="XZ22" s="255">
        <f ca="1">SUMPRODUCT((YX3:YX42=XW22)*(ZA3:ZA42=XW23)*(ZH3:ZH42="L"))+SUMPRODUCT((YX3:YX42=XW22)*(ZA3:ZA42=XW24)*(ZH3:ZH42="L"))+SUMPRODUCT((YX3:YX42=XW22)*(ZA3:ZA42=XW21)*(ZH3:ZH42="L"))+SUMPRODUCT((YX3:YX42=XW23)*(ZA3:ZA42=XW22)*(ZI3:ZI42="L"))+SUMPRODUCT((YX3:YX42=XW24)*(ZA3:ZA42=XW22)*(ZI3:ZI42="L"))+SUMPRODUCT((YX3:YX42=XW21)*(ZA3:ZA42=XW22)*(ZI3:ZI42="L"))</f>
        <v>0</v>
      </c>
      <c r="YA22" s="255">
        <f ca="1">IF(XW22&lt;&gt;"",VLOOKUP(XW22,UD4:UH29,5,FALSE),0)</f>
        <v>0</v>
      </c>
      <c r="YB22" s="255">
        <f ca="1">IF(XW22&lt;&gt;"",VLOOKUP(XW22,UD4:UI29,6,FALSE),0)</f>
        <v>0</v>
      </c>
      <c r="YC22" s="255">
        <f ca="1">YA22-YB22+1000</f>
        <v>1000</v>
      </c>
      <c r="YD22" s="255">
        <f ca="1">IF(XW22&lt;&gt;"",VLOOKUP(XW22,UD4:UK29,8,FALSE),0)</f>
        <v>0</v>
      </c>
      <c r="YE22" s="255">
        <f ca="1">IF(XW22&lt;&gt;"",VLOOKUP(XW22,UD4:UL29,9,FALSE),0)</f>
        <v>0</v>
      </c>
      <c r="YF22" s="255">
        <f t="shared" ref="YF22" ca="1" si="1226">YD22-YE22+1000</f>
        <v>1000</v>
      </c>
      <c r="YG22" s="255" t="str">
        <f ca="1">IF(XW22&lt;&gt;"",VLOOKUP(XW22,UD18:UH22,5,FALSE),"")</f>
        <v/>
      </c>
      <c r="YH22" s="255" t="str">
        <f ca="1">IF(XW22&lt;&gt;"",VLOOKUP(XW22,UD18:UK22,8,FALSE),"")</f>
        <v/>
      </c>
      <c r="YI22" s="255" t="str">
        <f ca="1">IF(XW22&lt;&gt;"",VLOOKUP(XW22,UD18:UR22,15,FALSE),"")</f>
        <v/>
      </c>
      <c r="YJ22" s="255">
        <f ca="1">SUMPRODUCT((YX3:YX42=XW22)*(ZA3:ZA42=XW23)*ZD3:ZD42)+SUMPRODUCT((YX3:YX42=XW22)*(ZA3:ZA42=XW24)*ZD3:ZD42)+SUMPRODUCT((YX3:YX42=XW22)*(ZA3:ZA42=XW21)*ZD3:ZD42)+SUMPRODUCT((YX3:YX42=XW23)*(ZA3:ZA42=XW22)*ZE3:ZE42)+SUMPRODUCT((YX3:YX42=XW24)*(ZA3:ZA42=XW22)*ZE3:ZE42)+SUMPRODUCT((YX3:YX42=XW21)*(ZA3:ZA42=XW22)*ZE3:ZE42)</f>
        <v>0</v>
      </c>
      <c r="YK22" s="255">
        <f ca="1">SUMPRODUCT((YX3:YX42=XW22)*(ZA3:ZA42=XW23)*ZF3:ZF42)+SUMPRODUCT((YX3:YX42=XW22)*(ZA3:ZA42=XW24)*ZF3:ZF42)+SUMPRODUCT((YX3:YX42=XW22)*(ZA3:ZA42=XW21)*ZF3:ZF42)+SUMPRODUCT((YX3:YX42=XW23)*(ZA3:ZA42=XW22)*ZG3:ZG42)+SUMPRODUCT((YX3:YX42=XW24)*(ZA3:ZA42=XW22)*ZG3:ZG42)+SUMPRODUCT((YX3:YX42=XW21)*(ZA3:ZA42=XW22)*ZG3:ZG42)</f>
        <v>0</v>
      </c>
      <c r="YL22" s="255">
        <f t="shared" ref="YL22" ca="1" si="1227">XX22*4+XY22*2+YJ22+YK22</f>
        <v>0</v>
      </c>
      <c r="YM22" s="255" t="str">
        <f ca="1">IF(XW22&lt;&gt;"",RANK(YL22,YL21:YL24),"")</f>
        <v/>
      </c>
      <c r="YN22" s="255">
        <f ca="1">SUMPRODUCT((YL21:YL24=YL22)*(YC21:YC24&gt;YC22))</f>
        <v>0</v>
      </c>
      <c r="YO22" s="255">
        <f ca="1">SUMPRODUCT((YL21:YL24=YL22)*(YC21:YC24=YC22)*(YF21:YF24&gt;YF22))</f>
        <v>0</v>
      </c>
      <c r="YP22" s="255">
        <f ca="1">SUMPRODUCT((YL18:YL22=YL22)*(YC18:YC22=YC22)*(YF18:YF22=YF22)*(YG18:YG22&gt;YG22))</f>
        <v>0</v>
      </c>
      <c r="YQ22" s="255">
        <f ca="1">SUMPRODUCT((YL18:YL22=YL22)*(YC18:YC22=YC22)*(YF18:YF22=YF22)*(YG18:YG22=YG22)*(YH18:YH22&gt;YH22))</f>
        <v>0</v>
      </c>
      <c r="YR22" s="255">
        <f ca="1">SUMPRODUCT((YL18:YL22=YL22)*(YC18:YC22=YC22)*(YF18:YF22=YF22)*(YG18:YG22=YG22)*(YH18:YH22=YH22)*(YI18:YI22&gt;YI22))</f>
        <v>0</v>
      </c>
      <c r="YS22" s="255" t="str">
        <f t="shared" ca="1" si="1184"/>
        <v/>
      </c>
      <c r="YT22" s="255" t="str">
        <f ca="1">IF(XW21&lt;&gt;"",IF(XW21=YT21,XW22,XW21),"")</f>
        <v/>
      </c>
      <c r="YU22" s="255" t="str">
        <f ca="1">IF(YT22&lt;&gt;"",YT22,IF(XV22&lt;&gt;"",XV22,IF(WX22&lt;&gt;"",WX22,IF(VZ22&lt;&gt;"",VZ22,UV22))))</f>
        <v>New Zealand</v>
      </c>
      <c r="YV22" s="255">
        <v>5</v>
      </c>
      <c r="YW22" s="255">
        <v>20</v>
      </c>
      <c r="YX22" s="255" t="str">
        <f t="shared" si="42"/>
        <v>Tonga</v>
      </c>
      <c r="YY22" s="255" t="str">
        <f ca="1">IF(OFFSET('All Players'!$W29,0,YY$1)&lt;&gt;"",OFFSET('All Players'!$W29,0,YY$1),"")</f>
        <v/>
      </c>
      <c r="YZ22" s="255" t="str">
        <f ca="1">IF(OFFSET('All Players'!$Y29,0,YY$1)&lt;&gt;"",OFFSET('All Players'!$Y29,0,YY$1),"")</f>
        <v/>
      </c>
      <c r="ZA22" s="255" t="str">
        <f t="shared" si="43"/>
        <v>Namibia</v>
      </c>
      <c r="ZB22" s="255" t="str">
        <f ca="1">IF(OFFSET('All Players'!$AA29,0,ZA$1)&lt;&gt;"",OFFSET('All Players'!$AA29,0,ZA$1),"")</f>
        <v/>
      </c>
      <c r="ZC22" s="255" t="str">
        <f ca="1">IF(OFFSET('All Players'!$AC29,0,ZB$1)&lt;&gt;"",OFFSET('All Players'!$AC29,0,ZB$1),"")</f>
        <v/>
      </c>
      <c r="ZD22" s="255">
        <f t="shared" ca="1" si="44"/>
        <v>0</v>
      </c>
      <c r="ZE22" s="255">
        <f t="shared" ca="1" si="45"/>
        <v>0</v>
      </c>
      <c r="ZF22" s="255">
        <f t="shared" ca="1" si="46"/>
        <v>0</v>
      </c>
      <c r="ZG22" s="255">
        <f t="shared" ca="1" si="47"/>
        <v>0</v>
      </c>
      <c r="ZH22" s="255" t="str">
        <f t="shared" ca="1" si="48"/>
        <v/>
      </c>
      <c r="ZI22" s="255" t="str">
        <f t="shared" ca="1" si="49"/>
        <v/>
      </c>
      <c r="ZJ22" s="255">
        <f ca="1">VLOOKUP(ZK22,AEB18:AEC22,2,FALSE)</f>
        <v>1</v>
      </c>
      <c r="ZK22" s="255" t="s">
        <v>49</v>
      </c>
      <c r="ZL22" s="255">
        <f t="shared" ca="1" si="894"/>
        <v>0</v>
      </c>
      <c r="ZM22" s="255">
        <f t="shared" ca="1" si="895"/>
        <v>0</v>
      </c>
      <c r="ZN22" s="255">
        <f t="shared" ca="1" si="896"/>
        <v>0</v>
      </c>
      <c r="ZO22" s="255">
        <f t="shared" ca="1" si="897"/>
        <v>0</v>
      </c>
      <c r="ZP22" s="255">
        <f t="shared" ca="1" si="1039"/>
        <v>0</v>
      </c>
      <c r="ZQ22" s="255">
        <f t="shared" ca="1" si="898"/>
        <v>1000</v>
      </c>
      <c r="ZR22" s="255">
        <f t="shared" ca="1" si="1040"/>
        <v>0</v>
      </c>
      <c r="ZS22" s="255">
        <f t="shared" ca="1" si="1041"/>
        <v>0</v>
      </c>
      <c r="ZT22" s="255">
        <f t="shared" ca="1" si="899"/>
        <v>1000</v>
      </c>
      <c r="ZU22" s="255">
        <f t="shared" ca="1" si="900"/>
        <v>0</v>
      </c>
      <c r="ZV22" s="255">
        <f ca="1">SUMIF(AEE:AEE,ZK22,AEK:AEK)+SUMIF(AEH:AEH,ZK22,AEL:AEL)</f>
        <v>0</v>
      </c>
      <c r="ZW22" s="255">
        <f ca="1">SUMIF(AEE:AEE,ZK22,AEM:AEM)+SUMIF(AEH:AEH,ZK22,AEN:AEN)</f>
        <v>0</v>
      </c>
      <c r="ZX22" s="255">
        <f t="shared" ca="1" si="901"/>
        <v>0</v>
      </c>
      <c r="ZY22" s="255">
        <v>21</v>
      </c>
      <c r="ZZ22" s="255">
        <f t="shared" ca="1" si="1042"/>
        <v>1</v>
      </c>
      <c r="AAB22" s="255">
        <f ca="1">RANK(ZX22,ZX$18:ZX$22)+COUNTIF(ZX$18:ZX22,ZX22)-1</f>
        <v>5</v>
      </c>
      <c r="AAC22" s="255" t="str">
        <f ca="1">INDEX(ZK$18:ZK$22,MATCH(5,AAB$18:AAB$22,0),0)</f>
        <v>Namibia</v>
      </c>
      <c r="AAD22" s="255">
        <f t="shared" ca="1" si="1043"/>
        <v>1</v>
      </c>
      <c r="AAE22" s="255" t="str">
        <f ca="1">IF(AND(AAE21&lt;&gt;"",AAD22=1),AAC22,"")</f>
        <v>Namibia</v>
      </c>
      <c r="AAJ22" s="255" t="str">
        <f t="shared" ca="1" si="1044"/>
        <v>Namibia</v>
      </c>
      <c r="AAK22" s="255">
        <f ca="1">SUMPRODUCT((AEE3:AEE42=AAJ22)*(AEH3:AEH42=AAJ18)*(AEO3:AEO42="W"))+SUMPRODUCT((AEE3:AEE42=AAJ22)*(AEH3:AEH42=AAJ19)*(AEO3:AEO42="W"))+SUMPRODUCT((AEE3:AEE42=AAJ22)*(AEH3:AEH42=AAJ20)*(AEO3:AEO42="W"))+SUMPRODUCT((AEE3:AEE42=AAJ22)*(AEH3:AEH42=AAJ21)*(AEO3:AEO42="W"))+SUMPRODUCT((AEE3:AEE42=AAJ18)*(AEH3:AEH42=AAJ22)*(AEP3:AEP42="W"))+SUMPRODUCT((AEE3:AEE42=AAJ19)*(AEH3:AEH42=AAJ22)*(AEP3:AEP42="W"))+SUMPRODUCT((AEE3:AEE42=AAJ20)*(AEH3:AEH42=AAJ22)*(AEP3:AEP42="W"))+SUMPRODUCT((AEE3:AEE42=AAJ21)*(AEH3:AEH42=AAJ22)*(AEP3:AEP42="W"))</f>
        <v>0</v>
      </c>
      <c r="AAL22" s="255">
        <f ca="1">SUMPRODUCT((AEE3:AEE42=AAJ22)*(AEH3:AEH42=AAJ18)*(AEO3:AEO42="D"))+SUMPRODUCT((AEE3:AEE42=AAJ22)*(AEH3:AEH42=AAJ19)*(AEO3:AEO42="D"))+SUMPRODUCT((AEE3:AEE42=AAJ22)*(AEH3:AEH42=AAJ20)*(AEO3:AEO42="D"))+SUMPRODUCT((AEE3:AEE42=AAJ22)*(AEH3:AEH42=AAJ21)*(AEO3:AEO42="D"))+SUMPRODUCT((AEE3:AEE42=AAJ18)*(AEH3:AEH42=AAJ22)*(AEO3:AEO42="D"))+SUMPRODUCT((AEE3:AEE42=AAJ19)*(AEH3:AEH42=AAJ22)*(AEO3:AEO42="D"))+SUMPRODUCT((AEE3:AEE42=AAJ20)*(AEH3:AEH42=AAJ22)*(AEO3:AEO42="D"))+SUMPRODUCT((AEE3:AEE42=AAJ21)*(AEH3:AEH42=AAJ22)*(AEO3:AEO42="D"))</f>
        <v>0</v>
      </c>
      <c r="AAM22" s="255">
        <f ca="1">SUMPRODUCT((AEE3:AEE42=AAJ22)*(AEH3:AEH42=AAJ18)*(AEO3:AEO42="L"))+SUMPRODUCT((AEE3:AEE42=AAJ22)*(AEH3:AEH42=AAJ19)*(AEO3:AEO42="L"))+SUMPRODUCT((AEE3:AEE42=AAJ22)*(AEH3:AEH42=AAJ20)*(AEO3:AEO42="L"))+SUMPRODUCT((AEE3:AEE42=AAJ22)*(AEH3:AEH42=AAJ21)*(AEO3:AEO42="L"))+SUMPRODUCT((AEE3:AEE42=AAJ18)*(AEH3:AEH42=AAJ22)*(AEP3:AEP42="L"))+SUMPRODUCT((AEE3:AEE42=AAJ19)*(AEH3:AEH42=AAJ22)*(AEP3:AEP42="L"))+SUMPRODUCT((AEE3:AEE42=AAJ20)*(AEH3:AEH42=AAJ22)*(AEP3:AEP42="L"))+SUMPRODUCT((AEE3:AEE42=AAJ21)*(AEH3:AEH42=AAJ22)*(AEP3:AEP42="L"))</f>
        <v>0</v>
      </c>
      <c r="AAN22" s="255">
        <f ca="1">IF(AAJ22&lt;&gt;"",VLOOKUP(AAJ22,ZK4:ZO29,5,FALSE),0)</f>
        <v>0</v>
      </c>
      <c r="AAO22" s="255">
        <f ca="1">IF(AAJ22&lt;&gt;"",VLOOKUP(AAJ22,ZK4:ZP29,6,FALSE),0)</f>
        <v>0</v>
      </c>
      <c r="AAP22" s="255">
        <f ca="1">AAN22-AAO22+1000</f>
        <v>1000</v>
      </c>
      <c r="AAQ22" s="255">
        <f ca="1">IF(AAJ22&lt;&gt;"",VLOOKUP(AAJ22,ZK4:ZR29,8,FALSE),0)</f>
        <v>0</v>
      </c>
      <c r="AAR22" s="255">
        <f ca="1">IF(AAJ22&lt;&gt;"",VLOOKUP(AAJ22,ZK4:ZS29,9,FALSE),0)</f>
        <v>0</v>
      </c>
      <c r="AAS22" s="255">
        <f ca="1">IF(AAJ22&lt;&gt;"",AAQ22-AAR22+1000,"")</f>
        <v>1000</v>
      </c>
      <c r="AAT22" s="255">
        <f ca="1">IF(AAJ22&lt;&gt;"",VLOOKUP(AAJ22,ZK18:ZO22,5,FALSE),"")</f>
        <v>0</v>
      </c>
      <c r="AAU22" s="255">
        <f ca="1">IF(AAJ22&lt;&gt;"",VLOOKUP(AAJ22,ZK18:ZR22,8,FALSE),"")</f>
        <v>0</v>
      </c>
      <c r="AAV22" s="255">
        <f ca="1">IF(AAJ22&lt;&gt;"",VLOOKUP(AAJ22,ZK18:ZY22,15,FALSE),"")</f>
        <v>21</v>
      </c>
      <c r="AAW22" s="255">
        <f ca="1">SUMPRODUCT((AEE3:AEE42=AAJ22)*(AEH3:AEH42=AAJ18)*AEK3:AEK42)+SUMPRODUCT((AEE3:AEE42=AAJ22)*(AEH3:AEH42=AAJ19)*AEK3:AEK42)+SUMPRODUCT((AEE3:AEE42=AAJ22)*(AEH3:AEH42=AAJ20)*AEK3:AEK42)+SUMPRODUCT((AEE3:AEE42=AAJ22)*(AEH3:AEH42=AAJ21)*AEK3:AEK42)+SUMPRODUCT((AEE3:AEE42=AAJ18)*(AEH3:AEH42=AAJ22)*AEL3:AEL42)+SUMPRODUCT((AEE3:AEE42=AAJ19)*(AEH3:AEH42=AAJ22)*AEL3:AEL42)+SUMPRODUCT((AEE3:AEE42=AAJ20)*(AEH3:AEH42=AAJ22)*AEL3:AEL42)+SUMPRODUCT((AEE3:AEE42=AAJ21)*(AEH3:AEH42=AAJ22)*AEL3:AEL42)</f>
        <v>0</v>
      </c>
      <c r="AAX22" s="255">
        <f ca="1">SUMPRODUCT((AEE3:AEE42=AAJ22)*(AEH3:AEH42=AAJ18)*AEM3:AEM42)+SUMPRODUCT((AEE3:AEE42=AAJ22)*(AEH3:AEH42=AAJ19)*AEM3:AEM42)+SUMPRODUCT((AEE3:AEE42=AAJ22)*(AEH3:AEH42=AAJ20)*AEM3:AEM42)+SUMPRODUCT((AEE3:AEE42=AAJ22)*(AEH3:AEH42=AAJ21)*AEM3:AEM42)+SUMPRODUCT((AEE3:AEE42=AAJ18)*(AEH3:AEH42=AAJ22)*AEN3:AEN42)+SUMPRODUCT((AEE3:AEE42=AAJ19)*(AEH3:AEH42=AAJ22)*AEN3:AEN42)+SUMPRODUCT((AEE3:AEE42=AAJ20)*(AEH3:AEH42=AAJ22)*AEN3:AEN42)+SUMPRODUCT((AEE3:AEE42=AAJ21)*(AEH3:AEH42=AAJ22)*AEN3:AEN42)</f>
        <v>0</v>
      </c>
      <c r="AAY22" s="255">
        <f ca="1">IF(AAJ22&lt;&gt;"",AAK22*4+AAL22*2+AAW22+AAX22,"")</f>
        <v>0</v>
      </c>
      <c r="AAZ22" s="255">
        <f ca="1">IF(AAJ22&lt;&gt;"",RANK(AAY22,AAY18:AAY22),"")</f>
        <v>1</v>
      </c>
      <c r="ABA22" s="255">
        <f ca="1">SUMPRODUCT((AAY18:AAY22=AAY22)*(AAP18:AAP22&gt;AAP22))</f>
        <v>0</v>
      </c>
      <c r="ABB22" s="255">
        <f ca="1">SUMPRODUCT((AAY18:AAY22=AAY22)*(AAP18:AAP22=AAP22)*(AAS18:AAS22&gt;AAS22))</f>
        <v>0</v>
      </c>
      <c r="ABC22" s="255">
        <f ca="1">SUMPRODUCT((AAY18:AAY22=AAY22)*(AAP18:AAP22=AAP22)*(AAS18:AAS22=AAS22)*(AAT18:AAT22&gt;AAT22))</f>
        <v>0</v>
      </c>
      <c r="ABD22" s="255">
        <f ca="1">SUMPRODUCT((AAY18:AAY22=AAY22)*(AAP18:AAP22=AAP22)*(AAS18:AAS22=AAS22)*(AAT18:AAT22=AAT22)*(AAU18:AAU22&gt;AAU22))</f>
        <v>0</v>
      </c>
      <c r="ABE22" s="255">
        <f ca="1">SUMPRODUCT((AAY18:AAY22=AAY22)*(AAP18:AAP22=AAP22)*(AAS18:AAS22=AAS22)*(AAT18:AAT22=AAT22)*(AAU18:AAU22=AAU22)*(AAV18:AAV22&gt;AAV22))</f>
        <v>0</v>
      </c>
      <c r="ABF22" s="255">
        <f t="shared" ca="1" si="902"/>
        <v>1</v>
      </c>
      <c r="ABG22" s="255" t="str">
        <f ca="1">IF(AAJ22&lt;&gt;"",INDEX(AAJ18:AAJ22,MATCH(5,ABF18:ABF22,0),0),"")</f>
        <v>New Zealand</v>
      </c>
      <c r="ABH22" s="255" t="str">
        <f ca="1">IF(AAF21&lt;&gt;"",AAF21,"")</f>
        <v/>
      </c>
      <c r="ABI22" s="255" t="str">
        <f ca="1">IF(ABH22&lt;&gt;"",SUMPRODUCT((AEE3:AEE42=ABH22)*(AEH3:AEH42=ABH19)*(AEO3:AEO42="W"))+SUMPRODUCT((AEE3:AEE42=ABH22)*(AEH3:AEH42=ABH20)*(AEO3:AEO42="W"))+SUMPRODUCT((AEE3:AEE42=ABH22)*(AEH3:AEH42=ABH21)*(AEO3:AEO42="W"))+SUMPRODUCT((AEE3:AEE42=ABH19)*(AEH3:AEH42=ABH22)*(AEO3:AEO42="W"))+SUMPRODUCT((AEE3:AEE42=ABH20)*(AEH3:AEH42=ABH22)*(AEO3:AEO42="W"))+SUMPRODUCT((AEE3:AEE42=ABH21)*(AEH3:AEH42=ABH22)*(AEO3:AEO42="W")),"")</f>
        <v/>
      </c>
      <c r="ABJ22" s="255" t="str">
        <f ca="1">IF(ABH22&lt;&gt;"",SUMPRODUCT((AEE3:AEE42=ABH22)*(AEH3:AEH42=ABH19)*(AEO3:AEO42="D"))+SUMPRODUCT((AEE3:AEE42=ABH22)*(AEH3:AEH42=ABH20)*(AEO3:AEO42="D"))+SUMPRODUCT((AEE3:AEE42=ABH22)*(AEH3:AEH42=ABH21)*(AEO3:AEO42="D"))+SUMPRODUCT((AEE3:AEE42=ABH19)*(AEH3:AEH42=ABH22)*(AEO3:AEO42="D"))+SUMPRODUCT((AEE3:AEE42=ABH20)*(AEH3:AEH42=ABH22)*(AEO3:AEO42="D"))+SUMPRODUCT((AEE3:AEE42=ABH21)*(AEH3:AEH42=ABH22)*(AEO3:AEO42="D")),"")</f>
        <v/>
      </c>
      <c r="ABK22" s="255" t="str">
        <f ca="1">IF(ABH22&lt;&gt;"",SUMPRODUCT((AEE3:AEE42=ABH22)*(AEH3:AEH42=ABH19)*(AEO3:AEO42="L"))+SUMPRODUCT((AEE3:AEE42=ABH22)*(AEH3:AEH42=ABH20)*(AEO3:AEO42="L"))+SUMPRODUCT((AEE3:AEE42=ABH22)*(AEH3:AEH42=ABH21)*(AEO3:AEO42="L"))+SUMPRODUCT((AEE3:AEE42=ABH19)*(AEH3:AEH42=ABH22)*(AEO3:AEO42="L"))+SUMPRODUCT((AEE3:AEE42=ABH20)*(AEH3:AEH42=ABH22)*(AEO3:AEO42="L"))+SUMPRODUCT((AEE3:AEE42=ABH21)*(AEH3:AEH42=ABH22)*(AEO3:AEO42="L")),"")</f>
        <v/>
      </c>
      <c r="ABL22" s="255">
        <f ca="1">IF(ABH22&lt;&gt;"",VLOOKUP(ABH22,ZK4:ZO29,5,FALSE),0)</f>
        <v>0</v>
      </c>
      <c r="ABM22" s="255">
        <f ca="1">IF(ABH22&lt;&gt;"",VLOOKUP(ABH22,ZK4:ZP29,6,FALSE),0)</f>
        <v>0</v>
      </c>
      <c r="ABN22" s="255">
        <f ca="1">ABL22-ABM22+1000</f>
        <v>1000</v>
      </c>
      <c r="ABO22" s="255">
        <f ca="1">IF(ABH22&lt;&gt;"",VLOOKUP(ABH22,ZK4:ZR29,8,FALSE),0)</f>
        <v>0</v>
      </c>
      <c r="ABP22" s="255">
        <f ca="1">IF(ABH22&lt;&gt;"",VLOOKUP(ABH22,ZK4:ZS29,9,FALSE),0)</f>
        <v>0</v>
      </c>
      <c r="ABQ22" s="255" t="str">
        <f ca="1">IF(ABH22&lt;&gt;"",ABO22-ABP22+1000,"")</f>
        <v/>
      </c>
      <c r="ABR22" s="255" t="str">
        <f ca="1">IF(ABH22&lt;&gt;"",VLOOKUP(ABH22,ZK18:ZO22,5,FALSE),"")</f>
        <v/>
      </c>
      <c r="ABS22" s="255" t="str">
        <f ca="1">IF(ABH22&lt;&gt;"",VLOOKUP(ABH22,ZK18:ZR22,8,FALSE),"")</f>
        <v/>
      </c>
      <c r="ABT22" s="255" t="str">
        <f ca="1">IF(ABH22&lt;&gt;"",VLOOKUP(ABH22,ZK18:ZY22,15,FALSE),"")</f>
        <v/>
      </c>
      <c r="ABU22" s="255" t="str">
        <f ca="1">IF(ABH22&lt;&gt;"",SUMPRODUCT((AEE3:AEE42=ABH22)*(AEH3:AEH42=ABH19)*AEK3:AEK42)+SUMPRODUCT((AEE3:AEE42=ABH22)*(AEH3:AEH42=ABH20)*AEK3:AEK42)+SUMPRODUCT((AEE3:AEE42=ABH22)*(AEH3:AEH42=ABH21)*AEK3:AEK42)+SUMPRODUCT((AEE3:AEE42=ABH19)*(AEH3:AEH42=ABH22)*AEL3:AEL42)+SUMPRODUCT((AEE3:AEE42=ABH20)*(AEH3:AEH42=ABH22)*AEL3:AEL42)+SUMPRODUCT((AEE3:AEE42=ABH21)*(AEH3:AEH42=ABH22)*AEL3:AEL42),"")</f>
        <v/>
      </c>
      <c r="ABV22" s="255" t="str">
        <f ca="1">IF(ABH22&lt;&gt;"",SUMPRODUCT((AEE3:AEE42=ABH22)*(AEH3:AEH42=ABH19)*AEM3:AEM42)+SUMPRODUCT((AEE3:AEE42=ABH22)*(AEH3:AEH42=ABH20)*AEM3:AEM42)+SUMPRODUCT((AEE3:AEE42=ABH22)*(AEH3:AEH42=ABH21)*AEM3:AEM42)+SUMPRODUCT((AEE3:AEE42=ABH19)*(AEH3:AEH42=ABH22)*AEN3:AEN42)+SUMPRODUCT((AEE3:AEE42=ABH20)*(AEH3:AEH42=ABH22)*AEN3:AEN42)+SUMPRODUCT((AEE3:AEE42=ABH21)*(AEH3:AEH42=ABH22)*AEN3:AEN42),"")</f>
        <v/>
      </c>
      <c r="ABW22" s="255" t="str">
        <f ca="1">IF(ABH22&lt;&gt;"",ABI22*4+ABJ22*2+ABU22+ABV22,"")</f>
        <v/>
      </c>
      <c r="ABX22" s="255" t="str">
        <f ca="1">IF(ABH22&lt;&gt;"",RANK(ABW22,ABW19:ABW22),"")</f>
        <v/>
      </c>
      <c r="ABY22" s="255">
        <f ca="1">SUMPRODUCT((ABW19:ABW22=ABW22)*(ABN19:ABN22&gt;ABN22))</f>
        <v>0</v>
      </c>
      <c r="ABZ22" s="255">
        <f ca="1">SUMPRODUCT((ABW19:ABW22=ABW22)*(ABN19:ABN22=ABN22)*(ABQ19:ABQ22&gt;ABQ22))</f>
        <v>0</v>
      </c>
      <c r="ACA22" s="255">
        <f ca="1">SUMPRODUCT((ABW18:ABW22=ABW22)*(ABN18:ABN22=ABN22)*(ABQ18:ABQ22=ABQ22)*(ABR18:ABR22&gt;ABR22))</f>
        <v>0</v>
      </c>
      <c r="ACB22" s="255">
        <f ca="1">SUMPRODUCT((ABW18:ABW22=ABW22)*(ABN18:ABN22=ABN22)*(ABQ18:ABQ22=ABQ22)*(ABR18:ABR22=ABR22)*(ABS18:ABS22&gt;ABS22))</f>
        <v>0</v>
      </c>
      <c r="ACC22" s="255">
        <f ca="1">SUMPRODUCT((ABW18:ABW22=ABW22)*(ABN18:ABN22=ABN22)*(ABQ18:ABQ22=ABQ22)*(ABR18:ABR22=ABR22)*(ABS18:ABS22=ABS22)*(ABT18:ABT22&gt;ABT22))</f>
        <v>0</v>
      </c>
      <c r="ACD22" s="255" t="str">
        <f t="shared" ca="1" si="1047"/>
        <v/>
      </c>
      <c r="ACE22" s="255" t="str">
        <f ca="1">IF(ABH22&lt;&gt;"",INDEX(ABH19:ABH22,MATCH(5,ACD19:ACD22,0),0),"")</f>
        <v/>
      </c>
      <c r="ACF22" s="255" t="str">
        <f ca="1">IF(AAG20&lt;&gt;"",AAG20,"")</f>
        <v/>
      </c>
      <c r="ACG22" s="255" t="str">
        <f ca="1">IF(ACF22&lt;&gt;"",SUMPRODUCT((AEE3:AEE42=ACF22)*(AEH3:AEH42=ACF23)*(AEO3:AEO42="W"))+SUMPRODUCT((AEE3:AEE42=ACF22)*(AEH3:AEH42=ACF20)*(AEO3:AEO42="W"))+SUMPRODUCT((AEE3:AEE42=ACF22)*(AEH3:AEH42=ACF21)*(AEO3:AEO42="W"))+SUMPRODUCT((AEE3:AEE42=ACF23)*(AEH3:AEH42=ACF22)*(AEP3:AEP42="W"))+SUMPRODUCT((AEE3:AEE42=ACF20)*(AEH3:AEH42=ACF22)*(AEP3:AEP42="W"))+SUMPRODUCT((AEE3:AEE42=ACF21)*(AEH3:AEH42=ACF22)*(AEP3:AEP42="W")),"")</f>
        <v/>
      </c>
      <c r="ACH22" s="255" t="str">
        <f ca="1">IF(ACF22&lt;&gt;"",SUMPRODUCT((AEE3:AEE42=ACF22)*(AEH3:AEH42=ACF23)*(AEO3:AEO42="D"))+SUMPRODUCT((AEE3:AEE42=ACF22)*(AEH3:AEH42=ACF20)*(AEO3:AEO42="D"))+SUMPRODUCT((AEE3:AEE42=ACF22)*(AEH3:AEH42=ACF21)*(AEO3:AEO42="D"))+SUMPRODUCT((AEE3:AEE42=ACF23)*(AEH3:AEH42=ACF22)*(AEO3:AEO42="D"))+SUMPRODUCT((AEE3:AEE42=ACF20)*(AEH3:AEH42=ACF22)*(AEO3:AEO42="D"))+SUMPRODUCT((AEE3:AEE42=ACF21)*(AEH3:AEH42=ACF22)*(AEO3:AEO42="D")),"")</f>
        <v/>
      </c>
      <c r="ACI22" s="255" t="str">
        <f ca="1">IF(ACF22&lt;&gt;"",SUMPRODUCT((AEE3:AEE42=ACF22)*(AEH3:AEH42=ACF23)*(AEO3:AEO42="L"))+SUMPRODUCT((AEE3:AEE42=ACF22)*(AEH3:AEH42=ACF20)*(AEO3:AEO42="L"))+SUMPRODUCT((AEE3:AEE42=ACF22)*(AEH3:AEH42=ACF21)*(AEO3:AEO42="L"))+SUMPRODUCT((AEE3:AEE42=ACF23)*(AEH3:AEH42=ACF22)*(AEP3:AEP42="L"))+SUMPRODUCT((AEE3:AEE42=ACF20)*(AEH3:AEH42=ACF22)*(AEP3:AEP42="L"))+SUMPRODUCT((AEE3:AEE42=ACF21)*(AEH3:AEH42=ACF22)*(AEP3:AEP42="L")),"")</f>
        <v/>
      </c>
      <c r="ACJ22" s="255">
        <f ca="1">IF(ACF22&lt;&gt;"",VLOOKUP(ACF22,ZK4:ZO29,5,FALSE),0)</f>
        <v>0</v>
      </c>
      <c r="ACK22" s="255">
        <f ca="1">IF(ACF22&lt;&gt;"",VLOOKUP(ACF22,ZK4:ZP29,6,FALSE),0)</f>
        <v>0</v>
      </c>
      <c r="ACL22" s="255">
        <f ca="1">ACJ22-ACK22+1000</f>
        <v>1000</v>
      </c>
      <c r="ACM22" s="255">
        <f ca="1">IF(ACF22&lt;&gt;"",VLOOKUP(ACF22,ZK4:ZR29,8,FALSE),0)</f>
        <v>0</v>
      </c>
      <c r="ACN22" s="255">
        <f ca="1">IF(ACF22&lt;&gt;"",VLOOKUP(ACF22,ZK4:ZS29,9,FALSE),0)</f>
        <v>0</v>
      </c>
      <c r="ACO22" s="255" t="str">
        <f ca="1">IF(ACF22&lt;&gt;"",ACM22-ACN22+1000,"")</f>
        <v/>
      </c>
      <c r="ACP22" s="255" t="str">
        <f ca="1">IF(ACF22&lt;&gt;"",VLOOKUP(ACF22,ZK18:ZO22,5,FALSE),"")</f>
        <v/>
      </c>
      <c r="ACQ22" s="255" t="str">
        <f ca="1">IF(ACF22&lt;&gt;"",VLOOKUP(ACF22,ZK18:ZR22,8,FALSE),"")</f>
        <v/>
      </c>
      <c r="ACR22" s="255" t="str">
        <f ca="1">IF(ACF22&lt;&gt;"",VLOOKUP(ACF22,ZK18:ZY22,15,FALSE),"")</f>
        <v/>
      </c>
      <c r="ACS22" s="255" t="str">
        <f ca="1">IF(ACF22&lt;&gt;"",SUMPRODUCT((AEE3:AEE42=ACF22)*(AEH3:AEH42=ACF23)*AEK3:AEK42)+SUMPRODUCT((AEE3:AEE42=ACF22)*(AEH3:AEH42=ACF20)*AEK3:AEK42)+SUMPRODUCT((AEE3:AEE42=ACF22)*(AEH3:AEH42=ACF21)*AEK3:AEK42)+SUMPRODUCT((AEE3:AEE42=ACF23)*(AEH3:AEH42=ACF22)*AEL3:AEL42)+SUMPRODUCT((AEE3:AEE42=ACF20)*(AEH3:AEH42=ACF22)*AEL3:AEL42)+SUMPRODUCT((AEE3:AEE42=ACF21)*(AEH3:AEH42=ACF22)*AEL3:AEL42),"")</f>
        <v/>
      </c>
      <c r="ACT22" s="255" t="str">
        <f ca="1">IF(ACF22&lt;&gt;"",SUMPRODUCT((AEE3:AEE42=ACF22)*(AEH3:AEH42=ACF23)*AEM3:AEM42)+SUMPRODUCT((AEE3:AEE42=ACF22)*(AEH3:AEH42=ACF20)*AEM3:AEM42)+SUMPRODUCT((AEE3:AEE42=ACF22)*(AEH3:AEH42=ACF21)*AEM3:AEM42)+SUMPRODUCT((AEE3:AEE42=ACF23)*(AEH3:AEH42=ACF22)*AEN3:AEN42)+SUMPRODUCT((AEE3:AEE42=ACF20)*(AEH3:AEH42=ACF22)*AEN3:AEN42)+SUMPRODUCT((AEE3:AEE42=ACF21)*(AEH3:AEH42=ACF22)*AEN3:AEN42),"")</f>
        <v/>
      </c>
      <c r="ACU22" s="255" t="str">
        <f ca="1">IF(ACF22&lt;&gt;"",ACG22*4+ACH22*2+ACS22+ACT22,"")</f>
        <v/>
      </c>
      <c r="ACV22" s="255" t="str">
        <f ca="1">IF(ACF22&lt;&gt;"",RANK(ACU22,ACU20:ACU23),"")</f>
        <v/>
      </c>
      <c r="ACW22" s="255">
        <f ca="1">SUMPRODUCT((ACU20:ACU23=ACU22)*(ACL20:ACL23&gt;ACL22))</f>
        <v>0</v>
      </c>
      <c r="ACX22" s="255">
        <f ca="1">SUMPRODUCT((ACU20:ACU23=ACU22)*(ACL20:ACL23=ACL22)*(ACO20:ACO23&gt;ACO22))</f>
        <v>0</v>
      </c>
      <c r="ACY22" s="255">
        <f ca="1">SUMPRODUCT((ACU18:ACU22=ACU22)*(ACL18:ACL22=ACL22)*(ACO18:ACO22=ACO22)*(ACP18:ACP22&gt;ACP22))</f>
        <v>0</v>
      </c>
      <c r="ACZ22" s="255">
        <f ca="1">SUMPRODUCT((ACU18:ACU22=ACU22)*(ACL18:ACL22=ACL22)*(ACO18:ACO22=ACO22)*(ACP18:ACP22=ACP22)*(ACQ18:ACQ22&gt;ACQ22))</f>
        <v>0</v>
      </c>
      <c r="ADA22" s="255">
        <f ca="1">SUMPRODUCT((ACU18:ACU22=ACU22)*(ACL18:ACL22=ACL22)*(ACO18:ACO22=ACO22)*(ACP18:ACP22=ACP22)*(ACQ18:ACQ22=ACQ22)*(ACR18:ACR22&gt;ACR22))</f>
        <v>0</v>
      </c>
      <c r="ADB22" s="255" t="str">
        <f t="shared" ca="1" si="1149"/>
        <v/>
      </c>
      <c r="ADC22" s="255" t="str">
        <f ca="1">IF(ACF22&lt;&gt;"",INDEX(ACF20:ACF22,MATCH(5,ADB20:ADB22,0),0),"")</f>
        <v/>
      </c>
      <c r="ADD22" s="255" t="str">
        <f ca="1">IF(AAH19&lt;&gt;"",AAH19,"")</f>
        <v/>
      </c>
      <c r="ADE22" s="255">
        <f ca="1">SUMPRODUCT((AEE3:AEE42=ADD22)*(AEH3:AEH42=ADD23)*(AEO3:AEO42="W"))+SUMPRODUCT((AEE3:AEE42=ADD22)*(AEH3:AEH42=ADD24)*(AEO3:AEO42="W"))+SUMPRODUCT((AEE3:AEE42=ADD22)*(AEH3:AEH42=ADD21)*(AEO3:AEO42="W"))+SUMPRODUCT((AEE3:AEE42=ADD23)*(AEH3:AEH42=ADD22)*(AEP3:AEP42="W"))+SUMPRODUCT((AEE3:AEE42=ADD24)*(AEH3:AEH42=ADD22)*(AEP3:AEP42="W"))+SUMPRODUCT((AEE3:AEE42=ADD21)*(AEH3:AEH42=ADD22)*(AEP3:AEP42="W"))</f>
        <v>0</v>
      </c>
      <c r="ADF22" s="255">
        <f ca="1">SUMPRODUCT((AEE3:AEE42=ADD22)*(AEH3:AEH42=ADD23)*(AEO3:AEO42="D"))+SUMPRODUCT((AEE3:AEE42=ADD22)*(AEH3:AEH42=ADD24)*(AEO3:AEO42="D"))+SUMPRODUCT((AEE3:AEE42=ADD22)*(AEH3:AEH42=ADD21)*(AEO3:AEO42="D"))+SUMPRODUCT((AEE3:AEE42=ADD23)*(AEH3:AEH42=ADD22)*(AEO3:AEO42="D"))+SUMPRODUCT((AEE3:AEE42=ADD24)*(AEH3:AEH42=ADD22)*(AEO3:AEO42="D"))+SUMPRODUCT((AEE3:AEE42=ADD21)*(AEH3:AEH42=ADD22)*(AEO3:AEO42="D"))</f>
        <v>0</v>
      </c>
      <c r="ADG22" s="255">
        <f ca="1">SUMPRODUCT((AEE3:AEE42=ADD22)*(AEH3:AEH42=ADD23)*(AEO3:AEO42="L"))+SUMPRODUCT((AEE3:AEE42=ADD22)*(AEH3:AEH42=ADD24)*(AEO3:AEO42="L"))+SUMPRODUCT((AEE3:AEE42=ADD22)*(AEH3:AEH42=ADD21)*(AEO3:AEO42="L"))+SUMPRODUCT((AEE3:AEE42=ADD23)*(AEH3:AEH42=ADD22)*(AEP3:AEP42="L"))+SUMPRODUCT((AEE3:AEE42=ADD24)*(AEH3:AEH42=ADD22)*(AEP3:AEP42="L"))+SUMPRODUCT((AEE3:AEE42=ADD21)*(AEH3:AEH42=ADD22)*(AEP3:AEP42="L"))</f>
        <v>0</v>
      </c>
      <c r="ADH22" s="255">
        <f ca="1">IF(ADD22&lt;&gt;"",VLOOKUP(ADD22,ZK4:ZO29,5,FALSE),0)</f>
        <v>0</v>
      </c>
      <c r="ADI22" s="255">
        <f ca="1">IF(ADD22&lt;&gt;"",VLOOKUP(ADD22,ZK4:ZP29,6,FALSE),0)</f>
        <v>0</v>
      </c>
      <c r="ADJ22" s="255">
        <f ca="1">ADH22-ADI22+1000</f>
        <v>1000</v>
      </c>
      <c r="ADK22" s="255">
        <f ca="1">IF(ADD22&lt;&gt;"",VLOOKUP(ADD22,ZK4:ZR29,8,FALSE),0)</f>
        <v>0</v>
      </c>
      <c r="ADL22" s="255">
        <f ca="1">IF(ADD22&lt;&gt;"",VLOOKUP(ADD22,ZK4:ZS29,9,FALSE),0)</f>
        <v>0</v>
      </c>
      <c r="ADM22" s="255">
        <f t="shared" ref="ADM22" ca="1" si="1228">ADK22-ADL22+1000</f>
        <v>1000</v>
      </c>
      <c r="ADN22" s="255" t="str">
        <f ca="1">IF(ADD22&lt;&gt;"",VLOOKUP(ADD22,ZK18:ZO22,5,FALSE),"")</f>
        <v/>
      </c>
      <c r="ADO22" s="255" t="str">
        <f ca="1">IF(ADD22&lt;&gt;"",VLOOKUP(ADD22,ZK18:ZR22,8,FALSE),"")</f>
        <v/>
      </c>
      <c r="ADP22" s="255" t="str">
        <f ca="1">IF(ADD22&lt;&gt;"",VLOOKUP(ADD22,ZK18:ZY22,15,FALSE),"")</f>
        <v/>
      </c>
      <c r="ADQ22" s="255">
        <f ca="1">SUMPRODUCT((AEE3:AEE42=ADD22)*(AEH3:AEH42=ADD23)*AEK3:AEK42)+SUMPRODUCT((AEE3:AEE42=ADD22)*(AEH3:AEH42=ADD24)*AEK3:AEK42)+SUMPRODUCT((AEE3:AEE42=ADD22)*(AEH3:AEH42=ADD21)*AEK3:AEK42)+SUMPRODUCT((AEE3:AEE42=ADD23)*(AEH3:AEH42=ADD22)*AEL3:AEL42)+SUMPRODUCT((AEE3:AEE42=ADD24)*(AEH3:AEH42=ADD22)*AEL3:AEL42)+SUMPRODUCT((AEE3:AEE42=ADD21)*(AEH3:AEH42=ADD22)*AEL3:AEL42)</f>
        <v>0</v>
      </c>
      <c r="ADR22" s="255">
        <f ca="1">SUMPRODUCT((AEE3:AEE42=ADD22)*(AEH3:AEH42=ADD23)*AEM3:AEM42)+SUMPRODUCT((AEE3:AEE42=ADD22)*(AEH3:AEH42=ADD24)*AEM3:AEM42)+SUMPRODUCT((AEE3:AEE42=ADD22)*(AEH3:AEH42=ADD21)*AEM3:AEM42)+SUMPRODUCT((AEE3:AEE42=ADD23)*(AEH3:AEH42=ADD22)*AEN3:AEN42)+SUMPRODUCT((AEE3:AEE42=ADD24)*(AEH3:AEH42=ADD22)*AEN3:AEN42)+SUMPRODUCT((AEE3:AEE42=ADD21)*(AEH3:AEH42=ADD22)*AEN3:AEN42)</f>
        <v>0</v>
      </c>
      <c r="ADS22" s="255">
        <f t="shared" ref="ADS22" ca="1" si="1229">ADE22*4+ADF22*2+ADQ22+ADR22</f>
        <v>0</v>
      </c>
      <c r="ADT22" s="255" t="str">
        <f ca="1">IF(ADD22&lt;&gt;"",RANK(ADS22,ADS21:ADS24),"")</f>
        <v/>
      </c>
      <c r="ADU22" s="255">
        <f ca="1">SUMPRODUCT((ADS21:ADS24=ADS22)*(ADJ21:ADJ24&gt;ADJ22))</f>
        <v>0</v>
      </c>
      <c r="ADV22" s="255">
        <f ca="1">SUMPRODUCT((ADS21:ADS24=ADS22)*(ADJ21:ADJ24=ADJ22)*(ADM21:ADM24&gt;ADM22))</f>
        <v>0</v>
      </c>
      <c r="ADW22" s="255">
        <f ca="1">SUMPRODUCT((ADS18:ADS22=ADS22)*(ADJ18:ADJ22=ADJ22)*(ADM18:ADM22=ADM22)*(ADN18:ADN22&gt;ADN22))</f>
        <v>0</v>
      </c>
      <c r="ADX22" s="255">
        <f ca="1">SUMPRODUCT((ADS18:ADS22=ADS22)*(ADJ18:ADJ22=ADJ22)*(ADM18:ADM22=ADM22)*(ADN18:ADN22=ADN22)*(ADO18:ADO22&gt;ADO22))</f>
        <v>0</v>
      </c>
      <c r="ADY22" s="255">
        <f ca="1">SUMPRODUCT((ADS18:ADS22=ADS22)*(ADJ18:ADJ22=ADJ22)*(ADM18:ADM22=ADM22)*(ADN18:ADN22=ADN22)*(ADO18:ADO22=ADO22)*(ADP18:ADP22&gt;ADP22))</f>
        <v>0</v>
      </c>
      <c r="ADZ22" s="255" t="str">
        <f t="shared" ca="1" si="1187"/>
        <v/>
      </c>
      <c r="AEA22" s="255" t="str">
        <f ca="1">IF(ADD21&lt;&gt;"",IF(ADD21=AEA21,ADD22,ADD21),"")</f>
        <v/>
      </c>
      <c r="AEB22" s="255" t="str">
        <f ca="1">IF(AEA22&lt;&gt;"",AEA22,IF(ADC22&lt;&gt;"",ADC22,IF(ACE22&lt;&gt;"",ACE22,IF(ABG22&lt;&gt;"",ABG22,AAC22))))</f>
        <v>New Zealand</v>
      </c>
      <c r="AEC22" s="255">
        <v>5</v>
      </c>
      <c r="AED22" s="255">
        <v>20</v>
      </c>
      <c r="AEE22" s="255" t="str">
        <f t="shared" si="50"/>
        <v>Tonga</v>
      </c>
      <c r="AEF22" s="255" t="str">
        <f ca="1">IF(OFFSET('All Players'!$W29,0,AEF$1)&lt;&gt;"",OFFSET('All Players'!$W29,0,AEF$1),"")</f>
        <v/>
      </c>
      <c r="AEG22" s="255" t="str">
        <f ca="1">IF(OFFSET('All Players'!$Y29,0,AEF$1)&lt;&gt;"",OFFSET('All Players'!$Y29,0,AEF$1),"")</f>
        <v/>
      </c>
      <c r="AEH22" s="255" t="str">
        <f t="shared" si="51"/>
        <v>Namibia</v>
      </c>
      <c r="AEI22" s="255" t="str">
        <f ca="1">IF(OFFSET('All Players'!$AA29,0,AEH$1)&lt;&gt;"",OFFSET('All Players'!$AA29,0,AEH$1),"")</f>
        <v/>
      </c>
      <c r="AEJ22" s="255" t="str">
        <f ca="1">IF(OFFSET('All Players'!$AC29,0,AEI$1)&lt;&gt;"",OFFSET('All Players'!$AC29,0,AEI$1),"")</f>
        <v/>
      </c>
      <c r="AEK22" s="255">
        <f t="shared" ca="1" si="52"/>
        <v>0</v>
      </c>
      <c r="AEL22" s="255">
        <f t="shared" ca="1" si="53"/>
        <v>0</v>
      </c>
      <c r="AEM22" s="255">
        <f t="shared" ca="1" si="54"/>
        <v>0</v>
      </c>
      <c r="AEN22" s="255">
        <f t="shared" ca="1" si="55"/>
        <v>0</v>
      </c>
      <c r="AEO22" s="255" t="str">
        <f t="shared" ca="1" si="56"/>
        <v/>
      </c>
      <c r="AEP22" s="255" t="str">
        <f t="shared" ca="1" si="57"/>
        <v/>
      </c>
      <c r="AEQ22" s="255">
        <f ca="1">VLOOKUP(AER22,AJI18:AJJ22,2,FALSE)</f>
        <v>1</v>
      </c>
      <c r="AER22" s="255" t="s">
        <v>49</v>
      </c>
      <c r="AES22" s="255">
        <f t="shared" ca="1" si="903"/>
        <v>0</v>
      </c>
      <c r="AET22" s="255">
        <f t="shared" ca="1" si="904"/>
        <v>0</v>
      </c>
      <c r="AEU22" s="255">
        <f t="shared" ca="1" si="905"/>
        <v>0</v>
      </c>
      <c r="AEV22" s="255">
        <f t="shared" ca="1" si="906"/>
        <v>0</v>
      </c>
      <c r="AEW22" s="255">
        <f t="shared" ca="1" si="1048"/>
        <v>0</v>
      </c>
      <c r="AEX22" s="255">
        <f t="shared" ca="1" si="907"/>
        <v>1000</v>
      </c>
      <c r="AEY22" s="255">
        <f t="shared" ca="1" si="1049"/>
        <v>0</v>
      </c>
      <c r="AEZ22" s="255">
        <f t="shared" ca="1" si="1050"/>
        <v>0</v>
      </c>
      <c r="AFA22" s="255">
        <f t="shared" ca="1" si="908"/>
        <v>1000</v>
      </c>
      <c r="AFB22" s="255">
        <f t="shared" ca="1" si="909"/>
        <v>0</v>
      </c>
      <c r="AFC22" s="255">
        <f ca="1">SUMIF(AJL:AJL,AER22,AJR:AJR)+SUMIF(AJO:AJO,AER22,AJS:AJS)</f>
        <v>0</v>
      </c>
      <c r="AFD22" s="255">
        <f ca="1">SUMIF(AJL:AJL,AER22,AJT:AJT)+SUMIF(AJO:AJO,AER22,AJU:AJU)</f>
        <v>0</v>
      </c>
      <c r="AFE22" s="255">
        <f t="shared" ca="1" si="910"/>
        <v>0</v>
      </c>
      <c r="AFF22" s="255">
        <v>21</v>
      </c>
      <c r="AFG22" s="255">
        <f t="shared" ca="1" si="1051"/>
        <v>1</v>
      </c>
      <c r="AFI22" s="255">
        <f ca="1">RANK(AFE22,AFE$18:AFE$22)+COUNTIF(AFE$18:AFE22,AFE22)-1</f>
        <v>5</v>
      </c>
      <c r="AFJ22" s="255" t="str">
        <f ca="1">INDEX(AER$18:AER$22,MATCH(5,AFI$18:AFI$22,0),0)</f>
        <v>Namibia</v>
      </c>
      <c r="AFK22" s="255">
        <f t="shared" ca="1" si="1052"/>
        <v>1</v>
      </c>
      <c r="AFL22" s="255" t="str">
        <f ca="1">IF(AND(AFL21&lt;&gt;"",AFK22=1),AFJ22,"")</f>
        <v>Namibia</v>
      </c>
      <c r="AFQ22" s="255" t="str">
        <f t="shared" ca="1" si="1053"/>
        <v>Namibia</v>
      </c>
      <c r="AFR22" s="255">
        <f ca="1">SUMPRODUCT((AJL3:AJL42=AFQ22)*(AJO3:AJO42=AFQ18)*(AJV3:AJV42="W"))+SUMPRODUCT((AJL3:AJL42=AFQ22)*(AJO3:AJO42=AFQ19)*(AJV3:AJV42="W"))+SUMPRODUCT((AJL3:AJL42=AFQ22)*(AJO3:AJO42=AFQ20)*(AJV3:AJV42="W"))+SUMPRODUCT((AJL3:AJL42=AFQ22)*(AJO3:AJO42=AFQ21)*(AJV3:AJV42="W"))+SUMPRODUCT((AJL3:AJL42=AFQ18)*(AJO3:AJO42=AFQ22)*(AJW3:AJW42="W"))+SUMPRODUCT((AJL3:AJL42=AFQ19)*(AJO3:AJO42=AFQ22)*(AJW3:AJW42="W"))+SUMPRODUCT((AJL3:AJL42=AFQ20)*(AJO3:AJO42=AFQ22)*(AJW3:AJW42="W"))+SUMPRODUCT((AJL3:AJL42=AFQ21)*(AJO3:AJO42=AFQ22)*(AJW3:AJW42="W"))</f>
        <v>0</v>
      </c>
      <c r="AFS22" s="255">
        <f ca="1">SUMPRODUCT((AJL3:AJL42=AFQ22)*(AJO3:AJO42=AFQ18)*(AJV3:AJV42="D"))+SUMPRODUCT((AJL3:AJL42=AFQ22)*(AJO3:AJO42=AFQ19)*(AJV3:AJV42="D"))+SUMPRODUCT((AJL3:AJL42=AFQ22)*(AJO3:AJO42=AFQ20)*(AJV3:AJV42="D"))+SUMPRODUCT((AJL3:AJL42=AFQ22)*(AJO3:AJO42=AFQ21)*(AJV3:AJV42="D"))+SUMPRODUCT((AJL3:AJL42=AFQ18)*(AJO3:AJO42=AFQ22)*(AJV3:AJV42="D"))+SUMPRODUCT((AJL3:AJL42=AFQ19)*(AJO3:AJO42=AFQ22)*(AJV3:AJV42="D"))+SUMPRODUCT((AJL3:AJL42=AFQ20)*(AJO3:AJO42=AFQ22)*(AJV3:AJV42="D"))+SUMPRODUCT((AJL3:AJL42=AFQ21)*(AJO3:AJO42=AFQ22)*(AJV3:AJV42="D"))</f>
        <v>0</v>
      </c>
      <c r="AFT22" s="255">
        <f ca="1">SUMPRODUCT((AJL3:AJL42=AFQ22)*(AJO3:AJO42=AFQ18)*(AJV3:AJV42="L"))+SUMPRODUCT((AJL3:AJL42=AFQ22)*(AJO3:AJO42=AFQ19)*(AJV3:AJV42="L"))+SUMPRODUCT((AJL3:AJL42=AFQ22)*(AJO3:AJO42=AFQ20)*(AJV3:AJV42="L"))+SUMPRODUCT((AJL3:AJL42=AFQ22)*(AJO3:AJO42=AFQ21)*(AJV3:AJV42="L"))+SUMPRODUCT((AJL3:AJL42=AFQ18)*(AJO3:AJO42=AFQ22)*(AJW3:AJW42="L"))+SUMPRODUCT((AJL3:AJL42=AFQ19)*(AJO3:AJO42=AFQ22)*(AJW3:AJW42="L"))+SUMPRODUCT((AJL3:AJL42=AFQ20)*(AJO3:AJO42=AFQ22)*(AJW3:AJW42="L"))+SUMPRODUCT((AJL3:AJL42=AFQ21)*(AJO3:AJO42=AFQ22)*(AJW3:AJW42="L"))</f>
        <v>0</v>
      </c>
      <c r="AFU22" s="255">
        <f ca="1">IF(AFQ22&lt;&gt;"",VLOOKUP(AFQ22,AER4:AEV29,5,FALSE),0)</f>
        <v>0</v>
      </c>
      <c r="AFV22" s="255">
        <f ca="1">IF(AFQ22&lt;&gt;"",VLOOKUP(AFQ22,AER4:AEW29,6,FALSE),0)</f>
        <v>0</v>
      </c>
      <c r="AFW22" s="255">
        <f ca="1">AFU22-AFV22+1000</f>
        <v>1000</v>
      </c>
      <c r="AFX22" s="255">
        <f ca="1">IF(AFQ22&lt;&gt;"",VLOOKUP(AFQ22,AER4:AEY29,8,FALSE),0)</f>
        <v>0</v>
      </c>
      <c r="AFY22" s="255">
        <f ca="1">IF(AFQ22&lt;&gt;"",VLOOKUP(AFQ22,AER4:AEZ29,9,FALSE),0)</f>
        <v>0</v>
      </c>
      <c r="AFZ22" s="255">
        <f ca="1">IF(AFQ22&lt;&gt;"",AFX22-AFY22+1000,"")</f>
        <v>1000</v>
      </c>
      <c r="AGA22" s="255">
        <f ca="1">IF(AFQ22&lt;&gt;"",VLOOKUP(AFQ22,AER18:AEV22,5,FALSE),"")</f>
        <v>0</v>
      </c>
      <c r="AGB22" s="255">
        <f ca="1">IF(AFQ22&lt;&gt;"",VLOOKUP(AFQ22,AER18:AEY22,8,FALSE),"")</f>
        <v>0</v>
      </c>
      <c r="AGC22" s="255">
        <f ca="1">IF(AFQ22&lt;&gt;"",VLOOKUP(AFQ22,AER18:AFF22,15,FALSE),"")</f>
        <v>21</v>
      </c>
      <c r="AGD22" s="255">
        <f ca="1">SUMPRODUCT((AJL3:AJL42=AFQ22)*(AJO3:AJO42=AFQ18)*AJR3:AJR42)+SUMPRODUCT((AJL3:AJL42=AFQ22)*(AJO3:AJO42=AFQ19)*AJR3:AJR42)+SUMPRODUCT((AJL3:AJL42=AFQ22)*(AJO3:AJO42=AFQ20)*AJR3:AJR42)+SUMPRODUCT((AJL3:AJL42=AFQ22)*(AJO3:AJO42=AFQ21)*AJR3:AJR42)+SUMPRODUCT((AJL3:AJL42=AFQ18)*(AJO3:AJO42=AFQ22)*AJS3:AJS42)+SUMPRODUCT((AJL3:AJL42=AFQ19)*(AJO3:AJO42=AFQ22)*AJS3:AJS42)+SUMPRODUCT((AJL3:AJL42=AFQ20)*(AJO3:AJO42=AFQ22)*AJS3:AJS42)+SUMPRODUCT((AJL3:AJL42=AFQ21)*(AJO3:AJO42=AFQ22)*AJS3:AJS42)</f>
        <v>0</v>
      </c>
      <c r="AGE22" s="255">
        <f ca="1">SUMPRODUCT((AJL3:AJL42=AFQ22)*(AJO3:AJO42=AFQ18)*AJT3:AJT42)+SUMPRODUCT((AJL3:AJL42=AFQ22)*(AJO3:AJO42=AFQ19)*AJT3:AJT42)+SUMPRODUCT((AJL3:AJL42=AFQ22)*(AJO3:AJO42=AFQ20)*AJT3:AJT42)+SUMPRODUCT((AJL3:AJL42=AFQ22)*(AJO3:AJO42=AFQ21)*AJT3:AJT42)+SUMPRODUCT((AJL3:AJL42=AFQ18)*(AJO3:AJO42=AFQ22)*AJU3:AJU42)+SUMPRODUCT((AJL3:AJL42=AFQ19)*(AJO3:AJO42=AFQ22)*AJU3:AJU42)+SUMPRODUCT((AJL3:AJL42=AFQ20)*(AJO3:AJO42=AFQ22)*AJU3:AJU42)+SUMPRODUCT((AJL3:AJL42=AFQ21)*(AJO3:AJO42=AFQ22)*AJU3:AJU42)</f>
        <v>0</v>
      </c>
      <c r="AGF22" s="255">
        <f ca="1">IF(AFQ22&lt;&gt;"",AFR22*4+AFS22*2+AGD22+AGE22,"")</f>
        <v>0</v>
      </c>
      <c r="AGG22" s="255">
        <f ca="1">IF(AFQ22&lt;&gt;"",RANK(AGF22,AGF18:AGF22),"")</f>
        <v>1</v>
      </c>
      <c r="AGH22" s="255">
        <f ca="1">SUMPRODUCT((AGF18:AGF22=AGF22)*(AFW18:AFW22&gt;AFW22))</f>
        <v>0</v>
      </c>
      <c r="AGI22" s="255">
        <f ca="1">SUMPRODUCT((AGF18:AGF22=AGF22)*(AFW18:AFW22=AFW22)*(AFZ18:AFZ22&gt;AFZ22))</f>
        <v>0</v>
      </c>
      <c r="AGJ22" s="255">
        <f ca="1">SUMPRODUCT((AGF18:AGF22=AGF22)*(AFW18:AFW22=AFW22)*(AFZ18:AFZ22=AFZ22)*(AGA18:AGA22&gt;AGA22))</f>
        <v>0</v>
      </c>
      <c r="AGK22" s="255">
        <f ca="1">SUMPRODUCT((AGF18:AGF22=AGF22)*(AFW18:AFW22=AFW22)*(AFZ18:AFZ22=AFZ22)*(AGA18:AGA22=AGA22)*(AGB18:AGB22&gt;AGB22))</f>
        <v>0</v>
      </c>
      <c r="AGL22" s="255">
        <f ca="1">SUMPRODUCT((AGF18:AGF22=AGF22)*(AFW18:AFW22=AFW22)*(AFZ18:AFZ22=AFZ22)*(AGA18:AGA22=AGA22)*(AGB18:AGB22=AGB22)*(AGC18:AGC22&gt;AGC22))</f>
        <v>0</v>
      </c>
      <c r="AGM22" s="255">
        <f t="shared" ca="1" si="911"/>
        <v>1</v>
      </c>
      <c r="AGN22" s="255" t="str">
        <f ca="1">IF(AFQ22&lt;&gt;"",INDEX(AFQ18:AFQ22,MATCH(5,AGM18:AGM22,0),0),"")</f>
        <v>New Zealand</v>
      </c>
      <c r="AGO22" s="255" t="str">
        <f ca="1">IF(AFM21&lt;&gt;"",AFM21,"")</f>
        <v/>
      </c>
      <c r="AGP22" s="255" t="str">
        <f ca="1">IF(AGO22&lt;&gt;"",SUMPRODUCT((AJL3:AJL42=AGO22)*(AJO3:AJO42=AGO19)*(AJV3:AJV42="W"))+SUMPRODUCT((AJL3:AJL42=AGO22)*(AJO3:AJO42=AGO20)*(AJV3:AJV42="W"))+SUMPRODUCT((AJL3:AJL42=AGO22)*(AJO3:AJO42=AGO21)*(AJV3:AJV42="W"))+SUMPRODUCT((AJL3:AJL42=AGO19)*(AJO3:AJO42=AGO22)*(AJV3:AJV42="W"))+SUMPRODUCT((AJL3:AJL42=AGO20)*(AJO3:AJO42=AGO22)*(AJV3:AJV42="W"))+SUMPRODUCT((AJL3:AJL42=AGO21)*(AJO3:AJO42=AGO22)*(AJV3:AJV42="W")),"")</f>
        <v/>
      </c>
      <c r="AGQ22" s="255" t="str">
        <f ca="1">IF(AGO22&lt;&gt;"",SUMPRODUCT((AJL3:AJL42=AGO22)*(AJO3:AJO42=AGO19)*(AJV3:AJV42="D"))+SUMPRODUCT((AJL3:AJL42=AGO22)*(AJO3:AJO42=AGO20)*(AJV3:AJV42="D"))+SUMPRODUCT((AJL3:AJL42=AGO22)*(AJO3:AJO42=AGO21)*(AJV3:AJV42="D"))+SUMPRODUCT((AJL3:AJL42=AGO19)*(AJO3:AJO42=AGO22)*(AJV3:AJV42="D"))+SUMPRODUCT((AJL3:AJL42=AGO20)*(AJO3:AJO42=AGO22)*(AJV3:AJV42="D"))+SUMPRODUCT((AJL3:AJL42=AGO21)*(AJO3:AJO42=AGO22)*(AJV3:AJV42="D")),"")</f>
        <v/>
      </c>
      <c r="AGR22" s="255" t="str">
        <f ca="1">IF(AGO22&lt;&gt;"",SUMPRODUCT((AJL3:AJL42=AGO22)*(AJO3:AJO42=AGO19)*(AJV3:AJV42="L"))+SUMPRODUCT((AJL3:AJL42=AGO22)*(AJO3:AJO42=AGO20)*(AJV3:AJV42="L"))+SUMPRODUCT((AJL3:AJL42=AGO22)*(AJO3:AJO42=AGO21)*(AJV3:AJV42="L"))+SUMPRODUCT((AJL3:AJL42=AGO19)*(AJO3:AJO42=AGO22)*(AJV3:AJV42="L"))+SUMPRODUCT((AJL3:AJL42=AGO20)*(AJO3:AJO42=AGO22)*(AJV3:AJV42="L"))+SUMPRODUCT((AJL3:AJL42=AGO21)*(AJO3:AJO42=AGO22)*(AJV3:AJV42="L")),"")</f>
        <v/>
      </c>
      <c r="AGS22" s="255">
        <f ca="1">IF(AGO22&lt;&gt;"",VLOOKUP(AGO22,AER4:AEV29,5,FALSE),0)</f>
        <v>0</v>
      </c>
      <c r="AGT22" s="255">
        <f ca="1">IF(AGO22&lt;&gt;"",VLOOKUP(AGO22,AER4:AEW29,6,FALSE),0)</f>
        <v>0</v>
      </c>
      <c r="AGU22" s="255">
        <f ca="1">AGS22-AGT22+1000</f>
        <v>1000</v>
      </c>
      <c r="AGV22" s="255">
        <f ca="1">IF(AGO22&lt;&gt;"",VLOOKUP(AGO22,AER4:AEY29,8,FALSE),0)</f>
        <v>0</v>
      </c>
      <c r="AGW22" s="255">
        <f ca="1">IF(AGO22&lt;&gt;"",VLOOKUP(AGO22,AER4:AEZ29,9,FALSE),0)</f>
        <v>0</v>
      </c>
      <c r="AGX22" s="255" t="str">
        <f ca="1">IF(AGO22&lt;&gt;"",AGV22-AGW22+1000,"")</f>
        <v/>
      </c>
      <c r="AGY22" s="255" t="str">
        <f ca="1">IF(AGO22&lt;&gt;"",VLOOKUP(AGO22,AER18:AEV22,5,FALSE),"")</f>
        <v/>
      </c>
      <c r="AGZ22" s="255" t="str">
        <f ca="1">IF(AGO22&lt;&gt;"",VLOOKUP(AGO22,AER18:AEY22,8,FALSE),"")</f>
        <v/>
      </c>
      <c r="AHA22" s="255" t="str">
        <f ca="1">IF(AGO22&lt;&gt;"",VLOOKUP(AGO22,AER18:AFF22,15,FALSE),"")</f>
        <v/>
      </c>
      <c r="AHB22" s="255" t="str">
        <f ca="1">IF(AGO22&lt;&gt;"",SUMPRODUCT((AJL3:AJL42=AGO22)*(AJO3:AJO42=AGO19)*AJR3:AJR42)+SUMPRODUCT((AJL3:AJL42=AGO22)*(AJO3:AJO42=AGO20)*AJR3:AJR42)+SUMPRODUCT((AJL3:AJL42=AGO22)*(AJO3:AJO42=AGO21)*AJR3:AJR42)+SUMPRODUCT((AJL3:AJL42=AGO19)*(AJO3:AJO42=AGO22)*AJS3:AJS42)+SUMPRODUCT((AJL3:AJL42=AGO20)*(AJO3:AJO42=AGO22)*AJS3:AJS42)+SUMPRODUCT((AJL3:AJL42=AGO21)*(AJO3:AJO42=AGO22)*AJS3:AJS42),"")</f>
        <v/>
      </c>
      <c r="AHC22" s="255" t="str">
        <f ca="1">IF(AGO22&lt;&gt;"",SUMPRODUCT((AJL3:AJL42=AGO22)*(AJO3:AJO42=AGO19)*AJT3:AJT42)+SUMPRODUCT((AJL3:AJL42=AGO22)*(AJO3:AJO42=AGO20)*AJT3:AJT42)+SUMPRODUCT((AJL3:AJL42=AGO22)*(AJO3:AJO42=AGO21)*AJT3:AJT42)+SUMPRODUCT((AJL3:AJL42=AGO19)*(AJO3:AJO42=AGO22)*AJU3:AJU42)+SUMPRODUCT((AJL3:AJL42=AGO20)*(AJO3:AJO42=AGO22)*AJU3:AJU42)+SUMPRODUCT((AJL3:AJL42=AGO21)*(AJO3:AJO42=AGO22)*AJU3:AJU42),"")</f>
        <v/>
      </c>
      <c r="AHD22" s="255" t="str">
        <f ca="1">IF(AGO22&lt;&gt;"",AGP22*4+AGQ22*2+AHB22+AHC22,"")</f>
        <v/>
      </c>
      <c r="AHE22" s="255" t="str">
        <f ca="1">IF(AGO22&lt;&gt;"",RANK(AHD22,AHD19:AHD22),"")</f>
        <v/>
      </c>
      <c r="AHF22" s="255">
        <f ca="1">SUMPRODUCT((AHD19:AHD22=AHD22)*(AGU19:AGU22&gt;AGU22))</f>
        <v>0</v>
      </c>
      <c r="AHG22" s="255">
        <f ca="1">SUMPRODUCT((AHD19:AHD22=AHD22)*(AGU19:AGU22=AGU22)*(AGX19:AGX22&gt;AGX22))</f>
        <v>0</v>
      </c>
      <c r="AHH22" s="255">
        <f ca="1">SUMPRODUCT((AHD18:AHD22=AHD22)*(AGU18:AGU22=AGU22)*(AGX18:AGX22=AGX22)*(AGY18:AGY22&gt;AGY22))</f>
        <v>0</v>
      </c>
      <c r="AHI22" s="255">
        <f ca="1">SUMPRODUCT((AHD18:AHD22=AHD22)*(AGU18:AGU22=AGU22)*(AGX18:AGX22=AGX22)*(AGY18:AGY22=AGY22)*(AGZ18:AGZ22&gt;AGZ22))</f>
        <v>0</v>
      </c>
      <c r="AHJ22" s="255">
        <f ca="1">SUMPRODUCT((AHD18:AHD22=AHD22)*(AGU18:AGU22=AGU22)*(AGX18:AGX22=AGX22)*(AGY18:AGY22=AGY22)*(AGZ18:AGZ22=AGZ22)*(AHA18:AHA22&gt;AHA22))</f>
        <v>0</v>
      </c>
      <c r="AHK22" s="255" t="str">
        <f t="shared" ca="1" si="1056"/>
        <v/>
      </c>
      <c r="AHL22" s="255" t="str">
        <f ca="1">IF(AGO22&lt;&gt;"",INDEX(AGO19:AGO22,MATCH(5,AHK19:AHK22,0),0),"")</f>
        <v/>
      </c>
      <c r="AHM22" s="255" t="str">
        <f ca="1">IF(AFN20&lt;&gt;"",AFN20,"")</f>
        <v/>
      </c>
      <c r="AHN22" s="255" t="str">
        <f ca="1">IF(AHM22&lt;&gt;"",SUMPRODUCT((AJL3:AJL42=AHM22)*(AJO3:AJO42=AHM23)*(AJV3:AJV42="W"))+SUMPRODUCT((AJL3:AJL42=AHM22)*(AJO3:AJO42=AHM20)*(AJV3:AJV42="W"))+SUMPRODUCT((AJL3:AJL42=AHM22)*(AJO3:AJO42=AHM21)*(AJV3:AJV42="W"))+SUMPRODUCT((AJL3:AJL42=AHM23)*(AJO3:AJO42=AHM22)*(AJW3:AJW42="W"))+SUMPRODUCT((AJL3:AJL42=AHM20)*(AJO3:AJO42=AHM22)*(AJW3:AJW42="W"))+SUMPRODUCT((AJL3:AJL42=AHM21)*(AJO3:AJO42=AHM22)*(AJW3:AJW42="W")),"")</f>
        <v/>
      </c>
      <c r="AHO22" s="255" t="str">
        <f ca="1">IF(AHM22&lt;&gt;"",SUMPRODUCT((AJL3:AJL42=AHM22)*(AJO3:AJO42=AHM23)*(AJV3:AJV42="D"))+SUMPRODUCT((AJL3:AJL42=AHM22)*(AJO3:AJO42=AHM20)*(AJV3:AJV42="D"))+SUMPRODUCT((AJL3:AJL42=AHM22)*(AJO3:AJO42=AHM21)*(AJV3:AJV42="D"))+SUMPRODUCT((AJL3:AJL42=AHM23)*(AJO3:AJO42=AHM22)*(AJV3:AJV42="D"))+SUMPRODUCT((AJL3:AJL42=AHM20)*(AJO3:AJO42=AHM22)*(AJV3:AJV42="D"))+SUMPRODUCT((AJL3:AJL42=AHM21)*(AJO3:AJO42=AHM22)*(AJV3:AJV42="D")),"")</f>
        <v/>
      </c>
      <c r="AHP22" s="255" t="str">
        <f ca="1">IF(AHM22&lt;&gt;"",SUMPRODUCT((AJL3:AJL42=AHM22)*(AJO3:AJO42=AHM23)*(AJV3:AJV42="L"))+SUMPRODUCT((AJL3:AJL42=AHM22)*(AJO3:AJO42=AHM20)*(AJV3:AJV42="L"))+SUMPRODUCT((AJL3:AJL42=AHM22)*(AJO3:AJO42=AHM21)*(AJV3:AJV42="L"))+SUMPRODUCT((AJL3:AJL42=AHM23)*(AJO3:AJO42=AHM22)*(AJW3:AJW42="L"))+SUMPRODUCT((AJL3:AJL42=AHM20)*(AJO3:AJO42=AHM22)*(AJW3:AJW42="L"))+SUMPRODUCT((AJL3:AJL42=AHM21)*(AJO3:AJO42=AHM22)*(AJW3:AJW42="L")),"")</f>
        <v/>
      </c>
      <c r="AHQ22" s="255">
        <f ca="1">IF(AHM22&lt;&gt;"",VLOOKUP(AHM22,AER4:AEV29,5,FALSE),0)</f>
        <v>0</v>
      </c>
      <c r="AHR22" s="255">
        <f ca="1">IF(AHM22&lt;&gt;"",VLOOKUP(AHM22,AER4:AEW29,6,FALSE),0)</f>
        <v>0</v>
      </c>
      <c r="AHS22" s="255">
        <f ca="1">AHQ22-AHR22+1000</f>
        <v>1000</v>
      </c>
      <c r="AHT22" s="255">
        <f ca="1">IF(AHM22&lt;&gt;"",VLOOKUP(AHM22,AER4:AEY29,8,FALSE),0)</f>
        <v>0</v>
      </c>
      <c r="AHU22" s="255">
        <f ca="1">IF(AHM22&lt;&gt;"",VLOOKUP(AHM22,AER4:AEZ29,9,FALSE),0)</f>
        <v>0</v>
      </c>
      <c r="AHV22" s="255" t="str">
        <f ca="1">IF(AHM22&lt;&gt;"",AHT22-AHU22+1000,"")</f>
        <v/>
      </c>
      <c r="AHW22" s="255" t="str">
        <f ca="1">IF(AHM22&lt;&gt;"",VLOOKUP(AHM22,AER18:AEV22,5,FALSE),"")</f>
        <v/>
      </c>
      <c r="AHX22" s="255" t="str">
        <f ca="1">IF(AHM22&lt;&gt;"",VLOOKUP(AHM22,AER18:AEY22,8,FALSE),"")</f>
        <v/>
      </c>
      <c r="AHY22" s="255" t="str">
        <f ca="1">IF(AHM22&lt;&gt;"",VLOOKUP(AHM22,AER18:AFF22,15,FALSE),"")</f>
        <v/>
      </c>
      <c r="AHZ22" s="255" t="str">
        <f ca="1">IF(AHM22&lt;&gt;"",SUMPRODUCT((AJL3:AJL42=AHM22)*(AJO3:AJO42=AHM23)*AJR3:AJR42)+SUMPRODUCT((AJL3:AJL42=AHM22)*(AJO3:AJO42=AHM20)*AJR3:AJR42)+SUMPRODUCT((AJL3:AJL42=AHM22)*(AJO3:AJO42=AHM21)*AJR3:AJR42)+SUMPRODUCT((AJL3:AJL42=AHM23)*(AJO3:AJO42=AHM22)*AJS3:AJS42)+SUMPRODUCT((AJL3:AJL42=AHM20)*(AJO3:AJO42=AHM22)*AJS3:AJS42)+SUMPRODUCT((AJL3:AJL42=AHM21)*(AJO3:AJO42=AHM22)*AJS3:AJS42),"")</f>
        <v/>
      </c>
      <c r="AIA22" s="255" t="str">
        <f ca="1">IF(AHM22&lt;&gt;"",SUMPRODUCT((AJL3:AJL42=AHM22)*(AJO3:AJO42=AHM23)*AJT3:AJT42)+SUMPRODUCT((AJL3:AJL42=AHM22)*(AJO3:AJO42=AHM20)*AJT3:AJT42)+SUMPRODUCT((AJL3:AJL42=AHM22)*(AJO3:AJO42=AHM21)*AJT3:AJT42)+SUMPRODUCT((AJL3:AJL42=AHM23)*(AJO3:AJO42=AHM22)*AJU3:AJU42)+SUMPRODUCT((AJL3:AJL42=AHM20)*(AJO3:AJO42=AHM22)*AJU3:AJU42)+SUMPRODUCT((AJL3:AJL42=AHM21)*(AJO3:AJO42=AHM22)*AJU3:AJU42),"")</f>
        <v/>
      </c>
      <c r="AIB22" s="255" t="str">
        <f ca="1">IF(AHM22&lt;&gt;"",AHN22*4+AHO22*2+AHZ22+AIA22,"")</f>
        <v/>
      </c>
      <c r="AIC22" s="255" t="str">
        <f ca="1">IF(AHM22&lt;&gt;"",RANK(AIB22,AIB20:AIB23),"")</f>
        <v/>
      </c>
      <c r="AID22" s="255">
        <f ca="1">SUMPRODUCT((AIB20:AIB23=AIB22)*(AHS20:AHS23&gt;AHS22))</f>
        <v>0</v>
      </c>
      <c r="AIE22" s="255">
        <f ca="1">SUMPRODUCT((AIB20:AIB23=AIB22)*(AHS20:AHS23=AHS22)*(AHV20:AHV23&gt;AHV22))</f>
        <v>0</v>
      </c>
      <c r="AIF22" s="255">
        <f ca="1">SUMPRODUCT((AIB18:AIB22=AIB22)*(AHS18:AHS22=AHS22)*(AHV18:AHV22=AHV22)*(AHW18:AHW22&gt;AHW22))</f>
        <v>0</v>
      </c>
      <c r="AIG22" s="255">
        <f ca="1">SUMPRODUCT((AIB18:AIB22=AIB22)*(AHS18:AHS22=AHS22)*(AHV18:AHV22=AHV22)*(AHW18:AHW22=AHW22)*(AHX18:AHX22&gt;AHX22))</f>
        <v>0</v>
      </c>
      <c r="AIH22" s="255">
        <f ca="1">SUMPRODUCT((AIB18:AIB22=AIB22)*(AHS18:AHS22=AHS22)*(AHV18:AHV22=AHV22)*(AHW18:AHW22=AHW22)*(AHX18:AHX22=AHX22)*(AHY18:AHY22&gt;AHY22))</f>
        <v>0</v>
      </c>
      <c r="AII22" s="255" t="str">
        <f t="shared" ca="1" si="1151"/>
        <v/>
      </c>
      <c r="AIJ22" s="255" t="str">
        <f ca="1">IF(AHM22&lt;&gt;"",INDEX(AHM20:AHM22,MATCH(5,AII20:AII22,0),0),"")</f>
        <v/>
      </c>
      <c r="AIK22" s="255" t="str">
        <f ca="1">IF(AFO19&lt;&gt;"",AFO19,"")</f>
        <v/>
      </c>
      <c r="AIL22" s="255">
        <f ca="1">SUMPRODUCT((AJL3:AJL42=AIK22)*(AJO3:AJO42=AIK23)*(AJV3:AJV42="W"))+SUMPRODUCT((AJL3:AJL42=AIK22)*(AJO3:AJO42=AIK24)*(AJV3:AJV42="W"))+SUMPRODUCT((AJL3:AJL42=AIK22)*(AJO3:AJO42=AIK21)*(AJV3:AJV42="W"))+SUMPRODUCT((AJL3:AJL42=AIK23)*(AJO3:AJO42=AIK22)*(AJW3:AJW42="W"))+SUMPRODUCT((AJL3:AJL42=AIK24)*(AJO3:AJO42=AIK22)*(AJW3:AJW42="W"))+SUMPRODUCT((AJL3:AJL42=AIK21)*(AJO3:AJO42=AIK22)*(AJW3:AJW42="W"))</f>
        <v>0</v>
      </c>
      <c r="AIM22" s="255">
        <f ca="1">SUMPRODUCT((AJL3:AJL42=AIK22)*(AJO3:AJO42=AIK23)*(AJV3:AJV42="D"))+SUMPRODUCT((AJL3:AJL42=AIK22)*(AJO3:AJO42=AIK24)*(AJV3:AJV42="D"))+SUMPRODUCT((AJL3:AJL42=AIK22)*(AJO3:AJO42=AIK21)*(AJV3:AJV42="D"))+SUMPRODUCT((AJL3:AJL42=AIK23)*(AJO3:AJO42=AIK22)*(AJV3:AJV42="D"))+SUMPRODUCT((AJL3:AJL42=AIK24)*(AJO3:AJO42=AIK22)*(AJV3:AJV42="D"))+SUMPRODUCT((AJL3:AJL42=AIK21)*(AJO3:AJO42=AIK22)*(AJV3:AJV42="D"))</f>
        <v>0</v>
      </c>
      <c r="AIN22" s="255">
        <f ca="1">SUMPRODUCT((AJL3:AJL42=AIK22)*(AJO3:AJO42=AIK23)*(AJV3:AJV42="L"))+SUMPRODUCT((AJL3:AJL42=AIK22)*(AJO3:AJO42=AIK24)*(AJV3:AJV42="L"))+SUMPRODUCT((AJL3:AJL42=AIK22)*(AJO3:AJO42=AIK21)*(AJV3:AJV42="L"))+SUMPRODUCT((AJL3:AJL42=AIK23)*(AJO3:AJO42=AIK22)*(AJW3:AJW42="L"))+SUMPRODUCT((AJL3:AJL42=AIK24)*(AJO3:AJO42=AIK22)*(AJW3:AJW42="L"))+SUMPRODUCT((AJL3:AJL42=AIK21)*(AJO3:AJO42=AIK22)*(AJW3:AJW42="L"))</f>
        <v>0</v>
      </c>
      <c r="AIO22" s="255">
        <f ca="1">IF(AIK22&lt;&gt;"",VLOOKUP(AIK22,AER4:AEV29,5,FALSE),0)</f>
        <v>0</v>
      </c>
      <c r="AIP22" s="255">
        <f ca="1">IF(AIK22&lt;&gt;"",VLOOKUP(AIK22,AER4:AEW29,6,FALSE),0)</f>
        <v>0</v>
      </c>
      <c r="AIQ22" s="255">
        <f ca="1">AIO22-AIP22+1000</f>
        <v>1000</v>
      </c>
      <c r="AIR22" s="255">
        <f ca="1">IF(AIK22&lt;&gt;"",VLOOKUP(AIK22,AER4:AEY29,8,FALSE),0)</f>
        <v>0</v>
      </c>
      <c r="AIS22" s="255">
        <f ca="1">IF(AIK22&lt;&gt;"",VLOOKUP(AIK22,AER4:AEZ29,9,FALSE),0)</f>
        <v>0</v>
      </c>
      <c r="AIT22" s="255">
        <f t="shared" ref="AIT22" ca="1" si="1230">AIR22-AIS22+1000</f>
        <v>1000</v>
      </c>
      <c r="AIU22" s="255" t="str">
        <f ca="1">IF(AIK22&lt;&gt;"",VLOOKUP(AIK22,AER18:AEV22,5,FALSE),"")</f>
        <v/>
      </c>
      <c r="AIV22" s="255" t="str">
        <f ca="1">IF(AIK22&lt;&gt;"",VLOOKUP(AIK22,AER18:AEY22,8,FALSE),"")</f>
        <v/>
      </c>
      <c r="AIW22" s="255" t="str">
        <f ca="1">IF(AIK22&lt;&gt;"",VLOOKUP(AIK22,AER18:AFF22,15,FALSE),"")</f>
        <v/>
      </c>
      <c r="AIX22" s="255">
        <f ca="1">SUMPRODUCT((AJL3:AJL42=AIK22)*(AJO3:AJO42=AIK23)*AJR3:AJR42)+SUMPRODUCT((AJL3:AJL42=AIK22)*(AJO3:AJO42=AIK24)*AJR3:AJR42)+SUMPRODUCT((AJL3:AJL42=AIK22)*(AJO3:AJO42=AIK21)*AJR3:AJR42)+SUMPRODUCT((AJL3:AJL42=AIK23)*(AJO3:AJO42=AIK22)*AJS3:AJS42)+SUMPRODUCT((AJL3:AJL42=AIK24)*(AJO3:AJO42=AIK22)*AJS3:AJS42)+SUMPRODUCT((AJL3:AJL42=AIK21)*(AJO3:AJO42=AIK22)*AJS3:AJS42)</f>
        <v>0</v>
      </c>
      <c r="AIY22" s="255">
        <f ca="1">SUMPRODUCT((AJL3:AJL42=AIK22)*(AJO3:AJO42=AIK23)*AJT3:AJT42)+SUMPRODUCT((AJL3:AJL42=AIK22)*(AJO3:AJO42=AIK24)*AJT3:AJT42)+SUMPRODUCT((AJL3:AJL42=AIK22)*(AJO3:AJO42=AIK21)*AJT3:AJT42)+SUMPRODUCT((AJL3:AJL42=AIK23)*(AJO3:AJO42=AIK22)*AJU3:AJU42)+SUMPRODUCT((AJL3:AJL42=AIK24)*(AJO3:AJO42=AIK22)*AJU3:AJU42)+SUMPRODUCT((AJL3:AJL42=AIK21)*(AJO3:AJO42=AIK22)*AJU3:AJU42)</f>
        <v>0</v>
      </c>
      <c r="AIZ22" s="255">
        <f t="shared" ref="AIZ22" ca="1" si="1231">AIL22*4+AIM22*2+AIX22+AIY22</f>
        <v>0</v>
      </c>
      <c r="AJA22" s="255" t="str">
        <f ca="1">IF(AIK22&lt;&gt;"",RANK(AIZ22,AIZ21:AIZ24),"")</f>
        <v/>
      </c>
      <c r="AJB22" s="255">
        <f ca="1">SUMPRODUCT((AIZ21:AIZ24=AIZ22)*(AIQ21:AIQ24&gt;AIQ22))</f>
        <v>0</v>
      </c>
      <c r="AJC22" s="255">
        <f ca="1">SUMPRODUCT((AIZ21:AIZ24=AIZ22)*(AIQ21:AIQ24=AIQ22)*(AIT21:AIT24&gt;AIT22))</f>
        <v>0</v>
      </c>
      <c r="AJD22" s="255">
        <f ca="1">SUMPRODUCT((AIZ18:AIZ22=AIZ22)*(AIQ18:AIQ22=AIQ22)*(AIT18:AIT22=AIT22)*(AIU18:AIU22&gt;AIU22))</f>
        <v>0</v>
      </c>
      <c r="AJE22" s="255">
        <f ca="1">SUMPRODUCT((AIZ18:AIZ22=AIZ22)*(AIQ18:AIQ22=AIQ22)*(AIT18:AIT22=AIT22)*(AIU18:AIU22=AIU22)*(AIV18:AIV22&gt;AIV22))</f>
        <v>0</v>
      </c>
      <c r="AJF22" s="255">
        <f ca="1">SUMPRODUCT((AIZ18:AIZ22=AIZ22)*(AIQ18:AIQ22=AIQ22)*(AIT18:AIT22=AIT22)*(AIU18:AIU22=AIU22)*(AIV18:AIV22=AIV22)*(AIW18:AIW22&gt;AIW22))</f>
        <v>0</v>
      </c>
      <c r="AJG22" s="255" t="str">
        <f t="shared" ca="1" si="1190"/>
        <v/>
      </c>
      <c r="AJH22" s="255" t="str">
        <f ca="1">IF(AIK21&lt;&gt;"",IF(AIK21=AJH21,AIK22,AIK21),"")</f>
        <v/>
      </c>
      <c r="AJI22" s="255" t="str">
        <f ca="1">IF(AJH22&lt;&gt;"",AJH22,IF(AIJ22&lt;&gt;"",AIJ22,IF(AHL22&lt;&gt;"",AHL22,IF(AGN22&lt;&gt;"",AGN22,AFJ22))))</f>
        <v>New Zealand</v>
      </c>
      <c r="AJJ22" s="255">
        <v>5</v>
      </c>
      <c r="AJK22" s="255">
        <v>20</v>
      </c>
      <c r="AJL22" s="255" t="str">
        <f t="shared" si="58"/>
        <v>Tonga</v>
      </c>
      <c r="AJM22" s="255" t="str">
        <f ca="1">IF(OFFSET('All Players'!$W29,0,AJM$1)&lt;&gt;"",OFFSET('All Players'!$W29,0,AJM$1),"")</f>
        <v/>
      </c>
      <c r="AJN22" s="255" t="str">
        <f ca="1">IF(OFFSET('All Players'!$Y29,0,AJM$1)&lt;&gt;"",OFFSET('All Players'!$Y29,0,AJM$1),"")</f>
        <v/>
      </c>
      <c r="AJO22" s="255" t="str">
        <f t="shared" si="59"/>
        <v>Namibia</v>
      </c>
      <c r="AJP22" s="255" t="str">
        <f ca="1">IF(OFFSET('All Players'!$AA29,0,AJO$1)&lt;&gt;"",OFFSET('All Players'!$AA29,0,AJO$1),"")</f>
        <v/>
      </c>
      <c r="AJQ22" s="255" t="str">
        <f ca="1">IF(OFFSET('All Players'!$AC29,0,AJP$1)&lt;&gt;"",OFFSET('All Players'!$AC29,0,AJP$1),"")</f>
        <v/>
      </c>
      <c r="AJR22" s="255">
        <f t="shared" ca="1" si="60"/>
        <v>0</v>
      </c>
      <c r="AJS22" s="255">
        <f t="shared" ca="1" si="61"/>
        <v>0</v>
      </c>
      <c r="AJT22" s="255">
        <f t="shared" ca="1" si="62"/>
        <v>0</v>
      </c>
      <c r="AJU22" s="255">
        <f t="shared" ca="1" si="63"/>
        <v>0</v>
      </c>
      <c r="AJV22" s="255" t="str">
        <f t="shared" ca="1" si="64"/>
        <v/>
      </c>
      <c r="AJW22" s="255" t="str">
        <f t="shared" ca="1" si="65"/>
        <v/>
      </c>
      <c r="AJX22" s="255">
        <f ca="1">VLOOKUP(AJY22,AOP18:AOQ22,2,FALSE)</f>
        <v>1</v>
      </c>
      <c r="AJY22" s="255" t="s">
        <v>49</v>
      </c>
      <c r="AJZ22" s="255">
        <f t="shared" ca="1" si="912"/>
        <v>0</v>
      </c>
      <c r="AKA22" s="255">
        <f t="shared" ca="1" si="913"/>
        <v>0</v>
      </c>
      <c r="AKB22" s="255">
        <f t="shared" ca="1" si="914"/>
        <v>0</v>
      </c>
      <c r="AKC22" s="255">
        <f t="shared" ca="1" si="915"/>
        <v>0</v>
      </c>
      <c r="AKD22" s="255">
        <f t="shared" ca="1" si="1057"/>
        <v>0</v>
      </c>
      <c r="AKE22" s="255">
        <f t="shared" ca="1" si="916"/>
        <v>1000</v>
      </c>
      <c r="AKF22" s="255">
        <f t="shared" ca="1" si="1058"/>
        <v>0</v>
      </c>
      <c r="AKG22" s="255">
        <f t="shared" ca="1" si="1059"/>
        <v>0</v>
      </c>
      <c r="AKH22" s="255">
        <f t="shared" ca="1" si="917"/>
        <v>1000</v>
      </c>
      <c r="AKI22" s="255">
        <f t="shared" ca="1" si="918"/>
        <v>0</v>
      </c>
      <c r="AKJ22" s="255">
        <f ca="1">SUMIF(AOS:AOS,AJY22,AOY:AOY)+SUMIF(AOV:AOV,AJY22,AOZ:AOZ)</f>
        <v>0</v>
      </c>
      <c r="AKK22" s="255">
        <f ca="1">SUMIF(AOS:AOS,AJY22,APA:APA)+SUMIF(AOV:AOV,AJY22,APB:APB)</f>
        <v>0</v>
      </c>
      <c r="AKL22" s="255">
        <f t="shared" ca="1" si="919"/>
        <v>0</v>
      </c>
      <c r="AKM22" s="255">
        <v>21</v>
      </c>
      <c r="AKN22" s="255">
        <f t="shared" ca="1" si="1060"/>
        <v>1</v>
      </c>
      <c r="AKP22" s="255">
        <f ca="1">RANK(AKL22,AKL$18:AKL$22)+COUNTIF(AKL$18:AKL22,AKL22)-1</f>
        <v>5</v>
      </c>
      <c r="AKQ22" s="255" t="str">
        <f ca="1">INDEX(AJY$18:AJY$22,MATCH(5,AKP$18:AKP$22,0),0)</f>
        <v>Namibia</v>
      </c>
      <c r="AKR22" s="255">
        <f t="shared" ca="1" si="1061"/>
        <v>1</v>
      </c>
      <c r="AKS22" s="255" t="str">
        <f ca="1">IF(AND(AKS21&lt;&gt;"",AKR22=1),AKQ22,"")</f>
        <v>Namibia</v>
      </c>
      <c r="AKX22" s="255" t="str">
        <f t="shared" ca="1" si="1062"/>
        <v>Namibia</v>
      </c>
      <c r="AKY22" s="255">
        <f ca="1">SUMPRODUCT((AOS3:AOS42=AKX22)*(AOV3:AOV42=AKX18)*(APC3:APC42="W"))+SUMPRODUCT((AOS3:AOS42=AKX22)*(AOV3:AOV42=AKX19)*(APC3:APC42="W"))+SUMPRODUCT((AOS3:AOS42=AKX22)*(AOV3:AOV42=AKX20)*(APC3:APC42="W"))+SUMPRODUCT((AOS3:AOS42=AKX22)*(AOV3:AOV42=AKX21)*(APC3:APC42="W"))+SUMPRODUCT((AOS3:AOS42=AKX18)*(AOV3:AOV42=AKX22)*(APD3:APD42="W"))+SUMPRODUCT((AOS3:AOS42=AKX19)*(AOV3:AOV42=AKX22)*(APD3:APD42="W"))+SUMPRODUCT((AOS3:AOS42=AKX20)*(AOV3:AOV42=AKX22)*(APD3:APD42="W"))+SUMPRODUCT((AOS3:AOS42=AKX21)*(AOV3:AOV42=AKX22)*(APD3:APD42="W"))</f>
        <v>0</v>
      </c>
      <c r="AKZ22" s="255">
        <f ca="1">SUMPRODUCT((AOS3:AOS42=AKX22)*(AOV3:AOV42=AKX18)*(APC3:APC42="D"))+SUMPRODUCT((AOS3:AOS42=AKX22)*(AOV3:AOV42=AKX19)*(APC3:APC42="D"))+SUMPRODUCT((AOS3:AOS42=AKX22)*(AOV3:AOV42=AKX20)*(APC3:APC42="D"))+SUMPRODUCT((AOS3:AOS42=AKX22)*(AOV3:AOV42=AKX21)*(APC3:APC42="D"))+SUMPRODUCT((AOS3:AOS42=AKX18)*(AOV3:AOV42=AKX22)*(APC3:APC42="D"))+SUMPRODUCT((AOS3:AOS42=AKX19)*(AOV3:AOV42=AKX22)*(APC3:APC42="D"))+SUMPRODUCT((AOS3:AOS42=AKX20)*(AOV3:AOV42=AKX22)*(APC3:APC42="D"))+SUMPRODUCT((AOS3:AOS42=AKX21)*(AOV3:AOV42=AKX22)*(APC3:APC42="D"))</f>
        <v>0</v>
      </c>
      <c r="ALA22" s="255">
        <f ca="1">SUMPRODUCT((AOS3:AOS42=AKX22)*(AOV3:AOV42=AKX18)*(APC3:APC42="L"))+SUMPRODUCT((AOS3:AOS42=AKX22)*(AOV3:AOV42=AKX19)*(APC3:APC42="L"))+SUMPRODUCT((AOS3:AOS42=AKX22)*(AOV3:AOV42=AKX20)*(APC3:APC42="L"))+SUMPRODUCT((AOS3:AOS42=AKX22)*(AOV3:AOV42=AKX21)*(APC3:APC42="L"))+SUMPRODUCT((AOS3:AOS42=AKX18)*(AOV3:AOV42=AKX22)*(APD3:APD42="L"))+SUMPRODUCT((AOS3:AOS42=AKX19)*(AOV3:AOV42=AKX22)*(APD3:APD42="L"))+SUMPRODUCT((AOS3:AOS42=AKX20)*(AOV3:AOV42=AKX22)*(APD3:APD42="L"))+SUMPRODUCT((AOS3:AOS42=AKX21)*(AOV3:AOV42=AKX22)*(APD3:APD42="L"))</f>
        <v>0</v>
      </c>
      <c r="ALB22" s="255">
        <f ca="1">IF(AKX22&lt;&gt;"",VLOOKUP(AKX22,AJY4:AKC29,5,FALSE),0)</f>
        <v>0</v>
      </c>
      <c r="ALC22" s="255">
        <f ca="1">IF(AKX22&lt;&gt;"",VLOOKUP(AKX22,AJY4:AKD29,6,FALSE),0)</f>
        <v>0</v>
      </c>
      <c r="ALD22" s="255">
        <f ca="1">ALB22-ALC22+1000</f>
        <v>1000</v>
      </c>
      <c r="ALE22" s="255">
        <f ca="1">IF(AKX22&lt;&gt;"",VLOOKUP(AKX22,AJY4:AKF29,8,FALSE),0)</f>
        <v>0</v>
      </c>
      <c r="ALF22" s="255">
        <f ca="1">IF(AKX22&lt;&gt;"",VLOOKUP(AKX22,AJY4:AKG29,9,FALSE),0)</f>
        <v>0</v>
      </c>
      <c r="ALG22" s="255">
        <f ca="1">IF(AKX22&lt;&gt;"",ALE22-ALF22+1000,"")</f>
        <v>1000</v>
      </c>
      <c r="ALH22" s="255">
        <f ca="1">IF(AKX22&lt;&gt;"",VLOOKUP(AKX22,AJY18:AKC22,5,FALSE),"")</f>
        <v>0</v>
      </c>
      <c r="ALI22" s="255">
        <f ca="1">IF(AKX22&lt;&gt;"",VLOOKUP(AKX22,AJY18:AKF22,8,FALSE),"")</f>
        <v>0</v>
      </c>
      <c r="ALJ22" s="255">
        <f ca="1">IF(AKX22&lt;&gt;"",VLOOKUP(AKX22,AJY18:AKM22,15,FALSE),"")</f>
        <v>21</v>
      </c>
      <c r="ALK22" s="255">
        <f ca="1">SUMPRODUCT((AOS3:AOS42=AKX22)*(AOV3:AOV42=AKX18)*AOY3:AOY42)+SUMPRODUCT((AOS3:AOS42=AKX22)*(AOV3:AOV42=AKX19)*AOY3:AOY42)+SUMPRODUCT((AOS3:AOS42=AKX22)*(AOV3:AOV42=AKX20)*AOY3:AOY42)+SUMPRODUCT((AOS3:AOS42=AKX22)*(AOV3:AOV42=AKX21)*AOY3:AOY42)+SUMPRODUCT((AOS3:AOS42=AKX18)*(AOV3:AOV42=AKX22)*AOZ3:AOZ42)+SUMPRODUCT((AOS3:AOS42=AKX19)*(AOV3:AOV42=AKX22)*AOZ3:AOZ42)+SUMPRODUCT((AOS3:AOS42=AKX20)*(AOV3:AOV42=AKX22)*AOZ3:AOZ42)+SUMPRODUCT((AOS3:AOS42=AKX21)*(AOV3:AOV42=AKX22)*AOZ3:AOZ42)</f>
        <v>0</v>
      </c>
      <c r="ALL22" s="255">
        <f ca="1">SUMPRODUCT((AOS3:AOS42=AKX22)*(AOV3:AOV42=AKX18)*APA3:APA42)+SUMPRODUCT((AOS3:AOS42=AKX22)*(AOV3:AOV42=AKX19)*APA3:APA42)+SUMPRODUCT((AOS3:AOS42=AKX22)*(AOV3:AOV42=AKX20)*APA3:APA42)+SUMPRODUCT((AOS3:AOS42=AKX22)*(AOV3:AOV42=AKX21)*APA3:APA42)+SUMPRODUCT((AOS3:AOS42=AKX18)*(AOV3:AOV42=AKX22)*APB3:APB42)+SUMPRODUCT((AOS3:AOS42=AKX19)*(AOV3:AOV42=AKX22)*APB3:APB42)+SUMPRODUCT((AOS3:AOS42=AKX20)*(AOV3:AOV42=AKX22)*APB3:APB42)+SUMPRODUCT((AOS3:AOS42=AKX21)*(AOV3:AOV42=AKX22)*APB3:APB42)</f>
        <v>0</v>
      </c>
      <c r="ALM22" s="255">
        <f ca="1">IF(AKX22&lt;&gt;"",AKY22*4+AKZ22*2+ALK22+ALL22,"")</f>
        <v>0</v>
      </c>
      <c r="ALN22" s="255">
        <f ca="1">IF(AKX22&lt;&gt;"",RANK(ALM22,ALM18:ALM22),"")</f>
        <v>1</v>
      </c>
      <c r="ALO22" s="255">
        <f ca="1">SUMPRODUCT((ALM18:ALM22=ALM22)*(ALD18:ALD22&gt;ALD22))</f>
        <v>0</v>
      </c>
      <c r="ALP22" s="255">
        <f ca="1">SUMPRODUCT((ALM18:ALM22=ALM22)*(ALD18:ALD22=ALD22)*(ALG18:ALG22&gt;ALG22))</f>
        <v>0</v>
      </c>
      <c r="ALQ22" s="255">
        <f ca="1">SUMPRODUCT((ALM18:ALM22=ALM22)*(ALD18:ALD22=ALD22)*(ALG18:ALG22=ALG22)*(ALH18:ALH22&gt;ALH22))</f>
        <v>0</v>
      </c>
      <c r="ALR22" s="255">
        <f ca="1">SUMPRODUCT((ALM18:ALM22=ALM22)*(ALD18:ALD22=ALD22)*(ALG18:ALG22=ALG22)*(ALH18:ALH22=ALH22)*(ALI18:ALI22&gt;ALI22))</f>
        <v>0</v>
      </c>
      <c r="ALS22" s="255">
        <f ca="1">SUMPRODUCT((ALM18:ALM22=ALM22)*(ALD18:ALD22=ALD22)*(ALG18:ALG22=ALG22)*(ALH18:ALH22=ALH22)*(ALI18:ALI22=ALI22)*(ALJ18:ALJ22&gt;ALJ22))</f>
        <v>0</v>
      </c>
      <c r="ALT22" s="255">
        <f t="shared" ca="1" si="920"/>
        <v>1</v>
      </c>
      <c r="ALU22" s="255" t="str">
        <f ca="1">IF(AKX22&lt;&gt;"",INDEX(AKX18:AKX22,MATCH(5,ALT18:ALT22,0),0),"")</f>
        <v>New Zealand</v>
      </c>
      <c r="ALV22" s="255" t="str">
        <f ca="1">IF(AKT21&lt;&gt;"",AKT21,"")</f>
        <v/>
      </c>
      <c r="ALW22" s="255" t="str">
        <f ca="1">IF(ALV22&lt;&gt;"",SUMPRODUCT((AOS3:AOS42=ALV22)*(AOV3:AOV42=ALV19)*(APC3:APC42="W"))+SUMPRODUCT((AOS3:AOS42=ALV22)*(AOV3:AOV42=ALV20)*(APC3:APC42="W"))+SUMPRODUCT((AOS3:AOS42=ALV22)*(AOV3:AOV42=ALV21)*(APC3:APC42="W"))+SUMPRODUCT((AOS3:AOS42=ALV19)*(AOV3:AOV42=ALV22)*(APC3:APC42="W"))+SUMPRODUCT((AOS3:AOS42=ALV20)*(AOV3:AOV42=ALV22)*(APC3:APC42="W"))+SUMPRODUCT((AOS3:AOS42=ALV21)*(AOV3:AOV42=ALV22)*(APC3:APC42="W")),"")</f>
        <v/>
      </c>
      <c r="ALX22" s="255" t="str">
        <f ca="1">IF(ALV22&lt;&gt;"",SUMPRODUCT((AOS3:AOS42=ALV22)*(AOV3:AOV42=ALV19)*(APC3:APC42="D"))+SUMPRODUCT((AOS3:AOS42=ALV22)*(AOV3:AOV42=ALV20)*(APC3:APC42="D"))+SUMPRODUCT((AOS3:AOS42=ALV22)*(AOV3:AOV42=ALV21)*(APC3:APC42="D"))+SUMPRODUCT((AOS3:AOS42=ALV19)*(AOV3:AOV42=ALV22)*(APC3:APC42="D"))+SUMPRODUCT((AOS3:AOS42=ALV20)*(AOV3:AOV42=ALV22)*(APC3:APC42="D"))+SUMPRODUCT((AOS3:AOS42=ALV21)*(AOV3:AOV42=ALV22)*(APC3:APC42="D")),"")</f>
        <v/>
      </c>
      <c r="ALY22" s="255" t="str">
        <f ca="1">IF(ALV22&lt;&gt;"",SUMPRODUCT((AOS3:AOS42=ALV22)*(AOV3:AOV42=ALV19)*(APC3:APC42="L"))+SUMPRODUCT((AOS3:AOS42=ALV22)*(AOV3:AOV42=ALV20)*(APC3:APC42="L"))+SUMPRODUCT((AOS3:AOS42=ALV22)*(AOV3:AOV42=ALV21)*(APC3:APC42="L"))+SUMPRODUCT((AOS3:AOS42=ALV19)*(AOV3:AOV42=ALV22)*(APC3:APC42="L"))+SUMPRODUCT((AOS3:AOS42=ALV20)*(AOV3:AOV42=ALV22)*(APC3:APC42="L"))+SUMPRODUCT((AOS3:AOS42=ALV21)*(AOV3:AOV42=ALV22)*(APC3:APC42="L")),"")</f>
        <v/>
      </c>
      <c r="ALZ22" s="255">
        <f ca="1">IF(ALV22&lt;&gt;"",VLOOKUP(ALV22,AJY4:AKC29,5,FALSE),0)</f>
        <v>0</v>
      </c>
      <c r="AMA22" s="255">
        <f ca="1">IF(ALV22&lt;&gt;"",VLOOKUP(ALV22,AJY4:AKD29,6,FALSE),0)</f>
        <v>0</v>
      </c>
      <c r="AMB22" s="255">
        <f ca="1">ALZ22-AMA22+1000</f>
        <v>1000</v>
      </c>
      <c r="AMC22" s="255">
        <f ca="1">IF(ALV22&lt;&gt;"",VLOOKUP(ALV22,AJY4:AKF29,8,FALSE),0)</f>
        <v>0</v>
      </c>
      <c r="AMD22" s="255">
        <f ca="1">IF(ALV22&lt;&gt;"",VLOOKUP(ALV22,AJY4:AKG29,9,FALSE),0)</f>
        <v>0</v>
      </c>
      <c r="AME22" s="255" t="str">
        <f ca="1">IF(ALV22&lt;&gt;"",AMC22-AMD22+1000,"")</f>
        <v/>
      </c>
      <c r="AMF22" s="255" t="str">
        <f ca="1">IF(ALV22&lt;&gt;"",VLOOKUP(ALV22,AJY18:AKC22,5,FALSE),"")</f>
        <v/>
      </c>
      <c r="AMG22" s="255" t="str">
        <f ca="1">IF(ALV22&lt;&gt;"",VLOOKUP(ALV22,AJY18:AKF22,8,FALSE),"")</f>
        <v/>
      </c>
      <c r="AMH22" s="255" t="str">
        <f ca="1">IF(ALV22&lt;&gt;"",VLOOKUP(ALV22,AJY18:AKM22,15,FALSE),"")</f>
        <v/>
      </c>
      <c r="AMI22" s="255" t="str">
        <f ca="1">IF(ALV22&lt;&gt;"",SUMPRODUCT((AOS3:AOS42=ALV22)*(AOV3:AOV42=ALV19)*AOY3:AOY42)+SUMPRODUCT((AOS3:AOS42=ALV22)*(AOV3:AOV42=ALV20)*AOY3:AOY42)+SUMPRODUCT((AOS3:AOS42=ALV22)*(AOV3:AOV42=ALV21)*AOY3:AOY42)+SUMPRODUCT((AOS3:AOS42=ALV19)*(AOV3:AOV42=ALV22)*AOZ3:AOZ42)+SUMPRODUCT((AOS3:AOS42=ALV20)*(AOV3:AOV42=ALV22)*AOZ3:AOZ42)+SUMPRODUCT((AOS3:AOS42=ALV21)*(AOV3:AOV42=ALV22)*AOZ3:AOZ42),"")</f>
        <v/>
      </c>
      <c r="AMJ22" s="255" t="str">
        <f ca="1">IF(ALV22&lt;&gt;"",SUMPRODUCT((AOS3:AOS42=ALV22)*(AOV3:AOV42=ALV19)*APA3:APA42)+SUMPRODUCT((AOS3:AOS42=ALV22)*(AOV3:AOV42=ALV20)*APA3:APA42)+SUMPRODUCT((AOS3:AOS42=ALV22)*(AOV3:AOV42=ALV21)*APA3:APA42)+SUMPRODUCT((AOS3:AOS42=ALV19)*(AOV3:AOV42=ALV22)*APB3:APB42)+SUMPRODUCT((AOS3:AOS42=ALV20)*(AOV3:AOV42=ALV22)*APB3:APB42)+SUMPRODUCT((AOS3:AOS42=ALV21)*(AOV3:AOV42=ALV22)*APB3:APB42),"")</f>
        <v/>
      </c>
      <c r="AMK22" s="255" t="str">
        <f ca="1">IF(ALV22&lt;&gt;"",ALW22*4+ALX22*2+AMI22+AMJ22,"")</f>
        <v/>
      </c>
      <c r="AML22" s="255" t="str">
        <f ca="1">IF(ALV22&lt;&gt;"",RANK(AMK22,AMK19:AMK22),"")</f>
        <v/>
      </c>
      <c r="AMM22" s="255">
        <f ca="1">SUMPRODUCT((AMK19:AMK22=AMK22)*(AMB19:AMB22&gt;AMB22))</f>
        <v>0</v>
      </c>
      <c r="AMN22" s="255">
        <f ca="1">SUMPRODUCT((AMK19:AMK22=AMK22)*(AMB19:AMB22=AMB22)*(AME19:AME22&gt;AME22))</f>
        <v>0</v>
      </c>
      <c r="AMO22" s="255">
        <f ca="1">SUMPRODUCT((AMK18:AMK22=AMK22)*(AMB18:AMB22=AMB22)*(AME18:AME22=AME22)*(AMF18:AMF22&gt;AMF22))</f>
        <v>0</v>
      </c>
      <c r="AMP22" s="255">
        <f ca="1">SUMPRODUCT((AMK18:AMK22=AMK22)*(AMB18:AMB22=AMB22)*(AME18:AME22=AME22)*(AMF18:AMF22=AMF22)*(AMG18:AMG22&gt;AMG22))</f>
        <v>0</v>
      </c>
      <c r="AMQ22" s="255">
        <f ca="1">SUMPRODUCT((AMK18:AMK22=AMK22)*(AMB18:AMB22=AMB22)*(AME18:AME22=AME22)*(AMF18:AMF22=AMF22)*(AMG18:AMG22=AMG22)*(AMH18:AMH22&gt;AMH22))</f>
        <v>0</v>
      </c>
      <c r="AMR22" s="255" t="str">
        <f t="shared" ca="1" si="1065"/>
        <v/>
      </c>
      <c r="AMS22" s="255" t="str">
        <f ca="1">IF(ALV22&lt;&gt;"",INDEX(ALV19:ALV22,MATCH(5,AMR19:AMR22,0),0),"")</f>
        <v/>
      </c>
      <c r="AMT22" s="255" t="str">
        <f ca="1">IF(AKU20&lt;&gt;"",AKU20,"")</f>
        <v/>
      </c>
      <c r="AMU22" s="255" t="str">
        <f ca="1">IF(AMT22&lt;&gt;"",SUMPRODUCT((AOS3:AOS42=AMT22)*(AOV3:AOV42=AMT23)*(APC3:APC42="W"))+SUMPRODUCT((AOS3:AOS42=AMT22)*(AOV3:AOV42=AMT20)*(APC3:APC42="W"))+SUMPRODUCT((AOS3:AOS42=AMT22)*(AOV3:AOV42=AMT21)*(APC3:APC42="W"))+SUMPRODUCT((AOS3:AOS42=AMT23)*(AOV3:AOV42=AMT22)*(APD3:APD42="W"))+SUMPRODUCT((AOS3:AOS42=AMT20)*(AOV3:AOV42=AMT22)*(APD3:APD42="W"))+SUMPRODUCT((AOS3:AOS42=AMT21)*(AOV3:AOV42=AMT22)*(APD3:APD42="W")),"")</f>
        <v/>
      </c>
      <c r="AMV22" s="255" t="str">
        <f ca="1">IF(AMT22&lt;&gt;"",SUMPRODUCT((AOS3:AOS42=AMT22)*(AOV3:AOV42=AMT23)*(APC3:APC42="D"))+SUMPRODUCT((AOS3:AOS42=AMT22)*(AOV3:AOV42=AMT20)*(APC3:APC42="D"))+SUMPRODUCT((AOS3:AOS42=AMT22)*(AOV3:AOV42=AMT21)*(APC3:APC42="D"))+SUMPRODUCT((AOS3:AOS42=AMT23)*(AOV3:AOV42=AMT22)*(APC3:APC42="D"))+SUMPRODUCT((AOS3:AOS42=AMT20)*(AOV3:AOV42=AMT22)*(APC3:APC42="D"))+SUMPRODUCT((AOS3:AOS42=AMT21)*(AOV3:AOV42=AMT22)*(APC3:APC42="D")),"")</f>
        <v/>
      </c>
      <c r="AMW22" s="255" t="str">
        <f ca="1">IF(AMT22&lt;&gt;"",SUMPRODUCT((AOS3:AOS42=AMT22)*(AOV3:AOV42=AMT23)*(APC3:APC42="L"))+SUMPRODUCT((AOS3:AOS42=AMT22)*(AOV3:AOV42=AMT20)*(APC3:APC42="L"))+SUMPRODUCT((AOS3:AOS42=AMT22)*(AOV3:AOV42=AMT21)*(APC3:APC42="L"))+SUMPRODUCT((AOS3:AOS42=AMT23)*(AOV3:AOV42=AMT22)*(APD3:APD42="L"))+SUMPRODUCT((AOS3:AOS42=AMT20)*(AOV3:AOV42=AMT22)*(APD3:APD42="L"))+SUMPRODUCT((AOS3:AOS42=AMT21)*(AOV3:AOV42=AMT22)*(APD3:APD42="L")),"")</f>
        <v/>
      </c>
      <c r="AMX22" s="255">
        <f ca="1">IF(AMT22&lt;&gt;"",VLOOKUP(AMT22,AJY4:AKC29,5,FALSE),0)</f>
        <v>0</v>
      </c>
      <c r="AMY22" s="255">
        <f ca="1">IF(AMT22&lt;&gt;"",VLOOKUP(AMT22,AJY4:AKD29,6,FALSE),0)</f>
        <v>0</v>
      </c>
      <c r="AMZ22" s="255">
        <f ca="1">AMX22-AMY22+1000</f>
        <v>1000</v>
      </c>
      <c r="ANA22" s="255">
        <f ca="1">IF(AMT22&lt;&gt;"",VLOOKUP(AMT22,AJY4:AKF29,8,FALSE),0)</f>
        <v>0</v>
      </c>
      <c r="ANB22" s="255">
        <f ca="1">IF(AMT22&lt;&gt;"",VLOOKUP(AMT22,AJY4:AKG29,9,FALSE),0)</f>
        <v>0</v>
      </c>
      <c r="ANC22" s="255" t="str">
        <f ca="1">IF(AMT22&lt;&gt;"",ANA22-ANB22+1000,"")</f>
        <v/>
      </c>
      <c r="AND22" s="255" t="str">
        <f ca="1">IF(AMT22&lt;&gt;"",VLOOKUP(AMT22,AJY18:AKC22,5,FALSE),"")</f>
        <v/>
      </c>
      <c r="ANE22" s="255" t="str">
        <f ca="1">IF(AMT22&lt;&gt;"",VLOOKUP(AMT22,AJY18:AKF22,8,FALSE),"")</f>
        <v/>
      </c>
      <c r="ANF22" s="255" t="str">
        <f ca="1">IF(AMT22&lt;&gt;"",VLOOKUP(AMT22,AJY18:AKM22,15,FALSE),"")</f>
        <v/>
      </c>
      <c r="ANG22" s="255" t="str">
        <f ca="1">IF(AMT22&lt;&gt;"",SUMPRODUCT((AOS3:AOS42=AMT22)*(AOV3:AOV42=AMT23)*AOY3:AOY42)+SUMPRODUCT((AOS3:AOS42=AMT22)*(AOV3:AOV42=AMT20)*AOY3:AOY42)+SUMPRODUCT((AOS3:AOS42=AMT22)*(AOV3:AOV42=AMT21)*AOY3:AOY42)+SUMPRODUCT((AOS3:AOS42=AMT23)*(AOV3:AOV42=AMT22)*AOZ3:AOZ42)+SUMPRODUCT((AOS3:AOS42=AMT20)*(AOV3:AOV42=AMT22)*AOZ3:AOZ42)+SUMPRODUCT((AOS3:AOS42=AMT21)*(AOV3:AOV42=AMT22)*AOZ3:AOZ42),"")</f>
        <v/>
      </c>
      <c r="ANH22" s="255" t="str">
        <f ca="1">IF(AMT22&lt;&gt;"",SUMPRODUCT((AOS3:AOS42=AMT22)*(AOV3:AOV42=AMT23)*APA3:APA42)+SUMPRODUCT((AOS3:AOS42=AMT22)*(AOV3:AOV42=AMT20)*APA3:APA42)+SUMPRODUCT((AOS3:AOS42=AMT22)*(AOV3:AOV42=AMT21)*APA3:APA42)+SUMPRODUCT((AOS3:AOS42=AMT23)*(AOV3:AOV42=AMT22)*APB3:APB42)+SUMPRODUCT((AOS3:AOS42=AMT20)*(AOV3:AOV42=AMT22)*APB3:APB42)+SUMPRODUCT((AOS3:AOS42=AMT21)*(AOV3:AOV42=AMT22)*APB3:APB42),"")</f>
        <v/>
      </c>
      <c r="ANI22" s="255" t="str">
        <f ca="1">IF(AMT22&lt;&gt;"",AMU22*4+AMV22*2+ANG22+ANH22,"")</f>
        <v/>
      </c>
      <c r="ANJ22" s="255" t="str">
        <f ca="1">IF(AMT22&lt;&gt;"",RANK(ANI22,ANI20:ANI23),"")</f>
        <v/>
      </c>
      <c r="ANK22" s="255">
        <f ca="1">SUMPRODUCT((ANI20:ANI23=ANI22)*(AMZ20:AMZ23&gt;AMZ22))</f>
        <v>0</v>
      </c>
      <c r="ANL22" s="255">
        <f ca="1">SUMPRODUCT((ANI20:ANI23=ANI22)*(AMZ20:AMZ23=AMZ22)*(ANC20:ANC23&gt;ANC22))</f>
        <v>0</v>
      </c>
      <c r="ANM22" s="255">
        <f ca="1">SUMPRODUCT((ANI18:ANI22=ANI22)*(AMZ18:AMZ22=AMZ22)*(ANC18:ANC22=ANC22)*(AND18:AND22&gt;AND22))</f>
        <v>0</v>
      </c>
      <c r="ANN22" s="255">
        <f ca="1">SUMPRODUCT((ANI18:ANI22=ANI22)*(AMZ18:AMZ22=AMZ22)*(ANC18:ANC22=ANC22)*(AND18:AND22=AND22)*(ANE18:ANE22&gt;ANE22))</f>
        <v>0</v>
      </c>
      <c r="ANO22" s="255">
        <f ca="1">SUMPRODUCT((ANI18:ANI22=ANI22)*(AMZ18:AMZ22=AMZ22)*(ANC18:ANC22=ANC22)*(AND18:AND22=AND22)*(ANE18:ANE22=ANE22)*(ANF18:ANF22&gt;ANF22))</f>
        <v>0</v>
      </c>
      <c r="ANP22" s="255" t="str">
        <f t="shared" ca="1" si="1153"/>
        <v/>
      </c>
      <c r="ANQ22" s="255" t="str">
        <f ca="1">IF(AMT22&lt;&gt;"",INDEX(AMT20:AMT22,MATCH(5,ANP20:ANP22,0),0),"")</f>
        <v/>
      </c>
      <c r="ANR22" s="255" t="str">
        <f ca="1">IF(AKV19&lt;&gt;"",AKV19,"")</f>
        <v/>
      </c>
      <c r="ANS22" s="255">
        <f ca="1">SUMPRODUCT((AOS3:AOS42=ANR22)*(AOV3:AOV42=ANR23)*(APC3:APC42="W"))+SUMPRODUCT((AOS3:AOS42=ANR22)*(AOV3:AOV42=ANR24)*(APC3:APC42="W"))+SUMPRODUCT((AOS3:AOS42=ANR22)*(AOV3:AOV42=ANR21)*(APC3:APC42="W"))+SUMPRODUCT((AOS3:AOS42=ANR23)*(AOV3:AOV42=ANR22)*(APD3:APD42="W"))+SUMPRODUCT((AOS3:AOS42=ANR24)*(AOV3:AOV42=ANR22)*(APD3:APD42="W"))+SUMPRODUCT((AOS3:AOS42=ANR21)*(AOV3:AOV42=ANR22)*(APD3:APD42="W"))</f>
        <v>0</v>
      </c>
      <c r="ANT22" s="255">
        <f ca="1">SUMPRODUCT((AOS3:AOS42=ANR22)*(AOV3:AOV42=ANR23)*(APC3:APC42="D"))+SUMPRODUCT((AOS3:AOS42=ANR22)*(AOV3:AOV42=ANR24)*(APC3:APC42="D"))+SUMPRODUCT((AOS3:AOS42=ANR22)*(AOV3:AOV42=ANR21)*(APC3:APC42="D"))+SUMPRODUCT((AOS3:AOS42=ANR23)*(AOV3:AOV42=ANR22)*(APC3:APC42="D"))+SUMPRODUCT((AOS3:AOS42=ANR24)*(AOV3:AOV42=ANR22)*(APC3:APC42="D"))+SUMPRODUCT((AOS3:AOS42=ANR21)*(AOV3:AOV42=ANR22)*(APC3:APC42="D"))</f>
        <v>0</v>
      </c>
      <c r="ANU22" s="255">
        <f ca="1">SUMPRODUCT((AOS3:AOS42=ANR22)*(AOV3:AOV42=ANR23)*(APC3:APC42="L"))+SUMPRODUCT((AOS3:AOS42=ANR22)*(AOV3:AOV42=ANR24)*(APC3:APC42="L"))+SUMPRODUCT((AOS3:AOS42=ANR22)*(AOV3:AOV42=ANR21)*(APC3:APC42="L"))+SUMPRODUCT((AOS3:AOS42=ANR23)*(AOV3:AOV42=ANR22)*(APD3:APD42="L"))+SUMPRODUCT((AOS3:AOS42=ANR24)*(AOV3:AOV42=ANR22)*(APD3:APD42="L"))+SUMPRODUCT((AOS3:AOS42=ANR21)*(AOV3:AOV42=ANR22)*(APD3:APD42="L"))</f>
        <v>0</v>
      </c>
      <c r="ANV22" s="255">
        <f ca="1">IF(ANR22&lt;&gt;"",VLOOKUP(ANR22,AJY4:AKC29,5,FALSE),0)</f>
        <v>0</v>
      </c>
      <c r="ANW22" s="255">
        <f ca="1">IF(ANR22&lt;&gt;"",VLOOKUP(ANR22,AJY4:AKD29,6,FALSE),0)</f>
        <v>0</v>
      </c>
      <c r="ANX22" s="255">
        <f ca="1">ANV22-ANW22+1000</f>
        <v>1000</v>
      </c>
      <c r="ANY22" s="255">
        <f ca="1">IF(ANR22&lt;&gt;"",VLOOKUP(ANR22,AJY4:AKF29,8,FALSE),0)</f>
        <v>0</v>
      </c>
      <c r="ANZ22" s="255">
        <f ca="1">IF(ANR22&lt;&gt;"",VLOOKUP(ANR22,AJY4:AKG29,9,FALSE),0)</f>
        <v>0</v>
      </c>
      <c r="AOA22" s="255">
        <f t="shared" ref="AOA22" ca="1" si="1232">ANY22-ANZ22+1000</f>
        <v>1000</v>
      </c>
      <c r="AOB22" s="255" t="str">
        <f ca="1">IF(ANR22&lt;&gt;"",VLOOKUP(ANR22,AJY18:AKC22,5,FALSE),"")</f>
        <v/>
      </c>
      <c r="AOC22" s="255" t="str">
        <f ca="1">IF(ANR22&lt;&gt;"",VLOOKUP(ANR22,AJY18:AKF22,8,FALSE),"")</f>
        <v/>
      </c>
      <c r="AOD22" s="255" t="str">
        <f ca="1">IF(ANR22&lt;&gt;"",VLOOKUP(ANR22,AJY18:AKM22,15,FALSE),"")</f>
        <v/>
      </c>
      <c r="AOE22" s="255">
        <f ca="1">SUMPRODUCT((AOS3:AOS42=ANR22)*(AOV3:AOV42=ANR23)*AOY3:AOY42)+SUMPRODUCT((AOS3:AOS42=ANR22)*(AOV3:AOV42=ANR24)*AOY3:AOY42)+SUMPRODUCT((AOS3:AOS42=ANR22)*(AOV3:AOV42=ANR21)*AOY3:AOY42)+SUMPRODUCT((AOS3:AOS42=ANR23)*(AOV3:AOV42=ANR22)*AOZ3:AOZ42)+SUMPRODUCT((AOS3:AOS42=ANR24)*(AOV3:AOV42=ANR22)*AOZ3:AOZ42)+SUMPRODUCT((AOS3:AOS42=ANR21)*(AOV3:AOV42=ANR22)*AOZ3:AOZ42)</f>
        <v>0</v>
      </c>
      <c r="AOF22" s="255">
        <f ca="1">SUMPRODUCT((AOS3:AOS42=ANR22)*(AOV3:AOV42=ANR23)*APA3:APA42)+SUMPRODUCT((AOS3:AOS42=ANR22)*(AOV3:AOV42=ANR24)*APA3:APA42)+SUMPRODUCT((AOS3:AOS42=ANR22)*(AOV3:AOV42=ANR21)*APA3:APA42)+SUMPRODUCT((AOS3:AOS42=ANR23)*(AOV3:AOV42=ANR22)*APB3:APB42)+SUMPRODUCT((AOS3:AOS42=ANR24)*(AOV3:AOV42=ANR22)*APB3:APB42)+SUMPRODUCT((AOS3:AOS42=ANR21)*(AOV3:AOV42=ANR22)*APB3:APB42)</f>
        <v>0</v>
      </c>
      <c r="AOG22" s="255">
        <f t="shared" ref="AOG22" ca="1" si="1233">ANS22*4+ANT22*2+AOE22+AOF22</f>
        <v>0</v>
      </c>
      <c r="AOH22" s="255" t="str">
        <f ca="1">IF(ANR22&lt;&gt;"",RANK(AOG22,AOG21:AOG24),"")</f>
        <v/>
      </c>
      <c r="AOI22" s="255">
        <f ca="1">SUMPRODUCT((AOG21:AOG24=AOG22)*(ANX21:ANX24&gt;ANX22))</f>
        <v>0</v>
      </c>
      <c r="AOJ22" s="255">
        <f ca="1">SUMPRODUCT((AOG21:AOG24=AOG22)*(ANX21:ANX24=ANX22)*(AOA21:AOA24&gt;AOA22))</f>
        <v>0</v>
      </c>
      <c r="AOK22" s="255">
        <f ca="1">SUMPRODUCT((AOG18:AOG22=AOG22)*(ANX18:ANX22=ANX22)*(AOA18:AOA22=AOA22)*(AOB18:AOB22&gt;AOB22))</f>
        <v>0</v>
      </c>
      <c r="AOL22" s="255">
        <f ca="1">SUMPRODUCT((AOG18:AOG22=AOG22)*(ANX18:ANX22=ANX22)*(AOA18:AOA22=AOA22)*(AOB18:AOB22=AOB22)*(AOC18:AOC22&gt;AOC22))</f>
        <v>0</v>
      </c>
      <c r="AOM22" s="255">
        <f ca="1">SUMPRODUCT((AOG18:AOG22=AOG22)*(ANX18:ANX22=ANX22)*(AOA18:AOA22=AOA22)*(AOB18:AOB22=AOB22)*(AOC18:AOC22=AOC22)*(AOD18:AOD22&gt;AOD22))</f>
        <v>0</v>
      </c>
      <c r="AON22" s="255" t="str">
        <f t="shared" ca="1" si="1193"/>
        <v/>
      </c>
      <c r="AOO22" s="255" t="str">
        <f ca="1">IF(ANR21&lt;&gt;"",IF(ANR21=AOO21,ANR22,ANR21),"")</f>
        <v/>
      </c>
      <c r="AOP22" s="255" t="str">
        <f ca="1">IF(AOO22&lt;&gt;"",AOO22,IF(ANQ22&lt;&gt;"",ANQ22,IF(AMS22&lt;&gt;"",AMS22,IF(ALU22&lt;&gt;"",ALU22,AKQ22))))</f>
        <v>New Zealand</v>
      </c>
      <c r="AOQ22" s="255">
        <v>5</v>
      </c>
      <c r="AOR22" s="255">
        <v>20</v>
      </c>
      <c r="AOS22" s="255" t="str">
        <f t="shared" si="66"/>
        <v>Tonga</v>
      </c>
      <c r="AOT22" s="255" t="str">
        <f ca="1">IF(OFFSET('All Players'!$W29,0,AOT$1)&lt;&gt;"",OFFSET('All Players'!$W29,0,AOT$1),"")</f>
        <v/>
      </c>
      <c r="AOU22" s="255" t="str">
        <f ca="1">IF(OFFSET('All Players'!$Y29,0,AOT$1)&lt;&gt;"",OFFSET('All Players'!$Y29,0,AOT$1),"")</f>
        <v/>
      </c>
      <c r="AOV22" s="255" t="str">
        <f t="shared" si="67"/>
        <v>Namibia</v>
      </c>
      <c r="AOW22" s="255" t="str">
        <f ca="1">IF(OFFSET('All Players'!$AA29,0,AOV$1)&lt;&gt;"",OFFSET('All Players'!$AA29,0,AOV$1),"")</f>
        <v/>
      </c>
      <c r="AOX22" s="255" t="str">
        <f ca="1">IF(OFFSET('All Players'!$AC29,0,AOW$1)&lt;&gt;"",OFFSET('All Players'!$AC29,0,AOW$1),"")</f>
        <v/>
      </c>
      <c r="AOY22" s="255">
        <f t="shared" ca="1" si="68"/>
        <v>0</v>
      </c>
      <c r="AOZ22" s="255">
        <f t="shared" ca="1" si="69"/>
        <v>0</v>
      </c>
      <c r="APA22" s="255">
        <f t="shared" ca="1" si="70"/>
        <v>0</v>
      </c>
      <c r="APB22" s="255">
        <f t="shared" ca="1" si="71"/>
        <v>0</v>
      </c>
      <c r="APC22" s="255" t="str">
        <f t="shared" ca="1" si="72"/>
        <v/>
      </c>
      <c r="APD22" s="255" t="str">
        <f t="shared" ca="1" si="73"/>
        <v/>
      </c>
      <c r="APE22" s="255">
        <f ca="1">VLOOKUP(APF22,ATW18:ATX22,2,FALSE)</f>
        <v>1</v>
      </c>
      <c r="APF22" s="255" t="s">
        <v>49</v>
      </c>
      <c r="APG22" s="255">
        <f t="shared" ca="1" si="921"/>
        <v>0</v>
      </c>
      <c r="APH22" s="255">
        <f t="shared" ca="1" si="922"/>
        <v>0</v>
      </c>
      <c r="API22" s="255">
        <f t="shared" ca="1" si="923"/>
        <v>0</v>
      </c>
      <c r="APJ22" s="255">
        <f t="shared" ca="1" si="924"/>
        <v>0</v>
      </c>
      <c r="APK22" s="255">
        <f t="shared" ca="1" si="1066"/>
        <v>0</v>
      </c>
      <c r="APL22" s="255">
        <f t="shared" ca="1" si="925"/>
        <v>1000</v>
      </c>
      <c r="APM22" s="255">
        <f t="shared" ca="1" si="1067"/>
        <v>0</v>
      </c>
      <c r="APN22" s="255">
        <f t="shared" ca="1" si="1068"/>
        <v>0</v>
      </c>
      <c r="APO22" s="255">
        <f t="shared" ca="1" si="926"/>
        <v>1000</v>
      </c>
      <c r="APP22" s="255">
        <f t="shared" ca="1" si="927"/>
        <v>0</v>
      </c>
      <c r="APQ22" s="255">
        <f ca="1">SUMIF(ATZ:ATZ,APF22,AUF:AUF)+SUMIF(AUC:AUC,APF22,AUG:AUG)</f>
        <v>0</v>
      </c>
      <c r="APR22" s="255">
        <f ca="1">SUMIF(ATZ:ATZ,APF22,AUH:AUH)+SUMIF(AUC:AUC,APF22,AUI:AUI)</f>
        <v>0</v>
      </c>
      <c r="APS22" s="255">
        <f t="shared" ca="1" si="928"/>
        <v>0</v>
      </c>
      <c r="APT22" s="255">
        <v>21</v>
      </c>
      <c r="APU22" s="255">
        <f t="shared" ca="1" si="1069"/>
        <v>1</v>
      </c>
      <c r="APW22" s="255">
        <f ca="1">RANK(APS22,APS$18:APS$22)+COUNTIF(APS$18:APS22,APS22)-1</f>
        <v>5</v>
      </c>
      <c r="APX22" s="255" t="str">
        <f ca="1">INDEX(APF$18:APF$22,MATCH(5,APW$18:APW$22,0),0)</f>
        <v>Namibia</v>
      </c>
      <c r="APY22" s="255">
        <f t="shared" ca="1" si="1070"/>
        <v>1</v>
      </c>
      <c r="APZ22" s="255" t="str">
        <f ca="1">IF(AND(APZ21&lt;&gt;"",APY22=1),APX22,"")</f>
        <v>Namibia</v>
      </c>
      <c r="AQE22" s="255" t="str">
        <f t="shared" ca="1" si="1071"/>
        <v>Namibia</v>
      </c>
      <c r="AQF22" s="255">
        <f ca="1">SUMPRODUCT((ATZ3:ATZ42=AQE22)*(AUC3:AUC42=AQE18)*(AUJ3:AUJ42="W"))+SUMPRODUCT((ATZ3:ATZ42=AQE22)*(AUC3:AUC42=AQE19)*(AUJ3:AUJ42="W"))+SUMPRODUCT((ATZ3:ATZ42=AQE22)*(AUC3:AUC42=AQE20)*(AUJ3:AUJ42="W"))+SUMPRODUCT((ATZ3:ATZ42=AQE22)*(AUC3:AUC42=AQE21)*(AUJ3:AUJ42="W"))+SUMPRODUCT((ATZ3:ATZ42=AQE18)*(AUC3:AUC42=AQE22)*(AUK3:AUK42="W"))+SUMPRODUCT((ATZ3:ATZ42=AQE19)*(AUC3:AUC42=AQE22)*(AUK3:AUK42="W"))+SUMPRODUCT((ATZ3:ATZ42=AQE20)*(AUC3:AUC42=AQE22)*(AUK3:AUK42="W"))+SUMPRODUCT((ATZ3:ATZ42=AQE21)*(AUC3:AUC42=AQE22)*(AUK3:AUK42="W"))</f>
        <v>0</v>
      </c>
      <c r="AQG22" s="255">
        <f ca="1">SUMPRODUCT((ATZ3:ATZ42=AQE22)*(AUC3:AUC42=AQE18)*(AUJ3:AUJ42="D"))+SUMPRODUCT((ATZ3:ATZ42=AQE22)*(AUC3:AUC42=AQE19)*(AUJ3:AUJ42="D"))+SUMPRODUCT((ATZ3:ATZ42=AQE22)*(AUC3:AUC42=AQE20)*(AUJ3:AUJ42="D"))+SUMPRODUCT((ATZ3:ATZ42=AQE22)*(AUC3:AUC42=AQE21)*(AUJ3:AUJ42="D"))+SUMPRODUCT((ATZ3:ATZ42=AQE18)*(AUC3:AUC42=AQE22)*(AUJ3:AUJ42="D"))+SUMPRODUCT((ATZ3:ATZ42=AQE19)*(AUC3:AUC42=AQE22)*(AUJ3:AUJ42="D"))+SUMPRODUCT((ATZ3:ATZ42=AQE20)*(AUC3:AUC42=AQE22)*(AUJ3:AUJ42="D"))+SUMPRODUCT((ATZ3:ATZ42=AQE21)*(AUC3:AUC42=AQE22)*(AUJ3:AUJ42="D"))</f>
        <v>0</v>
      </c>
      <c r="AQH22" s="255">
        <f ca="1">SUMPRODUCT((ATZ3:ATZ42=AQE22)*(AUC3:AUC42=AQE18)*(AUJ3:AUJ42="L"))+SUMPRODUCT((ATZ3:ATZ42=AQE22)*(AUC3:AUC42=AQE19)*(AUJ3:AUJ42="L"))+SUMPRODUCT((ATZ3:ATZ42=AQE22)*(AUC3:AUC42=AQE20)*(AUJ3:AUJ42="L"))+SUMPRODUCT((ATZ3:ATZ42=AQE22)*(AUC3:AUC42=AQE21)*(AUJ3:AUJ42="L"))+SUMPRODUCT((ATZ3:ATZ42=AQE18)*(AUC3:AUC42=AQE22)*(AUK3:AUK42="L"))+SUMPRODUCT((ATZ3:ATZ42=AQE19)*(AUC3:AUC42=AQE22)*(AUK3:AUK42="L"))+SUMPRODUCT((ATZ3:ATZ42=AQE20)*(AUC3:AUC42=AQE22)*(AUK3:AUK42="L"))+SUMPRODUCT((ATZ3:ATZ42=AQE21)*(AUC3:AUC42=AQE22)*(AUK3:AUK42="L"))</f>
        <v>0</v>
      </c>
      <c r="AQI22" s="255">
        <f ca="1">IF(AQE22&lt;&gt;"",VLOOKUP(AQE22,APF4:APJ29,5,FALSE),0)</f>
        <v>0</v>
      </c>
      <c r="AQJ22" s="255">
        <f ca="1">IF(AQE22&lt;&gt;"",VLOOKUP(AQE22,APF4:APK29,6,FALSE),0)</f>
        <v>0</v>
      </c>
      <c r="AQK22" s="255">
        <f ca="1">AQI22-AQJ22+1000</f>
        <v>1000</v>
      </c>
      <c r="AQL22" s="255">
        <f ca="1">IF(AQE22&lt;&gt;"",VLOOKUP(AQE22,APF4:APM29,8,FALSE),0)</f>
        <v>0</v>
      </c>
      <c r="AQM22" s="255">
        <f ca="1">IF(AQE22&lt;&gt;"",VLOOKUP(AQE22,APF4:APN29,9,FALSE),0)</f>
        <v>0</v>
      </c>
      <c r="AQN22" s="255">
        <f ca="1">IF(AQE22&lt;&gt;"",AQL22-AQM22+1000,"")</f>
        <v>1000</v>
      </c>
      <c r="AQO22" s="255">
        <f ca="1">IF(AQE22&lt;&gt;"",VLOOKUP(AQE22,APF18:APJ22,5,FALSE),"")</f>
        <v>0</v>
      </c>
      <c r="AQP22" s="255">
        <f ca="1">IF(AQE22&lt;&gt;"",VLOOKUP(AQE22,APF18:APM22,8,FALSE),"")</f>
        <v>0</v>
      </c>
      <c r="AQQ22" s="255">
        <f ca="1">IF(AQE22&lt;&gt;"",VLOOKUP(AQE22,APF18:APT22,15,FALSE),"")</f>
        <v>21</v>
      </c>
      <c r="AQR22" s="255">
        <f ca="1">SUMPRODUCT((ATZ3:ATZ42=AQE22)*(AUC3:AUC42=AQE18)*AUF3:AUF42)+SUMPRODUCT((ATZ3:ATZ42=AQE22)*(AUC3:AUC42=AQE19)*AUF3:AUF42)+SUMPRODUCT((ATZ3:ATZ42=AQE22)*(AUC3:AUC42=AQE20)*AUF3:AUF42)+SUMPRODUCT((ATZ3:ATZ42=AQE22)*(AUC3:AUC42=AQE21)*AUF3:AUF42)+SUMPRODUCT((ATZ3:ATZ42=AQE18)*(AUC3:AUC42=AQE22)*AUG3:AUG42)+SUMPRODUCT((ATZ3:ATZ42=AQE19)*(AUC3:AUC42=AQE22)*AUG3:AUG42)+SUMPRODUCT((ATZ3:ATZ42=AQE20)*(AUC3:AUC42=AQE22)*AUG3:AUG42)+SUMPRODUCT((ATZ3:ATZ42=AQE21)*(AUC3:AUC42=AQE22)*AUG3:AUG42)</f>
        <v>0</v>
      </c>
      <c r="AQS22" s="255">
        <f ca="1">SUMPRODUCT((ATZ3:ATZ42=AQE22)*(AUC3:AUC42=AQE18)*AUH3:AUH42)+SUMPRODUCT((ATZ3:ATZ42=AQE22)*(AUC3:AUC42=AQE19)*AUH3:AUH42)+SUMPRODUCT((ATZ3:ATZ42=AQE22)*(AUC3:AUC42=AQE20)*AUH3:AUH42)+SUMPRODUCT((ATZ3:ATZ42=AQE22)*(AUC3:AUC42=AQE21)*AUH3:AUH42)+SUMPRODUCT((ATZ3:ATZ42=AQE18)*(AUC3:AUC42=AQE22)*AUI3:AUI42)+SUMPRODUCT((ATZ3:ATZ42=AQE19)*(AUC3:AUC42=AQE22)*AUI3:AUI42)+SUMPRODUCT((ATZ3:ATZ42=AQE20)*(AUC3:AUC42=AQE22)*AUI3:AUI42)+SUMPRODUCT((ATZ3:ATZ42=AQE21)*(AUC3:AUC42=AQE22)*AUI3:AUI42)</f>
        <v>0</v>
      </c>
      <c r="AQT22" s="255">
        <f ca="1">IF(AQE22&lt;&gt;"",AQF22*4+AQG22*2+AQR22+AQS22,"")</f>
        <v>0</v>
      </c>
      <c r="AQU22" s="255">
        <f ca="1">IF(AQE22&lt;&gt;"",RANK(AQT22,AQT18:AQT22),"")</f>
        <v>1</v>
      </c>
      <c r="AQV22" s="255">
        <f ca="1">SUMPRODUCT((AQT18:AQT22=AQT22)*(AQK18:AQK22&gt;AQK22))</f>
        <v>0</v>
      </c>
      <c r="AQW22" s="255">
        <f ca="1">SUMPRODUCT((AQT18:AQT22=AQT22)*(AQK18:AQK22=AQK22)*(AQN18:AQN22&gt;AQN22))</f>
        <v>0</v>
      </c>
      <c r="AQX22" s="255">
        <f ca="1">SUMPRODUCT((AQT18:AQT22=AQT22)*(AQK18:AQK22=AQK22)*(AQN18:AQN22=AQN22)*(AQO18:AQO22&gt;AQO22))</f>
        <v>0</v>
      </c>
      <c r="AQY22" s="255">
        <f ca="1">SUMPRODUCT((AQT18:AQT22=AQT22)*(AQK18:AQK22=AQK22)*(AQN18:AQN22=AQN22)*(AQO18:AQO22=AQO22)*(AQP18:AQP22&gt;AQP22))</f>
        <v>0</v>
      </c>
      <c r="AQZ22" s="255">
        <f ca="1">SUMPRODUCT((AQT18:AQT22=AQT22)*(AQK18:AQK22=AQK22)*(AQN18:AQN22=AQN22)*(AQO18:AQO22=AQO22)*(AQP18:AQP22=AQP22)*(AQQ18:AQQ22&gt;AQQ22))</f>
        <v>0</v>
      </c>
      <c r="ARA22" s="255">
        <f t="shared" ca="1" si="929"/>
        <v>1</v>
      </c>
      <c r="ARB22" s="255" t="str">
        <f ca="1">IF(AQE22&lt;&gt;"",INDEX(AQE18:AQE22,MATCH(5,ARA18:ARA22,0),0),"")</f>
        <v>New Zealand</v>
      </c>
      <c r="ARC22" s="255" t="str">
        <f ca="1">IF(AQA21&lt;&gt;"",AQA21,"")</f>
        <v/>
      </c>
      <c r="ARD22" s="255" t="str">
        <f ca="1">IF(ARC22&lt;&gt;"",SUMPRODUCT((ATZ3:ATZ42=ARC22)*(AUC3:AUC42=ARC19)*(AUJ3:AUJ42="W"))+SUMPRODUCT((ATZ3:ATZ42=ARC22)*(AUC3:AUC42=ARC20)*(AUJ3:AUJ42="W"))+SUMPRODUCT((ATZ3:ATZ42=ARC22)*(AUC3:AUC42=ARC21)*(AUJ3:AUJ42="W"))+SUMPRODUCT((ATZ3:ATZ42=ARC19)*(AUC3:AUC42=ARC22)*(AUJ3:AUJ42="W"))+SUMPRODUCT((ATZ3:ATZ42=ARC20)*(AUC3:AUC42=ARC22)*(AUJ3:AUJ42="W"))+SUMPRODUCT((ATZ3:ATZ42=ARC21)*(AUC3:AUC42=ARC22)*(AUJ3:AUJ42="W")),"")</f>
        <v/>
      </c>
      <c r="ARE22" s="255" t="str">
        <f ca="1">IF(ARC22&lt;&gt;"",SUMPRODUCT((ATZ3:ATZ42=ARC22)*(AUC3:AUC42=ARC19)*(AUJ3:AUJ42="D"))+SUMPRODUCT((ATZ3:ATZ42=ARC22)*(AUC3:AUC42=ARC20)*(AUJ3:AUJ42="D"))+SUMPRODUCT((ATZ3:ATZ42=ARC22)*(AUC3:AUC42=ARC21)*(AUJ3:AUJ42="D"))+SUMPRODUCT((ATZ3:ATZ42=ARC19)*(AUC3:AUC42=ARC22)*(AUJ3:AUJ42="D"))+SUMPRODUCT((ATZ3:ATZ42=ARC20)*(AUC3:AUC42=ARC22)*(AUJ3:AUJ42="D"))+SUMPRODUCT((ATZ3:ATZ42=ARC21)*(AUC3:AUC42=ARC22)*(AUJ3:AUJ42="D")),"")</f>
        <v/>
      </c>
      <c r="ARF22" s="255" t="str">
        <f ca="1">IF(ARC22&lt;&gt;"",SUMPRODUCT((ATZ3:ATZ42=ARC22)*(AUC3:AUC42=ARC19)*(AUJ3:AUJ42="L"))+SUMPRODUCT((ATZ3:ATZ42=ARC22)*(AUC3:AUC42=ARC20)*(AUJ3:AUJ42="L"))+SUMPRODUCT((ATZ3:ATZ42=ARC22)*(AUC3:AUC42=ARC21)*(AUJ3:AUJ42="L"))+SUMPRODUCT((ATZ3:ATZ42=ARC19)*(AUC3:AUC42=ARC22)*(AUJ3:AUJ42="L"))+SUMPRODUCT((ATZ3:ATZ42=ARC20)*(AUC3:AUC42=ARC22)*(AUJ3:AUJ42="L"))+SUMPRODUCT((ATZ3:ATZ42=ARC21)*(AUC3:AUC42=ARC22)*(AUJ3:AUJ42="L")),"")</f>
        <v/>
      </c>
      <c r="ARG22" s="255">
        <f ca="1">IF(ARC22&lt;&gt;"",VLOOKUP(ARC22,APF4:APJ29,5,FALSE),0)</f>
        <v>0</v>
      </c>
      <c r="ARH22" s="255">
        <f ca="1">IF(ARC22&lt;&gt;"",VLOOKUP(ARC22,APF4:APK29,6,FALSE),0)</f>
        <v>0</v>
      </c>
      <c r="ARI22" s="255">
        <f ca="1">ARG22-ARH22+1000</f>
        <v>1000</v>
      </c>
      <c r="ARJ22" s="255">
        <f ca="1">IF(ARC22&lt;&gt;"",VLOOKUP(ARC22,APF4:APM29,8,FALSE),0)</f>
        <v>0</v>
      </c>
      <c r="ARK22" s="255">
        <f ca="1">IF(ARC22&lt;&gt;"",VLOOKUP(ARC22,APF4:APN29,9,FALSE),0)</f>
        <v>0</v>
      </c>
      <c r="ARL22" s="255" t="str">
        <f ca="1">IF(ARC22&lt;&gt;"",ARJ22-ARK22+1000,"")</f>
        <v/>
      </c>
      <c r="ARM22" s="255" t="str">
        <f ca="1">IF(ARC22&lt;&gt;"",VLOOKUP(ARC22,APF18:APJ22,5,FALSE),"")</f>
        <v/>
      </c>
      <c r="ARN22" s="255" t="str">
        <f ca="1">IF(ARC22&lt;&gt;"",VLOOKUP(ARC22,APF18:APM22,8,FALSE),"")</f>
        <v/>
      </c>
      <c r="ARO22" s="255" t="str">
        <f ca="1">IF(ARC22&lt;&gt;"",VLOOKUP(ARC22,APF18:APT22,15,FALSE),"")</f>
        <v/>
      </c>
      <c r="ARP22" s="255" t="str">
        <f ca="1">IF(ARC22&lt;&gt;"",SUMPRODUCT((ATZ3:ATZ42=ARC22)*(AUC3:AUC42=ARC19)*AUF3:AUF42)+SUMPRODUCT((ATZ3:ATZ42=ARC22)*(AUC3:AUC42=ARC20)*AUF3:AUF42)+SUMPRODUCT((ATZ3:ATZ42=ARC22)*(AUC3:AUC42=ARC21)*AUF3:AUF42)+SUMPRODUCT((ATZ3:ATZ42=ARC19)*(AUC3:AUC42=ARC22)*AUG3:AUG42)+SUMPRODUCT((ATZ3:ATZ42=ARC20)*(AUC3:AUC42=ARC22)*AUG3:AUG42)+SUMPRODUCT((ATZ3:ATZ42=ARC21)*(AUC3:AUC42=ARC22)*AUG3:AUG42),"")</f>
        <v/>
      </c>
      <c r="ARQ22" s="255" t="str">
        <f ca="1">IF(ARC22&lt;&gt;"",SUMPRODUCT((ATZ3:ATZ42=ARC22)*(AUC3:AUC42=ARC19)*AUH3:AUH42)+SUMPRODUCT((ATZ3:ATZ42=ARC22)*(AUC3:AUC42=ARC20)*AUH3:AUH42)+SUMPRODUCT((ATZ3:ATZ42=ARC22)*(AUC3:AUC42=ARC21)*AUH3:AUH42)+SUMPRODUCT((ATZ3:ATZ42=ARC19)*(AUC3:AUC42=ARC22)*AUI3:AUI42)+SUMPRODUCT((ATZ3:ATZ42=ARC20)*(AUC3:AUC42=ARC22)*AUI3:AUI42)+SUMPRODUCT((ATZ3:ATZ42=ARC21)*(AUC3:AUC42=ARC22)*AUI3:AUI42),"")</f>
        <v/>
      </c>
      <c r="ARR22" s="255" t="str">
        <f ca="1">IF(ARC22&lt;&gt;"",ARD22*4+ARE22*2+ARP22+ARQ22,"")</f>
        <v/>
      </c>
      <c r="ARS22" s="255" t="str">
        <f ca="1">IF(ARC22&lt;&gt;"",RANK(ARR22,ARR19:ARR22),"")</f>
        <v/>
      </c>
      <c r="ART22" s="255">
        <f ca="1">SUMPRODUCT((ARR19:ARR22=ARR22)*(ARI19:ARI22&gt;ARI22))</f>
        <v>0</v>
      </c>
      <c r="ARU22" s="255">
        <f ca="1">SUMPRODUCT((ARR19:ARR22=ARR22)*(ARI19:ARI22=ARI22)*(ARL19:ARL22&gt;ARL22))</f>
        <v>0</v>
      </c>
      <c r="ARV22" s="255">
        <f ca="1">SUMPRODUCT((ARR18:ARR22=ARR22)*(ARI18:ARI22=ARI22)*(ARL18:ARL22=ARL22)*(ARM18:ARM22&gt;ARM22))</f>
        <v>0</v>
      </c>
      <c r="ARW22" s="255">
        <f ca="1">SUMPRODUCT((ARR18:ARR22=ARR22)*(ARI18:ARI22=ARI22)*(ARL18:ARL22=ARL22)*(ARM18:ARM22=ARM22)*(ARN18:ARN22&gt;ARN22))</f>
        <v>0</v>
      </c>
      <c r="ARX22" s="255">
        <f ca="1">SUMPRODUCT((ARR18:ARR22=ARR22)*(ARI18:ARI22=ARI22)*(ARL18:ARL22=ARL22)*(ARM18:ARM22=ARM22)*(ARN18:ARN22=ARN22)*(ARO18:ARO22&gt;ARO22))</f>
        <v>0</v>
      </c>
      <c r="ARY22" s="255" t="str">
        <f t="shared" ca="1" si="1074"/>
        <v/>
      </c>
      <c r="ARZ22" s="255" t="str">
        <f ca="1">IF(ARC22&lt;&gt;"",INDEX(ARC19:ARC22,MATCH(5,ARY19:ARY22,0),0),"")</f>
        <v/>
      </c>
      <c r="ASA22" s="255" t="str">
        <f ca="1">IF(AQB20&lt;&gt;"",AQB20,"")</f>
        <v/>
      </c>
      <c r="ASB22" s="255" t="str">
        <f ca="1">IF(ASA22&lt;&gt;"",SUMPRODUCT((ATZ3:ATZ42=ASA22)*(AUC3:AUC42=ASA23)*(AUJ3:AUJ42="W"))+SUMPRODUCT((ATZ3:ATZ42=ASA22)*(AUC3:AUC42=ASA20)*(AUJ3:AUJ42="W"))+SUMPRODUCT((ATZ3:ATZ42=ASA22)*(AUC3:AUC42=ASA21)*(AUJ3:AUJ42="W"))+SUMPRODUCT((ATZ3:ATZ42=ASA23)*(AUC3:AUC42=ASA22)*(AUK3:AUK42="W"))+SUMPRODUCT((ATZ3:ATZ42=ASA20)*(AUC3:AUC42=ASA22)*(AUK3:AUK42="W"))+SUMPRODUCT((ATZ3:ATZ42=ASA21)*(AUC3:AUC42=ASA22)*(AUK3:AUK42="W")),"")</f>
        <v/>
      </c>
      <c r="ASC22" s="255" t="str">
        <f ca="1">IF(ASA22&lt;&gt;"",SUMPRODUCT((ATZ3:ATZ42=ASA22)*(AUC3:AUC42=ASA23)*(AUJ3:AUJ42="D"))+SUMPRODUCT((ATZ3:ATZ42=ASA22)*(AUC3:AUC42=ASA20)*(AUJ3:AUJ42="D"))+SUMPRODUCT((ATZ3:ATZ42=ASA22)*(AUC3:AUC42=ASA21)*(AUJ3:AUJ42="D"))+SUMPRODUCT((ATZ3:ATZ42=ASA23)*(AUC3:AUC42=ASA22)*(AUJ3:AUJ42="D"))+SUMPRODUCT((ATZ3:ATZ42=ASA20)*(AUC3:AUC42=ASA22)*(AUJ3:AUJ42="D"))+SUMPRODUCT((ATZ3:ATZ42=ASA21)*(AUC3:AUC42=ASA22)*(AUJ3:AUJ42="D")),"")</f>
        <v/>
      </c>
      <c r="ASD22" s="255" t="str">
        <f ca="1">IF(ASA22&lt;&gt;"",SUMPRODUCT((ATZ3:ATZ42=ASA22)*(AUC3:AUC42=ASA23)*(AUJ3:AUJ42="L"))+SUMPRODUCT((ATZ3:ATZ42=ASA22)*(AUC3:AUC42=ASA20)*(AUJ3:AUJ42="L"))+SUMPRODUCT((ATZ3:ATZ42=ASA22)*(AUC3:AUC42=ASA21)*(AUJ3:AUJ42="L"))+SUMPRODUCT((ATZ3:ATZ42=ASA23)*(AUC3:AUC42=ASA22)*(AUK3:AUK42="L"))+SUMPRODUCT((ATZ3:ATZ42=ASA20)*(AUC3:AUC42=ASA22)*(AUK3:AUK42="L"))+SUMPRODUCT((ATZ3:ATZ42=ASA21)*(AUC3:AUC42=ASA22)*(AUK3:AUK42="L")),"")</f>
        <v/>
      </c>
      <c r="ASE22" s="255">
        <f ca="1">IF(ASA22&lt;&gt;"",VLOOKUP(ASA22,APF4:APJ29,5,FALSE),0)</f>
        <v>0</v>
      </c>
      <c r="ASF22" s="255">
        <f ca="1">IF(ASA22&lt;&gt;"",VLOOKUP(ASA22,APF4:APK29,6,FALSE),0)</f>
        <v>0</v>
      </c>
      <c r="ASG22" s="255">
        <f ca="1">ASE22-ASF22+1000</f>
        <v>1000</v>
      </c>
      <c r="ASH22" s="255">
        <f ca="1">IF(ASA22&lt;&gt;"",VLOOKUP(ASA22,APF4:APM29,8,FALSE),0)</f>
        <v>0</v>
      </c>
      <c r="ASI22" s="255">
        <f ca="1">IF(ASA22&lt;&gt;"",VLOOKUP(ASA22,APF4:APN29,9,FALSE),0)</f>
        <v>0</v>
      </c>
      <c r="ASJ22" s="255" t="str">
        <f ca="1">IF(ASA22&lt;&gt;"",ASH22-ASI22+1000,"")</f>
        <v/>
      </c>
      <c r="ASK22" s="255" t="str">
        <f ca="1">IF(ASA22&lt;&gt;"",VLOOKUP(ASA22,APF18:APJ22,5,FALSE),"")</f>
        <v/>
      </c>
      <c r="ASL22" s="255" t="str">
        <f ca="1">IF(ASA22&lt;&gt;"",VLOOKUP(ASA22,APF18:APM22,8,FALSE),"")</f>
        <v/>
      </c>
      <c r="ASM22" s="255" t="str">
        <f ca="1">IF(ASA22&lt;&gt;"",VLOOKUP(ASA22,APF18:APT22,15,FALSE),"")</f>
        <v/>
      </c>
      <c r="ASN22" s="255" t="str">
        <f ca="1">IF(ASA22&lt;&gt;"",SUMPRODUCT((ATZ3:ATZ42=ASA22)*(AUC3:AUC42=ASA23)*AUF3:AUF42)+SUMPRODUCT((ATZ3:ATZ42=ASA22)*(AUC3:AUC42=ASA20)*AUF3:AUF42)+SUMPRODUCT((ATZ3:ATZ42=ASA22)*(AUC3:AUC42=ASA21)*AUF3:AUF42)+SUMPRODUCT((ATZ3:ATZ42=ASA23)*(AUC3:AUC42=ASA22)*AUG3:AUG42)+SUMPRODUCT((ATZ3:ATZ42=ASA20)*(AUC3:AUC42=ASA22)*AUG3:AUG42)+SUMPRODUCT((ATZ3:ATZ42=ASA21)*(AUC3:AUC42=ASA22)*AUG3:AUG42),"")</f>
        <v/>
      </c>
      <c r="ASO22" s="255" t="str">
        <f ca="1">IF(ASA22&lt;&gt;"",SUMPRODUCT((ATZ3:ATZ42=ASA22)*(AUC3:AUC42=ASA23)*AUH3:AUH42)+SUMPRODUCT((ATZ3:ATZ42=ASA22)*(AUC3:AUC42=ASA20)*AUH3:AUH42)+SUMPRODUCT((ATZ3:ATZ42=ASA22)*(AUC3:AUC42=ASA21)*AUH3:AUH42)+SUMPRODUCT((ATZ3:ATZ42=ASA23)*(AUC3:AUC42=ASA22)*AUI3:AUI42)+SUMPRODUCT((ATZ3:ATZ42=ASA20)*(AUC3:AUC42=ASA22)*AUI3:AUI42)+SUMPRODUCT((ATZ3:ATZ42=ASA21)*(AUC3:AUC42=ASA22)*AUI3:AUI42),"")</f>
        <v/>
      </c>
      <c r="ASP22" s="255" t="str">
        <f ca="1">IF(ASA22&lt;&gt;"",ASB22*4+ASC22*2+ASN22+ASO22,"")</f>
        <v/>
      </c>
      <c r="ASQ22" s="255" t="str">
        <f ca="1">IF(ASA22&lt;&gt;"",RANK(ASP22,ASP20:ASP23),"")</f>
        <v/>
      </c>
      <c r="ASR22" s="255">
        <f ca="1">SUMPRODUCT((ASP20:ASP23=ASP22)*(ASG20:ASG23&gt;ASG22))</f>
        <v>0</v>
      </c>
      <c r="ASS22" s="255">
        <f ca="1">SUMPRODUCT((ASP20:ASP23=ASP22)*(ASG20:ASG23=ASG22)*(ASJ20:ASJ23&gt;ASJ22))</f>
        <v>0</v>
      </c>
      <c r="AST22" s="255">
        <f ca="1">SUMPRODUCT((ASP18:ASP22=ASP22)*(ASG18:ASG22=ASG22)*(ASJ18:ASJ22=ASJ22)*(ASK18:ASK22&gt;ASK22))</f>
        <v>0</v>
      </c>
      <c r="ASU22" s="255">
        <f ca="1">SUMPRODUCT((ASP18:ASP22=ASP22)*(ASG18:ASG22=ASG22)*(ASJ18:ASJ22=ASJ22)*(ASK18:ASK22=ASK22)*(ASL18:ASL22&gt;ASL22))</f>
        <v>0</v>
      </c>
      <c r="ASV22" s="255">
        <f ca="1">SUMPRODUCT((ASP18:ASP22=ASP22)*(ASG18:ASG22=ASG22)*(ASJ18:ASJ22=ASJ22)*(ASK18:ASK22=ASK22)*(ASL18:ASL22=ASL22)*(ASM18:ASM22&gt;ASM22))</f>
        <v>0</v>
      </c>
      <c r="ASW22" s="255" t="str">
        <f t="shared" ca="1" si="1155"/>
        <v/>
      </c>
      <c r="ASX22" s="255" t="str">
        <f ca="1">IF(ASA22&lt;&gt;"",INDEX(ASA20:ASA22,MATCH(5,ASW20:ASW22,0),0),"")</f>
        <v/>
      </c>
      <c r="ASY22" s="255" t="str">
        <f ca="1">IF(AQC19&lt;&gt;"",AQC19,"")</f>
        <v/>
      </c>
      <c r="ASZ22" s="255">
        <f ca="1">SUMPRODUCT((ATZ3:ATZ42=ASY22)*(AUC3:AUC42=ASY23)*(AUJ3:AUJ42="W"))+SUMPRODUCT((ATZ3:ATZ42=ASY22)*(AUC3:AUC42=ASY24)*(AUJ3:AUJ42="W"))+SUMPRODUCT((ATZ3:ATZ42=ASY22)*(AUC3:AUC42=ASY21)*(AUJ3:AUJ42="W"))+SUMPRODUCT((ATZ3:ATZ42=ASY23)*(AUC3:AUC42=ASY22)*(AUK3:AUK42="W"))+SUMPRODUCT((ATZ3:ATZ42=ASY24)*(AUC3:AUC42=ASY22)*(AUK3:AUK42="W"))+SUMPRODUCT((ATZ3:ATZ42=ASY21)*(AUC3:AUC42=ASY22)*(AUK3:AUK42="W"))</f>
        <v>0</v>
      </c>
      <c r="ATA22" s="255">
        <f ca="1">SUMPRODUCT((ATZ3:ATZ42=ASY22)*(AUC3:AUC42=ASY23)*(AUJ3:AUJ42="D"))+SUMPRODUCT((ATZ3:ATZ42=ASY22)*(AUC3:AUC42=ASY24)*(AUJ3:AUJ42="D"))+SUMPRODUCT((ATZ3:ATZ42=ASY22)*(AUC3:AUC42=ASY21)*(AUJ3:AUJ42="D"))+SUMPRODUCT((ATZ3:ATZ42=ASY23)*(AUC3:AUC42=ASY22)*(AUJ3:AUJ42="D"))+SUMPRODUCT((ATZ3:ATZ42=ASY24)*(AUC3:AUC42=ASY22)*(AUJ3:AUJ42="D"))+SUMPRODUCT((ATZ3:ATZ42=ASY21)*(AUC3:AUC42=ASY22)*(AUJ3:AUJ42="D"))</f>
        <v>0</v>
      </c>
      <c r="ATB22" s="255">
        <f ca="1">SUMPRODUCT((ATZ3:ATZ42=ASY22)*(AUC3:AUC42=ASY23)*(AUJ3:AUJ42="L"))+SUMPRODUCT((ATZ3:ATZ42=ASY22)*(AUC3:AUC42=ASY24)*(AUJ3:AUJ42="L"))+SUMPRODUCT((ATZ3:ATZ42=ASY22)*(AUC3:AUC42=ASY21)*(AUJ3:AUJ42="L"))+SUMPRODUCT((ATZ3:ATZ42=ASY23)*(AUC3:AUC42=ASY22)*(AUK3:AUK42="L"))+SUMPRODUCT((ATZ3:ATZ42=ASY24)*(AUC3:AUC42=ASY22)*(AUK3:AUK42="L"))+SUMPRODUCT((ATZ3:ATZ42=ASY21)*(AUC3:AUC42=ASY22)*(AUK3:AUK42="L"))</f>
        <v>0</v>
      </c>
      <c r="ATC22" s="255">
        <f ca="1">IF(ASY22&lt;&gt;"",VLOOKUP(ASY22,APF4:APJ29,5,FALSE),0)</f>
        <v>0</v>
      </c>
      <c r="ATD22" s="255">
        <f ca="1">IF(ASY22&lt;&gt;"",VLOOKUP(ASY22,APF4:APK29,6,FALSE),0)</f>
        <v>0</v>
      </c>
      <c r="ATE22" s="255">
        <f ca="1">ATC22-ATD22+1000</f>
        <v>1000</v>
      </c>
      <c r="ATF22" s="255">
        <f ca="1">IF(ASY22&lt;&gt;"",VLOOKUP(ASY22,APF4:APM29,8,FALSE),0)</f>
        <v>0</v>
      </c>
      <c r="ATG22" s="255">
        <f ca="1">IF(ASY22&lt;&gt;"",VLOOKUP(ASY22,APF4:APN29,9,FALSE),0)</f>
        <v>0</v>
      </c>
      <c r="ATH22" s="255">
        <f t="shared" ref="ATH22" ca="1" si="1234">ATF22-ATG22+1000</f>
        <v>1000</v>
      </c>
      <c r="ATI22" s="255" t="str">
        <f ca="1">IF(ASY22&lt;&gt;"",VLOOKUP(ASY22,APF18:APJ22,5,FALSE),"")</f>
        <v/>
      </c>
      <c r="ATJ22" s="255" t="str">
        <f ca="1">IF(ASY22&lt;&gt;"",VLOOKUP(ASY22,APF18:APM22,8,FALSE),"")</f>
        <v/>
      </c>
      <c r="ATK22" s="255" t="str">
        <f ca="1">IF(ASY22&lt;&gt;"",VLOOKUP(ASY22,APF18:APT22,15,FALSE),"")</f>
        <v/>
      </c>
      <c r="ATL22" s="255">
        <f ca="1">SUMPRODUCT((ATZ3:ATZ42=ASY22)*(AUC3:AUC42=ASY23)*AUF3:AUF42)+SUMPRODUCT((ATZ3:ATZ42=ASY22)*(AUC3:AUC42=ASY24)*AUF3:AUF42)+SUMPRODUCT((ATZ3:ATZ42=ASY22)*(AUC3:AUC42=ASY21)*AUF3:AUF42)+SUMPRODUCT((ATZ3:ATZ42=ASY23)*(AUC3:AUC42=ASY22)*AUG3:AUG42)+SUMPRODUCT((ATZ3:ATZ42=ASY24)*(AUC3:AUC42=ASY22)*AUG3:AUG42)+SUMPRODUCT((ATZ3:ATZ42=ASY21)*(AUC3:AUC42=ASY22)*AUG3:AUG42)</f>
        <v>0</v>
      </c>
      <c r="ATM22" s="255">
        <f ca="1">SUMPRODUCT((ATZ3:ATZ42=ASY22)*(AUC3:AUC42=ASY23)*AUH3:AUH42)+SUMPRODUCT((ATZ3:ATZ42=ASY22)*(AUC3:AUC42=ASY24)*AUH3:AUH42)+SUMPRODUCT((ATZ3:ATZ42=ASY22)*(AUC3:AUC42=ASY21)*AUH3:AUH42)+SUMPRODUCT((ATZ3:ATZ42=ASY23)*(AUC3:AUC42=ASY22)*AUI3:AUI42)+SUMPRODUCT((ATZ3:ATZ42=ASY24)*(AUC3:AUC42=ASY22)*AUI3:AUI42)+SUMPRODUCT((ATZ3:ATZ42=ASY21)*(AUC3:AUC42=ASY22)*AUI3:AUI42)</f>
        <v>0</v>
      </c>
      <c r="ATN22" s="255">
        <f t="shared" ref="ATN22" ca="1" si="1235">ASZ22*4+ATA22*2+ATL22+ATM22</f>
        <v>0</v>
      </c>
      <c r="ATO22" s="255" t="str">
        <f ca="1">IF(ASY22&lt;&gt;"",RANK(ATN22,ATN21:ATN24),"")</f>
        <v/>
      </c>
      <c r="ATP22" s="255">
        <f ca="1">SUMPRODUCT((ATN21:ATN24=ATN22)*(ATE21:ATE24&gt;ATE22))</f>
        <v>0</v>
      </c>
      <c r="ATQ22" s="255">
        <f ca="1">SUMPRODUCT((ATN21:ATN24=ATN22)*(ATE21:ATE24=ATE22)*(ATH21:ATH24&gt;ATH22))</f>
        <v>0</v>
      </c>
      <c r="ATR22" s="255">
        <f ca="1">SUMPRODUCT((ATN18:ATN22=ATN22)*(ATE18:ATE22=ATE22)*(ATH18:ATH22=ATH22)*(ATI18:ATI22&gt;ATI22))</f>
        <v>0</v>
      </c>
      <c r="ATS22" s="255">
        <f ca="1">SUMPRODUCT((ATN18:ATN22=ATN22)*(ATE18:ATE22=ATE22)*(ATH18:ATH22=ATH22)*(ATI18:ATI22=ATI22)*(ATJ18:ATJ22&gt;ATJ22))</f>
        <v>0</v>
      </c>
      <c r="ATT22" s="255">
        <f ca="1">SUMPRODUCT((ATN18:ATN22=ATN22)*(ATE18:ATE22=ATE22)*(ATH18:ATH22=ATH22)*(ATI18:ATI22=ATI22)*(ATJ18:ATJ22=ATJ22)*(ATK18:ATK22&gt;ATK22))</f>
        <v>0</v>
      </c>
      <c r="ATU22" s="255" t="str">
        <f t="shared" ca="1" si="1196"/>
        <v/>
      </c>
      <c r="ATV22" s="255" t="str">
        <f ca="1">IF(ASY21&lt;&gt;"",IF(ASY21=ATV21,ASY22,ASY21),"")</f>
        <v/>
      </c>
      <c r="ATW22" s="255" t="str">
        <f ca="1">IF(ATV22&lt;&gt;"",ATV22,IF(ASX22&lt;&gt;"",ASX22,IF(ARZ22&lt;&gt;"",ARZ22,IF(ARB22&lt;&gt;"",ARB22,APX22))))</f>
        <v>New Zealand</v>
      </c>
      <c r="ATX22" s="255">
        <v>5</v>
      </c>
      <c r="ATY22" s="255">
        <v>20</v>
      </c>
      <c r="ATZ22" s="255" t="str">
        <f t="shared" si="74"/>
        <v>Tonga</v>
      </c>
      <c r="AUA22" s="255" t="str">
        <f ca="1">IF(OFFSET('All Players'!$W29,0,AUA$1)&lt;&gt;"",OFFSET('All Players'!$W29,0,AUA$1),"")</f>
        <v/>
      </c>
      <c r="AUB22" s="255" t="str">
        <f ca="1">IF(OFFSET('All Players'!$Y29,0,AUA$1)&lt;&gt;"",OFFSET('All Players'!$Y29,0,AUA$1),"")</f>
        <v/>
      </c>
      <c r="AUC22" s="255" t="str">
        <f t="shared" si="75"/>
        <v>Namibia</v>
      </c>
      <c r="AUD22" s="255" t="str">
        <f ca="1">IF(OFFSET('All Players'!$AA29,0,AUC$1)&lt;&gt;"",OFFSET('All Players'!$AA29,0,AUC$1),"")</f>
        <v/>
      </c>
      <c r="AUE22" s="255" t="str">
        <f ca="1">IF(OFFSET('All Players'!$AC29,0,AUD$1)&lt;&gt;"",OFFSET('All Players'!$AC29,0,AUD$1),"")</f>
        <v/>
      </c>
      <c r="AUF22" s="255">
        <f t="shared" ca="1" si="76"/>
        <v>0</v>
      </c>
      <c r="AUG22" s="255">
        <f t="shared" ca="1" si="77"/>
        <v>0</v>
      </c>
      <c r="AUH22" s="255">
        <f t="shared" ca="1" si="78"/>
        <v>0</v>
      </c>
      <c r="AUI22" s="255">
        <f t="shared" ca="1" si="79"/>
        <v>0</v>
      </c>
      <c r="AUJ22" s="255" t="str">
        <f t="shared" ca="1" si="80"/>
        <v/>
      </c>
      <c r="AUK22" s="255" t="str">
        <f t="shared" ca="1" si="81"/>
        <v/>
      </c>
      <c r="AUL22" s="255">
        <f ca="1">VLOOKUP(AUM22,AZD18:AZE22,2,FALSE)</f>
        <v>1</v>
      </c>
      <c r="AUM22" s="255" t="s">
        <v>49</v>
      </c>
      <c r="AUN22" s="255">
        <f t="shared" ca="1" si="930"/>
        <v>0</v>
      </c>
      <c r="AUO22" s="255">
        <f t="shared" ca="1" si="931"/>
        <v>0</v>
      </c>
      <c r="AUP22" s="255">
        <f t="shared" ca="1" si="932"/>
        <v>0</v>
      </c>
      <c r="AUQ22" s="255">
        <f t="shared" ca="1" si="933"/>
        <v>0</v>
      </c>
      <c r="AUR22" s="255">
        <f t="shared" ca="1" si="1075"/>
        <v>0</v>
      </c>
      <c r="AUS22" s="255">
        <f t="shared" ca="1" si="934"/>
        <v>1000</v>
      </c>
      <c r="AUT22" s="255">
        <f t="shared" ca="1" si="1076"/>
        <v>0</v>
      </c>
      <c r="AUU22" s="255">
        <f t="shared" ca="1" si="1077"/>
        <v>0</v>
      </c>
      <c r="AUV22" s="255">
        <f t="shared" ca="1" si="935"/>
        <v>1000</v>
      </c>
      <c r="AUW22" s="255">
        <f t="shared" ca="1" si="936"/>
        <v>0</v>
      </c>
      <c r="AUX22" s="255">
        <f ca="1">SUMIF(AZG:AZG,AUM22,AZM:AZM)+SUMIF(AZJ:AZJ,AUM22,AZN:AZN)</f>
        <v>0</v>
      </c>
      <c r="AUY22" s="255">
        <f ca="1">SUMIF(AZG:AZG,AUM22,AZO:AZO)+SUMIF(AZJ:AZJ,AUM22,AZP:AZP)</f>
        <v>0</v>
      </c>
      <c r="AUZ22" s="255">
        <f t="shared" ca="1" si="937"/>
        <v>0</v>
      </c>
      <c r="AVA22" s="255">
        <v>21</v>
      </c>
      <c r="AVB22" s="255">
        <f t="shared" ca="1" si="1078"/>
        <v>1</v>
      </c>
      <c r="AVD22" s="255">
        <f ca="1">RANK(AUZ22,AUZ$18:AUZ$22)+COUNTIF(AUZ$18:AUZ22,AUZ22)-1</f>
        <v>5</v>
      </c>
      <c r="AVE22" s="255" t="str">
        <f ca="1">INDEX(AUM$18:AUM$22,MATCH(5,AVD$18:AVD$22,0),0)</f>
        <v>Namibia</v>
      </c>
      <c r="AVF22" s="255">
        <f t="shared" ca="1" si="1079"/>
        <v>1</v>
      </c>
      <c r="AVG22" s="255" t="str">
        <f ca="1">IF(AND(AVG21&lt;&gt;"",AVF22=1),AVE22,"")</f>
        <v>Namibia</v>
      </c>
      <c r="AVL22" s="255" t="str">
        <f t="shared" ca="1" si="1080"/>
        <v>Namibia</v>
      </c>
      <c r="AVM22" s="255">
        <f ca="1">SUMPRODUCT((AZG3:AZG42=AVL22)*(AZJ3:AZJ42=AVL18)*(AZQ3:AZQ42="W"))+SUMPRODUCT((AZG3:AZG42=AVL22)*(AZJ3:AZJ42=AVL19)*(AZQ3:AZQ42="W"))+SUMPRODUCT((AZG3:AZG42=AVL22)*(AZJ3:AZJ42=AVL20)*(AZQ3:AZQ42="W"))+SUMPRODUCT((AZG3:AZG42=AVL22)*(AZJ3:AZJ42=AVL21)*(AZQ3:AZQ42="W"))+SUMPRODUCT((AZG3:AZG42=AVL18)*(AZJ3:AZJ42=AVL22)*(AZR3:AZR42="W"))+SUMPRODUCT((AZG3:AZG42=AVL19)*(AZJ3:AZJ42=AVL22)*(AZR3:AZR42="W"))+SUMPRODUCT((AZG3:AZG42=AVL20)*(AZJ3:AZJ42=AVL22)*(AZR3:AZR42="W"))+SUMPRODUCT((AZG3:AZG42=AVL21)*(AZJ3:AZJ42=AVL22)*(AZR3:AZR42="W"))</f>
        <v>0</v>
      </c>
      <c r="AVN22" s="255">
        <f ca="1">SUMPRODUCT((AZG3:AZG42=AVL22)*(AZJ3:AZJ42=AVL18)*(AZQ3:AZQ42="D"))+SUMPRODUCT((AZG3:AZG42=AVL22)*(AZJ3:AZJ42=AVL19)*(AZQ3:AZQ42="D"))+SUMPRODUCT((AZG3:AZG42=AVL22)*(AZJ3:AZJ42=AVL20)*(AZQ3:AZQ42="D"))+SUMPRODUCT((AZG3:AZG42=AVL22)*(AZJ3:AZJ42=AVL21)*(AZQ3:AZQ42="D"))+SUMPRODUCT((AZG3:AZG42=AVL18)*(AZJ3:AZJ42=AVL22)*(AZQ3:AZQ42="D"))+SUMPRODUCT((AZG3:AZG42=AVL19)*(AZJ3:AZJ42=AVL22)*(AZQ3:AZQ42="D"))+SUMPRODUCT((AZG3:AZG42=AVL20)*(AZJ3:AZJ42=AVL22)*(AZQ3:AZQ42="D"))+SUMPRODUCT((AZG3:AZG42=AVL21)*(AZJ3:AZJ42=AVL22)*(AZQ3:AZQ42="D"))</f>
        <v>0</v>
      </c>
      <c r="AVO22" s="255">
        <f ca="1">SUMPRODUCT((AZG3:AZG42=AVL22)*(AZJ3:AZJ42=AVL18)*(AZQ3:AZQ42="L"))+SUMPRODUCT((AZG3:AZG42=AVL22)*(AZJ3:AZJ42=AVL19)*(AZQ3:AZQ42="L"))+SUMPRODUCT((AZG3:AZG42=AVL22)*(AZJ3:AZJ42=AVL20)*(AZQ3:AZQ42="L"))+SUMPRODUCT((AZG3:AZG42=AVL22)*(AZJ3:AZJ42=AVL21)*(AZQ3:AZQ42="L"))+SUMPRODUCT((AZG3:AZG42=AVL18)*(AZJ3:AZJ42=AVL22)*(AZR3:AZR42="L"))+SUMPRODUCT((AZG3:AZG42=AVL19)*(AZJ3:AZJ42=AVL22)*(AZR3:AZR42="L"))+SUMPRODUCT((AZG3:AZG42=AVL20)*(AZJ3:AZJ42=AVL22)*(AZR3:AZR42="L"))+SUMPRODUCT((AZG3:AZG42=AVL21)*(AZJ3:AZJ42=AVL22)*(AZR3:AZR42="L"))</f>
        <v>0</v>
      </c>
      <c r="AVP22" s="255">
        <f ca="1">IF(AVL22&lt;&gt;"",VLOOKUP(AVL22,AUM4:AUQ29,5,FALSE),0)</f>
        <v>0</v>
      </c>
      <c r="AVQ22" s="255">
        <f ca="1">IF(AVL22&lt;&gt;"",VLOOKUP(AVL22,AUM4:AUR29,6,FALSE),0)</f>
        <v>0</v>
      </c>
      <c r="AVR22" s="255">
        <f ca="1">AVP22-AVQ22+1000</f>
        <v>1000</v>
      </c>
      <c r="AVS22" s="255">
        <f ca="1">IF(AVL22&lt;&gt;"",VLOOKUP(AVL22,AUM4:AUT29,8,FALSE),0)</f>
        <v>0</v>
      </c>
      <c r="AVT22" s="255">
        <f ca="1">IF(AVL22&lt;&gt;"",VLOOKUP(AVL22,AUM4:AUU29,9,FALSE),0)</f>
        <v>0</v>
      </c>
      <c r="AVU22" s="255">
        <f ca="1">IF(AVL22&lt;&gt;"",AVS22-AVT22+1000,"")</f>
        <v>1000</v>
      </c>
      <c r="AVV22" s="255">
        <f ca="1">IF(AVL22&lt;&gt;"",VLOOKUP(AVL22,AUM18:AUQ22,5,FALSE),"")</f>
        <v>0</v>
      </c>
      <c r="AVW22" s="255">
        <f ca="1">IF(AVL22&lt;&gt;"",VLOOKUP(AVL22,AUM18:AUT22,8,FALSE),"")</f>
        <v>0</v>
      </c>
      <c r="AVX22" s="255">
        <f ca="1">IF(AVL22&lt;&gt;"",VLOOKUP(AVL22,AUM18:AVA22,15,FALSE),"")</f>
        <v>21</v>
      </c>
      <c r="AVY22" s="255">
        <f ca="1">SUMPRODUCT((AZG3:AZG42=AVL22)*(AZJ3:AZJ42=AVL18)*AZM3:AZM42)+SUMPRODUCT((AZG3:AZG42=AVL22)*(AZJ3:AZJ42=AVL19)*AZM3:AZM42)+SUMPRODUCT((AZG3:AZG42=AVL22)*(AZJ3:AZJ42=AVL20)*AZM3:AZM42)+SUMPRODUCT((AZG3:AZG42=AVL22)*(AZJ3:AZJ42=AVL21)*AZM3:AZM42)+SUMPRODUCT((AZG3:AZG42=AVL18)*(AZJ3:AZJ42=AVL22)*AZN3:AZN42)+SUMPRODUCT((AZG3:AZG42=AVL19)*(AZJ3:AZJ42=AVL22)*AZN3:AZN42)+SUMPRODUCT((AZG3:AZG42=AVL20)*(AZJ3:AZJ42=AVL22)*AZN3:AZN42)+SUMPRODUCT((AZG3:AZG42=AVL21)*(AZJ3:AZJ42=AVL22)*AZN3:AZN42)</f>
        <v>0</v>
      </c>
      <c r="AVZ22" s="255">
        <f ca="1">SUMPRODUCT((AZG3:AZG42=AVL22)*(AZJ3:AZJ42=AVL18)*AZO3:AZO42)+SUMPRODUCT((AZG3:AZG42=AVL22)*(AZJ3:AZJ42=AVL19)*AZO3:AZO42)+SUMPRODUCT((AZG3:AZG42=AVL22)*(AZJ3:AZJ42=AVL20)*AZO3:AZO42)+SUMPRODUCT((AZG3:AZG42=AVL22)*(AZJ3:AZJ42=AVL21)*AZO3:AZO42)+SUMPRODUCT((AZG3:AZG42=AVL18)*(AZJ3:AZJ42=AVL22)*AZP3:AZP42)+SUMPRODUCT((AZG3:AZG42=AVL19)*(AZJ3:AZJ42=AVL22)*AZP3:AZP42)+SUMPRODUCT((AZG3:AZG42=AVL20)*(AZJ3:AZJ42=AVL22)*AZP3:AZP42)+SUMPRODUCT((AZG3:AZG42=AVL21)*(AZJ3:AZJ42=AVL22)*AZP3:AZP42)</f>
        <v>0</v>
      </c>
      <c r="AWA22" s="255">
        <f ca="1">IF(AVL22&lt;&gt;"",AVM22*4+AVN22*2+AVY22+AVZ22,"")</f>
        <v>0</v>
      </c>
      <c r="AWB22" s="255">
        <f ca="1">IF(AVL22&lt;&gt;"",RANK(AWA22,AWA18:AWA22),"")</f>
        <v>1</v>
      </c>
      <c r="AWC22" s="255">
        <f ca="1">SUMPRODUCT((AWA18:AWA22=AWA22)*(AVR18:AVR22&gt;AVR22))</f>
        <v>0</v>
      </c>
      <c r="AWD22" s="255">
        <f ca="1">SUMPRODUCT((AWA18:AWA22=AWA22)*(AVR18:AVR22=AVR22)*(AVU18:AVU22&gt;AVU22))</f>
        <v>0</v>
      </c>
      <c r="AWE22" s="255">
        <f ca="1">SUMPRODUCT((AWA18:AWA22=AWA22)*(AVR18:AVR22=AVR22)*(AVU18:AVU22=AVU22)*(AVV18:AVV22&gt;AVV22))</f>
        <v>0</v>
      </c>
      <c r="AWF22" s="255">
        <f ca="1">SUMPRODUCT((AWA18:AWA22=AWA22)*(AVR18:AVR22=AVR22)*(AVU18:AVU22=AVU22)*(AVV18:AVV22=AVV22)*(AVW18:AVW22&gt;AVW22))</f>
        <v>0</v>
      </c>
      <c r="AWG22" s="255">
        <f ca="1">SUMPRODUCT((AWA18:AWA22=AWA22)*(AVR18:AVR22=AVR22)*(AVU18:AVU22=AVU22)*(AVV18:AVV22=AVV22)*(AVW18:AVW22=AVW22)*(AVX18:AVX22&gt;AVX22))</f>
        <v>0</v>
      </c>
      <c r="AWH22" s="255">
        <f t="shared" ca="1" si="938"/>
        <v>1</v>
      </c>
      <c r="AWI22" s="255" t="str">
        <f ca="1">IF(AVL22&lt;&gt;"",INDEX(AVL18:AVL22,MATCH(5,AWH18:AWH22,0),0),"")</f>
        <v>New Zealand</v>
      </c>
      <c r="AWJ22" s="255" t="str">
        <f ca="1">IF(AVH21&lt;&gt;"",AVH21,"")</f>
        <v/>
      </c>
      <c r="AWK22" s="255" t="str">
        <f ca="1">IF(AWJ22&lt;&gt;"",SUMPRODUCT((AZG3:AZG42=AWJ22)*(AZJ3:AZJ42=AWJ19)*(AZQ3:AZQ42="W"))+SUMPRODUCT((AZG3:AZG42=AWJ22)*(AZJ3:AZJ42=AWJ20)*(AZQ3:AZQ42="W"))+SUMPRODUCT((AZG3:AZG42=AWJ22)*(AZJ3:AZJ42=AWJ21)*(AZQ3:AZQ42="W"))+SUMPRODUCT((AZG3:AZG42=AWJ19)*(AZJ3:AZJ42=AWJ22)*(AZQ3:AZQ42="W"))+SUMPRODUCT((AZG3:AZG42=AWJ20)*(AZJ3:AZJ42=AWJ22)*(AZQ3:AZQ42="W"))+SUMPRODUCT((AZG3:AZG42=AWJ21)*(AZJ3:AZJ42=AWJ22)*(AZQ3:AZQ42="W")),"")</f>
        <v/>
      </c>
      <c r="AWL22" s="255" t="str">
        <f ca="1">IF(AWJ22&lt;&gt;"",SUMPRODUCT((AZG3:AZG42=AWJ22)*(AZJ3:AZJ42=AWJ19)*(AZQ3:AZQ42="D"))+SUMPRODUCT((AZG3:AZG42=AWJ22)*(AZJ3:AZJ42=AWJ20)*(AZQ3:AZQ42="D"))+SUMPRODUCT((AZG3:AZG42=AWJ22)*(AZJ3:AZJ42=AWJ21)*(AZQ3:AZQ42="D"))+SUMPRODUCT((AZG3:AZG42=AWJ19)*(AZJ3:AZJ42=AWJ22)*(AZQ3:AZQ42="D"))+SUMPRODUCT((AZG3:AZG42=AWJ20)*(AZJ3:AZJ42=AWJ22)*(AZQ3:AZQ42="D"))+SUMPRODUCT((AZG3:AZG42=AWJ21)*(AZJ3:AZJ42=AWJ22)*(AZQ3:AZQ42="D")),"")</f>
        <v/>
      </c>
      <c r="AWM22" s="255" t="str">
        <f ca="1">IF(AWJ22&lt;&gt;"",SUMPRODUCT((AZG3:AZG42=AWJ22)*(AZJ3:AZJ42=AWJ19)*(AZQ3:AZQ42="L"))+SUMPRODUCT((AZG3:AZG42=AWJ22)*(AZJ3:AZJ42=AWJ20)*(AZQ3:AZQ42="L"))+SUMPRODUCT((AZG3:AZG42=AWJ22)*(AZJ3:AZJ42=AWJ21)*(AZQ3:AZQ42="L"))+SUMPRODUCT((AZG3:AZG42=AWJ19)*(AZJ3:AZJ42=AWJ22)*(AZQ3:AZQ42="L"))+SUMPRODUCT((AZG3:AZG42=AWJ20)*(AZJ3:AZJ42=AWJ22)*(AZQ3:AZQ42="L"))+SUMPRODUCT((AZG3:AZG42=AWJ21)*(AZJ3:AZJ42=AWJ22)*(AZQ3:AZQ42="L")),"")</f>
        <v/>
      </c>
      <c r="AWN22" s="255">
        <f ca="1">IF(AWJ22&lt;&gt;"",VLOOKUP(AWJ22,AUM4:AUQ29,5,FALSE),0)</f>
        <v>0</v>
      </c>
      <c r="AWO22" s="255">
        <f ca="1">IF(AWJ22&lt;&gt;"",VLOOKUP(AWJ22,AUM4:AUR29,6,FALSE),0)</f>
        <v>0</v>
      </c>
      <c r="AWP22" s="255">
        <f ca="1">AWN22-AWO22+1000</f>
        <v>1000</v>
      </c>
      <c r="AWQ22" s="255">
        <f ca="1">IF(AWJ22&lt;&gt;"",VLOOKUP(AWJ22,AUM4:AUT29,8,FALSE),0)</f>
        <v>0</v>
      </c>
      <c r="AWR22" s="255">
        <f ca="1">IF(AWJ22&lt;&gt;"",VLOOKUP(AWJ22,AUM4:AUU29,9,FALSE),0)</f>
        <v>0</v>
      </c>
      <c r="AWS22" s="255" t="str">
        <f ca="1">IF(AWJ22&lt;&gt;"",AWQ22-AWR22+1000,"")</f>
        <v/>
      </c>
      <c r="AWT22" s="255" t="str">
        <f ca="1">IF(AWJ22&lt;&gt;"",VLOOKUP(AWJ22,AUM18:AUQ22,5,FALSE),"")</f>
        <v/>
      </c>
      <c r="AWU22" s="255" t="str">
        <f ca="1">IF(AWJ22&lt;&gt;"",VLOOKUP(AWJ22,AUM18:AUT22,8,FALSE),"")</f>
        <v/>
      </c>
      <c r="AWV22" s="255" t="str">
        <f ca="1">IF(AWJ22&lt;&gt;"",VLOOKUP(AWJ22,AUM18:AVA22,15,FALSE),"")</f>
        <v/>
      </c>
      <c r="AWW22" s="255" t="str">
        <f ca="1">IF(AWJ22&lt;&gt;"",SUMPRODUCT((AZG3:AZG42=AWJ22)*(AZJ3:AZJ42=AWJ19)*AZM3:AZM42)+SUMPRODUCT((AZG3:AZG42=AWJ22)*(AZJ3:AZJ42=AWJ20)*AZM3:AZM42)+SUMPRODUCT((AZG3:AZG42=AWJ22)*(AZJ3:AZJ42=AWJ21)*AZM3:AZM42)+SUMPRODUCT((AZG3:AZG42=AWJ19)*(AZJ3:AZJ42=AWJ22)*AZN3:AZN42)+SUMPRODUCT((AZG3:AZG42=AWJ20)*(AZJ3:AZJ42=AWJ22)*AZN3:AZN42)+SUMPRODUCT((AZG3:AZG42=AWJ21)*(AZJ3:AZJ42=AWJ22)*AZN3:AZN42),"")</f>
        <v/>
      </c>
      <c r="AWX22" s="255" t="str">
        <f ca="1">IF(AWJ22&lt;&gt;"",SUMPRODUCT((AZG3:AZG42=AWJ22)*(AZJ3:AZJ42=AWJ19)*AZO3:AZO42)+SUMPRODUCT((AZG3:AZG42=AWJ22)*(AZJ3:AZJ42=AWJ20)*AZO3:AZO42)+SUMPRODUCT((AZG3:AZG42=AWJ22)*(AZJ3:AZJ42=AWJ21)*AZO3:AZO42)+SUMPRODUCT((AZG3:AZG42=AWJ19)*(AZJ3:AZJ42=AWJ22)*AZP3:AZP42)+SUMPRODUCT((AZG3:AZG42=AWJ20)*(AZJ3:AZJ42=AWJ22)*AZP3:AZP42)+SUMPRODUCT((AZG3:AZG42=AWJ21)*(AZJ3:AZJ42=AWJ22)*AZP3:AZP42),"")</f>
        <v/>
      </c>
      <c r="AWY22" s="255" t="str">
        <f ca="1">IF(AWJ22&lt;&gt;"",AWK22*4+AWL22*2+AWW22+AWX22,"")</f>
        <v/>
      </c>
      <c r="AWZ22" s="255" t="str">
        <f ca="1">IF(AWJ22&lt;&gt;"",RANK(AWY22,AWY19:AWY22),"")</f>
        <v/>
      </c>
      <c r="AXA22" s="255">
        <f ca="1">SUMPRODUCT((AWY19:AWY22=AWY22)*(AWP19:AWP22&gt;AWP22))</f>
        <v>0</v>
      </c>
      <c r="AXB22" s="255">
        <f ca="1">SUMPRODUCT((AWY19:AWY22=AWY22)*(AWP19:AWP22=AWP22)*(AWS19:AWS22&gt;AWS22))</f>
        <v>0</v>
      </c>
      <c r="AXC22" s="255">
        <f ca="1">SUMPRODUCT((AWY18:AWY22=AWY22)*(AWP18:AWP22=AWP22)*(AWS18:AWS22=AWS22)*(AWT18:AWT22&gt;AWT22))</f>
        <v>0</v>
      </c>
      <c r="AXD22" s="255">
        <f ca="1">SUMPRODUCT((AWY18:AWY22=AWY22)*(AWP18:AWP22=AWP22)*(AWS18:AWS22=AWS22)*(AWT18:AWT22=AWT22)*(AWU18:AWU22&gt;AWU22))</f>
        <v>0</v>
      </c>
      <c r="AXE22" s="255">
        <f ca="1">SUMPRODUCT((AWY18:AWY22=AWY22)*(AWP18:AWP22=AWP22)*(AWS18:AWS22=AWS22)*(AWT18:AWT22=AWT22)*(AWU18:AWU22=AWU22)*(AWV18:AWV22&gt;AWV22))</f>
        <v>0</v>
      </c>
      <c r="AXF22" s="255" t="str">
        <f t="shared" ca="1" si="1083"/>
        <v/>
      </c>
      <c r="AXG22" s="255" t="str">
        <f ca="1">IF(AWJ22&lt;&gt;"",INDEX(AWJ19:AWJ22,MATCH(5,AXF19:AXF22,0),0),"")</f>
        <v/>
      </c>
      <c r="AXH22" s="255" t="str">
        <f ca="1">IF(AVI20&lt;&gt;"",AVI20,"")</f>
        <v/>
      </c>
      <c r="AXI22" s="255" t="str">
        <f ca="1">IF(AXH22&lt;&gt;"",SUMPRODUCT((AZG3:AZG42=AXH22)*(AZJ3:AZJ42=AXH23)*(AZQ3:AZQ42="W"))+SUMPRODUCT((AZG3:AZG42=AXH22)*(AZJ3:AZJ42=AXH20)*(AZQ3:AZQ42="W"))+SUMPRODUCT((AZG3:AZG42=AXH22)*(AZJ3:AZJ42=AXH21)*(AZQ3:AZQ42="W"))+SUMPRODUCT((AZG3:AZG42=AXH23)*(AZJ3:AZJ42=AXH22)*(AZR3:AZR42="W"))+SUMPRODUCT((AZG3:AZG42=AXH20)*(AZJ3:AZJ42=AXH22)*(AZR3:AZR42="W"))+SUMPRODUCT((AZG3:AZG42=AXH21)*(AZJ3:AZJ42=AXH22)*(AZR3:AZR42="W")),"")</f>
        <v/>
      </c>
      <c r="AXJ22" s="255" t="str">
        <f ca="1">IF(AXH22&lt;&gt;"",SUMPRODUCT((AZG3:AZG42=AXH22)*(AZJ3:AZJ42=AXH23)*(AZQ3:AZQ42="D"))+SUMPRODUCT((AZG3:AZG42=AXH22)*(AZJ3:AZJ42=AXH20)*(AZQ3:AZQ42="D"))+SUMPRODUCT((AZG3:AZG42=AXH22)*(AZJ3:AZJ42=AXH21)*(AZQ3:AZQ42="D"))+SUMPRODUCT((AZG3:AZG42=AXH23)*(AZJ3:AZJ42=AXH22)*(AZQ3:AZQ42="D"))+SUMPRODUCT((AZG3:AZG42=AXH20)*(AZJ3:AZJ42=AXH22)*(AZQ3:AZQ42="D"))+SUMPRODUCT((AZG3:AZG42=AXH21)*(AZJ3:AZJ42=AXH22)*(AZQ3:AZQ42="D")),"")</f>
        <v/>
      </c>
      <c r="AXK22" s="255" t="str">
        <f ca="1">IF(AXH22&lt;&gt;"",SUMPRODUCT((AZG3:AZG42=AXH22)*(AZJ3:AZJ42=AXH23)*(AZQ3:AZQ42="L"))+SUMPRODUCT((AZG3:AZG42=AXH22)*(AZJ3:AZJ42=AXH20)*(AZQ3:AZQ42="L"))+SUMPRODUCT((AZG3:AZG42=AXH22)*(AZJ3:AZJ42=AXH21)*(AZQ3:AZQ42="L"))+SUMPRODUCT((AZG3:AZG42=AXH23)*(AZJ3:AZJ42=AXH22)*(AZR3:AZR42="L"))+SUMPRODUCT((AZG3:AZG42=AXH20)*(AZJ3:AZJ42=AXH22)*(AZR3:AZR42="L"))+SUMPRODUCT((AZG3:AZG42=AXH21)*(AZJ3:AZJ42=AXH22)*(AZR3:AZR42="L")),"")</f>
        <v/>
      </c>
      <c r="AXL22" s="255">
        <f ca="1">IF(AXH22&lt;&gt;"",VLOOKUP(AXH22,AUM4:AUQ29,5,FALSE),0)</f>
        <v>0</v>
      </c>
      <c r="AXM22" s="255">
        <f ca="1">IF(AXH22&lt;&gt;"",VLOOKUP(AXH22,AUM4:AUR29,6,FALSE),0)</f>
        <v>0</v>
      </c>
      <c r="AXN22" s="255">
        <f ca="1">AXL22-AXM22+1000</f>
        <v>1000</v>
      </c>
      <c r="AXO22" s="255">
        <f ca="1">IF(AXH22&lt;&gt;"",VLOOKUP(AXH22,AUM4:AUT29,8,FALSE),0)</f>
        <v>0</v>
      </c>
      <c r="AXP22" s="255">
        <f ca="1">IF(AXH22&lt;&gt;"",VLOOKUP(AXH22,AUM4:AUU29,9,FALSE),0)</f>
        <v>0</v>
      </c>
      <c r="AXQ22" s="255" t="str">
        <f ca="1">IF(AXH22&lt;&gt;"",AXO22-AXP22+1000,"")</f>
        <v/>
      </c>
      <c r="AXR22" s="255" t="str">
        <f ca="1">IF(AXH22&lt;&gt;"",VLOOKUP(AXH22,AUM18:AUQ22,5,FALSE),"")</f>
        <v/>
      </c>
      <c r="AXS22" s="255" t="str">
        <f ca="1">IF(AXH22&lt;&gt;"",VLOOKUP(AXH22,AUM18:AUT22,8,FALSE),"")</f>
        <v/>
      </c>
      <c r="AXT22" s="255" t="str">
        <f ca="1">IF(AXH22&lt;&gt;"",VLOOKUP(AXH22,AUM18:AVA22,15,FALSE),"")</f>
        <v/>
      </c>
      <c r="AXU22" s="255" t="str">
        <f ca="1">IF(AXH22&lt;&gt;"",SUMPRODUCT((AZG3:AZG42=AXH22)*(AZJ3:AZJ42=AXH23)*AZM3:AZM42)+SUMPRODUCT((AZG3:AZG42=AXH22)*(AZJ3:AZJ42=AXH20)*AZM3:AZM42)+SUMPRODUCT((AZG3:AZG42=AXH22)*(AZJ3:AZJ42=AXH21)*AZM3:AZM42)+SUMPRODUCT((AZG3:AZG42=AXH23)*(AZJ3:AZJ42=AXH22)*AZN3:AZN42)+SUMPRODUCT((AZG3:AZG42=AXH20)*(AZJ3:AZJ42=AXH22)*AZN3:AZN42)+SUMPRODUCT((AZG3:AZG42=AXH21)*(AZJ3:AZJ42=AXH22)*AZN3:AZN42),"")</f>
        <v/>
      </c>
      <c r="AXV22" s="255" t="str">
        <f ca="1">IF(AXH22&lt;&gt;"",SUMPRODUCT((AZG3:AZG42=AXH22)*(AZJ3:AZJ42=AXH23)*AZO3:AZO42)+SUMPRODUCT((AZG3:AZG42=AXH22)*(AZJ3:AZJ42=AXH20)*AZO3:AZO42)+SUMPRODUCT((AZG3:AZG42=AXH22)*(AZJ3:AZJ42=AXH21)*AZO3:AZO42)+SUMPRODUCT((AZG3:AZG42=AXH23)*(AZJ3:AZJ42=AXH22)*AZP3:AZP42)+SUMPRODUCT((AZG3:AZG42=AXH20)*(AZJ3:AZJ42=AXH22)*AZP3:AZP42)+SUMPRODUCT((AZG3:AZG42=AXH21)*(AZJ3:AZJ42=AXH22)*AZP3:AZP42),"")</f>
        <v/>
      </c>
      <c r="AXW22" s="255" t="str">
        <f ca="1">IF(AXH22&lt;&gt;"",AXI22*4+AXJ22*2+AXU22+AXV22,"")</f>
        <v/>
      </c>
      <c r="AXX22" s="255" t="str">
        <f ca="1">IF(AXH22&lt;&gt;"",RANK(AXW22,AXW20:AXW23),"")</f>
        <v/>
      </c>
      <c r="AXY22" s="255">
        <f ca="1">SUMPRODUCT((AXW20:AXW23=AXW22)*(AXN20:AXN23&gt;AXN22))</f>
        <v>0</v>
      </c>
      <c r="AXZ22" s="255">
        <f ca="1">SUMPRODUCT((AXW20:AXW23=AXW22)*(AXN20:AXN23=AXN22)*(AXQ20:AXQ23&gt;AXQ22))</f>
        <v>0</v>
      </c>
      <c r="AYA22" s="255">
        <f ca="1">SUMPRODUCT((AXW18:AXW22=AXW22)*(AXN18:AXN22=AXN22)*(AXQ18:AXQ22=AXQ22)*(AXR18:AXR22&gt;AXR22))</f>
        <v>0</v>
      </c>
      <c r="AYB22" s="255">
        <f ca="1">SUMPRODUCT((AXW18:AXW22=AXW22)*(AXN18:AXN22=AXN22)*(AXQ18:AXQ22=AXQ22)*(AXR18:AXR22=AXR22)*(AXS18:AXS22&gt;AXS22))</f>
        <v>0</v>
      </c>
      <c r="AYC22" s="255">
        <f ca="1">SUMPRODUCT((AXW18:AXW22=AXW22)*(AXN18:AXN22=AXN22)*(AXQ18:AXQ22=AXQ22)*(AXR18:AXR22=AXR22)*(AXS18:AXS22=AXS22)*(AXT18:AXT22&gt;AXT22))</f>
        <v>0</v>
      </c>
      <c r="AYD22" s="255" t="str">
        <f t="shared" ca="1" si="1157"/>
        <v/>
      </c>
      <c r="AYE22" s="255" t="str">
        <f ca="1">IF(AXH22&lt;&gt;"",INDEX(AXH20:AXH22,MATCH(5,AYD20:AYD22,0),0),"")</f>
        <v/>
      </c>
      <c r="AYF22" s="255" t="str">
        <f ca="1">IF(AVJ19&lt;&gt;"",AVJ19,"")</f>
        <v/>
      </c>
      <c r="AYG22" s="255">
        <f ca="1">SUMPRODUCT((AZG3:AZG42=AYF22)*(AZJ3:AZJ42=AYF23)*(AZQ3:AZQ42="W"))+SUMPRODUCT((AZG3:AZG42=AYF22)*(AZJ3:AZJ42=AYF24)*(AZQ3:AZQ42="W"))+SUMPRODUCT((AZG3:AZG42=AYF22)*(AZJ3:AZJ42=AYF21)*(AZQ3:AZQ42="W"))+SUMPRODUCT((AZG3:AZG42=AYF23)*(AZJ3:AZJ42=AYF22)*(AZR3:AZR42="W"))+SUMPRODUCT((AZG3:AZG42=AYF24)*(AZJ3:AZJ42=AYF22)*(AZR3:AZR42="W"))+SUMPRODUCT((AZG3:AZG42=AYF21)*(AZJ3:AZJ42=AYF22)*(AZR3:AZR42="W"))</f>
        <v>0</v>
      </c>
      <c r="AYH22" s="255">
        <f ca="1">SUMPRODUCT((AZG3:AZG42=AYF22)*(AZJ3:AZJ42=AYF23)*(AZQ3:AZQ42="D"))+SUMPRODUCT((AZG3:AZG42=AYF22)*(AZJ3:AZJ42=AYF24)*(AZQ3:AZQ42="D"))+SUMPRODUCT((AZG3:AZG42=AYF22)*(AZJ3:AZJ42=AYF21)*(AZQ3:AZQ42="D"))+SUMPRODUCT((AZG3:AZG42=AYF23)*(AZJ3:AZJ42=AYF22)*(AZQ3:AZQ42="D"))+SUMPRODUCT((AZG3:AZG42=AYF24)*(AZJ3:AZJ42=AYF22)*(AZQ3:AZQ42="D"))+SUMPRODUCT((AZG3:AZG42=AYF21)*(AZJ3:AZJ42=AYF22)*(AZQ3:AZQ42="D"))</f>
        <v>0</v>
      </c>
      <c r="AYI22" s="255">
        <f ca="1">SUMPRODUCT((AZG3:AZG42=AYF22)*(AZJ3:AZJ42=AYF23)*(AZQ3:AZQ42="L"))+SUMPRODUCT((AZG3:AZG42=AYF22)*(AZJ3:AZJ42=AYF24)*(AZQ3:AZQ42="L"))+SUMPRODUCT((AZG3:AZG42=AYF22)*(AZJ3:AZJ42=AYF21)*(AZQ3:AZQ42="L"))+SUMPRODUCT((AZG3:AZG42=AYF23)*(AZJ3:AZJ42=AYF22)*(AZR3:AZR42="L"))+SUMPRODUCT((AZG3:AZG42=AYF24)*(AZJ3:AZJ42=AYF22)*(AZR3:AZR42="L"))+SUMPRODUCT((AZG3:AZG42=AYF21)*(AZJ3:AZJ42=AYF22)*(AZR3:AZR42="L"))</f>
        <v>0</v>
      </c>
      <c r="AYJ22" s="255">
        <f ca="1">IF(AYF22&lt;&gt;"",VLOOKUP(AYF22,AUM4:AUQ29,5,FALSE),0)</f>
        <v>0</v>
      </c>
      <c r="AYK22" s="255">
        <f ca="1">IF(AYF22&lt;&gt;"",VLOOKUP(AYF22,AUM4:AUR29,6,FALSE),0)</f>
        <v>0</v>
      </c>
      <c r="AYL22" s="255">
        <f ca="1">AYJ22-AYK22+1000</f>
        <v>1000</v>
      </c>
      <c r="AYM22" s="255">
        <f ca="1">IF(AYF22&lt;&gt;"",VLOOKUP(AYF22,AUM4:AUT29,8,FALSE),0)</f>
        <v>0</v>
      </c>
      <c r="AYN22" s="255">
        <f ca="1">IF(AYF22&lt;&gt;"",VLOOKUP(AYF22,AUM4:AUU29,9,FALSE),0)</f>
        <v>0</v>
      </c>
      <c r="AYO22" s="255">
        <f t="shared" ref="AYO22" ca="1" si="1236">AYM22-AYN22+1000</f>
        <v>1000</v>
      </c>
      <c r="AYP22" s="255" t="str">
        <f ca="1">IF(AYF22&lt;&gt;"",VLOOKUP(AYF22,AUM18:AUQ22,5,FALSE),"")</f>
        <v/>
      </c>
      <c r="AYQ22" s="255" t="str">
        <f ca="1">IF(AYF22&lt;&gt;"",VLOOKUP(AYF22,AUM18:AUT22,8,FALSE),"")</f>
        <v/>
      </c>
      <c r="AYR22" s="255" t="str">
        <f ca="1">IF(AYF22&lt;&gt;"",VLOOKUP(AYF22,AUM18:AVA22,15,FALSE),"")</f>
        <v/>
      </c>
      <c r="AYS22" s="255">
        <f ca="1">SUMPRODUCT((AZG3:AZG42=AYF22)*(AZJ3:AZJ42=AYF23)*AZM3:AZM42)+SUMPRODUCT((AZG3:AZG42=AYF22)*(AZJ3:AZJ42=AYF24)*AZM3:AZM42)+SUMPRODUCT((AZG3:AZG42=AYF22)*(AZJ3:AZJ42=AYF21)*AZM3:AZM42)+SUMPRODUCT((AZG3:AZG42=AYF23)*(AZJ3:AZJ42=AYF22)*AZN3:AZN42)+SUMPRODUCT((AZG3:AZG42=AYF24)*(AZJ3:AZJ42=AYF22)*AZN3:AZN42)+SUMPRODUCT((AZG3:AZG42=AYF21)*(AZJ3:AZJ42=AYF22)*AZN3:AZN42)</f>
        <v>0</v>
      </c>
      <c r="AYT22" s="255">
        <f ca="1">SUMPRODUCT((AZG3:AZG42=AYF22)*(AZJ3:AZJ42=AYF23)*AZO3:AZO42)+SUMPRODUCT((AZG3:AZG42=AYF22)*(AZJ3:AZJ42=AYF24)*AZO3:AZO42)+SUMPRODUCT((AZG3:AZG42=AYF22)*(AZJ3:AZJ42=AYF21)*AZO3:AZO42)+SUMPRODUCT((AZG3:AZG42=AYF23)*(AZJ3:AZJ42=AYF22)*AZP3:AZP42)+SUMPRODUCT((AZG3:AZG42=AYF24)*(AZJ3:AZJ42=AYF22)*AZP3:AZP42)+SUMPRODUCT((AZG3:AZG42=AYF21)*(AZJ3:AZJ42=AYF22)*AZP3:AZP42)</f>
        <v>0</v>
      </c>
      <c r="AYU22" s="255">
        <f t="shared" ref="AYU22" ca="1" si="1237">AYG22*4+AYH22*2+AYS22+AYT22</f>
        <v>0</v>
      </c>
      <c r="AYV22" s="255" t="str">
        <f ca="1">IF(AYF22&lt;&gt;"",RANK(AYU22,AYU21:AYU24),"")</f>
        <v/>
      </c>
      <c r="AYW22" s="255">
        <f ca="1">SUMPRODUCT((AYU21:AYU24=AYU22)*(AYL21:AYL24&gt;AYL22))</f>
        <v>0</v>
      </c>
      <c r="AYX22" s="255">
        <f ca="1">SUMPRODUCT((AYU21:AYU24=AYU22)*(AYL21:AYL24=AYL22)*(AYO21:AYO24&gt;AYO22))</f>
        <v>0</v>
      </c>
      <c r="AYY22" s="255">
        <f ca="1">SUMPRODUCT((AYU18:AYU22=AYU22)*(AYL18:AYL22=AYL22)*(AYO18:AYO22=AYO22)*(AYP18:AYP22&gt;AYP22))</f>
        <v>0</v>
      </c>
      <c r="AYZ22" s="255">
        <f ca="1">SUMPRODUCT((AYU18:AYU22=AYU22)*(AYL18:AYL22=AYL22)*(AYO18:AYO22=AYO22)*(AYP18:AYP22=AYP22)*(AYQ18:AYQ22&gt;AYQ22))</f>
        <v>0</v>
      </c>
      <c r="AZA22" s="255">
        <f ca="1">SUMPRODUCT((AYU18:AYU22=AYU22)*(AYL18:AYL22=AYL22)*(AYO18:AYO22=AYO22)*(AYP18:AYP22=AYP22)*(AYQ18:AYQ22=AYQ22)*(AYR18:AYR22&gt;AYR22))</f>
        <v>0</v>
      </c>
      <c r="AZB22" s="255" t="str">
        <f t="shared" ca="1" si="1199"/>
        <v/>
      </c>
      <c r="AZC22" s="255" t="str">
        <f ca="1">IF(AYF21&lt;&gt;"",IF(AYF21=AZC21,AYF22,AYF21),"")</f>
        <v/>
      </c>
      <c r="AZD22" s="255" t="str">
        <f ca="1">IF(AZC22&lt;&gt;"",AZC22,IF(AYE22&lt;&gt;"",AYE22,IF(AXG22&lt;&gt;"",AXG22,IF(AWI22&lt;&gt;"",AWI22,AVE22))))</f>
        <v>New Zealand</v>
      </c>
      <c r="AZE22" s="255">
        <v>5</v>
      </c>
      <c r="AZF22" s="255">
        <v>20</v>
      </c>
      <c r="AZG22" s="255" t="str">
        <f t="shared" si="82"/>
        <v>Tonga</v>
      </c>
      <c r="AZH22" s="255" t="str">
        <f ca="1">IF(OFFSET('All Players'!$W29,0,AZH$1)&lt;&gt;"",OFFSET('All Players'!$W29,0,AZH$1),"")</f>
        <v/>
      </c>
      <c r="AZI22" s="255" t="str">
        <f ca="1">IF(OFFSET('All Players'!$Y29,0,AZH$1)&lt;&gt;"",OFFSET('All Players'!$Y29,0,AZH$1),"")</f>
        <v/>
      </c>
      <c r="AZJ22" s="255" t="str">
        <f t="shared" si="83"/>
        <v>Namibia</v>
      </c>
      <c r="AZK22" s="255" t="str">
        <f ca="1">IF(OFFSET('All Players'!$AA29,0,AZJ$1)&lt;&gt;"",OFFSET('All Players'!$AA29,0,AZJ$1),"")</f>
        <v/>
      </c>
      <c r="AZL22" s="255" t="str">
        <f ca="1">IF(OFFSET('All Players'!$AC29,0,AZK$1)&lt;&gt;"",OFFSET('All Players'!$AC29,0,AZK$1),"")</f>
        <v/>
      </c>
      <c r="AZM22" s="255">
        <f t="shared" ca="1" si="84"/>
        <v>0</v>
      </c>
      <c r="AZN22" s="255">
        <f t="shared" ca="1" si="85"/>
        <v>0</v>
      </c>
      <c r="AZO22" s="255">
        <f t="shared" ca="1" si="86"/>
        <v>0</v>
      </c>
      <c r="AZP22" s="255">
        <f t="shared" ca="1" si="87"/>
        <v>0</v>
      </c>
      <c r="AZQ22" s="255" t="str">
        <f t="shared" ca="1" si="88"/>
        <v/>
      </c>
      <c r="AZR22" s="255" t="str">
        <f t="shared" ca="1" si="89"/>
        <v/>
      </c>
      <c r="AZS22" s="255">
        <f ca="1">VLOOKUP(AZT22,BEK18:BEL22,2,FALSE)</f>
        <v>1</v>
      </c>
      <c r="AZT22" s="255" t="s">
        <v>49</v>
      </c>
      <c r="AZU22" s="255">
        <f t="shared" ca="1" si="939"/>
        <v>0</v>
      </c>
      <c r="AZV22" s="255">
        <f t="shared" ca="1" si="940"/>
        <v>0</v>
      </c>
      <c r="AZW22" s="255">
        <f t="shared" ca="1" si="941"/>
        <v>0</v>
      </c>
      <c r="AZX22" s="255">
        <f t="shared" ca="1" si="942"/>
        <v>0</v>
      </c>
      <c r="AZY22" s="255">
        <f t="shared" ca="1" si="1084"/>
        <v>0</v>
      </c>
      <c r="AZZ22" s="255">
        <f t="shared" ca="1" si="943"/>
        <v>1000</v>
      </c>
      <c r="BAA22" s="255">
        <f t="shared" ca="1" si="1085"/>
        <v>0</v>
      </c>
      <c r="BAB22" s="255">
        <f t="shared" ca="1" si="1086"/>
        <v>0</v>
      </c>
      <c r="BAC22" s="255">
        <f t="shared" ca="1" si="944"/>
        <v>1000</v>
      </c>
      <c r="BAD22" s="255">
        <f t="shared" ca="1" si="945"/>
        <v>0</v>
      </c>
      <c r="BAE22" s="255">
        <f ca="1">SUMIF(BEN:BEN,AZT22,BET:BET)+SUMIF(BEQ:BEQ,AZT22,BEU:BEU)</f>
        <v>0</v>
      </c>
      <c r="BAF22" s="255">
        <f ca="1">SUMIF(BEN:BEN,AZT22,BEV:BEV)+SUMIF(BEQ:BEQ,AZT22,BEW:BEW)</f>
        <v>0</v>
      </c>
      <c r="BAG22" s="255">
        <f t="shared" ca="1" si="946"/>
        <v>0</v>
      </c>
      <c r="BAH22" s="255">
        <v>21</v>
      </c>
      <c r="BAI22" s="255">
        <f t="shared" ca="1" si="1087"/>
        <v>1</v>
      </c>
      <c r="BAK22" s="255">
        <f ca="1">RANK(BAG22,BAG$18:BAG$22)+COUNTIF(BAG$18:BAG22,BAG22)-1</f>
        <v>5</v>
      </c>
      <c r="BAL22" s="255" t="str">
        <f ca="1">INDEX(AZT$18:AZT$22,MATCH(5,BAK$18:BAK$22,0),0)</f>
        <v>Namibia</v>
      </c>
      <c r="BAM22" s="255">
        <f t="shared" ca="1" si="1088"/>
        <v>1</v>
      </c>
      <c r="BAN22" s="255" t="str">
        <f ca="1">IF(AND(BAN21&lt;&gt;"",BAM22=1),BAL22,"")</f>
        <v>Namibia</v>
      </c>
      <c r="BAS22" s="255" t="str">
        <f t="shared" ca="1" si="1089"/>
        <v>Namibia</v>
      </c>
      <c r="BAT22" s="255">
        <f ca="1">SUMPRODUCT((BEN3:BEN42=BAS22)*(BEQ3:BEQ42=BAS18)*(BEX3:BEX42="W"))+SUMPRODUCT((BEN3:BEN42=BAS22)*(BEQ3:BEQ42=BAS19)*(BEX3:BEX42="W"))+SUMPRODUCT((BEN3:BEN42=BAS22)*(BEQ3:BEQ42=BAS20)*(BEX3:BEX42="W"))+SUMPRODUCT((BEN3:BEN42=BAS22)*(BEQ3:BEQ42=BAS21)*(BEX3:BEX42="W"))+SUMPRODUCT((BEN3:BEN42=BAS18)*(BEQ3:BEQ42=BAS22)*(BEY3:BEY42="W"))+SUMPRODUCT((BEN3:BEN42=BAS19)*(BEQ3:BEQ42=BAS22)*(BEY3:BEY42="W"))+SUMPRODUCT((BEN3:BEN42=BAS20)*(BEQ3:BEQ42=BAS22)*(BEY3:BEY42="W"))+SUMPRODUCT((BEN3:BEN42=BAS21)*(BEQ3:BEQ42=BAS22)*(BEY3:BEY42="W"))</f>
        <v>0</v>
      </c>
      <c r="BAU22" s="255">
        <f ca="1">SUMPRODUCT((BEN3:BEN42=BAS22)*(BEQ3:BEQ42=BAS18)*(BEX3:BEX42="D"))+SUMPRODUCT((BEN3:BEN42=BAS22)*(BEQ3:BEQ42=BAS19)*(BEX3:BEX42="D"))+SUMPRODUCT((BEN3:BEN42=BAS22)*(BEQ3:BEQ42=BAS20)*(BEX3:BEX42="D"))+SUMPRODUCT((BEN3:BEN42=BAS22)*(BEQ3:BEQ42=BAS21)*(BEX3:BEX42="D"))+SUMPRODUCT((BEN3:BEN42=BAS18)*(BEQ3:BEQ42=BAS22)*(BEX3:BEX42="D"))+SUMPRODUCT((BEN3:BEN42=BAS19)*(BEQ3:BEQ42=BAS22)*(BEX3:BEX42="D"))+SUMPRODUCT((BEN3:BEN42=BAS20)*(BEQ3:BEQ42=BAS22)*(BEX3:BEX42="D"))+SUMPRODUCT((BEN3:BEN42=BAS21)*(BEQ3:BEQ42=BAS22)*(BEX3:BEX42="D"))</f>
        <v>0</v>
      </c>
      <c r="BAV22" s="255">
        <f ca="1">SUMPRODUCT((BEN3:BEN42=BAS22)*(BEQ3:BEQ42=BAS18)*(BEX3:BEX42="L"))+SUMPRODUCT((BEN3:BEN42=BAS22)*(BEQ3:BEQ42=BAS19)*(BEX3:BEX42="L"))+SUMPRODUCT((BEN3:BEN42=BAS22)*(BEQ3:BEQ42=BAS20)*(BEX3:BEX42="L"))+SUMPRODUCT((BEN3:BEN42=BAS22)*(BEQ3:BEQ42=BAS21)*(BEX3:BEX42="L"))+SUMPRODUCT((BEN3:BEN42=BAS18)*(BEQ3:BEQ42=BAS22)*(BEY3:BEY42="L"))+SUMPRODUCT((BEN3:BEN42=BAS19)*(BEQ3:BEQ42=BAS22)*(BEY3:BEY42="L"))+SUMPRODUCT((BEN3:BEN42=BAS20)*(BEQ3:BEQ42=BAS22)*(BEY3:BEY42="L"))+SUMPRODUCT((BEN3:BEN42=BAS21)*(BEQ3:BEQ42=BAS22)*(BEY3:BEY42="L"))</f>
        <v>0</v>
      </c>
      <c r="BAW22" s="255">
        <f ca="1">IF(BAS22&lt;&gt;"",VLOOKUP(BAS22,AZT4:AZX29,5,FALSE),0)</f>
        <v>0</v>
      </c>
      <c r="BAX22" s="255">
        <f ca="1">IF(BAS22&lt;&gt;"",VLOOKUP(BAS22,AZT4:AZY29,6,FALSE),0)</f>
        <v>0</v>
      </c>
      <c r="BAY22" s="255">
        <f ca="1">BAW22-BAX22+1000</f>
        <v>1000</v>
      </c>
      <c r="BAZ22" s="255">
        <f ca="1">IF(BAS22&lt;&gt;"",VLOOKUP(BAS22,AZT4:BAA29,8,FALSE),0)</f>
        <v>0</v>
      </c>
      <c r="BBA22" s="255">
        <f ca="1">IF(BAS22&lt;&gt;"",VLOOKUP(BAS22,AZT4:BAB29,9,FALSE),0)</f>
        <v>0</v>
      </c>
      <c r="BBB22" s="255">
        <f ca="1">IF(BAS22&lt;&gt;"",BAZ22-BBA22+1000,"")</f>
        <v>1000</v>
      </c>
      <c r="BBC22" s="255">
        <f ca="1">IF(BAS22&lt;&gt;"",VLOOKUP(BAS22,AZT18:AZX22,5,FALSE),"")</f>
        <v>0</v>
      </c>
      <c r="BBD22" s="255">
        <f ca="1">IF(BAS22&lt;&gt;"",VLOOKUP(BAS22,AZT18:BAA22,8,FALSE),"")</f>
        <v>0</v>
      </c>
      <c r="BBE22" s="255">
        <f ca="1">IF(BAS22&lt;&gt;"",VLOOKUP(BAS22,AZT18:BAH22,15,FALSE),"")</f>
        <v>21</v>
      </c>
      <c r="BBF22" s="255">
        <f ca="1">SUMPRODUCT((BEN3:BEN42=BAS22)*(BEQ3:BEQ42=BAS18)*BET3:BET42)+SUMPRODUCT((BEN3:BEN42=BAS22)*(BEQ3:BEQ42=BAS19)*BET3:BET42)+SUMPRODUCT((BEN3:BEN42=BAS22)*(BEQ3:BEQ42=BAS20)*BET3:BET42)+SUMPRODUCT((BEN3:BEN42=BAS22)*(BEQ3:BEQ42=BAS21)*BET3:BET42)+SUMPRODUCT((BEN3:BEN42=BAS18)*(BEQ3:BEQ42=BAS22)*BEU3:BEU42)+SUMPRODUCT((BEN3:BEN42=BAS19)*(BEQ3:BEQ42=BAS22)*BEU3:BEU42)+SUMPRODUCT((BEN3:BEN42=BAS20)*(BEQ3:BEQ42=BAS22)*BEU3:BEU42)+SUMPRODUCT((BEN3:BEN42=BAS21)*(BEQ3:BEQ42=BAS22)*BEU3:BEU42)</f>
        <v>0</v>
      </c>
      <c r="BBG22" s="255">
        <f ca="1">SUMPRODUCT((BEN3:BEN42=BAS22)*(BEQ3:BEQ42=BAS18)*BEV3:BEV42)+SUMPRODUCT((BEN3:BEN42=BAS22)*(BEQ3:BEQ42=BAS19)*BEV3:BEV42)+SUMPRODUCT((BEN3:BEN42=BAS22)*(BEQ3:BEQ42=BAS20)*BEV3:BEV42)+SUMPRODUCT((BEN3:BEN42=BAS22)*(BEQ3:BEQ42=BAS21)*BEV3:BEV42)+SUMPRODUCT((BEN3:BEN42=BAS18)*(BEQ3:BEQ42=BAS22)*BEW3:BEW42)+SUMPRODUCT((BEN3:BEN42=BAS19)*(BEQ3:BEQ42=BAS22)*BEW3:BEW42)+SUMPRODUCT((BEN3:BEN42=BAS20)*(BEQ3:BEQ42=BAS22)*BEW3:BEW42)+SUMPRODUCT((BEN3:BEN42=BAS21)*(BEQ3:BEQ42=BAS22)*BEW3:BEW42)</f>
        <v>0</v>
      </c>
      <c r="BBH22" s="255">
        <f ca="1">IF(BAS22&lt;&gt;"",BAT22*4+BAU22*2+BBF22+BBG22,"")</f>
        <v>0</v>
      </c>
      <c r="BBI22" s="255">
        <f ca="1">IF(BAS22&lt;&gt;"",RANK(BBH22,BBH18:BBH22),"")</f>
        <v>1</v>
      </c>
      <c r="BBJ22" s="255">
        <f ca="1">SUMPRODUCT((BBH18:BBH22=BBH22)*(BAY18:BAY22&gt;BAY22))</f>
        <v>0</v>
      </c>
      <c r="BBK22" s="255">
        <f ca="1">SUMPRODUCT((BBH18:BBH22=BBH22)*(BAY18:BAY22=BAY22)*(BBB18:BBB22&gt;BBB22))</f>
        <v>0</v>
      </c>
      <c r="BBL22" s="255">
        <f ca="1">SUMPRODUCT((BBH18:BBH22=BBH22)*(BAY18:BAY22=BAY22)*(BBB18:BBB22=BBB22)*(BBC18:BBC22&gt;BBC22))</f>
        <v>0</v>
      </c>
      <c r="BBM22" s="255">
        <f ca="1">SUMPRODUCT((BBH18:BBH22=BBH22)*(BAY18:BAY22=BAY22)*(BBB18:BBB22=BBB22)*(BBC18:BBC22=BBC22)*(BBD18:BBD22&gt;BBD22))</f>
        <v>0</v>
      </c>
      <c r="BBN22" s="255">
        <f ca="1">SUMPRODUCT((BBH18:BBH22=BBH22)*(BAY18:BAY22=BAY22)*(BBB18:BBB22=BBB22)*(BBC18:BBC22=BBC22)*(BBD18:BBD22=BBD22)*(BBE18:BBE22&gt;BBE22))</f>
        <v>0</v>
      </c>
      <c r="BBO22" s="255">
        <f t="shared" ca="1" si="947"/>
        <v>1</v>
      </c>
      <c r="BBP22" s="255" t="str">
        <f ca="1">IF(BAS22&lt;&gt;"",INDEX(BAS18:BAS22,MATCH(5,BBO18:BBO22,0),0),"")</f>
        <v>New Zealand</v>
      </c>
      <c r="BBQ22" s="255" t="str">
        <f ca="1">IF(BAO21&lt;&gt;"",BAO21,"")</f>
        <v/>
      </c>
      <c r="BBR22" s="255" t="str">
        <f ca="1">IF(BBQ22&lt;&gt;"",SUMPRODUCT((BEN3:BEN42=BBQ22)*(BEQ3:BEQ42=BBQ19)*(BEX3:BEX42="W"))+SUMPRODUCT((BEN3:BEN42=BBQ22)*(BEQ3:BEQ42=BBQ20)*(BEX3:BEX42="W"))+SUMPRODUCT((BEN3:BEN42=BBQ22)*(BEQ3:BEQ42=BBQ21)*(BEX3:BEX42="W"))+SUMPRODUCT((BEN3:BEN42=BBQ19)*(BEQ3:BEQ42=BBQ22)*(BEX3:BEX42="W"))+SUMPRODUCT((BEN3:BEN42=BBQ20)*(BEQ3:BEQ42=BBQ22)*(BEX3:BEX42="W"))+SUMPRODUCT((BEN3:BEN42=BBQ21)*(BEQ3:BEQ42=BBQ22)*(BEX3:BEX42="W")),"")</f>
        <v/>
      </c>
      <c r="BBS22" s="255" t="str">
        <f ca="1">IF(BBQ22&lt;&gt;"",SUMPRODUCT((BEN3:BEN42=BBQ22)*(BEQ3:BEQ42=BBQ19)*(BEX3:BEX42="D"))+SUMPRODUCT((BEN3:BEN42=BBQ22)*(BEQ3:BEQ42=BBQ20)*(BEX3:BEX42="D"))+SUMPRODUCT((BEN3:BEN42=BBQ22)*(BEQ3:BEQ42=BBQ21)*(BEX3:BEX42="D"))+SUMPRODUCT((BEN3:BEN42=BBQ19)*(BEQ3:BEQ42=BBQ22)*(BEX3:BEX42="D"))+SUMPRODUCT((BEN3:BEN42=BBQ20)*(BEQ3:BEQ42=BBQ22)*(BEX3:BEX42="D"))+SUMPRODUCT((BEN3:BEN42=BBQ21)*(BEQ3:BEQ42=BBQ22)*(BEX3:BEX42="D")),"")</f>
        <v/>
      </c>
      <c r="BBT22" s="255" t="str">
        <f ca="1">IF(BBQ22&lt;&gt;"",SUMPRODUCT((BEN3:BEN42=BBQ22)*(BEQ3:BEQ42=BBQ19)*(BEX3:BEX42="L"))+SUMPRODUCT((BEN3:BEN42=BBQ22)*(BEQ3:BEQ42=BBQ20)*(BEX3:BEX42="L"))+SUMPRODUCT((BEN3:BEN42=BBQ22)*(BEQ3:BEQ42=BBQ21)*(BEX3:BEX42="L"))+SUMPRODUCT((BEN3:BEN42=BBQ19)*(BEQ3:BEQ42=BBQ22)*(BEX3:BEX42="L"))+SUMPRODUCT((BEN3:BEN42=BBQ20)*(BEQ3:BEQ42=BBQ22)*(BEX3:BEX42="L"))+SUMPRODUCT((BEN3:BEN42=BBQ21)*(BEQ3:BEQ42=BBQ22)*(BEX3:BEX42="L")),"")</f>
        <v/>
      </c>
      <c r="BBU22" s="255">
        <f ca="1">IF(BBQ22&lt;&gt;"",VLOOKUP(BBQ22,AZT4:AZX29,5,FALSE),0)</f>
        <v>0</v>
      </c>
      <c r="BBV22" s="255">
        <f ca="1">IF(BBQ22&lt;&gt;"",VLOOKUP(BBQ22,AZT4:AZY29,6,FALSE),0)</f>
        <v>0</v>
      </c>
      <c r="BBW22" s="255">
        <f ca="1">BBU22-BBV22+1000</f>
        <v>1000</v>
      </c>
      <c r="BBX22" s="255">
        <f ca="1">IF(BBQ22&lt;&gt;"",VLOOKUP(BBQ22,AZT4:BAA29,8,FALSE),0)</f>
        <v>0</v>
      </c>
      <c r="BBY22" s="255">
        <f ca="1">IF(BBQ22&lt;&gt;"",VLOOKUP(BBQ22,AZT4:BAB29,9,FALSE),0)</f>
        <v>0</v>
      </c>
      <c r="BBZ22" s="255" t="str">
        <f ca="1">IF(BBQ22&lt;&gt;"",BBX22-BBY22+1000,"")</f>
        <v/>
      </c>
      <c r="BCA22" s="255" t="str">
        <f ca="1">IF(BBQ22&lt;&gt;"",VLOOKUP(BBQ22,AZT18:AZX22,5,FALSE),"")</f>
        <v/>
      </c>
      <c r="BCB22" s="255" t="str">
        <f ca="1">IF(BBQ22&lt;&gt;"",VLOOKUP(BBQ22,AZT18:BAA22,8,FALSE),"")</f>
        <v/>
      </c>
      <c r="BCC22" s="255" t="str">
        <f ca="1">IF(BBQ22&lt;&gt;"",VLOOKUP(BBQ22,AZT18:BAH22,15,FALSE),"")</f>
        <v/>
      </c>
      <c r="BCD22" s="255" t="str">
        <f ca="1">IF(BBQ22&lt;&gt;"",SUMPRODUCT((BEN3:BEN42=BBQ22)*(BEQ3:BEQ42=BBQ19)*BET3:BET42)+SUMPRODUCT((BEN3:BEN42=BBQ22)*(BEQ3:BEQ42=BBQ20)*BET3:BET42)+SUMPRODUCT((BEN3:BEN42=BBQ22)*(BEQ3:BEQ42=BBQ21)*BET3:BET42)+SUMPRODUCT((BEN3:BEN42=BBQ19)*(BEQ3:BEQ42=BBQ22)*BEU3:BEU42)+SUMPRODUCT((BEN3:BEN42=BBQ20)*(BEQ3:BEQ42=BBQ22)*BEU3:BEU42)+SUMPRODUCT((BEN3:BEN42=BBQ21)*(BEQ3:BEQ42=BBQ22)*BEU3:BEU42),"")</f>
        <v/>
      </c>
      <c r="BCE22" s="255" t="str">
        <f ca="1">IF(BBQ22&lt;&gt;"",SUMPRODUCT((BEN3:BEN42=BBQ22)*(BEQ3:BEQ42=BBQ19)*BEV3:BEV42)+SUMPRODUCT((BEN3:BEN42=BBQ22)*(BEQ3:BEQ42=BBQ20)*BEV3:BEV42)+SUMPRODUCT((BEN3:BEN42=BBQ22)*(BEQ3:BEQ42=BBQ21)*BEV3:BEV42)+SUMPRODUCT((BEN3:BEN42=BBQ19)*(BEQ3:BEQ42=BBQ22)*BEW3:BEW42)+SUMPRODUCT((BEN3:BEN42=BBQ20)*(BEQ3:BEQ42=BBQ22)*BEW3:BEW42)+SUMPRODUCT((BEN3:BEN42=BBQ21)*(BEQ3:BEQ42=BBQ22)*BEW3:BEW42),"")</f>
        <v/>
      </c>
      <c r="BCF22" s="255" t="str">
        <f ca="1">IF(BBQ22&lt;&gt;"",BBR22*4+BBS22*2+BCD22+BCE22,"")</f>
        <v/>
      </c>
      <c r="BCG22" s="255" t="str">
        <f ca="1">IF(BBQ22&lt;&gt;"",RANK(BCF22,BCF19:BCF22),"")</f>
        <v/>
      </c>
      <c r="BCH22" s="255">
        <f ca="1">SUMPRODUCT((BCF19:BCF22=BCF22)*(BBW19:BBW22&gt;BBW22))</f>
        <v>0</v>
      </c>
      <c r="BCI22" s="255">
        <f ca="1">SUMPRODUCT((BCF19:BCF22=BCF22)*(BBW19:BBW22=BBW22)*(BBZ19:BBZ22&gt;BBZ22))</f>
        <v>0</v>
      </c>
      <c r="BCJ22" s="255">
        <f ca="1">SUMPRODUCT((BCF18:BCF22=BCF22)*(BBW18:BBW22=BBW22)*(BBZ18:BBZ22=BBZ22)*(BCA18:BCA22&gt;BCA22))</f>
        <v>0</v>
      </c>
      <c r="BCK22" s="255">
        <f ca="1">SUMPRODUCT((BCF18:BCF22=BCF22)*(BBW18:BBW22=BBW22)*(BBZ18:BBZ22=BBZ22)*(BCA18:BCA22=BCA22)*(BCB18:BCB22&gt;BCB22))</f>
        <v>0</v>
      </c>
      <c r="BCL22" s="255">
        <f ca="1">SUMPRODUCT((BCF18:BCF22=BCF22)*(BBW18:BBW22=BBW22)*(BBZ18:BBZ22=BBZ22)*(BCA18:BCA22=BCA22)*(BCB18:BCB22=BCB22)*(BCC18:BCC22&gt;BCC22))</f>
        <v>0</v>
      </c>
      <c r="BCM22" s="255" t="str">
        <f t="shared" ca="1" si="1092"/>
        <v/>
      </c>
      <c r="BCN22" s="255" t="str">
        <f ca="1">IF(BBQ22&lt;&gt;"",INDEX(BBQ19:BBQ22,MATCH(5,BCM19:BCM22,0),0),"")</f>
        <v/>
      </c>
      <c r="BCO22" s="255" t="str">
        <f ca="1">IF(BAP20&lt;&gt;"",BAP20,"")</f>
        <v/>
      </c>
      <c r="BCP22" s="255" t="str">
        <f ca="1">IF(BCO22&lt;&gt;"",SUMPRODUCT((BEN3:BEN42=BCO22)*(BEQ3:BEQ42=BCO23)*(BEX3:BEX42="W"))+SUMPRODUCT((BEN3:BEN42=BCO22)*(BEQ3:BEQ42=BCO20)*(BEX3:BEX42="W"))+SUMPRODUCT((BEN3:BEN42=BCO22)*(BEQ3:BEQ42=BCO21)*(BEX3:BEX42="W"))+SUMPRODUCT((BEN3:BEN42=BCO23)*(BEQ3:BEQ42=BCO22)*(BEY3:BEY42="W"))+SUMPRODUCT((BEN3:BEN42=BCO20)*(BEQ3:BEQ42=BCO22)*(BEY3:BEY42="W"))+SUMPRODUCT((BEN3:BEN42=BCO21)*(BEQ3:BEQ42=BCO22)*(BEY3:BEY42="W")),"")</f>
        <v/>
      </c>
      <c r="BCQ22" s="255" t="str">
        <f ca="1">IF(BCO22&lt;&gt;"",SUMPRODUCT((BEN3:BEN42=BCO22)*(BEQ3:BEQ42=BCO23)*(BEX3:BEX42="D"))+SUMPRODUCT((BEN3:BEN42=BCO22)*(BEQ3:BEQ42=BCO20)*(BEX3:BEX42="D"))+SUMPRODUCT((BEN3:BEN42=BCO22)*(BEQ3:BEQ42=BCO21)*(BEX3:BEX42="D"))+SUMPRODUCT((BEN3:BEN42=BCO23)*(BEQ3:BEQ42=BCO22)*(BEX3:BEX42="D"))+SUMPRODUCT((BEN3:BEN42=BCO20)*(BEQ3:BEQ42=BCO22)*(BEX3:BEX42="D"))+SUMPRODUCT((BEN3:BEN42=BCO21)*(BEQ3:BEQ42=BCO22)*(BEX3:BEX42="D")),"")</f>
        <v/>
      </c>
      <c r="BCR22" s="255" t="str">
        <f ca="1">IF(BCO22&lt;&gt;"",SUMPRODUCT((BEN3:BEN42=BCO22)*(BEQ3:BEQ42=BCO23)*(BEX3:BEX42="L"))+SUMPRODUCT((BEN3:BEN42=BCO22)*(BEQ3:BEQ42=BCO20)*(BEX3:BEX42="L"))+SUMPRODUCT((BEN3:BEN42=BCO22)*(BEQ3:BEQ42=BCO21)*(BEX3:BEX42="L"))+SUMPRODUCT((BEN3:BEN42=BCO23)*(BEQ3:BEQ42=BCO22)*(BEY3:BEY42="L"))+SUMPRODUCT((BEN3:BEN42=BCO20)*(BEQ3:BEQ42=BCO22)*(BEY3:BEY42="L"))+SUMPRODUCT((BEN3:BEN42=BCO21)*(BEQ3:BEQ42=BCO22)*(BEY3:BEY42="L")),"")</f>
        <v/>
      </c>
      <c r="BCS22" s="255">
        <f ca="1">IF(BCO22&lt;&gt;"",VLOOKUP(BCO22,AZT4:AZX29,5,FALSE),0)</f>
        <v>0</v>
      </c>
      <c r="BCT22" s="255">
        <f ca="1">IF(BCO22&lt;&gt;"",VLOOKUP(BCO22,AZT4:AZY29,6,FALSE),0)</f>
        <v>0</v>
      </c>
      <c r="BCU22" s="255">
        <f ca="1">BCS22-BCT22+1000</f>
        <v>1000</v>
      </c>
      <c r="BCV22" s="255">
        <f ca="1">IF(BCO22&lt;&gt;"",VLOOKUP(BCO22,AZT4:BAA29,8,FALSE),0)</f>
        <v>0</v>
      </c>
      <c r="BCW22" s="255">
        <f ca="1">IF(BCO22&lt;&gt;"",VLOOKUP(BCO22,AZT4:BAB29,9,FALSE),0)</f>
        <v>0</v>
      </c>
      <c r="BCX22" s="255" t="str">
        <f ca="1">IF(BCO22&lt;&gt;"",BCV22-BCW22+1000,"")</f>
        <v/>
      </c>
      <c r="BCY22" s="255" t="str">
        <f ca="1">IF(BCO22&lt;&gt;"",VLOOKUP(BCO22,AZT18:AZX22,5,FALSE),"")</f>
        <v/>
      </c>
      <c r="BCZ22" s="255" t="str">
        <f ca="1">IF(BCO22&lt;&gt;"",VLOOKUP(BCO22,AZT18:BAA22,8,FALSE),"")</f>
        <v/>
      </c>
      <c r="BDA22" s="255" t="str">
        <f ca="1">IF(BCO22&lt;&gt;"",VLOOKUP(BCO22,AZT18:BAH22,15,FALSE),"")</f>
        <v/>
      </c>
      <c r="BDB22" s="255" t="str">
        <f ca="1">IF(BCO22&lt;&gt;"",SUMPRODUCT((BEN3:BEN42=BCO22)*(BEQ3:BEQ42=BCO23)*BET3:BET42)+SUMPRODUCT((BEN3:BEN42=BCO22)*(BEQ3:BEQ42=BCO20)*BET3:BET42)+SUMPRODUCT((BEN3:BEN42=BCO22)*(BEQ3:BEQ42=BCO21)*BET3:BET42)+SUMPRODUCT((BEN3:BEN42=BCO23)*(BEQ3:BEQ42=BCO22)*BEU3:BEU42)+SUMPRODUCT((BEN3:BEN42=BCO20)*(BEQ3:BEQ42=BCO22)*BEU3:BEU42)+SUMPRODUCT((BEN3:BEN42=BCO21)*(BEQ3:BEQ42=BCO22)*BEU3:BEU42),"")</f>
        <v/>
      </c>
      <c r="BDC22" s="255" t="str">
        <f ca="1">IF(BCO22&lt;&gt;"",SUMPRODUCT((BEN3:BEN42=BCO22)*(BEQ3:BEQ42=BCO23)*BEV3:BEV42)+SUMPRODUCT((BEN3:BEN42=BCO22)*(BEQ3:BEQ42=BCO20)*BEV3:BEV42)+SUMPRODUCT((BEN3:BEN42=BCO22)*(BEQ3:BEQ42=BCO21)*BEV3:BEV42)+SUMPRODUCT((BEN3:BEN42=BCO23)*(BEQ3:BEQ42=BCO22)*BEW3:BEW42)+SUMPRODUCT((BEN3:BEN42=BCO20)*(BEQ3:BEQ42=BCO22)*BEW3:BEW42)+SUMPRODUCT((BEN3:BEN42=BCO21)*(BEQ3:BEQ42=BCO22)*BEW3:BEW42),"")</f>
        <v/>
      </c>
      <c r="BDD22" s="255" t="str">
        <f ca="1">IF(BCO22&lt;&gt;"",BCP22*4+BCQ22*2+BDB22+BDC22,"")</f>
        <v/>
      </c>
      <c r="BDE22" s="255" t="str">
        <f ca="1">IF(BCO22&lt;&gt;"",RANK(BDD22,BDD20:BDD23),"")</f>
        <v/>
      </c>
      <c r="BDF22" s="255">
        <f ca="1">SUMPRODUCT((BDD20:BDD23=BDD22)*(BCU20:BCU23&gt;BCU22))</f>
        <v>0</v>
      </c>
      <c r="BDG22" s="255">
        <f ca="1">SUMPRODUCT((BDD20:BDD23=BDD22)*(BCU20:BCU23=BCU22)*(BCX20:BCX23&gt;BCX22))</f>
        <v>0</v>
      </c>
      <c r="BDH22" s="255">
        <f ca="1">SUMPRODUCT((BDD18:BDD22=BDD22)*(BCU18:BCU22=BCU22)*(BCX18:BCX22=BCX22)*(BCY18:BCY22&gt;BCY22))</f>
        <v>0</v>
      </c>
      <c r="BDI22" s="255">
        <f ca="1">SUMPRODUCT((BDD18:BDD22=BDD22)*(BCU18:BCU22=BCU22)*(BCX18:BCX22=BCX22)*(BCY18:BCY22=BCY22)*(BCZ18:BCZ22&gt;BCZ22))</f>
        <v>0</v>
      </c>
      <c r="BDJ22" s="255">
        <f ca="1">SUMPRODUCT((BDD18:BDD22=BDD22)*(BCU18:BCU22=BCU22)*(BCX18:BCX22=BCX22)*(BCY18:BCY22=BCY22)*(BCZ18:BCZ22=BCZ22)*(BDA18:BDA22&gt;BDA22))</f>
        <v>0</v>
      </c>
      <c r="BDK22" s="255" t="str">
        <f t="shared" ca="1" si="1159"/>
        <v/>
      </c>
      <c r="BDL22" s="255" t="str">
        <f ca="1">IF(BCO22&lt;&gt;"",INDEX(BCO20:BCO22,MATCH(5,BDK20:BDK22,0),0),"")</f>
        <v/>
      </c>
      <c r="BDM22" s="255" t="str">
        <f ca="1">IF(BAQ19&lt;&gt;"",BAQ19,"")</f>
        <v/>
      </c>
      <c r="BDN22" s="255">
        <f ca="1">SUMPRODUCT((BEN3:BEN42=BDM22)*(BEQ3:BEQ42=BDM23)*(BEX3:BEX42="W"))+SUMPRODUCT((BEN3:BEN42=BDM22)*(BEQ3:BEQ42=BDM24)*(BEX3:BEX42="W"))+SUMPRODUCT((BEN3:BEN42=BDM22)*(BEQ3:BEQ42=BDM21)*(BEX3:BEX42="W"))+SUMPRODUCT((BEN3:BEN42=BDM23)*(BEQ3:BEQ42=BDM22)*(BEY3:BEY42="W"))+SUMPRODUCT((BEN3:BEN42=BDM24)*(BEQ3:BEQ42=BDM22)*(BEY3:BEY42="W"))+SUMPRODUCT((BEN3:BEN42=BDM21)*(BEQ3:BEQ42=BDM22)*(BEY3:BEY42="W"))</f>
        <v>0</v>
      </c>
      <c r="BDO22" s="255">
        <f ca="1">SUMPRODUCT((BEN3:BEN42=BDM22)*(BEQ3:BEQ42=BDM23)*(BEX3:BEX42="D"))+SUMPRODUCT((BEN3:BEN42=BDM22)*(BEQ3:BEQ42=BDM24)*(BEX3:BEX42="D"))+SUMPRODUCT((BEN3:BEN42=BDM22)*(BEQ3:BEQ42=BDM21)*(BEX3:BEX42="D"))+SUMPRODUCT((BEN3:BEN42=BDM23)*(BEQ3:BEQ42=BDM22)*(BEX3:BEX42="D"))+SUMPRODUCT((BEN3:BEN42=BDM24)*(BEQ3:BEQ42=BDM22)*(BEX3:BEX42="D"))+SUMPRODUCT((BEN3:BEN42=BDM21)*(BEQ3:BEQ42=BDM22)*(BEX3:BEX42="D"))</f>
        <v>0</v>
      </c>
      <c r="BDP22" s="255">
        <f ca="1">SUMPRODUCT((BEN3:BEN42=BDM22)*(BEQ3:BEQ42=BDM23)*(BEX3:BEX42="L"))+SUMPRODUCT((BEN3:BEN42=BDM22)*(BEQ3:BEQ42=BDM24)*(BEX3:BEX42="L"))+SUMPRODUCT((BEN3:BEN42=BDM22)*(BEQ3:BEQ42=BDM21)*(BEX3:BEX42="L"))+SUMPRODUCT((BEN3:BEN42=BDM23)*(BEQ3:BEQ42=BDM22)*(BEY3:BEY42="L"))+SUMPRODUCT((BEN3:BEN42=BDM24)*(BEQ3:BEQ42=BDM22)*(BEY3:BEY42="L"))+SUMPRODUCT((BEN3:BEN42=BDM21)*(BEQ3:BEQ42=BDM22)*(BEY3:BEY42="L"))</f>
        <v>0</v>
      </c>
      <c r="BDQ22" s="255">
        <f ca="1">IF(BDM22&lt;&gt;"",VLOOKUP(BDM22,AZT4:AZX29,5,FALSE),0)</f>
        <v>0</v>
      </c>
      <c r="BDR22" s="255">
        <f ca="1">IF(BDM22&lt;&gt;"",VLOOKUP(BDM22,AZT4:AZY29,6,FALSE),0)</f>
        <v>0</v>
      </c>
      <c r="BDS22" s="255">
        <f ca="1">BDQ22-BDR22+1000</f>
        <v>1000</v>
      </c>
      <c r="BDT22" s="255">
        <f ca="1">IF(BDM22&lt;&gt;"",VLOOKUP(BDM22,AZT4:BAA29,8,FALSE),0)</f>
        <v>0</v>
      </c>
      <c r="BDU22" s="255">
        <f ca="1">IF(BDM22&lt;&gt;"",VLOOKUP(BDM22,AZT4:BAB29,9,FALSE),0)</f>
        <v>0</v>
      </c>
      <c r="BDV22" s="255">
        <f t="shared" ref="BDV22" ca="1" si="1238">BDT22-BDU22+1000</f>
        <v>1000</v>
      </c>
      <c r="BDW22" s="255" t="str">
        <f ca="1">IF(BDM22&lt;&gt;"",VLOOKUP(BDM22,AZT18:AZX22,5,FALSE),"")</f>
        <v/>
      </c>
      <c r="BDX22" s="255" t="str">
        <f ca="1">IF(BDM22&lt;&gt;"",VLOOKUP(BDM22,AZT18:BAA22,8,FALSE),"")</f>
        <v/>
      </c>
      <c r="BDY22" s="255" t="str">
        <f ca="1">IF(BDM22&lt;&gt;"",VLOOKUP(BDM22,AZT18:BAH22,15,FALSE),"")</f>
        <v/>
      </c>
      <c r="BDZ22" s="255">
        <f ca="1">SUMPRODUCT((BEN3:BEN42=BDM22)*(BEQ3:BEQ42=BDM23)*BET3:BET42)+SUMPRODUCT((BEN3:BEN42=BDM22)*(BEQ3:BEQ42=BDM24)*BET3:BET42)+SUMPRODUCT((BEN3:BEN42=BDM22)*(BEQ3:BEQ42=BDM21)*BET3:BET42)+SUMPRODUCT((BEN3:BEN42=BDM23)*(BEQ3:BEQ42=BDM22)*BEU3:BEU42)+SUMPRODUCT((BEN3:BEN42=BDM24)*(BEQ3:BEQ42=BDM22)*BEU3:BEU42)+SUMPRODUCT((BEN3:BEN42=BDM21)*(BEQ3:BEQ42=BDM22)*BEU3:BEU42)</f>
        <v>0</v>
      </c>
      <c r="BEA22" s="255">
        <f ca="1">SUMPRODUCT((BEN3:BEN42=BDM22)*(BEQ3:BEQ42=BDM23)*BEV3:BEV42)+SUMPRODUCT((BEN3:BEN42=BDM22)*(BEQ3:BEQ42=BDM24)*BEV3:BEV42)+SUMPRODUCT((BEN3:BEN42=BDM22)*(BEQ3:BEQ42=BDM21)*BEV3:BEV42)+SUMPRODUCT((BEN3:BEN42=BDM23)*(BEQ3:BEQ42=BDM22)*BEW3:BEW42)+SUMPRODUCT((BEN3:BEN42=BDM24)*(BEQ3:BEQ42=BDM22)*BEW3:BEW42)+SUMPRODUCT((BEN3:BEN42=BDM21)*(BEQ3:BEQ42=BDM22)*BEW3:BEW42)</f>
        <v>0</v>
      </c>
      <c r="BEB22" s="255">
        <f t="shared" ref="BEB22" ca="1" si="1239">BDN22*4+BDO22*2+BDZ22+BEA22</f>
        <v>0</v>
      </c>
      <c r="BEC22" s="255" t="str">
        <f ca="1">IF(BDM22&lt;&gt;"",RANK(BEB22,BEB21:BEB24),"")</f>
        <v/>
      </c>
      <c r="BED22" s="255">
        <f ca="1">SUMPRODUCT((BEB21:BEB24=BEB22)*(BDS21:BDS24&gt;BDS22))</f>
        <v>0</v>
      </c>
      <c r="BEE22" s="255">
        <f ca="1">SUMPRODUCT((BEB21:BEB24=BEB22)*(BDS21:BDS24=BDS22)*(BDV21:BDV24&gt;BDV22))</f>
        <v>0</v>
      </c>
      <c r="BEF22" s="255">
        <f ca="1">SUMPRODUCT((BEB18:BEB22=BEB22)*(BDS18:BDS22=BDS22)*(BDV18:BDV22=BDV22)*(BDW18:BDW22&gt;BDW22))</f>
        <v>0</v>
      </c>
      <c r="BEG22" s="255">
        <f ca="1">SUMPRODUCT((BEB18:BEB22=BEB22)*(BDS18:BDS22=BDS22)*(BDV18:BDV22=BDV22)*(BDW18:BDW22=BDW22)*(BDX18:BDX22&gt;BDX22))</f>
        <v>0</v>
      </c>
      <c r="BEH22" s="255">
        <f ca="1">SUMPRODUCT((BEB18:BEB22=BEB22)*(BDS18:BDS22=BDS22)*(BDV18:BDV22=BDV22)*(BDW18:BDW22=BDW22)*(BDX18:BDX22=BDX22)*(BDY18:BDY22&gt;BDY22))</f>
        <v>0</v>
      </c>
      <c r="BEI22" s="255" t="str">
        <f t="shared" ca="1" si="1202"/>
        <v/>
      </c>
      <c r="BEJ22" s="255" t="str">
        <f ca="1">IF(BDM21&lt;&gt;"",IF(BDM21=BEJ21,BDM22,BDM21),"")</f>
        <v/>
      </c>
      <c r="BEK22" s="255" t="str">
        <f ca="1">IF(BEJ22&lt;&gt;"",BEJ22,IF(BDL22&lt;&gt;"",BDL22,IF(BCN22&lt;&gt;"",BCN22,IF(BBP22&lt;&gt;"",BBP22,BAL22))))</f>
        <v>New Zealand</v>
      </c>
      <c r="BEL22" s="255">
        <v>5</v>
      </c>
      <c r="BEM22" s="255">
        <v>20</v>
      </c>
      <c r="BEN22" s="255" t="str">
        <f t="shared" si="90"/>
        <v>Tonga</v>
      </c>
      <c r="BEO22" s="255" t="str">
        <f ca="1">IF(OFFSET('All Players'!$W29,0,BEO$1)&lt;&gt;"",OFFSET('All Players'!$W29,0,BEO$1),"")</f>
        <v/>
      </c>
      <c r="BEP22" s="255" t="str">
        <f ca="1">IF(OFFSET('All Players'!$Y29,0,BEO$1)&lt;&gt;"",OFFSET('All Players'!$Y29,0,BEO$1),"")</f>
        <v/>
      </c>
      <c r="BEQ22" s="255" t="str">
        <f t="shared" si="91"/>
        <v>Namibia</v>
      </c>
      <c r="BER22" s="255" t="str">
        <f ca="1">IF(OFFSET('All Players'!$AA29,0,BEQ$1)&lt;&gt;"",OFFSET('All Players'!$AA29,0,BEQ$1),"")</f>
        <v/>
      </c>
      <c r="BES22" s="255" t="str">
        <f ca="1">IF(OFFSET('All Players'!$AC29,0,BER$1)&lt;&gt;"",OFFSET('All Players'!$AC29,0,BER$1),"")</f>
        <v/>
      </c>
      <c r="BET22" s="255">
        <f t="shared" ca="1" si="92"/>
        <v>0</v>
      </c>
      <c r="BEU22" s="255">
        <f t="shared" ca="1" si="93"/>
        <v>0</v>
      </c>
      <c r="BEV22" s="255">
        <f t="shared" ca="1" si="94"/>
        <v>0</v>
      </c>
      <c r="BEW22" s="255">
        <f t="shared" ca="1" si="95"/>
        <v>0</v>
      </c>
      <c r="BEX22" s="255" t="str">
        <f t="shared" ca="1" si="96"/>
        <v/>
      </c>
      <c r="BEY22" s="255" t="str">
        <f t="shared" ca="1" si="97"/>
        <v/>
      </c>
      <c r="BEZ22" s="255">
        <f ca="1">VLOOKUP(BFA22,BJR18:BJS22,2,FALSE)</f>
        <v>1</v>
      </c>
      <c r="BFA22" s="255" t="s">
        <v>49</v>
      </c>
      <c r="BFB22" s="255">
        <f t="shared" ca="1" si="948"/>
        <v>0</v>
      </c>
      <c r="BFC22" s="255">
        <f t="shared" ca="1" si="949"/>
        <v>0</v>
      </c>
      <c r="BFD22" s="255">
        <f t="shared" ca="1" si="950"/>
        <v>0</v>
      </c>
      <c r="BFE22" s="255">
        <f t="shared" ca="1" si="951"/>
        <v>0</v>
      </c>
      <c r="BFF22" s="255">
        <f t="shared" ca="1" si="1093"/>
        <v>0</v>
      </c>
      <c r="BFG22" s="255">
        <f t="shared" ca="1" si="952"/>
        <v>1000</v>
      </c>
      <c r="BFH22" s="255">
        <f t="shared" ca="1" si="1094"/>
        <v>0</v>
      </c>
      <c r="BFI22" s="255">
        <f t="shared" ca="1" si="1095"/>
        <v>0</v>
      </c>
      <c r="BFJ22" s="255">
        <f t="shared" ca="1" si="953"/>
        <v>1000</v>
      </c>
      <c r="BFK22" s="255">
        <f t="shared" ca="1" si="954"/>
        <v>0</v>
      </c>
      <c r="BFL22" s="255">
        <f ca="1">SUMIF(BJU:BJU,BFA22,BKA:BKA)+SUMIF(BJX:BJX,BFA22,BKB:BKB)</f>
        <v>0</v>
      </c>
      <c r="BFM22" s="255">
        <f ca="1">SUMIF(BJU:BJU,BFA22,BKC:BKC)+SUMIF(BJX:BJX,BFA22,BKD:BKD)</f>
        <v>0</v>
      </c>
      <c r="BFN22" s="255">
        <f t="shared" ca="1" si="955"/>
        <v>0</v>
      </c>
      <c r="BFO22" s="255">
        <v>21</v>
      </c>
      <c r="BFP22" s="255">
        <f t="shared" ca="1" si="1096"/>
        <v>1</v>
      </c>
      <c r="BFR22" s="255">
        <f ca="1">RANK(BFN22,BFN$18:BFN$22)+COUNTIF(BFN$18:BFN22,BFN22)-1</f>
        <v>5</v>
      </c>
      <c r="BFS22" s="255" t="str">
        <f ca="1">INDEX(BFA$18:BFA$22,MATCH(5,BFR$18:BFR$22,0),0)</f>
        <v>Namibia</v>
      </c>
      <c r="BFT22" s="255">
        <f t="shared" ca="1" si="1097"/>
        <v>1</v>
      </c>
      <c r="BFU22" s="255" t="str">
        <f ca="1">IF(AND(BFU21&lt;&gt;"",BFT22=1),BFS22,"")</f>
        <v>Namibia</v>
      </c>
      <c r="BFZ22" s="255" t="str">
        <f t="shared" ca="1" si="1098"/>
        <v>Namibia</v>
      </c>
      <c r="BGA22" s="255">
        <f ca="1">SUMPRODUCT((BJU3:BJU42=BFZ22)*(BJX3:BJX42=BFZ18)*(BKE3:BKE42="W"))+SUMPRODUCT((BJU3:BJU42=BFZ22)*(BJX3:BJX42=BFZ19)*(BKE3:BKE42="W"))+SUMPRODUCT((BJU3:BJU42=BFZ22)*(BJX3:BJX42=BFZ20)*(BKE3:BKE42="W"))+SUMPRODUCT((BJU3:BJU42=BFZ22)*(BJX3:BJX42=BFZ21)*(BKE3:BKE42="W"))+SUMPRODUCT((BJU3:BJU42=BFZ18)*(BJX3:BJX42=BFZ22)*(BKF3:BKF42="W"))+SUMPRODUCT((BJU3:BJU42=BFZ19)*(BJX3:BJX42=BFZ22)*(BKF3:BKF42="W"))+SUMPRODUCT((BJU3:BJU42=BFZ20)*(BJX3:BJX42=BFZ22)*(BKF3:BKF42="W"))+SUMPRODUCT((BJU3:BJU42=BFZ21)*(BJX3:BJX42=BFZ22)*(BKF3:BKF42="W"))</f>
        <v>0</v>
      </c>
      <c r="BGB22" s="255">
        <f ca="1">SUMPRODUCT((BJU3:BJU42=BFZ22)*(BJX3:BJX42=BFZ18)*(BKE3:BKE42="D"))+SUMPRODUCT((BJU3:BJU42=BFZ22)*(BJX3:BJX42=BFZ19)*(BKE3:BKE42="D"))+SUMPRODUCT((BJU3:BJU42=BFZ22)*(BJX3:BJX42=BFZ20)*(BKE3:BKE42="D"))+SUMPRODUCT((BJU3:BJU42=BFZ22)*(BJX3:BJX42=BFZ21)*(BKE3:BKE42="D"))+SUMPRODUCT((BJU3:BJU42=BFZ18)*(BJX3:BJX42=BFZ22)*(BKE3:BKE42="D"))+SUMPRODUCT((BJU3:BJU42=BFZ19)*(BJX3:BJX42=BFZ22)*(BKE3:BKE42="D"))+SUMPRODUCT((BJU3:BJU42=BFZ20)*(BJX3:BJX42=BFZ22)*(BKE3:BKE42="D"))+SUMPRODUCT((BJU3:BJU42=BFZ21)*(BJX3:BJX42=BFZ22)*(BKE3:BKE42="D"))</f>
        <v>0</v>
      </c>
      <c r="BGC22" s="255">
        <f ca="1">SUMPRODUCT((BJU3:BJU42=BFZ22)*(BJX3:BJX42=BFZ18)*(BKE3:BKE42="L"))+SUMPRODUCT((BJU3:BJU42=BFZ22)*(BJX3:BJX42=BFZ19)*(BKE3:BKE42="L"))+SUMPRODUCT((BJU3:BJU42=BFZ22)*(BJX3:BJX42=BFZ20)*(BKE3:BKE42="L"))+SUMPRODUCT((BJU3:BJU42=BFZ22)*(BJX3:BJX42=BFZ21)*(BKE3:BKE42="L"))+SUMPRODUCT((BJU3:BJU42=BFZ18)*(BJX3:BJX42=BFZ22)*(BKF3:BKF42="L"))+SUMPRODUCT((BJU3:BJU42=BFZ19)*(BJX3:BJX42=BFZ22)*(BKF3:BKF42="L"))+SUMPRODUCT((BJU3:BJU42=BFZ20)*(BJX3:BJX42=BFZ22)*(BKF3:BKF42="L"))+SUMPRODUCT((BJU3:BJU42=BFZ21)*(BJX3:BJX42=BFZ22)*(BKF3:BKF42="L"))</f>
        <v>0</v>
      </c>
      <c r="BGD22" s="255">
        <f ca="1">IF(BFZ22&lt;&gt;"",VLOOKUP(BFZ22,BFA4:BFE29,5,FALSE),0)</f>
        <v>0</v>
      </c>
      <c r="BGE22" s="255">
        <f ca="1">IF(BFZ22&lt;&gt;"",VLOOKUP(BFZ22,BFA4:BFF29,6,FALSE),0)</f>
        <v>0</v>
      </c>
      <c r="BGF22" s="255">
        <f ca="1">BGD22-BGE22+1000</f>
        <v>1000</v>
      </c>
      <c r="BGG22" s="255">
        <f ca="1">IF(BFZ22&lt;&gt;"",VLOOKUP(BFZ22,BFA4:BFH29,8,FALSE),0)</f>
        <v>0</v>
      </c>
      <c r="BGH22" s="255">
        <f ca="1">IF(BFZ22&lt;&gt;"",VLOOKUP(BFZ22,BFA4:BFI29,9,FALSE),0)</f>
        <v>0</v>
      </c>
      <c r="BGI22" s="255">
        <f ca="1">IF(BFZ22&lt;&gt;"",BGG22-BGH22+1000,"")</f>
        <v>1000</v>
      </c>
      <c r="BGJ22" s="255">
        <f ca="1">IF(BFZ22&lt;&gt;"",VLOOKUP(BFZ22,BFA18:BFE22,5,FALSE),"")</f>
        <v>0</v>
      </c>
      <c r="BGK22" s="255">
        <f ca="1">IF(BFZ22&lt;&gt;"",VLOOKUP(BFZ22,BFA18:BFH22,8,FALSE),"")</f>
        <v>0</v>
      </c>
      <c r="BGL22" s="255">
        <f ca="1">IF(BFZ22&lt;&gt;"",VLOOKUP(BFZ22,BFA18:BFO22,15,FALSE),"")</f>
        <v>21</v>
      </c>
      <c r="BGM22" s="255">
        <f ca="1">SUMPRODUCT((BJU3:BJU42=BFZ22)*(BJX3:BJX42=BFZ18)*BKA3:BKA42)+SUMPRODUCT((BJU3:BJU42=BFZ22)*(BJX3:BJX42=BFZ19)*BKA3:BKA42)+SUMPRODUCT((BJU3:BJU42=BFZ22)*(BJX3:BJX42=BFZ20)*BKA3:BKA42)+SUMPRODUCT((BJU3:BJU42=BFZ22)*(BJX3:BJX42=BFZ21)*BKA3:BKA42)+SUMPRODUCT((BJU3:BJU42=BFZ18)*(BJX3:BJX42=BFZ22)*BKB3:BKB42)+SUMPRODUCT((BJU3:BJU42=BFZ19)*(BJX3:BJX42=BFZ22)*BKB3:BKB42)+SUMPRODUCT((BJU3:BJU42=BFZ20)*(BJX3:BJX42=BFZ22)*BKB3:BKB42)+SUMPRODUCT((BJU3:BJU42=BFZ21)*(BJX3:BJX42=BFZ22)*BKB3:BKB42)</f>
        <v>0</v>
      </c>
      <c r="BGN22" s="255">
        <f ca="1">SUMPRODUCT((BJU3:BJU42=BFZ22)*(BJX3:BJX42=BFZ18)*BKC3:BKC42)+SUMPRODUCT((BJU3:BJU42=BFZ22)*(BJX3:BJX42=BFZ19)*BKC3:BKC42)+SUMPRODUCT((BJU3:BJU42=BFZ22)*(BJX3:BJX42=BFZ20)*BKC3:BKC42)+SUMPRODUCT((BJU3:BJU42=BFZ22)*(BJX3:BJX42=BFZ21)*BKC3:BKC42)+SUMPRODUCT((BJU3:BJU42=BFZ18)*(BJX3:BJX42=BFZ22)*BKD3:BKD42)+SUMPRODUCT((BJU3:BJU42=BFZ19)*(BJX3:BJX42=BFZ22)*BKD3:BKD42)+SUMPRODUCT((BJU3:BJU42=BFZ20)*(BJX3:BJX42=BFZ22)*BKD3:BKD42)+SUMPRODUCT((BJU3:BJU42=BFZ21)*(BJX3:BJX42=BFZ22)*BKD3:BKD42)</f>
        <v>0</v>
      </c>
      <c r="BGO22" s="255">
        <f ca="1">IF(BFZ22&lt;&gt;"",BGA22*4+BGB22*2+BGM22+BGN22,"")</f>
        <v>0</v>
      </c>
      <c r="BGP22" s="255">
        <f ca="1">IF(BFZ22&lt;&gt;"",RANK(BGO22,BGO18:BGO22),"")</f>
        <v>1</v>
      </c>
      <c r="BGQ22" s="255">
        <f ca="1">SUMPRODUCT((BGO18:BGO22=BGO22)*(BGF18:BGF22&gt;BGF22))</f>
        <v>0</v>
      </c>
      <c r="BGR22" s="255">
        <f ca="1">SUMPRODUCT((BGO18:BGO22=BGO22)*(BGF18:BGF22=BGF22)*(BGI18:BGI22&gt;BGI22))</f>
        <v>0</v>
      </c>
      <c r="BGS22" s="255">
        <f ca="1">SUMPRODUCT((BGO18:BGO22=BGO22)*(BGF18:BGF22=BGF22)*(BGI18:BGI22=BGI22)*(BGJ18:BGJ22&gt;BGJ22))</f>
        <v>0</v>
      </c>
      <c r="BGT22" s="255">
        <f ca="1">SUMPRODUCT((BGO18:BGO22=BGO22)*(BGF18:BGF22=BGF22)*(BGI18:BGI22=BGI22)*(BGJ18:BGJ22=BGJ22)*(BGK18:BGK22&gt;BGK22))</f>
        <v>0</v>
      </c>
      <c r="BGU22" s="255">
        <f ca="1">SUMPRODUCT((BGO18:BGO22=BGO22)*(BGF18:BGF22=BGF22)*(BGI18:BGI22=BGI22)*(BGJ18:BGJ22=BGJ22)*(BGK18:BGK22=BGK22)*(BGL18:BGL22&gt;BGL22))</f>
        <v>0</v>
      </c>
      <c r="BGV22" s="255">
        <f t="shared" ca="1" si="956"/>
        <v>1</v>
      </c>
      <c r="BGW22" s="255" t="str">
        <f ca="1">IF(BFZ22&lt;&gt;"",INDEX(BFZ18:BFZ22,MATCH(5,BGV18:BGV22,0),0),"")</f>
        <v>New Zealand</v>
      </c>
      <c r="BGX22" s="255" t="str">
        <f ca="1">IF(BFV21&lt;&gt;"",BFV21,"")</f>
        <v/>
      </c>
      <c r="BGY22" s="255" t="str">
        <f ca="1">IF(BGX22&lt;&gt;"",SUMPRODUCT((BJU3:BJU42=BGX22)*(BJX3:BJX42=BGX19)*(BKE3:BKE42="W"))+SUMPRODUCT((BJU3:BJU42=BGX22)*(BJX3:BJX42=BGX20)*(BKE3:BKE42="W"))+SUMPRODUCT((BJU3:BJU42=BGX22)*(BJX3:BJX42=BGX21)*(BKE3:BKE42="W"))+SUMPRODUCT((BJU3:BJU42=BGX19)*(BJX3:BJX42=BGX22)*(BKE3:BKE42="W"))+SUMPRODUCT((BJU3:BJU42=BGX20)*(BJX3:BJX42=BGX22)*(BKE3:BKE42="W"))+SUMPRODUCT((BJU3:BJU42=BGX21)*(BJX3:BJX42=BGX22)*(BKE3:BKE42="W")),"")</f>
        <v/>
      </c>
      <c r="BGZ22" s="255" t="str">
        <f ca="1">IF(BGX22&lt;&gt;"",SUMPRODUCT((BJU3:BJU42=BGX22)*(BJX3:BJX42=BGX19)*(BKE3:BKE42="D"))+SUMPRODUCT((BJU3:BJU42=BGX22)*(BJX3:BJX42=BGX20)*(BKE3:BKE42="D"))+SUMPRODUCT((BJU3:BJU42=BGX22)*(BJX3:BJX42=BGX21)*(BKE3:BKE42="D"))+SUMPRODUCT((BJU3:BJU42=BGX19)*(BJX3:BJX42=BGX22)*(BKE3:BKE42="D"))+SUMPRODUCT((BJU3:BJU42=BGX20)*(BJX3:BJX42=BGX22)*(BKE3:BKE42="D"))+SUMPRODUCT((BJU3:BJU42=BGX21)*(BJX3:BJX42=BGX22)*(BKE3:BKE42="D")),"")</f>
        <v/>
      </c>
      <c r="BHA22" s="255" t="str">
        <f ca="1">IF(BGX22&lt;&gt;"",SUMPRODUCT((BJU3:BJU42=BGX22)*(BJX3:BJX42=BGX19)*(BKE3:BKE42="L"))+SUMPRODUCT((BJU3:BJU42=BGX22)*(BJX3:BJX42=BGX20)*(BKE3:BKE42="L"))+SUMPRODUCT((BJU3:BJU42=BGX22)*(BJX3:BJX42=BGX21)*(BKE3:BKE42="L"))+SUMPRODUCT((BJU3:BJU42=BGX19)*(BJX3:BJX42=BGX22)*(BKE3:BKE42="L"))+SUMPRODUCT((BJU3:BJU42=BGX20)*(BJX3:BJX42=BGX22)*(BKE3:BKE42="L"))+SUMPRODUCT((BJU3:BJU42=BGX21)*(BJX3:BJX42=BGX22)*(BKE3:BKE42="L")),"")</f>
        <v/>
      </c>
      <c r="BHB22" s="255">
        <f ca="1">IF(BGX22&lt;&gt;"",VLOOKUP(BGX22,BFA4:BFE29,5,FALSE),0)</f>
        <v>0</v>
      </c>
      <c r="BHC22" s="255">
        <f ca="1">IF(BGX22&lt;&gt;"",VLOOKUP(BGX22,BFA4:BFF29,6,FALSE),0)</f>
        <v>0</v>
      </c>
      <c r="BHD22" s="255">
        <f ca="1">BHB22-BHC22+1000</f>
        <v>1000</v>
      </c>
      <c r="BHE22" s="255">
        <f ca="1">IF(BGX22&lt;&gt;"",VLOOKUP(BGX22,BFA4:BFH29,8,FALSE),0)</f>
        <v>0</v>
      </c>
      <c r="BHF22" s="255">
        <f ca="1">IF(BGX22&lt;&gt;"",VLOOKUP(BGX22,BFA4:BFI29,9,FALSE),0)</f>
        <v>0</v>
      </c>
      <c r="BHG22" s="255" t="str">
        <f ca="1">IF(BGX22&lt;&gt;"",BHE22-BHF22+1000,"")</f>
        <v/>
      </c>
      <c r="BHH22" s="255" t="str">
        <f ca="1">IF(BGX22&lt;&gt;"",VLOOKUP(BGX22,BFA18:BFE22,5,FALSE),"")</f>
        <v/>
      </c>
      <c r="BHI22" s="255" t="str">
        <f ca="1">IF(BGX22&lt;&gt;"",VLOOKUP(BGX22,BFA18:BFH22,8,FALSE),"")</f>
        <v/>
      </c>
      <c r="BHJ22" s="255" t="str">
        <f ca="1">IF(BGX22&lt;&gt;"",VLOOKUP(BGX22,BFA18:BFO22,15,FALSE),"")</f>
        <v/>
      </c>
      <c r="BHK22" s="255" t="str">
        <f ca="1">IF(BGX22&lt;&gt;"",SUMPRODUCT((BJU3:BJU42=BGX22)*(BJX3:BJX42=BGX19)*BKA3:BKA42)+SUMPRODUCT((BJU3:BJU42=BGX22)*(BJX3:BJX42=BGX20)*BKA3:BKA42)+SUMPRODUCT((BJU3:BJU42=BGX22)*(BJX3:BJX42=BGX21)*BKA3:BKA42)+SUMPRODUCT((BJU3:BJU42=BGX19)*(BJX3:BJX42=BGX22)*BKB3:BKB42)+SUMPRODUCT((BJU3:BJU42=BGX20)*(BJX3:BJX42=BGX22)*BKB3:BKB42)+SUMPRODUCT((BJU3:BJU42=BGX21)*(BJX3:BJX42=BGX22)*BKB3:BKB42),"")</f>
        <v/>
      </c>
      <c r="BHL22" s="255" t="str">
        <f ca="1">IF(BGX22&lt;&gt;"",SUMPRODUCT((BJU3:BJU42=BGX22)*(BJX3:BJX42=BGX19)*BKC3:BKC42)+SUMPRODUCT((BJU3:BJU42=BGX22)*(BJX3:BJX42=BGX20)*BKC3:BKC42)+SUMPRODUCT((BJU3:BJU42=BGX22)*(BJX3:BJX42=BGX21)*BKC3:BKC42)+SUMPRODUCT((BJU3:BJU42=BGX19)*(BJX3:BJX42=BGX22)*BKD3:BKD42)+SUMPRODUCT((BJU3:BJU42=BGX20)*(BJX3:BJX42=BGX22)*BKD3:BKD42)+SUMPRODUCT((BJU3:BJU42=BGX21)*(BJX3:BJX42=BGX22)*BKD3:BKD42),"")</f>
        <v/>
      </c>
      <c r="BHM22" s="255" t="str">
        <f ca="1">IF(BGX22&lt;&gt;"",BGY22*4+BGZ22*2+BHK22+BHL22,"")</f>
        <v/>
      </c>
      <c r="BHN22" s="255" t="str">
        <f ca="1">IF(BGX22&lt;&gt;"",RANK(BHM22,BHM19:BHM22),"")</f>
        <v/>
      </c>
      <c r="BHO22" s="255">
        <f ca="1">SUMPRODUCT((BHM19:BHM22=BHM22)*(BHD19:BHD22&gt;BHD22))</f>
        <v>0</v>
      </c>
      <c r="BHP22" s="255">
        <f ca="1">SUMPRODUCT((BHM19:BHM22=BHM22)*(BHD19:BHD22=BHD22)*(BHG19:BHG22&gt;BHG22))</f>
        <v>0</v>
      </c>
      <c r="BHQ22" s="255">
        <f ca="1">SUMPRODUCT((BHM18:BHM22=BHM22)*(BHD18:BHD22=BHD22)*(BHG18:BHG22=BHG22)*(BHH18:BHH22&gt;BHH22))</f>
        <v>0</v>
      </c>
      <c r="BHR22" s="255">
        <f ca="1">SUMPRODUCT((BHM18:BHM22=BHM22)*(BHD18:BHD22=BHD22)*(BHG18:BHG22=BHG22)*(BHH18:BHH22=BHH22)*(BHI18:BHI22&gt;BHI22))</f>
        <v>0</v>
      </c>
      <c r="BHS22" s="255">
        <f ca="1">SUMPRODUCT((BHM18:BHM22=BHM22)*(BHD18:BHD22=BHD22)*(BHG18:BHG22=BHG22)*(BHH18:BHH22=BHH22)*(BHI18:BHI22=BHI22)*(BHJ18:BHJ22&gt;BHJ22))</f>
        <v>0</v>
      </c>
      <c r="BHT22" s="255" t="str">
        <f t="shared" ca="1" si="1101"/>
        <v/>
      </c>
      <c r="BHU22" s="255" t="str">
        <f ca="1">IF(BGX22&lt;&gt;"",INDEX(BGX19:BGX22,MATCH(5,BHT19:BHT22,0),0),"")</f>
        <v/>
      </c>
      <c r="BHV22" s="255" t="str">
        <f ca="1">IF(BFW20&lt;&gt;"",BFW20,"")</f>
        <v/>
      </c>
      <c r="BHW22" s="255" t="str">
        <f ca="1">IF(BHV22&lt;&gt;"",SUMPRODUCT((BJU3:BJU42=BHV22)*(BJX3:BJX42=BHV23)*(BKE3:BKE42="W"))+SUMPRODUCT((BJU3:BJU42=BHV22)*(BJX3:BJX42=BHV20)*(BKE3:BKE42="W"))+SUMPRODUCT((BJU3:BJU42=BHV22)*(BJX3:BJX42=BHV21)*(BKE3:BKE42="W"))+SUMPRODUCT((BJU3:BJU42=BHV23)*(BJX3:BJX42=BHV22)*(BKF3:BKF42="W"))+SUMPRODUCT((BJU3:BJU42=BHV20)*(BJX3:BJX42=BHV22)*(BKF3:BKF42="W"))+SUMPRODUCT((BJU3:BJU42=BHV21)*(BJX3:BJX42=BHV22)*(BKF3:BKF42="W")),"")</f>
        <v/>
      </c>
      <c r="BHX22" s="255" t="str">
        <f ca="1">IF(BHV22&lt;&gt;"",SUMPRODUCT((BJU3:BJU42=BHV22)*(BJX3:BJX42=BHV23)*(BKE3:BKE42="D"))+SUMPRODUCT((BJU3:BJU42=BHV22)*(BJX3:BJX42=BHV20)*(BKE3:BKE42="D"))+SUMPRODUCT((BJU3:BJU42=BHV22)*(BJX3:BJX42=BHV21)*(BKE3:BKE42="D"))+SUMPRODUCT((BJU3:BJU42=BHV23)*(BJX3:BJX42=BHV22)*(BKE3:BKE42="D"))+SUMPRODUCT((BJU3:BJU42=BHV20)*(BJX3:BJX42=BHV22)*(BKE3:BKE42="D"))+SUMPRODUCT((BJU3:BJU42=BHV21)*(BJX3:BJX42=BHV22)*(BKE3:BKE42="D")),"")</f>
        <v/>
      </c>
      <c r="BHY22" s="255" t="str">
        <f ca="1">IF(BHV22&lt;&gt;"",SUMPRODUCT((BJU3:BJU42=BHV22)*(BJX3:BJX42=BHV23)*(BKE3:BKE42="L"))+SUMPRODUCT((BJU3:BJU42=BHV22)*(BJX3:BJX42=BHV20)*(BKE3:BKE42="L"))+SUMPRODUCT((BJU3:BJU42=BHV22)*(BJX3:BJX42=BHV21)*(BKE3:BKE42="L"))+SUMPRODUCT((BJU3:BJU42=BHV23)*(BJX3:BJX42=BHV22)*(BKF3:BKF42="L"))+SUMPRODUCT((BJU3:BJU42=BHV20)*(BJX3:BJX42=BHV22)*(BKF3:BKF42="L"))+SUMPRODUCT((BJU3:BJU42=BHV21)*(BJX3:BJX42=BHV22)*(BKF3:BKF42="L")),"")</f>
        <v/>
      </c>
      <c r="BHZ22" s="255">
        <f ca="1">IF(BHV22&lt;&gt;"",VLOOKUP(BHV22,BFA4:BFE29,5,FALSE),0)</f>
        <v>0</v>
      </c>
      <c r="BIA22" s="255">
        <f ca="1">IF(BHV22&lt;&gt;"",VLOOKUP(BHV22,BFA4:BFF29,6,FALSE),0)</f>
        <v>0</v>
      </c>
      <c r="BIB22" s="255">
        <f ca="1">BHZ22-BIA22+1000</f>
        <v>1000</v>
      </c>
      <c r="BIC22" s="255">
        <f ca="1">IF(BHV22&lt;&gt;"",VLOOKUP(BHV22,BFA4:BFH29,8,FALSE),0)</f>
        <v>0</v>
      </c>
      <c r="BID22" s="255">
        <f ca="1">IF(BHV22&lt;&gt;"",VLOOKUP(BHV22,BFA4:BFI29,9,FALSE),0)</f>
        <v>0</v>
      </c>
      <c r="BIE22" s="255" t="str">
        <f ca="1">IF(BHV22&lt;&gt;"",BIC22-BID22+1000,"")</f>
        <v/>
      </c>
      <c r="BIF22" s="255" t="str">
        <f ca="1">IF(BHV22&lt;&gt;"",VLOOKUP(BHV22,BFA18:BFE22,5,FALSE),"")</f>
        <v/>
      </c>
      <c r="BIG22" s="255" t="str">
        <f ca="1">IF(BHV22&lt;&gt;"",VLOOKUP(BHV22,BFA18:BFH22,8,FALSE),"")</f>
        <v/>
      </c>
      <c r="BIH22" s="255" t="str">
        <f ca="1">IF(BHV22&lt;&gt;"",VLOOKUP(BHV22,BFA18:BFO22,15,FALSE),"")</f>
        <v/>
      </c>
      <c r="BII22" s="255" t="str">
        <f ca="1">IF(BHV22&lt;&gt;"",SUMPRODUCT((BJU3:BJU42=BHV22)*(BJX3:BJX42=BHV23)*BKA3:BKA42)+SUMPRODUCT((BJU3:BJU42=BHV22)*(BJX3:BJX42=BHV20)*BKA3:BKA42)+SUMPRODUCT((BJU3:BJU42=BHV22)*(BJX3:BJX42=BHV21)*BKA3:BKA42)+SUMPRODUCT((BJU3:BJU42=BHV23)*(BJX3:BJX42=BHV22)*BKB3:BKB42)+SUMPRODUCT((BJU3:BJU42=BHV20)*(BJX3:BJX42=BHV22)*BKB3:BKB42)+SUMPRODUCT((BJU3:BJU42=BHV21)*(BJX3:BJX42=BHV22)*BKB3:BKB42),"")</f>
        <v/>
      </c>
      <c r="BIJ22" s="255" t="str">
        <f ca="1">IF(BHV22&lt;&gt;"",SUMPRODUCT((BJU3:BJU42=BHV22)*(BJX3:BJX42=BHV23)*BKC3:BKC42)+SUMPRODUCT((BJU3:BJU42=BHV22)*(BJX3:BJX42=BHV20)*BKC3:BKC42)+SUMPRODUCT((BJU3:BJU42=BHV22)*(BJX3:BJX42=BHV21)*BKC3:BKC42)+SUMPRODUCT((BJU3:BJU42=BHV23)*(BJX3:BJX42=BHV22)*BKD3:BKD42)+SUMPRODUCT((BJU3:BJU42=BHV20)*(BJX3:BJX42=BHV22)*BKD3:BKD42)+SUMPRODUCT((BJU3:BJU42=BHV21)*(BJX3:BJX42=BHV22)*BKD3:BKD42),"")</f>
        <v/>
      </c>
      <c r="BIK22" s="255" t="str">
        <f ca="1">IF(BHV22&lt;&gt;"",BHW22*4+BHX22*2+BII22+BIJ22,"")</f>
        <v/>
      </c>
      <c r="BIL22" s="255" t="str">
        <f ca="1">IF(BHV22&lt;&gt;"",RANK(BIK22,BIK20:BIK23),"")</f>
        <v/>
      </c>
      <c r="BIM22" s="255">
        <f ca="1">SUMPRODUCT((BIK20:BIK23=BIK22)*(BIB20:BIB23&gt;BIB22))</f>
        <v>0</v>
      </c>
      <c r="BIN22" s="255">
        <f ca="1">SUMPRODUCT((BIK20:BIK23=BIK22)*(BIB20:BIB23=BIB22)*(BIE20:BIE23&gt;BIE22))</f>
        <v>0</v>
      </c>
      <c r="BIO22" s="255">
        <f ca="1">SUMPRODUCT((BIK18:BIK22=BIK22)*(BIB18:BIB22=BIB22)*(BIE18:BIE22=BIE22)*(BIF18:BIF22&gt;BIF22))</f>
        <v>0</v>
      </c>
      <c r="BIP22" s="255">
        <f ca="1">SUMPRODUCT((BIK18:BIK22=BIK22)*(BIB18:BIB22=BIB22)*(BIE18:BIE22=BIE22)*(BIF18:BIF22=BIF22)*(BIG18:BIG22&gt;BIG22))</f>
        <v>0</v>
      </c>
      <c r="BIQ22" s="255">
        <f ca="1">SUMPRODUCT((BIK18:BIK22=BIK22)*(BIB18:BIB22=BIB22)*(BIE18:BIE22=BIE22)*(BIF18:BIF22=BIF22)*(BIG18:BIG22=BIG22)*(BIH18:BIH22&gt;BIH22))</f>
        <v>0</v>
      </c>
      <c r="BIR22" s="255" t="str">
        <f t="shared" ca="1" si="1161"/>
        <v/>
      </c>
      <c r="BIS22" s="255" t="str">
        <f ca="1">IF(BHV22&lt;&gt;"",INDEX(BHV20:BHV22,MATCH(5,BIR20:BIR22,0),0),"")</f>
        <v/>
      </c>
      <c r="BIT22" s="255" t="str">
        <f ca="1">IF(BFX19&lt;&gt;"",BFX19,"")</f>
        <v/>
      </c>
      <c r="BIU22" s="255">
        <f ca="1">SUMPRODUCT((BJU3:BJU42=BIT22)*(BJX3:BJX42=BIT23)*(BKE3:BKE42="W"))+SUMPRODUCT((BJU3:BJU42=BIT22)*(BJX3:BJX42=BIT24)*(BKE3:BKE42="W"))+SUMPRODUCT((BJU3:BJU42=BIT22)*(BJX3:BJX42=BIT21)*(BKE3:BKE42="W"))+SUMPRODUCT((BJU3:BJU42=BIT23)*(BJX3:BJX42=BIT22)*(BKF3:BKF42="W"))+SUMPRODUCT((BJU3:BJU42=BIT24)*(BJX3:BJX42=BIT22)*(BKF3:BKF42="W"))+SUMPRODUCT((BJU3:BJU42=BIT21)*(BJX3:BJX42=BIT22)*(BKF3:BKF42="W"))</f>
        <v>0</v>
      </c>
      <c r="BIV22" s="255">
        <f ca="1">SUMPRODUCT((BJU3:BJU42=BIT22)*(BJX3:BJX42=BIT23)*(BKE3:BKE42="D"))+SUMPRODUCT((BJU3:BJU42=BIT22)*(BJX3:BJX42=BIT24)*(BKE3:BKE42="D"))+SUMPRODUCT((BJU3:BJU42=BIT22)*(BJX3:BJX42=BIT21)*(BKE3:BKE42="D"))+SUMPRODUCT((BJU3:BJU42=BIT23)*(BJX3:BJX42=BIT22)*(BKE3:BKE42="D"))+SUMPRODUCT((BJU3:BJU42=BIT24)*(BJX3:BJX42=BIT22)*(BKE3:BKE42="D"))+SUMPRODUCT((BJU3:BJU42=BIT21)*(BJX3:BJX42=BIT22)*(BKE3:BKE42="D"))</f>
        <v>0</v>
      </c>
      <c r="BIW22" s="255">
        <f ca="1">SUMPRODUCT((BJU3:BJU42=BIT22)*(BJX3:BJX42=BIT23)*(BKE3:BKE42="L"))+SUMPRODUCT((BJU3:BJU42=BIT22)*(BJX3:BJX42=BIT24)*(BKE3:BKE42="L"))+SUMPRODUCT((BJU3:BJU42=BIT22)*(BJX3:BJX42=BIT21)*(BKE3:BKE42="L"))+SUMPRODUCT((BJU3:BJU42=BIT23)*(BJX3:BJX42=BIT22)*(BKF3:BKF42="L"))+SUMPRODUCT((BJU3:BJU42=BIT24)*(BJX3:BJX42=BIT22)*(BKF3:BKF42="L"))+SUMPRODUCT((BJU3:BJU42=BIT21)*(BJX3:BJX42=BIT22)*(BKF3:BKF42="L"))</f>
        <v>0</v>
      </c>
      <c r="BIX22" s="255">
        <f ca="1">IF(BIT22&lt;&gt;"",VLOOKUP(BIT22,BFA4:BFE29,5,FALSE),0)</f>
        <v>0</v>
      </c>
      <c r="BIY22" s="255">
        <f ca="1">IF(BIT22&lt;&gt;"",VLOOKUP(BIT22,BFA4:BFF29,6,FALSE),0)</f>
        <v>0</v>
      </c>
      <c r="BIZ22" s="255">
        <f ca="1">BIX22-BIY22+1000</f>
        <v>1000</v>
      </c>
      <c r="BJA22" s="255">
        <f ca="1">IF(BIT22&lt;&gt;"",VLOOKUP(BIT22,BFA4:BFH29,8,FALSE),0)</f>
        <v>0</v>
      </c>
      <c r="BJB22" s="255">
        <f ca="1">IF(BIT22&lt;&gt;"",VLOOKUP(BIT22,BFA4:BFI29,9,FALSE),0)</f>
        <v>0</v>
      </c>
      <c r="BJC22" s="255">
        <f t="shared" ref="BJC22" ca="1" si="1240">BJA22-BJB22+1000</f>
        <v>1000</v>
      </c>
      <c r="BJD22" s="255" t="str">
        <f ca="1">IF(BIT22&lt;&gt;"",VLOOKUP(BIT22,BFA18:BFE22,5,FALSE),"")</f>
        <v/>
      </c>
      <c r="BJE22" s="255" t="str">
        <f ca="1">IF(BIT22&lt;&gt;"",VLOOKUP(BIT22,BFA18:BFH22,8,FALSE),"")</f>
        <v/>
      </c>
      <c r="BJF22" s="255" t="str">
        <f ca="1">IF(BIT22&lt;&gt;"",VLOOKUP(BIT22,BFA18:BFO22,15,FALSE),"")</f>
        <v/>
      </c>
      <c r="BJG22" s="255">
        <f ca="1">SUMPRODUCT((BJU3:BJU42=BIT22)*(BJX3:BJX42=BIT23)*BKA3:BKA42)+SUMPRODUCT((BJU3:BJU42=BIT22)*(BJX3:BJX42=BIT24)*BKA3:BKA42)+SUMPRODUCT((BJU3:BJU42=BIT22)*(BJX3:BJX42=BIT21)*BKA3:BKA42)+SUMPRODUCT((BJU3:BJU42=BIT23)*(BJX3:BJX42=BIT22)*BKB3:BKB42)+SUMPRODUCT((BJU3:BJU42=BIT24)*(BJX3:BJX42=BIT22)*BKB3:BKB42)+SUMPRODUCT((BJU3:BJU42=BIT21)*(BJX3:BJX42=BIT22)*BKB3:BKB42)</f>
        <v>0</v>
      </c>
      <c r="BJH22" s="255">
        <f ca="1">SUMPRODUCT((BJU3:BJU42=BIT22)*(BJX3:BJX42=BIT23)*BKC3:BKC42)+SUMPRODUCT((BJU3:BJU42=BIT22)*(BJX3:BJX42=BIT24)*BKC3:BKC42)+SUMPRODUCT((BJU3:BJU42=BIT22)*(BJX3:BJX42=BIT21)*BKC3:BKC42)+SUMPRODUCT((BJU3:BJU42=BIT23)*(BJX3:BJX42=BIT22)*BKD3:BKD42)+SUMPRODUCT((BJU3:BJU42=BIT24)*(BJX3:BJX42=BIT22)*BKD3:BKD42)+SUMPRODUCT((BJU3:BJU42=BIT21)*(BJX3:BJX42=BIT22)*BKD3:BKD42)</f>
        <v>0</v>
      </c>
      <c r="BJI22" s="255">
        <f t="shared" ref="BJI22" ca="1" si="1241">BIU22*4+BIV22*2+BJG22+BJH22</f>
        <v>0</v>
      </c>
      <c r="BJJ22" s="255" t="str">
        <f ca="1">IF(BIT22&lt;&gt;"",RANK(BJI22,BJI21:BJI24),"")</f>
        <v/>
      </c>
      <c r="BJK22" s="255">
        <f ca="1">SUMPRODUCT((BJI21:BJI24=BJI22)*(BIZ21:BIZ24&gt;BIZ22))</f>
        <v>0</v>
      </c>
      <c r="BJL22" s="255">
        <f ca="1">SUMPRODUCT((BJI21:BJI24=BJI22)*(BIZ21:BIZ24=BIZ22)*(BJC21:BJC24&gt;BJC22))</f>
        <v>0</v>
      </c>
      <c r="BJM22" s="255">
        <f ca="1">SUMPRODUCT((BJI18:BJI22=BJI22)*(BIZ18:BIZ22=BIZ22)*(BJC18:BJC22=BJC22)*(BJD18:BJD22&gt;BJD22))</f>
        <v>0</v>
      </c>
      <c r="BJN22" s="255">
        <f ca="1">SUMPRODUCT((BJI18:BJI22=BJI22)*(BIZ18:BIZ22=BIZ22)*(BJC18:BJC22=BJC22)*(BJD18:BJD22=BJD22)*(BJE18:BJE22&gt;BJE22))</f>
        <v>0</v>
      </c>
      <c r="BJO22" s="255">
        <f ca="1">SUMPRODUCT((BJI18:BJI22=BJI22)*(BIZ18:BIZ22=BIZ22)*(BJC18:BJC22=BJC22)*(BJD18:BJD22=BJD22)*(BJE18:BJE22=BJE22)*(BJF18:BJF22&gt;BJF22))</f>
        <v>0</v>
      </c>
      <c r="BJP22" s="255" t="str">
        <f t="shared" ca="1" si="1205"/>
        <v/>
      </c>
      <c r="BJQ22" s="255" t="str">
        <f ca="1">IF(BIT21&lt;&gt;"",IF(BIT21=BJQ21,BIT22,BIT21),"")</f>
        <v/>
      </c>
      <c r="BJR22" s="255" t="str">
        <f ca="1">IF(BJQ22&lt;&gt;"",BJQ22,IF(BIS22&lt;&gt;"",BIS22,IF(BHU22&lt;&gt;"",BHU22,IF(BGW22&lt;&gt;"",BGW22,BFS22))))</f>
        <v>New Zealand</v>
      </c>
      <c r="BJS22" s="255">
        <v>5</v>
      </c>
      <c r="BJT22" s="255">
        <v>20</v>
      </c>
      <c r="BJU22" s="255" t="str">
        <f t="shared" si="98"/>
        <v>Tonga</v>
      </c>
      <c r="BJV22" s="255" t="str">
        <f ca="1">IF(OFFSET('All Players'!$W29,0,BJV$1)&lt;&gt;"",OFFSET('All Players'!$W29,0,BJV$1),"")</f>
        <v/>
      </c>
      <c r="BJW22" s="255" t="str">
        <f ca="1">IF(OFFSET('All Players'!$Y29,0,BJV$1)&lt;&gt;"",OFFSET('All Players'!$Y29,0,BJV$1),"")</f>
        <v/>
      </c>
      <c r="BJX22" s="255" t="str">
        <f t="shared" si="99"/>
        <v>Namibia</v>
      </c>
      <c r="BJY22" s="255" t="str">
        <f ca="1">IF(OFFSET('All Players'!$AA29,0,BJX$1)&lt;&gt;"",OFFSET('All Players'!$AA29,0,BJX$1),"")</f>
        <v/>
      </c>
      <c r="BJZ22" s="255" t="str">
        <f ca="1">IF(OFFSET('All Players'!$AC29,0,BJY$1)&lt;&gt;"",OFFSET('All Players'!$AC29,0,BJY$1),"")</f>
        <v/>
      </c>
      <c r="BKA22" s="255">
        <f t="shared" ca="1" si="100"/>
        <v>0</v>
      </c>
      <c r="BKB22" s="255">
        <f t="shared" ca="1" si="101"/>
        <v>0</v>
      </c>
      <c r="BKC22" s="255">
        <f t="shared" ca="1" si="102"/>
        <v>0</v>
      </c>
      <c r="BKD22" s="255">
        <f t="shared" ca="1" si="103"/>
        <v>0</v>
      </c>
      <c r="BKE22" s="255" t="str">
        <f t="shared" ca="1" si="104"/>
        <v/>
      </c>
      <c r="BKF22" s="255" t="str">
        <f t="shared" ca="1" si="105"/>
        <v/>
      </c>
      <c r="BKG22" s="255">
        <f ca="1">VLOOKUP(BKH22,BOY18:BOZ22,2,FALSE)</f>
        <v>1</v>
      </c>
      <c r="BKH22" s="255" t="s">
        <v>49</v>
      </c>
      <c r="BKI22" s="255">
        <f t="shared" ca="1" si="957"/>
        <v>0</v>
      </c>
      <c r="BKJ22" s="255">
        <f t="shared" ca="1" si="958"/>
        <v>0</v>
      </c>
      <c r="BKK22" s="255">
        <f t="shared" ca="1" si="959"/>
        <v>0</v>
      </c>
      <c r="BKL22" s="255">
        <f t="shared" ca="1" si="960"/>
        <v>0</v>
      </c>
      <c r="BKM22" s="255">
        <f t="shared" ca="1" si="1102"/>
        <v>0</v>
      </c>
      <c r="BKN22" s="255">
        <f t="shared" ca="1" si="961"/>
        <v>1000</v>
      </c>
      <c r="BKO22" s="255">
        <f t="shared" ca="1" si="1103"/>
        <v>0</v>
      </c>
      <c r="BKP22" s="255">
        <f t="shared" ca="1" si="1104"/>
        <v>0</v>
      </c>
      <c r="BKQ22" s="255">
        <f t="shared" ca="1" si="962"/>
        <v>1000</v>
      </c>
      <c r="BKR22" s="255">
        <f t="shared" ca="1" si="963"/>
        <v>0</v>
      </c>
      <c r="BKS22" s="255">
        <f ca="1">SUMIF(BPB:BPB,BKH22,BPH:BPH)+SUMIF(BPE:BPE,BKH22,BPI:BPI)</f>
        <v>0</v>
      </c>
      <c r="BKT22" s="255">
        <f ca="1">SUMIF(BPB:BPB,BKH22,BPJ:BPJ)+SUMIF(BPE:BPE,BKH22,BPK:BPK)</f>
        <v>0</v>
      </c>
      <c r="BKU22" s="255">
        <f t="shared" ca="1" si="964"/>
        <v>0</v>
      </c>
      <c r="BKV22" s="255">
        <v>21</v>
      </c>
      <c r="BKW22" s="255">
        <f t="shared" ca="1" si="1105"/>
        <v>1</v>
      </c>
      <c r="BKY22" s="255">
        <f ca="1">RANK(BKU22,BKU$18:BKU$22)+COUNTIF(BKU$18:BKU22,BKU22)-1</f>
        <v>5</v>
      </c>
      <c r="BKZ22" s="255" t="str">
        <f ca="1">INDEX(BKH$18:BKH$22,MATCH(5,BKY$18:BKY$22,0),0)</f>
        <v>Namibia</v>
      </c>
      <c r="BLA22" s="255">
        <f t="shared" ca="1" si="1106"/>
        <v>1</v>
      </c>
      <c r="BLB22" s="255" t="str">
        <f ca="1">IF(AND(BLB21&lt;&gt;"",BLA22=1),BKZ22,"")</f>
        <v>Namibia</v>
      </c>
      <c r="BLG22" s="255" t="str">
        <f t="shared" ca="1" si="1107"/>
        <v>Namibia</v>
      </c>
      <c r="BLH22" s="255">
        <f ca="1">SUMPRODUCT((BPB3:BPB42=BLG22)*(BPE3:BPE42=BLG18)*(BPL3:BPL42="W"))+SUMPRODUCT((BPB3:BPB42=BLG22)*(BPE3:BPE42=BLG19)*(BPL3:BPL42="W"))+SUMPRODUCT((BPB3:BPB42=BLG22)*(BPE3:BPE42=BLG20)*(BPL3:BPL42="W"))+SUMPRODUCT((BPB3:BPB42=BLG22)*(BPE3:BPE42=BLG21)*(BPL3:BPL42="W"))+SUMPRODUCT((BPB3:BPB42=BLG18)*(BPE3:BPE42=BLG22)*(BPM3:BPM42="W"))+SUMPRODUCT((BPB3:BPB42=BLG19)*(BPE3:BPE42=BLG22)*(BPM3:BPM42="W"))+SUMPRODUCT((BPB3:BPB42=BLG20)*(BPE3:BPE42=BLG22)*(BPM3:BPM42="W"))+SUMPRODUCT((BPB3:BPB42=BLG21)*(BPE3:BPE42=BLG22)*(BPM3:BPM42="W"))</f>
        <v>0</v>
      </c>
      <c r="BLI22" s="255">
        <f ca="1">SUMPRODUCT((BPB3:BPB42=BLG22)*(BPE3:BPE42=BLG18)*(BPL3:BPL42="D"))+SUMPRODUCT((BPB3:BPB42=BLG22)*(BPE3:BPE42=BLG19)*(BPL3:BPL42="D"))+SUMPRODUCT((BPB3:BPB42=BLG22)*(BPE3:BPE42=BLG20)*(BPL3:BPL42="D"))+SUMPRODUCT((BPB3:BPB42=BLG22)*(BPE3:BPE42=BLG21)*(BPL3:BPL42="D"))+SUMPRODUCT((BPB3:BPB42=BLG18)*(BPE3:BPE42=BLG22)*(BPL3:BPL42="D"))+SUMPRODUCT((BPB3:BPB42=BLG19)*(BPE3:BPE42=BLG22)*(BPL3:BPL42="D"))+SUMPRODUCT((BPB3:BPB42=BLG20)*(BPE3:BPE42=BLG22)*(BPL3:BPL42="D"))+SUMPRODUCT((BPB3:BPB42=BLG21)*(BPE3:BPE42=BLG22)*(BPL3:BPL42="D"))</f>
        <v>0</v>
      </c>
      <c r="BLJ22" s="255">
        <f ca="1">SUMPRODUCT((BPB3:BPB42=BLG22)*(BPE3:BPE42=BLG18)*(BPL3:BPL42="L"))+SUMPRODUCT((BPB3:BPB42=BLG22)*(BPE3:BPE42=BLG19)*(BPL3:BPL42="L"))+SUMPRODUCT((BPB3:BPB42=BLG22)*(BPE3:BPE42=BLG20)*(BPL3:BPL42="L"))+SUMPRODUCT((BPB3:BPB42=BLG22)*(BPE3:BPE42=BLG21)*(BPL3:BPL42="L"))+SUMPRODUCT((BPB3:BPB42=BLG18)*(BPE3:BPE42=BLG22)*(BPM3:BPM42="L"))+SUMPRODUCT((BPB3:BPB42=BLG19)*(BPE3:BPE42=BLG22)*(BPM3:BPM42="L"))+SUMPRODUCT((BPB3:BPB42=BLG20)*(BPE3:BPE42=BLG22)*(BPM3:BPM42="L"))+SUMPRODUCT((BPB3:BPB42=BLG21)*(BPE3:BPE42=BLG22)*(BPM3:BPM42="L"))</f>
        <v>0</v>
      </c>
      <c r="BLK22" s="255">
        <f ca="1">IF(BLG22&lt;&gt;"",VLOOKUP(BLG22,BKH4:BKL29,5,FALSE),0)</f>
        <v>0</v>
      </c>
      <c r="BLL22" s="255">
        <f ca="1">IF(BLG22&lt;&gt;"",VLOOKUP(BLG22,BKH4:BKM29,6,FALSE),0)</f>
        <v>0</v>
      </c>
      <c r="BLM22" s="255">
        <f ca="1">BLK22-BLL22+1000</f>
        <v>1000</v>
      </c>
      <c r="BLN22" s="255">
        <f ca="1">IF(BLG22&lt;&gt;"",VLOOKUP(BLG22,BKH4:BKO29,8,FALSE),0)</f>
        <v>0</v>
      </c>
      <c r="BLO22" s="255">
        <f ca="1">IF(BLG22&lt;&gt;"",VLOOKUP(BLG22,BKH4:BKP29,9,FALSE),0)</f>
        <v>0</v>
      </c>
      <c r="BLP22" s="255">
        <f ca="1">IF(BLG22&lt;&gt;"",BLN22-BLO22+1000,"")</f>
        <v>1000</v>
      </c>
      <c r="BLQ22" s="255">
        <f ca="1">IF(BLG22&lt;&gt;"",VLOOKUP(BLG22,BKH18:BKL22,5,FALSE),"")</f>
        <v>0</v>
      </c>
      <c r="BLR22" s="255">
        <f ca="1">IF(BLG22&lt;&gt;"",VLOOKUP(BLG22,BKH18:BKO22,8,FALSE),"")</f>
        <v>0</v>
      </c>
      <c r="BLS22" s="255">
        <f ca="1">IF(BLG22&lt;&gt;"",VLOOKUP(BLG22,BKH18:BKV22,15,FALSE),"")</f>
        <v>21</v>
      </c>
      <c r="BLT22" s="255">
        <f ca="1">SUMPRODUCT((BPB3:BPB42=BLG22)*(BPE3:BPE42=BLG18)*BPH3:BPH42)+SUMPRODUCT((BPB3:BPB42=BLG22)*(BPE3:BPE42=BLG19)*BPH3:BPH42)+SUMPRODUCT((BPB3:BPB42=BLG22)*(BPE3:BPE42=BLG20)*BPH3:BPH42)+SUMPRODUCT((BPB3:BPB42=BLG22)*(BPE3:BPE42=BLG21)*BPH3:BPH42)+SUMPRODUCT((BPB3:BPB42=BLG18)*(BPE3:BPE42=BLG22)*BPI3:BPI42)+SUMPRODUCT((BPB3:BPB42=BLG19)*(BPE3:BPE42=BLG22)*BPI3:BPI42)+SUMPRODUCT((BPB3:BPB42=BLG20)*(BPE3:BPE42=BLG22)*BPI3:BPI42)+SUMPRODUCT((BPB3:BPB42=BLG21)*(BPE3:BPE42=BLG22)*BPI3:BPI42)</f>
        <v>0</v>
      </c>
      <c r="BLU22" s="255">
        <f ca="1">SUMPRODUCT((BPB3:BPB42=BLG22)*(BPE3:BPE42=BLG18)*BPJ3:BPJ42)+SUMPRODUCT((BPB3:BPB42=BLG22)*(BPE3:BPE42=BLG19)*BPJ3:BPJ42)+SUMPRODUCT((BPB3:BPB42=BLG22)*(BPE3:BPE42=BLG20)*BPJ3:BPJ42)+SUMPRODUCT((BPB3:BPB42=BLG22)*(BPE3:BPE42=BLG21)*BPJ3:BPJ42)+SUMPRODUCT((BPB3:BPB42=BLG18)*(BPE3:BPE42=BLG22)*BPK3:BPK42)+SUMPRODUCT((BPB3:BPB42=BLG19)*(BPE3:BPE42=BLG22)*BPK3:BPK42)+SUMPRODUCT((BPB3:BPB42=BLG20)*(BPE3:BPE42=BLG22)*BPK3:BPK42)+SUMPRODUCT((BPB3:BPB42=BLG21)*(BPE3:BPE42=BLG22)*BPK3:BPK42)</f>
        <v>0</v>
      </c>
      <c r="BLV22" s="255">
        <f ca="1">IF(BLG22&lt;&gt;"",BLH22*4+BLI22*2+BLT22+BLU22,"")</f>
        <v>0</v>
      </c>
      <c r="BLW22" s="255">
        <f ca="1">IF(BLG22&lt;&gt;"",RANK(BLV22,BLV18:BLV22),"")</f>
        <v>1</v>
      </c>
      <c r="BLX22" s="255">
        <f ca="1">SUMPRODUCT((BLV18:BLV22=BLV22)*(BLM18:BLM22&gt;BLM22))</f>
        <v>0</v>
      </c>
      <c r="BLY22" s="255">
        <f ca="1">SUMPRODUCT((BLV18:BLV22=BLV22)*(BLM18:BLM22=BLM22)*(BLP18:BLP22&gt;BLP22))</f>
        <v>0</v>
      </c>
      <c r="BLZ22" s="255">
        <f ca="1">SUMPRODUCT((BLV18:BLV22=BLV22)*(BLM18:BLM22=BLM22)*(BLP18:BLP22=BLP22)*(BLQ18:BLQ22&gt;BLQ22))</f>
        <v>0</v>
      </c>
      <c r="BMA22" s="255">
        <f ca="1">SUMPRODUCT((BLV18:BLV22=BLV22)*(BLM18:BLM22=BLM22)*(BLP18:BLP22=BLP22)*(BLQ18:BLQ22=BLQ22)*(BLR18:BLR22&gt;BLR22))</f>
        <v>0</v>
      </c>
      <c r="BMB22" s="255">
        <f ca="1">SUMPRODUCT((BLV18:BLV22=BLV22)*(BLM18:BLM22=BLM22)*(BLP18:BLP22=BLP22)*(BLQ18:BLQ22=BLQ22)*(BLR18:BLR22=BLR22)*(BLS18:BLS22&gt;BLS22))</f>
        <v>0</v>
      </c>
      <c r="BMC22" s="255">
        <f t="shared" ca="1" si="965"/>
        <v>1</v>
      </c>
      <c r="BMD22" s="255" t="str">
        <f ca="1">IF(BLG22&lt;&gt;"",INDEX(BLG18:BLG22,MATCH(5,BMC18:BMC22,0),0),"")</f>
        <v>New Zealand</v>
      </c>
      <c r="BME22" s="255" t="str">
        <f ca="1">IF(BLC21&lt;&gt;"",BLC21,"")</f>
        <v/>
      </c>
      <c r="BMF22" s="255" t="str">
        <f ca="1">IF(BME22&lt;&gt;"",SUMPRODUCT((BPB3:BPB42=BME22)*(BPE3:BPE42=BME19)*(BPL3:BPL42="W"))+SUMPRODUCT((BPB3:BPB42=BME22)*(BPE3:BPE42=BME20)*(BPL3:BPL42="W"))+SUMPRODUCT((BPB3:BPB42=BME22)*(BPE3:BPE42=BME21)*(BPL3:BPL42="W"))+SUMPRODUCT((BPB3:BPB42=BME19)*(BPE3:BPE42=BME22)*(BPL3:BPL42="W"))+SUMPRODUCT((BPB3:BPB42=BME20)*(BPE3:BPE42=BME22)*(BPL3:BPL42="W"))+SUMPRODUCT((BPB3:BPB42=BME21)*(BPE3:BPE42=BME22)*(BPL3:BPL42="W")),"")</f>
        <v/>
      </c>
      <c r="BMG22" s="255" t="str">
        <f ca="1">IF(BME22&lt;&gt;"",SUMPRODUCT((BPB3:BPB42=BME22)*(BPE3:BPE42=BME19)*(BPL3:BPL42="D"))+SUMPRODUCT((BPB3:BPB42=BME22)*(BPE3:BPE42=BME20)*(BPL3:BPL42="D"))+SUMPRODUCT((BPB3:BPB42=BME22)*(BPE3:BPE42=BME21)*(BPL3:BPL42="D"))+SUMPRODUCT((BPB3:BPB42=BME19)*(BPE3:BPE42=BME22)*(BPL3:BPL42="D"))+SUMPRODUCT((BPB3:BPB42=BME20)*(BPE3:BPE42=BME22)*(BPL3:BPL42="D"))+SUMPRODUCT((BPB3:BPB42=BME21)*(BPE3:BPE42=BME22)*(BPL3:BPL42="D")),"")</f>
        <v/>
      </c>
      <c r="BMH22" s="255" t="str">
        <f ca="1">IF(BME22&lt;&gt;"",SUMPRODUCT((BPB3:BPB42=BME22)*(BPE3:BPE42=BME19)*(BPL3:BPL42="L"))+SUMPRODUCT((BPB3:BPB42=BME22)*(BPE3:BPE42=BME20)*(BPL3:BPL42="L"))+SUMPRODUCT((BPB3:BPB42=BME22)*(BPE3:BPE42=BME21)*(BPL3:BPL42="L"))+SUMPRODUCT((BPB3:BPB42=BME19)*(BPE3:BPE42=BME22)*(BPL3:BPL42="L"))+SUMPRODUCT((BPB3:BPB42=BME20)*(BPE3:BPE42=BME22)*(BPL3:BPL42="L"))+SUMPRODUCT((BPB3:BPB42=BME21)*(BPE3:BPE42=BME22)*(BPL3:BPL42="L")),"")</f>
        <v/>
      </c>
      <c r="BMI22" s="255">
        <f ca="1">IF(BME22&lt;&gt;"",VLOOKUP(BME22,BKH4:BKL29,5,FALSE),0)</f>
        <v>0</v>
      </c>
      <c r="BMJ22" s="255">
        <f ca="1">IF(BME22&lt;&gt;"",VLOOKUP(BME22,BKH4:BKM29,6,FALSE),0)</f>
        <v>0</v>
      </c>
      <c r="BMK22" s="255">
        <f ca="1">BMI22-BMJ22+1000</f>
        <v>1000</v>
      </c>
      <c r="BML22" s="255">
        <f ca="1">IF(BME22&lt;&gt;"",VLOOKUP(BME22,BKH4:BKO29,8,FALSE),0)</f>
        <v>0</v>
      </c>
      <c r="BMM22" s="255">
        <f ca="1">IF(BME22&lt;&gt;"",VLOOKUP(BME22,BKH4:BKP29,9,FALSE),0)</f>
        <v>0</v>
      </c>
      <c r="BMN22" s="255" t="str">
        <f ca="1">IF(BME22&lt;&gt;"",BML22-BMM22+1000,"")</f>
        <v/>
      </c>
      <c r="BMO22" s="255" t="str">
        <f ca="1">IF(BME22&lt;&gt;"",VLOOKUP(BME22,BKH18:BKL22,5,FALSE),"")</f>
        <v/>
      </c>
      <c r="BMP22" s="255" t="str">
        <f ca="1">IF(BME22&lt;&gt;"",VLOOKUP(BME22,BKH18:BKO22,8,FALSE),"")</f>
        <v/>
      </c>
      <c r="BMQ22" s="255" t="str">
        <f ca="1">IF(BME22&lt;&gt;"",VLOOKUP(BME22,BKH18:BKV22,15,FALSE),"")</f>
        <v/>
      </c>
      <c r="BMR22" s="255" t="str">
        <f ca="1">IF(BME22&lt;&gt;"",SUMPRODUCT((BPB3:BPB42=BME22)*(BPE3:BPE42=BME19)*BPH3:BPH42)+SUMPRODUCT((BPB3:BPB42=BME22)*(BPE3:BPE42=BME20)*BPH3:BPH42)+SUMPRODUCT((BPB3:BPB42=BME22)*(BPE3:BPE42=BME21)*BPH3:BPH42)+SUMPRODUCT((BPB3:BPB42=BME19)*(BPE3:BPE42=BME22)*BPI3:BPI42)+SUMPRODUCT((BPB3:BPB42=BME20)*(BPE3:BPE42=BME22)*BPI3:BPI42)+SUMPRODUCT((BPB3:BPB42=BME21)*(BPE3:BPE42=BME22)*BPI3:BPI42),"")</f>
        <v/>
      </c>
      <c r="BMS22" s="255" t="str">
        <f ca="1">IF(BME22&lt;&gt;"",SUMPRODUCT((BPB3:BPB42=BME22)*(BPE3:BPE42=BME19)*BPJ3:BPJ42)+SUMPRODUCT((BPB3:BPB42=BME22)*(BPE3:BPE42=BME20)*BPJ3:BPJ42)+SUMPRODUCT((BPB3:BPB42=BME22)*(BPE3:BPE42=BME21)*BPJ3:BPJ42)+SUMPRODUCT((BPB3:BPB42=BME19)*(BPE3:BPE42=BME22)*BPK3:BPK42)+SUMPRODUCT((BPB3:BPB42=BME20)*(BPE3:BPE42=BME22)*BPK3:BPK42)+SUMPRODUCT((BPB3:BPB42=BME21)*(BPE3:BPE42=BME22)*BPK3:BPK42),"")</f>
        <v/>
      </c>
      <c r="BMT22" s="255" t="str">
        <f ca="1">IF(BME22&lt;&gt;"",BMF22*4+BMG22*2+BMR22+BMS22,"")</f>
        <v/>
      </c>
      <c r="BMU22" s="255" t="str">
        <f ca="1">IF(BME22&lt;&gt;"",RANK(BMT22,BMT19:BMT22),"")</f>
        <v/>
      </c>
      <c r="BMV22" s="255">
        <f ca="1">SUMPRODUCT((BMT19:BMT22=BMT22)*(BMK19:BMK22&gt;BMK22))</f>
        <v>0</v>
      </c>
      <c r="BMW22" s="255">
        <f ca="1">SUMPRODUCT((BMT19:BMT22=BMT22)*(BMK19:BMK22=BMK22)*(BMN19:BMN22&gt;BMN22))</f>
        <v>0</v>
      </c>
      <c r="BMX22" s="255">
        <f ca="1">SUMPRODUCT((BMT18:BMT22=BMT22)*(BMK18:BMK22=BMK22)*(BMN18:BMN22=BMN22)*(BMO18:BMO22&gt;BMO22))</f>
        <v>0</v>
      </c>
      <c r="BMY22" s="255">
        <f ca="1">SUMPRODUCT((BMT18:BMT22=BMT22)*(BMK18:BMK22=BMK22)*(BMN18:BMN22=BMN22)*(BMO18:BMO22=BMO22)*(BMP18:BMP22&gt;BMP22))</f>
        <v>0</v>
      </c>
      <c r="BMZ22" s="255">
        <f ca="1">SUMPRODUCT((BMT18:BMT22=BMT22)*(BMK18:BMK22=BMK22)*(BMN18:BMN22=BMN22)*(BMO18:BMO22=BMO22)*(BMP18:BMP22=BMP22)*(BMQ18:BMQ22&gt;BMQ22))</f>
        <v>0</v>
      </c>
      <c r="BNA22" s="255" t="str">
        <f t="shared" ca="1" si="1110"/>
        <v/>
      </c>
      <c r="BNB22" s="255" t="str">
        <f ca="1">IF(BME22&lt;&gt;"",INDEX(BME19:BME22,MATCH(5,BNA19:BNA22,0),0),"")</f>
        <v/>
      </c>
      <c r="BNC22" s="255" t="str">
        <f ca="1">IF(BLD20&lt;&gt;"",BLD20,"")</f>
        <v/>
      </c>
      <c r="BND22" s="255" t="str">
        <f ca="1">IF(BNC22&lt;&gt;"",SUMPRODUCT((BPB3:BPB42=BNC22)*(BPE3:BPE42=BNC23)*(BPL3:BPL42="W"))+SUMPRODUCT((BPB3:BPB42=BNC22)*(BPE3:BPE42=BNC20)*(BPL3:BPL42="W"))+SUMPRODUCT((BPB3:BPB42=BNC22)*(BPE3:BPE42=BNC21)*(BPL3:BPL42="W"))+SUMPRODUCT((BPB3:BPB42=BNC23)*(BPE3:BPE42=BNC22)*(BPM3:BPM42="W"))+SUMPRODUCT((BPB3:BPB42=BNC20)*(BPE3:BPE42=BNC22)*(BPM3:BPM42="W"))+SUMPRODUCT((BPB3:BPB42=BNC21)*(BPE3:BPE42=BNC22)*(BPM3:BPM42="W")),"")</f>
        <v/>
      </c>
      <c r="BNE22" s="255" t="str">
        <f ca="1">IF(BNC22&lt;&gt;"",SUMPRODUCT((BPB3:BPB42=BNC22)*(BPE3:BPE42=BNC23)*(BPL3:BPL42="D"))+SUMPRODUCT((BPB3:BPB42=BNC22)*(BPE3:BPE42=BNC20)*(BPL3:BPL42="D"))+SUMPRODUCT((BPB3:BPB42=BNC22)*(BPE3:BPE42=BNC21)*(BPL3:BPL42="D"))+SUMPRODUCT((BPB3:BPB42=BNC23)*(BPE3:BPE42=BNC22)*(BPL3:BPL42="D"))+SUMPRODUCT((BPB3:BPB42=BNC20)*(BPE3:BPE42=BNC22)*(BPL3:BPL42="D"))+SUMPRODUCT((BPB3:BPB42=BNC21)*(BPE3:BPE42=BNC22)*(BPL3:BPL42="D")),"")</f>
        <v/>
      </c>
      <c r="BNF22" s="255" t="str">
        <f ca="1">IF(BNC22&lt;&gt;"",SUMPRODUCT((BPB3:BPB42=BNC22)*(BPE3:BPE42=BNC23)*(BPL3:BPL42="L"))+SUMPRODUCT((BPB3:BPB42=BNC22)*(BPE3:BPE42=BNC20)*(BPL3:BPL42="L"))+SUMPRODUCT((BPB3:BPB42=BNC22)*(BPE3:BPE42=BNC21)*(BPL3:BPL42="L"))+SUMPRODUCT((BPB3:BPB42=BNC23)*(BPE3:BPE42=BNC22)*(BPM3:BPM42="L"))+SUMPRODUCT((BPB3:BPB42=BNC20)*(BPE3:BPE42=BNC22)*(BPM3:BPM42="L"))+SUMPRODUCT((BPB3:BPB42=BNC21)*(BPE3:BPE42=BNC22)*(BPM3:BPM42="L")),"")</f>
        <v/>
      </c>
      <c r="BNG22" s="255">
        <f ca="1">IF(BNC22&lt;&gt;"",VLOOKUP(BNC22,BKH4:BKL29,5,FALSE),0)</f>
        <v>0</v>
      </c>
      <c r="BNH22" s="255">
        <f ca="1">IF(BNC22&lt;&gt;"",VLOOKUP(BNC22,BKH4:BKM29,6,FALSE),0)</f>
        <v>0</v>
      </c>
      <c r="BNI22" s="255">
        <f ca="1">BNG22-BNH22+1000</f>
        <v>1000</v>
      </c>
      <c r="BNJ22" s="255">
        <f ca="1">IF(BNC22&lt;&gt;"",VLOOKUP(BNC22,BKH4:BKO29,8,FALSE),0)</f>
        <v>0</v>
      </c>
      <c r="BNK22" s="255">
        <f ca="1">IF(BNC22&lt;&gt;"",VLOOKUP(BNC22,BKH4:BKP29,9,FALSE),0)</f>
        <v>0</v>
      </c>
      <c r="BNL22" s="255" t="str">
        <f ca="1">IF(BNC22&lt;&gt;"",BNJ22-BNK22+1000,"")</f>
        <v/>
      </c>
      <c r="BNM22" s="255" t="str">
        <f ca="1">IF(BNC22&lt;&gt;"",VLOOKUP(BNC22,BKH18:BKL22,5,FALSE),"")</f>
        <v/>
      </c>
      <c r="BNN22" s="255" t="str">
        <f ca="1">IF(BNC22&lt;&gt;"",VLOOKUP(BNC22,BKH18:BKO22,8,FALSE),"")</f>
        <v/>
      </c>
      <c r="BNO22" s="255" t="str">
        <f ca="1">IF(BNC22&lt;&gt;"",VLOOKUP(BNC22,BKH18:BKV22,15,FALSE),"")</f>
        <v/>
      </c>
      <c r="BNP22" s="255" t="str">
        <f ca="1">IF(BNC22&lt;&gt;"",SUMPRODUCT((BPB3:BPB42=BNC22)*(BPE3:BPE42=BNC23)*BPH3:BPH42)+SUMPRODUCT((BPB3:BPB42=BNC22)*(BPE3:BPE42=BNC20)*BPH3:BPH42)+SUMPRODUCT((BPB3:BPB42=BNC22)*(BPE3:BPE42=BNC21)*BPH3:BPH42)+SUMPRODUCT((BPB3:BPB42=BNC23)*(BPE3:BPE42=BNC22)*BPI3:BPI42)+SUMPRODUCT((BPB3:BPB42=BNC20)*(BPE3:BPE42=BNC22)*BPI3:BPI42)+SUMPRODUCT((BPB3:BPB42=BNC21)*(BPE3:BPE42=BNC22)*BPI3:BPI42),"")</f>
        <v/>
      </c>
      <c r="BNQ22" s="255" t="str">
        <f ca="1">IF(BNC22&lt;&gt;"",SUMPRODUCT((BPB3:BPB42=BNC22)*(BPE3:BPE42=BNC23)*BPJ3:BPJ42)+SUMPRODUCT((BPB3:BPB42=BNC22)*(BPE3:BPE42=BNC20)*BPJ3:BPJ42)+SUMPRODUCT((BPB3:BPB42=BNC22)*(BPE3:BPE42=BNC21)*BPJ3:BPJ42)+SUMPRODUCT((BPB3:BPB42=BNC23)*(BPE3:BPE42=BNC22)*BPK3:BPK42)+SUMPRODUCT((BPB3:BPB42=BNC20)*(BPE3:BPE42=BNC22)*BPK3:BPK42)+SUMPRODUCT((BPB3:BPB42=BNC21)*(BPE3:BPE42=BNC22)*BPK3:BPK42),"")</f>
        <v/>
      </c>
      <c r="BNR22" s="255" t="str">
        <f ca="1">IF(BNC22&lt;&gt;"",BND22*4+BNE22*2+BNP22+BNQ22,"")</f>
        <v/>
      </c>
      <c r="BNS22" s="255" t="str">
        <f ca="1">IF(BNC22&lt;&gt;"",RANK(BNR22,BNR20:BNR23),"")</f>
        <v/>
      </c>
      <c r="BNT22" s="255">
        <f ca="1">SUMPRODUCT((BNR20:BNR23=BNR22)*(BNI20:BNI23&gt;BNI22))</f>
        <v>0</v>
      </c>
      <c r="BNU22" s="255">
        <f ca="1">SUMPRODUCT((BNR20:BNR23=BNR22)*(BNI20:BNI23=BNI22)*(BNL20:BNL23&gt;BNL22))</f>
        <v>0</v>
      </c>
      <c r="BNV22" s="255">
        <f ca="1">SUMPRODUCT((BNR18:BNR22=BNR22)*(BNI18:BNI22=BNI22)*(BNL18:BNL22=BNL22)*(BNM18:BNM22&gt;BNM22))</f>
        <v>0</v>
      </c>
      <c r="BNW22" s="255">
        <f ca="1">SUMPRODUCT((BNR18:BNR22=BNR22)*(BNI18:BNI22=BNI22)*(BNL18:BNL22=BNL22)*(BNM18:BNM22=BNM22)*(BNN18:BNN22&gt;BNN22))</f>
        <v>0</v>
      </c>
      <c r="BNX22" s="255">
        <f ca="1">SUMPRODUCT((BNR18:BNR22=BNR22)*(BNI18:BNI22=BNI22)*(BNL18:BNL22=BNL22)*(BNM18:BNM22=BNM22)*(BNN18:BNN22=BNN22)*(BNO18:BNO22&gt;BNO22))</f>
        <v>0</v>
      </c>
      <c r="BNY22" s="255" t="str">
        <f t="shared" ca="1" si="1163"/>
        <v/>
      </c>
      <c r="BNZ22" s="255" t="str">
        <f ca="1">IF(BNC22&lt;&gt;"",INDEX(BNC20:BNC22,MATCH(5,BNY20:BNY22,0),0),"")</f>
        <v/>
      </c>
      <c r="BOA22" s="255" t="str">
        <f ca="1">IF(BLE19&lt;&gt;"",BLE19,"")</f>
        <v/>
      </c>
      <c r="BOB22" s="255">
        <f ca="1">SUMPRODUCT((BPB3:BPB42=BOA22)*(BPE3:BPE42=BOA23)*(BPL3:BPL42="W"))+SUMPRODUCT((BPB3:BPB42=BOA22)*(BPE3:BPE42=BOA24)*(BPL3:BPL42="W"))+SUMPRODUCT((BPB3:BPB42=BOA22)*(BPE3:BPE42=BOA21)*(BPL3:BPL42="W"))+SUMPRODUCT((BPB3:BPB42=BOA23)*(BPE3:BPE42=BOA22)*(BPM3:BPM42="W"))+SUMPRODUCT((BPB3:BPB42=BOA24)*(BPE3:BPE42=BOA22)*(BPM3:BPM42="W"))+SUMPRODUCT((BPB3:BPB42=BOA21)*(BPE3:BPE42=BOA22)*(BPM3:BPM42="W"))</f>
        <v>0</v>
      </c>
      <c r="BOC22" s="255">
        <f ca="1">SUMPRODUCT((BPB3:BPB42=BOA22)*(BPE3:BPE42=BOA23)*(BPL3:BPL42="D"))+SUMPRODUCT((BPB3:BPB42=BOA22)*(BPE3:BPE42=BOA24)*(BPL3:BPL42="D"))+SUMPRODUCT((BPB3:BPB42=BOA22)*(BPE3:BPE42=BOA21)*(BPL3:BPL42="D"))+SUMPRODUCT((BPB3:BPB42=BOA23)*(BPE3:BPE42=BOA22)*(BPL3:BPL42="D"))+SUMPRODUCT((BPB3:BPB42=BOA24)*(BPE3:BPE42=BOA22)*(BPL3:BPL42="D"))+SUMPRODUCT((BPB3:BPB42=BOA21)*(BPE3:BPE42=BOA22)*(BPL3:BPL42="D"))</f>
        <v>0</v>
      </c>
      <c r="BOD22" s="255">
        <f ca="1">SUMPRODUCT((BPB3:BPB42=BOA22)*(BPE3:BPE42=BOA23)*(BPL3:BPL42="L"))+SUMPRODUCT((BPB3:BPB42=BOA22)*(BPE3:BPE42=BOA24)*(BPL3:BPL42="L"))+SUMPRODUCT((BPB3:BPB42=BOA22)*(BPE3:BPE42=BOA21)*(BPL3:BPL42="L"))+SUMPRODUCT((BPB3:BPB42=BOA23)*(BPE3:BPE42=BOA22)*(BPM3:BPM42="L"))+SUMPRODUCT((BPB3:BPB42=BOA24)*(BPE3:BPE42=BOA22)*(BPM3:BPM42="L"))+SUMPRODUCT((BPB3:BPB42=BOA21)*(BPE3:BPE42=BOA22)*(BPM3:BPM42="L"))</f>
        <v>0</v>
      </c>
      <c r="BOE22" s="255">
        <f ca="1">IF(BOA22&lt;&gt;"",VLOOKUP(BOA22,BKH4:BKL29,5,FALSE),0)</f>
        <v>0</v>
      </c>
      <c r="BOF22" s="255">
        <f ca="1">IF(BOA22&lt;&gt;"",VLOOKUP(BOA22,BKH4:BKM29,6,FALSE),0)</f>
        <v>0</v>
      </c>
      <c r="BOG22" s="255">
        <f ca="1">BOE22-BOF22+1000</f>
        <v>1000</v>
      </c>
      <c r="BOH22" s="255">
        <f ca="1">IF(BOA22&lt;&gt;"",VLOOKUP(BOA22,BKH4:BKO29,8,FALSE),0)</f>
        <v>0</v>
      </c>
      <c r="BOI22" s="255">
        <f ca="1">IF(BOA22&lt;&gt;"",VLOOKUP(BOA22,BKH4:BKP29,9,FALSE),0)</f>
        <v>0</v>
      </c>
      <c r="BOJ22" s="255">
        <f t="shared" ref="BOJ22" ca="1" si="1242">BOH22-BOI22+1000</f>
        <v>1000</v>
      </c>
      <c r="BOK22" s="255" t="str">
        <f ca="1">IF(BOA22&lt;&gt;"",VLOOKUP(BOA22,BKH18:BKL22,5,FALSE),"")</f>
        <v/>
      </c>
      <c r="BOL22" s="255" t="str">
        <f ca="1">IF(BOA22&lt;&gt;"",VLOOKUP(BOA22,BKH18:BKO22,8,FALSE),"")</f>
        <v/>
      </c>
      <c r="BOM22" s="255" t="str">
        <f ca="1">IF(BOA22&lt;&gt;"",VLOOKUP(BOA22,BKH18:BKV22,15,FALSE),"")</f>
        <v/>
      </c>
      <c r="BON22" s="255">
        <f ca="1">SUMPRODUCT((BPB3:BPB42=BOA22)*(BPE3:BPE42=BOA23)*BPH3:BPH42)+SUMPRODUCT((BPB3:BPB42=BOA22)*(BPE3:BPE42=BOA24)*BPH3:BPH42)+SUMPRODUCT((BPB3:BPB42=BOA22)*(BPE3:BPE42=BOA21)*BPH3:BPH42)+SUMPRODUCT((BPB3:BPB42=BOA23)*(BPE3:BPE42=BOA22)*BPI3:BPI42)+SUMPRODUCT((BPB3:BPB42=BOA24)*(BPE3:BPE42=BOA22)*BPI3:BPI42)+SUMPRODUCT((BPB3:BPB42=BOA21)*(BPE3:BPE42=BOA22)*BPI3:BPI42)</f>
        <v>0</v>
      </c>
      <c r="BOO22" s="255">
        <f ca="1">SUMPRODUCT((BPB3:BPB42=BOA22)*(BPE3:BPE42=BOA23)*BPJ3:BPJ42)+SUMPRODUCT((BPB3:BPB42=BOA22)*(BPE3:BPE42=BOA24)*BPJ3:BPJ42)+SUMPRODUCT((BPB3:BPB42=BOA22)*(BPE3:BPE42=BOA21)*BPJ3:BPJ42)+SUMPRODUCT((BPB3:BPB42=BOA23)*(BPE3:BPE42=BOA22)*BPK3:BPK42)+SUMPRODUCT((BPB3:BPB42=BOA24)*(BPE3:BPE42=BOA22)*BPK3:BPK42)+SUMPRODUCT((BPB3:BPB42=BOA21)*(BPE3:BPE42=BOA22)*BPK3:BPK42)</f>
        <v>0</v>
      </c>
      <c r="BOP22" s="255">
        <f t="shared" ref="BOP22" ca="1" si="1243">BOB22*4+BOC22*2+BON22+BOO22</f>
        <v>0</v>
      </c>
      <c r="BOQ22" s="255" t="str">
        <f ca="1">IF(BOA22&lt;&gt;"",RANK(BOP22,BOP21:BOP24),"")</f>
        <v/>
      </c>
      <c r="BOR22" s="255">
        <f ca="1">SUMPRODUCT((BOP21:BOP24=BOP22)*(BOG21:BOG24&gt;BOG22))</f>
        <v>0</v>
      </c>
      <c r="BOS22" s="255">
        <f ca="1">SUMPRODUCT((BOP21:BOP24=BOP22)*(BOG21:BOG24=BOG22)*(BOJ21:BOJ24&gt;BOJ22))</f>
        <v>0</v>
      </c>
      <c r="BOT22" s="255">
        <f ca="1">SUMPRODUCT((BOP18:BOP22=BOP22)*(BOG18:BOG22=BOG22)*(BOJ18:BOJ22=BOJ22)*(BOK18:BOK22&gt;BOK22))</f>
        <v>0</v>
      </c>
      <c r="BOU22" s="255">
        <f ca="1">SUMPRODUCT((BOP18:BOP22=BOP22)*(BOG18:BOG22=BOG22)*(BOJ18:BOJ22=BOJ22)*(BOK18:BOK22=BOK22)*(BOL18:BOL22&gt;BOL22))</f>
        <v>0</v>
      </c>
      <c r="BOV22" s="255">
        <f ca="1">SUMPRODUCT((BOP18:BOP22=BOP22)*(BOG18:BOG22=BOG22)*(BOJ18:BOJ22=BOJ22)*(BOK18:BOK22=BOK22)*(BOL18:BOL22=BOL22)*(BOM18:BOM22&gt;BOM22))</f>
        <v>0</v>
      </c>
      <c r="BOW22" s="255" t="str">
        <f t="shared" ca="1" si="1208"/>
        <v/>
      </c>
      <c r="BOX22" s="255" t="str">
        <f ca="1">IF(BOA21&lt;&gt;"",IF(BOA21=BOX21,BOA22,BOA21),"")</f>
        <v/>
      </c>
      <c r="BOY22" s="255" t="str">
        <f ca="1">IF(BOX22&lt;&gt;"",BOX22,IF(BNZ22&lt;&gt;"",BNZ22,IF(BNB22&lt;&gt;"",BNB22,IF(BMD22&lt;&gt;"",BMD22,BKZ22))))</f>
        <v>New Zealand</v>
      </c>
      <c r="BOZ22" s="255">
        <v>5</v>
      </c>
      <c r="BPA22" s="255">
        <v>20</v>
      </c>
      <c r="BPB22" s="255" t="str">
        <f t="shared" si="106"/>
        <v>Tonga</v>
      </c>
      <c r="BPC22" s="255" t="str">
        <f ca="1">IF(OFFSET('All Players'!$W29,0,BPC$1)&lt;&gt;"",OFFSET('All Players'!$W29,0,BPC$1),"")</f>
        <v/>
      </c>
      <c r="BPD22" s="255" t="str">
        <f ca="1">IF(OFFSET('All Players'!$Y29,0,BPC$1)&lt;&gt;"",OFFSET('All Players'!$Y29,0,BPC$1),"")</f>
        <v/>
      </c>
      <c r="BPE22" s="255" t="str">
        <f t="shared" si="107"/>
        <v>Namibia</v>
      </c>
      <c r="BPF22" s="255" t="str">
        <f ca="1">IF(OFFSET('All Players'!$AA29,0,BPE$1)&lt;&gt;"",OFFSET('All Players'!$AA29,0,BPE$1),"")</f>
        <v/>
      </c>
      <c r="BPG22" s="255" t="str">
        <f ca="1">IF(OFFSET('All Players'!$AC29,0,BPF$1)&lt;&gt;"",OFFSET('All Players'!$AC29,0,BPF$1),"")</f>
        <v/>
      </c>
      <c r="BPH22" s="255">
        <f t="shared" ca="1" si="108"/>
        <v>0</v>
      </c>
      <c r="BPI22" s="255">
        <f t="shared" ca="1" si="109"/>
        <v>0</v>
      </c>
      <c r="BPJ22" s="255">
        <f t="shared" ca="1" si="110"/>
        <v>0</v>
      </c>
      <c r="BPK22" s="255">
        <f t="shared" ca="1" si="111"/>
        <v>0</v>
      </c>
      <c r="BPL22" s="255" t="str">
        <f t="shared" ca="1" si="112"/>
        <v/>
      </c>
      <c r="BPM22" s="255" t="str">
        <f t="shared" ca="1" si="113"/>
        <v/>
      </c>
      <c r="BPN22" s="255">
        <f ca="1">VLOOKUP(BPO22,BUF18:BUG22,2,FALSE)</f>
        <v>1</v>
      </c>
      <c r="BPO22" s="255" t="s">
        <v>49</v>
      </c>
      <c r="BPP22" s="255">
        <f t="shared" ca="1" si="966"/>
        <v>0</v>
      </c>
      <c r="BPQ22" s="255">
        <f t="shared" ca="1" si="967"/>
        <v>0</v>
      </c>
      <c r="BPR22" s="255">
        <f t="shared" ca="1" si="968"/>
        <v>0</v>
      </c>
      <c r="BPS22" s="255">
        <f t="shared" ca="1" si="969"/>
        <v>0</v>
      </c>
      <c r="BPT22" s="255">
        <f t="shared" ca="1" si="1111"/>
        <v>0</v>
      </c>
      <c r="BPU22" s="255">
        <f t="shared" ca="1" si="970"/>
        <v>1000</v>
      </c>
      <c r="BPV22" s="255">
        <f t="shared" ca="1" si="1112"/>
        <v>0</v>
      </c>
      <c r="BPW22" s="255">
        <f t="shared" ca="1" si="1113"/>
        <v>0</v>
      </c>
      <c r="BPX22" s="255">
        <f t="shared" ca="1" si="971"/>
        <v>1000</v>
      </c>
      <c r="BPY22" s="255">
        <f t="shared" ca="1" si="972"/>
        <v>0</v>
      </c>
      <c r="BPZ22" s="255">
        <f ca="1">SUMIF(BUI:BUI,BPO22,BUO:BUO)+SUMIF(BUL:BUL,BPO22,BUP:BUP)</f>
        <v>0</v>
      </c>
      <c r="BQA22" s="255">
        <f ca="1">SUMIF(BUI:BUI,BPO22,BUQ:BUQ)+SUMIF(BUL:BUL,BPO22,BUR:BUR)</f>
        <v>0</v>
      </c>
      <c r="BQB22" s="255">
        <f t="shared" ca="1" si="973"/>
        <v>0</v>
      </c>
      <c r="BQC22" s="255">
        <v>21</v>
      </c>
      <c r="BQD22" s="255">
        <f t="shared" ca="1" si="1114"/>
        <v>1</v>
      </c>
      <c r="BQF22" s="255">
        <f ca="1">RANK(BQB22,BQB$18:BQB$22)+COUNTIF(BQB$18:BQB22,BQB22)-1</f>
        <v>5</v>
      </c>
      <c r="BQG22" s="255" t="str">
        <f ca="1">INDEX(BPO$18:BPO$22,MATCH(5,BQF$18:BQF$22,0),0)</f>
        <v>Namibia</v>
      </c>
      <c r="BQH22" s="255">
        <f t="shared" ca="1" si="1115"/>
        <v>1</v>
      </c>
      <c r="BQI22" s="255" t="str">
        <f ca="1">IF(AND(BQI21&lt;&gt;"",BQH22=1),BQG22,"")</f>
        <v>Namibia</v>
      </c>
      <c r="BQN22" s="255" t="str">
        <f t="shared" ca="1" si="1116"/>
        <v>Namibia</v>
      </c>
      <c r="BQO22" s="255">
        <f ca="1">SUMPRODUCT((BUI3:BUI42=BQN22)*(BUL3:BUL42=BQN18)*(BUS3:BUS42="W"))+SUMPRODUCT((BUI3:BUI42=BQN22)*(BUL3:BUL42=BQN19)*(BUS3:BUS42="W"))+SUMPRODUCT((BUI3:BUI42=BQN22)*(BUL3:BUL42=BQN20)*(BUS3:BUS42="W"))+SUMPRODUCT((BUI3:BUI42=BQN22)*(BUL3:BUL42=BQN21)*(BUS3:BUS42="W"))+SUMPRODUCT((BUI3:BUI42=BQN18)*(BUL3:BUL42=BQN22)*(BUT3:BUT42="W"))+SUMPRODUCT((BUI3:BUI42=BQN19)*(BUL3:BUL42=BQN22)*(BUT3:BUT42="W"))+SUMPRODUCT((BUI3:BUI42=BQN20)*(BUL3:BUL42=BQN22)*(BUT3:BUT42="W"))+SUMPRODUCT((BUI3:BUI42=BQN21)*(BUL3:BUL42=BQN22)*(BUT3:BUT42="W"))</f>
        <v>0</v>
      </c>
      <c r="BQP22" s="255">
        <f ca="1">SUMPRODUCT((BUI3:BUI42=BQN22)*(BUL3:BUL42=BQN18)*(BUS3:BUS42="D"))+SUMPRODUCT((BUI3:BUI42=BQN22)*(BUL3:BUL42=BQN19)*(BUS3:BUS42="D"))+SUMPRODUCT((BUI3:BUI42=BQN22)*(BUL3:BUL42=BQN20)*(BUS3:BUS42="D"))+SUMPRODUCT((BUI3:BUI42=BQN22)*(BUL3:BUL42=BQN21)*(BUS3:BUS42="D"))+SUMPRODUCT((BUI3:BUI42=BQN18)*(BUL3:BUL42=BQN22)*(BUS3:BUS42="D"))+SUMPRODUCT((BUI3:BUI42=BQN19)*(BUL3:BUL42=BQN22)*(BUS3:BUS42="D"))+SUMPRODUCT((BUI3:BUI42=BQN20)*(BUL3:BUL42=BQN22)*(BUS3:BUS42="D"))+SUMPRODUCT((BUI3:BUI42=BQN21)*(BUL3:BUL42=BQN22)*(BUS3:BUS42="D"))</f>
        <v>0</v>
      </c>
      <c r="BQQ22" s="255">
        <f ca="1">SUMPRODUCT((BUI3:BUI42=BQN22)*(BUL3:BUL42=BQN18)*(BUS3:BUS42="L"))+SUMPRODUCT((BUI3:BUI42=BQN22)*(BUL3:BUL42=BQN19)*(BUS3:BUS42="L"))+SUMPRODUCT((BUI3:BUI42=BQN22)*(BUL3:BUL42=BQN20)*(BUS3:BUS42="L"))+SUMPRODUCT((BUI3:BUI42=BQN22)*(BUL3:BUL42=BQN21)*(BUS3:BUS42="L"))+SUMPRODUCT((BUI3:BUI42=BQN18)*(BUL3:BUL42=BQN22)*(BUT3:BUT42="L"))+SUMPRODUCT((BUI3:BUI42=BQN19)*(BUL3:BUL42=BQN22)*(BUT3:BUT42="L"))+SUMPRODUCT((BUI3:BUI42=BQN20)*(BUL3:BUL42=BQN22)*(BUT3:BUT42="L"))+SUMPRODUCT((BUI3:BUI42=BQN21)*(BUL3:BUL42=BQN22)*(BUT3:BUT42="L"))</f>
        <v>0</v>
      </c>
      <c r="BQR22" s="255">
        <f ca="1">IF(BQN22&lt;&gt;"",VLOOKUP(BQN22,BPO4:BPS29,5,FALSE),0)</f>
        <v>0</v>
      </c>
      <c r="BQS22" s="255">
        <f ca="1">IF(BQN22&lt;&gt;"",VLOOKUP(BQN22,BPO4:BPT29,6,FALSE),0)</f>
        <v>0</v>
      </c>
      <c r="BQT22" s="255">
        <f ca="1">BQR22-BQS22+1000</f>
        <v>1000</v>
      </c>
      <c r="BQU22" s="255">
        <f ca="1">IF(BQN22&lt;&gt;"",VLOOKUP(BQN22,BPO4:BPV29,8,FALSE),0)</f>
        <v>0</v>
      </c>
      <c r="BQV22" s="255">
        <f ca="1">IF(BQN22&lt;&gt;"",VLOOKUP(BQN22,BPO4:BPW29,9,FALSE),0)</f>
        <v>0</v>
      </c>
      <c r="BQW22" s="255">
        <f ca="1">IF(BQN22&lt;&gt;"",BQU22-BQV22+1000,"")</f>
        <v>1000</v>
      </c>
      <c r="BQX22" s="255">
        <f ca="1">IF(BQN22&lt;&gt;"",VLOOKUP(BQN22,BPO18:BPS22,5,FALSE),"")</f>
        <v>0</v>
      </c>
      <c r="BQY22" s="255">
        <f ca="1">IF(BQN22&lt;&gt;"",VLOOKUP(BQN22,BPO18:BPV22,8,FALSE),"")</f>
        <v>0</v>
      </c>
      <c r="BQZ22" s="255">
        <f ca="1">IF(BQN22&lt;&gt;"",VLOOKUP(BQN22,BPO18:BQC22,15,FALSE),"")</f>
        <v>21</v>
      </c>
      <c r="BRA22" s="255">
        <f ca="1">SUMPRODUCT((BUI3:BUI42=BQN22)*(BUL3:BUL42=BQN18)*BUO3:BUO42)+SUMPRODUCT((BUI3:BUI42=BQN22)*(BUL3:BUL42=BQN19)*BUO3:BUO42)+SUMPRODUCT((BUI3:BUI42=BQN22)*(BUL3:BUL42=BQN20)*BUO3:BUO42)+SUMPRODUCT((BUI3:BUI42=BQN22)*(BUL3:BUL42=BQN21)*BUO3:BUO42)+SUMPRODUCT((BUI3:BUI42=BQN18)*(BUL3:BUL42=BQN22)*BUP3:BUP42)+SUMPRODUCT((BUI3:BUI42=BQN19)*(BUL3:BUL42=BQN22)*BUP3:BUP42)+SUMPRODUCT((BUI3:BUI42=BQN20)*(BUL3:BUL42=BQN22)*BUP3:BUP42)+SUMPRODUCT((BUI3:BUI42=BQN21)*(BUL3:BUL42=BQN22)*BUP3:BUP42)</f>
        <v>0</v>
      </c>
      <c r="BRB22" s="255">
        <f ca="1">SUMPRODUCT((BUI3:BUI42=BQN22)*(BUL3:BUL42=BQN18)*BUQ3:BUQ42)+SUMPRODUCT((BUI3:BUI42=BQN22)*(BUL3:BUL42=BQN19)*BUQ3:BUQ42)+SUMPRODUCT((BUI3:BUI42=BQN22)*(BUL3:BUL42=BQN20)*BUQ3:BUQ42)+SUMPRODUCT((BUI3:BUI42=BQN22)*(BUL3:BUL42=BQN21)*BUQ3:BUQ42)+SUMPRODUCT((BUI3:BUI42=BQN18)*(BUL3:BUL42=BQN22)*BUR3:BUR42)+SUMPRODUCT((BUI3:BUI42=BQN19)*(BUL3:BUL42=BQN22)*BUR3:BUR42)+SUMPRODUCT((BUI3:BUI42=BQN20)*(BUL3:BUL42=BQN22)*BUR3:BUR42)+SUMPRODUCT((BUI3:BUI42=BQN21)*(BUL3:BUL42=BQN22)*BUR3:BUR42)</f>
        <v>0</v>
      </c>
      <c r="BRC22" s="255">
        <f ca="1">IF(BQN22&lt;&gt;"",BQO22*4+BQP22*2+BRA22+BRB22,"")</f>
        <v>0</v>
      </c>
      <c r="BRD22" s="255">
        <f ca="1">IF(BQN22&lt;&gt;"",RANK(BRC22,BRC18:BRC22),"")</f>
        <v>1</v>
      </c>
      <c r="BRE22" s="255">
        <f ca="1">SUMPRODUCT((BRC18:BRC22=BRC22)*(BQT18:BQT22&gt;BQT22))</f>
        <v>0</v>
      </c>
      <c r="BRF22" s="255">
        <f ca="1">SUMPRODUCT((BRC18:BRC22=BRC22)*(BQT18:BQT22=BQT22)*(BQW18:BQW22&gt;BQW22))</f>
        <v>0</v>
      </c>
      <c r="BRG22" s="255">
        <f ca="1">SUMPRODUCT((BRC18:BRC22=BRC22)*(BQT18:BQT22=BQT22)*(BQW18:BQW22=BQW22)*(BQX18:BQX22&gt;BQX22))</f>
        <v>0</v>
      </c>
      <c r="BRH22" s="255">
        <f ca="1">SUMPRODUCT((BRC18:BRC22=BRC22)*(BQT18:BQT22=BQT22)*(BQW18:BQW22=BQW22)*(BQX18:BQX22=BQX22)*(BQY18:BQY22&gt;BQY22))</f>
        <v>0</v>
      </c>
      <c r="BRI22" s="255">
        <f ca="1">SUMPRODUCT((BRC18:BRC22=BRC22)*(BQT18:BQT22=BQT22)*(BQW18:BQW22=BQW22)*(BQX18:BQX22=BQX22)*(BQY18:BQY22=BQY22)*(BQZ18:BQZ22&gt;BQZ22))</f>
        <v>0</v>
      </c>
      <c r="BRJ22" s="255">
        <f t="shared" ca="1" si="974"/>
        <v>1</v>
      </c>
      <c r="BRK22" s="255" t="str">
        <f ca="1">IF(BQN22&lt;&gt;"",INDEX(BQN18:BQN22,MATCH(5,BRJ18:BRJ22,0),0),"")</f>
        <v>New Zealand</v>
      </c>
      <c r="BRL22" s="255" t="str">
        <f ca="1">IF(BQJ21&lt;&gt;"",BQJ21,"")</f>
        <v/>
      </c>
      <c r="BRM22" s="255" t="str">
        <f ca="1">IF(BRL22&lt;&gt;"",SUMPRODUCT((BUI3:BUI42=BRL22)*(BUL3:BUL42=BRL19)*(BUS3:BUS42="W"))+SUMPRODUCT((BUI3:BUI42=BRL22)*(BUL3:BUL42=BRL20)*(BUS3:BUS42="W"))+SUMPRODUCT((BUI3:BUI42=BRL22)*(BUL3:BUL42=BRL21)*(BUS3:BUS42="W"))+SUMPRODUCT((BUI3:BUI42=BRL19)*(BUL3:BUL42=BRL22)*(BUS3:BUS42="W"))+SUMPRODUCT((BUI3:BUI42=BRL20)*(BUL3:BUL42=BRL22)*(BUS3:BUS42="W"))+SUMPRODUCT((BUI3:BUI42=BRL21)*(BUL3:BUL42=BRL22)*(BUS3:BUS42="W")),"")</f>
        <v/>
      </c>
      <c r="BRN22" s="255" t="str">
        <f ca="1">IF(BRL22&lt;&gt;"",SUMPRODUCT((BUI3:BUI42=BRL22)*(BUL3:BUL42=BRL19)*(BUS3:BUS42="D"))+SUMPRODUCT((BUI3:BUI42=BRL22)*(BUL3:BUL42=BRL20)*(BUS3:BUS42="D"))+SUMPRODUCT((BUI3:BUI42=BRL22)*(BUL3:BUL42=BRL21)*(BUS3:BUS42="D"))+SUMPRODUCT((BUI3:BUI42=BRL19)*(BUL3:BUL42=BRL22)*(BUS3:BUS42="D"))+SUMPRODUCT((BUI3:BUI42=BRL20)*(BUL3:BUL42=BRL22)*(BUS3:BUS42="D"))+SUMPRODUCT((BUI3:BUI42=BRL21)*(BUL3:BUL42=BRL22)*(BUS3:BUS42="D")),"")</f>
        <v/>
      </c>
      <c r="BRO22" s="255" t="str">
        <f ca="1">IF(BRL22&lt;&gt;"",SUMPRODUCT((BUI3:BUI42=BRL22)*(BUL3:BUL42=BRL19)*(BUS3:BUS42="L"))+SUMPRODUCT((BUI3:BUI42=BRL22)*(BUL3:BUL42=BRL20)*(BUS3:BUS42="L"))+SUMPRODUCT((BUI3:BUI42=BRL22)*(BUL3:BUL42=BRL21)*(BUS3:BUS42="L"))+SUMPRODUCT((BUI3:BUI42=BRL19)*(BUL3:BUL42=BRL22)*(BUS3:BUS42="L"))+SUMPRODUCT((BUI3:BUI42=BRL20)*(BUL3:BUL42=BRL22)*(BUS3:BUS42="L"))+SUMPRODUCT((BUI3:BUI42=BRL21)*(BUL3:BUL42=BRL22)*(BUS3:BUS42="L")),"")</f>
        <v/>
      </c>
      <c r="BRP22" s="255">
        <f ca="1">IF(BRL22&lt;&gt;"",VLOOKUP(BRL22,BPO4:BPS29,5,FALSE),0)</f>
        <v>0</v>
      </c>
      <c r="BRQ22" s="255">
        <f ca="1">IF(BRL22&lt;&gt;"",VLOOKUP(BRL22,BPO4:BPT29,6,FALSE),0)</f>
        <v>0</v>
      </c>
      <c r="BRR22" s="255">
        <f ca="1">BRP22-BRQ22+1000</f>
        <v>1000</v>
      </c>
      <c r="BRS22" s="255">
        <f ca="1">IF(BRL22&lt;&gt;"",VLOOKUP(BRL22,BPO4:BPV29,8,FALSE),0)</f>
        <v>0</v>
      </c>
      <c r="BRT22" s="255">
        <f ca="1">IF(BRL22&lt;&gt;"",VLOOKUP(BRL22,BPO4:BPW29,9,FALSE),0)</f>
        <v>0</v>
      </c>
      <c r="BRU22" s="255" t="str">
        <f ca="1">IF(BRL22&lt;&gt;"",BRS22-BRT22+1000,"")</f>
        <v/>
      </c>
      <c r="BRV22" s="255" t="str">
        <f ca="1">IF(BRL22&lt;&gt;"",VLOOKUP(BRL22,BPO18:BPS22,5,FALSE),"")</f>
        <v/>
      </c>
      <c r="BRW22" s="255" t="str">
        <f ca="1">IF(BRL22&lt;&gt;"",VLOOKUP(BRL22,BPO18:BPV22,8,FALSE),"")</f>
        <v/>
      </c>
      <c r="BRX22" s="255" t="str">
        <f ca="1">IF(BRL22&lt;&gt;"",VLOOKUP(BRL22,BPO18:BQC22,15,FALSE),"")</f>
        <v/>
      </c>
      <c r="BRY22" s="255" t="str">
        <f ca="1">IF(BRL22&lt;&gt;"",SUMPRODUCT((BUI3:BUI42=BRL22)*(BUL3:BUL42=BRL19)*BUO3:BUO42)+SUMPRODUCT((BUI3:BUI42=BRL22)*(BUL3:BUL42=BRL20)*BUO3:BUO42)+SUMPRODUCT((BUI3:BUI42=BRL22)*(BUL3:BUL42=BRL21)*BUO3:BUO42)+SUMPRODUCT((BUI3:BUI42=BRL19)*(BUL3:BUL42=BRL22)*BUP3:BUP42)+SUMPRODUCT((BUI3:BUI42=BRL20)*(BUL3:BUL42=BRL22)*BUP3:BUP42)+SUMPRODUCT((BUI3:BUI42=BRL21)*(BUL3:BUL42=BRL22)*BUP3:BUP42),"")</f>
        <v/>
      </c>
      <c r="BRZ22" s="255" t="str">
        <f ca="1">IF(BRL22&lt;&gt;"",SUMPRODUCT((BUI3:BUI42=BRL22)*(BUL3:BUL42=BRL19)*BUQ3:BUQ42)+SUMPRODUCT((BUI3:BUI42=BRL22)*(BUL3:BUL42=BRL20)*BUQ3:BUQ42)+SUMPRODUCT((BUI3:BUI42=BRL22)*(BUL3:BUL42=BRL21)*BUQ3:BUQ42)+SUMPRODUCT((BUI3:BUI42=BRL19)*(BUL3:BUL42=BRL22)*BUR3:BUR42)+SUMPRODUCT((BUI3:BUI42=BRL20)*(BUL3:BUL42=BRL22)*BUR3:BUR42)+SUMPRODUCT((BUI3:BUI42=BRL21)*(BUL3:BUL42=BRL22)*BUR3:BUR42),"")</f>
        <v/>
      </c>
      <c r="BSA22" s="255" t="str">
        <f ca="1">IF(BRL22&lt;&gt;"",BRM22*4+BRN22*2+BRY22+BRZ22,"")</f>
        <v/>
      </c>
      <c r="BSB22" s="255" t="str">
        <f ca="1">IF(BRL22&lt;&gt;"",RANK(BSA22,BSA19:BSA22),"")</f>
        <v/>
      </c>
      <c r="BSC22" s="255">
        <f ca="1">SUMPRODUCT((BSA19:BSA22=BSA22)*(BRR19:BRR22&gt;BRR22))</f>
        <v>0</v>
      </c>
      <c r="BSD22" s="255">
        <f ca="1">SUMPRODUCT((BSA19:BSA22=BSA22)*(BRR19:BRR22=BRR22)*(BRU19:BRU22&gt;BRU22))</f>
        <v>0</v>
      </c>
      <c r="BSE22" s="255">
        <f ca="1">SUMPRODUCT((BSA18:BSA22=BSA22)*(BRR18:BRR22=BRR22)*(BRU18:BRU22=BRU22)*(BRV18:BRV22&gt;BRV22))</f>
        <v>0</v>
      </c>
      <c r="BSF22" s="255">
        <f ca="1">SUMPRODUCT((BSA18:BSA22=BSA22)*(BRR18:BRR22=BRR22)*(BRU18:BRU22=BRU22)*(BRV18:BRV22=BRV22)*(BRW18:BRW22&gt;BRW22))</f>
        <v>0</v>
      </c>
      <c r="BSG22" s="255">
        <f ca="1">SUMPRODUCT((BSA18:BSA22=BSA22)*(BRR18:BRR22=BRR22)*(BRU18:BRU22=BRU22)*(BRV18:BRV22=BRV22)*(BRW18:BRW22=BRW22)*(BRX18:BRX22&gt;BRX22))</f>
        <v>0</v>
      </c>
      <c r="BSH22" s="255" t="str">
        <f t="shared" ca="1" si="1119"/>
        <v/>
      </c>
      <c r="BSI22" s="255" t="str">
        <f ca="1">IF(BRL22&lt;&gt;"",INDEX(BRL19:BRL22,MATCH(5,BSH19:BSH22,0),0),"")</f>
        <v/>
      </c>
      <c r="BSJ22" s="255" t="str">
        <f ca="1">IF(BQK20&lt;&gt;"",BQK20,"")</f>
        <v/>
      </c>
      <c r="BSK22" s="255" t="str">
        <f ca="1">IF(BSJ22&lt;&gt;"",SUMPRODUCT((BUI3:BUI42=BSJ22)*(BUL3:BUL42=BSJ23)*(BUS3:BUS42="W"))+SUMPRODUCT((BUI3:BUI42=BSJ22)*(BUL3:BUL42=BSJ20)*(BUS3:BUS42="W"))+SUMPRODUCT((BUI3:BUI42=BSJ22)*(BUL3:BUL42=BSJ21)*(BUS3:BUS42="W"))+SUMPRODUCT((BUI3:BUI42=BSJ23)*(BUL3:BUL42=BSJ22)*(BUT3:BUT42="W"))+SUMPRODUCT((BUI3:BUI42=BSJ20)*(BUL3:BUL42=BSJ22)*(BUT3:BUT42="W"))+SUMPRODUCT((BUI3:BUI42=BSJ21)*(BUL3:BUL42=BSJ22)*(BUT3:BUT42="W")),"")</f>
        <v/>
      </c>
      <c r="BSL22" s="255" t="str">
        <f ca="1">IF(BSJ22&lt;&gt;"",SUMPRODUCT((BUI3:BUI42=BSJ22)*(BUL3:BUL42=BSJ23)*(BUS3:BUS42="D"))+SUMPRODUCT((BUI3:BUI42=BSJ22)*(BUL3:BUL42=BSJ20)*(BUS3:BUS42="D"))+SUMPRODUCT((BUI3:BUI42=BSJ22)*(BUL3:BUL42=BSJ21)*(BUS3:BUS42="D"))+SUMPRODUCT((BUI3:BUI42=BSJ23)*(BUL3:BUL42=BSJ22)*(BUS3:BUS42="D"))+SUMPRODUCT((BUI3:BUI42=BSJ20)*(BUL3:BUL42=BSJ22)*(BUS3:BUS42="D"))+SUMPRODUCT((BUI3:BUI42=BSJ21)*(BUL3:BUL42=BSJ22)*(BUS3:BUS42="D")),"")</f>
        <v/>
      </c>
      <c r="BSM22" s="255" t="str">
        <f ca="1">IF(BSJ22&lt;&gt;"",SUMPRODUCT((BUI3:BUI42=BSJ22)*(BUL3:BUL42=BSJ23)*(BUS3:BUS42="L"))+SUMPRODUCT((BUI3:BUI42=BSJ22)*(BUL3:BUL42=BSJ20)*(BUS3:BUS42="L"))+SUMPRODUCT((BUI3:BUI42=BSJ22)*(BUL3:BUL42=BSJ21)*(BUS3:BUS42="L"))+SUMPRODUCT((BUI3:BUI42=BSJ23)*(BUL3:BUL42=BSJ22)*(BUT3:BUT42="L"))+SUMPRODUCT((BUI3:BUI42=BSJ20)*(BUL3:BUL42=BSJ22)*(BUT3:BUT42="L"))+SUMPRODUCT((BUI3:BUI42=BSJ21)*(BUL3:BUL42=BSJ22)*(BUT3:BUT42="L")),"")</f>
        <v/>
      </c>
      <c r="BSN22" s="255">
        <f ca="1">IF(BSJ22&lt;&gt;"",VLOOKUP(BSJ22,BPO4:BPS29,5,FALSE),0)</f>
        <v>0</v>
      </c>
      <c r="BSO22" s="255">
        <f ca="1">IF(BSJ22&lt;&gt;"",VLOOKUP(BSJ22,BPO4:BPT29,6,FALSE),0)</f>
        <v>0</v>
      </c>
      <c r="BSP22" s="255">
        <f ca="1">BSN22-BSO22+1000</f>
        <v>1000</v>
      </c>
      <c r="BSQ22" s="255">
        <f ca="1">IF(BSJ22&lt;&gt;"",VLOOKUP(BSJ22,BPO4:BPV29,8,FALSE),0)</f>
        <v>0</v>
      </c>
      <c r="BSR22" s="255">
        <f ca="1">IF(BSJ22&lt;&gt;"",VLOOKUP(BSJ22,BPO4:BPW29,9,FALSE),0)</f>
        <v>0</v>
      </c>
      <c r="BSS22" s="255" t="str">
        <f ca="1">IF(BSJ22&lt;&gt;"",BSQ22-BSR22+1000,"")</f>
        <v/>
      </c>
      <c r="BST22" s="255" t="str">
        <f ca="1">IF(BSJ22&lt;&gt;"",VLOOKUP(BSJ22,BPO18:BPS22,5,FALSE),"")</f>
        <v/>
      </c>
      <c r="BSU22" s="255" t="str">
        <f ca="1">IF(BSJ22&lt;&gt;"",VLOOKUP(BSJ22,BPO18:BPV22,8,FALSE),"")</f>
        <v/>
      </c>
      <c r="BSV22" s="255" t="str">
        <f ca="1">IF(BSJ22&lt;&gt;"",VLOOKUP(BSJ22,BPO18:BQC22,15,FALSE),"")</f>
        <v/>
      </c>
      <c r="BSW22" s="255" t="str">
        <f ca="1">IF(BSJ22&lt;&gt;"",SUMPRODUCT((BUI3:BUI42=BSJ22)*(BUL3:BUL42=BSJ23)*BUO3:BUO42)+SUMPRODUCT((BUI3:BUI42=BSJ22)*(BUL3:BUL42=BSJ20)*BUO3:BUO42)+SUMPRODUCT((BUI3:BUI42=BSJ22)*(BUL3:BUL42=BSJ21)*BUO3:BUO42)+SUMPRODUCT((BUI3:BUI42=BSJ23)*(BUL3:BUL42=BSJ22)*BUP3:BUP42)+SUMPRODUCT((BUI3:BUI42=BSJ20)*(BUL3:BUL42=BSJ22)*BUP3:BUP42)+SUMPRODUCT((BUI3:BUI42=BSJ21)*(BUL3:BUL42=BSJ22)*BUP3:BUP42),"")</f>
        <v/>
      </c>
      <c r="BSX22" s="255" t="str">
        <f ca="1">IF(BSJ22&lt;&gt;"",SUMPRODUCT((BUI3:BUI42=BSJ22)*(BUL3:BUL42=BSJ23)*BUQ3:BUQ42)+SUMPRODUCT((BUI3:BUI42=BSJ22)*(BUL3:BUL42=BSJ20)*BUQ3:BUQ42)+SUMPRODUCT((BUI3:BUI42=BSJ22)*(BUL3:BUL42=BSJ21)*BUQ3:BUQ42)+SUMPRODUCT((BUI3:BUI42=BSJ23)*(BUL3:BUL42=BSJ22)*BUR3:BUR42)+SUMPRODUCT((BUI3:BUI42=BSJ20)*(BUL3:BUL42=BSJ22)*BUR3:BUR42)+SUMPRODUCT((BUI3:BUI42=BSJ21)*(BUL3:BUL42=BSJ22)*BUR3:BUR42),"")</f>
        <v/>
      </c>
      <c r="BSY22" s="255" t="str">
        <f ca="1">IF(BSJ22&lt;&gt;"",BSK22*4+BSL22*2+BSW22+BSX22,"")</f>
        <v/>
      </c>
      <c r="BSZ22" s="255" t="str">
        <f ca="1">IF(BSJ22&lt;&gt;"",RANK(BSY22,BSY20:BSY23),"")</f>
        <v/>
      </c>
      <c r="BTA22" s="255">
        <f ca="1">SUMPRODUCT((BSY20:BSY23=BSY22)*(BSP20:BSP23&gt;BSP22))</f>
        <v>0</v>
      </c>
      <c r="BTB22" s="255">
        <f ca="1">SUMPRODUCT((BSY20:BSY23=BSY22)*(BSP20:BSP23=BSP22)*(BSS20:BSS23&gt;BSS22))</f>
        <v>0</v>
      </c>
      <c r="BTC22" s="255">
        <f ca="1">SUMPRODUCT((BSY18:BSY22=BSY22)*(BSP18:BSP22=BSP22)*(BSS18:BSS22=BSS22)*(BST18:BST22&gt;BST22))</f>
        <v>0</v>
      </c>
      <c r="BTD22" s="255">
        <f ca="1">SUMPRODUCT((BSY18:BSY22=BSY22)*(BSP18:BSP22=BSP22)*(BSS18:BSS22=BSS22)*(BST18:BST22=BST22)*(BSU18:BSU22&gt;BSU22))</f>
        <v>0</v>
      </c>
      <c r="BTE22" s="255">
        <f ca="1">SUMPRODUCT((BSY18:BSY22=BSY22)*(BSP18:BSP22=BSP22)*(BSS18:BSS22=BSS22)*(BST18:BST22=BST22)*(BSU18:BSU22=BSU22)*(BSV18:BSV22&gt;BSV22))</f>
        <v>0</v>
      </c>
      <c r="BTF22" s="255" t="str">
        <f t="shared" ca="1" si="1165"/>
        <v/>
      </c>
      <c r="BTG22" s="255" t="str">
        <f ca="1">IF(BSJ22&lt;&gt;"",INDEX(BSJ20:BSJ22,MATCH(5,BTF20:BTF22,0),0),"")</f>
        <v/>
      </c>
      <c r="BTH22" s="255" t="str">
        <f ca="1">IF(BQL19&lt;&gt;"",BQL19,"")</f>
        <v/>
      </c>
      <c r="BTI22" s="255">
        <f ca="1">SUMPRODUCT((BUI3:BUI42=BTH22)*(BUL3:BUL42=BTH23)*(BUS3:BUS42="W"))+SUMPRODUCT((BUI3:BUI42=BTH22)*(BUL3:BUL42=BTH24)*(BUS3:BUS42="W"))+SUMPRODUCT((BUI3:BUI42=BTH22)*(BUL3:BUL42=BTH21)*(BUS3:BUS42="W"))+SUMPRODUCT((BUI3:BUI42=BTH23)*(BUL3:BUL42=BTH22)*(BUT3:BUT42="W"))+SUMPRODUCT((BUI3:BUI42=BTH24)*(BUL3:BUL42=BTH22)*(BUT3:BUT42="W"))+SUMPRODUCT((BUI3:BUI42=BTH21)*(BUL3:BUL42=BTH22)*(BUT3:BUT42="W"))</f>
        <v>0</v>
      </c>
      <c r="BTJ22" s="255">
        <f ca="1">SUMPRODUCT((BUI3:BUI42=BTH22)*(BUL3:BUL42=BTH23)*(BUS3:BUS42="D"))+SUMPRODUCT((BUI3:BUI42=BTH22)*(BUL3:BUL42=BTH24)*(BUS3:BUS42="D"))+SUMPRODUCT((BUI3:BUI42=BTH22)*(BUL3:BUL42=BTH21)*(BUS3:BUS42="D"))+SUMPRODUCT((BUI3:BUI42=BTH23)*(BUL3:BUL42=BTH22)*(BUS3:BUS42="D"))+SUMPRODUCT((BUI3:BUI42=BTH24)*(BUL3:BUL42=BTH22)*(BUS3:BUS42="D"))+SUMPRODUCT((BUI3:BUI42=BTH21)*(BUL3:BUL42=BTH22)*(BUS3:BUS42="D"))</f>
        <v>0</v>
      </c>
      <c r="BTK22" s="255">
        <f ca="1">SUMPRODUCT((BUI3:BUI42=BTH22)*(BUL3:BUL42=BTH23)*(BUS3:BUS42="L"))+SUMPRODUCT((BUI3:BUI42=BTH22)*(BUL3:BUL42=BTH24)*(BUS3:BUS42="L"))+SUMPRODUCT((BUI3:BUI42=BTH22)*(BUL3:BUL42=BTH21)*(BUS3:BUS42="L"))+SUMPRODUCT((BUI3:BUI42=BTH23)*(BUL3:BUL42=BTH22)*(BUT3:BUT42="L"))+SUMPRODUCT((BUI3:BUI42=BTH24)*(BUL3:BUL42=BTH22)*(BUT3:BUT42="L"))+SUMPRODUCT((BUI3:BUI42=BTH21)*(BUL3:BUL42=BTH22)*(BUT3:BUT42="L"))</f>
        <v>0</v>
      </c>
      <c r="BTL22" s="255">
        <f ca="1">IF(BTH22&lt;&gt;"",VLOOKUP(BTH22,BPO4:BPS29,5,FALSE),0)</f>
        <v>0</v>
      </c>
      <c r="BTM22" s="255">
        <f ca="1">IF(BTH22&lt;&gt;"",VLOOKUP(BTH22,BPO4:BPT29,6,FALSE),0)</f>
        <v>0</v>
      </c>
      <c r="BTN22" s="255">
        <f ca="1">BTL22-BTM22+1000</f>
        <v>1000</v>
      </c>
      <c r="BTO22" s="255">
        <f ca="1">IF(BTH22&lt;&gt;"",VLOOKUP(BTH22,BPO4:BPV29,8,FALSE),0)</f>
        <v>0</v>
      </c>
      <c r="BTP22" s="255">
        <f ca="1">IF(BTH22&lt;&gt;"",VLOOKUP(BTH22,BPO4:BPW29,9,FALSE),0)</f>
        <v>0</v>
      </c>
      <c r="BTQ22" s="255">
        <f t="shared" ref="BTQ22" ca="1" si="1244">BTO22-BTP22+1000</f>
        <v>1000</v>
      </c>
      <c r="BTR22" s="255" t="str">
        <f ca="1">IF(BTH22&lt;&gt;"",VLOOKUP(BTH22,BPO18:BPS22,5,FALSE),"")</f>
        <v/>
      </c>
      <c r="BTS22" s="255" t="str">
        <f ca="1">IF(BTH22&lt;&gt;"",VLOOKUP(BTH22,BPO18:BPV22,8,FALSE),"")</f>
        <v/>
      </c>
      <c r="BTT22" s="255" t="str">
        <f ca="1">IF(BTH22&lt;&gt;"",VLOOKUP(BTH22,BPO18:BQC22,15,FALSE),"")</f>
        <v/>
      </c>
      <c r="BTU22" s="255">
        <f ca="1">SUMPRODUCT((BUI3:BUI42=BTH22)*(BUL3:BUL42=BTH23)*BUO3:BUO42)+SUMPRODUCT((BUI3:BUI42=BTH22)*(BUL3:BUL42=BTH24)*BUO3:BUO42)+SUMPRODUCT((BUI3:BUI42=BTH22)*(BUL3:BUL42=BTH21)*BUO3:BUO42)+SUMPRODUCT((BUI3:BUI42=BTH23)*(BUL3:BUL42=BTH22)*BUP3:BUP42)+SUMPRODUCT((BUI3:BUI42=BTH24)*(BUL3:BUL42=BTH22)*BUP3:BUP42)+SUMPRODUCT((BUI3:BUI42=BTH21)*(BUL3:BUL42=BTH22)*BUP3:BUP42)</f>
        <v>0</v>
      </c>
      <c r="BTV22" s="255">
        <f ca="1">SUMPRODUCT((BUI3:BUI42=BTH22)*(BUL3:BUL42=BTH23)*BUQ3:BUQ42)+SUMPRODUCT((BUI3:BUI42=BTH22)*(BUL3:BUL42=BTH24)*BUQ3:BUQ42)+SUMPRODUCT((BUI3:BUI42=BTH22)*(BUL3:BUL42=BTH21)*BUQ3:BUQ42)+SUMPRODUCT((BUI3:BUI42=BTH23)*(BUL3:BUL42=BTH22)*BUR3:BUR42)+SUMPRODUCT((BUI3:BUI42=BTH24)*(BUL3:BUL42=BTH22)*BUR3:BUR42)+SUMPRODUCT((BUI3:BUI42=BTH21)*(BUL3:BUL42=BTH22)*BUR3:BUR42)</f>
        <v>0</v>
      </c>
      <c r="BTW22" s="255">
        <f t="shared" ref="BTW22" ca="1" si="1245">BTI22*4+BTJ22*2+BTU22+BTV22</f>
        <v>0</v>
      </c>
      <c r="BTX22" s="255" t="str">
        <f ca="1">IF(BTH22&lt;&gt;"",RANK(BTW22,BTW21:BTW24),"")</f>
        <v/>
      </c>
      <c r="BTY22" s="255">
        <f ca="1">SUMPRODUCT((BTW21:BTW24=BTW22)*(BTN21:BTN24&gt;BTN22))</f>
        <v>0</v>
      </c>
      <c r="BTZ22" s="255">
        <f ca="1">SUMPRODUCT((BTW21:BTW24=BTW22)*(BTN21:BTN24=BTN22)*(BTQ21:BTQ24&gt;BTQ22))</f>
        <v>0</v>
      </c>
      <c r="BUA22" s="255">
        <f ca="1">SUMPRODUCT((BTW18:BTW22=BTW22)*(BTN18:BTN22=BTN22)*(BTQ18:BTQ22=BTQ22)*(BTR18:BTR22&gt;BTR22))</f>
        <v>0</v>
      </c>
      <c r="BUB22" s="255">
        <f ca="1">SUMPRODUCT((BTW18:BTW22=BTW22)*(BTN18:BTN22=BTN22)*(BTQ18:BTQ22=BTQ22)*(BTR18:BTR22=BTR22)*(BTS18:BTS22&gt;BTS22))</f>
        <v>0</v>
      </c>
      <c r="BUC22" s="255">
        <f ca="1">SUMPRODUCT((BTW18:BTW22=BTW22)*(BTN18:BTN22=BTN22)*(BTQ18:BTQ22=BTQ22)*(BTR18:BTR22=BTR22)*(BTS18:BTS22=BTS22)*(BTT18:BTT22&gt;BTT22))</f>
        <v>0</v>
      </c>
      <c r="BUD22" s="255" t="str">
        <f t="shared" ca="1" si="1211"/>
        <v/>
      </c>
      <c r="BUE22" s="255" t="str">
        <f ca="1">IF(BTH21&lt;&gt;"",IF(BTH21=BUE21,BTH22,BTH21),"")</f>
        <v/>
      </c>
      <c r="BUF22" s="255" t="str">
        <f ca="1">IF(BUE22&lt;&gt;"",BUE22,IF(BTG22&lt;&gt;"",BTG22,IF(BSI22&lt;&gt;"",BSI22,IF(BRK22&lt;&gt;"",BRK22,BQG22))))</f>
        <v>New Zealand</v>
      </c>
      <c r="BUG22" s="255">
        <v>5</v>
      </c>
      <c r="BUH22" s="255">
        <v>20</v>
      </c>
      <c r="BUI22" s="255" t="str">
        <f t="shared" si="114"/>
        <v>Tonga</v>
      </c>
      <c r="BUJ22" s="255" t="str">
        <f ca="1">IF(OFFSET('All Players'!$W29,0,BUJ$1)&lt;&gt;"",OFFSET('All Players'!$W29,0,BUJ$1),"")</f>
        <v/>
      </c>
      <c r="BUK22" s="255" t="str">
        <f ca="1">IF(OFFSET('All Players'!$Y29,0,BUJ$1)&lt;&gt;"",OFFSET('All Players'!$Y29,0,BUJ$1),"")</f>
        <v/>
      </c>
      <c r="BUL22" s="255" t="str">
        <f t="shared" si="115"/>
        <v>Namibia</v>
      </c>
      <c r="BUM22" s="255" t="str">
        <f ca="1">IF(OFFSET('All Players'!$AA29,0,BUL$1)&lt;&gt;"",OFFSET('All Players'!$AA29,0,BUL$1),"")</f>
        <v/>
      </c>
      <c r="BUN22" s="255" t="str">
        <f ca="1">IF(OFFSET('All Players'!$AC29,0,BUM$1)&lt;&gt;"",OFFSET('All Players'!$AC29,0,BUM$1),"")</f>
        <v/>
      </c>
      <c r="BUO22" s="255">
        <f t="shared" ca="1" si="116"/>
        <v>0</v>
      </c>
      <c r="BUP22" s="255">
        <f t="shared" ca="1" si="117"/>
        <v>0</v>
      </c>
      <c r="BUQ22" s="255">
        <f t="shared" ca="1" si="118"/>
        <v>0</v>
      </c>
      <c r="BUR22" s="255">
        <f t="shared" ca="1" si="119"/>
        <v>0</v>
      </c>
      <c r="BUS22" s="255" t="str">
        <f t="shared" ca="1" si="120"/>
        <v/>
      </c>
      <c r="BUT22" s="255" t="str">
        <f t="shared" ca="1" si="121"/>
        <v/>
      </c>
      <c r="BUU22" s="255">
        <f ca="1">VLOOKUP(BUV22,BZM18:BZN22,2,FALSE)</f>
        <v>1</v>
      </c>
      <c r="BUV22" s="255" t="s">
        <v>49</v>
      </c>
      <c r="BUW22" s="255">
        <f t="shared" ca="1" si="975"/>
        <v>0</v>
      </c>
      <c r="BUX22" s="255">
        <f t="shared" ca="1" si="976"/>
        <v>0</v>
      </c>
      <c r="BUY22" s="255">
        <f t="shared" ca="1" si="977"/>
        <v>0</v>
      </c>
      <c r="BUZ22" s="255">
        <f t="shared" ca="1" si="978"/>
        <v>0</v>
      </c>
      <c r="BVA22" s="255">
        <f t="shared" ca="1" si="1120"/>
        <v>0</v>
      </c>
      <c r="BVB22" s="255">
        <f t="shared" ca="1" si="979"/>
        <v>1000</v>
      </c>
      <c r="BVC22" s="255">
        <f t="shared" ca="1" si="1121"/>
        <v>0</v>
      </c>
      <c r="BVD22" s="255">
        <f t="shared" ca="1" si="1122"/>
        <v>0</v>
      </c>
      <c r="BVE22" s="255">
        <f t="shared" ca="1" si="980"/>
        <v>1000</v>
      </c>
      <c r="BVF22" s="255">
        <f t="shared" ca="1" si="981"/>
        <v>0</v>
      </c>
      <c r="BVG22" s="255">
        <f ca="1">SUMIF(BZP:BZP,BUV22,BZV:BZV)+SUMIF(BZS:BZS,BUV22,BZW:BZW)</f>
        <v>0</v>
      </c>
      <c r="BVH22" s="255">
        <f ca="1">SUMIF(BZP:BZP,BUV22,BZX:BZX)+SUMIF(BZS:BZS,BUV22,BZY:BZY)</f>
        <v>0</v>
      </c>
      <c r="BVI22" s="255">
        <f t="shared" ca="1" si="982"/>
        <v>0</v>
      </c>
      <c r="BVJ22" s="255">
        <v>21</v>
      </c>
      <c r="BVK22" s="255">
        <f t="shared" ca="1" si="1123"/>
        <v>1</v>
      </c>
      <c r="BVM22" s="255">
        <f ca="1">RANK(BVI22,BVI$18:BVI$22)+COUNTIF(BVI$18:BVI22,BVI22)-1</f>
        <v>5</v>
      </c>
      <c r="BVN22" s="255" t="str">
        <f ca="1">INDEX(BUV$18:BUV$22,MATCH(5,BVM$18:BVM$22,0),0)</f>
        <v>Namibia</v>
      </c>
      <c r="BVO22" s="255">
        <f t="shared" ca="1" si="1124"/>
        <v>1</v>
      </c>
      <c r="BVP22" s="255" t="str">
        <f ca="1">IF(AND(BVP21&lt;&gt;"",BVO22=1),BVN22,"")</f>
        <v>Namibia</v>
      </c>
      <c r="BVU22" s="255" t="str">
        <f t="shared" ca="1" si="1125"/>
        <v>Namibia</v>
      </c>
      <c r="BVV22" s="255">
        <f ca="1">SUMPRODUCT((BZP3:BZP42=BVU22)*(BZS3:BZS42=BVU18)*(BZZ3:BZZ42="W"))+SUMPRODUCT((BZP3:BZP42=BVU22)*(BZS3:BZS42=BVU19)*(BZZ3:BZZ42="W"))+SUMPRODUCT((BZP3:BZP42=BVU22)*(BZS3:BZS42=BVU20)*(BZZ3:BZZ42="W"))+SUMPRODUCT((BZP3:BZP42=BVU22)*(BZS3:BZS42=BVU21)*(BZZ3:BZZ42="W"))+SUMPRODUCT((BZP3:BZP42=BVU18)*(BZS3:BZS42=BVU22)*(CAA3:CAA42="W"))+SUMPRODUCT((BZP3:BZP42=BVU19)*(BZS3:BZS42=BVU22)*(CAA3:CAA42="W"))+SUMPRODUCT((BZP3:BZP42=BVU20)*(BZS3:BZS42=BVU22)*(CAA3:CAA42="W"))+SUMPRODUCT((BZP3:BZP42=BVU21)*(BZS3:BZS42=BVU22)*(CAA3:CAA42="W"))</f>
        <v>0</v>
      </c>
      <c r="BVW22" s="255">
        <f ca="1">SUMPRODUCT((BZP3:BZP42=BVU22)*(BZS3:BZS42=BVU18)*(BZZ3:BZZ42="D"))+SUMPRODUCT((BZP3:BZP42=BVU22)*(BZS3:BZS42=BVU19)*(BZZ3:BZZ42="D"))+SUMPRODUCT((BZP3:BZP42=BVU22)*(BZS3:BZS42=BVU20)*(BZZ3:BZZ42="D"))+SUMPRODUCT((BZP3:BZP42=BVU22)*(BZS3:BZS42=BVU21)*(BZZ3:BZZ42="D"))+SUMPRODUCT((BZP3:BZP42=BVU18)*(BZS3:BZS42=BVU22)*(BZZ3:BZZ42="D"))+SUMPRODUCT((BZP3:BZP42=BVU19)*(BZS3:BZS42=BVU22)*(BZZ3:BZZ42="D"))+SUMPRODUCT((BZP3:BZP42=BVU20)*(BZS3:BZS42=BVU22)*(BZZ3:BZZ42="D"))+SUMPRODUCT((BZP3:BZP42=BVU21)*(BZS3:BZS42=BVU22)*(BZZ3:BZZ42="D"))</f>
        <v>0</v>
      </c>
      <c r="BVX22" s="255">
        <f ca="1">SUMPRODUCT((BZP3:BZP42=BVU22)*(BZS3:BZS42=BVU18)*(BZZ3:BZZ42="L"))+SUMPRODUCT((BZP3:BZP42=BVU22)*(BZS3:BZS42=BVU19)*(BZZ3:BZZ42="L"))+SUMPRODUCT((BZP3:BZP42=BVU22)*(BZS3:BZS42=BVU20)*(BZZ3:BZZ42="L"))+SUMPRODUCT((BZP3:BZP42=BVU22)*(BZS3:BZS42=BVU21)*(BZZ3:BZZ42="L"))+SUMPRODUCT((BZP3:BZP42=BVU18)*(BZS3:BZS42=BVU22)*(CAA3:CAA42="L"))+SUMPRODUCT((BZP3:BZP42=BVU19)*(BZS3:BZS42=BVU22)*(CAA3:CAA42="L"))+SUMPRODUCT((BZP3:BZP42=BVU20)*(BZS3:BZS42=BVU22)*(CAA3:CAA42="L"))+SUMPRODUCT((BZP3:BZP42=BVU21)*(BZS3:BZS42=BVU22)*(CAA3:CAA42="L"))</f>
        <v>0</v>
      </c>
      <c r="BVY22" s="255">
        <f ca="1">IF(BVU22&lt;&gt;"",VLOOKUP(BVU22,BUV4:BUZ29,5,FALSE),0)</f>
        <v>0</v>
      </c>
      <c r="BVZ22" s="255">
        <f ca="1">IF(BVU22&lt;&gt;"",VLOOKUP(BVU22,BUV4:BVA29,6,FALSE),0)</f>
        <v>0</v>
      </c>
      <c r="BWA22" s="255">
        <f ca="1">BVY22-BVZ22+1000</f>
        <v>1000</v>
      </c>
      <c r="BWB22" s="255">
        <f ca="1">IF(BVU22&lt;&gt;"",VLOOKUP(BVU22,BUV4:BVC29,8,FALSE),0)</f>
        <v>0</v>
      </c>
      <c r="BWC22" s="255">
        <f ca="1">IF(BVU22&lt;&gt;"",VLOOKUP(BVU22,BUV4:BVD29,9,FALSE),0)</f>
        <v>0</v>
      </c>
      <c r="BWD22" s="255">
        <f ca="1">IF(BVU22&lt;&gt;"",BWB22-BWC22+1000,"")</f>
        <v>1000</v>
      </c>
      <c r="BWE22" s="255">
        <f ca="1">IF(BVU22&lt;&gt;"",VLOOKUP(BVU22,BUV18:BUZ22,5,FALSE),"")</f>
        <v>0</v>
      </c>
      <c r="BWF22" s="255">
        <f ca="1">IF(BVU22&lt;&gt;"",VLOOKUP(BVU22,BUV18:BVC22,8,FALSE),"")</f>
        <v>0</v>
      </c>
      <c r="BWG22" s="255">
        <f ca="1">IF(BVU22&lt;&gt;"",VLOOKUP(BVU22,BUV18:BVJ22,15,FALSE),"")</f>
        <v>21</v>
      </c>
      <c r="BWH22" s="255">
        <f ca="1">SUMPRODUCT((BZP3:BZP42=BVU22)*(BZS3:BZS42=BVU18)*BZV3:BZV42)+SUMPRODUCT((BZP3:BZP42=BVU22)*(BZS3:BZS42=BVU19)*BZV3:BZV42)+SUMPRODUCT((BZP3:BZP42=BVU22)*(BZS3:BZS42=BVU20)*BZV3:BZV42)+SUMPRODUCT((BZP3:BZP42=BVU22)*(BZS3:BZS42=BVU21)*BZV3:BZV42)+SUMPRODUCT((BZP3:BZP42=BVU18)*(BZS3:BZS42=BVU22)*BZW3:BZW42)+SUMPRODUCT((BZP3:BZP42=BVU19)*(BZS3:BZS42=BVU22)*BZW3:BZW42)+SUMPRODUCT((BZP3:BZP42=BVU20)*(BZS3:BZS42=BVU22)*BZW3:BZW42)+SUMPRODUCT((BZP3:BZP42=BVU21)*(BZS3:BZS42=BVU22)*BZW3:BZW42)</f>
        <v>0</v>
      </c>
      <c r="BWI22" s="255">
        <f ca="1">SUMPRODUCT((BZP3:BZP42=BVU22)*(BZS3:BZS42=BVU18)*BZX3:BZX42)+SUMPRODUCT((BZP3:BZP42=BVU22)*(BZS3:BZS42=BVU19)*BZX3:BZX42)+SUMPRODUCT((BZP3:BZP42=BVU22)*(BZS3:BZS42=BVU20)*BZX3:BZX42)+SUMPRODUCT((BZP3:BZP42=BVU22)*(BZS3:BZS42=BVU21)*BZX3:BZX42)+SUMPRODUCT((BZP3:BZP42=BVU18)*(BZS3:BZS42=BVU22)*BZY3:BZY42)+SUMPRODUCT((BZP3:BZP42=BVU19)*(BZS3:BZS42=BVU22)*BZY3:BZY42)+SUMPRODUCT((BZP3:BZP42=BVU20)*(BZS3:BZS42=BVU22)*BZY3:BZY42)+SUMPRODUCT((BZP3:BZP42=BVU21)*(BZS3:BZS42=BVU22)*BZY3:BZY42)</f>
        <v>0</v>
      </c>
      <c r="BWJ22" s="255">
        <f ca="1">IF(BVU22&lt;&gt;"",BVV22*4+BVW22*2+BWH22+BWI22,"")</f>
        <v>0</v>
      </c>
      <c r="BWK22" s="255">
        <f ca="1">IF(BVU22&lt;&gt;"",RANK(BWJ22,BWJ18:BWJ22),"")</f>
        <v>1</v>
      </c>
      <c r="BWL22" s="255">
        <f ca="1">SUMPRODUCT((BWJ18:BWJ22=BWJ22)*(BWA18:BWA22&gt;BWA22))</f>
        <v>0</v>
      </c>
      <c r="BWM22" s="255">
        <f ca="1">SUMPRODUCT((BWJ18:BWJ22=BWJ22)*(BWA18:BWA22=BWA22)*(BWD18:BWD22&gt;BWD22))</f>
        <v>0</v>
      </c>
      <c r="BWN22" s="255">
        <f ca="1">SUMPRODUCT((BWJ18:BWJ22=BWJ22)*(BWA18:BWA22=BWA22)*(BWD18:BWD22=BWD22)*(BWE18:BWE22&gt;BWE22))</f>
        <v>0</v>
      </c>
      <c r="BWO22" s="255">
        <f ca="1">SUMPRODUCT((BWJ18:BWJ22=BWJ22)*(BWA18:BWA22=BWA22)*(BWD18:BWD22=BWD22)*(BWE18:BWE22=BWE22)*(BWF18:BWF22&gt;BWF22))</f>
        <v>0</v>
      </c>
      <c r="BWP22" s="255">
        <f ca="1">SUMPRODUCT((BWJ18:BWJ22=BWJ22)*(BWA18:BWA22=BWA22)*(BWD18:BWD22=BWD22)*(BWE18:BWE22=BWE22)*(BWF18:BWF22=BWF22)*(BWG18:BWG22&gt;BWG22))</f>
        <v>0</v>
      </c>
      <c r="BWQ22" s="255">
        <f t="shared" ca="1" si="983"/>
        <v>1</v>
      </c>
      <c r="BWR22" s="255" t="str">
        <f ca="1">IF(BVU22&lt;&gt;"",INDEX(BVU18:BVU22,MATCH(5,BWQ18:BWQ22,0),0),"")</f>
        <v>New Zealand</v>
      </c>
      <c r="BWS22" s="255" t="str">
        <f ca="1">IF(BVQ21&lt;&gt;"",BVQ21,"")</f>
        <v/>
      </c>
      <c r="BWT22" s="255" t="str">
        <f ca="1">IF(BWS22&lt;&gt;"",SUMPRODUCT((BZP3:BZP42=BWS22)*(BZS3:BZS42=BWS19)*(BZZ3:BZZ42="W"))+SUMPRODUCT((BZP3:BZP42=BWS22)*(BZS3:BZS42=BWS20)*(BZZ3:BZZ42="W"))+SUMPRODUCT((BZP3:BZP42=BWS22)*(BZS3:BZS42=BWS21)*(BZZ3:BZZ42="W"))+SUMPRODUCT((BZP3:BZP42=BWS19)*(BZS3:BZS42=BWS22)*(BZZ3:BZZ42="W"))+SUMPRODUCT((BZP3:BZP42=BWS20)*(BZS3:BZS42=BWS22)*(BZZ3:BZZ42="W"))+SUMPRODUCT((BZP3:BZP42=BWS21)*(BZS3:BZS42=BWS22)*(BZZ3:BZZ42="W")),"")</f>
        <v/>
      </c>
      <c r="BWU22" s="255" t="str">
        <f ca="1">IF(BWS22&lt;&gt;"",SUMPRODUCT((BZP3:BZP42=BWS22)*(BZS3:BZS42=BWS19)*(BZZ3:BZZ42="D"))+SUMPRODUCT((BZP3:BZP42=BWS22)*(BZS3:BZS42=BWS20)*(BZZ3:BZZ42="D"))+SUMPRODUCT((BZP3:BZP42=BWS22)*(BZS3:BZS42=BWS21)*(BZZ3:BZZ42="D"))+SUMPRODUCT((BZP3:BZP42=BWS19)*(BZS3:BZS42=BWS22)*(BZZ3:BZZ42="D"))+SUMPRODUCT((BZP3:BZP42=BWS20)*(BZS3:BZS42=BWS22)*(BZZ3:BZZ42="D"))+SUMPRODUCT((BZP3:BZP42=BWS21)*(BZS3:BZS42=BWS22)*(BZZ3:BZZ42="D")),"")</f>
        <v/>
      </c>
      <c r="BWV22" s="255" t="str">
        <f ca="1">IF(BWS22&lt;&gt;"",SUMPRODUCT((BZP3:BZP42=BWS22)*(BZS3:BZS42=BWS19)*(BZZ3:BZZ42="L"))+SUMPRODUCT((BZP3:BZP42=BWS22)*(BZS3:BZS42=BWS20)*(BZZ3:BZZ42="L"))+SUMPRODUCT((BZP3:BZP42=BWS22)*(BZS3:BZS42=BWS21)*(BZZ3:BZZ42="L"))+SUMPRODUCT((BZP3:BZP42=BWS19)*(BZS3:BZS42=BWS22)*(BZZ3:BZZ42="L"))+SUMPRODUCT((BZP3:BZP42=BWS20)*(BZS3:BZS42=BWS22)*(BZZ3:BZZ42="L"))+SUMPRODUCT((BZP3:BZP42=BWS21)*(BZS3:BZS42=BWS22)*(BZZ3:BZZ42="L")),"")</f>
        <v/>
      </c>
      <c r="BWW22" s="255">
        <f ca="1">IF(BWS22&lt;&gt;"",VLOOKUP(BWS22,BUV4:BUZ29,5,FALSE),0)</f>
        <v>0</v>
      </c>
      <c r="BWX22" s="255">
        <f ca="1">IF(BWS22&lt;&gt;"",VLOOKUP(BWS22,BUV4:BVA29,6,FALSE),0)</f>
        <v>0</v>
      </c>
      <c r="BWY22" s="255">
        <f ca="1">BWW22-BWX22+1000</f>
        <v>1000</v>
      </c>
      <c r="BWZ22" s="255">
        <f ca="1">IF(BWS22&lt;&gt;"",VLOOKUP(BWS22,BUV4:BVC29,8,FALSE),0)</f>
        <v>0</v>
      </c>
      <c r="BXA22" s="255">
        <f ca="1">IF(BWS22&lt;&gt;"",VLOOKUP(BWS22,BUV4:BVD29,9,FALSE),0)</f>
        <v>0</v>
      </c>
      <c r="BXB22" s="255" t="str">
        <f ca="1">IF(BWS22&lt;&gt;"",BWZ22-BXA22+1000,"")</f>
        <v/>
      </c>
      <c r="BXC22" s="255" t="str">
        <f ca="1">IF(BWS22&lt;&gt;"",VLOOKUP(BWS22,BUV18:BUZ22,5,FALSE),"")</f>
        <v/>
      </c>
      <c r="BXD22" s="255" t="str">
        <f ca="1">IF(BWS22&lt;&gt;"",VLOOKUP(BWS22,BUV18:BVC22,8,FALSE),"")</f>
        <v/>
      </c>
      <c r="BXE22" s="255" t="str">
        <f ca="1">IF(BWS22&lt;&gt;"",VLOOKUP(BWS22,BUV18:BVJ22,15,FALSE),"")</f>
        <v/>
      </c>
      <c r="BXF22" s="255" t="str">
        <f ca="1">IF(BWS22&lt;&gt;"",SUMPRODUCT((BZP3:BZP42=BWS22)*(BZS3:BZS42=BWS19)*BZV3:BZV42)+SUMPRODUCT((BZP3:BZP42=BWS22)*(BZS3:BZS42=BWS20)*BZV3:BZV42)+SUMPRODUCT((BZP3:BZP42=BWS22)*(BZS3:BZS42=BWS21)*BZV3:BZV42)+SUMPRODUCT((BZP3:BZP42=BWS19)*(BZS3:BZS42=BWS22)*BZW3:BZW42)+SUMPRODUCT((BZP3:BZP42=BWS20)*(BZS3:BZS42=BWS22)*BZW3:BZW42)+SUMPRODUCT((BZP3:BZP42=BWS21)*(BZS3:BZS42=BWS22)*BZW3:BZW42),"")</f>
        <v/>
      </c>
      <c r="BXG22" s="255" t="str">
        <f ca="1">IF(BWS22&lt;&gt;"",SUMPRODUCT((BZP3:BZP42=BWS22)*(BZS3:BZS42=BWS19)*BZX3:BZX42)+SUMPRODUCT((BZP3:BZP42=BWS22)*(BZS3:BZS42=BWS20)*BZX3:BZX42)+SUMPRODUCT((BZP3:BZP42=BWS22)*(BZS3:BZS42=BWS21)*BZX3:BZX42)+SUMPRODUCT((BZP3:BZP42=BWS19)*(BZS3:BZS42=BWS22)*BZY3:BZY42)+SUMPRODUCT((BZP3:BZP42=BWS20)*(BZS3:BZS42=BWS22)*BZY3:BZY42)+SUMPRODUCT((BZP3:BZP42=BWS21)*(BZS3:BZS42=BWS22)*BZY3:BZY42),"")</f>
        <v/>
      </c>
      <c r="BXH22" s="255" t="str">
        <f ca="1">IF(BWS22&lt;&gt;"",BWT22*4+BWU22*2+BXF22+BXG22,"")</f>
        <v/>
      </c>
      <c r="BXI22" s="255" t="str">
        <f ca="1">IF(BWS22&lt;&gt;"",RANK(BXH22,BXH19:BXH22),"")</f>
        <v/>
      </c>
      <c r="BXJ22" s="255">
        <f ca="1">SUMPRODUCT((BXH19:BXH22=BXH22)*(BWY19:BWY22&gt;BWY22))</f>
        <v>0</v>
      </c>
      <c r="BXK22" s="255">
        <f ca="1">SUMPRODUCT((BXH19:BXH22=BXH22)*(BWY19:BWY22=BWY22)*(BXB19:BXB22&gt;BXB22))</f>
        <v>0</v>
      </c>
      <c r="BXL22" s="255">
        <f ca="1">SUMPRODUCT((BXH18:BXH22=BXH22)*(BWY18:BWY22=BWY22)*(BXB18:BXB22=BXB22)*(BXC18:BXC22&gt;BXC22))</f>
        <v>0</v>
      </c>
      <c r="BXM22" s="255">
        <f ca="1">SUMPRODUCT((BXH18:BXH22=BXH22)*(BWY18:BWY22=BWY22)*(BXB18:BXB22=BXB22)*(BXC18:BXC22=BXC22)*(BXD18:BXD22&gt;BXD22))</f>
        <v>0</v>
      </c>
      <c r="BXN22" s="255">
        <f ca="1">SUMPRODUCT((BXH18:BXH22=BXH22)*(BWY18:BWY22=BWY22)*(BXB18:BXB22=BXB22)*(BXC18:BXC22=BXC22)*(BXD18:BXD22=BXD22)*(BXE18:BXE22&gt;BXE22))</f>
        <v>0</v>
      </c>
      <c r="BXO22" s="255" t="str">
        <f t="shared" ca="1" si="1128"/>
        <v/>
      </c>
      <c r="BXP22" s="255" t="str">
        <f ca="1">IF(BWS22&lt;&gt;"",INDEX(BWS19:BWS22,MATCH(5,BXO19:BXO22,0),0),"")</f>
        <v/>
      </c>
      <c r="BXQ22" s="255" t="str">
        <f ca="1">IF(BVR20&lt;&gt;"",BVR20,"")</f>
        <v/>
      </c>
      <c r="BXR22" s="255" t="str">
        <f ca="1">IF(BXQ22&lt;&gt;"",SUMPRODUCT((BZP3:BZP42=BXQ22)*(BZS3:BZS42=BXQ23)*(BZZ3:BZZ42="W"))+SUMPRODUCT((BZP3:BZP42=BXQ22)*(BZS3:BZS42=BXQ20)*(BZZ3:BZZ42="W"))+SUMPRODUCT((BZP3:BZP42=BXQ22)*(BZS3:BZS42=BXQ21)*(BZZ3:BZZ42="W"))+SUMPRODUCT((BZP3:BZP42=BXQ23)*(BZS3:BZS42=BXQ22)*(CAA3:CAA42="W"))+SUMPRODUCT((BZP3:BZP42=BXQ20)*(BZS3:BZS42=BXQ22)*(CAA3:CAA42="W"))+SUMPRODUCT((BZP3:BZP42=BXQ21)*(BZS3:BZS42=BXQ22)*(CAA3:CAA42="W")),"")</f>
        <v/>
      </c>
      <c r="BXS22" s="255" t="str">
        <f ca="1">IF(BXQ22&lt;&gt;"",SUMPRODUCT((BZP3:BZP42=BXQ22)*(BZS3:BZS42=BXQ23)*(BZZ3:BZZ42="D"))+SUMPRODUCT((BZP3:BZP42=BXQ22)*(BZS3:BZS42=BXQ20)*(BZZ3:BZZ42="D"))+SUMPRODUCT((BZP3:BZP42=BXQ22)*(BZS3:BZS42=BXQ21)*(BZZ3:BZZ42="D"))+SUMPRODUCT((BZP3:BZP42=BXQ23)*(BZS3:BZS42=BXQ22)*(BZZ3:BZZ42="D"))+SUMPRODUCT((BZP3:BZP42=BXQ20)*(BZS3:BZS42=BXQ22)*(BZZ3:BZZ42="D"))+SUMPRODUCT((BZP3:BZP42=BXQ21)*(BZS3:BZS42=BXQ22)*(BZZ3:BZZ42="D")),"")</f>
        <v/>
      </c>
      <c r="BXT22" s="255" t="str">
        <f ca="1">IF(BXQ22&lt;&gt;"",SUMPRODUCT((BZP3:BZP42=BXQ22)*(BZS3:BZS42=BXQ23)*(BZZ3:BZZ42="L"))+SUMPRODUCT((BZP3:BZP42=BXQ22)*(BZS3:BZS42=BXQ20)*(BZZ3:BZZ42="L"))+SUMPRODUCT((BZP3:BZP42=BXQ22)*(BZS3:BZS42=BXQ21)*(BZZ3:BZZ42="L"))+SUMPRODUCT((BZP3:BZP42=BXQ23)*(BZS3:BZS42=BXQ22)*(CAA3:CAA42="L"))+SUMPRODUCT((BZP3:BZP42=BXQ20)*(BZS3:BZS42=BXQ22)*(CAA3:CAA42="L"))+SUMPRODUCT((BZP3:BZP42=BXQ21)*(BZS3:BZS42=BXQ22)*(CAA3:CAA42="L")),"")</f>
        <v/>
      </c>
      <c r="BXU22" s="255">
        <f ca="1">IF(BXQ22&lt;&gt;"",VLOOKUP(BXQ22,BUV4:BUZ29,5,FALSE),0)</f>
        <v>0</v>
      </c>
      <c r="BXV22" s="255">
        <f ca="1">IF(BXQ22&lt;&gt;"",VLOOKUP(BXQ22,BUV4:BVA29,6,FALSE),0)</f>
        <v>0</v>
      </c>
      <c r="BXW22" s="255">
        <f ca="1">BXU22-BXV22+1000</f>
        <v>1000</v>
      </c>
      <c r="BXX22" s="255">
        <f ca="1">IF(BXQ22&lt;&gt;"",VLOOKUP(BXQ22,BUV4:BVC29,8,FALSE),0)</f>
        <v>0</v>
      </c>
      <c r="BXY22" s="255">
        <f ca="1">IF(BXQ22&lt;&gt;"",VLOOKUP(BXQ22,BUV4:BVD29,9,FALSE),0)</f>
        <v>0</v>
      </c>
      <c r="BXZ22" s="255" t="str">
        <f ca="1">IF(BXQ22&lt;&gt;"",BXX22-BXY22+1000,"")</f>
        <v/>
      </c>
      <c r="BYA22" s="255" t="str">
        <f ca="1">IF(BXQ22&lt;&gt;"",VLOOKUP(BXQ22,BUV18:BUZ22,5,FALSE),"")</f>
        <v/>
      </c>
      <c r="BYB22" s="255" t="str">
        <f ca="1">IF(BXQ22&lt;&gt;"",VLOOKUP(BXQ22,BUV18:BVC22,8,FALSE),"")</f>
        <v/>
      </c>
      <c r="BYC22" s="255" t="str">
        <f ca="1">IF(BXQ22&lt;&gt;"",VLOOKUP(BXQ22,BUV18:BVJ22,15,FALSE),"")</f>
        <v/>
      </c>
      <c r="BYD22" s="255" t="str">
        <f ca="1">IF(BXQ22&lt;&gt;"",SUMPRODUCT((BZP3:BZP42=BXQ22)*(BZS3:BZS42=BXQ23)*BZV3:BZV42)+SUMPRODUCT((BZP3:BZP42=BXQ22)*(BZS3:BZS42=BXQ20)*BZV3:BZV42)+SUMPRODUCT((BZP3:BZP42=BXQ22)*(BZS3:BZS42=BXQ21)*BZV3:BZV42)+SUMPRODUCT((BZP3:BZP42=BXQ23)*(BZS3:BZS42=BXQ22)*BZW3:BZW42)+SUMPRODUCT((BZP3:BZP42=BXQ20)*(BZS3:BZS42=BXQ22)*BZW3:BZW42)+SUMPRODUCT((BZP3:BZP42=BXQ21)*(BZS3:BZS42=BXQ22)*BZW3:BZW42),"")</f>
        <v/>
      </c>
      <c r="BYE22" s="255" t="str">
        <f ca="1">IF(BXQ22&lt;&gt;"",SUMPRODUCT((BZP3:BZP42=BXQ22)*(BZS3:BZS42=BXQ23)*BZX3:BZX42)+SUMPRODUCT((BZP3:BZP42=BXQ22)*(BZS3:BZS42=BXQ20)*BZX3:BZX42)+SUMPRODUCT((BZP3:BZP42=BXQ22)*(BZS3:BZS42=BXQ21)*BZX3:BZX42)+SUMPRODUCT((BZP3:BZP42=BXQ23)*(BZS3:BZS42=BXQ22)*BZY3:BZY42)+SUMPRODUCT((BZP3:BZP42=BXQ20)*(BZS3:BZS42=BXQ22)*BZY3:BZY42)+SUMPRODUCT((BZP3:BZP42=BXQ21)*(BZS3:BZS42=BXQ22)*BZY3:BZY42),"")</f>
        <v/>
      </c>
      <c r="BYF22" s="255" t="str">
        <f ca="1">IF(BXQ22&lt;&gt;"",BXR22*4+BXS22*2+BYD22+BYE22,"")</f>
        <v/>
      </c>
      <c r="BYG22" s="255" t="str">
        <f ca="1">IF(BXQ22&lt;&gt;"",RANK(BYF22,BYF20:BYF23),"")</f>
        <v/>
      </c>
      <c r="BYH22" s="255">
        <f ca="1">SUMPRODUCT((BYF20:BYF23=BYF22)*(BXW20:BXW23&gt;BXW22))</f>
        <v>0</v>
      </c>
      <c r="BYI22" s="255">
        <f ca="1">SUMPRODUCT((BYF20:BYF23=BYF22)*(BXW20:BXW23=BXW22)*(BXZ20:BXZ23&gt;BXZ22))</f>
        <v>0</v>
      </c>
      <c r="BYJ22" s="255">
        <f ca="1">SUMPRODUCT((BYF18:BYF22=BYF22)*(BXW18:BXW22=BXW22)*(BXZ18:BXZ22=BXZ22)*(BYA18:BYA22&gt;BYA22))</f>
        <v>0</v>
      </c>
      <c r="BYK22" s="255">
        <f ca="1">SUMPRODUCT((BYF18:BYF22=BYF22)*(BXW18:BXW22=BXW22)*(BXZ18:BXZ22=BXZ22)*(BYA18:BYA22=BYA22)*(BYB18:BYB22&gt;BYB22))</f>
        <v>0</v>
      </c>
      <c r="BYL22" s="255">
        <f ca="1">SUMPRODUCT((BYF18:BYF22=BYF22)*(BXW18:BXW22=BXW22)*(BXZ18:BXZ22=BXZ22)*(BYA18:BYA22=BYA22)*(BYB18:BYB22=BYB22)*(BYC18:BYC22&gt;BYC22))</f>
        <v>0</v>
      </c>
      <c r="BYM22" s="255" t="str">
        <f t="shared" ca="1" si="1167"/>
        <v/>
      </c>
      <c r="BYN22" s="255" t="str">
        <f ca="1">IF(BXQ22&lt;&gt;"",INDEX(BXQ20:BXQ22,MATCH(5,BYM20:BYM22,0),0),"")</f>
        <v/>
      </c>
      <c r="BYO22" s="255" t="str">
        <f ca="1">IF(BVS19&lt;&gt;"",BVS19,"")</f>
        <v/>
      </c>
      <c r="BYP22" s="255">
        <f ca="1">SUMPRODUCT((BZP3:BZP42=BYO22)*(BZS3:BZS42=BYO23)*(BZZ3:BZZ42="W"))+SUMPRODUCT((BZP3:BZP42=BYO22)*(BZS3:BZS42=BYO24)*(BZZ3:BZZ42="W"))+SUMPRODUCT((BZP3:BZP42=BYO22)*(BZS3:BZS42=BYO21)*(BZZ3:BZZ42="W"))+SUMPRODUCT((BZP3:BZP42=BYO23)*(BZS3:BZS42=BYO22)*(CAA3:CAA42="W"))+SUMPRODUCT((BZP3:BZP42=BYO24)*(BZS3:BZS42=BYO22)*(CAA3:CAA42="W"))+SUMPRODUCT((BZP3:BZP42=BYO21)*(BZS3:BZS42=BYO22)*(CAA3:CAA42="W"))</f>
        <v>0</v>
      </c>
      <c r="BYQ22" s="255">
        <f ca="1">SUMPRODUCT((BZP3:BZP42=BYO22)*(BZS3:BZS42=BYO23)*(BZZ3:BZZ42="D"))+SUMPRODUCT((BZP3:BZP42=BYO22)*(BZS3:BZS42=BYO24)*(BZZ3:BZZ42="D"))+SUMPRODUCT((BZP3:BZP42=BYO22)*(BZS3:BZS42=BYO21)*(BZZ3:BZZ42="D"))+SUMPRODUCT((BZP3:BZP42=BYO23)*(BZS3:BZS42=BYO22)*(BZZ3:BZZ42="D"))+SUMPRODUCT((BZP3:BZP42=BYO24)*(BZS3:BZS42=BYO22)*(BZZ3:BZZ42="D"))+SUMPRODUCT((BZP3:BZP42=BYO21)*(BZS3:BZS42=BYO22)*(BZZ3:BZZ42="D"))</f>
        <v>0</v>
      </c>
      <c r="BYR22" s="255">
        <f ca="1">SUMPRODUCT((BZP3:BZP42=BYO22)*(BZS3:BZS42=BYO23)*(BZZ3:BZZ42="L"))+SUMPRODUCT((BZP3:BZP42=BYO22)*(BZS3:BZS42=BYO24)*(BZZ3:BZZ42="L"))+SUMPRODUCT((BZP3:BZP42=BYO22)*(BZS3:BZS42=BYO21)*(BZZ3:BZZ42="L"))+SUMPRODUCT((BZP3:BZP42=BYO23)*(BZS3:BZS42=BYO22)*(CAA3:CAA42="L"))+SUMPRODUCT((BZP3:BZP42=BYO24)*(BZS3:BZS42=BYO22)*(CAA3:CAA42="L"))+SUMPRODUCT((BZP3:BZP42=BYO21)*(BZS3:BZS42=BYO22)*(CAA3:CAA42="L"))</f>
        <v>0</v>
      </c>
      <c r="BYS22" s="255">
        <f ca="1">IF(BYO22&lt;&gt;"",VLOOKUP(BYO22,BUV4:BUZ29,5,FALSE),0)</f>
        <v>0</v>
      </c>
      <c r="BYT22" s="255">
        <f ca="1">IF(BYO22&lt;&gt;"",VLOOKUP(BYO22,BUV4:BVA29,6,FALSE),0)</f>
        <v>0</v>
      </c>
      <c r="BYU22" s="255">
        <f ca="1">BYS22-BYT22+1000</f>
        <v>1000</v>
      </c>
      <c r="BYV22" s="255">
        <f ca="1">IF(BYO22&lt;&gt;"",VLOOKUP(BYO22,BUV4:BVC29,8,FALSE),0)</f>
        <v>0</v>
      </c>
      <c r="BYW22" s="255">
        <f ca="1">IF(BYO22&lt;&gt;"",VLOOKUP(BYO22,BUV4:BVD29,9,FALSE),0)</f>
        <v>0</v>
      </c>
      <c r="BYX22" s="255">
        <f t="shared" ref="BYX22" ca="1" si="1246">BYV22-BYW22+1000</f>
        <v>1000</v>
      </c>
      <c r="BYY22" s="255" t="str">
        <f ca="1">IF(BYO22&lt;&gt;"",VLOOKUP(BYO22,BUV18:BUZ22,5,FALSE),"")</f>
        <v/>
      </c>
      <c r="BYZ22" s="255" t="str">
        <f ca="1">IF(BYO22&lt;&gt;"",VLOOKUP(BYO22,BUV18:BVC22,8,FALSE),"")</f>
        <v/>
      </c>
      <c r="BZA22" s="255" t="str">
        <f ca="1">IF(BYO22&lt;&gt;"",VLOOKUP(BYO22,BUV18:BVJ22,15,FALSE),"")</f>
        <v/>
      </c>
      <c r="BZB22" s="255">
        <f ca="1">SUMPRODUCT((BZP3:BZP42=BYO22)*(BZS3:BZS42=BYO23)*BZV3:BZV42)+SUMPRODUCT((BZP3:BZP42=BYO22)*(BZS3:BZS42=BYO24)*BZV3:BZV42)+SUMPRODUCT((BZP3:BZP42=BYO22)*(BZS3:BZS42=BYO21)*BZV3:BZV42)+SUMPRODUCT((BZP3:BZP42=BYO23)*(BZS3:BZS42=BYO22)*BZW3:BZW42)+SUMPRODUCT((BZP3:BZP42=BYO24)*(BZS3:BZS42=BYO22)*BZW3:BZW42)+SUMPRODUCT((BZP3:BZP42=BYO21)*(BZS3:BZS42=BYO22)*BZW3:BZW42)</f>
        <v>0</v>
      </c>
      <c r="BZC22" s="255">
        <f ca="1">SUMPRODUCT((BZP3:BZP42=BYO22)*(BZS3:BZS42=BYO23)*BZX3:BZX42)+SUMPRODUCT((BZP3:BZP42=BYO22)*(BZS3:BZS42=BYO24)*BZX3:BZX42)+SUMPRODUCT((BZP3:BZP42=BYO22)*(BZS3:BZS42=BYO21)*BZX3:BZX42)+SUMPRODUCT((BZP3:BZP42=BYO23)*(BZS3:BZS42=BYO22)*BZY3:BZY42)+SUMPRODUCT((BZP3:BZP42=BYO24)*(BZS3:BZS42=BYO22)*BZY3:BZY42)+SUMPRODUCT((BZP3:BZP42=BYO21)*(BZS3:BZS42=BYO22)*BZY3:BZY42)</f>
        <v>0</v>
      </c>
      <c r="BZD22" s="255">
        <f t="shared" ref="BZD22" ca="1" si="1247">BYP22*4+BYQ22*2+BZB22+BZC22</f>
        <v>0</v>
      </c>
      <c r="BZE22" s="255" t="str">
        <f ca="1">IF(BYO22&lt;&gt;"",RANK(BZD22,BZD21:BZD24),"")</f>
        <v/>
      </c>
      <c r="BZF22" s="255">
        <f ca="1">SUMPRODUCT((BZD21:BZD24=BZD22)*(BYU21:BYU24&gt;BYU22))</f>
        <v>0</v>
      </c>
      <c r="BZG22" s="255">
        <f ca="1">SUMPRODUCT((BZD21:BZD24=BZD22)*(BYU21:BYU24=BYU22)*(BYX21:BYX24&gt;BYX22))</f>
        <v>0</v>
      </c>
      <c r="BZH22" s="255">
        <f ca="1">SUMPRODUCT((BZD18:BZD22=BZD22)*(BYU18:BYU22=BYU22)*(BYX18:BYX22=BYX22)*(BYY18:BYY22&gt;BYY22))</f>
        <v>0</v>
      </c>
      <c r="BZI22" s="255">
        <f ca="1">SUMPRODUCT((BZD18:BZD22=BZD22)*(BYU18:BYU22=BYU22)*(BYX18:BYX22=BYX22)*(BYY18:BYY22=BYY22)*(BYZ18:BYZ22&gt;BYZ22))</f>
        <v>0</v>
      </c>
      <c r="BZJ22" s="255">
        <f ca="1">SUMPRODUCT((BZD18:BZD22=BZD22)*(BYU18:BYU22=BYU22)*(BYX18:BYX22=BYX22)*(BYY18:BYY22=BYY22)*(BYZ18:BYZ22=BYZ22)*(BZA18:BZA22&gt;BZA22))</f>
        <v>0</v>
      </c>
      <c r="BZK22" s="255" t="str">
        <f t="shared" ca="1" si="1214"/>
        <v/>
      </c>
      <c r="BZL22" s="255" t="str">
        <f ca="1">IF(BYO21&lt;&gt;"",IF(BYO21=BZL21,BYO22,BYO21),"")</f>
        <v/>
      </c>
      <c r="BZM22" s="255" t="str">
        <f ca="1">IF(BZL22&lt;&gt;"",BZL22,IF(BYN22&lt;&gt;"",BYN22,IF(BXP22&lt;&gt;"",BXP22,IF(BWR22&lt;&gt;"",BWR22,BVN22))))</f>
        <v>New Zealand</v>
      </c>
      <c r="BZN22" s="255">
        <v>5</v>
      </c>
      <c r="BZO22" s="255">
        <v>20</v>
      </c>
      <c r="BZP22" s="255" t="str">
        <f t="shared" si="122"/>
        <v>Tonga</v>
      </c>
      <c r="BZQ22" s="255" t="str">
        <f ca="1">IF(OFFSET('All Players'!$W29,0,BZQ$1)&lt;&gt;"",OFFSET('All Players'!$W29,0,BZQ$1),"")</f>
        <v/>
      </c>
      <c r="BZR22" s="255" t="str">
        <f ca="1">IF(OFFSET('All Players'!$Y29,0,BZQ$1)&lt;&gt;"",OFFSET('All Players'!$Y29,0,BZQ$1),"")</f>
        <v/>
      </c>
      <c r="BZS22" s="255" t="str">
        <f t="shared" si="123"/>
        <v>Namibia</v>
      </c>
      <c r="BZT22" s="255" t="str">
        <f ca="1">IF(OFFSET('All Players'!$AA29,0,BZS$1)&lt;&gt;"",OFFSET('All Players'!$AA29,0,BZS$1),"")</f>
        <v/>
      </c>
      <c r="BZU22" s="255" t="str">
        <f ca="1">IF(OFFSET('All Players'!$AC29,0,BZT$1)&lt;&gt;"",OFFSET('All Players'!$AC29,0,BZT$1),"")</f>
        <v/>
      </c>
      <c r="BZV22" s="255">
        <f t="shared" ca="1" si="124"/>
        <v>0</v>
      </c>
      <c r="BZW22" s="255">
        <f t="shared" ca="1" si="125"/>
        <v>0</v>
      </c>
      <c r="BZX22" s="255">
        <f t="shared" ca="1" si="126"/>
        <v>0</v>
      </c>
      <c r="BZY22" s="255">
        <f t="shared" ca="1" si="127"/>
        <v>0</v>
      </c>
      <c r="BZZ22" s="255" t="str">
        <f t="shared" ca="1" si="128"/>
        <v/>
      </c>
      <c r="CAA22" s="255" t="str">
        <f t="shared" ca="1" si="129"/>
        <v/>
      </c>
      <c r="CAB22" s="255">
        <f ca="1">VLOOKUP(CAC22,CET18:CEU22,2,FALSE)</f>
        <v>1</v>
      </c>
      <c r="CAC22" s="255" t="s">
        <v>49</v>
      </c>
      <c r="CAD22" s="255">
        <f t="shared" ca="1" si="984"/>
        <v>0</v>
      </c>
      <c r="CAE22" s="255">
        <f t="shared" ca="1" si="985"/>
        <v>0</v>
      </c>
      <c r="CAF22" s="255">
        <f t="shared" ca="1" si="986"/>
        <v>0</v>
      </c>
      <c r="CAG22" s="255">
        <f t="shared" ca="1" si="987"/>
        <v>0</v>
      </c>
      <c r="CAH22" s="255">
        <f t="shared" ca="1" si="1129"/>
        <v>0</v>
      </c>
      <c r="CAI22" s="255">
        <f t="shared" ca="1" si="988"/>
        <v>1000</v>
      </c>
      <c r="CAJ22" s="255">
        <f t="shared" ca="1" si="1130"/>
        <v>0</v>
      </c>
      <c r="CAK22" s="255">
        <f t="shared" ca="1" si="1131"/>
        <v>0</v>
      </c>
      <c r="CAL22" s="255">
        <f t="shared" ca="1" si="989"/>
        <v>1000</v>
      </c>
      <c r="CAM22" s="255">
        <f t="shared" ca="1" si="990"/>
        <v>0</v>
      </c>
      <c r="CAN22" s="255">
        <f ca="1">SUMIF(CEW:CEW,CAC22,CFC:CFC)+SUMIF(CEZ:CEZ,CAC22,CFD:CFD)</f>
        <v>0</v>
      </c>
      <c r="CAO22" s="255">
        <f ca="1">SUMIF(CEW:CEW,CAC22,CFE:CFE)+SUMIF(CEZ:CEZ,CAC22,CFF:CFF)</f>
        <v>0</v>
      </c>
      <c r="CAP22" s="255">
        <f t="shared" ca="1" si="991"/>
        <v>0</v>
      </c>
      <c r="CAQ22" s="255">
        <v>21</v>
      </c>
      <c r="CAR22" s="255">
        <f t="shared" ca="1" si="1132"/>
        <v>1</v>
      </c>
      <c r="CAT22" s="255">
        <f ca="1">RANK(CAP22,CAP$18:CAP$22)+COUNTIF(CAP$18:CAP22,CAP22)-1</f>
        <v>5</v>
      </c>
      <c r="CAU22" s="255" t="str">
        <f ca="1">INDEX(CAC$18:CAC$22,MATCH(5,CAT$18:CAT$22,0),0)</f>
        <v>Namibia</v>
      </c>
      <c r="CAV22" s="255">
        <f t="shared" ca="1" si="1133"/>
        <v>1</v>
      </c>
      <c r="CAW22" s="255" t="str">
        <f ca="1">IF(AND(CAW21&lt;&gt;"",CAV22=1),CAU22,"")</f>
        <v>Namibia</v>
      </c>
      <c r="CBB22" s="255" t="str">
        <f t="shared" ca="1" si="1134"/>
        <v>Namibia</v>
      </c>
      <c r="CBC22" s="255">
        <f ca="1">SUMPRODUCT((CEW3:CEW42=CBB22)*(CEZ3:CEZ42=CBB18)*(CFG3:CFG42="W"))+SUMPRODUCT((CEW3:CEW42=CBB22)*(CEZ3:CEZ42=CBB19)*(CFG3:CFG42="W"))+SUMPRODUCT((CEW3:CEW42=CBB22)*(CEZ3:CEZ42=CBB20)*(CFG3:CFG42="W"))+SUMPRODUCT((CEW3:CEW42=CBB22)*(CEZ3:CEZ42=CBB21)*(CFG3:CFG42="W"))+SUMPRODUCT((CEW3:CEW42=CBB18)*(CEZ3:CEZ42=CBB22)*(CFH3:CFH42="W"))+SUMPRODUCT((CEW3:CEW42=CBB19)*(CEZ3:CEZ42=CBB22)*(CFH3:CFH42="W"))+SUMPRODUCT((CEW3:CEW42=CBB20)*(CEZ3:CEZ42=CBB22)*(CFH3:CFH42="W"))+SUMPRODUCT((CEW3:CEW42=CBB21)*(CEZ3:CEZ42=CBB22)*(CFH3:CFH42="W"))</f>
        <v>0</v>
      </c>
      <c r="CBD22" s="255">
        <f ca="1">SUMPRODUCT((CEW3:CEW42=CBB22)*(CEZ3:CEZ42=CBB18)*(CFG3:CFG42="D"))+SUMPRODUCT((CEW3:CEW42=CBB22)*(CEZ3:CEZ42=CBB19)*(CFG3:CFG42="D"))+SUMPRODUCT((CEW3:CEW42=CBB22)*(CEZ3:CEZ42=CBB20)*(CFG3:CFG42="D"))+SUMPRODUCT((CEW3:CEW42=CBB22)*(CEZ3:CEZ42=CBB21)*(CFG3:CFG42="D"))+SUMPRODUCT((CEW3:CEW42=CBB18)*(CEZ3:CEZ42=CBB22)*(CFG3:CFG42="D"))+SUMPRODUCT((CEW3:CEW42=CBB19)*(CEZ3:CEZ42=CBB22)*(CFG3:CFG42="D"))+SUMPRODUCT((CEW3:CEW42=CBB20)*(CEZ3:CEZ42=CBB22)*(CFG3:CFG42="D"))+SUMPRODUCT((CEW3:CEW42=CBB21)*(CEZ3:CEZ42=CBB22)*(CFG3:CFG42="D"))</f>
        <v>0</v>
      </c>
      <c r="CBE22" s="255">
        <f ca="1">SUMPRODUCT((CEW3:CEW42=CBB22)*(CEZ3:CEZ42=CBB18)*(CFG3:CFG42="L"))+SUMPRODUCT((CEW3:CEW42=CBB22)*(CEZ3:CEZ42=CBB19)*(CFG3:CFG42="L"))+SUMPRODUCT((CEW3:CEW42=CBB22)*(CEZ3:CEZ42=CBB20)*(CFG3:CFG42="L"))+SUMPRODUCT((CEW3:CEW42=CBB22)*(CEZ3:CEZ42=CBB21)*(CFG3:CFG42="L"))+SUMPRODUCT((CEW3:CEW42=CBB18)*(CEZ3:CEZ42=CBB22)*(CFH3:CFH42="L"))+SUMPRODUCT((CEW3:CEW42=CBB19)*(CEZ3:CEZ42=CBB22)*(CFH3:CFH42="L"))+SUMPRODUCT((CEW3:CEW42=CBB20)*(CEZ3:CEZ42=CBB22)*(CFH3:CFH42="L"))+SUMPRODUCT((CEW3:CEW42=CBB21)*(CEZ3:CEZ42=CBB22)*(CFH3:CFH42="L"))</f>
        <v>0</v>
      </c>
      <c r="CBF22" s="255">
        <f ca="1">IF(CBB22&lt;&gt;"",VLOOKUP(CBB22,CAC4:CAG29,5,FALSE),0)</f>
        <v>0</v>
      </c>
      <c r="CBG22" s="255">
        <f ca="1">IF(CBB22&lt;&gt;"",VLOOKUP(CBB22,CAC4:CAH29,6,FALSE),0)</f>
        <v>0</v>
      </c>
      <c r="CBH22" s="255">
        <f ca="1">CBF22-CBG22+1000</f>
        <v>1000</v>
      </c>
      <c r="CBI22" s="255">
        <f ca="1">IF(CBB22&lt;&gt;"",VLOOKUP(CBB22,CAC4:CAJ29,8,FALSE),0)</f>
        <v>0</v>
      </c>
      <c r="CBJ22" s="255">
        <f ca="1">IF(CBB22&lt;&gt;"",VLOOKUP(CBB22,CAC4:CAK29,9,FALSE),0)</f>
        <v>0</v>
      </c>
      <c r="CBK22" s="255">
        <f ca="1">IF(CBB22&lt;&gt;"",CBI22-CBJ22+1000,"")</f>
        <v>1000</v>
      </c>
      <c r="CBL22" s="255">
        <f ca="1">IF(CBB22&lt;&gt;"",VLOOKUP(CBB22,CAC18:CAG22,5,FALSE),"")</f>
        <v>0</v>
      </c>
      <c r="CBM22" s="255">
        <f ca="1">IF(CBB22&lt;&gt;"",VLOOKUP(CBB22,CAC18:CAJ22,8,FALSE),"")</f>
        <v>0</v>
      </c>
      <c r="CBN22" s="255">
        <f ca="1">IF(CBB22&lt;&gt;"",VLOOKUP(CBB22,CAC18:CAQ22,15,FALSE),"")</f>
        <v>21</v>
      </c>
      <c r="CBO22" s="255">
        <f ca="1">SUMPRODUCT((CEW3:CEW42=CBB22)*(CEZ3:CEZ42=CBB18)*CFC3:CFC42)+SUMPRODUCT((CEW3:CEW42=CBB22)*(CEZ3:CEZ42=CBB19)*CFC3:CFC42)+SUMPRODUCT((CEW3:CEW42=CBB22)*(CEZ3:CEZ42=CBB20)*CFC3:CFC42)+SUMPRODUCT((CEW3:CEW42=CBB22)*(CEZ3:CEZ42=CBB21)*CFC3:CFC42)+SUMPRODUCT((CEW3:CEW42=CBB18)*(CEZ3:CEZ42=CBB22)*CFD3:CFD42)+SUMPRODUCT((CEW3:CEW42=CBB19)*(CEZ3:CEZ42=CBB22)*CFD3:CFD42)+SUMPRODUCT((CEW3:CEW42=CBB20)*(CEZ3:CEZ42=CBB22)*CFD3:CFD42)+SUMPRODUCT((CEW3:CEW42=CBB21)*(CEZ3:CEZ42=CBB22)*CFD3:CFD42)</f>
        <v>0</v>
      </c>
      <c r="CBP22" s="255">
        <f ca="1">SUMPRODUCT((CEW3:CEW42=CBB22)*(CEZ3:CEZ42=CBB18)*CFE3:CFE42)+SUMPRODUCT((CEW3:CEW42=CBB22)*(CEZ3:CEZ42=CBB19)*CFE3:CFE42)+SUMPRODUCT((CEW3:CEW42=CBB22)*(CEZ3:CEZ42=CBB20)*CFE3:CFE42)+SUMPRODUCT((CEW3:CEW42=CBB22)*(CEZ3:CEZ42=CBB21)*CFE3:CFE42)+SUMPRODUCT((CEW3:CEW42=CBB18)*(CEZ3:CEZ42=CBB22)*CFF3:CFF42)+SUMPRODUCT((CEW3:CEW42=CBB19)*(CEZ3:CEZ42=CBB22)*CFF3:CFF42)+SUMPRODUCT((CEW3:CEW42=CBB20)*(CEZ3:CEZ42=CBB22)*CFF3:CFF42)+SUMPRODUCT((CEW3:CEW42=CBB21)*(CEZ3:CEZ42=CBB22)*CFF3:CFF42)</f>
        <v>0</v>
      </c>
      <c r="CBQ22" s="255">
        <f ca="1">IF(CBB22&lt;&gt;"",CBC22*4+CBD22*2+CBO22+CBP22,"")</f>
        <v>0</v>
      </c>
      <c r="CBR22" s="255">
        <f ca="1">IF(CBB22&lt;&gt;"",RANK(CBQ22,CBQ18:CBQ22),"")</f>
        <v>1</v>
      </c>
      <c r="CBS22" s="255">
        <f ca="1">SUMPRODUCT((CBQ18:CBQ22=CBQ22)*(CBH18:CBH22&gt;CBH22))</f>
        <v>0</v>
      </c>
      <c r="CBT22" s="255">
        <f ca="1">SUMPRODUCT((CBQ18:CBQ22=CBQ22)*(CBH18:CBH22=CBH22)*(CBK18:CBK22&gt;CBK22))</f>
        <v>0</v>
      </c>
      <c r="CBU22" s="255">
        <f ca="1">SUMPRODUCT((CBQ18:CBQ22=CBQ22)*(CBH18:CBH22=CBH22)*(CBK18:CBK22=CBK22)*(CBL18:CBL22&gt;CBL22))</f>
        <v>0</v>
      </c>
      <c r="CBV22" s="255">
        <f ca="1">SUMPRODUCT((CBQ18:CBQ22=CBQ22)*(CBH18:CBH22=CBH22)*(CBK18:CBK22=CBK22)*(CBL18:CBL22=CBL22)*(CBM18:CBM22&gt;CBM22))</f>
        <v>0</v>
      </c>
      <c r="CBW22" s="255">
        <f ca="1">SUMPRODUCT((CBQ18:CBQ22=CBQ22)*(CBH18:CBH22=CBH22)*(CBK18:CBK22=CBK22)*(CBL18:CBL22=CBL22)*(CBM18:CBM22=CBM22)*(CBN18:CBN22&gt;CBN22))</f>
        <v>0</v>
      </c>
      <c r="CBX22" s="255">
        <f t="shared" ca="1" si="992"/>
        <v>1</v>
      </c>
      <c r="CBY22" s="255" t="str">
        <f ca="1">IF(CBB22&lt;&gt;"",INDEX(CBB18:CBB22,MATCH(5,CBX18:CBX22,0),0),"")</f>
        <v>New Zealand</v>
      </c>
      <c r="CBZ22" s="255" t="str">
        <f ca="1">IF(CAX21&lt;&gt;"",CAX21,"")</f>
        <v/>
      </c>
      <c r="CCA22" s="255" t="str">
        <f ca="1">IF(CBZ22&lt;&gt;"",SUMPRODUCT((CEW3:CEW42=CBZ22)*(CEZ3:CEZ42=CBZ19)*(CFG3:CFG42="W"))+SUMPRODUCT((CEW3:CEW42=CBZ22)*(CEZ3:CEZ42=CBZ20)*(CFG3:CFG42="W"))+SUMPRODUCT((CEW3:CEW42=CBZ22)*(CEZ3:CEZ42=CBZ21)*(CFG3:CFG42="W"))+SUMPRODUCT((CEW3:CEW42=CBZ19)*(CEZ3:CEZ42=CBZ22)*(CFG3:CFG42="W"))+SUMPRODUCT((CEW3:CEW42=CBZ20)*(CEZ3:CEZ42=CBZ22)*(CFG3:CFG42="W"))+SUMPRODUCT((CEW3:CEW42=CBZ21)*(CEZ3:CEZ42=CBZ22)*(CFG3:CFG42="W")),"")</f>
        <v/>
      </c>
      <c r="CCB22" s="255" t="str">
        <f ca="1">IF(CBZ22&lt;&gt;"",SUMPRODUCT((CEW3:CEW42=CBZ22)*(CEZ3:CEZ42=CBZ19)*(CFG3:CFG42="D"))+SUMPRODUCT((CEW3:CEW42=CBZ22)*(CEZ3:CEZ42=CBZ20)*(CFG3:CFG42="D"))+SUMPRODUCT((CEW3:CEW42=CBZ22)*(CEZ3:CEZ42=CBZ21)*(CFG3:CFG42="D"))+SUMPRODUCT((CEW3:CEW42=CBZ19)*(CEZ3:CEZ42=CBZ22)*(CFG3:CFG42="D"))+SUMPRODUCT((CEW3:CEW42=CBZ20)*(CEZ3:CEZ42=CBZ22)*(CFG3:CFG42="D"))+SUMPRODUCT((CEW3:CEW42=CBZ21)*(CEZ3:CEZ42=CBZ22)*(CFG3:CFG42="D")),"")</f>
        <v/>
      </c>
      <c r="CCC22" s="255" t="str">
        <f ca="1">IF(CBZ22&lt;&gt;"",SUMPRODUCT((CEW3:CEW42=CBZ22)*(CEZ3:CEZ42=CBZ19)*(CFG3:CFG42="L"))+SUMPRODUCT((CEW3:CEW42=CBZ22)*(CEZ3:CEZ42=CBZ20)*(CFG3:CFG42="L"))+SUMPRODUCT((CEW3:CEW42=CBZ22)*(CEZ3:CEZ42=CBZ21)*(CFG3:CFG42="L"))+SUMPRODUCT((CEW3:CEW42=CBZ19)*(CEZ3:CEZ42=CBZ22)*(CFG3:CFG42="L"))+SUMPRODUCT((CEW3:CEW42=CBZ20)*(CEZ3:CEZ42=CBZ22)*(CFG3:CFG42="L"))+SUMPRODUCT((CEW3:CEW42=CBZ21)*(CEZ3:CEZ42=CBZ22)*(CFG3:CFG42="L")),"")</f>
        <v/>
      </c>
      <c r="CCD22" s="255">
        <f ca="1">IF(CBZ22&lt;&gt;"",VLOOKUP(CBZ22,CAC4:CAG29,5,FALSE),0)</f>
        <v>0</v>
      </c>
      <c r="CCE22" s="255">
        <f ca="1">IF(CBZ22&lt;&gt;"",VLOOKUP(CBZ22,CAC4:CAH29,6,FALSE),0)</f>
        <v>0</v>
      </c>
      <c r="CCF22" s="255">
        <f ca="1">CCD22-CCE22+1000</f>
        <v>1000</v>
      </c>
      <c r="CCG22" s="255">
        <f ca="1">IF(CBZ22&lt;&gt;"",VLOOKUP(CBZ22,CAC4:CAJ29,8,FALSE),0)</f>
        <v>0</v>
      </c>
      <c r="CCH22" s="255">
        <f ca="1">IF(CBZ22&lt;&gt;"",VLOOKUP(CBZ22,CAC4:CAK29,9,FALSE),0)</f>
        <v>0</v>
      </c>
      <c r="CCI22" s="255" t="str">
        <f ca="1">IF(CBZ22&lt;&gt;"",CCG22-CCH22+1000,"")</f>
        <v/>
      </c>
      <c r="CCJ22" s="255" t="str">
        <f ca="1">IF(CBZ22&lt;&gt;"",VLOOKUP(CBZ22,CAC18:CAG22,5,FALSE),"")</f>
        <v/>
      </c>
      <c r="CCK22" s="255" t="str">
        <f ca="1">IF(CBZ22&lt;&gt;"",VLOOKUP(CBZ22,CAC18:CAJ22,8,FALSE),"")</f>
        <v/>
      </c>
      <c r="CCL22" s="255" t="str">
        <f ca="1">IF(CBZ22&lt;&gt;"",VLOOKUP(CBZ22,CAC18:CAQ22,15,FALSE),"")</f>
        <v/>
      </c>
      <c r="CCM22" s="255" t="str">
        <f ca="1">IF(CBZ22&lt;&gt;"",SUMPRODUCT((CEW3:CEW42=CBZ22)*(CEZ3:CEZ42=CBZ19)*CFC3:CFC42)+SUMPRODUCT((CEW3:CEW42=CBZ22)*(CEZ3:CEZ42=CBZ20)*CFC3:CFC42)+SUMPRODUCT((CEW3:CEW42=CBZ22)*(CEZ3:CEZ42=CBZ21)*CFC3:CFC42)+SUMPRODUCT((CEW3:CEW42=CBZ19)*(CEZ3:CEZ42=CBZ22)*CFD3:CFD42)+SUMPRODUCT((CEW3:CEW42=CBZ20)*(CEZ3:CEZ42=CBZ22)*CFD3:CFD42)+SUMPRODUCT((CEW3:CEW42=CBZ21)*(CEZ3:CEZ42=CBZ22)*CFD3:CFD42),"")</f>
        <v/>
      </c>
      <c r="CCN22" s="255" t="str">
        <f ca="1">IF(CBZ22&lt;&gt;"",SUMPRODUCT((CEW3:CEW42=CBZ22)*(CEZ3:CEZ42=CBZ19)*CFE3:CFE42)+SUMPRODUCT((CEW3:CEW42=CBZ22)*(CEZ3:CEZ42=CBZ20)*CFE3:CFE42)+SUMPRODUCT((CEW3:CEW42=CBZ22)*(CEZ3:CEZ42=CBZ21)*CFE3:CFE42)+SUMPRODUCT((CEW3:CEW42=CBZ19)*(CEZ3:CEZ42=CBZ22)*CFF3:CFF42)+SUMPRODUCT((CEW3:CEW42=CBZ20)*(CEZ3:CEZ42=CBZ22)*CFF3:CFF42)+SUMPRODUCT((CEW3:CEW42=CBZ21)*(CEZ3:CEZ42=CBZ22)*CFF3:CFF42),"")</f>
        <v/>
      </c>
      <c r="CCO22" s="255" t="str">
        <f ca="1">IF(CBZ22&lt;&gt;"",CCA22*4+CCB22*2+CCM22+CCN22,"")</f>
        <v/>
      </c>
      <c r="CCP22" s="255" t="str">
        <f ca="1">IF(CBZ22&lt;&gt;"",RANK(CCO22,CCO19:CCO22),"")</f>
        <v/>
      </c>
      <c r="CCQ22" s="255">
        <f ca="1">SUMPRODUCT((CCO19:CCO22=CCO22)*(CCF19:CCF22&gt;CCF22))</f>
        <v>0</v>
      </c>
      <c r="CCR22" s="255">
        <f ca="1">SUMPRODUCT((CCO19:CCO22=CCO22)*(CCF19:CCF22=CCF22)*(CCI19:CCI22&gt;CCI22))</f>
        <v>0</v>
      </c>
      <c r="CCS22" s="255">
        <f ca="1">SUMPRODUCT((CCO18:CCO22=CCO22)*(CCF18:CCF22=CCF22)*(CCI18:CCI22=CCI22)*(CCJ18:CCJ22&gt;CCJ22))</f>
        <v>0</v>
      </c>
      <c r="CCT22" s="255">
        <f ca="1">SUMPRODUCT((CCO18:CCO22=CCO22)*(CCF18:CCF22=CCF22)*(CCI18:CCI22=CCI22)*(CCJ18:CCJ22=CCJ22)*(CCK18:CCK22&gt;CCK22))</f>
        <v>0</v>
      </c>
      <c r="CCU22" s="255">
        <f ca="1">SUMPRODUCT((CCO18:CCO22=CCO22)*(CCF18:CCF22=CCF22)*(CCI18:CCI22=CCI22)*(CCJ18:CCJ22=CCJ22)*(CCK18:CCK22=CCK22)*(CCL18:CCL22&gt;CCL22))</f>
        <v>0</v>
      </c>
      <c r="CCV22" s="255" t="str">
        <f t="shared" ca="1" si="1137"/>
        <v/>
      </c>
      <c r="CCW22" s="255" t="str">
        <f ca="1">IF(CBZ22&lt;&gt;"",INDEX(CBZ19:CBZ22,MATCH(5,CCV19:CCV22,0),0),"")</f>
        <v/>
      </c>
      <c r="CCX22" s="255" t="str">
        <f ca="1">IF(CAY20&lt;&gt;"",CAY20,"")</f>
        <v/>
      </c>
      <c r="CCY22" s="255" t="str">
        <f ca="1">IF(CCX22&lt;&gt;"",SUMPRODUCT((CEW3:CEW42=CCX22)*(CEZ3:CEZ42=CCX23)*(CFG3:CFG42="W"))+SUMPRODUCT((CEW3:CEW42=CCX22)*(CEZ3:CEZ42=CCX20)*(CFG3:CFG42="W"))+SUMPRODUCT((CEW3:CEW42=CCX22)*(CEZ3:CEZ42=CCX21)*(CFG3:CFG42="W"))+SUMPRODUCT((CEW3:CEW42=CCX23)*(CEZ3:CEZ42=CCX22)*(CFH3:CFH42="W"))+SUMPRODUCT((CEW3:CEW42=CCX20)*(CEZ3:CEZ42=CCX22)*(CFH3:CFH42="W"))+SUMPRODUCT((CEW3:CEW42=CCX21)*(CEZ3:CEZ42=CCX22)*(CFH3:CFH42="W")),"")</f>
        <v/>
      </c>
      <c r="CCZ22" s="255" t="str">
        <f ca="1">IF(CCX22&lt;&gt;"",SUMPRODUCT((CEW3:CEW42=CCX22)*(CEZ3:CEZ42=CCX23)*(CFG3:CFG42="D"))+SUMPRODUCT((CEW3:CEW42=CCX22)*(CEZ3:CEZ42=CCX20)*(CFG3:CFG42="D"))+SUMPRODUCT((CEW3:CEW42=CCX22)*(CEZ3:CEZ42=CCX21)*(CFG3:CFG42="D"))+SUMPRODUCT((CEW3:CEW42=CCX23)*(CEZ3:CEZ42=CCX22)*(CFG3:CFG42="D"))+SUMPRODUCT((CEW3:CEW42=CCX20)*(CEZ3:CEZ42=CCX22)*(CFG3:CFG42="D"))+SUMPRODUCT((CEW3:CEW42=CCX21)*(CEZ3:CEZ42=CCX22)*(CFG3:CFG42="D")),"")</f>
        <v/>
      </c>
      <c r="CDA22" s="255" t="str">
        <f ca="1">IF(CCX22&lt;&gt;"",SUMPRODUCT((CEW3:CEW42=CCX22)*(CEZ3:CEZ42=CCX23)*(CFG3:CFG42="L"))+SUMPRODUCT((CEW3:CEW42=CCX22)*(CEZ3:CEZ42=CCX20)*(CFG3:CFG42="L"))+SUMPRODUCT((CEW3:CEW42=CCX22)*(CEZ3:CEZ42=CCX21)*(CFG3:CFG42="L"))+SUMPRODUCT((CEW3:CEW42=CCX23)*(CEZ3:CEZ42=CCX22)*(CFH3:CFH42="L"))+SUMPRODUCT((CEW3:CEW42=CCX20)*(CEZ3:CEZ42=CCX22)*(CFH3:CFH42="L"))+SUMPRODUCT((CEW3:CEW42=CCX21)*(CEZ3:CEZ42=CCX22)*(CFH3:CFH42="L")),"")</f>
        <v/>
      </c>
      <c r="CDB22" s="255">
        <f ca="1">IF(CCX22&lt;&gt;"",VLOOKUP(CCX22,CAC4:CAG29,5,FALSE),0)</f>
        <v>0</v>
      </c>
      <c r="CDC22" s="255">
        <f ca="1">IF(CCX22&lt;&gt;"",VLOOKUP(CCX22,CAC4:CAH29,6,FALSE),0)</f>
        <v>0</v>
      </c>
      <c r="CDD22" s="255">
        <f ca="1">CDB22-CDC22+1000</f>
        <v>1000</v>
      </c>
      <c r="CDE22" s="255">
        <f ca="1">IF(CCX22&lt;&gt;"",VLOOKUP(CCX22,CAC4:CAJ29,8,FALSE),0)</f>
        <v>0</v>
      </c>
      <c r="CDF22" s="255">
        <f ca="1">IF(CCX22&lt;&gt;"",VLOOKUP(CCX22,CAC4:CAK29,9,FALSE),0)</f>
        <v>0</v>
      </c>
      <c r="CDG22" s="255" t="str">
        <f ca="1">IF(CCX22&lt;&gt;"",CDE22-CDF22+1000,"")</f>
        <v/>
      </c>
      <c r="CDH22" s="255" t="str">
        <f ca="1">IF(CCX22&lt;&gt;"",VLOOKUP(CCX22,CAC18:CAG22,5,FALSE),"")</f>
        <v/>
      </c>
      <c r="CDI22" s="255" t="str">
        <f ca="1">IF(CCX22&lt;&gt;"",VLOOKUP(CCX22,CAC18:CAJ22,8,FALSE),"")</f>
        <v/>
      </c>
      <c r="CDJ22" s="255" t="str">
        <f ca="1">IF(CCX22&lt;&gt;"",VLOOKUP(CCX22,CAC18:CAQ22,15,FALSE),"")</f>
        <v/>
      </c>
      <c r="CDK22" s="255" t="str">
        <f ca="1">IF(CCX22&lt;&gt;"",SUMPRODUCT((CEW3:CEW42=CCX22)*(CEZ3:CEZ42=CCX23)*CFC3:CFC42)+SUMPRODUCT((CEW3:CEW42=CCX22)*(CEZ3:CEZ42=CCX20)*CFC3:CFC42)+SUMPRODUCT((CEW3:CEW42=CCX22)*(CEZ3:CEZ42=CCX21)*CFC3:CFC42)+SUMPRODUCT((CEW3:CEW42=CCX23)*(CEZ3:CEZ42=CCX22)*CFD3:CFD42)+SUMPRODUCT((CEW3:CEW42=CCX20)*(CEZ3:CEZ42=CCX22)*CFD3:CFD42)+SUMPRODUCT((CEW3:CEW42=CCX21)*(CEZ3:CEZ42=CCX22)*CFD3:CFD42),"")</f>
        <v/>
      </c>
      <c r="CDL22" s="255" t="str">
        <f ca="1">IF(CCX22&lt;&gt;"",SUMPRODUCT((CEW3:CEW42=CCX22)*(CEZ3:CEZ42=CCX23)*CFE3:CFE42)+SUMPRODUCT((CEW3:CEW42=CCX22)*(CEZ3:CEZ42=CCX20)*CFE3:CFE42)+SUMPRODUCT((CEW3:CEW42=CCX22)*(CEZ3:CEZ42=CCX21)*CFE3:CFE42)+SUMPRODUCT((CEW3:CEW42=CCX23)*(CEZ3:CEZ42=CCX22)*CFF3:CFF42)+SUMPRODUCT((CEW3:CEW42=CCX20)*(CEZ3:CEZ42=CCX22)*CFF3:CFF42)+SUMPRODUCT((CEW3:CEW42=CCX21)*(CEZ3:CEZ42=CCX22)*CFF3:CFF42),"")</f>
        <v/>
      </c>
      <c r="CDM22" s="255" t="str">
        <f ca="1">IF(CCX22&lt;&gt;"",CCY22*4+CCZ22*2+CDK22+CDL22,"")</f>
        <v/>
      </c>
      <c r="CDN22" s="255" t="str">
        <f ca="1">IF(CCX22&lt;&gt;"",RANK(CDM22,CDM20:CDM23),"")</f>
        <v/>
      </c>
      <c r="CDO22" s="255">
        <f ca="1">SUMPRODUCT((CDM20:CDM23=CDM22)*(CDD20:CDD23&gt;CDD22))</f>
        <v>0</v>
      </c>
      <c r="CDP22" s="255">
        <f ca="1">SUMPRODUCT((CDM20:CDM23=CDM22)*(CDD20:CDD23=CDD22)*(CDG20:CDG23&gt;CDG22))</f>
        <v>0</v>
      </c>
      <c r="CDQ22" s="255">
        <f ca="1">SUMPRODUCT((CDM18:CDM22=CDM22)*(CDD18:CDD22=CDD22)*(CDG18:CDG22=CDG22)*(CDH18:CDH22&gt;CDH22))</f>
        <v>0</v>
      </c>
      <c r="CDR22" s="255">
        <f ca="1">SUMPRODUCT((CDM18:CDM22=CDM22)*(CDD18:CDD22=CDD22)*(CDG18:CDG22=CDG22)*(CDH18:CDH22=CDH22)*(CDI18:CDI22&gt;CDI22))</f>
        <v>0</v>
      </c>
      <c r="CDS22" s="255">
        <f ca="1">SUMPRODUCT((CDM18:CDM22=CDM22)*(CDD18:CDD22=CDD22)*(CDG18:CDG22=CDG22)*(CDH18:CDH22=CDH22)*(CDI18:CDI22=CDI22)*(CDJ18:CDJ22&gt;CDJ22))</f>
        <v>0</v>
      </c>
      <c r="CDT22" s="255" t="str">
        <f t="shared" ca="1" si="1169"/>
        <v/>
      </c>
      <c r="CDU22" s="255" t="str">
        <f ca="1">IF(CCX22&lt;&gt;"",INDEX(CCX20:CCX22,MATCH(5,CDT20:CDT22,0),0),"")</f>
        <v/>
      </c>
      <c r="CDV22" s="255" t="str">
        <f ca="1">IF(CAZ19&lt;&gt;"",CAZ19,"")</f>
        <v/>
      </c>
      <c r="CDW22" s="255">
        <f ca="1">SUMPRODUCT((CEW3:CEW42=CDV22)*(CEZ3:CEZ42=CDV23)*(CFG3:CFG42="W"))+SUMPRODUCT((CEW3:CEW42=CDV22)*(CEZ3:CEZ42=CDV24)*(CFG3:CFG42="W"))+SUMPRODUCT((CEW3:CEW42=CDV22)*(CEZ3:CEZ42=CDV21)*(CFG3:CFG42="W"))+SUMPRODUCT((CEW3:CEW42=CDV23)*(CEZ3:CEZ42=CDV22)*(CFH3:CFH42="W"))+SUMPRODUCT((CEW3:CEW42=CDV24)*(CEZ3:CEZ42=CDV22)*(CFH3:CFH42="W"))+SUMPRODUCT((CEW3:CEW42=CDV21)*(CEZ3:CEZ42=CDV22)*(CFH3:CFH42="W"))</f>
        <v>0</v>
      </c>
      <c r="CDX22" s="255">
        <f ca="1">SUMPRODUCT((CEW3:CEW42=CDV22)*(CEZ3:CEZ42=CDV23)*(CFG3:CFG42="D"))+SUMPRODUCT((CEW3:CEW42=CDV22)*(CEZ3:CEZ42=CDV24)*(CFG3:CFG42="D"))+SUMPRODUCT((CEW3:CEW42=CDV22)*(CEZ3:CEZ42=CDV21)*(CFG3:CFG42="D"))+SUMPRODUCT((CEW3:CEW42=CDV23)*(CEZ3:CEZ42=CDV22)*(CFG3:CFG42="D"))+SUMPRODUCT((CEW3:CEW42=CDV24)*(CEZ3:CEZ42=CDV22)*(CFG3:CFG42="D"))+SUMPRODUCT((CEW3:CEW42=CDV21)*(CEZ3:CEZ42=CDV22)*(CFG3:CFG42="D"))</f>
        <v>0</v>
      </c>
      <c r="CDY22" s="255">
        <f ca="1">SUMPRODUCT((CEW3:CEW42=CDV22)*(CEZ3:CEZ42=CDV23)*(CFG3:CFG42="L"))+SUMPRODUCT((CEW3:CEW42=CDV22)*(CEZ3:CEZ42=CDV24)*(CFG3:CFG42="L"))+SUMPRODUCT((CEW3:CEW42=CDV22)*(CEZ3:CEZ42=CDV21)*(CFG3:CFG42="L"))+SUMPRODUCT((CEW3:CEW42=CDV23)*(CEZ3:CEZ42=CDV22)*(CFH3:CFH42="L"))+SUMPRODUCT((CEW3:CEW42=CDV24)*(CEZ3:CEZ42=CDV22)*(CFH3:CFH42="L"))+SUMPRODUCT((CEW3:CEW42=CDV21)*(CEZ3:CEZ42=CDV22)*(CFH3:CFH42="L"))</f>
        <v>0</v>
      </c>
      <c r="CDZ22" s="255">
        <f ca="1">IF(CDV22&lt;&gt;"",VLOOKUP(CDV22,CAC4:CAG29,5,FALSE),0)</f>
        <v>0</v>
      </c>
      <c r="CEA22" s="255">
        <f ca="1">IF(CDV22&lt;&gt;"",VLOOKUP(CDV22,CAC4:CAH29,6,FALSE),0)</f>
        <v>0</v>
      </c>
      <c r="CEB22" s="255">
        <f ca="1">CDZ22-CEA22+1000</f>
        <v>1000</v>
      </c>
      <c r="CEC22" s="255">
        <f ca="1">IF(CDV22&lt;&gt;"",VLOOKUP(CDV22,CAC4:CAJ29,8,FALSE),0)</f>
        <v>0</v>
      </c>
      <c r="CED22" s="255">
        <f ca="1">IF(CDV22&lt;&gt;"",VLOOKUP(CDV22,CAC4:CAK29,9,FALSE),0)</f>
        <v>0</v>
      </c>
      <c r="CEE22" s="255">
        <f t="shared" ref="CEE22" ca="1" si="1248">CEC22-CED22+1000</f>
        <v>1000</v>
      </c>
      <c r="CEF22" s="255" t="str">
        <f ca="1">IF(CDV22&lt;&gt;"",VLOOKUP(CDV22,CAC18:CAG22,5,FALSE),"")</f>
        <v/>
      </c>
      <c r="CEG22" s="255" t="str">
        <f ca="1">IF(CDV22&lt;&gt;"",VLOOKUP(CDV22,CAC18:CAJ22,8,FALSE),"")</f>
        <v/>
      </c>
      <c r="CEH22" s="255" t="str">
        <f ca="1">IF(CDV22&lt;&gt;"",VLOOKUP(CDV22,CAC18:CAQ22,15,FALSE),"")</f>
        <v/>
      </c>
      <c r="CEI22" s="255">
        <f ca="1">SUMPRODUCT((CEW3:CEW42=CDV22)*(CEZ3:CEZ42=CDV23)*CFC3:CFC42)+SUMPRODUCT((CEW3:CEW42=CDV22)*(CEZ3:CEZ42=CDV24)*CFC3:CFC42)+SUMPRODUCT((CEW3:CEW42=CDV22)*(CEZ3:CEZ42=CDV21)*CFC3:CFC42)+SUMPRODUCT((CEW3:CEW42=CDV23)*(CEZ3:CEZ42=CDV22)*CFD3:CFD42)+SUMPRODUCT((CEW3:CEW42=CDV24)*(CEZ3:CEZ42=CDV22)*CFD3:CFD42)+SUMPRODUCT((CEW3:CEW42=CDV21)*(CEZ3:CEZ42=CDV22)*CFD3:CFD42)</f>
        <v>0</v>
      </c>
      <c r="CEJ22" s="255">
        <f ca="1">SUMPRODUCT((CEW3:CEW42=CDV22)*(CEZ3:CEZ42=CDV23)*CFE3:CFE42)+SUMPRODUCT((CEW3:CEW42=CDV22)*(CEZ3:CEZ42=CDV24)*CFE3:CFE42)+SUMPRODUCT((CEW3:CEW42=CDV22)*(CEZ3:CEZ42=CDV21)*CFE3:CFE42)+SUMPRODUCT((CEW3:CEW42=CDV23)*(CEZ3:CEZ42=CDV22)*CFF3:CFF42)+SUMPRODUCT((CEW3:CEW42=CDV24)*(CEZ3:CEZ42=CDV22)*CFF3:CFF42)+SUMPRODUCT((CEW3:CEW42=CDV21)*(CEZ3:CEZ42=CDV22)*CFF3:CFF42)</f>
        <v>0</v>
      </c>
      <c r="CEK22" s="255">
        <f t="shared" ref="CEK22" ca="1" si="1249">CDW22*4+CDX22*2+CEI22+CEJ22</f>
        <v>0</v>
      </c>
      <c r="CEL22" s="255" t="str">
        <f ca="1">IF(CDV22&lt;&gt;"",RANK(CEK22,CEK21:CEK24),"")</f>
        <v/>
      </c>
      <c r="CEM22" s="255">
        <f ca="1">SUMPRODUCT((CEK21:CEK24=CEK22)*(CEB21:CEB24&gt;CEB22))</f>
        <v>0</v>
      </c>
      <c r="CEN22" s="255">
        <f ca="1">SUMPRODUCT((CEK21:CEK24=CEK22)*(CEB21:CEB24=CEB22)*(CEE21:CEE24&gt;CEE22))</f>
        <v>0</v>
      </c>
      <c r="CEO22" s="255">
        <f ca="1">SUMPRODUCT((CEK18:CEK22=CEK22)*(CEB18:CEB22=CEB22)*(CEE18:CEE22=CEE22)*(CEF18:CEF22&gt;CEF22))</f>
        <v>0</v>
      </c>
      <c r="CEP22" s="255">
        <f ca="1">SUMPRODUCT((CEK18:CEK22=CEK22)*(CEB18:CEB22=CEB22)*(CEE18:CEE22=CEE22)*(CEF18:CEF22=CEF22)*(CEG18:CEG22&gt;CEG22))</f>
        <v>0</v>
      </c>
      <c r="CEQ22" s="255">
        <f ca="1">SUMPRODUCT((CEK18:CEK22=CEK22)*(CEB18:CEB22=CEB22)*(CEE18:CEE22=CEE22)*(CEF18:CEF22=CEF22)*(CEG18:CEG22=CEG22)*(CEH18:CEH22&gt;CEH22))</f>
        <v>0</v>
      </c>
      <c r="CER22" s="255" t="str">
        <f t="shared" ca="1" si="1217"/>
        <v/>
      </c>
      <c r="CES22" s="255" t="str">
        <f ca="1">IF(CDV21&lt;&gt;"",IF(CDV21=CES21,CDV22,CDV21),"")</f>
        <v/>
      </c>
      <c r="CET22" s="255" t="str">
        <f ca="1">IF(CES22&lt;&gt;"",CES22,IF(CDU22&lt;&gt;"",CDU22,IF(CCW22&lt;&gt;"",CCW22,IF(CBY22&lt;&gt;"",CBY22,CAU22))))</f>
        <v>New Zealand</v>
      </c>
      <c r="CEU22" s="255">
        <v>5</v>
      </c>
      <c r="CEV22" s="255">
        <v>20</v>
      </c>
      <c r="CEW22" s="255" t="str">
        <f t="shared" si="130"/>
        <v>Tonga</v>
      </c>
      <c r="CEX22" s="255" t="str">
        <f ca="1">IF(OFFSET('All Players'!$W29,0,CEX$1)&lt;&gt;"",OFFSET('All Players'!$W29,0,CEX$1),"")</f>
        <v/>
      </c>
      <c r="CEY22" s="255" t="str">
        <f ca="1">IF(OFFSET('All Players'!$Y29,0,CEX$1)&lt;&gt;"",OFFSET('All Players'!$Y29,0,CEX$1),"")</f>
        <v/>
      </c>
      <c r="CEZ22" s="255" t="str">
        <f t="shared" si="131"/>
        <v>Namibia</v>
      </c>
      <c r="CFA22" s="255" t="str">
        <f ca="1">IF(OFFSET('All Players'!$AA29,0,CEZ$1)&lt;&gt;"",OFFSET('All Players'!$AA29,0,CEZ$1),"")</f>
        <v/>
      </c>
      <c r="CFB22" s="255" t="str">
        <f ca="1">IF(OFFSET('All Players'!$AC29,0,CFA$1)&lt;&gt;"",OFFSET('All Players'!$AC29,0,CFA$1),"")</f>
        <v/>
      </c>
      <c r="CFC22" s="255">
        <f t="shared" ca="1" si="132"/>
        <v>0</v>
      </c>
      <c r="CFD22" s="255">
        <f t="shared" ca="1" si="133"/>
        <v>0</v>
      </c>
      <c r="CFE22" s="255">
        <f t="shared" ca="1" si="134"/>
        <v>0</v>
      </c>
      <c r="CFF22" s="255">
        <f t="shared" ca="1" si="135"/>
        <v>0</v>
      </c>
      <c r="CFG22" s="255" t="str">
        <f t="shared" ca="1" si="136"/>
        <v/>
      </c>
      <c r="CFH22" s="255" t="str">
        <f t="shared" ca="1" si="137"/>
        <v/>
      </c>
    </row>
    <row r="23" spans="1:2192" x14ac:dyDescent="0.2">
      <c r="DU23" s="255">
        <v>21</v>
      </c>
      <c r="DV23" s="255" t="str">
        <f>Tournament!H33</f>
        <v>Wales</v>
      </c>
      <c r="DW23" s="255">
        <f>IF(AND(Tournament!J33&lt;&gt;"",Tournament!L33&lt;&gt;""),Tournament!J33,0)</f>
        <v>23</v>
      </c>
      <c r="DX23" s="255">
        <f>IF(AND(Tournament!L33&lt;&gt;"",Tournament!J33&lt;&gt;""),Tournament!L33,0)</f>
        <v>13</v>
      </c>
      <c r="DY23" s="255" t="str">
        <f>Tournament!N33</f>
        <v>Fiji</v>
      </c>
      <c r="DZ23" s="255">
        <f>IF(Tournament!O33&lt;&gt;"",Tournament!O33,0)</f>
        <v>2</v>
      </c>
      <c r="EA23" s="255">
        <f>IF(Tournament!Q33&lt;&gt;"",Tournament!Q33,0)</f>
        <v>1</v>
      </c>
      <c r="EB23" s="255">
        <f>IF(DW23&lt;&gt;"",IF(Tournament!O33&gt;3,1,0),0)</f>
        <v>0</v>
      </c>
      <c r="EC23" s="255">
        <f>IF(DX23&lt;&gt;"",IF(Tournament!Q33&gt;3,1,0),0)</f>
        <v>0</v>
      </c>
      <c r="ED23" s="255">
        <f t="shared" si="15"/>
        <v>0</v>
      </c>
      <c r="EE23" s="255">
        <f t="shared" si="16"/>
        <v>0</v>
      </c>
      <c r="EF23" s="255" t="str">
        <f>IF(AND(Tournament!J33&lt;&gt;"",Tournament!L33&lt;&gt;""),IF(DW23&gt;DX23,"W",IF(DW23=DX23,"D","L")),"")</f>
        <v>W</v>
      </c>
      <c r="EG23" s="255" t="str">
        <f t="shared" si="17"/>
        <v>L</v>
      </c>
      <c r="JB23" s="255">
        <v>21</v>
      </c>
      <c r="JC23" s="255" t="str">
        <f t="shared" si="18"/>
        <v>Wales</v>
      </c>
      <c r="JD23" s="255" t="str">
        <f ca="1">IF(OFFSET('All Players'!$W30,0,JD$1)&lt;&gt;"",OFFSET('All Players'!$W30,0,JD$1),"")</f>
        <v/>
      </c>
      <c r="JE23" s="255" t="str">
        <f ca="1">IF(OFFSET('All Players'!$Y30,0,JD$1)&lt;&gt;"",OFFSET('All Players'!$Y30,0,JD$1),"")</f>
        <v/>
      </c>
      <c r="JF23" s="255" t="str">
        <f t="shared" si="19"/>
        <v>Fiji</v>
      </c>
      <c r="JG23" s="255" t="str">
        <f ca="1">IF(OFFSET('All Players'!$AA30,0,JF$1)&lt;&gt;"",OFFSET('All Players'!$AA30,0,JF$1),"")</f>
        <v/>
      </c>
      <c r="JH23" s="255" t="str">
        <f ca="1">IF(OFFSET('All Players'!$AC30,0,JG$1)&lt;&gt;"",OFFSET('All Players'!$AC30,0,JG$1),"")</f>
        <v/>
      </c>
      <c r="JI23" s="255">
        <f t="shared" ca="1" si="20"/>
        <v>0</v>
      </c>
      <c r="JJ23" s="255">
        <f t="shared" ca="1" si="21"/>
        <v>0</v>
      </c>
      <c r="JK23" s="255">
        <f t="shared" ca="1" si="22"/>
        <v>0</v>
      </c>
      <c r="JL23" s="255">
        <f t="shared" ca="1" si="23"/>
        <v>0</v>
      </c>
      <c r="JM23" s="255" t="str">
        <f t="shared" ca="1" si="24"/>
        <v/>
      </c>
      <c r="JN23" s="255" t="str">
        <f t="shared" ca="1" si="25"/>
        <v/>
      </c>
      <c r="OI23" s="255">
        <v>21</v>
      </c>
      <c r="OJ23" s="255" t="str">
        <f t="shared" si="26"/>
        <v>Wales</v>
      </c>
      <c r="OK23" s="255" t="str">
        <f ca="1">IF(OFFSET('All Players'!$W30,0,OK$1)&lt;&gt;"",OFFSET('All Players'!$W30,0,OK$1),"")</f>
        <v/>
      </c>
      <c r="OL23" s="255" t="str">
        <f ca="1">IF(OFFSET('All Players'!$Y30,0,OK$1)&lt;&gt;"",OFFSET('All Players'!$Y30,0,OK$1),"")</f>
        <v/>
      </c>
      <c r="OM23" s="255" t="str">
        <f t="shared" si="27"/>
        <v>Fiji</v>
      </c>
      <c r="ON23" s="255" t="str">
        <f ca="1">IF(OFFSET('All Players'!$AA30,0,OM$1)&lt;&gt;"",OFFSET('All Players'!$AA30,0,OM$1),"")</f>
        <v/>
      </c>
      <c r="OO23" s="255" t="str">
        <f ca="1">IF(OFFSET('All Players'!$AC30,0,ON$1)&lt;&gt;"",OFFSET('All Players'!$AC30,0,ON$1),"")</f>
        <v/>
      </c>
      <c r="OP23" s="255">
        <f t="shared" ca="1" si="28"/>
        <v>0</v>
      </c>
      <c r="OQ23" s="255">
        <f t="shared" ca="1" si="29"/>
        <v>0</v>
      </c>
      <c r="OR23" s="255">
        <f t="shared" ca="1" si="30"/>
        <v>0</v>
      </c>
      <c r="OS23" s="255">
        <f t="shared" ca="1" si="31"/>
        <v>0</v>
      </c>
      <c r="OT23" s="255" t="str">
        <f t="shared" ca="1" si="32"/>
        <v/>
      </c>
      <c r="OU23" s="255" t="str">
        <f t="shared" ca="1" si="33"/>
        <v/>
      </c>
      <c r="TP23" s="255">
        <v>21</v>
      </c>
      <c r="TQ23" s="255" t="str">
        <f t="shared" si="34"/>
        <v>Wales</v>
      </c>
      <c r="TR23" s="255" t="str">
        <f ca="1">IF(OFFSET('All Players'!$W30,0,TR$1)&lt;&gt;"",OFFSET('All Players'!$W30,0,TR$1),"")</f>
        <v/>
      </c>
      <c r="TS23" s="255" t="str">
        <f ca="1">IF(OFFSET('All Players'!$Y30,0,TR$1)&lt;&gt;"",OFFSET('All Players'!$Y30,0,TR$1),"")</f>
        <v/>
      </c>
      <c r="TT23" s="255" t="str">
        <f t="shared" si="35"/>
        <v>Fiji</v>
      </c>
      <c r="TU23" s="255" t="str">
        <f ca="1">IF(OFFSET('All Players'!$AA30,0,TT$1)&lt;&gt;"",OFFSET('All Players'!$AA30,0,TT$1),"")</f>
        <v/>
      </c>
      <c r="TV23" s="255" t="str">
        <f ca="1">IF(OFFSET('All Players'!$AC30,0,TU$1)&lt;&gt;"",OFFSET('All Players'!$AC30,0,TU$1),"")</f>
        <v/>
      </c>
      <c r="TW23" s="255">
        <f t="shared" ca="1" si="36"/>
        <v>0</v>
      </c>
      <c r="TX23" s="255">
        <f t="shared" ca="1" si="37"/>
        <v>0</v>
      </c>
      <c r="TY23" s="255">
        <f t="shared" ca="1" si="38"/>
        <v>0</v>
      </c>
      <c r="TZ23" s="255">
        <f t="shared" ca="1" si="39"/>
        <v>0</v>
      </c>
      <c r="UA23" s="255" t="str">
        <f t="shared" ca="1" si="40"/>
        <v/>
      </c>
      <c r="UB23" s="255" t="str">
        <f t="shared" ca="1" si="41"/>
        <v/>
      </c>
      <c r="YW23" s="255">
        <v>21</v>
      </c>
      <c r="YX23" s="255" t="str">
        <f t="shared" si="42"/>
        <v>Wales</v>
      </c>
      <c r="YY23" s="255" t="str">
        <f ca="1">IF(OFFSET('All Players'!$W30,0,YY$1)&lt;&gt;"",OFFSET('All Players'!$W30,0,YY$1),"")</f>
        <v/>
      </c>
      <c r="YZ23" s="255" t="str">
        <f ca="1">IF(OFFSET('All Players'!$Y30,0,YY$1)&lt;&gt;"",OFFSET('All Players'!$Y30,0,YY$1),"")</f>
        <v/>
      </c>
      <c r="ZA23" s="255" t="str">
        <f t="shared" si="43"/>
        <v>Fiji</v>
      </c>
      <c r="ZB23" s="255" t="str">
        <f ca="1">IF(OFFSET('All Players'!$AA30,0,ZA$1)&lt;&gt;"",OFFSET('All Players'!$AA30,0,ZA$1),"")</f>
        <v/>
      </c>
      <c r="ZC23" s="255" t="str">
        <f ca="1">IF(OFFSET('All Players'!$AC30,0,ZB$1)&lt;&gt;"",OFFSET('All Players'!$AC30,0,ZB$1),"")</f>
        <v/>
      </c>
      <c r="ZD23" s="255">
        <f t="shared" ca="1" si="44"/>
        <v>0</v>
      </c>
      <c r="ZE23" s="255">
        <f t="shared" ca="1" si="45"/>
        <v>0</v>
      </c>
      <c r="ZF23" s="255">
        <f t="shared" ca="1" si="46"/>
        <v>0</v>
      </c>
      <c r="ZG23" s="255">
        <f t="shared" ca="1" si="47"/>
        <v>0</v>
      </c>
      <c r="ZH23" s="255" t="str">
        <f t="shared" ca="1" si="48"/>
        <v/>
      </c>
      <c r="ZI23" s="255" t="str">
        <f t="shared" ca="1" si="49"/>
        <v/>
      </c>
      <c r="AED23" s="255">
        <v>21</v>
      </c>
      <c r="AEE23" s="255" t="str">
        <f t="shared" si="50"/>
        <v>Wales</v>
      </c>
      <c r="AEF23" s="255" t="str">
        <f ca="1">IF(OFFSET('All Players'!$W30,0,AEF$1)&lt;&gt;"",OFFSET('All Players'!$W30,0,AEF$1),"")</f>
        <v/>
      </c>
      <c r="AEG23" s="255" t="str">
        <f ca="1">IF(OFFSET('All Players'!$Y30,0,AEF$1)&lt;&gt;"",OFFSET('All Players'!$Y30,0,AEF$1),"")</f>
        <v/>
      </c>
      <c r="AEH23" s="255" t="str">
        <f t="shared" si="51"/>
        <v>Fiji</v>
      </c>
      <c r="AEI23" s="255" t="str">
        <f ca="1">IF(OFFSET('All Players'!$AA30,0,AEH$1)&lt;&gt;"",OFFSET('All Players'!$AA30,0,AEH$1),"")</f>
        <v/>
      </c>
      <c r="AEJ23" s="255" t="str">
        <f ca="1">IF(OFFSET('All Players'!$AC30,0,AEI$1)&lt;&gt;"",OFFSET('All Players'!$AC30,0,AEI$1),"")</f>
        <v/>
      </c>
      <c r="AEK23" s="255">
        <f t="shared" ca="1" si="52"/>
        <v>0</v>
      </c>
      <c r="AEL23" s="255">
        <f t="shared" ca="1" si="53"/>
        <v>0</v>
      </c>
      <c r="AEM23" s="255">
        <f t="shared" ca="1" si="54"/>
        <v>0</v>
      </c>
      <c r="AEN23" s="255">
        <f t="shared" ca="1" si="55"/>
        <v>0</v>
      </c>
      <c r="AEO23" s="255" t="str">
        <f t="shared" ca="1" si="56"/>
        <v/>
      </c>
      <c r="AEP23" s="255" t="str">
        <f t="shared" ca="1" si="57"/>
        <v/>
      </c>
      <c r="AJK23" s="255">
        <v>21</v>
      </c>
      <c r="AJL23" s="255" t="str">
        <f t="shared" si="58"/>
        <v>Wales</v>
      </c>
      <c r="AJM23" s="255" t="str">
        <f ca="1">IF(OFFSET('All Players'!$W30,0,AJM$1)&lt;&gt;"",OFFSET('All Players'!$W30,0,AJM$1),"")</f>
        <v/>
      </c>
      <c r="AJN23" s="255" t="str">
        <f ca="1">IF(OFFSET('All Players'!$Y30,0,AJM$1)&lt;&gt;"",OFFSET('All Players'!$Y30,0,AJM$1),"")</f>
        <v/>
      </c>
      <c r="AJO23" s="255" t="str">
        <f t="shared" si="59"/>
        <v>Fiji</v>
      </c>
      <c r="AJP23" s="255" t="str">
        <f ca="1">IF(OFFSET('All Players'!$AA30,0,AJO$1)&lt;&gt;"",OFFSET('All Players'!$AA30,0,AJO$1),"")</f>
        <v/>
      </c>
      <c r="AJQ23" s="255" t="str">
        <f ca="1">IF(OFFSET('All Players'!$AC30,0,AJP$1)&lt;&gt;"",OFFSET('All Players'!$AC30,0,AJP$1),"")</f>
        <v/>
      </c>
      <c r="AJR23" s="255">
        <f t="shared" ca="1" si="60"/>
        <v>0</v>
      </c>
      <c r="AJS23" s="255">
        <f t="shared" ca="1" si="61"/>
        <v>0</v>
      </c>
      <c r="AJT23" s="255">
        <f t="shared" ca="1" si="62"/>
        <v>0</v>
      </c>
      <c r="AJU23" s="255">
        <f t="shared" ca="1" si="63"/>
        <v>0</v>
      </c>
      <c r="AJV23" s="255" t="str">
        <f t="shared" ca="1" si="64"/>
        <v/>
      </c>
      <c r="AJW23" s="255" t="str">
        <f t="shared" ca="1" si="65"/>
        <v/>
      </c>
      <c r="AOR23" s="255">
        <v>21</v>
      </c>
      <c r="AOS23" s="255" t="str">
        <f t="shared" si="66"/>
        <v>Wales</v>
      </c>
      <c r="AOT23" s="255" t="str">
        <f ca="1">IF(OFFSET('All Players'!$W30,0,AOT$1)&lt;&gt;"",OFFSET('All Players'!$W30,0,AOT$1),"")</f>
        <v/>
      </c>
      <c r="AOU23" s="255" t="str">
        <f ca="1">IF(OFFSET('All Players'!$Y30,0,AOT$1)&lt;&gt;"",OFFSET('All Players'!$Y30,0,AOT$1),"")</f>
        <v/>
      </c>
      <c r="AOV23" s="255" t="str">
        <f t="shared" si="67"/>
        <v>Fiji</v>
      </c>
      <c r="AOW23" s="255" t="str">
        <f ca="1">IF(OFFSET('All Players'!$AA30,0,AOV$1)&lt;&gt;"",OFFSET('All Players'!$AA30,0,AOV$1),"")</f>
        <v/>
      </c>
      <c r="AOX23" s="255" t="str">
        <f ca="1">IF(OFFSET('All Players'!$AC30,0,AOW$1)&lt;&gt;"",OFFSET('All Players'!$AC30,0,AOW$1),"")</f>
        <v/>
      </c>
      <c r="AOY23" s="255">
        <f t="shared" ca="1" si="68"/>
        <v>0</v>
      </c>
      <c r="AOZ23" s="255">
        <f t="shared" ca="1" si="69"/>
        <v>0</v>
      </c>
      <c r="APA23" s="255">
        <f t="shared" ca="1" si="70"/>
        <v>0</v>
      </c>
      <c r="APB23" s="255">
        <f t="shared" ca="1" si="71"/>
        <v>0</v>
      </c>
      <c r="APC23" s="255" t="str">
        <f t="shared" ca="1" si="72"/>
        <v/>
      </c>
      <c r="APD23" s="255" t="str">
        <f t="shared" ca="1" si="73"/>
        <v/>
      </c>
      <c r="ATY23" s="255">
        <v>21</v>
      </c>
      <c r="ATZ23" s="255" t="str">
        <f t="shared" si="74"/>
        <v>Wales</v>
      </c>
      <c r="AUA23" s="255" t="str">
        <f ca="1">IF(OFFSET('All Players'!$W30,0,AUA$1)&lt;&gt;"",OFFSET('All Players'!$W30,0,AUA$1),"")</f>
        <v/>
      </c>
      <c r="AUB23" s="255" t="str">
        <f ca="1">IF(OFFSET('All Players'!$Y30,0,AUA$1)&lt;&gt;"",OFFSET('All Players'!$Y30,0,AUA$1),"")</f>
        <v/>
      </c>
      <c r="AUC23" s="255" t="str">
        <f t="shared" si="75"/>
        <v>Fiji</v>
      </c>
      <c r="AUD23" s="255" t="str">
        <f ca="1">IF(OFFSET('All Players'!$AA30,0,AUC$1)&lt;&gt;"",OFFSET('All Players'!$AA30,0,AUC$1),"")</f>
        <v/>
      </c>
      <c r="AUE23" s="255" t="str">
        <f ca="1">IF(OFFSET('All Players'!$AC30,0,AUD$1)&lt;&gt;"",OFFSET('All Players'!$AC30,0,AUD$1),"")</f>
        <v/>
      </c>
      <c r="AUF23" s="255">
        <f t="shared" ca="1" si="76"/>
        <v>0</v>
      </c>
      <c r="AUG23" s="255">
        <f t="shared" ca="1" si="77"/>
        <v>0</v>
      </c>
      <c r="AUH23" s="255">
        <f t="shared" ca="1" si="78"/>
        <v>0</v>
      </c>
      <c r="AUI23" s="255">
        <f t="shared" ca="1" si="79"/>
        <v>0</v>
      </c>
      <c r="AUJ23" s="255" t="str">
        <f t="shared" ca="1" si="80"/>
        <v/>
      </c>
      <c r="AUK23" s="255" t="str">
        <f t="shared" ca="1" si="81"/>
        <v/>
      </c>
      <c r="AZF23" s="255">
        <v>21</v>
      </c>
      <c r="AZG23" s="255" t="str">
        <f t="shared" si="82"/>
        <v>Wales</v>
      </c>
      <c r="AZH23" s="255" t="str">
        <f ca="1">IF(OFFSET('All Players'!$W30,0,AZH$1)&lt;&gt;"",OFFSET('All Players'!$W30,0,AZH$1),"")</f>
        <v/>
      </c>
      <c r="AZI23" s="255" t="str">
        <f ca="1">IF(OFFSET('All Players'!$Y30,0,AZH$1)&lt;&gt;"",OFFSET('All Players'!$Y30,0,AZH$1),"")</f>
        <v/>
      </c>
      <c r="AZJ23" s="255" t="str">
        <f t="shared" si="83"/>
        <v>Fiji</v>
      </c>
      <c r="AZK23" s="255" t="str">
        <f ca="1">IF(OFFSET('All Players'!$AA30,0,AZJ$1)&lt;&gt;"",OFFSET('All Players'!$AA30,0,AZJ$1),"")</f>
        <v/>
      </c>
      <c r="AZL23" s="255" t="str">
        <f ca="1">IF(OFFSET('All Players'!$AC30,0,AZK$1)&lt;&gt;"",OFFSET('All Players'!$AC30,0,AZK$1),"")</f>
        <v/>
      </c>
      <c r="AZM23" s="255">
        <f t="shared" ca="1" si="84"/>
        <v>0</v>
      </c>
      <c r="AZN23" s="255">
        <f t="shared" ca="1" si="85"/>
        <v>0</v>
      </c>
      <c r="AZO23" s="255">
        <f t="shared" ca="1" si="86"/>
        <v>0</v>
      </c>
      <c r="AZP23" s="255">
        <f t="shared" ca="1" si="87"/>
        <v>0</v>
      </c>
      <c r="AZQ23" s="255" t="str">
        <f t="shared" ca="1" si="88"/>
        <v/>
      </c>
      <c r="AZR23" s="255" t="str">
        <f t="shared" ca="1" si="89"/>
        <v/>
      </c>
      <c r="BEM23" s="255">
        <v>21</v>
      </c>
      <c r="BEN23" s="255" t="str">
        <f t="shared" si="90"/>
        <v>Wales</v>
      </c>
      <c r="BEO23" s="255" t="str">
        <f ca="1">IF(OFFSET('All Players'!$W30,0,BEO$1)&lt;&gt;"",OFFSET('All Players'!$W30,0,BEO$1),"")</f>
        <v/>
      </c>
      <c r="BEP23" s="255" t="str">
        <f ca="1">IF(OFFSET('All Players'!$Y30,0,BEO$1)&lt;&gt;"",OFFSET('All Players'!$Y30,0,BEO$1),"")</f>
        <v/>
      </c>
      <c r="BEQ23" s="255" t="str">
        <f t="shared" si="91"/>
        <v>Fiji</v>
      </c>
      <c r="BER23" s="255" t="str">
        <f ca="1">IF(OFFSET('All Players'!$AA30,0,BEQ$1)&lt;&gt;"",OFFSET('All Players'!$AA30,0,BEQ$1),"")</f>
        <v/>
      </c>
      <c r="BES23" s="255" t="str">
        <f ca="1">IF(OFFSET('All Players'!$AC30,0,BER$1)&lt;&gt;"",OFFSET('All Players'!$AC30,0,BER$1),"")</f>
        <v/>
      </c>
      <c r="BET23" s="255">
        <f t="shared" ca="1" si="92"/>
        <v>0</v>
      </c>
      <c r="BEU23" s="255">
        <f t="shared" ca="1" si="93"/>
        <v>0</v>
      </c>
      <c r="BEV23" s="255">
        <f t="shared" ca="1" si="94"/>
        <v>0</v>
      </c>
      <c r="BEW23" s="255">
        <f t="shared" ca="1" si="95"/>
        <v>0</v>
      </c>
      <c r="BEX23" s="255" t="str">
        <f t="shared" ca="1" si="96"/>
        <v/>
      </c>
      <c r="BEY23" s="255" t="str">
        <f t="shared" ca="1" si="97"/>
        <v/>
      </c>
      <c r="BJT23" s="255">
        <v>21</v>
      </c>
      <c r="BJU23" s="255" t="str">
        <f t="shared" si="98"/>
        <v>Wales</v>
      </c>
      <c r="BJV23" s="255" t="str">
        <f ca="1">IF(OFFSET('All Players'!$W30,0,BJV$1)&lt;&gt;"",OFFSET('All Players'!$W30,0,BJV$1),"")</f>
        <v/>
      </c>
      <c r="BJW23" s="255" t="str">
        <f ca="1">IF(OFFSET('All Players'!$Y30,0,BJV$1)&lt;&gt;"",OFFSET('All Players'!$Y30,0,BJV$1),"")</f>
        <v/>
      </c>
      <c r="BJX23" s="255" t="str">
        <f t="shared" si="99"/>
        <v>Fiji</v>
      </c>
      <c r="BJY23" s="255" t="str">
        <f ca="1">IF(OFFSET('All Players'!$AA30,0,BJX$1)&lt;&gt;"",OFFSET('All Players'!$AA30,0,BJX$1),"")</f>
        <v/>
      </c>
      <c r="BJZ23" s="255" t="str">
        <f ca="1">IF(OFFSET('All Players'!$AC30,0,BJY$1)&lt;&gt;"",OFFSET('All Players'!$AC30,0,BJY$1),"")</f>
        <v/>
      </c>
      <c r="BKA23" s="255">
        <f t="shared" ca="1" si="100"/>
        <v>0</v>
      </c>
      <c r="BKB23" s="255">
        <f t="shared" ca="1" si="101"/>
        <v>0</v>
      </c>
      <c r="BKC23" s="255">
        <f t="shared" ca="1" si="102"/>
        <v>0</v>
      </c>
      <c r="BKD23" s="255">
        <f t="shared" ca="1" si="103"/>
        <v>0</v>
      </c>
      <c r="BKE23" s="255" t="str">
        <f t="shared" ca="1" si="104"/>
        <v/>
      </c>
      <c r="BKF23" s="255" t="str">
        <f t="shared" ca="1" si="105"/>
        <v/>
      </c>
      <c r="BPA23" s="255">
        <v>21</v>
      </c>
      <c r="BPB23" s="255" t="str">
        <f t="shared" si="106"/>
        <v>Wales</v>
      </c>
      <c r="BPC23" s="255" t="str">
        <f ca="1">IF(OFFSET('All Players'!$W30,0,BPC$1)&lt;&gt;"",OFFSET('All Players'!$W30,0,BPC$1),"")</f>
        <v/>
      </c>
      <c r="BPD23" s="255" t="str">
        <f ca="1">IF(OFFSET('All Players'!$Y30,0,BPC$1)&lt;&gt;"",OFFSET('All Players'!$Y30,0,BPC$1),"")</f>
        <v/>
      </c>
      <c r="BPE23" s="255" t="str">
        <f t="shared" si="107"/>
        <v>Fiji</v>
      </c>
      <c r="BPF23" s="255" t="str">
        <f ca="1">IF(OFFSET('All Players'!$AA30,0,BPE$1)&lt;&gt;"",OFFSET('All Players'!$AA30,0,BPE$1),"")</f>
        <v/>
      </c>
      <c r="BPG23" s="255" t="str">
        <f ca="1">IF(OFFSET('All Players'!$AC30,0,BPF$1)&lt;&gt;"",OFFSET('All Players'!$AC30,0,BPF$1),"")</f>
        <v/>
      </c>
      <c r="BPH23" s="255">
        <f t="shared" ca="1" si="108"/>
        <v>0</v>
      </c>
      <c r="BPI23" s="255">
        <f t="shared" ca="1" si="109"/>
        <v>0</v>
      </c>
      <c r="BPJ23" s="255">
        <f t="shared" ca="1" si="110"/>
        <v>0</v>
      </c>
      <c r="BPK23" s="255">
        <f t="shared" ca="1" si="111"/>
        <v>0</v>
      </c>
      <c r="BPL23" s="255" t="str">
        <f t="shared" ca="1" si="112"/>
        <v/>
      </c>
      <c r="BPM23" s="255" t="str">
        <f t="shared" ca="1" si="113"/>
        <v/>
      </c>
      <c r="BUH23" s="255">
        <v>21</v>
      </c>
      <c r="BUI23" s="255" t="str">
        <f t="shared" si="114"/>
        <v>Wales</v>
      </c>
      <c r="BUJ23" s="255" t="str">
        <f ca="1">IF(OFFSET('All Players'!$W30,0,BUJ$1)&lt;&gt;"",OFFSET('All Players'!$W30,0,BUJ$1),"")</f>
        <v/>
      </c>
      <c r="BUK23" s="255" t="str">
        <f ca="1">IF(OFFSET('All Players'!$Y30,0,BUJ$1)&lt;&gt;"",OFFSET('All Players'!$Y30,0,BUJ$1),"")</f>
        <v/>
      </c>
      <c r="BUL23" s="255" t="str">
        <f t="shared" si="115"/>
        <v>Fiji</v>
      </c>
      <c r="BUM23" s="255" t="str">
        <f ca="1">IF(OFFSET('All Players'!$AA30,0,BUL$1)&lt;&gt;"",OFFSET('All Players'!$AA30,0,BUL$1),"")</f>
        <v/>
      </c>
      <c r="BUN23" s="255" t="str">
        <f ca="1">IF(OFFSET('All Players'!$AC30,0,BUM$1)&lt;&gt;"",OFFSET('All Players'!$AC30,0,BUM$1),"")</f>
        <v/>
      </c>
      <c r="BUO23" s="255">
        <f t="shared" ca="1" si="116"/>
        <v>0</v>
      </c>
      <c r="BUP23" s="255">
        <f t="shared" ca="1" si="117"/>
        <v>0</v>
      </c>
      <c r="BUQ23" s="255">
        <f t="shared" ca="1" si="118"/>
        <v>0</v>
      </c>
      <c r="BUR23" s="255">
        <f t="shared" ca="1" si="119"/>
        <v>0</v>
      </c>
      <c r="BUS23" s="255" t="str">
        <f t="shared" ca="1" si="120"/>
        <v/>
      </c>
      <c r="BUT23" s="255" t="str">
        <f t="shared" ca="1" si="121"/>
        <v/>
      </c>
      <c r="BZO23" s="255">
        <v>21</v>
      </c>
      <c r="BZP23" s="255" t="str">
        <f t="shared" si="122"/>
        <v>Wales</v>
      </c>
      <c r="BZQ23" s="255" t="str">
        <f ca="1">IF(OFFSET('All Players'!$W30,0,BZQ$1)&lt;&gt;"",OFFSET('All Players'!$W30,0,BZQ$1),"")</f>
        <v/>
      </c>
      <c r="BZR23" s="255" t="str">
        <f ca="1">IF(OFFSET('All Players'!$Y30,0,BZQ$1)&lt;&gt;"",OFFSET('All Players'!$Y30,0,BZQ$1),"")</f>
        <v/>
      </c>
      <c r="BZS23" s="255" t="str">
        <f t="shared" si="123"/>
        <v>Fiji</v>
      </c>
      <c r="BZT23" s="255" t="str">
        <f ca="1">IF(OFFSET('All Players'!$AA30,0,BZS$1)&lt;&gt;"",OFFSET('All Players'!$AA30,0,BZS$1),"")</f>
        <v/>
      </c>
      <c r="BZU23" s="255" t="str">
        <f ca="1">IF(OFFSET('All Players'!$AC30,0,BZT$1)&lt;&gt;"",OFFSET('All Players'!$AC30,0,BZT$1),"")</f>
        <v/>
      </c>
      <c r="BZV23" s="255">
        <f t="shared" ca="1" si="124"/>
        <v>0</v>
      </c>
      <c r="BZW23" s="255">
        <f t="shared" ca="1" si="125"/>
        <v>0</v>
      </c>
      <c r="BZX23" s="255">
        <f t="shared" ca="1" si="126"/>
        <v>0</v>
      </c>
      <c r="BZY23" s="255">
        <f t="shared" ca="1" si="127"/>
        <v>0</v>
      </c>
      <c r="BZZ23" s="255" t="str">
        <f t="shared" ca="1" si="128"/>
        <v/>
      </c>
      <c r="CAA23" s="255" t="str">
        <f t="shared" ca="1" si="129"/>
        <v/>
      </c>
      <c r="CEV23" s="255">
        <v>21</v>
      </c>
      <c r="CEW23" s="255" t="str">
        <f t="shared" si="130"/>
        <v>Wales</v>
      </c>
      <c r="CEX23" s="255" t="str">
        <f ca="1">IF(OFFSET('All Players'!$W30,0,CEX$1)&lt;&gt;"",OFFSET('All Players'!$W30,0,CEX$1),"")</f>
        <v/>
      </c>
      <c r="CEY23" s="255" t="str">
        <f ca="1">IF(OFFSET('All Players'!$Y30,0,CEX$1)&lt;&gt;"",OFFSET('All Players'!$Y30,0,CEX$1),"")</f>
        <v/>
      </c>
      <c r="CEZ23" s="255" t="str">
        <f t="shared" si="131"/>
        <v>Fiji</v>
      </c>
      <c r="CFA23" s="255" t="str">
        <f ca="1">IF(OFFSET('All Players'!$AA30,0,CEZ$1)&lt;&gt;"",OFFSET('All Players'!$AA30,0,CEZ$1),"")</f>
        <v/>
      </c>
      <c r="CFB23" s="255" t="str">
        <f ca="1">IF(OFFSET('All Players'!$AC30,0,CFA$1)&lt;&gt;"",OFFSET('All Players'!$AC30,0,CFA$1),"")</f>
        <v/>
      </c>
      <c r="CFC23" s="255">
        <f t="shared" ca="1" si="132"/>
        <v>0</v>
      </c>
      <c r="CFD23" s="255">
        <f t="shared" ca="1" si="133"/>
        <v>0</v>
      </c>
      <c r="CFE23" s="255">
        <f t="shared" ca="1" si="134"/>
        <v>0</v>
      </c>
      <c r="CFF23" s="255">
        <f t="shared" ca="1" si="135"/>
        <v>0</v>
      </c>
      <c r="CFG23" s="255" t="str">
        <f t="shared" ca="1" si="136"/>
        <v/>
      </c>
      <c r="CFH23" s="255" t="str">
        <f t="shared" ca="1" si="137"/>
        <v/>
      </c>
    </row>
    <row r="24" spans="1:2192" x14ac:dyDescent="0.2">
      <c r="DU24" s="255">
        <v>22</v>
      </c>
      <c r="DV24" s="255" t="str">
        <f>Tournament!H34</f>
        <v>France</v>
      </c>
      <c r="DW24" s="255">
        <f>IF(AND(Tournament!J34&lt;&gt;"",Tournament!L34&lt;&gt;""),Tournament!J34,0)</f>
        <v>41</v>
      </c>
      <c r="DX24" s="255">
        <f>IF(AND(Tournament!L34&lt;&gt;"",Tournament!J34&lt;&gt;""),Tournament!L34,0)</f>
        <v>18</v>
      </c>
      <c r="DY24" s="255" t="str">
        <f>Tournament!N34</f>
        <v>Canada</v>
      </c>
      <c r="DZ24" s="255">
        <f>IF(Tournament!O34&lt;&gt;"",Tournament!O34,0)</f>
        <v>5</v>
      </c>
      <c r="EA24" s="255">
        <f>IF(Tournament!Q34&lt;&gt;"",Tournament!Q34,0)</f>
        <v>2</v>
      </c>
      <c r="EB24" s="255">
        <f>IF(DW24&lt;&gt;"",IF(Tournament!O34&gt;3,1,0),0)</f>
        <v>1</v>
      </c>
      <c r="EC24" s="255">
        <f>IF(DX24&lt;&gt;"",IF(Tournament!Q34&gt;3,1,0),0)</f>
        <v>0</v>
      </c>
      <c r="ED24" s="255">
        <f t="shared" si="15"/>
        <v>0</v>
      </c>
      <c r="EE24" s="255">
        <f t="shared" si="16"/>
        <v>0</v>
      </c>
      <c r="EF24" s="255" t="str">
        <f>IF(AND(Tournament!J34&lt;&gt;"",Tournament!L34&lt;&gt;""),IF(DW24&gt;DX24,"W",IF(DW24=DX24,"D","L")),"")</f>
        <v>W</v>
      </c>
      <c r="EG24" s="255" t="str">
        <f t="shared" si="17"/>
        <v>L</v>
      </c>
      <c r="JB24" s="255">
        <v>22</v>
      </c>
      <c r="JC24" s="255" t="str">
        <f t="shared" si="18"/>
        <v>France</v>
      </c>
      <c r="JD24" s="255" t="str">
        <f ca="1">IF(OFFSET('All Players'!$W31,0,JD$1)&lt;&gt;"",OFFSET('All Players'!$W31,0,JD$1),"")</f>
        <v/>
      </c>
      <c r="JE24" s="255" t="str">
        <f ca="1">IF(OFFSET('All Players'!$Y31,0,JD$1)&lt;&gt;"",OFFSET('All Players'!$Y31,0,JD$1),"")</f>
        <v/>
      </c>
      <c r="JF24" s="255" t="str">
        <f t="shared" si="19"/>
        <v>Canada</v>
      </c>
      <c r="JG24" s="255" t="str">
        <f ca="1">IF(OFFSET('All Players'!$AA31,0,JF$1)&lt;&gt;"",OFFSET('All Players'!$AA31,0,JF$1),"")</f>
        <v/>
      </c>
      <c r="JH24" s="255" t="str">
        <f ca="1">IF(OFFSET('All Players'!$AC31,0,JG$1)&lt;&gt;"",OFFSET('All Players'!$AC31,0,JG$1),"")</f>
        <v/>
      </c>
      <c r="JI24" s="255">
        <f t="shared" ca="1" si="20"/>
        <v>0</v>
      </c>
      <c r="JJ24" s="255">
        <f t="shared" ca="1" si="21"/>
        <v>0</v>
      </c>
      <c r="JK24" s="255">
        <f t="shared" ca="1" si="22"/>
        <v>0</v>
      </c>
      <c r="JL24" s="255">
        <f t="shared" ca="1" si="23"/>
        <v>0</v>
      </c>
      <c r="JM24" s="255" t="str">
        <f t="shared" ca="1" si="24"/>
        <v/>
      </c>
      <c r="JN24" s="255" t="str">
        <f t="shared" ca="1" si="25"/>
        <v/>
      </c>
      <c r="OI24" s="255">
        <v>22</v>
      </c>
      <c r="OJ24" s="255" t="str">
        <f t="shared" si="26"/>
        <v>France</v>
      </c>
      <c r="OK24" s="255" t="str">
        <f ca="1">IF(OFFSET('All Players'!$W31,0,OK$1)&lt;&gt;"",OFFSET('All Players'!$W31,0,OK$1),"")</f>
        <v/>
      </c>
      <c r="OL24" s="255" t="str">
        <f ca="1">IF(OFFSET('All Players'!$Y31,0,OK$1)&lt;&gt;"",OFFSET('All Players'!$Y31,0,OK$1),"")</f>
        <v/>
      </c>
      <c r="OM24" s="255" t="str">
        <f t="shared" si="27"/>
        <v>Canada</v>
      </c>
      <c r="ON24" s="255" t="str">
        <f ca="1">IF(OFFSET('All Players'!$AA31,0,OM$1)&lt;&gt;"",OFFSET('All Players'!$AA31,0,OM$1),"")</f>
        <v/>
      </c>
      <c r="OO24" s="255" t="str">
        <f ca="1">IF(OFFSET('All Players'!$AC31,0,ON$1)&lt;&gt;"",OFFSET('All Players'!$AC31,0,ON$1),"")</f>
        <v/>
      </c>
      <c r="OP24" s="255">
        <f t="shared" ca="1" si="28"/>
        <v>0</v>
      </c>
      <c r="OQ24" s="255">
        <f t="shared" ca="1" si="29"/>
        <v>0</v>
      </c>
      <c r="OR24" s="255">
        <f t="shared" ca="1" si="30"/>
        <v>0</v>
      </c>
      <c r="OS24" s="255">
        <f t="shared" ca="1" si="31"/>
        <v>0</v>
      </c>
      <c r="OT24" s="255" t="str">
        <f t="shared" ca="1" si="32"/>
        <v/>
      </c>
      <c r="OU24" s="255" t="str">
        <f t="shared" ca="1" si="33"/>
        <v/>
      </c>
      <c r="TP24" s="255">
        <v>22</v>
      </c>
      <c r="TQ24" s="255" t="str">
        <f t="shared" si="34"/>
        <v>France</v>
      </c>
      <c r="TR24" s="255" t="str">
        <f ca="1">IF(OFFSET('All Players'!$W31,0,TR$1)&lt;&gt;"",OFFSET('All Players'!$W31,0,TR$1),"")</f>
        <v/>
      </c>
      <c r="TS24" s="255" t="str">
        <f ca="1">IF(OFFSET('All Players'!$Y31,0,TR$1)&lt;&gt;"",OFFSET('All Players'!$Y31,0,TR$1),"")</f>
        <v/>
      </c>
      <c r="TT24" s="255" t="str">
        <f t="shared" si="35"/>
        <v>Canada</v>
      </c>
      <c r="TU24" s="255" t="str">
        <f ca="1">IF(OFFSET('All Players'!$AA31,0,TT$1)&lt;&gt;"",OFFSET('All Players'!$AA31,0,TT$1),"")</f>
        <v/>
      </c>
      <c r="TV24" s="255" t="str">
        <f ca="1">IF(OFFSET('All Players'!$AC31,0,TU$1)&lt;&gt;"",OFFSET('All Players'!$AC31,0,TU$1),"")</f>
        <v/>
      </c>
      <c r="TW24" s="255">
        <f t="shared" ca="1" si="36"/>
        <v>0</v>
      </c>
      <c r="TX24" s="255">
        <f t="shared" ca="1" si="37"/>
        <v>0</v>
      </c>
      <c r="TY24" s="255">
        <f t="shared" ca="1" si="38"/>
        <v>0</v>
      </c>
      <c r="TZ24" s="255">
        <f t="shared" ca="1" si="39"/>
        <v>0</v>
      </c>
      <c r="UA24" s="255" t="str">
        <f t="shared" ca="1" si="40"/>
        <v/>
      </c>
      <c r="UB24" s="255" t="str">
        <f t="shared" ca="1" si="41"/>
        <v/>
      </c>
      <c r="YW24" s="255">
        <v>22</v>
      </c>
      <c r="YX24" s="255" t="str">
        <f t="shared" si="42"/>
        <v>France</v>
      </c>
      <c r="YY24" s="255" t="str">
        <f ca="1">IF(OFFSET('All Players'!$W31,0,YY$1)&lt;&gt;"",OFFSET('All Players'!$W31,0,YY$1),"")</f>
        <v/>
      </c>
      <c r="YZ24" s="255" t="str">
        <f ca="1">IF(OFFSET('All Players'!$Y31,0,YY$1)&lt;&gt;"",OFFSET('All Players'!$Y31,0,YY$1),"")</f>
        <v/>
      </c>
      <c r="ZA24" s="255" t="str">
        <f t="shared" si="43"/>
        <v>Canada</v>
      </c>
      <c r="ZB24" s="255" t="str">
        <f ca="1">IF(OFFSET('All Players'!$AA31,0,ZA$1)&lt;&gt;"",OFFSET('All Players'!$AA31,0,ZA$1),"")</f>
        <v/>
      </c>
      <c r="ZC24" s="255" t="str">
        <f ca="1">IF(OFFSET('All Players'!$AC31,0,ZB$1)&lt;&gt;"",OFFSET('All Players'!$AC31,0,ZB$1),"")</f>
        <v/>
      </c>
      <c r="ZD24" s="255">
        <f t="shared" ca="1" si="44"/>
        <v>0</v>
      </c>
      <c r="ZE24" s="255">
        <f t="shared" ca="1" si="45"/>
        <v>0</v>
      </c>
      <c r="ZF24" s="255">
        <f t="shared" ca="1" si="46"/>
        <v>0</v>
      </c>
      <c r="ZG24" s="255">
        <f t="shared" ca="1" si="47"/>
        <v>0</v>
      </c>
      <c r="ZH24" s="255" t="str">
        <f t="shared" ca="1" si="48"/>
        <v/>
      </c>
      <c r="ZI24" s="255" t="str">
        <f t="shared" ca="1" si="49"/>
        <v/>
      </c>
      <c r="AED24" s="255">
        <v>22</v>
      </c>
      <c r="AEE24" s="255" t="str">
        <f t="shared" si="50"/>
        <v>France</v>
      </c>
      <c r="AEF24" s="255" t="str">
        <f ca="1">IF(OFFSET('All Players'!$W31,0,AEF$1)&lt;&gt;"",OFFSET('All Players'!$W31,0,AEF$1),"")</f>
        <v/>
      </c>
      <c r="AEG24" s="255" t="str">
        <f ca="1">IF(OFFSET('All Players'!$Y31,0,AEF$1)&lt;&gt;"",OFFSET('All Players'!$Y31,0,AEF$1),"")</f>
        <v/>
      </c>
      <c r="AEH24" s="255" t="str">
        <f t="shared" si="51"/>
        <v>Canada</v>
      </c>
      <c r="AEI24" s="255" t="str">
        <f ca="1">IF(OFFSET('All Players'!$AA31,0,AEH$1)&lt;&gt;"",OFFSET('All Players'!$AA31,0,AEH$1),"")</f>
        <v/>
      </c>
      <c r="AEJ24" s="255" t="str">
        <f ca="1">IF(OFFSET('All Players'!$AC31,0,AEI$1)&lt;&gt;"",OFFSET('All Players'!$AC31,0,AEI$1),"")</f>
        <v/>
      </c>
      <c r="AEK24" s="255">
        <f t="shared" ca="1" si="52"/>
        <v>0</v>
      </c>
      <c r="AEL24" s="255">
        <f t="shared" ca="1" si="53"/>
        <v>0</v>
      </c>
      <c r="AEM24" s="255">
        <f t="shared" ca="1" si="54"/>
        <v>0</v>
      </c>
      <c r="AEN24" s="255">
        <f t="shared" ca="1" si="55"/>
        <v>0</v>
      </c>
      <c r="AEO24" s="255" t="str">
        <f t="shared" ca="1" si="56"/>
        <v/>
      </c>
      <c r="AEP24" s="255" t="str">
        <f t="shared" ca="1" si="57"/>
        <v/>
      </c>
      <c r="AJK24" s="255">
        <v>22</v>
      </c>
      <c r="AJL24" s="255" t="str">
        <f t="shared" si="58"/>
        <v>France</v>
      </c>
      <c r="AJM24" s="255" t="str">
        <f ca="1">IF(OFFSET('All Players'!$W31,0,AJM$1)&lt;&gt;"",OFFSET('All Players'!$W31,0,AJM$1),"")</f>
        <v/>
      </c>
      <c r="AJN24" s="255" t="str">
        <f ca="1">IF(OFFSET('All Players'!$Y31,0,AJM$1)&lt;&gt;"",OFFSET('All Players'!$Y31,0,AJM$1),"")</f>
        <v/>
      </c>
      <c r="AJO24" s="255" t="str">
        <f t="shared" si="59"/>
        <v>Canada</v>
      </c>
      <c r="AJP24" s="255" t="str">
        <f ca="1">IF(OFFSET('All Players'!$AA31,0,AJO$1)&lt;&gt;"",OFFSET('All Players'!$AA31,0,AJO$1),"")</f>
        <v/>
      </c>
      <c r="AJQ24" s="255" t="str">
        <f ca="1">IF(OFFSET('All Players'!$AC31,0,AJP$1)&lt;&gt;"",OFFSET('All Players'!$AC31,0,AJP$1),"")</f>
        <v/>
      </c>
      <c r="AJR24" s="255">
        <f t="shared" ca="1" si="60"/>
        <v>0</v>
      </c>
      <c r="AJS24" s="255">
        <f t="shared" ca="1" si="61"/>
        <v>0</v>
      </c>
      <c r="AJT24" s="255">
        <f t="shared" ca="1" si="62"/>
        <v>0</v>
      </c>
      <c r="AJU24" s="255">
        <f t="shared" ca="1" si="63"/>
        <v>0</v>
      </c>
      <c r="AJV24" s="255" t="str">
        <f t="shared" ca="1" si="64"/>
        <v/>
      </c>
      <c r="AJW24" s="255" t="str">
        <f t="shared" ca="1" si="65"/>
        <v/>
      </c>
      <c r="AOR24" s="255">
        <v>22</v>
      </c>
      <c r="AOS24" s="255" t="str">
        <f t="shared" si="66"/>
        <v>France</v>
      </c>
      <c r="AOT24" s="255" t="str">
        <f ca="1">IF(OFFSET('All Players'!$W31,0,AOT$1)&lt;&gt;"",OFFSET('All Players'!$W31,0,AOT$1),"")</f>
        <v/>
      </c>
      <c r="AOU24" s="255" t="str">
        <f ca="1">IF(OFFSET('All Players'!$Y31,0,AOT$1)&lt;&gt;"",OFFSET('All Players'!$Y31,0,AOT$1),"")</f>
        <v/>
      </c>
      <c r="AOV24" s="255" t="str">
        <f t="shared" si="67"/>
        <v>Canada</v>
      </c>
      <c r="AOW24" s="255" t="str">
        <f ca="1">IF(OFFSET('All Players'!$AA31,0,AOV$1)&lt;&gt;"",OFFSET('All Players'!$AA31,0,AOV$1),"")</f>
        <v/>
      </c>
      <c r="AOX24" s="255" t="str">
        <f ca="1">IF(OFFSET('All Players'!$AC31,0,AOW$1)&lt;&gt;"",OFFSET('All Players'!$AC31,0,AOW$1),"")</f>
        <v/>
      </c>
      <c r="AOY24" s="255">
        <f t="shared" ca="1" si="68"/>
        <v>0</v>
      </c>
      <c r="AOZ24" s="255">
        <f t="shared" ca="1" si="69"/>
        <v>0</v>
      </c>
      <c r="APA24" s="255">
        <f t="shared" ca="1" si="70"/>
        <v>0</v>
      </c>
      <c r="APB24" s="255">
        <f t="shared" ca="1" si="71"/>
        <v>0</v>
      </c>
      <c r="APC24" s="255" t="str">
        <f t="shared" ca="1" si="72"/>
        <v/>
      </c>
      <c r="APD24" s="255" t="str">
        <f t="shared" ca="1" si="73"/>
        <v/>
      </c>
      <c r="ATY24" s="255">
        <v>22</v>
      </c>
      <c r="ATZ24" s="255" t="str">
        <f t="shared" si="74"/>
        <v>France</v>
      </c>
      <c r="AUA24" s="255" t="str">
        <f ca="1">IF(OFFSET('All Players'!$W31,0,AUA$1)&lt;&gt;"",OFFSET('All Players'!$W31,0,AUA$1),"")</f>
        <v/>
      </c>
      <c r="AUB24" s="255" t="str">
        <f ca="1">IF(OFFSET('All Players'!$Y31,0,AUA$1)&lt;&gt;"",OFFSET('All Players'!$Y31,0,AUA$1),"")</f>
        <v/>
      </c>
      <c r="AUC24" s="255" t="str">
        <f t="shared" si="75"/>
        <v>Canada</v>
      </c>
      <c r="AUD24" s="255" t="str">
        <f ca="1">IF(OFFSET('All Players'!$AA31,0,AUC$1)&lt;&gt;"",OFFSET('All Players'!$AA31,0,AUC$1),"")</f>
        <v/>
      </c>
      <c r="AUE24" s="255" t="str">
        <f ca="1">IF(OFFSET('All Players'!$AC31,0,AUD$1)&lt;&gt;"",OFFSET('All Players'!$AC31,0,AUD$1),"")</f>
        <v/>
      </c>
      <c r="AUF24" s="255">
        <f t="shared" ca="1" si="76"/>
        <v>0</v>
      </c>
      <c r="AUG24" s="255">
        <f t="shared" ca="1" si="77"/>
        <v>0</v>
      </c>
      <c r="AUH24" s="255">
        <f t="shared" ca="1" si="78"/>
        <v>0</v>
      </c>
      <c r="AUI24" s="255">
        <f t="shared" ca="1" si="79"/>
        <v>0</v>
      </c>
      <c r="AUJ24" s="255" t="str">
        <f t="shared" ca="1" si="80"/>
        <v/>
      </c>
      <c r="AUK24" s="255" t="str">
        <f t="shared" ca="1" si="81"/>
        <v/>
      </c>
      <c r="AZF24" s="255">
        <v>22</v>
      </c>
      <c r="AZG24" s="255" t="str">
        <f t="shared" si="82"/>
        <v>France</v>
      </c>
      <c r="AZH24" s="255" t="str">
        <f ca="1">IF(OFFSET('All Players'!$W31,0,AZH$1)&lt;&gt;"",OFFSET('All Players'!$W31,0,AZH$1),"")</f>
        <v/>
      </c>
      <c r="AZI24" s="255" t="str">
        <f ca="1">IF(OFFSET('All Players'!$Y31,0,AZH$1)&lt;&gt;"",OFFSET('All Players'!$Y31,0,AZH$1),"")</f>
        <v/>
      </c>
      <c r="AZJ24" s="255" t="str">
        <f t="shared" si="83"/>
        <v>Canada</v>
      </c>
      <c r="AZK24" s="255" t="str">
        <f ca="1">IF(OFFSET('All Players'!$AA31,0,AZJ$1)&lt;&gt;"",OFFSET('All Players'!$AA31,0,AZJ$1),"")</f>
        <v/>
      </c>
      <c r="AZL24" s="255" t="str">
        <f ca="1">IF(OFFSET('All Players'!$AC31,0,AZK$1)&lt;&gt;"",OFFSET('All Players'!$AC31,0,AZK$1),"")</f>
        <v/>
      </c>
      <c r="AZM24" s="255">
        <f t="shared" ca="1" si="84"/>
        <v>0</v>
      </c>
      <c r="AZN24" s="255">
        <f t="shared" ca="1" si="85"/>
        <v>0</v>
      </c>
      <c r="AZO24" s="255">
        <f t="shared" ca="1" si="86"/>
        <v>0</v>
      </c>
      <c r="AZP24" s="255">
        <f t="shared" ca="1" si="87"/>
        <v>0</v>
      </c>
      <c r="AZQ24" s="255" t="str">
        <f t="shared" ca="1" si="88"/>
        <v/>
      </c>
      <c r="AZR24" s="255" t="str">
        <f t="shared" ca="1" si="89"/>
        <v/>
      </c>
      <c r="BEM24" s="255">
        <v>22</v>
      </c>
      <c r="BEN24" s="255" t="str">
        <f t="shared" si="90"/>
        <v>France</v>
      </c>
      <c r="BEO24" s="255" t="str">
        <f ca="1">IF(OFFSET('All Players'!$W31,0,BEO$1)&lt;&gt;"",OFFSET('All Players'!$W31,0,BEO$1),"")</f>
        <v/>
      </c>
      <c r="BEP24" s="255" t="str">
        <f ca="1">IF(OFFSET('All Players'!$Y31,0,BEO$1)&lt;&gt;"",OFFSET('All Players'!$Y31,0,BEO$1),"")</f>
        <v/>
      </c>
      <c r="BEQ24" s="255" t="str">
        <f t="shared" si="91"/>
        <v>Canada</v>
      </c>
      <c r="BER24" s="255" t="str">
        <f ca="1">IF(OFFSET('All Players'!$AA31,0,BEQ$1)&lt;&gt;"",OFFSET('All Players'!$AA31,0,BEQ$1),"")</f>
        <v/>
      </c>
      <c r="BES24" s="255" t="str">
        <f ca="1">IF(OFFSET('All Players'!$AC31,0,BER$1)&lt;&gt;"",OFFSET('All Players'!$AC31,0,BER$1),"")</f>
        <v/>
      </c>
      <c r="BET24" s="255">
        <f t="shared" ca="1" si="92"/>
        <v>0</v>
      </c>
      <c r="BEU24" s="255">
        <f t="shared" ca="1" si="93"/>
        <v>0</v>
      </c>
      <c r="BEV24" s="255">
        <f t="shared" ca="1" si="94"/>
        <v>0</v>
      </c>
      <c r="BEW24" s="255">
        <f t="shared" ca="1" si="95"/>
        <v>0</v>
      </c>
      <c r="BEX24" s="255" t="str">
        <f t="shared" ca="1" si="96"/>
        <v/>
      </c>
      <c r="BEY24" s="255" t="str">
        <f t="shared" ca="1" si="97"/>
        <v/>
      </c>
      <c r="BJT24" s="255">
        <v>22</v>
      </c>
      <c r="BJU24" s="255" t="str">
        <f t="shared" si="98"/>
        <v>France</v>
      </c>
      <c r="BJV24" s="255" t="str">
        <f ca="1">IF(OFFSET('All Players'!$W31,0,BJV$1)&lt;&gt;"",OFFSET('All Players'!$W31,0,BJV$1),"")</f>
        <v/>
      </c>
      <c r="BJW24" s="255" t="str">
        <f ca="1">IF(OFFSET('All Players'!$Y31,0,BJV$1)&lt;&gt;"",OFFSET('All Players'!$Y31,0,BJV$1),"")</f>
        <v/>
      </c>
      <c r="BJX24" s="255" t="str">
        <f t="shared" si="99"/>
        <v>Canada</v>
      </c>
      <c r="BJY24" s="255" t="str">
        <f ca="1">IF(OFFSET('All Players'!$AA31,0,BJX$1)&lt;&gt;"",OFFSET('All Players'!$AA31,0,BJX$1),"")</f>
        <v/>
      </c>
      <c r="BJZ24" s="255" t="str">
        <f ca="1">IF(OFFSET('All Players'!$AC31,0,BJY$1)&lt;&gt;"",OFFSET('All Players'!$AC31,0,BJY$1),"")</f>
        <v/>
      </c>
      <c r="BKA24" s="255">
        <f t="shared" ca="1" si="100"/>
        <v>0</v>
      </c>
      <c r="BKB24" s="255">
        <f t="shared" ca="1" si="101"/>
        <v>0</v>
      </c>
      <c r="BKC24" s="255">
        <f t="shared" ca="1" si="102"/>
        <v>0</v>
      </c>
      <c r="BKD24" s="255">
        <f t="shared" ca="1" si="103"/>
        <v>0</v>
      </c>
      <c r="BKE24" s="255" t="str">
        <f t="shared" ca="1" si="104"/>
        <v/>
      </c>
      <c r="BKF24" s="255" t="str">
        <f t="shared" ca="1" si="105"/>
        <v/>
      </c>
      <c r="BPA24" s="255">
        <v>22</v>
      </c>
      <c r="BPB24" s="255" t="str">
        <f t="shared" si="106"/>
        <v>France</v>
      </c>
      <c r="BPC24" s="255" t="str">
        <f ca="1">IF(OFFSET('All Players'!$W31,0,BPC$1)&lt;&gt;"",OFFSET('All Players'!$W31,0,BPC$1),"")</f>
        <v/>
      </c>
      <c r="BPD24" s="255" t="str">
        <f ca="1">IF(OFFSET('All Players'!$Y31,0,BPC$1)&lt;&gt;"",OFFSET('All Players'!$Y31,0,BPC$1),"")</f>
        <v/>
      </c>
      <c r="BPE24" s="255" t="str">
        <f t="shared" si="107"/>
        <v>Canada</v>
      </c>
      <c r="BPF24" s="255" t="str">
        <f ca="1">IF(OFFSET('All Players'!$AA31,0,BPE$1)&lt;&gt;"",OFFSET('All Players'!$AA31,0,BPE$1),"")</f>
        <v/>
      </c>
      <c r="BPG24" s="255" t="str">
        <f ca="1">IF(OFFSET('All Players'!$AC31,0,BPF$1)&lt;&gt;"",OFFSET('All Players'!$AC31,0,BPF$1),"")</f>
        <v/>
      </c>
      <c r="BPH24" s="255">
        <f t="shared" ca="1" si="108"/>
        <v>0</v>
      </c>
      <c r="BPI24" s="255">
        <f t="shared" ca="1" si="109"/>
        <v>0</v>
      </c>
      <c r="BPJ24" s="255">
        <f t="shared" ca="1" si="110"/>
        <v>0</v>
      </c>
      <c r="BPK24" s="255">
        <f t="shared" ca="1" si="111"/>
        <v>0</v>
      </c>
      <c r="BPL24" s="255" t="str">
        <f t="shared" ca="1" si="112"/>
        <v/>
      </c>
      <c r="BPM24" s="255" t="str">
        <f t="shared" ca="1" si="113"/>
        <v/>
      </c>
      <c r="BUH24" s="255">
        <v>22</v>
      </c>
      <c r="BUI24" s="255" t="str">
        <f t="shared" si="114"/>
        <v>France</v>
      </c>
      <c r="BUJ24" s="255" t="str">
        <f ca="1">IF(OFFSET('All Players'!$W31,0,BUJ$1)&lt;&gt;"",OFFSET('All Players'!$W31,0,BUJ$1),"")</f>
        <v/>
      </c>
      <c r="BUK24" s="255" t="str">
        <f ca="1">IF(OFFSET('All Players'!$Y31,0,BUJ$1)&lt;&gt;"",OFFSET('All Players'!$Y31,0,BUJ$1),"")</f>
        <v/>
      </c>
      <c r="BUL24" s="255" t="str">
        <f t="shared" si="115"/>
        <v>Canada</v>
      </c>
      <c r="BUM24" s="255" t="str">
        <f ca="1">IF(OFFSET('All Players'!$AA31,0,BUL$1)&lt;&gt;"",OFFSET('All Players'!$AA31,0,BUL$1),"")</f>
        <v/>
      </c>
      <c r="BUN24" s="255" t="str">
        <f ca="1">IF(OFFSET('All Players'!$AC31,0,BUM$1)&lt;&gt;"",OFFSET('All Players'!$AC31,0,BUM$1),"")</f>
        <v/>
      </c>
      <c r="BUO24" s="255">
        <f t="shared" ca="1" si="116"/>
        <v>0</v>
      </c>
      <c r="BUP24" s="255">
        <f t="shared" ca="1" si="117"/>
        <v>0</v>
      </c>
      <c r="BUQ24" s="255">
        <f t="shared" ca="1" si="118"/>
        <v>0</v>
      </c>
      <c r="BUR24" s="255">
        <f t="shared" ca="1" si="119"/>
        <v>0</v>
      </c>
      <c r="BUS24" s="255" t="str">
        <f t="shared" ca="1" si="120"/>
        <v/>
      </c>
      <c r="BUT24" s="255" t="str">
        <f t="shared" ca="1" si="121"/>
        <v/>
      </c>
      <c r="BZO24" s="255">
        <v>22</v>
      </c>
      <c r="BZP24" s="255" t="str">
        <f t="shared" si="122"/>
        <v>France</v>
      </c>
      <c r="BZQ24" s="255" t="str">
        <f ca="1">IF(OFFSET('All Players'!$W31,0,BZQ$1)&lt;&gt;"",OFFSET('All Players'!$W31,0,BZQ$1),"")</f>
        <v/>
      </c>
      <c r="BZR24" s="255" t="str">
        <f ca="1">IF(OFFSET('All Players'!$Y31,0,BZQ$1)&lt;&gt;"",OFFSET('All Players'!$Y31,0,BZQ$1),"")</f>
        <v/>
      </c>
      <c r="BZS24" s="255" t="str">
        <f t="shared" si="123"/>
        <v>Canada</v>
      </c>
      <c r="BZT24" s="255" t="str">
        <f ca="1">IF(OFFSET('All Players'!$AA31,0,BZS$1)&lt;&gt;"",OFFSET('All Players'!$AA31,0,BZS$1),"")</f>
        <v/>
      </c>
      <c r="BZU24" s="255" t="str">
        <f ca="1">IF(OFFSET('All Players'!$AC31,0,BZT$1)&lt;&gt;"",OFFSET('All Players'!$AC31,0,BZT$1),"")</f>
        <v/>
      </c>
      <c r="BZV24" s="255">
        <f t="shared" ca="1" si="124"/>
        <v>0</v>
      </c>
      <c r="BZW24" s="255">
        <f t="shared" ca="1" si="125"/>
        <v>0</v>
      </c>
      <c r="BZX24" s="255">
        <f t="shared" ca="1" si="126"/>
        <v>0</v>
      </c>
      <c r="BZY24" s="255">
        <f t="shared" ca="1" si="127"/>
        <v>0</v>
      </c>
      <c r="BZZ24" s="255" t="str">
        <f t="shared" ca="1" si="128"/>
        <v/>
      </c>
      <c r="CAA24" s="255" t="str">
        <f t="shared" ca="1" si="129"/>
        <v/>
      </c>
      <c r="CEV24" s="255">
        <v>22</v>
      </c>
      <c r="CEW24" s="255" t="str">
        <f t="shared" si="130"/>
        <v>France</v>
      </c>
      <c r="CEX24" s="255" t="str">
        <f ca="1">IF(OFFSET('All Players'!$W31,0,CEX$1)&lt;&gt;"",OFFSET('All Players'!$W31,0,CEX$1),"")</f>
        <v/>
      </c>
      <c r="CEY24" s="255" t="str">
        <f ca="1">IF(OFFSET('All Players'!$Y31,0,CEX$1)&lt;&gt;"",OFFSET('All Players'!$Y31,0,CEX$1),"")</f>
        <v/>
      </c>
      <c r="CEZ24" s="255" t="str">
        <f t="shared" si="131"/>
        <v>Canada</v>
      </c>
      <c r="CFA24" s="255" t="str">
        <f ca="1">IF(OFFSET('All Players'!$AA31,0,CEZ$1)&lt;&gt;"",OFFSET('All Players'!$AA31,0,CEZ$1),"")</f>
        <v/>
      </c>
      <c r="CFB24" s="255" t="str">
        <f ca="1">IF(OFFSET('All Players'!$AC31,0,CFA$1)&lt;&gt;"",OFFSET('All Players'!$AC31,0,CFA$1),"")</f>
        <v/>
      </c>
      <c r="CFC24" s="255">
        <f t="shared" ca="1" si="132"/>
        <v>0</v>
      </c>
      <c r="CFD24" s="255">
        <f t="shared" ca="1" si="133"/>
        <v>0</v>
      </c>
      <c r="CFE24" s="255">
        <f t="shared" ca="1" si="134"/>
        <v>0</v>
      </c>
      <c r="CFF24" s="255">
        <f t="shared" ca="1" si="135"/>
        <v>0</v>
      </c>
      <c r="CFG24" s="255" t="str">
        <f t="shared" ca="1" si="136"/>
        <v/>
      </c>
      <c r="CFH24" s="255" t="str">
        <f t="shared" ca="1" si="137"/>
        <v/>
      </c>
    </row>
    <row r="25" spans="1:2192" x14ac:dyDescent="0.2">
      <c r="A25" s="255">
        <f>VLOOKUP(B25,DS25:DT29,2,FALSE)</f>
        <v>2</v>
      </c>
      <c r="B25" s="255" t="s">
        <v>18</v>
      </c>
      <c r="C25" s="255">
        <f t="shared" ref="C25:C29" si="1250">COUNTIFS($DV$3:$DV$42,B25,$EF$3:$EF$42,"W")+COUNTIFS($DY$3:$DY$42,B25,$EG$3:$EG$42,"W")</f>
        <v>3</v>
      </c>
      <c r="D25" s="255">
        <f t="shared" ref="D25:D29" si="1251">COUNTIFS($DV$3:$DV$42,B25,$EF$3:$EF$42,"D")+COUNTIFS($DY$3:$DY$42,B25,$EG$3:$EG$42,"D")</f>
        <v>0</v>
      </c>
      <c r="E25" s="255">
        <f t="shared" ref="E25:E29" si="1252">COUNTIFS($DV$3:$DV$42,B25,$EF$3:$EF$42,"L")+COUNTIFS($DY$3:$DY$42,B25,$EG$3:$EG$42,"L")</f>
        <v>1</v>
      </c>
      <c r="F25" s="255">
        <f>SUMIF($DV$3:$DV$60,B25,$DW$3:$DW$60)+SUMIF($DY$3:$DY$60,B25,$DX$3:$DX$60)</f>
        <v>120</v>
      </c>
      <c r="G25" s="255">
        <f>SUMIF($DY$3:$DY$60,B25,$DW$3:$DW$60)+SUMIF($DV$3:$DV$60,B25,$DX$3:$DX$60)</f>
        <v>63</v>
      </c>
      <c r="H25" s="255">
        <f t="shared" ref="H25:H29" si="1253">F25-G25+1000</f>
        <v>1057</v>
      </c>
      <c r="I25" s="255">
        <f>SUMIF(Tournament!$H$13:$H$52,B25,Tournament!$O$13:$O$52)+SUMIF(Tournament!$N$13:$N$52,B25,Tournament!$Q$13:$Q$52)</f>
        <v>12</v>
      </c>
      <c r="J25" s="255">
        <f>SUMIF(Tournament!$N$13:$N$52,B25,Tournament!$O$13:$O$52)+SUMIF(Tournament!$H$13:$H$52,B25,Tournament!$Q$13:$Q$52)</f>
        <v>6</v>
      </c>
      <c r="K25" s="255">
        <f t="shared" ref="K25:K29" si="1254">I25-J25+1000</f>
        <v>1006</v>
      </c>
      <c r="L25" s="255">
        <f t="shared" ref="L25:L29" si="1255">C25*4+D25*2</f>
        <v>12</v>
      </c>
      <c r="M25" s="255">
        <f>SUMIF(DV:DV,B25,EB:EB)+SUMIF(DY:DY,B25,EC:EC)</f>
        <v>2</v>
      </c>
      <c r="N25" s="255">
        <f>SUMIF(DV:DV,B25,ED:ED)+SUMIF(DY:DY,B25,EE:EE)</f>
        <v>0</v>
      </c>
      <c r="O25" s="255">
        <f t="shared" ref="O25:O29" si="1256">N25+M25+L25</f>
        <v>14</v>
      </c>
      <c r="P25" s="255">
        <v>7</v>
      </c>
      <c r="Q25" s="255">
        <f>RANK(O25,O$25:O$29)</f>
        <v>2</v>
      </c>
      <c r="S25" s="255">
        <f>RANK(O25,$O$25:$O$29)+COUNTIF($O$25:O25,O25)-1</f>
        <v>2</v>
      </c>
      <c r="T25" s="255" t="str">
        <f>INDEX($B$25:$B$29,MATCH(1,$S$25:$S$29,0),0)</f>
        <v>Ireland</v>
      </c>
      <c r="U25" s="255">
        <f>INDEX($Q$25:$Q$29,MATCH(T25,$B$25:$B$29,0),0)</f>
        <v>1</v>
      </c>
      <c r="V25" s="255" t="str">
        <f>IF(U26=1,T25,"")</f>
        <v/>
      </c>
      <c r="W25" s="255" t="str">
        <f>IF(U27=2,T26,"")</f>
        <v/>
      </c>
      <c r="X25" s="255" t="str">
        <f>IF(U28=3,T27,"")</f>
        <v/>
      </c>
      <c r="Y25" s="255" t="str">
        <f>IF(U29=4,T28,"")</f>
        <v/>
      </c>
      <c r="AA25" s="255" t="str">
        <f>IF(V25&lt;&gt;"",V25,"")</f>
        <v/>
      </c>
      <c r="AB25" s="255">
        <f>SUMPRODUCT((DV3:DV42=AA25)*(DY3:DY42=AA26)*(EF3:EF42="W"))+SUMPRODUCT((DV3:DV42=AA25)*(DY3:DY42=AA27)*(EF3:EF42="W"))+SUMPRODUCT((DV3:DV42=AA25)*(DY3:DY42=AA28)*(EF3:EF42="W"))+SUMPRODUCT((DV3:DV42=AA25)*(DY3:DY42=AA29)*(EF3:EF42="W"))+SUMPRODUCT((DV3:DV42=AA26)*(DY3:DY42=AA25)*(EG3:EG42="W"))+SUMPRODUCT((DV3:DV42=AA27)*(DY3:DY42=AA25)*(EG3:EG42="W"))+SUMPRODUCT((DV3:DV42=AA28)*(DY3:DY42=AA25)*(EG3:EG42="W"))+SUMPRODUCT((DV3:DV42=AA29)*(DY3:DY42=AA25)*(EG3:EG42="W"))</f>
        <v>0</v>
      </c>
      <c r="AC25" s="255">
        <f>SUMPRODUCT((DV3:DV42=AA25)*(DY3:DY42=AA26)*(EF3:EF42="D"))+SUMPRODUCT((DV3:DV42=AA25)*(DY3:DY42=AA27)*(EF3:EF42="D"))+SUMPRODUCT((DV3:DV42=AA25)*(DY3:DY42=AA28)*(EF3:EF42="D"))+SUMPRODUCT((DV3:DV42=AA25)*(DY3:DY42=AA29)*(EF3:EF42="D"))+SUMPRODUCT((DV3:DV42=AA26)*(DY3:DY42=AA25)*(EF3:EF42="D"))+SUMPRODUCT((DV3:DV42=AA27)*(DY3:DY42=AA25)*(EF3:EF42="D"))+SUMPRODUCT((DV3:DV42=AA28)*(DY3:DY42=AA25)*(EF3:EF42="D"))+SUMPRODUCT((DV3:DV42=AA29)*(DY3:DY42=AA25)*(EF3:EF42="D"))</f>
        <v>0</v>
      </c>
      <c r="AD25" s="255">
        <f>SUMPRODUCT((DV3:DV42=AA25)*(DY3:DY42=AA26)*(EF3:EF42="L"))+SUMPRODUCT((DV3:DV42=AA25)*(DY3:DY42=AA27)*(EF3:EF42="L"))+SUMPRODUCT((DV3:DV42=AA25)*(DY3:DY42=AA28)*(EF3:EF42="L"))+SUMPRODUCT((DV3:DV42=AA25)*(DY3:DY42=AA29)*(EF3:EF42="L"))+SUMPRODUCT((DV3:DV42=AA26)*(DY3:DY42=AA25)*(EG3:EG42="L"))+SUMPRODUCT((DV3:DV42=AA27)*(DY3:DY42=AA25)*(EG3:EG42="L"))+SUMPRODUCT((DV3:DV42=AA28)*(DY3:DY42=AA25)*(EG3:EG42="L"))+SUMPRODUCT((DV3:DV42=AA29)*(DY3:DY42=AA25)*(EG3:EG42="L"))</f>
        <v>0</v>
      </c>
      <c r="AE25" s="255">
        <f>IF(AA25&lt;&gt;"",VLOOKUP(AA25,B4:F29,5,FALSE),0)</f>
        <v>0</v>
      </c>
      <c r="AF25" s="255">
        <f>IF(AA25&lt;&gt;"",VLOOKUP(AA25,B4:G29,6,FALSE),0)</f>
        <v>0</v>
      </c>
      <c r="AG25" s="255">
        <f>AE25-AF25+1000</f>
        <v>1000</v>
      </c>
      <c r="AH25" s="255">
        <f>IF(AA25&lt;&gt;"",VLOOKUP(AA25,B4:I29,8,FALSE),0)</f>
        <v>0</v>
      </c>
      <c r="AI25" s="255">
        <f>IF(AA25&lt;&gt;"",VLOOKUP(AA25,B4:J29,9,FALSE),0)</f>
        <v>0</v>
      </c>
      <c r="AJ25" s="255">
        <f>AH25-AI25+1000</f>
        <v>1000</v>
      </c>
      <c r="AK25" s="255" t="str">
        <f>IF(AA25&lt;&gt;"",VLOOKUP(AA25,B25:F29,5,FALSE),"")</f>
        <v/>
      </c>
      <c r="AL25" s="255" t="str">
        <f>IF(AA25&lt;&gt;"",VLOOKUP(AA25,B25:I29,8,FALSE),"")</f>
        <v/>
      </c>
      <c r="AM25" s="255" t="str">
        <f>IF(AA25&lt;&gt;"",VLOOKUP(AA25,B25:P29,15,FALSE),"")</f>
        <v/>
      </c>
      <c r="AN25" s="255">
        <f>SUMPRODUCT((DV3:DV42=AA25)*(DY3:DY42=AA26)*EB3:EB42)+SUMPRODUCT((DV3:DV42=AA25)*(DY3:DY42=AA27)*EB3:EB42)+SUMPRODUCT((DV3:DV42=AA25)*(DY3:DY42=AA28)*EB3:EB42)+SUMPRODUCT((DV3:DV42=AA25)*(DY3:DY42=AA29)*EB3:EB42)+SUMPRODUCT((DV3:DV42=AA26)*(DY3:DY42=AA25)*EC3:EC42)+SUMPRODUCT((DV3:DV42=AA27)*(DY3:DY42=AA25)*EC3:EC42)+SUMPRODUCT((DV3:DV42=AA28)*(DY3:DY42=AA25)*EC3:EC42)+SUMPRODUCT((DV3:DV42=AA29)*(DY3:DY42=AA25)*EC3:EC42)</f>
        <v>0</v>
      </c>
      <c r="AO25" s="255">
        <f>SUMPRODUCT((DV3:DV42=AA25)*(DY3:DY42=AA26)*ED3:ED42)+SUMPRODUCT((DV3:DV42=AA25)*(DY3:DY42=AA27)*ED3:ED42)+SUMPRODUCT((DV3:DV42=AA25)*(DY3:DY42=AA28)*ED3:ED42)+SUMPRODUCT((DV3:DV42=AA25)*(DY3:DY42=AA29)*ED3:ED42)+SUMPRODUCT((DV3:DV42=AA26)*(DY3:DY42=AA25)*EE3:EE42)+SUMPRODUCT((DV3:DV42=AA27)*(DY3:DY42=AA25)*EE3:EE42)+SUMPRODUCT((DV3:DV42=AA28)*(DY3:DY42=AA25)*EE3:EE42)+SUMPRODUCT((DV3:DV42=AA29)*(DY3:DY42=AA25)*EE3:EE42)</f>
        <v>0</v>
      </c>
      <c r="AP25" s="255">
        <f>AB25*4+AC25*2+AN25+AO25</f>
        <v>0</v>
      </c>
      <c r="AQ25" s="255" t="str">
        <f>IF(AA25&lt;&gt;"",RANK(AP25,AP25:AP29),"")</f>
        <v/>
      </c>
      <c r="AR25" s="255">
        <f>SUMPRODUCT((AP25:AP29=AP25)*(AG25:AG29&gt;AG25))</f>
        <v>0</v>
      </c>
      <c r="AS25" s="255">
        <f>SUMPRODUCT((AP25:AP29=AP25)*(AG25:AG29=AG25)*(AJ25:AJ29&gt;AJ25))</f>
        <v>0</v>
      </c>
      <c r="AT25" s="255">
        <f>SUMPRODUCT((AP25:AP29=AP25)*(AG25:AG29=AG25)*(AJ25:AJ29=AJ25)*(AK25:AK29&gt;AK25))</f>
        <v>0</v>
      </c>
      <c r="AU25" s="255">
        <f>SUMPRODUCT((AP25:AP29=AP25)*(AG25:AG29=AG25)*(AJ25:AJ29=AJ25)*(AK25:AK29=AK25)*(AL25:AL29&gt;AL25))</f>
        <v>0</v>
      </c>
      <c r="AV25" s="255">
        <f>SUMPRODUCT((AP25:AP29=AP25)*(AG25:AG29=AG25)*(AJ25:AJ29=AJ25)*(AK25:AK29=AK25)*(AL25:AL29=AL25)*(AM25:AM29&gt;AM25))</f>
        <v>0</v>
      </c>
      <c r="AW25" s="255" t="str">
        <f t="shared" ref="AW25" si="1257">IF(AA25&lt;&gt;"",SUM(AQ25:AV25),"")</f>
        <v/>
      </c>
      <c r="AX25" s="255" t="str">
        <f>IF(AA25&lt;&gt;"",INDEX(AA25:AA29,MATCH(1,AW25:AW29,0),0),"")</f>
        <v/>
      </c>
      <c r="DS25" s="255" t="str">
        <f>IF(AX25&lt;&gt;"",AX25,T25)</f>
        <v>Ireland</v>
      </c>
      <c r="DT25" s="255">
        <v>1</v>
      </c>
      <c r="DU25" s="255">
        <v>23</v>
      </c>
      <c r="DV25" s="255" t="str">
        <f>Tournament!H35</f>
        <v>New Zealand</v>
      </c>
      <c r="DW25" s="255">
        <f>IF(AND(Tournament!J35&lt;&gt;"",Tournament!L35&lt;&gt;""),Tournament!J35,0)</f>
        <v>43</v>
      </c>
      <c r="DX25" s="255">
        <f>IF(AND(Tournament!L35&lt;&gt;"",Tournament!J35&lt;&gt;""),Tournament!L35,0)</f>
        <v>10</v>
      </c>
      <c r="DY25" s="255" t="str">
        <f>Tournament!N35</f>
        <v>Georgia</v>
      </c>
      <c r="DZ25" s="255">
        <f>IF(Tournament!O35&lt;&gt;"",Tournament!O35,0)</f>
        <v>7</v>
      </c>
      <c r="EA25" s="255">
        <f>IF(Tournament!Q35&lt;&gt;"",Tournament!Q35,0)</f>
        <v>1</v>
      </c>
      <c r="EB25" s="255">
        <f>IF(DW25&lt;&gt;"",IF(Tournament!O35&gt;3,1,0),0)</f>
        <v>1</v>
      </c>
      <c r="EC25" s="255">
        <f>IF(DX25&lt;&gt;"",IF(Tournament!Q35&gt;3,1,0),0)</f>
        <v>0</v>
      </c>
      <c r="ED25" s="255">
        <f t="shared" si="15"/>
        <v>0</v>
      </c>
      <c r="EE25" s="255">
        <f t="shared" si="16"/>
        <v>0</v>
      </c>
      <c r="EF25" s="255" t="str">
        <f>IF(AND(Tournament!J35&lt;&gt;"",Tournament!L35&lt;&gt;""),IF(DW25&gt;DX25,"W",IF(DW25=DX25,"D","L")),"")</f>
        <v>W</v>
      </c>
      <c r="EG25" s="255" t="str">
        <f t="shared" si="17"/>
        <v>L</v>
      </c>
      <c r="EH25" s="255">
        <f ca="1">VLOOKUP(EI25,IZ25:JA29,2,FALSE)</f>
        <v>4</v>
      </c>
      <c r="EI25" s="255" t="s">
        <v>18</v>
      </c>
      <c r="EJ25" s="255">
        <f t="shared" ref="EJ25:EJ29" ca="1" si="1258">COUNTIFS(JC$3:JC$42,EI25,JM$3:JM$42,"W")+COUNTIFS(JF$3:JF$42,EI25,JN$3:JN$42,"W")</f>
        <v>0</v>
      </c>
      <c r="EK25" s="255">
        <f t="shared" ref="EK25:EK29" ca="1" si="1259">COUNTIFS(JC$3:JC$42,EI25,JM$3:JM$42,"D")+COUNTIFS(JF$3:JF$42,EI25,JN$3:JN$42,"D")</f>
        <v>0</v>
      </c>
      <c r="EL25" s="255">
        <f t="shared" ref="EL25:EL29" ca="1" si="1260">COUNTIFS(JC$3:JC$42,EI25,JM$3:JM$42,"L")+COUNTIFS(JF$3:JF$42,EI25,JN$3:JN$42,"L")</f>
        <v>0</v>
      </c>
      <c r="EM25" s="255">
        <f t="shared" ref="EM25:EM29" ca="1" si="1261">SUMIF(JC$3:JC$60,EI25,JD$3:JD$60)+SUMIF(JF$3:JF$60,EI25,JE$3:JE$60)</f>
        <v>0</v>
      </c>
      <c r="EN25" s="255">
        <f ca="1">SUMIF(JF$3:JF$60,EI25,JD$3:JD$60)+SUMIF(JC$3:JC$60,EI25,JE$3:JE$60)</f>
        <v>0</v>
      </c>
      <c r="EO25" s="255">
        <f t="shared" ref="EO25:EO29" ca="1" si="1262">EM25-EN25+1000</f>
        <v>1000</v>
      </c>
      <c r="EP25" s="255">
        <f ca="1">SUMIF(JC:JC,EI25,JG:JG)+SUMIF(JF:JF,EI25,JH:JH)</f>
        <v>0</v>
      </c>
      <c r="EQ25" s="255">
        <f ca="1">SUMIF(JF:JF,EI25,JG:JG)+SUMIF(JC:JC,EI25,JH:JH)</f>
        <v>0</v>
      </c>
      <c r="ER25" s="255">
        <f t="shared" ref="ER25:ER29" ca="1" si="1263">EP25-EQ25+1000</f>
        <v>1000</v>
      </c>
      <c r="ES25" s="255">
        <f t="shared" ref="ES25:ES29" ca="1" si="1264">EJ25*4+EK25*2</f>
        <v>0</v>
      </c>
      <c r="ET25" s="255">
        <f ca="1">SUMIF(JC:JC,EI25,JI:JI)+SUMIF(JF:JF,EI25,JJ:JJ)</f>
        <v>0</v>
      </c>
      <c r="EU25" s="255">
        <f ca="1">SUMIF(JC:JC,EI25,JK:JK)+SUMIF(JF:JF,EI25,JL:JL)</f>
        <v>0</v>
      </c>
      <c r="EV25" s="255">
        <f t="shared" ref="EV25:EV29" ca="1" si="1265">EU25+ET25+ES25</f>
        <v>0</v>
      </c>
      <c r="EW25" s="255">
        <v>7</v>
      </c>
      <c r="EX25" s="255">
        <f ca="1">RANK(EV25,EV$25:EV$29)</f>
        <v>1</v>
      </c>
      <c r="EZ25" s="255">
        <f ca="1">RANK(EV25,EV$25:EV$29)+COUNTIF(EV$25:EV25,EV25)-1</f>
        <v>1</v>
      </c>
      <c r="FA25" s="255" t="str">
        <f ca="1">INDEX(EI$25:EI$29,MATCH(1,EZ$25:EZ$29,0),0)</f>
        <v>France</v>
      </c>
      <c r="FB25" s="255">
        <f ca="1">INDEX(EX$25:EX$29,MATCH(FA25,EI$25:EI$29,0),0)</f>
        <v>1</v>
      </c>
      <c r="FC25" s="255" t="str">
        <f ca="1">IF(FB26=1,FA25,"")</f>
        <v>France</v>
      </c>
      <c r="FD25" s="255" t="str">
        <f ca="1">IF(FB27=2,FA26,"")</f>
        <v/>
      </c>
      <c r="FE25" s="255" t="str">
        <f ca="1">IF(FB28=3,FA27,"")</f>
        <v/>
      </c>
      <c r="FF25" s="255" t="str">
        <f ca="1">IF(FB29=4,FA28,"")</f>
        <v/>
      </c>
      <c r="FH25" s="255" t="str">
        <f ca="1">IF(FC25&lt;&gt;"",FC25,"")</f>
        <v>France</v>
      </c>
      <c r="FI25" s="255">
        <f ca="1">SUMPRODUCT((JC3:JC42=FH25)*(JF3:JF42=FH26)*(JM3:JM42="W"))+SUMPRODUCT((JC3:JC42=FH25)*(JF3:JF42=FH27)*(JM3:JM42="W"))+SUMPRODUCT((JC3:JC42=FH25)*(JF3:JF42=FH28)*(JM3:JM42="W"))+SUMPRODUCT((JC3:JC42=FH25)*(JF3:JF42=FH29)*(JM3:JM42="W"))+SUMPRODUCT((JC3:JC42=FH26)*(JF3:JF42=FH25)*(JN3:JN42="W"))+SUMPRODUCT((JC3:JC42=FH27)*(JF3:JF42=FH25)*(JN3:JN42="W"))+SUMPRODUCT((JC3:JC42=FH28)*(JF3:JF42=FH25)*(JN3:JN42="W"))+SUMPRODUCT((JC3:JC42=FH29)*(JF3:JF42=FH25)*(JN3:JN42="W"))</f>
        <v>0</v>
      </c>
      <c r="FJ25" s="255">
        <f ca="1">SUMPRODUCT((JC3:JC42=FH25)*(JF3:JF42=FH26)*(JM3:JM42="D"))+SUMPRODUCT((JC3:JC42=FH25)*(JF3:JF42=FH27)*(JM3:JM42="D"))+SUMPRODUCT((JC3:JC42=FH25)*(JF3:JF42=FH28)*(JM3:JM42="D"))+SUMPRODUCT((JC3:JC42=FH25)*(JF3:JF42=FH29)*(JM3:JM42="D"))+SUMPRODUCT((JC3:JC42=FH26)*(JF3:JF42=FH25)*(JM3:JM42="D"))+SUMPRODUCT((JC3:JC42=FH27)*(JF3:JF42=FH25)*(JM3:JM42="D"))+SUMPRODUCT((JC3:JC42=FH28)*(JF3:JF42=FH25)*(JM3:JM42="D"))+SUMPRODUCT((JC3:JC42=FH29)*(JF3:JF42=FH25)*(JM3:JM42="D"))</f>
        <v>0</v>
      </c>
      <c r="FK25" s="255">
        <f ca="1">SUMPRODUCT((JC3:JC42=FH25)*(JF3:JF42=FH26)*(JM3:JM42="L"))+SUMPRODUCT((JC3:JC42=FH25)*(JF3:JF42=FH27)*(JM3:JM42="L"))+SUMPRODUCT((JC3:JC42=FH25)*(JF3:JF42=FH28)*(JM3:JM42="L"))+SUMPRODUCT((JC3:JC42=FH25)*(JF3:JF42=FH29)*(JM3:JM42="L"))+SUMPRODUCT((JC3:JC42=FH26)*(JF3:JF42=FH25)*(JN3:JN42="L"))+SUMPRODUCT((JC3:JC42=FH27)*(JF3:JF42=FH25)*(JN3:JN42="L"))+SUMPRODUCT((JC3:JC42=FH28)*(JF3:JF42=FH25)*(JN3:JN42="L"))+SUMPRODUCT((JC3:JC42=FH29)*(JF3:JF42=FH25)*(JN3:JN42="L"))</f>
        <v>0</v>
      </c>
      <c r="FL25" s="255">
        <f ca="1">IF(FH25&lt;&gt;"",VLOOKUP(FH25,EI4:EM29,5,FALSE),0)</f>
        <v>0</v>
      </c>
      <c r="FM25" s="255">
        <f ca="1">IF(FH25&lt;&gt;"",VLOOKUP(FH25,EI4:EN29,6,FALSE),0)</f>
        <v>0</v>
      </c>
      <c r="FN25" s="255">
        <f ca="1">FL25-FM25+1000</f>
        <v>1000</v>
      </c>
      <c r="FO25" s="255">
        <f ca="1">IF(FH25&lt;&gt;"",VLOOKUP(FH25,EI4:EP29,8,FALSE),0)</f>
        <v>0</v>
      </c>
      <c r="FP25" s="255">
        <f ca="1">IF(FH25&lt;&gt;"",VLOOKUP(FH25,EI4:EQ29,9,FALSE),0)</f>
        <v>0</v>
      </c>
      <c r="FQ25" s="255">
        <f ca="1">FO25-FP25+1000</f>
        <v>1000</v>
      </c>
      <c r="FR25" s="255">
        <f ca="1">IF(FH25&lt;&gt;"",VLOOKUP(FH25,EI25:EM29,5,FALSE),"")</f>
        <v>0</v>
      </c>
      <c r="FS25" s="255">
        <f ca="1">IF(FH25&lt;&gt;"",VLOOKUP(FH25,EI25:EP29,8,FALSE),"")</f>
        <v>0</v>
      </c>
      <c r="FT25" s="255">
        <f ca="1">IF(FH25&lt;&gt;"",VLOOKUP(FH25,EI25:EW29,15,FALSE),"")</f>
        <v>7</v>
      </c>
      <c r="FU25" s="255">
        <f ca="1">SUMPRODUCT((JC3:JC42=FH25)*(JF3:JF42=FH26)*JI3:JI42)+SUMPRODUCT((JC3:JC42=FH25)*(JF3:JF42=FH27)*JI3:JI42)+SUMPRODUCT((JC3:JC42=FH25)*(JF3:JF42=FH28)*JI3:JI42)+SUMPRODUCT((JC3:JC42=FH25)*(JF3:JF42=FH29)*JI3:JI42)+SUMPRODUCT((JC3:JC42=FH26)*(JF3:JF42=FH25)*JJ3:JJ42)+SUMPRODUCT((JC3:JC42=FH27)*(JF3:JF42=FH25)*JJ3:JJ42)+SUMPRODUCT((JC3:JC42=FH28)*(JF3:JF42=FH25)*JJ3:JJ42)+SUMPRODUCT((JC3:JC42=FH29)*(JF3:JF42=FH25)*JJ3:JJ42)</f>
        <v>0</v>
      </c>
      <c r="FV25" s="255">
        <f ca="1">SUMPRODUCT((JC3:JC42=FH25)*(JF3:JF42=FH26)*JK3:JK42)+SUMPRODUCT((JC3:JC42=FH25)*(JF3:JF42=FH27)*JK3:JK42)+SUMPRODUCT((JC3:JC42=FH25)*(JF3:JF42=FH28)*JK3:JK42)+SUMPRODUCT((JC3:JC42=FH25)*(JF3:JF42=FH29)*JK3:JK42)+SUMPRODUCT((JC3:JC42=FH26)*(JF3:JF42=FH25)*JL3:JL42)+SUMPRODUCT((JC3:JC42=FH27)*(JF3:JF42=FH25)*JL3:JL42)+SUMPRODUCT((JC3:JC42=FH28)*(JF3:JF42=FH25)*JL3:JL42)+SUMPRODUCT((JC3:JC42=FH29)*(JF3:JF42=FH25)*JL3:JL42)</f>
        <v>0</v>
      </c>
      <c r="FW25" s="255">
        <f ca="1">FI25*4+FJ25*2+FU25+FV25</f>
        <v>0</v>
      </c>
      <c r="FX25" s="255">
        <f ca="1">IF(FH25&lt;&gt;"",RANK(FW25,FW25:FW29),"")</f>
        <v>1</v>
      </c>
      <c r="FY25" s="255">
        <f ca="1">SUMPRODUCT((FW25:FW29=FW25)*(FN25:FN29&gt;FN25))</f>
        <v>0</v>
      </c>
      <c r="FZ25" s="255">
        <f ca="1">SUMPRODUCT((FW25:FW29=FW25)*(FN25:FN29=FN25)*(FQ25:FQ29&gt;FQ25))</f>
        <v>0</v>
      </c>
      <c r="GA25" s="255">
        <f ca="1">SUMPRODUCT((FW25:FW29=FW25)*(FN25:FN29=FN25)*(FQ25:FQ29=FQ25)*(FR25:FR29&gt;FR25))</f>
        <v>0</v>
      </c>
      <c r="GB25" s="255">
        <f ca="1">SUMPRODUCT((FW25:FW29=FW25)*(FN25:FN29=FN25)*(FQ25:FQ29=FQ25)*(FR25:FR29=FR25)*(FS25:FS29&gt;FS25))</f>
        <v>0</v>
      </c>
      <c r="GC25" s="255">
        <f ca="1">SUMPRODUCT((FW25:FW29=FW25)*(FN25:FN29=FN25)*(FQ25:FQ29=FQ25)*(FR25:FR29=FR25)*(FS25:FS29=FS25)*(FT25:FT29&gt;FT25))</f>
        <v>3</v>
      </c>
      <c r="GD25" s="255">
        <f t="shared" ref="GD25" ca="1" si="1266">IF(FH25&lt;&gt;"",SUM(FX25:GC25),"")</f>
        <v>4</v>
      </c>
      <c r="GE25" s="255" t="str">
        <f ca="1">IF(FH25&lt;&gt;"",INDEX(FH25:FH29,MATCH(1,GD25:GD29,0),0),"")</f>
        <v>Canada</v>
      </c>
      <c r="IZ25" s="255" t="str">
        <f ca="1">IF(GE25&lt;&gt;"",GE25,FA25)</f>
        <v>Canada</v>
      </c>
      <c r="JA25" s="255">
        <v>1</v>
      </c>
      <c r="JB25" s="255">
        <v>23</v>
      </c>
      <c r="JC25" s="255" t="str">
        <f t="shared" si="18"/>
        <v>New Zealand</v>
      </c>
      <c r="JD25" s="255" t="str">
        <f ca="1">IF(OFFSET('All Players'!$W32,0,JD$1)&lt;&gt;"",OFFSET('All Players'!$W32,0,JD$1),"")</f>
        <v/>
      </c>
      <c r="JE25" s="255" t="str">
        <f ca="1">IF(OFFSET('All Players'!$Y32,0,JD$1)&lt;&gt;"",OFFSET('All Players'!$Y32,0,JD$1),"")</f>
        <v/>
      </c>
      <c r="JF25" s="255" t="str">
        <f t="shared" si="19"/>
        <v>Georgia</v>
      </c>
      <c r="JG25" s="255" t="str">
        <f ca="1">IF(OFFSET('All Players'!$AA32,0,JF$1)&lt;&gt;"",OFFSET('All Players'!$AA32,0,JF$1),"")</f>
        <v/>
      </c>
      <c r="JH25" s="255" t="str">
        <f ca="1">IF(OFFSET('All Players'!$AC32,0,JG$1)&lt;&gt;"",OFFSET('All Players'!$AC32,0,JG$1),"")</f>
        <v/>
      </c>
      <c r="JI25" s="255">
        <f t="shared" ca="1" si="20"/>
        <v>0</v>
      </c>
      <c r="JJ25" s="255">
        <f t="shared" ca="1" si="21"/>
        <v>0</v>
      </c>
      <c r="JK25" s="255">
        <f t="shared" ca="1" si="22"/>
        <v>0</v>
      </c>
      <c r="JL25" s="255">
        <f t="shared" ca="1" si="23"/>
        <v>0</v>
      </c>
      <c r="JM25" s="255" t="str">
        <f t="shared" ca="1" si="24"/>
        <v/>
      </c>
      <c r="JN25" s="255" t="str">
        <f t="shared" ca="1" si="25"/>
        <v/>
      </c>
      <c r="JO25" s="255">
        <f ca="1">VLOOKUP(JP25,OG25:OH29,2,FALSE)</f>
        <v>4</v>
      </c>
      <c r="JP25" s="255" t="s">
        <v>18</v>
      </c>
      <c r="JQ25" s="255">
        <f t="shared" ref="JQ25:JQ29" ca="1" si="1267">COUNTIFS(OJ$3:OJ$42,JP25,OT$3:OT$42,"W")+COUNTIFS(OM$3:OM$42,JP25,OU$3:OU$42,"W")</f>
        <v>0</v>
      </c>
      <c r="JR25" s="255">
        <f t="shared" ref="JR25:JR29" ca="1" si="1268">COUNTIFS(OJ$3:OJ$42,JP25,OT$3:OT$42,"D")+COUNTIFS(OM$3:OM$42,JP25,OU$3:OU$42,"D")</f>
        <v>0</v>
      </c>
      <c r="JS25" s="255">
        <f t="shared" ref="JS25:JS29" ca="1" si="1269">COUNTIFS(OJ$3:OJ$42,JP25,OT$3:OT$42,"L")+COUNTIFS(OM$3:OM$42,JP25,OU$3:OU$42,"L")</f>
        <v>0</v>
      </c>
      <c r="JT25" s="255">
        <f t="shared" ref="JT25:JT29" ca="1" si="1270">SUMIF(OJ$3:OJ$60,JP25,OK$3:OK$60)+SUMIF(OM$3:OM$60,JP25,OL$3:OL$60)</f>
        <v>0</v>
      </c>
      <c r="JU25" s="255">
        <f ca="1">SUMIF(OM$3:OM$60,JP25,OK$3:OK$60)+SUMIF(OJ$3:OJ$60,JP25,OL$3:OL$60)</f>
        <v>0</v>
      </c>
      <c r="JV25" s="255">
        <f t="shared" ref="JV25:JV29" ca="1" si="1271">JT25-JU25+1000</f>
        <v>1000</v>
      </c>
      <c r="JW25" s="255">
        <f ca="1">SUMIF(OJ:OJ,JP25,ON:ON)+SUMIF(OM:OM,JP25,OO:OO)</f>
        <v>0</v>
      </c>
      <c r="JX25" s="255">
        <f ca="1">SUMIF(OM:OM,JP25,ON:ON)+SUMIF(OJ:OJ,JP25,OO:OO)</f>
        <v>0</v>
      </c>
      <c r="JY25" s="255">
        <f t="shared" ref="JY25:JY29" ca="1" si="1272">JW25-JX25+1000</f>
        <v>1000</v>
      </c>
      <c r="JZ25" s="255">
        <f t="shared" ref="JZ25:JZ29" ca="1" si="1273">JQ25*4+JR25*2</f>
        <v>0</v>
      </c>
      <c r="KA25" s="255">
        <f ca="1">SUMIF(OJ:OJ,JP25,OP:OP)+SUMIF(OM:OM,JP25,OQ:OQ)</f>
        <v>0</v>
      </c>
      <c r="KB25" s="255">
        <f ca="1">SUMIF(OJ:OJ,JP25,OR:OR)+SUMIF(OM:OM,JP25,OS:OS)</f>
        <v>0</v>
      </c>
      <c r="KC25" s="255">
        <f t="shared" ref="KC25:KC29" ca="1" si="1274">KB25+KA25+JZ25</f>
        <v>0</v>
      </c>
      <c r="KD25" s="255">
        <v>7</v>
      </c>
      <c r="KE25" s="255">
        <f ca="1">RANK(KC25,KC$25:KC$29)</f>
        <v>1</v>
      </c>
      <c r="KG25" s="255">
        <f ca="1">RANK(KC25,KC$25:KC$29)+COUNTIF(KC$25:KC25,KC25)-1</f>
        <v>1</v>
      </c>
      <c r="KH25" s="255" t="str">
        <f ca="1">INDEX(JP$25:JP$29,MATCH(1,KG$25:KG$29,0),0)</f>
        <v>France</v>
      </c>
      <c r="KI25" s="255">
        <f ca="1">INDEX(KE$25:KE$29,MATCH(KH25,JP$25:JP$29,0),0)</f>
        <v>1</v>
      </c>
      <c r="KJ25" s="255" t="str">
        <f ca="1">IF(KI26=1,KH25,"")</f>
        <v>France</v>
      </c>
      <c r="KK25" s="255" t="str">
        <f ca="1">IF(KI27=2,KH26,"")</f>
        <v/>
      </c>
      <c r="KL25" s="255" t="str">
        <f ca="1">IF(KI28=3,KH27,"")</f>
        <v/>
      </c>
      <c r="KM25" s="255" t="str">
        <f ca="1">IF(KI29=4,KH28,"")</f>
        <v/>
      </c>
      <c r="KO25" s="255" t="str">
        <f ca="1">IF(KJ25&lt;&gt;"",KJ25,"")</f>
        <v>France</v>
      </c>
      <c r="KP25" s="255">
        <f ca="1">SUMPRODUCT((OJ3:OJ42=KO25)*(OM3:OM42=KO26)*(OT3:OT42="W"))+SUMPRODUCT((OJ3:OJ42=KO25)*(OM3:OM42=KO27)*(OT3:OT42="W"))+SUMPRODUCT((OJ3:OJ42=KO25)*(OM3:OM42=KO28)*(OT3:OT42="W"))+SUMPRODUCT((OJ3:OJ42=KO25)*(OM3:OM42=KO29)*(OT3:OT42="W"))+SUMPRODUCT((OJ3:OJ42=KO26)*(OM3:OM42=KO25)*(OU3:OU42="W"))+SUMPRODUCT((OJ3:OJ42=KO27)*(OM3:OM42=KO25)*(OU3:OU42="W"))+SUMPRODUCT((OJ3:OJ42=KO28)*(OM3:OM42=KO25)*(OU3:OU42="W"))+SUMPRODUCT((OJ3:OJ42=KO29)*(OM3:OM42=KO25)*(OU3:OU42="W"))</f>
        <v>0</v>
      </c>
      <c r="KQ25" s="255">
        <f ca="1">SUMPRODUCT((OJ3:OJ42=KO25)*(OM3:OM42=KO26)*(OT3:OT42="D"))+SUMPRODUCT((OJ3:OJ42=KO25)*(OM3:OM42=KO27)*(OT3:OT42="D"))+SUMPRODUCT((OJ3:OJ42=KO25)*(OM3:OM42=KO28)*(OT3:OT42="D"))+SUMPRODUCT((OJ3:OJ42=KO25)*(OM3:OM42=KO29)*(OT3:OT42="D"))+SUMPRODUCT((OJ3:OJ42=KO26)*(OM3:OM42=KO25)*(OT3:OT42="D"))+SUMPRODUCT((OJ3:OJ42=KO27)*(OM3:OM42=KO25)*(OT3:OT42="D"))+SUMPRODUCT((OJ3:OJ42=KO28)*(OM3:OM42=KO25)*(OT3:OT42="D"))+SUMPRODUCT((OJ3:OJ42=KO29)*(OM3:OM42=KO25)*(OT3:OT42="D"))</f>
        <v>0</v>
      </c>
      <c r="KR25" s="255">
        <f ca="1">SUMPRODUCT((OJ3:OJ42=KO25)*(OM3:OM42=KO26)*(OT3:OT42="L"))+SUMPRODUCT((OJ3:OJ42=KO25)*(OM3:OM42=KO27)*(OT3:OT42="L"))+SUMPRODUCT((OJ3:OJ42=KO25)*(OM3:OM42=KO28)*(OT3:OT42="L"))+SUMPRODUCT((OJ3:OJ42=KO25)*(OM3:OM42=KO29)*(OT3:OT42="L"))+SUMPRODUCT((OJ3:OJ42=KO26)*(OM3:OM42=KO25)*(OU3:OU42="L"))+SUMPRODUCT((OJ3:OJ42=KO27)*(OM3:OM42=KO25)*(OU3:OU42="L"))+SUMPRODUCT((OJ3:OJ42=KO28)*(OM3:OM42=KO25)*(OU3:OU42="L"))+SUMPRODUCT((OJ3:OJ42=KO29)*(OM3:OM42=KO25)*(OU3:OU42="L"))</f>
        <v>0</v>
      </c>
      <c r="KS25" s="255">
        <f ca="1">IF(KO25&lt;&gt;"",VLOOKUP(KO25,JP4:JT29,5,FALSE),0)</f>
        <v>0</v>
      </c>
      <c r="KT25" s="255">
        <f ca="1">IF(KO25&lt;&gt;"",VLOOKUP(KO25,JP4:JU29,6,FALSE),0)</f>
        <v>0</v>
      </c>
      <c r="KU25" s="255">
        <f ca="1">KS25-KT25+1000</f>
        <v>1000</v>
      </c>
      <c r="KV25" s="255">
        <f ca="1">IF(KO25&lt;&gt;"",VLOOKUP(KO25,JP4:JW29,8,FALSE),0)</f>
        <v>0</v>
      </c>
      <c r="KW25" s="255">
        <f ca="1">IF(KO25&lt;&gt;"",VLOOKUP(KO25,JP4:JX29,9,FALSE),0)</f>
        <v>0</v>
      </c>
      <c r="KX25" s="255">
        <f ca="1">KV25-KW25+1000</f>
        <v>1000</v>
      </c>
      <c r="KY25" s="255">
        <f ca="1">IF(KO25&lt;&gt;"",VLOOKUP(KO25,JP25:JT29,5,FALSE),"")</f>
        <v>0</v>
      </c>
      <c r="KZ25" s="255">
        <f ca="1">IF(KO25&lt;&gt;"",VLOOKUP(KO25,JP25:JW29,8,FALSE),"")</f>
        <v>0</v>
      </c>
      <c r="LA25" s="255">
        <f ca="1">IF(KO25&lt;&gt;"",VLOOKUP(KO25,JP25:KD29,15,FALSE),"")</f>
        <v>7</v>
      </c>
      <c r="LB25" s="255">
        <f ca="1">SUMPRODUCT((OJ3:OJ42=KO25)*(OM3:OM42=KO26)*OP3:OP42)+SUMPRODUCT((OJ3:OJ42=KO25)*(OM3:OM42=KO27)*OP3:OP42)+SUMPRODUCT((OJ3:OJ42=KO25)*(OM3:OM42=KO28)*OP3:OP42)+SUMPRODUCT((OJ3:OJ42=KO25)*(OM3:OM42=KO29)*OP3:OP42)+SUMPRODUCT((OJ3:OJ42=KO26)*(OM3:OM42=KO25)*OQ3:OQ42)+SUMPRODUCT((OJ3:OJ42=KO27)*(OM3:OM42=KO25)*OQ3:OQ42)+SUMPRODUCT((OJ3:OJ42=KO28)*(OM3:OM42=KO25)*OQ3:OQ42)+SUMPRODUCT((OJ3:OJ42=KO29)*(OM3:OM42=KO25)*OQ3:OQ42)</f>
        <v>0</v>
      </c>
      <c r="LC25" s="255">
        <f ca="1">SUMPRODUCT((OJ3:OJ42=KO25)*(OM3:OM42=KO26)*OR3:OR42)+SUMPRODUCT((OJ3:OJ42=KO25)*(OM3:OM42=KO27)*OR3:OR42)+SUMPRODUCT((OJ3:OJ42=KO25)*(OM3:OM42=KO28)*OR3:OR42)+SUMPRODUCT((OJ3:OJ42=KO25)*(OM3:OM42=KO29)*OR3:OR42)+SUMPRODUCT((OJ3:OJ42=KO26)*(OM3:OM42=KO25)*OS3:OS42)+SUMPRODUCT((OJ3:OJ42=KO27)*(OM3:OM42=KO25)*OS3:OS42)+SUMPRODUCT((OJ3:OJ42=KO28)*(OM3:OM42=KO25)*OS3:OS42)+SUMPRODUCT((OJ3:OJ42=KO29)*(OM3:OM42=KO25)*OS3:OS42)</f>
        <v>0</v>
      </c>
      <c r="LD25" s="255">
        <f ca="1">KP25*4+KQ25*2+LB25+LC25</f>
        <v>0</v>
      </c>
      <c r="LE25" s="255">
        <f ca="1">IF(KO25&lt;&gt;"",RANK(LD25,LD25:LD29),"")</f>
        <v>1</v>
      </c>
      <c r="LF25" s="255">
        <f ca="1">SUMPRODUCT((LD25:LD29=LD25)*(KU25:KU29&gt;KU25))</f>
        <v>0</v>
      </c>
      <c r="LG25" s="255">
        <f ca="1">SUMPRODUCT((LD25:LD29=LD25)*(KU25:KU29=KU25)*(KX25:KX29&gt;KX25))</f>
        <v>0</v>
      </c>
      <c r="LH25" s="255">
        <f ca="1">SUMPRODUCT((LD25:LD29=LD25)*(KU25:KU29=KU25)*(KX25:KX29=KX25)*(KY25:KY29&gt;KY25))</f>
        <v>0</v>
      </c>
      <c r="LI25" s="255">
        <f ca="1">SUMPRODUCT((LD25:LD29=LD25)*(KU25:KU29=KU25)*(KX25:KX29=KX25)*(KY25:KY29=KY25)*(KZ25:KZ29&gt;KZ25))</f>
        <v>0</v>
      </c>
      <c r="LJ25" s="255">
        <f ca="1">SUMPRODUCT((LD25:LD29=LD25)*(KU25:KU29=KU25)*(KX25:KX29=KX25)*(KY25:KY29=KY25)*(KZ25:KZ29=KZ25)*(LA25:LA29&gt;LA25))</f>
        <v>3</v>
      </c>
      <c r="LK25" s="255">
        <f t="shared" ref="LK25" ca="1" si="1275">IF(KO25&lt;&gt;"",SUM(LE25:LJ25),"")</f>
        <v>4</v>
      </c>
      <c r="LL25" s="255" t="str">
        <f ca="1">IF(KO25&lt;&gt;"",INDEX(KO25:KO29,MATCH(1,LK25:LK29,0),0),"")</f>
        <v>Canada</v>
      </c>
      <c r="OG25" s="255" t="str">
        <f ca="1">IF(LL25&lt;&gt;"",LL25,KH25)</f>
        <v>Canada</v>
      </c>
      <c r="OH25" s="255">
        <v>1</v>
      </c>
      <c r="OI25" s="255">
        <v>23</v>
      </c>
      <c r="OJ25" s="255" t="str">
        <f t="shared" si="26"/>
        <v>New Zealand</v>
      </c>
      <c r="OK25" s="255" t="str">
        <f ca="1">IF(OFFSET('All Players'!$W32,0,OK$1)&lt;&gt;"",OFFSET('All Players'!$W32,0,OK$1),"")</f>
        <v/>
      </c>
      <c r="OL25" s="255" t="str">
        <f ca="1">IF(OFFSET('All Players'!$Y32,0,OK$1)&lt;&gt;"",OFFSET('All Players'!$Y32,0,OK$1),"")</f>
        <v/>
      </c>
      <c r="OM25" s="255" t="str">
        <f t="shared" si="27"/>
        <v>Georgia</v>
      </c>
      <c r="ON25" s="255" t="str">
        <f ca="1">IF(OFFSET('All Players'!$AA32,0,OM$1)&lt;&gt;"",OFFSET('All Players'!$AA32,0,OM$1),"")</f>
        <v/>
      </c>
      <c r="OO25" s="255" t="str">
        <f ca="1">IF(OFFSET('All Players'!$AC32,0,ON$1)&lt;&gt;"",OFFSET('All Players'!$AC32,0,ON$1),"")</f>
        <v/>
      </c>
      <c r="OP25" s="255">
        <f t="shared" ca="1" si="28"/>
        <v>0</v>
      </c>
      <c r="OQ25" s="255">
        <f t="shared" ca="1" si="29"/>
        <v>0</v>
      </c>
      <c r="OR25" s="255">
        <f t="shared" ca="1" si="30"/>
        <v>0</v>
      </c>
      <c r="OS25" s="255">
        <f t="shared" ca="1" si="31"/>
        <v>0</v>
      </c>
      <c r="OT25" s="255" t="str">
        <f t="shared" ca="1" si="32"/>
        <v/>
      </c>
      <c r="OU25" s="255" t="str">
        <f t="shared" ca="1" si="33"/>
        <v/>
      </c>
      <c r="OV25" s="255">
        <f ca="1">VLOOKUP(OW25,TN25:TO29,2,FALSE)</f>
        <v>4</v>
      </c>
      <c r="OW25" s="255" t="s">
        <v>18</v>
      </c>
      <c r="OX25" s="255">
        <f t="shared" ref="OX25:OX29" ca="1" si="1276">COUNTIFS(TQ$3:TQ$42,OW25,UA$3:UA$42,"W")+COUNTIFS(TT$3:TT$42,OW25,UB$3:UB$42,"W")</f>
        <v>0</v>
      </c>
      <c r="OY25" s="255">
        <f t="shared" ref="OY25:OY29" ca="1" si="1277">COUNTIFS(TQ$3:TQ$42,OW25,UA$3:UA$42,"D")+COUNTIFS(TT$3:TT$42,OW25,UB$3:UB$42,"D")</f>
        <v>0</v>
      </c>
      <c r="OZ25" s="255">
        <f t="shared" ref="OZ25:OZ29" ca="1" si="1278">COUNTIFS(TQ$3:TQ$42,OW25,UA$3:UA$42,"L")+COUNTIFS(TT$3:TT$42,OW25,UB$3:UB$42,"L")</f>
        <v>0</v>
      </c>
      <c r="PA25" s="255">
        <f t="shared" ref="PA25:PA29" ca="1" si="1279">SUMIF(TQ$3:TQ$60,OW25,TR$3:TR$60)+SUMIF(TT$3:TT$60,OW25,TS$3:TS$60)</f>
        <v>0</v>
      </c>
      <c r="PB25" s="255">
        <f ca="1">SUMIF(TT$3:TT$60,OW25,TR$3:TR$60)+SUMIF(TQ$3:TQ$60,OW25,TS$3:TS$60)</f>
        <v>0</v>
      </c>
      <c r="PC25" s="255">
        <f t="shared" ref="PC25:PC29" ca="1" si="1280">PA25-PB25+1000</f>
        <v>1000</v>
      </c>
      <c r="PD25" s="255">
        <f ca="1">SUMIF(TQ:TQ,OW25,TU:TU)+SUMIF(TT:TT,OW25,TV:TV)</f>
        <v>0</v>
      </c>
      <c r="PE25" s="255">
        <f ca="1">SUMIF(TT:TT,OW25,TU:TU)+SUMIF(TQ:TQ,OW25,TV:TV)</f>
        <v>0</v>
      </c>
      <c r="PF25" s="255">
        <f t="shared" ref="PF25:PF29" ca="1" si="1281">PD25-PE25+1000</f>
        <v>1000</v>
      </c>
      <c r="PG25" s="255">
        <f t="shared" ref="PG25:PG29" ca="1" si="1282">OX25*4+OY25*2</f>
        <v>0</v>
      </c>
      <c r="PH25" s="255">
        <f ca="1">SUMIF(TQ:TQ,OW25,TW:TW)+SUMIF(TT:TT,OW25,TX:TX)</f>
        <v>0</v>
      </c>
      <c r="PI25" s="255">
        <f ca="1">SUMIF(TQ:TQ,OW25,TY:TY)+SUMIF(TT:TT,OW25,TZ:TZ)</f>
        <v>0</v>
      </c>
      <c r="PJ25" s="255">
        <f t="shared" ref="PJ25:PJ29" ca="1" si="1283">PI25+PH25+PG25</f>
        <v>0</v>
      </c>
      <c r="PK25" s="255">
        <v>7</v>
      </c>
      <c r="PL25" s="255">
        <f ca="1">RANK(PJ25,PJ$25:PJ$29)</f>
        <v>1</v>
      </c>
      <c r="PN25" s="255">
        <f ca="1">RANK(PJ25,PJ$25:PJ$29)+COUNTIF(PJ$25:PJ25,PJ25)-1</f>
        <v>1</v>
      </c>
      <c r="PO25" s="255" t="str">
        <f ca="1">INDEX(OW$25:OW$29,MATCH(1,PN$25:PN$29,0),0)</f>
        <v>France</v>
      </c>
      <c r="PP25" s="255">
        <f ca="1">INDEX(PL$25:PL$29,MATCH(PO25,OW$25:OW$29,0),0)</f>
        <v>1</v>
      </c>
      <c r="PQ25" s="255" t="str">
        <f ca="1">IF(PP26=1,PO25,"")</f>
        <v>France</v>
      </c>
      <c r="PR25" s="255" t="str">
        <f ca="1">IF(PP27=2,PO26,"")</f>
        <v/>
      </c>
      <c r="PS25" s="255" t="str">
        <f ca="1">IF(PP28=3,PO27,"")</f>
        <v/>
      </c>
      <c r="PT25" s="255" t="str">
        <f ca="1">IF(PP29=4,PO28,"")</f>
        <v/>
      </c>
      <c r="PV25" s="255" t="str">
        <f ca="1">IF(PQ25&lt;&gt;"",PQ25,"")</f>
        <v>France</v>
      </c>
      <c r="PW25" s="255">
        <f ca="1">SUMPRODUCT((TQ3:TQ42=PV25)*(TT3:TT42=PV26)*(UA3:UA42="W"))+SUMPRODUCT((TQ3:TQ42=PV25)*(TT3:TT42=PV27)*(UA3:UA42="W"))+SUMPRODUCT((TQ3:TQ42=PV25)*(TT3:TT42=PV28)*(UA3:UA42="W"))+SUMPRODUCT((TQ3:TQ42=PV25)*(TT3:TT42=PV29)*(UA3:UA42="W"))+SUMPRODUCT((TQ3:TQ42=PV26)*(TT3:TT42=PV25)*(UB3:UB42="W"))+SUMPRODUCT((TQ3:TQ42=PV27)*(TT3:TT42=PV25)*(UB3:UB42="W"))+SUMPRODUCT((TQ3:TQ42=PV28)*(TT3:TT42=PV25)*(UB3:UB42="W"))+SUMPRODUCT((TQ3:TQ42=PV29)*(TT3:TT42=PV25)*(UB3:UB42="W"))</f>
        <v>0</v>
      </c>
      <c r="PX25" s="255">
        <f ca="1">SUMPRODUCT((TQ3:TQ42=PV25)*(TT3:TT42=PV26)*(UA3:UA42="D"))+SUMPRODUCT((TQ3:TQ42=PV25)*(TT3:TT42=PV27)*(UA3:UA42="D"))+SUMPRODUCT((TQ3:TQ42=PV25)*(TT3:TT42=PV28)*(UA3:UA42="D"))+SUMPRODUCT((TQ3:TQ42=PV25)*(TT3:TT42=PV29)*(UA3:UA42="D"))+SUMPRODUCT((TQ3:TQ42=PV26)*(TT3:TT42=PV25)*(UA3:UA42="D"))+SUMPRODUCT((TQ3:TQ42=PV27)*(TT3:TT42=PV25)*(UA3:UA42="D"))+SUMPRODUCT((TQ3:TQ42=PV28)*(TT3:TT42=PV25)*(UA3:UA42="D"))+SUMPRODUCT((TQ3:TQ42=PV29)*(TT3:TT42=PV25)*(UA3:UA42="D"))</f>
        <v>0</v>
      </c>
      <c r="PY25" s="255">
        <f ca="1">SUMPRODUCT((TQ3:TQ42=PV25)*(TT3:TT42=PV26)*(UA3:UA42="L"))+SUMPRODUCT((TQ3:TQ42=PV25)*(TT3:TT42=PV27)*(UA3:UA42="L"))+SUMPRODUCT((TQ3:TQ42=PV25)*(TT3:TT42=PV28)*(UA3:UA42="L"))+SUMPRODUCT((TQ3:TQ42=PV25)*(TT3:TT42=PV29)*(UA3:UA42="L"))+SUMPRODUCT((TQ3:TQ42=PV26)*(TT3:TT42=PV25)*(UB3:UB42="L"))+SUMPRODUCT((TQ3:TQ42=PV27)*(TT3:TT42=PV25)*(UB3:UB42="L"))+SUMPRODUCT((TQ3:TQ42=PV28)*(TT3:TT42=PV25)*(UB3:UB42="L"))+SUMPRODUCT((TQ3:TQ42=PV29)*(TT3:TT42=PV25)*(UB3:UB42="L"))</f>
        <v>0</v>
      </c>
      <c r="PZ25" s="255">
        <f ca="1">IF(PV25&lt;&gt;"",VLOOKUP(PV25,OW4:PA29,5,FALSE),0)</f>
        <v>0</v>
      </c>
      <c r="QA25" s="255">
        <f ca="1">IF(PV25&lt;&gt;"",VLOOKUP(PV25,OW4:PB29,6,FALSE),0)</f>
        <v>0</v>
      </c>
      <c r="QB25" s="255">
        <f ca="1">PZ25-QA25+1000</f>
        <v>1000</v>
      </c>
      <c r="QC25" s="255">
        <f ca="1">IF(PV25&lt;&gt;"",VLOOKUP(PV25,OW4:PD29,8,FALSE),0)</f>
        <v>0</v>
      </c>
      <c r="QD25" s="255">
        <f ca="1">IF(PV25&lt;&gt;"",VLOOKUP(PV25,OW4:PE29,9,FALSE),0)</f>
        <v>0</v>
      </c>
      <c r="QE25" s="255">
        <f ca="1">QC25-QD25+1000</f>
        <v>1000</v>
      </c>
      <c r="QF25" s="255">
        <f ca="1">IF(PV25&lt;&gt;"",VLOOKUP(PV25,OW25:PA29,5,FALSE),"")</f>
        <v>0</v>
      </c>
      <c r="QG25" s="255">
        <f ca="1">IF(PV25&lt;&gt;"",VLOOKUP(PV25,OW25:PD29,8,FALSE),"")</f>
        <v>0</v>
      </c>
      <c r="QH25" s="255">
        <f ca="1">IF(PV25&lt;&gt;"",VLOOKUP(PV25,OW25:PK29,15,FALSE),"")</f>
        <v>7</v>
      </c>
      <c r="QI25" s="255">
        <f ca="1">SUMPRODUCT((TQ3:TQ42=PV25)*(TT3:TT42=PV26)*TW3:TW42)+SUMPRODUCT((TQ3:TQ42=PV25)*(TT3:TT42=PV27)*TW3:TW42)+SUMPRODUCT((TQ3:TQ42=PV25)*(TT3:TT42=PV28)*TW3:TW42)+SUMPRODUCT((TQ3:TQ42=PV25)*(TT3:TT42=PV29)*TW3:TW42)+SUMPRODUCT((TQ3:TQ42=PV26)*(TT3:TT42=PV25)*TX3:TX42)+SUMPRODUCT((TQ3:TQ42=PV27)*(TT3:TT42=PV25)*TX3:TX42)+SUMPRODUCT((TQ3:TQ42=PV28)*(TT3:TT42=PV25)*TX3:TX42)+SUMPRODUCT((TQ3:TQ42=PV29)*(TT3:TT42=PV25)*TX3:TX42)</f>
        <v>0</v>
      </c>
      <c r="QJ25" s="255">
        <f ca="1">SUMPRODUCT((TQ3:TQ42=PV25)*(TT3:TT42=PV26)*TY3:TY42)+SUMPRODUCT((TQ3:TQ42=PV25)*(TT3:TT42=PV27)*TY3:TY42)+SUMPRODUCT((TQ3:TQ42=PV25)*(TT3:TT42=PV28)*TY3:TY42)+SUMPRODUCT((TQ3:TQ42=PV25)*(TT3:TT42=PV29)*TY3:TY42)+SUMPRODUCT((TQ3:TQ42=PV26)*(TT3:TT42=PV25)*TZ3:TZ42)+SUMPRODUCT((TQ3:TQ42=PV27)*(TT3:TT42=PV25)*TZ3:TZ42)+SUMPRODUCT((TQ3:TQ42=PV28)*(TT3:TT42=PV25)*TZ3:TZ42)+SUMPRODUCT((TQ3:TQ42=PV29)*(TT3:TT42=PV25)*TZ3:TZ42)</f>
        <v>0</v>
      </c>
      <c r="QK25" s="255">
        <f ca="1">PW25*4+PX25*2+QI25+QJ25</f>
        <v>0</v>
      </c>
      <c r="QL25" s="255">
        <f ca="1">IF(PV25&lt;&gt;"",RANK(QK25,QK25:QK29),"")</f>
        <v>1</v>
      </c>
      <c r="QM25" s="255">
        <f ca="1">SUMPRODUCT((QK25:QK29=QK25)*(QB25:QB29&gt;QB25))</f>
        <v>0</v>
      </c>
      <c r="QN25" s="255">
        <f ca="1">SUMPRODUCT((QK25:QK29=QK25)*(QB25:QB29=QB25)*(QE25:QE29&gt;QE25))</f>
        <v>0</v>
      </c>
      <c r="QO25" s="255">
        <f ca="1">SUMPRODUCT((QK25:QK29=QK25)*(QB25:QB29=QB25)*(QE25:QE29=QE25)*(QF25:QF29&gt;QF25))</f>
        <v>0</v>
      </c>
      <c r="QP25" s="255">
        <f ca="1">SUMPRODUCT((QK25:QK29=QK25)*(QB25:QB29=QB25)*(QE25:QE29=QE25)*(QF25:QF29=QF25)*(QG25:QG29&gt;QG25))</f>
        <v>0</v>
      </c>
      <c r="QQ25" s="255">
        <f ca="1">SUMPRODUCT((QK25:QK29=QK25)*(QB25:QB29=QB25)*(QE25:QE29=QE25)*(QF25:QF29=QF25)*(QG25:QG29=QG25)*(QH25:QH29&gt;QH25))</f>
        <v>3</v>
      </c>
      <c r="QR25" s="255">
        <f t="shared" ref="QR25" ca="1" si="1284">IF(PV25&lt;&gt;"",SUM(QL25:QQ25),"")</f>
        <v>4</v>
      </c>
      <c r="QS25" s="255" t="str">
        <f ca="1">IF(PV25&lt;&gt;"",INDEX(PV25:PV29,MATCH(1,QR25:QR29,0),0),"")</f>
        <v>Canada</v>
      </c>
      <c r="TN25" s="255" t="str">
        <f ca="1">IF(QS25&lt;&gt;"",QS25,PO25)</f>
        <v>Canada</v>
      </c>
      <c r="TO25" s="255">
        <v>1</v>
      </c>
      <c r="TP25" s="255">
        <v>23</v>
      </c>
      <c r="TQ25" s="255" t="str">
        <f t="shared" si="34"/>
        <v>New Zealand</v>
      </c>
      <c r="TR25" s="255" t="str">
        <f ca="1">IF(OFFSET('All Players'!$W32,0,TR$1)&lt;&gt;"",OFFSET('All Players'!$W32,0,TR$1),"")</f>
        <v/>
      </c>
      <c r="TS25" s="255" t="str">
        <f ca="1">IF(OFFSET('All Players'!$Y32,0,TR$1)&lt;&gt;"",OFFSET('All Players'!$Y32,0,TR$1),"")</f>
        <v/>
      </c>
      <c r="TT25" s="255" t="str">
        <f t="shared" si="35"/>
        <v>Georgia</v>
      </c>
      <c r="TU25" s="255" t="str">
        <f ca="1">IF(OFFSET('All Players'!$AA32,0,TT$1)&lt;&gt;"",OFFSET('All Players'!$AA32,0,TT$1),"")</f>
        <v/>
      </c>
      <c r="TV25" s="255" t="str">
        <f ca="1">IF(OFFSET('All Players'!$AC32,0,TU$1)&lt;&gt;"",OFFSET('All Players'!$AC32,0,TU$1),"")</f>
        <v/>
      </c>
      <c r="TW25" s="255">
        <f t="shared" ca="1" si="36"/>
        <v>0</v>
      </c>
      <c r="TX25" s="255">
        <f t="shared" ca="1" si="37"/>
        <v>0</v>
      </c>
      <c r="TY25" s="255">
        <f t="shared" ca="1" si="38"/>
        <v>0</v>
      </c>
      <c r="TZ25" s="255">
        <f t="shared" ca="1" si="39"/>
        <v>0</v>
      </c>
      <c r="UA25" s="255" t="str">
        <f t="shared" ca="1" si="40"/>
        <v/>
      </c>
      <c r="UB25" s="255" t="str">
        <f t="shared" ca="1" si="41"/>
        <v/>
      </c>
      <c r="UC25" s="255">
        <f ca="1">VLOOKUP(UD25,YU25:YV29,2,FALSE)</f>
        <v>4</v>
      </c>
      <c r="UD25" s="255" t="s">
        <v>18</v>
      </c>
      <c r="UE25" s="255">
        <f t="shared" ref="UE25:UE29" ca="1" si="1285">COUNTIFS(YX$3:YX$42,UD25,ZH$3:ZH$42,"W")+COUNTIFS(ZA$3:ZA$42,UD25,ZI$3:ZI$42,"W")</f>
        <v>0</v>
      </c>
      <c r="UF25" s="255">
        <f t="shared" ref="UF25:UF29" ca="1" si="1286">COUNTIFS(YX$3:YX$42,UD25,ZH$3:ZH$42,"D")+COUNTIFS(ZA$3:ZA$42,UD25,ZI$3:ZI$42,"D")</f>
        <v>0</v>
      </c>
      <c r="UG25" s="255">
        <f t="shared" ref="UG25:UG29" ca="1" si="1287">COUNTIFS(YX$3:YX$42,UD25,ZH$3:ZH$42,"L")+COUNTIFS(ZA$3:ZA$42,UD25,ZI$3:ZI$42,"L")</f>
        <v>0</v>
      </c>
      <c r="UH25" s="255">
        <f t="shared" ref="UH25:UH29" ca="1" si="1288">SUMIF(YX$3:YX$60,UD25,YY$3:YY$60)+SUMIF(ZA$3:ZA$60,UD25,YZ$3:YZ$60)</f>
        <v>0</v>
      </c>
      <c r="UI25" s="255">
        <f ca="1">SUMIF(ZA$3:ZA$60,UD25,YY$3:YY$60)+SUMIF(YX$3:YX$60,UD25,YZ$3:YZ$60)</f>
        <v>0</v>
      </c>
      <c r="UJ25" s="255">
        <f t="shared" ref="UJ25:UJ29" ca="1" si="1289">UH25-UI25+1000</f>
        <v>1000</v>
      </c>
      <c r="UK25" s="255">
        <f ca="1">SUMIF(YX:YX,UD25,ZB:ZB)+SUMIF(ZA:ZA,UD25,ZC:ZC)</f>
        <v>0</v>
      </c>
      <c r="UL25" s="255">
        <f ca="1">SUMIF(ZA:ZA,UD25,ZB:ZB)+SUMIF(YX:YX,UD25,ZC:ZC)</f>
        <v>0</v>
      </c>
      <c r="UM25" s="255">
        <f t="shared" ref="UM25:UM29" ca="1" si="1290">UK25-UL25+1000</f>
        <v>1000</v>
      </c>
      <c r="UN25" s="255">
        <f t="shared" ref="UN25:UN29" ca="1" si="1291">UE25*4+UF25*2</f>
        <v>0</v>
      </c>
      <c r="UO25" s="255">
        <f ca="1">SUMIF(YX:YX,UD25,ZD:ZD)+SUMIF(ZA:ZA,UD25,ZE:ZE)</f>
        <v>0</v>
      </c>
      <c r="UP25" s="255">
        <f ca="1">SUMIF(YX:YX,UD25,ZF:ZF)+SUMIF(ZA:ZA,UD25,ZG:ZG)</f>
        <v>0</v>
      </c>
      <c r="UQ25" s="255">
        <f t="shared" ref="UQ25:UQ29" ca="1" si="1292">UP25+UO25+UN25</f>
        <v>0</v>
      </c>
      <c r="UR25" s="255">
        <v>7</v>
      </c>
      <c r="US25" s="255">
        <f ca="1">RANK(UQ25,UQ$25:UQ$29)</f>
        <v>1</v>
      </c>
      <c r="UU25" s="255">
        <f ca="1">RANK(UQ25,UQ$25:UQ$29)+COUNTIF(UQ$25:UQ25,UQ25)-1</f>
        <v>1</v>
      </c>
      <c r="UV25" s="255" t="str">
        <f ca="1">INDEX(UD$25:UD$29,MATCH(1,UU$25:UU$29,0),0)</f>
        <v>France</v>
      </c>
      <c r="UW25" s="255">
        <f ca="1">INDEX(US$25:US$29,MATCH(UV25,UD$25:UD$29,0),0)</f>
        <v>1</v>
      </c>
      <c r="UX25" s="255" t="str">
        <f ca="1">IF(UW26=1,UV25,"")</f>
        <v>France</v>
      </c>
      <c r="UY25" s="255" t="str">
        <f ca="1">IF(UW27=2,UV26,"")</f>
        <v/>
      </c>
      <c r="UZ25" s="255" t="str">
        <f ca="1">IF(UW28=3,UV27,"")</f>
        <v/>
      </c>
      <c r="VA25" s="255" t="str">
        <f ca="1">IF(UW29=4,UV28,"")</f>
        <v/>
      </c>
      <c r="VC25" s="255" t="str">
        <f ca="1">IF(UX25&lt;&gt;"",UX25,"")</f>
        <v>France</v>
      </c>
      <c r="VD25" s="255">
        <f ca="1">SUMPRODUCT((YX3:YX42=VC25)*(ZA3:ZA42=VC26)*(ZH3:ZH42="W"))+SUMPRODUCT((YX3:YX42=VC25)*(ZA3:ZA42=VC27)*(ZH3:ZH42="W"))+SUMPRODUCT((YX3:YX42=VC25)*(ZA3:ZA42=VC28)*(ZH3:ZH42="W"))+SUMPRODUCT((YX3:YX42=VC25)*(ZA3:ZA42=VC29)*(ZH3:ZH42="W"))+SUMPRODUCT((YX3:YX42=VC26)*(ZA3:ZA42=VC25)*(ZI3:ZI42="W"))+SUMPRODUCT((YX3:YX42=VC27)*(ZA3:ZA42=VC25)*(ZI3:ZI42="W"))+SUMPRODUCT((YX3:YX42=VC28)*(ZA3:ZA42=VC25)*(ZI3:ZI42="W"))+SUMPRODUCT((YX3:YX42=VC29)*(ZA3:ZA42=VC25)*(ZI3:ZI42="W"))</f>
        <v>0</v>
      </c>
      <c r="VE25" s="255">
        <f ca="1">SUMPRODUCT((YX3:YX42=VC25)*(ZA3:ZA42=VC26)*(ZH3:ZH42="D"))+SUMPRODUCT((YX3:YX42=VC25)*(ZA3:ZA42=VC27)*(ZH3:ZH42="D"))+SUMPRODUCT((YX3:YX42=VC25)*(ZA3:ZA42=VC28)*(ZH3:ZH42="D"))+SUMPRODUCT((YX3:YX42=VC25)*(ZA3:ZA42=VC29)*(ZH3:ZH42="D"))+SUMPRODUCT((YX3:YX42=VC26)*(ZA3:ZA42=VC25)*(ZH3:ZH42="D"))+SUMPRODUCT((YX3:YX42=VC27)*(ZA3:ZA42=VC25)*(ZH3:ZH42="D"))+SUMPRODUCT((YX3:YX42=VC28)*(ZA3:ZA42=VC25)*(ZH3:ZH42="D"))+SUMPRODUCT((YX3:YX42=VC29)*(ZA3:ZA42=VC25)*(ZH3:ZH42="D"))</f>
        <v>0</v>
      </c>
      <c r="VF25" s="255">
        <f ca="1">SUMPRODUCT((YX3:YX42=VC25)*(ZA3:ZA42=VC26)*(ZH3:ZH42="L"))+SUMPRODUCT((YX3:YX42=VC25)*(ZA3:ZA42=VC27)*(ZH3:ZH42="L"))+SUMPRODUCT((YX3:YX42=VC25)*(ZA3:ZA42=VC28)*(ZH3:ZH42="L"))+SUMPRODUCT((YX3:YX42=VC25)*(ZA3:ZA42=VC29)*(ZH3:ZH42="L"))+SUMPRODUCT((YX3:YX42=VC26)*(ZA3:ZA42=VC25)*(ZI3:ZI42="L"))+SUMPRODUCT((YX3:YX42=VC27)*(ZA3:ZA42=VC25)*(ZI3:ZI42="L"))+SUMPRODUCT((YX3:YX42=VC28)*(ZA3:ZA42=VC25)*(ZI3:ZI42="L"))+SUMPRODUCT((YX3:YX42=VC29)*(ZA3:ZA42=VC25)*(ZI3:ZI42="L"))</f>
        <v>0</v>
      </c>
      <c r="VG25" s="255">
        <f ca="1">IF(VC25&lt;&gt;"",VLOOKUP(VC25,UD4:UH29,5,FALSE),0)</f>
        <v>0</v>
      </c>
      <c r="VH25" s="255">
        <f ca="1">IF(VC25&lt;&gt;"",VLOOKUP(VC25,UD4:UI29,6,FALSE),0)</f>
        <v>0</v>
      </c>
      <c r="VI25" s="255">
        <f ca="1">VG25-VH25+1000</f>
        <v>1000</v>
      </c>
      <c r="VJ25" s="255">
        <f ca="1">IF(VC25&lt;&gt;"",VLOOKUP(VC25,UD4:UK29,8,FALSE),0)</f>
        <v>0</v>
      </c>
      <c r="VK25" s="255">
        <f ca="1">IF(VC25&lt;&gt;"",VLOOKUP(VC25,UD4:UL29,9,FALSE),0)</f>
        <v>0</v>
      </c>
      <c r="VL25" s="255">
        <f ca="1">VJ25-VK25+1000</f>
        <v>1000</v>
      </c>
      <c r="VM25" s="255">
        <f ca="1">IF(VC25&lt;&gt;"",VLOOKUP(VC25,UD25:UH29,5,FALSE),"")</f>
        <v>0</v>
      </c>
      <c r="VN25" s="255">
        <f ca="1">IF(VC25&lt;&gt;"",VLOOKUP(VC25,UD25:UK29,8,FALSE),"")</f>
        <v>0</v>
      </c>
      <c r="VO25" s="255">
        <f ca="1">IF(VC25&lt;&gt;"",VLOOKUP(VC25,UD25:UR29,15,FALSE),"")</f>
        <v>7</v>
      </c>
      <c r="VP25" s="255">
        <f ca="1">SUMPRODUCT((YX3:YX42=VC25)*(ZA3:ZA42=VC26)*ZD3:ZD42)+SUMPRODUCT((YX3:YX42=VC25)*(ZA3:ZA42=VC27)*ZD3:ZD42)+SUMPRODUCT((YX3:YX42=VC25)*(ZA3:ZA42=VC28)*ZD3:ZD42)+SUMPRODUCT((YX3:YX42=VC25)*(ZA3:ZA42=VC29)*ZD3:ZD42)+SUMPRODUCT((YX3:YX42=VC26)*(ZA3:ZA42=VC25)*ZE3:ZE42)+SUMPRODUCT((YX3:YX42=VC27)*(ZA3:ZA42=VC25)*ZE3:ZE42)+SUMPRODUCT((YX3:YX42=VC28)*(ZA3:ZA42=VC25)*ZE3:ZE42)+SUMPRODUCT((YX3:YX42=VC29)*(ZA3:ZA42=VC25)*ZE3:ZE42)</f>
        <v>0</v>
      </c>
      <c r="VQ25" s="255">
        <f ca="1">SUMPRODUCT((YX3:YX42=VC25)*(ZA3:ZA42=VC26)*ZF3:ZF42)+SUMPRODUCT((YX3:YX42=VC25)*(ZA3:ZA42=VC27)*ZF3:ZF42)+SUMPRODUCT((YX3:YX42=VC25)*(ZA3:ZA42=VC28)*ZF3:ZF42)+SUMPRODUCT((YX3:YX42=VC25)*(ZA3:ZA42=VC29)*ZF3:ZF42)+SUMPRODUCT((YX3:YX42=VC26)*(ZA3:ZA42=VC25)*ZG3:ZG42)+SUMPRODUCT((YX3:YX42=VC27)*(ZA3:ZA42=VC25)*ZG3:ZG42)+SUMPRODUCT((YX3:YX42=VC28)*(ZA3:ZA42=VC25)*ZG3:ZG42)+SUMPRODUCT((YX3:YX42=VC29)*(ZA3:ZA42=VC25)*ZG3:ZG42)</f>
        <v>0</v>
      </c>
      <c r="VR25" s="255">
        <f ca="1">VD25*4+VE25*2+VP25+VQ25</f>
        <v>0</v>
      </c>
      <c r="VS25" s="255">
        <f ca="1">IF(VC25&lt;&gt;"",RANK(VR25,VR25:VR29),"")</f>
        <v>1</v>
      </c>
      <c r="VT25" s="255">
        <f ca="1">SUMPRODUCT((VR25:VR29=VR25)*(VI25:VI29&gt;VI25))</f>
        <v>0</v>
      </c>
      <c r="VU25" s="255">
        <f ca="1">SUMPRODUCT((VR25:VR29=VR25)*(VI25:VI29=VI25)*(VL25:VL29&gt;VL25))</f>
        <v>0</v>
      </c>
      <c r="VV25" s="255">
        <f ca="1">SUMPRODUCT((VR25:VR29=VR25)*(VI25:VI29=VI25)*(VL25:VL29=VL25)*(VM25:VM29&gt;VM25))</f>
        <v>0</v>
      </c>
      <c r="VW25" s="255">
        <f ca="1">SUMPRODUCT((VR25:VR29=VR25)*(VI25:VI29=VI25)*(VL25:VL29=VL25)*(VM25:VM29=VM25)*(VN25:VN29&gt;VN25))</f>
        <v>0</v>
      </c>
      <c r="VX25" s="255">
        <f ca="1">SUMPRODUCT((VR25:VR29=VR25)*(VI25:VI29=VI25)*(VL25:VL29=VL25)*(VM25:VM29=VM25)*(VN25:VN29=VN25)*(VO25:VO29&gt;VO25))</f>
        <v>3</v>
      </c>
      <c r="VY25" s="255">
        <f t="shared" ref="VY25:VY29" ca="1" si="1293">IF(VC25&lt;&gt;"",SUM(VS25:VX25),"")</f>
        <v>4</v>
      </c>
      <c r="VZ25" s="255" t="str">
        <f ca="1">IF(VC25&lt;&gt;"",INDEX(VC25:VC29,MATCH(1,VY25:VY29,0),0),"")</f>
        <v>Canada</v>
      </c>
      <c r="YU25" s="255" t="str">
        <f ca="1">IF(VZ25&lt;&gt;"",VZ25,UV25)</f>
        <v>Canada</v>
      </c>
      <c r="YV25" s="255">
        <v>1</v>
      </c>
      <c r="YW25" s="255">
        <v>23</v>
      </c>
      <c r="YX25" s="255" t="str">
        <f t="shared" si="42"/>
        <v>New Zealand</v>
      </c>
      <c r="YY25" s="255" t="str">
        <f ca="1">IF(OFFSET('All Players'!$W32,0,YY$1)&lt;&gt;"",OFFSET('All Players'!$W32,0,YY$1),"")</f>
        <v/>
      </c>
      <c r="YZ25" s="255" t="str">
        <f ca="1">IF(OFFSET('All Players'!$Y32,0,YY$1)&lt;&gt;"",OFFSET('All Players'!$Y32,0,YY$1),"")</f>
        <v/>
      </c>
      <c r="ZA25" s="255" t="str">
        <f t="shared" si="43"/>
        <v>Georgia</v>
      </c>
      <c r="ZB25" s="255" t="str">
        <f ca="1">IF(OFFSET('All Players'!$AA32,0,ZA$1)&lt;&gt;"",OFFSET('All Players'!$AA32,0,ZA$1),"")</f>
        <v/>
      </c>
      <c r="ZC25" s="255" t="str">
        <f ca="1">IF(OFFSET('All Players'!$AC32,0,ZB$1)&lt;&gt;"",OFFSET('All Players'!$AC32,0,ZB$1),"")</f>
        <v/>
      </c>
      <c r="ZD25" s="255">
        <f t="shared" ca="1" si="44"/>
        <v>0</v>
      </c>
      <c r="ZE25" s="255">
        <f t="shared" ca="1" si="45"/>
        <v>0</v>
      </c>
      <c r="ZF25" s="255">
        <f t="shared" ca="1" si="46"/>
        <v>0</v>
      </c>
      <c r="ZG25" s="255">
        <f t="shared" ca="1" si="47"/>
        <v>0</v>
      </c>
      <c r="ZH25" s="255" t="str">
        <f t="shared" ca="1" si="48"/>
        <v/>
      </c>
      <c r="ZI25" s="255" t="str">
        <f t="shared" ca="1" si="49"/>
        <v/>
      </c>
      <c r="ZJ25" s="255">
        <f ca="1">VLOOKUP(ZK25,AEB25:AEC29,2,FALSE)</f>
        <v>4</v>
      </c>
      <c r="ZK25" s="255" t="s">
        <v>18</v>
      </c>
      <c r="ZL25" s="255">
        <f t="shared" ref="ZL25:ZL29" ca="1" si="1294">COUNTIFS(AEE$3:AEE$42,ZK25,AEO$3:AEO$42,"W")+COUNTIFS(AEH$3:AEH$42,ZK25,AEP$3:AEP$42,"W")</f>
        <v>0</v>
      </c>
      <c r="ZM25" s="255">
        <f t="shared" ref="ZM25:ZM29" ca="1" si="1295">COUNTIFS(AEE$3:AEE$42,ZK25,AEO$3:AEO$42,"D")+COUNTIFS(AEH$3:AEH$42,ZK25,AEP$3:AEP$42,"D")</f>
        <v>0</v>
      </c>
      <c r="ZN25" s="255">
        <f t="shared" ref="ZN25:ZN29" ca="1" si="1296">COUNTIFS(AEE$3:AEE$42,ZK25,AEO$3:AEO$42,"L")+COUNTIFS(AEH$3:AEH$42,ZK25,AEP$3:AEP$42,"L")</f>
        <v>0</v>
      </c>
      <c r="ZO25" s="255">
        <f t="shared" ref="ZO25:ZO29" ca="1" si="1297">SUMIF(AEE$3:AEE$60,ZK25,AEF$3:AEF$60)+SUMIF(AEH$3:AEH$60,ZK25,AEG$3:AEG$60)</f>
        <v>0</v>
      </c>
      <c r="ZP25" s="255">
        <f ca="1">SUMIF(AEH$3:AEH$60,ZK25,AEF$3:AEF$60)+SUMIF(AEE$3:AEE$60,ZK25,AEG$3:AEG$60)</f>
        <v>0</v>
      </c>
      <c r="ZQ25" s="255">
        <f t="shared" ref="ZQ25:ZQ29" ca="1" si="1298">ZO25-ZP25+1000</f>
        <v>1000</v>
      </c>
      <c r="ZR25" s="255">
        <f ca="1">SUMIF(AEE:AEE,ZK25,AEI:AEI)+SUMIF(AEH:AEH,ZK25,AEJ:AEJ)</f>
        <v>0</v>
      </c>
      <c r="ZS25" s="255">
        <f ca="1">SUMIF(AEH:AEH,ZK25,AEI:AEI)+SUMIF(AEE:AEE,ZK25,AEJ:AEJ)</f>
        <v>0</v>
      </c>
      <c r="ZT25" s="255">
        <f t="shared" ref="ZT25:ZT29" ca="1" si="1299">ZR25-ZS25+1000</f>
        <v>1000</v>
      </c>
      <c r="ZU25" s="255">
        <f t="shared" ref="ZU25:ZU29" ca="1" si="1300">ZL25*4+ZM25*2</f>
        <v>0</v>
      </c>
      <c r="ZV25" s="255">
        <f ca="1">SUMIF(AEE:AEE,ZK25,AEK:AEK)+SUMIF(AEH:AEH,ZK25,AEL:AEL)</f>
        <v>0</v>
      </c>
      <c r="ZW25" s="255">
        <f ca="1">SUMIF(AEE:AEE,ZK25,AEM:AEM)+SUMIF(AEH:AEH,ZK25,AEN:AEN)</f>
        <v>0</v>
      </c>
      <c r="ZX25" s="255">
        <f t="shared" ref="ZX25:ZX29" ca="1" si="1301">ZW25+ZV25+ZU25</f>
        <v>0</v>
      </c>
      <c r="ZY25" s="255">
        <v>7</v>
      </c>
      <c r="ZZ25" s="255">
        <f ca="1">RANK(ZX25,ZX$25:ZX$29)</f>
        <v>1</v>
      </c>
      <c r="AAB25" s="255">
        <f ca="1">RANK(ZX25,ZX$25:ZX$29)+COUNTIF(ZX$25:ZX25,ZX25)-1</f>
        <v>1</v>
      </c>
      <c r="AAC25" s="255" t="str">
        <f ca="1">INDEX(ZK$25:ZK$29,MATCH(1,AAB$25:AAB$29,0),0)</f>
        <v>France</v>
      </c>
      <c r="AAD25" s="255">
        <f ca="1">INDEX(ZZ$25:ZZ$29,MATCH(AAC25,ZK$25:ZK$29,0),0)</f>
        <v>1</v>
      </c>
      <c r="AAE25" s="255" t="str">
        <f ca="1">IF(AAD26=1,AAC25,"")</f>
        <v>France</v>
      </c>
      <c r="AAF25" s="255" t="str">
        <f ca="1">IF(AAD27=2,AAC26,"")</f>
        <v/>
      </c>
      <c r="AAG25" s="255" t="str">
        <f ca="1">IF(AAD28=3,AAC27,"")</f>
        <v/>
      </c>
      <c r="AAH25" s="255" t="str">
        <f ca="1">IF(AAD29=4,AAC28,"")</f>
        <v/>
      </c>
      <c r="AAJ25" s="255" t="str">
        <f ca="1">IF(AAE25&lt;&gt;"",AAE25,"")</f>
        <v>France</v>
      </c>
      <c r="AAK25" s="255">
        <f ca="1">SUMPRODUCT((AEE3:AEE42=AAJ25)*(AEH3:AEH42=AAJ26)*(AEO3:AEO42="W"))+SUMPRODUCT((AEE3:AEE42=AAJ25)*(AEH3:AEH42=AAJ27)*(AEO3:AEO42="W"))+SUMPRODUCT((AEE3:AEE42=AAJ25)*(AEH3:AEH42=AAJ28)*(AEO3:AEO42="W"))+SUMPRODUCT((AEE3:AEE42=AAJ25)*(AEH3:AEH42=AAJ29)*(AEO3:AEO42="W"))+SUMPRODUCT((AEE3:AEE42=AAJ26)*(AEH3:AEH42=AAJ25)*(AEP3:AEP42="W"))+SUMPRODUCT((AEE3:AEE42=AAJ27)*(AEH3:AEH42=AAJ25)*(AEP3:AEP42="W"))+SUMPRODUCT((AEE3:AEE42=AAJ28)*(AEH3:AEH42=AAJ25)*(AEP3:AEP42="W"))+SUMPRODUCT((AEE3:AEE42=AAJ29)*(AEH3:AEH42=AAJ25)*(AEP3:AEP42="W"))</f>
        <v>0</v>
      </c>
      <c r="AAL25" s="255">
        <f ca="1">SUMPRODUCT((AEE3:AEE42=AAJ25)*(AEH3:AEH42=AAJ26)*(AEO3:AEO42="D"))+SUMPRODUCT((AEE3:AEE42=AAJ25)*(AEH3:AEH42=AAJ27)*(AEO3:AEO42="D"))+SUMPRODUCT((AEE3:AEE42=AAJ25)*(AEH3:AEH42=AAJ28)*(AEO3:AEO42="D"))+SUMPRODUCT((AEE3:AEE42=AAJ25)*(AEH3:AEH42=AAJ29)*(AEO3:AEO42="D"))+SUMPRODUCT((AEE3:AEE42=AAJ26)*(AEH3:AEH42=AAJ25)*(AEO3:AEO42="D"))+SUMPRODUCT((AEE3:AEE42=AAJ27)*(AEH3:AEH42=AAJ25)*(AEO3:AEO42="D"))+SUMPRODUCT((AEE3:AEE42=AAJ28)*(AEH3:AEH42=AAJ25)*(AEO3:AEO42="D"))+SUMPRODUCT((AEE3:AEE42=AAJ29)*(AEH3:AEH42=AAJ25)*(AEO3:AEO42="D"))</f>
        <v>0</v>
      </c>
      <c r="AAM25" s="255">
        <f ca="1">SUMPRODUCT((AEE3:AEE42=AAJ25)*(AEH3:AEH42=AAJ26)*(AEO3:AEO42="L"))+SUMPRODUCT((AEE3:AEE42=AAJ25)*(AEH3:AEH42=AAJ27)*(AEO3:AEO42="L"))+SUMPRODUCT((AEE3:AEE42=AAJ25)*(AEH3:AEH42=AAJ28)*(AEO3:AEO42="L"))+SUMPRODUCT((AEE3:AEE42=AAJ25)*(AEH3:AEH42=AAJ29)*(AEO3:AEO42="L"))+SUMPRODUCT((AEE3:AEE42=AAJ26)*(AEH3:AEH42=AAJ25)*(AEP3:AEP42="L"))+SUMPRODUCT((AEE3:AEE42=AAJ27)*(AEH3:AEH42=AAJ25)*(AEP3:AEP42="L"))+SUMPRODUCT((AEE3:AEE42=AAJ28)*(AEH3:AEH42=AAJ25)*(AEP3:AEP42="L"))+SUMPRODUCT((AEE3:AEE42=AAJ29)*(AEH3:AEH42=AAJ25)*(AEP3:AEP42="L"))</f>
        <v>0</v>
      </c>
      <c r="AAN25" s="255">
        <f ca="1">IF(AAJ25&lt;&gt;"",VLOOKUP(AAJ25,ZK4:ZO29,5,FALSE),0)</f>
        <v>0</v>
      </c>
      <c r="AAO25" s="255">
        <f ca="1">IF(AAJ25&lt;&gt;"",VLOOKUP(AAJ25,ZK4:ZP29,6,FALSE),0)</f>
        <v>0</v>
      </c>
      <c r="AAP25" s="255">
        <f ca="1">AAN25-AAO25+1000</f>
        <v>1000</v>
      </c>
      <c r="AAQ25" s="255">
        <f ca="1">IF(AAJ25&lt;&gt;"",VLOOKUP(AAJ25,ZK4:ZR29,8,FALSE),0)</f>
        <v>0</v>
      </c>
      <c r="AAR25" s="255">
        <f ca="1">IF(AAJ25&lt;&gt;"",VLOOKUP(AAJ25,ZK4:ZS29,9,FALSE),0)</f>
        <v>0</v>
      </c>
      <c r="AAS25" s="255">
        <f ca="1">AAQ25-AAR25+1000</f>
        <v>1000</v>
      </c>
      <c r="AAT25" s="255">
        <f ca="1">IF(AAJ25&lt;&gt;"",VLOOKUP(AAJ25,ZK25:ZO29,5,FALSE),"")</f>
        <v>0</v>
      </c>
      <c r="AAU25" s="255">
        <f ca="1">IF(AAJ25&lt;&gt;"",VLOOKUP(AAJ25,ZK25:ZR29,8,FALSE),"")</f>
        <v>0</v>
      </c>
      <c r="AAV25" s="255">
        <f ca="1">IF(AAJ25&lt;&gt;"",VLOOKUP(AAJ25,ZK25:ZY29,15,FALSE),"")</f>
        <v>7</v>
      </c>
      <c r="AAW25" s="255">
        <f ca="1">SUMPRODUCT((AEE3:AEE42=AAJ25)*(AEH3:AEH42=AAJ26)*AEK3:AEK42)+SUMPRODUCT((AEE3:AEE42=AAJ25)*(AEH3:AEH42=AAJ27)*AEK3:AEK42)+SUMPRODUCT((AEE3:AEE42=AAJ25)*(AEH3:AEH42=AAJ28)*AEK3:AEK42)+SUMPRODUCT((AEE3:AEE42=AAJ25)*(AEH3:AEH42=AAJ29)*AEK3:AEK42)+SUMPRODUCT((AEE3:AEE42=AAJ26)*(AEH3:AEH42=AAJ25)*AEL3:AEL42)+SUMPRODUCT((AEE3:AEE42=AAJ27)*(AEH3:AEH42=AAJ25)*AEL3:AEL42)+SUMPRODUCT((AEE3:AEE42=AAJ28)*(AEH3:AEH42=AAJ25)*AEL3:AEL42)+SUMPRODUCT((AEE3:AEE42=AAJ29)*(AEH3:AEH42=AAJ25)*AEL3:AEL42)</f>
        <v>0</v>
      </c>
      <c r="AAX25" s="255">
        <f ca="1">SUMPRODUCT((AEE3:AEE42=AAJ25)*(AEH3:AEH42=AAJ26)*AEM3:AEM42)+SUMPRODUCT((AEE3:AEE42=AAJ25)*(AEH3:AEH42=AAJ27)*AEM3:AEM42)+SUMPRODUCT((AEE3:AEE42=AAJ25)*(AEH3:AEH42=AAJ28)*AEM3:AEM42)+SUMPRODUCT((AEE3:AEE42=AAJ25)*(AEH3:AEH42=AAJ29)*AEM3:AEM42)+SUMPRODUCT((AEE3:AEE42=AAJ26)*(AEH3:AEH42=AAJ25)*AEN3:AEN42)+SUMPRODUCT((AEE3:AEE42=AAJ27)*(AEH3:AEH42=AAJ25)*AEN3:AEN42)+SUMPRODUCT((AEE3:AEE42=AAJ28)*(AEH3:AEH42=AAJ25)*AEN3:AEN42)+SUMPRODUCT((AEE3:AEE42=AAJ29)*(AEH3:AEH42=AAJ25)*AEN3:AEN42)</f>
        <v>0</v>
      </c>
      <c r="AAY25" s="255">
        <f ca="1">AAK25*4+AAL25*2+AAW25+AAX25</f>
        <v>0</v>
      </c>
      <c r="AAZ25" s="255">
        <f ca="1">IF(AAJ25&lt;&gt;"",RANK(AAY25,AAY25:AAY29),"")</f>
        <v>1</v>
      </c>
      <c r="ABA25" s="255">
        <f ca="1">SUMPRODUCT((AAY25:AAY29=AAY25)*(AAP25:AAP29&gt;AAP25))</f>
        <v>0</v>
      </c>
      <c r="ABB25" s="255">
        <f ca="1">SUMPRODUCT((AAY25:AAY29=AAY25)*(AAP25:AAP29=AAP25)*(AAS25:AAS29&gt;AAS25))</f>
        <v>0</v>
      </c>
      <c r="ABC25" s="255">
        <f ca="1">SUMPRODUCT((AAY25:AAY29=AAY25)*(AAP25:AAP29=AAP25)*(AAS25:AAS29=AAS25)*(AAT25:AAT29&gt;AAT25))</f>
        <v>0</v>
      </c>
      <c r="ABD25" s="255">
        <f ca="1">SUMPRODUCT((AAY25:AAY29=AAY25)*(AAP25:AAP29=AAP25)*(AAS25:AAS29=AAS25)*(AAT25:AAT29=AAT25)*(AAU25:AAU29&gt;AAU25))</f>
        <v>0</v>
      </c>
      <c r="ABE25" s="255">
        <f ca="1">SUMPRODUCT((AAY25:AAY29=AAY25)*(AAP25:AAP29=AAP25)*(AAS25:AAS29=AAS25)*(AAT25:AAT29=AAT25)*(AAU25:AAU29=AAU25)*(AAV25:AAV29&gt;AAV25))</f>
        <v>3</v>
      </c>
      <c r="ABF25" s="255">
        <f t="shared" ref="ABF25:ABF29" ca="1" si="1302">IF(AAJ25&lt;&gt;"",SUM(AAZ25:ABE25),"")</f>
        <v>4</v>
      </c>
      <c r="ABG25" s="255" t="str">
        <f ca="1">IF(AAJ25&lt;&gt;"",INDEX(AAJ25:AAJ29,MATCH(1,ABF25:ABF29,0),0),"")</f>
        <v>Canada</v>
      </c>
      <c r="AEB25" s="255" t="str">
        <f ca="1">IF(ABG25&lt;&gt;"",ABG25,AAC25)</f>
        <v>Canada</v>
      </c>
      <c r="AEC25" s="255">
        <v>1</v>
      </c>
      <c r="AED25" s="255">
        <v>23</v>
      </c>
      <c r="AEE25" s="255" t="str">
        <f t="shared" si="50"/>
        <v>New Zealand</v>
      </c>
      <c r="AEF25" s="255" t="str">
        <f ca="1">IF(OFFSET('All Players'!$W32,0,AEF$1)&lt;&gt;"",OFFSET('All Players'!$W32,0,AEF$1),"")</f>
        <v/>
      </c>
      <c r="AEG25" s="255" t="str">
        <f ca="1">IF(OFFSET('All Players'!$Y32,0,AEF$1)&lt;&gt;"",OFFSET('All Players'!$Y32,0,AEF$1),"")</f>
        <v/>
      </c>
      <c r="AEH25" s="255" t="str">
        <f t="shared" si="51"/>
        <v>Georgia</v>
      </c>
      <c r="AEI25" s="255" t="str">
        <f ca="1">IF(OFFSET('All Players'!$AA32,0,AEH$1)&lt;&gt;"",OFFSET('All Players'!$AA32,0,AEH$1),"")</f>
        <v/>
      </c>
      <c r="AEJ25" s="255" t="str">
        <f ca="1">IF(OFFSET('All Players'!$AC32,0,AEI$1)&lt;&gt;"",OFFSET('All Players'!$AC32,0,AEI$1),"")</f>
        <v/>
      </c>
      <c r="AEK25" s="255">
        <f t="shared" ca="1" si="52"/>
        <v>0</v>
      </c>
      <c r="AEL25" s="255">
        <f t="shared" ca="1" si="53"/>
        <v>0</v>
      </c>
      <c r="AEM25" s="255">
        <f t="shared" ca="1" si="54"/>
        <v>0</v>
      </c>
      <c r="AEN25" s="255">
        <f t="shared" ca="1" si="55"/>
        <v>0</v>
      </c>
      <c r="AEO25" s="255" t="str">
        <f t="shared" ca="1" si="56"/>
        <v/>
      </c>
      <c r="AEP25" s="255" t="str">
        <f t="shared" ca="1" si="57"/>
        <v/>
      </c>
      <c r="AEQ25" s="255">
        <f ca="1">VLOOKUP(AER25,AJI25:AJJ29,2,FALSE)</f>
        <v>4</v>
      </c>
      <c r="AER25" s="255" t="s">
        <v>18</v>
      </c>
      <c r="AES25" s="255">
        <f t="shared" ref="AES25:AES29" ca="1" si="1303">COUNTIFS(AJL$3:AJL$42,AER25,AJV$3:AJV$42,"W")+COUNTIFS(AJO$3:AJO$42,AER25,AJW$3:AJW$42,"W")</f>
        <v>0</v>
      </c>
      <c r="AET25" s="255">
        <f t="shared" ref="AET25:AET29" ca="1" si="1304">COUNTIFS(AJL$3:AJL$42,AER25,AJV$3:AJV$42,"D")+COUNTIFS(AJO$3:AJO$42,AER25,AJW$3:AJW$42,"D")</f>
        <v>0</v>
      </c>
      <c r="AEU25" s="255">
        <f t="shared" ref="AEU25:AEU29" ca="1" si="1305">COUNTIFS(AJL$3:AJL$42,AER25,AJV$3:AJV$42,"L")+COUNTIFS(AJO$3:AJO$42,AER25,AJW$3:AJW$42,"L")</f>
        <v>0</v>
      </c>
      <c r="AEV25" s="255">
        <f t="shared" ref="AEV25:AEV29" ca="1" si="1306">SUMIF(AJL$3:AJL$60,AER25,AJM$3:AJM$60)+SUMIF(AJO$3:AJO$60,AER25,AJN$3:AJN$60)</f>
        <v>0</v>
      </c>
      <c r="AEW25" s="255">
        <f ca="1">SUMIF(AJO$3:AJO$60,AER25,AJM$3:AJM$60)+SUMIF(AJL$3:AJL$60,AER25,AJN$3:AJN$60)</f>
        <v>0</v>
      </c>
      <c r="AEX25" s="255">
        <f t="shared" ref="AEX25:AEX29" ca="1" si="1307">AEV25-AEW25+1000</f>
        <v>1000</v>
      </c>
      <c r="AEY25" s="255">
        <f ca="1">SUMIF(AJL:AJL,AER25,AJP:AJP)+SUMIF(AJO:AJO,AER25,AJQ:AJQ)</f>
        <v>0</v>
      </c>
      <c r="AEZ25" s="255">
        <f ca="1">SUMIF(AJO:AJO,AER25,AJP:AJP)+SUMIF(AJL:AJL,AER25,AJQ:AJQ)</f>
        <v>0</v>
      </c>
      <c r="AFA25" s="255">
        <f t="shared" ref="AFA25:AFA29" ca="1" si="1308">AEY25-AEZ25+1000</f>
        <v>1000</v>
      </c>
      <c r="AFB25" s="255">
        <f t="shared" ref="AFB25:AFB29" ca="1" si="1309">AES25*4+AET25*2</f>
        <v>0</v>
      </c>
      <c r="AFC25" s="255">
        <f ca="1">SUMIF(AJL:AJL,AER25,AJR:AJR)+SUMIF(AJO:AJO,AER25,AJS:AJS)</f>
        <v>0</v>
      </c>
      <c r="AFD25" s="255">
        <f ca="1">SUMIF(AJL:AJL,AER25,AJT:AJT)+SUMIF(AJO:AJO,AER25,AJU:AJU)</f>
        <v>0</v>
      </c>
      <c r="AFE25" s="255">
        <f t="shared" ref="AFE25:AFE29" ca="1" si="1310">AFD25+AFC25+AFB25</f>
        <v>0</v>
      </c>
      <c r="AFF25" s="255">
        <v>7</v>
      </c>
      <c r="AFG25" s="255">
        <f ca="1">RANK(AFE25,AFE$25:AFE$29)</f>
        <v>1</v>
      </c>
      <c r="AFI25" s="255">
        <f ca="1">RANK(AFE25,AFE$25:AFE$29)+COUNTIF(AFE$25:AFE25,AFE25)-1</f>
        <v>1</v>
      </c>
      <c r="AFJ25" s="255" t="str">
        <f ca="1">INDEX(AER$25:AER$29,MATCH(1,AFI$25:AFI$29,0),0)</f>
        <v>France</v>
      </c>
      <c r="AFK25" s="255">
        <f ca="1">INDEX(AFG$25:AFG$29,MATCH(AFJ25,AER$25:AER$29,0),0)</f>
        <v>1</v>
      </c>
      <c r="AFL25" s="255" t="str">
        <f ca="1">IF(AFK26=1,AFJ25,"")</f>
        <v>France</v>
      </c>
      <c r="AFM25" s="255" t="str">
        <f ca="1">IF(AFK27=2,AFJ26,"")</f>
        <v/>
      </c>
      <c r="AFN25" s="255" t="str">
        <f ca="1">IF(AFK28=3,AFJ27,"")</f>
        <v/>
      </c>
      <c r="AFO25" s="255" t="str">
        <f ca="1">IF(AFK29=4,AFJ28,"")</f>
        <v/>
      </c>
      <c r="AFQ25" s="255" t="str">
        <f ca="1">IF(AFL25&lt;&gt;"",AFL25,"")</f>
        <v>France</v>
      </c>
      <c r="AFR25" s="255">
        <f ca="1">SUMPRODUCT((AJL3:AJL42=AFQ25)*(AJO3:AJO42=AFQ26)*(AJV3:AJV42="W"))+SUMPRODUCT((AJL3:AJL42=AFQ25)*(AJO3:AJO42=AFQ27)*(AJV3:AJV42="W"))+SUMPRODUCT((AJL3:AJL42=AFQ25)*(AJO3:AJO42=AFQ28)*(AJV3:AJV42="W"))+SUMPRODUCT((AJL3:AJL42=AFQ25)*(AJO3:AJO42=AFQ29)*(AJV3:AJV42="W"))+SUMPRODUCT((AJL3:AJL42=AFQ26)*(AJO3:AJO42=AFQ25)*(AJW3:AJW42="W"))+SUMPRODUCT((AJL3:AJL42=AFQ27)*(AJO3:AJO42=AFQ25)*(AJW3:AJW42="W"))+SUMPRODUCT((AJL3:AJL42=AFQ28)*(AJO3:AJO42=AFQ25)*(AJW3:AJW42="W"))+SUMPRODUCT((AJL3:AJL42=AFQ29)*(AJO3:AJO42=AFQ25)*(AJW3:AJW42="W"))</f>
        <v>0</v>
      </c>
      <c r="AFS25" s="255">
        <f ca="1">SUMPRODUCT((AJL3:AJL42=AFQ25)*(AJO3:AJO42=AFQ26)*(AJV3:AJV42="D"))+SUMPRODUCT((AJL3:AJL42=AFQ25)*(AJO3:AJO42=AFQ27)*(AJV3:AJV42="D"))+SUMPRODUCT((AJL3:AJL42=AFQ25)*(AJO3:AJO42=AFQ28)*(AJV3:AJV42="D"))+SUMPRODUCT((AJL3:AJL42=AFQ25)*(AJO3:AJO42=AFQ29)*(AJV3:AJV42="D"))+SUMPRODUCT((AJL3:AJL42=AFQ26)*(AJO3:AJO42=AFQ25)*(AJV3:AJV42="D"))+SUMPRODUCT((AJL3:AJL42=AFQ27)*(AJO3:AJO42=AFQ25)*(AJV3:AJV42="D"))+SUMPRODUCT((AJL3:AJL42=AFQ28)*(AJO3:AJO42=AFQ25)*(AJV3:AJV42="D"))+SUMPRODUCT((AJL3:AJL42=AFQ29)*(AJO3:AJO42=AFQ25)*(AJV3:AJV42="D"))</f>
        <v>0</v>
      </c>
      <c r="AFT25" s="255">
        <f ca="1">SUMPRODUCT((AJL3:AJL42=AFQ25)*(AJO3:AJO42=AFQ26)*(AJV3:AJV42="L"))+SUMPRODUCT((AJL3:AJL42=AFQ25)*(AJO3:AJO42=AFQ27)*(AJV3:AJV42="L"))+SUMPRODUCT((AJL3:AJL42=AFQ25)*(AJO3:AJO42=AFQ28)*(AJV3:AJV42="L"))+SUMPRODUCT((AJL3:AJL42=AFQ25)*(AJO3:AJO42=AFQ29)*(AJV3:AJV42="L"))+SUMPRODUCT((AJL3:AJL42=AFQ26)*(AJO3:AJO42=AFQ25)*(AJW3:AJW42="L"))+SUMPRODUCT((AJL3:AJL42=AFQ27)*(AJO3:AJO42=AFQ25)*(AJW3:AJW42="L"))+SUMPRODUCT((AJL3:AJL42=AFQ28)*(AJO3:AJO42=AFQ25)*(AJW3:AJW42="L"))+SUMPRODUCT((AJL3:AJL42=AFQ29)*(AJO3:AJO42=AFQ25)*(AJW3:AJW42="L"))</f>
        <v>0</v>
      </c>
      <c r="AFU25" s="255">
        <f ca="1">IF(AFQ25&lt;&gt;"",VLOOKUP(AFQ25,AER4:AEV29,5,FALSE),0)</f>
        <v>0</v>
      </c>
      <c r="AFV25" s="255">
        <f ca="1">IF(AFQ25&lt;&gt;"",VLOOKUP(AFQ25,AER4:AEW29,6,FALSE),0)</f>
        <v>0</v>
      </c>
      <c r="AFW25" s="255">
        <f ca="1">AFU25-AFV25+1000</f>
        <v>1000</v>
      </c>
      <c r="AFX25" s="255">
        <f ca="1">IF(AFQ25&lt;&gt;"",VLOOKUP(AFQ25,AER4:AEY29,8,FALSE),0)</f>
        <v>0</v>
      </c>
      <c r="AFY25" s="255">
        <f ca="1">IF(AFQ25&lt;&gt;"",VLOOKUP(AFQ25,AER4:AEZ29,9,FALSE),0)</f>
        <v>0</v>
      </c>
      <c r="AFZ25" s="255">
        <f ca="1">AFX25-AFY25+1000</f>
        <v>1000</v>
      </c>
      <c r="AGA25" s="255">
        <f ca="1">IF(AFQ25&lt;&gt;"",VLOOKUP(AFQ25,AER25:AEV29,5,FALSE),"")</f>
        <v>0</v>
      </c>
      <c r="AGB25" s="255">
        <f ca="1">IF(AFQ25&lt;&gt;"",VLOOKUP(AFQ25,AER25:AEY29,8,FALSE),"")</f>
        <v>0</v>
      </c>
      <c r="AGC25" s="255">
        <f ca="1">IF(AFQ25&lt;&gt;"",VLOOKUP(AFQ25,AER25:AFF29,15,FALSE),"")</f>
        <v>7</v>
      </c>
      <c r="AGD25" s="255">
        <f ca="1">SUMPRODUCT((AJL3:AJL42=AFQ25)*(AJO3:AJO42=AFQ26)*AJR3:AJR42)+SUMPRODUCT((AJL3:AJL42=AFQ25)*(AJO3:AJO42=AFQ27)*AJR3:AJR42)+SUMPRODUCT((AJL3:AJL42=AFQ25)*(AJO3:AJO42=AFQ28)*AJR3:AJR42)+SUMPRODUCT((AJL3:AJL42=AFQ25)*(AJO3:AJO42=AFQ29)*AJR3:AJR42)+SUMPRODUCT((AJL3:AJL42=AFQ26)*(AJO3:AJO42=AFQ25)*AJS3:AJS42)+SUMPRODUCT((AJL3:AJL42=AFQ27)*(AJO3:AJO42=AFQ25)*AJS3:AJS42)+SUMPRODUCT((AJL3:AJL42=AFQ28)*(AJO3:AJO42=AFQ25)*AJS3:AJS42)+SUMPRODUCT((AJL3:AJL42=AFQ29)*(AJO3:AJO42=AFQ25)*AJS3:AJS42)</f>
        <v>0</v>
      </c>
      <c r="AGE25" s="255">
        <f ca="1">SUMPRODUCT((AJL3:AJL42=AFQ25)*(AJO3:AJO42=AFQ26)*AJT3:AJT42)+SUMPRODUCT((AJL3:AJL42=AFQ25)*(AJO3:AJO42=AFQ27)*AJT3:AJT42)+SUMPRODUCT((AJL3:AJL42=AFQ25)*(AJO3:AJO42=AFQ28)*AJT3:AJT42)+SUMPRODUCT((AJL3:AJL42=AFQ25)*(AJO3:AJO42=AFQ29)*AJT3:AJT42)+SUMPRODUCT((AJL3:AJL42=AFQ26)*(AJO3:AJO42=AFQ25)*AJU3:AJU42)+SUMPRODUCT((AJL3:AJL42=AFQ27)*(AJO3:AJO42=AFQ25)*AJU3:AJU42)+SUMPRODUCT((AJL3:AJL42=AFQ28)*(AJO3:AJO42=AFQ25)*AJU3:AJU42)+SUMPRODUCT((AJL3:AJL42=AFQ29)*(AJO3:AJO42=AFQ25)*AJU3:AJU42)</f>
        <v>0</v>
      </c>
      <c r="AGF25" s="255">
        <f ca="1">AFR25*4+AFS25*2+AGD25+AGE25</f>
        <v>0</v>
      </c>
      <c r="AGG25" s="255">
        <f ca="1">IF(AFQ25&lt;&gt;"",RANK(AGF25,AGF25:AGF29),"")</f>
        <v>1</v>
      </c>
      <c r="AGH25" s="255">
        <f ca="1">SUMPRODUCT((AGF25:AGF29=AGF25)*(AFW25:AFW29&gt;AFW25))</f>
        <v>0</v>
      </c>
      <c r="AGI25" s="255">
        <f ca="1">SUMPRODUCT((AGF25:AGF29=AGF25)*(AFW25:AFW29=AFW25)*(AFZ25:AFZ29&gt;AFZ25))</f>
        <v>0</v>
      </c>
      <c r="AGJ25" s="255">
        <f ca="1">SUMPRODUCT((AGF25:AGF29=AGF25)*(AFW25:AFW29=AFW25)*(AFZ25:AFZ29=AFZ25)*(AGA25:AGA29&gt;AGA25))</f>
        <v>0</v>
      </c>
      <c r="AGK25" s="255">
        <f ca="1">SUMPRODUCT((AGF25:AGF29=AGF25)*(AFW25:AFW29=AFW25)*(AFZ25:AFZ29=AFZ25)*(AGA25:AGA29=AGA25)*(AGB25:AGB29&gt;AGB25))</f>
        <v>0</v>
      </c>
      <c r="AGL25" s="255">
        <f ca="1">SUMPRODUCT((AGF25:AGF29=AGF25)*(AFW25:AFW29=AFW25)*(AFZ25:AFZ29=AFZ25)*(AGA25:AGA29=AGA25)*(AGB25:AGB29=AGB25)*(AGC25:AGC29&gt;AGC25))</f>
        <v>3</v>
      </c>
      <c r="AGM25" s="255">
        <f t="shared" ref="AGM25:AGM29" ca="1" si="1311">IF(AFQ25&lt;&gt;"",SUM(AGG25:AGL25),"")</f>
        <v>4</v>
      </c>
      <c r="AGN25" s="255" t="str">
        <f ca="1">IF(AFQ25&lt;&gt;"",INDEX(AFQ25:AFQ29,MATCH(1,AGM25:AGM29,0),0),"")</f>
        <v>Canada</v>
      </c>
      <c r="AJI25" s="255" t="str">
        <f ca="1">IF(AGN25&lt;&gt;"",AGN25,AFJ25)</f>
        <v>Canada</v>
      </c>
      <c r="AJJ25" s="255">
        <v>1</v>
      </c>
      <c r="AJK25" s="255">
        <v>23</v>
      </c>
      <c r="AJL25" s="255" t="str">
        <f t="shared" si="58"/>
        <v>New Zealand</v>
      </c>
      <c r="AJM25" s="255" t="str">
        <f ca="1">IF(OFFSET('All Players'!$W32,0,AJM$1)&lt;&gt;"",OFFSET('All Players'!$W32,0,AJM$1),"")</f>
        <v/>
      </c>
      <c r="AJN25" s="255" t="str">
        <f ca="1">IF(OFFSET('All Players'!$Y32,0,AJM$1)&lt;&gt;"",OFFSET('All Players'!$Y32,0,AJM$1),"")</f>
        <v/>
      </c>
      <c r="AJO25" s="255" t="str">
        <f t="shared" si="59"/>
        <v>Georgia</v>
      </c>
      <c r="AJP25" s="255" t="str">
        <f ca="1">IF(OFFSET('All Players'!$AA32,0,AJO$1)&lt;&gt;"",OFFSET('All Players'!$AA32,0,AJO$1),"")</f>
        <v/>
      </c>
      <c r="AJQ25" s="255" t="str">
        <f ca="1">IF(OFFSET('All Players'!$AC32,0,AJP$1)&lt;&gt;"",OFFSET('All Players'!$AC32,0,AJP$1),"")</f>
        <v/>
      </c>
      <c r="AJR25" s="255">
        <f t="shared" ca="1" si="60"/>
        <v>0</v>
      </c>
      <c r="AJS25" s="255">
        <f t="shared" ca="1" si="61"/>
        <v>0</v>
      </c>
      <c r="AJT25" s="255">
        <f t="shared" ca="1" si="62"/>
        <v>0</v>
      </c>
      <c r="AJU25" s="255">
        <f t="shared" ca="1" si="63"/>
        <v>0</v>
      </c>
      <c r="AJV25" s="255" t="str">
        <f t="shared" ca="1" si="64"/>
        <v/>
      </c>
      <c r="AJW25" s="255" t="str">
        <f t="shared" ca="1" si="65"/>
        <v/>
      </c>
      <c r="AJX25" s="255">
        <f ca="1">VLOOKUP(AJY25,AOP25:AOQ29,2,FALSE)</f>
        <v>4</v>
      </c>
      <c r="AJY25" s="255" t="s">
        <v>18</v>
      </c>
      <c r="AJZ25" s="255">
        <f t="shared" ref="AJZ25:AJZ29" ca="1" si="1312">COUNTIFS(AOS$3:AOS$42,AJY25,APC$3:APC$42,"W")+COUNTIFS(AOV$3:AOV$42,AJY25,APD$3:APD$42,"W")</f>
        <v>0</v>
      </c>
      <c r="AKA25" s="255">
        <f t="shared" ref="AKA25:AKA29" ca="1" si="1313">COUNTIFS(AOS$3:AOS$42,AJY25,APC$3:APC$42,"D")+COUNTIFS(AOV$3:AOV$42,AJY25,APD$3:APD$42,"D")</f>
        <v>0</v>
      </c>
      <c r="AKB25" s="255">
        <f t="shared" ref="AKB25:AKB29" ca="1" si="1314">COUNTIFS(AOS$3:AOS$42,AJY25,APC$3:APC$42,"L")+COUNTIFS(AOV$3:AOV$42,AJY25,APD$3:APD$42,"L")</f>
        <v>0</v>
      </c>
      <c r="AKC25" s="255">
        <f t="shared" ref="AKC25:AKC29" ca="1" si="1315">SUMIF(AOS$3:AOS$60,AJY25,AOT$3:AOT$60)+SUMIF(AOV$3:AOV$60,AJY25,AOU$3:AOU$60)</f>
        <v>0</v>
      </c>
      <c r="AKD25" s="255">
        <f ca="1">SUMIF(AOV$3:AOV$60,AJY25,AOT$3:AOT$60)+SUMIF(AOS$3:AOS$60,AJY25,AOU$3:AOU$60)</f>
        <v>0</v>
      </c>
      <c r="AKE25" s="255">
        <f t="shared" ref="AKE25:AKE29" ca="1" si="1316">AKC25-AKD25+1000</f>
        <v>1000</v>
      </c>
      <c r="AKF25" s="255">
        <f ca="1">SUMIF(AOS:AOS,AJY25,AOW:AOW)+SUMIF(AOV:AOV,AJY25,AOX:AOX)</f>
        <v>0</v>
      </c>
      <c r="AKG25" s="255">
        <f ca="1">SUMIF(AOV:AOV,AJY25,AOW:AOW)+SUMIF(AOS:AOS,AJY25,AOX:AOX)</f>
        <v>0</v>
      </c>
      <c r="AKH25" s="255">
        <f t="shared" ref="AKH25:AKH29" ca="1" si="1317">AKF25-AKG25+1000</f>
        <v>1000</v>
      </c>
      <c r="AKI25" s="255">
        <f t="shared" ref="AKI25:AKI29" ca="1" si="1318">AJZ25*4+AKA25*2</f>
        <v>0</v>
      </c>
      <c r="AKJ25" s="255">
        <f ca="1">SUMIF(AOS:AOS,AJY25,AOY:AOY)+SUMIF(AOV:AOV,AJY25,AOZ:AOZ)</f>
        <v>0</v>
      </c>
      <c r="AKK25" s="255">
        <f ca="1">SUMIF(AOS:AOS,AJY25,APA:APA)+SUMIF(AOV:AOV,AJY25,APB:APB)</f>
        <v>0</v>
      </c>
      <c r="AKL25" s="255">
        <f t="shared" ref="AKL25:AKL29" ca="1" si="1319">AKK25+AKJ25+AKI25</f>
        <v>0</v>
      </c>
      <c r="AKM25" s="255">
        <v>7</v>
      </c>
      <c r="AKN25" s="255">
        <f ca="1">RANK(AKL25,AKL$25:AKL$29)</f>
        <v>1</v>
      </c>
      <c r="AKP25" s="255">
        <f ca="1">RANK(AKL25,AKL$25:AKL$29)+COUNTIF(AKL$25:AKL25,AKL25)-1</f>
        <v>1</v>
      </c>
      <c r="AKQ25" s="255" t="str">
        <f ca="1">INDEX(AJY$25:AJY$29,MATCH(1,AKP$25:AKP$29,0),0)</f>
        <v>France</v>
      </c>
      <c r="AKR25" s="255">
        <f ca="1">INDEX(AKN$25:AKN$29,MATCH(AKQ25,AJY$25:AJY$29,0),0)</f>
        <v>1</v>
      </c>
      <c r="AKS25" s="255" t="str">
        <f ca="1">IF(AKR26=1,AKQ25,"")</f>
        <v>France</v>
      </c>
      <c r="AKT25" s="255" t="str">
        <f ca="1">IF(AKR27=2,AKQ26,"")</f>
        <v/>
      </c>
      <c r="AKU25" s="255" t="str">
        <f ca="1">IF(AKR28=3,AKQ27,"")</f>
        <v/>
      </c>
      <c r="AKV25" s="255" t="str">
        <f ca="1">IF(AKR29=4,AKQ28,"")</f>
        <v/>
      </c>
      <c r="AKX25" s="255" t="str">
        <f ca="1">IF(AKS25&lt;&gt;"",AKS25,"")</f>
        <v>France</v>
      </c>
      <c r="AKY25" s="255">
        <f ca="1">SUMPRODUCT((AOS3:AOS42=AKX25)*(AOV3:AOV42=AKX26)*(APC3:APC42="W"))+SUMPRODUCT((AOS3:AOS42=AKX25)*(AOV3:AOV42=AKX27)*(APC3:APC42="W"))+SUMPRODUCT((AOS3:AOS42=AKX25)*(AOV3:AOV42=AKX28)*(APC3:APC42="W"))+SUMPRODUCT((AOS3:AOS42=AKX25)*(AOV3:AOV42=AKX29)*(APC3:APC42="W"))+SUMPRODUCT((AOS3:AOS42=AKX26)*(AOV3:AOV42=AKX25)*(APD3:APD42="W"))+SUMPRODUCT((AOS3:AOS42=AKX27)*(AOV3:AOV42=AKX25)*(APD3:APD42="W"))+SUMPRODUCT((AOS3:AOS42=AKX28)*(AOV3:AOV42=AKX25)*(APD3:APD42="W"))+SUMPRODUCT((AOS3:AOS42=AKX29)*(AOV3:AOV42=AKX25)*(APD3:APD42="W"))</f>
        <v>0</v>
      </c>
      <c r="AKZ25" s="255">
        <f ca="1">SUMPRODUCT((AOS3:AOS42=AKX25)*(AOV3:AOV42=AKX26)*(APC3:APC42="D"))+SUMPRODUCT((AOS3:AOS42=AKX25)*(AOV3:AOV42=AKX27)*(APC3:APC42="D"))+SUMPRODUCT((AOS3:AOS42=AKX25)*(AOV3:AOV42=AKX28)*(APC3:APC42="D"))+SUMPRODUCT((AOS3:AOS42=AKX25)*(AOV3:AOV42=AKX29)*(APC3:APC42="D"))+SUMPRODUCT((AOS3:AOS42=AKX26)*(AOV3:AOV42=AKX25)*(APC3:APC42="D"))+SUMPRODUCT((AOS3:AOS42=AKX27)*(AOV3:AOV42=AKX25)*(APC3:APC42="D"))+SUMPRODUCT((AOS3:AOS42=AKX28)*(AOV3:AOV42=AKX25)*(APC3:APC42="D"))+SUMPRODUCT((AOS3:AOS42=AKX29)*(AOV3:AOV42=AKX25)*(APC3:APC42="D"))</f>
        <v>0</v>
      </c>
      <c r="ALA25" s="255">
        <f ca="1">SUMPRODUCT((AOS3:AOS42=AKX25)*(AOV3:AOV42=AKX26)*(APC3:APC42="L"))+SUMPRODUCT((AOS3:AOS42=AKX25)*(AOV3:AOV42=AKX27)*(APC3:APC42="L"))+SUMPRODUCT((AOS3:AOS42=AKX25)*(AOV3:AOV42=AKX28)*(APC3:APC42="L"))+SUMPRODUCT((AOS3:AOS42=AKX25)*(AOV3:AOV42=AKX29)*(APC3:APC42="L"))+SUMPRODUCT((AOS3:AOS42=AKX26)*(AOV3:AOV42=AKX25)*(APD3:APD42="L"))+SUMPRODUCT((AOS3:AOS42=AKX27)*(AOV3:AOV42=AKX25)*(APD3:APD42="L"))+SUMPRODUCT((AOS3:AOS42=AKX28)*(AOV3:AOV42=AKX25)*(APD3:APD42="L"))+SUMPRODUCT((AOS3:AOS42=AKX29)*(AOV3:AOV42=AKX25)*(APD3:APD42="L"))</f>
        <v>0</v>
      </c>
      <c r="ALB25" s="255">
        <f ca="1">IF(AKX25&lt;&gt;"",VLOOKUP(AKX25,AJY4:AKC29,5,FALSE),0)</f>
        <v>0</v>
      </c>
      <c r="ALC25" s="255">
        <f ca="1">IF(AKX25&lt;&gt;"",VLOOKUP(AKX25,AJY4:AKD29,6,FALSE),0)</f>
        <v>0</v>
      </c>
      <c r="ALD25" s="255">
        <f ca="1">ALB25-ALC25+1000</f>
        <v>1000</v>
      </c>
      <c r="ALE25" s="255">
        <f ca="1">IF(AKX25&lt;&gt;"",VLOOKUP(AKX25,AJY4:AKF29,8,FALSE),0)</f>
        <v>0</v>
      </c>
      <c r="ALF25" s="255">
        <f ca="1">IF(AKX25&lt;&gt;"",VLOOKUP(AKX25,AJY4:AKG29,9,FALSE),0)</f>
        <v>0</v>
      </c>
      <c r="ALG25" s="255">
        <f ca="1">ALE25-ALF25+1000</f>
        <v>1000</v>
      </c>
      <c r="ALH25" s="255">
        <f ca="1">IF(AKX25&lt;&gt;"",VLOOKUP(AKX25,AJY25:AKC29,5,FALSE),"")</f>
        <v>0</v>
      </c>
      <c r="ALI25" s="255">
        <f ca="1">IF(AKX25&lt;&gt;"",VLOOKUP(AKX25,AJY25:AKF29,8,FALSE),"")</f>
        <v>0</v>
      </c>
      <c r="ALJ25" s="255">
        <f ca="1">IF(AKX25&lt;&gt;"",VLOOKUP(AKX25,AJY25:AKM29,15,FALSE),"")</f>
        <v>7</v>
      </c>
      <c r="ALK25" s="255">
        <f ca="1">SUMPRODUCT((AOS3:AOS42=AKX25)*(AOV3:AOV42=AKX26)*AOY3:AOY42)+SUMPRODUCT((AOS3:AOS42=AKX25)*(AOV3:AOV42=AKX27)*AOY3:AOY42)+SUMPRODUCT((AOS3:AOS42=AKX25)*(AOV3:AOV42=AKX28)*AOY3:AOY42)+SUMPRODUCT((AOS3:AOS42=AKX25)*(AOV3:AOV42=AKX29)*AOY3:AOY42)+SUMPRODUCT((AOS3:AOS42=AKX26)*(AOV3:AOV42=AKX25)*AOZ3:AOZ42)+SUMPRODUCT((AOS3:AOS42=AKX27)*(AOV3:AOV42=AKX25)*AOZ3:AOZ42)+SUMPRODUCT((AOS3:AOS42=AKX28)*(AOV3:AOV42=AKX25)*AOZ3:AOZ42)+SUMPRODUCT((AOS3:AOS42=AKX29)*(AOV3:AOV42=AKX25)*AOZ3:AOZ42)</f>
        <v>0</v>
      </c>
      <c r="ALL25" s="255">
        <f ca="1">SUMPRODUCT((AOS3:AOS42=AKX25)*(AOV3:AOV42=AKX26)*APA3:APA42)+SUMPRODUCT((AOS3:AOS42=AKX25)*(AOV3:AOV42=AKX27)*APA3:APA42)+SUMPRODUCT((AOS3:AOS42=AKX25)*(AOV3:AOV42=AKX28)*APA3:APA42)+SUMPRODUCT((AOS3:AOS42=AKX25)*(AOV3:AOV42=AKX29)*APA3:APA42)+SUMPRODUCT((AOS3:AOS42=AKX26)*(AOV3:AOV42=AKX25)*APB3:APB42)+SUMPRODUCT((AOS3:AOS42=AKX27)*(AOV3:AOV42=AKX25)*APB3:APB42)+SUMPRODUCT((AOS3:AOS42=AKX28)*(AOV3:AOV42=AKX25)*APB3:APB42)+SUMPRODUCT((AOS3:AOS42=AKX29)*(AOV3:AOV42=AKX25)*APB3:APB42)</f>
        <v>0</v>
      </c>
      <c r="ALM25" s="255">
        <f ca="1">AKY25*4+AKZ25*2+ALK25+ALL25</f>
        <v>0</v>
      </c>
      <c r="ALN25" s="255">
        <f ca="1">IF(AKX25&lt;&gt;"",RANK(ALM25,ALM25:ALM29),"")</f>
        <v>1</v>
      </c>
      <c r="ALO25" s="255">
        <f ca="1">SUMPRODUCT((ALM25:ALM29=ALM25)*(ALD25:ALD29&gt;ALD25))</f>
        <v>0</v>
      </c>
      <c r="ALP25" s="255">
        <f ca="1">SUMPRODUCT((ALM25:ALM29=ALM25)*(ALD25:ALD29=ALD25)*(ALG25:ALG29&gt;ALG25))</f>
        <v>0</v>
      </c>
      <c r="ALQ25" s="255">
        <f ca="1">SUMPRODUCT((ALM25:ALM29=ALM25)*(ALD25:ALD29=ALD25)*(ALG25:ALG29=ALG25)*(ALH25:ALH29&gt;ALH25))</f>
        <v>0</v>
      </c>
      <c r="ALR25" s="255">
        <f ca="1">SUMPRODUCT((ALM25:ALM29=ALM25)*(ALD25:ALD29=ALD25)*(ALG25:ALG29=ALG25)*(ALH25:ALH29=ALH25)*(ALI25:ALI29&gt;ALI25))</f>
        <v>0</v>
      </c>
      <c r="ALS25" s="255">
        <f ca="1">SUMPRODUCT((ALM25:ALM29=ALM25)*(ALD25:ALD29=ALD25)*(ALG25:ALG29=ALG25)*(ALH25:ALH29=ALH25)*(ALI25:ALI29=ALI25)*(ALJ25:ALJ29&gt;ALJ25))</f>
        <v>3</v>
      </c>
      <c r="ALT25" s="255">
        <f t="shared" ref="ALT25:ALT29" ca="1" si="1320">IF(AKX25&lt;&gt;"",SUM(ALN25:ALS25),"")</f>
        <v>4</v>
      </c>
      <c r="ALU25" s="255" t="str">
        <f ca="1">IF(AKX25&lt;&gt;"",INDEX(AKX25:AKX29,MATCH(1,ALT25:ALT29,0),0),"")</f>
        <v>Canada</v>
      </c>
      <c r="AOP25" s="255" t="str">
        <f ca="1">IF(ALU25&lt;&gt;"",ALU25,AKQ25)</f>
        <v>Canada</v>
      </c>
      <c r="AOQ25" s="255">
        <v>1</v>
      </c>
      <c r="AOR25" s="255">
        <v>23</v>
      </c>
      <c r="AOS25" s="255" t="str">
        <f t="shared" si="66"/>
        <v>New Zealand</v>
      </c>
      <c r="AOT25" s="255" t="str">
        <f ca="1">IF(OFFSET('All Players'!$W32,0,AOT$1)&lt;&gt;"",OFFSET('All Players'!$W32,0,AOT$1),"")</f>
        <v/>
      </c>
      <c r="AOU25" s="255" t="str">
        <f ca="1">IF(OFFSET('All Players'!$Y32,0,AOT$1)&lt;&gt;"",OFFSET('All Players'!$Y32,0,AOT$1),"")</f>
        <v/>
      </c>
      <c r="AOV25" s="255" t="str">
        <f t="shared" si="67"/>
        <v>Georgia</v>
      </c>
      <c r="AOW25" s="255" t="str">
        <f ca="1">IF(OFFSET('All Players'!$AA32,0,AOV$1)&lt;&gt;"",OFFSET('All Players'!$AA32,0,AOV$1),"")</f>
        <v/>
      </c>
      <c r="AOX25" s="255" t="str">
        <f ca="1">IF(OFFSET('All Players'!$AC32,0,AOW$1)&lt;&gt;"",OFFSET('All Players'!$AC32,0,AOW$1),"")</f>
        <v/>
      </c>
      <c r="AOY25" s="255">
        <f t="shared" ca="1" si="68"/>
        <v>0</v>
      </c>
      <c r="AOZ25" s="255">
        <f t="shared" ca="1" si="69"/>
        <v>0</v>
      </c>
      <c r="APA25" s="255">
        <f t="shared" ca="1" si="70"/>
        <v>0</v>
      </c>
      <c r="APB25" s="255">
        <f t="shared" ca="1" si="71"/>
        <v>0</v>
      </c>
      <c r="APC25" s="255" t="str">
        <f t="shared" ca="1" si="72"/>
        <v/>
      </c>
      <c r="APD25" s="255" t="str">
        <f t="shared" ca="1" si="73"/>
        <v/>
      </c>
      <c r="APE25" s="255">
        <f ca="1">VLOOKUP(APF25,ATW25:ATX29,2,FALSE)</f>
        <v>4</v>
      </c>
      <c r="APF25" s="255" t="s">
        <v>18</v>
      </c>
      <c r="APG25" s="255">
        <f t="shared" ref="APG25:APG29" ca="1" si="1321">COUNTIFS(ATZ$3:ATZ$42,APF25,AUJ$3:AUJ$42,"W")+COUNTIFS(AUC$3:AUC$42,APF25,AUK$3:AUK$42,"W")</f>
        <v>0</v>
      </c>
      <c r="APH25" s="255">
        <f t="shared" ref="APH25:APH29" ca="1" si="1322">COUNTIFS(ATZ$3:ATZ$42,APF25,AUJ$3:AUJ$42,"D")+COUNTIFS(AUC$3:AUC$42,APF25,AUK$3:AUK$42,"D")</f>
        <v>0</v>
      </c>
      <c r="API25" s="255">
        <f t="shared" ref="API25:API29" ca="1" si="1323">COUNTIFS(ATZ$3:ATZ$42,APF25,AUJ$3:AUJ$42,"L")+COUNTIFS(AUC$3:AUC$42,APF25,AUK$3:AUK$42,"L")</f>
        <v>0</v>
      </c>
      <c r="APJ25" s="255">
        <f t="shared" ref="APJ25:APJ29" ca="1" si="1324">SUMIF(ATZ$3:ATZ$60,APF25,AUA$3:AUA$60)+SUMIF(AUC$3:AUC$60,APF25,AUB$3:AUB$60)</f>
        <v>0</v>
      </c>
      <c r="APK25" s="255">
        <f ca="1">SUMIF(AUC$3:AUC$60,APF25,AUA$3:AUA$60)+SUMIF(ATZ$3:ATZ$60,APF25,AUB$3:AUB$60)</f>
        <v>0</v>
      </c>
      <c r="APL25" s="255">
        <f t="shared" ref="APL25:APL29" ca="1" si="1325">APJ25-APK25+1000</f>
        <v>1000</v>
      </c>
      <c r="APM25" s="255">
        <f ca="1">SUMIF(ATZ:ATZ,APF25,AUD:AUD)+SUMIF(AUC:AUC,APF25,AUE:AUE)</f>
        <v>0</v>
      </c>
      <c r="APN25" s="255">
        <f ca="1">SUMIF(AUC:AUC,APF25,AUD:AUD)+SUMIF(ATZ:ATZ,APF25,AUE:AUE)</f>
        <v>0</v>
      </c>
      <c r="APO25" s="255">
        <f t="shared" ref="APO25:APO29" ca="1" si="1326">APM25-APN25+1000</f>
        <v>1000</v>
      </c>
      <c r="APP25" s="255">
        <f t="shared" ref="APP25:APP29" ca="1" si="1327">APG25*4+APH25*2</f>
        <v>0</v>
      </c>
      <c r="APQ25" s="255">
        <f ca="1">SUMIF(ATZ:ATZ,APF25,AUF:AUF)+SUMIF(AUC:AUC,APF25,AUG:AUG)</f>
        <v>0</v>
      </c>
      <c r="APR25" s="255">
        <f ca="1">SUMIF(ATZ:ATZ,APF25,AUH:AUH)+SUMIF(AUC:AUC,APF25,AUI:AUI)</f>
        <v>0</v>
      </c>
      <c r="APS25" s="255">
        <f t="shared" ref="APS25:APS29" ca="1" si="1328">APR25+APQ25+APP25</f>
        <v>0</v>
      </c>
      <c r="APT25" s="255">
        <v>7</v>
      </c>
      <c r="APU25" s="255">
        <f ca="1">RANK(APS25,APS$25:APS$29)</f>
        <v>1</v>
      </c>
      <c r="APW25" s="255">
        <f ca="1">RANK(APS25,APS$25:APS$29)+COUNTIF(APS$25:APS25,APS25)-1</f>
        <v>1</v>
      </c>
      <c r="APX25" s="255" t="str">
        <f ca="1">INDEX(APF$25:APF$29,MATCH(1,APW$25:APW$29,0),0)</f>
        <v>France</v>
      </c>
      <c r="APY25" s="255">
        <f ca="1">INDEX(APU$25:APU$29,MATCH(APX25,APF$25:APF$29,0),0)</f>
        <v>1</v>
      </c>
      <c r="APZ25" s="255" t="str">
        <f ca="1">IF(APY26=1,APX25,"")</f>
        <v>France</v>
      </c>
      <c r="AQA25" s="255" t="str">
        <f ca="1">IF(APY27=2,APX26,"")</f>
        <v/>
      </c>
      <c r="AQB25" s="255" t="str">
        <f ca="1">IF(APY28=3,APX27,"")</f>
        <v/>
      </c>
      <c r="AQC25" s="255" t="str">
        <f ca="1">IF(APY29=4,APX28,"")</f>
        <v/>
      </c>
      <c r="AQE25" s="255" t="str">
        <f ca="1">IF(APZ25&lt;&gt;"",APZ25,"")</f>
        <v>France</v>
      </c>
      <c r="AQF25" s="255">
        <f ca="1">SUMPRODUCT((ATZ3:ATZ42=AQE25)*(AUC3:AUC42=AQE26)*(AUJ3:AUJ42="W"))+SUMPRODUCT((ATZ3:ATZ42=AQE25)*(AUC3:AUC42=AQE27)*(AUJ3:AUJ42="W"))+SUMPRODUCT((ATZ3:ATZ42=AQE25)*(AUC3:AUC42=AQE28)*(AUJ3:AUJ42="W"))+SUMPRODUCT((ATZ3:ATZ42=AQE25)*(AUC3:AUC42=AQE29)*(AUJ3:AUJ42="W"))+SUMPRODUCT((ATZ3:ATZ42=AQE26)*(AUC3:AUC42=AQE25)*(AUK3:AUK42="W"))+SUMPRODUCT((ATZ3:ATZ42=AQE27)*(AUC3:AUC42=AQE25)*(AUK3:AUK42="W"))+SUMPRODUCT((ATZ3:ATZ42=AQE28)*(AUC3:AUC42=AQE25)*(AUK3:AUK42="W"))+SUMPRODUCT((ATZ3:ATZ42=AQE29)*(AUC3:AUC42=AQE25)*(AUK3:AUK42="W"))</f>
        <v>0</v>
      </c>
      <c r="AQG25" s="255">
        <f ca="1">SUMPRODUCT((ATZ3:ATZ42=AQE25)*(AUC3:AUC42=AQE26)*(AUJ3:AUJ42="D"))+SUMPRODUCT((ATZ3:ATZ42=AQE25)*(AUC3:AUC42=AQE27)*(AUJ3:AUJ42="D"))+SUMPRODUCT((ATZ3:ATZ42=AQE25)*(AUC3:AUC42=AQE28)*(AUJ3:AUJ42="D"))+SUMPRODUCT((ATZ3:ATZ42=AQE25)*(AUC3:AUC42=AQE29)*(AUJ3:AUJ42="D"))+SUMPRODUCT((ATZ3:ATZ42=AQE26)*(AUC3:AUC42=AQE25)*(AUJ3:AUJ42="D"))+SUMPRODUCT((ATZ3:ATZ42=AQE27)*(AUC3:AUC42=AQE25)*(AUJ3:AUJ42="D"))+SUMPRODUCT((ATZ3:ATZ42=AQE28)*(AUC3:AUC42=AQE25)*(AUJ3:AUJ42="D"))+SUMPRODUCT((ATZ3:ATZ42=AQE29)*(AUC3:AUC42=AQE25)*(AUJ3:AUJ42="D"))</f>
        <v>0</v>
      </c>
      <c r="AQH25" s="255">
        <f ca="1">SUMPRODUCT((ATZ3:ATZ42=AQE25)*(AUC3:AUC42=AQE26)*(AUJ3:AUJ42="L"))+SUMPRODUCT((ATZ3:ATZ42=AQE25)*(AUC3:AUC42=AQE27)*(AUJ3:AUJ42="L"))+SUMPRODUCT((ATZ3:ATZ42=AQE25)*(AUC3:AUC42=AQE28)*(AUJ3:AUJ42="L"))+SUMPRODUCT((ATZ3:ATZ42=AQE25)*(AUC3:AUC42=AQE29)*(AUJ3:AUJ42="L"))+SUMPRODUCT((ATZ3:ATZ42=AQE26)*(AUC3:AUC42=AQE25)*(AUK3:AUK42="L"))+SUMPRODUCT((ATZ3:ATZ42=AQE27)*(AUC3:AUC42=AQE25)*(AUK3:AUK42="L"))+SUMPRODUCT((ATZ3:ATZ42=AQE28)*(AUC3:AUC42=AQE25)*(AUK3:AUK42="L"))+SUMPRODUCT((ATZ3:ATZ42=AQE29)*(AUC3:AUC42=AQE25)*(AUK3:AUK42="L"))</f>
        <v>0</v>
      </c>
      <c r="AQI25" s="255">
        <f ca="1">IF(AQE25&lt;&gt;"",VLOOKUP(AQE25,APF4:APJ29,5,FALSE),0)</f>
        <v>0</v>
      </c>
      <c r="AQJ25" s="255">
        <f ca="1">IF(AQE25&lt;&gt;"",VLOOKUP(AQE25,APF4:APK29,6,FALSE),0)</f>
        <v>0</v>
      </c>
      <c r="AQK25" s="255">
        <f ca="1">AQI25-AQJ25+1000</f>
        <v>1000</v>
      </c>
      <c r="AQL25" s="255">
        <f ca="1">IF(AQE25&lt;&gt;"",VLOOKUP(AQE25,APF4:APM29,8,FALSE),0)</f>
        <v>0</v>
      </c>
      <c r="AQM25" s="255">
        <f ca="1">IF(AQE25&lt;&gt;"",VLOOKUP(AQE25,APF4:APN29,9,FALSE),0)</f>
        <v>0</v>
      </c>
      <c r="AQN25" s="255">
        <f ca="1">AQL25-AQM25+1000</f>
        <v>1000</v>
      </c>
      <c r="AQO25" s="255">
        <f ca="1">IF(AQE25&lt;&gt;"",VLOOKUP(AQE25,APF25:APJ29,5,FALSE),"")</f>
        <v>0</v>
      </c>
      <c r="AQP25" s="255">
        <f ca="1">IF(AQE25&lt;&gt;"",VLOOKUP(AQE25,APF25:APM29,8,FALSE),"")</f>
        <v>0</v>
      </c>
      <c r="AQQ25" s="255">
        <f ca="1">IF(AQE25&lt;&gt;"",VLOOKUP(AQE25,APF25:APT29,15,FALSE),"")</f>
        <v>7</v>
      </c>
      <c r="AQR25" s="255">
        <f ca="1">SUMPRODUCT((ATZ3:ATZ42=AQE25)*(AUC3:AUC42=AQE26)*AUF3:AUF42)+SUMPRODUCT((ATZ3:ATZ42=AQE25)*(AUC3:AUC42=AQE27)*AUF3:AUF42)+SUMPRODUCT((ATZ3:ATZ42=AQE25)*(AUC3:AUC42=AQE28)*AUF3:AUF42)+SUMPRODUCT((ATZ3:ATZ42=AQE25)*(AUC3:AUC42=AQE29)*AUF3:AUF42)+SUMPRODUCT((ATZ3:ATZ42=AQE26)*(AUC3:AUC42=AQE25)*AUG3:AUG42)+SUMPRODUCT((ATZ3:ATZ42=AQE27)*(AUC3:AUC42=AQE25)*AUG3:AUG42)+SUMPRODUCT((ATZ3:ATZ42=AQE28)*(AUC3:AUC42=AQE25)*AUG3:AUG42)+SUMPRODUCT((ATZ3:ATZ42=AQE29)*(AUC3:AUC42=AQE25)*AUG3:AUG42)</f>
        <v>0</v>
      </c>
      <c r="AQS25" s="255">
        <f ca="1">SUMPRODUCT((ATZ3:ATZ42=AQE25)*(AUC3:AUC42=AQE26)*AUH3:AUH42)+SUMPRODUCT((ATZ3:ATZ42=AQE25)*(AUC3:AUC42=AQE27)*AUH3:AUH42)+SUMPRODUCT((ATZ3:ATZ42=AQE25)*(AUC3:AUC42=AQE28)*AUH3:AUH42)+SUMPRODUCT((ATZ3:ATZ42=AQE25)*(AUC3:AUC42=AQE29)*AUH3:AUH42)+SUMPRODUCT((ATZ3:ATZ42=AQE26)*(AUC3:AUC42=AQE25)*AUI3:AUI42)+SUMPRODUCT((ATZ3:ATZ42=AQE27)*(AUC3:AUC42=AQE25)*AUI3:AUI42)+SUMPRODUCT((ATZ3:ATZ42=AQE28)*(AUC3:AUC42=AQE25)*AUI3:AUI42)+SUMPRODUCT((ATZ3:ATZ42=AQE29)*(AUC3:AUC42=AQE25)*AUI3:AUI42)</f>
        <v>0</v>
      </c>
      <c r="AQT25" s="255">
        <f ca="1">AQF25*4+AQG25*2+AQR25+AQS25</f>
        <v>0</v>
      </c>
      <c r="AQU25" s="255">
        <f ca="1">IF(AQE25&lt;&gt;"",RANK(AQT25,AQT25:AQT29),"")</f>
        <v>1</v>
      </c>
      <c r="AQV25" s="255">
        <f ca="1">SUMPRODUCT((AQT25:AQT29=AQT25)*(AQK25:AQK29&gt;AQK25))</f>
        <v>0</v>
      </c>
      <c r="AQW25" s="255">
        <f ca="1">SUMPRODUCT((AQT25:AQT29=AQT25)*(AQK25:AQK29=AQK25)*(AQN25:AQN29&gt;AQN25))</f>
        <v>0</v>
      </c>
      <c r="AQX25" s="255">
        <f ca="1">SUMPRODUCT((AQT25:AQT29=AQT25)*(AQK25:AQK29=AQK25)*(AQN25:AQN29=AQN25)*(AQO25:AQO29&gt;AQO25))</f>
        <v>0</v>
      </c>
      <c r="AQY25" s="255">
        <f ca="1">SUMPRODUCT((AQT25:AQT29=AQT25)*(AQK25:AQK29=AQK25)*(AQN25:AQN29=AQN25)*(AQO25:AQO29=AQO25)*(AQP25:AQP29&gt;AQP25))</f>
        <v>0</v>
      </c>
      <c r="AQZ25" s="255">
        <f ca="1">SUMPRODUCT((AQT25:AQT29=AQT25)*(AQK25:AQK29=AQK25)*(AQN25:AQN29=AQN25)*(AQO25:AQO29=AQO25)*(AQP25:AQP29=AQP25)*(AQQ25:AQQ29&gt;AQQ25))</f>
        <v>3</v>
      </c>
      <c r="ARA25" s="255">
        <f t="shared" ref="ARA25:ARA29" ca="1" si="1329">IF(AQE25&lt;&gt;"",SUM(AQU25:AQZ25),"")</f>
        <v>4</v>
      </c>
      <c r="ARB25" s="255" t="str">
        <f ca="1">IF(AQE25&lt;&gt;"",INDEX(AQE25:AQE29,MATCH(1,ARA25:ARA29,0),0),"")</f>
        <v>Canada</v>
      </c>
      <c r="ATW25" s="255" t="str">
        <f ca="1">IF(ARB25&lt;&gt;"",ARB25,APX25)</f>
        <v>Canada</v>
      </c>
      <c r="ATX25" s="255">
        <v>1</v>
      </c>
      <c r="ATY25" s="255">
        <v>23</v>
      </c>
      <c r="ATZ25" s="255" t="str">
        <f t="shared" si="74"/>
        <v>New Zealand</v>
      </c>
      <c r="AUA25" s="255" t="str">
        <f ca="1">IF(OFFSET('All Players'!$W32,0,AUA$1)&lt;&gt;"",OFFSET('All Players'!$W32,0,AUA$1),"")</f>
        <v/>
      </c>
      <c r="AUB25" s="255" t="str">
        <f ca="1">IF(OFFSET('All Players'!$Y32,0,AUA$1)&lt;&gt;"",OFFSET('All Players'!$Y32,0,AUA$1),"")</f>
        <v/>
      </c>
      <c r="AUC25" s="255" t="str">
        <f t="shared" si="75"/>
        <v>Georgia</v>
      </c>
      <c r="AUD25" s="255" t="str">
        <f ca="1">IF(OFFSET('All Players'!$AA32,0,AUC$1)&lt;&gt;"",OFFSET('All Players'!$AA32,0,AUC$1),"")</f>
        <v/>
      </c>
      <c r="AUE25" s="255" t="str">
        <f ca="1">IF(OFFSET('All Players'!$AC32,0,AUD$1)&lt;&gt;"",OFFSET('All Players'!$AC32,0,AUD$1),"")</f>
        <v/>
      </c>
      <c r="AUF25" s="255">
        <f t="shared" ca="1" si="76"/>
        <v>0</v>
      </c>
      <c r="AUG25" s="255">
        <f t="shared" ca="1" si="77"/>
        <v>0</v>
      </c>
      <c r="AUH25" s="255">
        <f t="shared" ca="1" si="78"/>
        <v>0</v>
      </c>
      <c r="AUI25" s="255">
        <f t="shared" ca="1" si="79"/>
        <v>0</v>
      </c>
      <c r="AUJ25" s="255" t="str">
        <f t="shared" ca="1" si="80"/>
        <v/>
      </c>
      <c r="AUK25" s="255" t="str">
        <f t="shared" ca="1" si="81"/>
        <v/>
      </c>
      <c r="AUL25" s="255">
        <f ca="1">VLOOKUP(AUM25,AZD25:AZE29,2,FALSE)</f>
        <v>4</v>
      </c>
      <c r="AUM25" s="255" t="s">
        <v>18</v>
      </c>
      <c r="AUN25" s="255">
        <f t="shared" ref="AUN25:AUN29" ca="1" si="1330">COUNTIFS(AZG$3:AZG$42,AUM25,AZQ$3:AZQ$42,"W")+COUNTIFS(AZJ$3:AZJ$42,AUM25,AZR$3:AZR$42,"W")</f>
        <v>0</v>
      </c>
      <c r="AUO25" s="255">
        <f t="shared" ref="AUO25:AUO29" ca="1" si="1331">COUNTIFS(AZG$3:AZG$42,AUM25,AZQ$3:AZQ$42,"D")+COUNTIFS(AZJ$3:AZJ$42,AUM25,AZR$3:AZR$42,"D")</f>
        <v>0</v>
      </c>
      <c r="AUP25" s="255">
        <f t="shared" ref="AUP25:AUP29" ca="1" si="1332">COUNTIFS(AZG$3:AZG$42,AUM25,AZQ$3:AZQ$42,"L")+COUNTIFS(AZJ$3:AZJ$42,AUM25,AZR$3:AZR$42,"L")</f>
        <v>0</v>
      </c>
      <c r="AUQ25" s="255">
        <f t="shared" ref="AUQ25:AUQ29" ca="1" si="1333">SUMIF(AZG$3:AZG$60,AUM25,AZH$3:AZH$60)+SUMIF(AZJ$3:AZJ$60,AUM25,AZI$3:AZI$60)</f>
        <v>0</v>
      </c>
      <c r="AUR25" s="255">
        <f ca="1">SUMIF(AZJ$3:AZJ$60,AUM25,AZH$3:AZH$60)+SUMIF(AZG$3:AZG$60,AUM25,AZI$3:AZI$60)</f>
        <v>0</v>
      </c>
      <c r="AUS25" s="255">
        <f t="shared" ref="AUS25:AUS29" ca="1" si="1334">AUQ25-AUR25+1000</f>
        <v>1000</v>
      </c>
      <c r="AUT25" s="255">
        <f ca="1">SUMIF(AZG:AZG,AUM25,AZK:AZK)+SUMIF(AZJ:AZJ,AUM25,AZL:AZL)</f>
        <v>0</v>
      </c>
      <c r="AUU25" s="255">
        <f ca="1">SUMIF(AZJ:AZJ,AUM25,AZK:AZK)+SUMIF(AZG:AZG,AUM25,AZL:AZL)</f>
        <v>0</v>
      </c>
      <c r="AUV25" s="255">
        <f t="shared" ref="AUV25:AUV29" ca="1" si="1335">AUT25-AUU25+1000</f>
        <v>1000</v>
      </c>
      <c r="AUW25" s="255">
        <f t="shared" ref="AUW25:AUW29" ca="1" si="1336">AUN25*4+AUO25*2</f>
        <v>0</v>
      </c>
      <c r="AUX25" s="255">
        <f ca="1">SUMIF(AZG:AZG,AUM25,AZM:AZM)+SUMIF(AZJ:AZJ,AUM25,AZN:AZN)</f>
        <v>0</v>
      </c>
      <c r="AUY25" s="255">
        <f ca="1">SUMIF(AZG:AZG,AUM25,AZO:AZO)+SUMIF(AZJ:AZJ,AUM25,AZP:AZP)</f>
        <v>0</v>
      </c>
      <c r="AUZ25" s="255">
        <f t="shared" ref="AUZ25:AUZ29" ca="1" si="1337">AUY25+AUX25+AUW25</f>
        <v>0</v>
      </c>
      <c r="AVA25" s="255">
        <v>7</v>
      </c>
      <c r="AVB25" s="255">
        <f ca="1">RANK(AUZ25,AUZ$25:AUZ$29)</f>
        <v>1</v>
      </c>
      <c r="AVD25" s="255">
        <f ca="1">RANK(AUZ25,AUZ$25:AUZ$29)+COUNTIF(AUZ$25:AUZ25,AUZ25)-1</f>
        <v>1</v>
      </c>
      <c r="AVE25" s="255" t="str">
        <f ca="1">INDEX(AUM$25:AUM$29,MATCH(1,AVD$25:AVD$29,0),0)</f>
        <v>France</v>
      </c>
      <c r="AVF25" s="255">
        <f ca="1">INDEX(AVB$25:AVB$29,MATCH(AVE25,AUM$25:AUM$29,0),0)</f>
        <v>1</v>
      </c>
      <c r="AVG25" s="255" t="str">
        <f ca="1">IF(AVF26=1,AVE25,"")</f>
        <v>France</v>
      </c>
      <c r="AVH25" s="255" t="str">
        <f ca="1">IF(AVF27=2,AVE26,"")</f>
        <v/>
      </c>
      <c r="AVI25" s="255" t="str">
        <f ca="1">IF(AVF28=3,AVE27,"")</f>
        <v/>
      </c>
      <c r="AVJ25" s="255" t="str">
        <f ca="1">IF(AVF29=4,AVE28,"")</f>
        <v/>
      </c>
      <c r="AVL25" s="255" t="str">
        <f ca="1">IF(AVG25&lt;&gt;"",AVG25,"")</f>
        <v>France</v>
      </c>
      <c r="AVM25" s="255">
        <f ca="1">SUMPRODUCT((AZG3:AZG42=AVL25)*(AZJ3:AZJ42=AVL26)*(AZQ3:AZQ42="W"))+SUMPRODUCT((AZG3:AZG42=AVL25)*(AZJ3:AZJ42=AVL27)*(AZQ3:AZQ42="W"))+SUMPRODUCT((AZG3:AZG42=AVL25)*(AZJ3:AZJ42=AVL28)*(AZQ3:AZQ42="W"))+SUMPRODUCT((AZG3:AZG42=AVL25)*(AZJ3:AZJ42=AVL29)*(AZQ3:AZQ42="W"))+SUMPRODUCT((AZG3:AZG42=AVL26)*(AZJ3:AZJ42=AVL25)*(AZR3:AZR42="W"))+SUMPRODUCT((AZG3:AZG42=AVL27)*(AZJ3:AZJ42=AVL25)*(AZR3:AZR42="W"))+SUMPRODUCT((AZG3:AZG42=AVL28)*(AZJ3:AZJ42=AVL25)*(AZR3:AZR42="W"))+SUMPRODUCT((AZG3:AZG42=AVL29)*(AZJ3:AZJ42=AVL25)*(AZR3:AZR42="W"))</f>
        <v>0</v>
      </c>
      <c r="AVN25" s="255">
        <f ca="1">SUMPRODUCT((AZG3:AZG42=AVL25)*(AZJ3:AZJ42=AVL26)*(AZQ3:AZQ42="D"))+SUMPRODUCT((AZG3:AZG42=AVL25)*(AZJ3:AZJ42=AVL27)*(AZQ3:AZQ42="D"))+SUMPRODUCT((AZG3:AZG42=AVL25)*(AZJ3:AZJ42=AVL28)*(AZQ3:AZQ42="D"))+SUMPRODUCT((AZG3:AZG42=AVL25)*(AZJ3:AZJ42=AVL29)*(AZQ3:AZQ42="D"))+SUMPRODUCT((AZG3:AZG42=AVL26)*(AZJ3:AZJ42=AVL25)*(AZQ3:AZQ42="D"))+SUMPRODUCT((AZG3:AZG42=AVL27)*(AZJ3:AZJ42=AVL25)*(AZQ3:AZQ42="D"))+SUMPRODUCT((AZG3:AZG42=AVL28)*(AZJ3:AZJ42=AVL25)*(AZQ3:AZQ42="D"))+SUMPRODUCT((AZG3:AZG42=AVL29)*(AZJ3:AZJ42=AVL25)*(AZQ3:AZQ42="D"))</f>
        <v>0</v>
      </c>
      <c r="AVO25" s="255">
        <f ca="1">SUMPRODUCT((AZG3:AZG42=AVL25)*(AZJ3:AZJ42=AVL26)*(AZQ3:AZQ42="L"))+SUMPRODUCT((AZG3:AZG42=AVL25)*(AZJ3:AZJ42=AVL27)*(AZQ3:AZQ42="L"))+SUMPRODUCT((AZG3:AZG42=AVL25)*(AZJ3:AZJ42=AVL28)*(AZQ3:AZQ42="L"))+SUMPRODUCT((AZG3:AZG42=AVL25)*(AZJ3:AZJ42=AVL29)*(AZQ3:AZQ42="L"))+SUMPRODUCT((AZG3:AZG42=AVL26)*(AZJ3:AZJ42=AVL25)*(AZR3:AZR42="L"))+SUMPRODUCT((AZG3:AZG42=AVL27)*(AZJ3:AZJ42=AVL25)*(AZR3:AZR42="L"))+SUMPRODUCT((AZG3:AZG42=AVL28)*(AZJ3:AZJ42=AVL25)*(AZR3:AZR42="L"))+SUMPRODUCT((AZG3:AZG42=AVL29)*(AZJ3:AZJ42=AVL25)*(AZR3:AZR42="L"))</f>
        <v>0</v>
      </c>
      <c r="AVP25" s="255">
        <f ca="1">IF(AVL25&lt;&gt;"",VLOOKUP(AVL25,AUM4:AUQ29,5,FALSE),0)</f>
        <v>0</v>
      </c>
      <c r="AVQ25" s="255">
        <f ca="1">IF(AVL25&lt;&gt;"",VLOOKUP(AVL25,AUM4:AUR29,6,FALSE),0)</f>
        <v>0</v>
      </c>
      <c r="AVR25" s="255">
        <f ca="1">AVP25-AVQ25+1000</f>
        <v>1000</v>
      </c>
      <c r="AVS25" s="255">
        <f ca="1">IF(AVL25&lt;&gt;"",VLOOKUP(AVL25,AUM4:AUT29,8,FALSE),0)</f>
        <v>0</v>
      </c>
      <c r="AVT25" s="255">
        <f ca="1">IF(AVL25&lt;&gt;"",VLOOKUP(AVL25,AUM4:AUU29,9,FALSE),0)</f>
        <v>0</v>
      </c>
      <c r="AVU25" s="255">
        <f ca="1">AVS25-AVT25+1000</f>
        <v>1000</v>
      </c>
      <c r="AVV25" s="255">
        <f ca="1">IF(AVL25&lt;&gt;"",VLOOKUP(AVL25,AUM25:AUQ29,5,FALSE),"")</f>
        <v>0</v>
      </c>
      <c r="AVW25" s="255">
        <f ca="1">IF(AVL25&lt;&gt;"",VLOOKUP(AVL25,AUM25:AUT29,8,FALSE),"")</f>
        <v>0</v>
      </c>
      <c r="AVX25" s="255">
        <f ca="1">IF(AVL25&lt;&gt;"",VLOOKUP(AVL25,AUM25:AVA29,15,FALSE),"")</f>
        <v>7</v>
      </c>
      <c r="AVY25" s="255">
        <f ca="1">SUMPRODUCT((AZG3:AZG42=AVL25)*(AZJ3:AZJ42=AVL26)*AZM3:AZM42)+SUMPRODUCT((AZG3:AZG42=AVL25)*(AZJ3:AZJ42=AVL27)*AZM3:AZM42)+SUMPRODUCT((AZG3:AZG42=AVL25)*(AZJ3:AZJ42=AVL28)*AZM3:AZM42)+SUMPRODUCT((AZG3:AZG42=AVL25)*(AZJ3:AZJ42=AVL29)*AZM3:AZM42)+SUMPRODUCT((AZG3:AZG42=AVL26)*(AZJ3:AZJ42=AVL25)*AZN3:AZN42)+SUMPRODUCT((AZG3:AZG42=AVL27)*(AZJ3:AZJ42=AVL25)*AZN3:AZN42)+SUMPRODUCT((AZG3:AZG42=AVL28)*(AZJ3:AZJ42=AVL25)*AZN3:AZN42)+SUMPRODUCT((AZG3:AZG42=AVL29)*(AZJ3:AZJ42=AVL25)*AZN3:AZN42)</f>
        <v>0</v>
      </c>
      <c r="AVZ25" s="255">
        <f ca="1">SUMPRODUCT((AZG3:AZG42=AVL25)*(AZJ3:AZJ42=AVL26)*AZO3:AZO42)+SUMPRODUCT((AZG3:AZG42=AVL25)*(AZJ3:AZJ42=AVL27)*AZO3:AZO42)+SUMPRODUCT((AZG3:AZG42=AVL25)*(AZJ3:AZJ42=AVL28)*AZO3:AZO42)+SUMPRODUCT((AZG3:AZG42=AVL25)*(AZJ3:AZJ42=AVL29)*AZO3:AZO42)+SUMPRODUCT((AZG3:AZG42=AVL26)*(AZJ3:AZJ42=AVL25)*AZP3:AZP42)+SUMPRODUCT((AZG3:AZG42=AVL27)*(AZJ3:AZJ42=AVL25)*AZP3:AZP42)+SUMPRODUCT((AZG3:AZG42=AVL28)*(AZJ3:AZJ42=AVL25)*AZP3:AZP42)+SUMPRODUCT((AZG3:AZG42=AVL29)*(AZJ3:AZJ42=AVL25)*AZP3:AZP42)</f>
        <v>0</v>
      </c>
      <c r="AWA25" s="255">
        <f ca="1">AVM25*4+AVN25*2+AVY25+AVZ25</f>
        <v>0</v>
      </c>
      <c r="AWB25" s="255">
        <f ca="1">IF(AVL25&lt;&gt;"",RANK(AWA25,AWA25:AWA29),"")</f>
        <v>1</v>
      </c>
      <c r="AWC25" s="255">
        <f ca="1">SUMPRODUCT((AWA25:AWA29=AWA25)*(AVR25:AVR29&gt;AVR25))</f>
        <v>0</v>
      </c>
      <c r="AWD25" s="255">
        <f ca="1">SUMPRODUCT((AWA25:AWA29=AWA25)*(AVR25:AVR29=AVR25)*(AVU25:AVU29&gt;AVU25))</f>
        <v>0</v>
      </c>
      <c r="AWE25" s="255">
        <f ca="1">SUMPRODUCT((AWA25:AWA29=AWA25)*(AVR25:AVR29=AVR25)*(AVU25:AVU29=AVU25)*(AVV25:AVV29&gt;AVV25))</f>
        <v>0</v>
      </c>
      <c r="AWF25" s="255">
        <f ca="1">SUMPRODUCT((AWA25:AWA29=AWA25)*(AVR25:AVR29=AVR25)*(AVU25:AVU29=AVU25)*(AVV25:AVV29=AVV25)*(AVW25:AVW29&gt;AVW25))</f>
        <v>0</v>
      </c>
      <c r="AWG25" s="255">
        <f ca="1">SUMPRODUCT((AWA25:AWA29=AWA25)*(AVR25:AVR29=AVR25)*(AVU25:AVU29=AVU25)*(AVV25:AVV29=AVV25)*(AVW25:AVW29=AVW25)*(AVX25:AVX29&gt;AVX25))</f>
        <v>3</v>
      </c>
      <c r="AWH25" s="255">
        <f t="shared" ref="AWH25:AWH29" ca="1" si="1338">IF(AVL25&lt;&gt;"",SUM(AWB25:AWG25),"")</f>
        <v>4</v>
      </c>
      <c r="AWI25" s="255" t="str">
        <f ca="1">IF(AVL25&lt;&gt;"",INDEX(AVL25:AVL29,MATCH(1,AWH25:AWH29,0),0),"")</f>
        <v>Canada</v>
      </c>
      <c r="AZD25" s="255" t="str">
        <f ca="1">IF(AWI25&lt;&gt;"",AWI25,AVE25)</f>
        <v>Canada</v>
      </c>
      <c r="AZE25" s="255">
        <v>1</v>
      </c>
      <c r="AZF25" s="255">
        <v>23</v>
      </c>
      <c r="AZG25" s="255" t="str">
        <f t="shared" si="82"/>
        <v>New Zealand</v>
      </c>
      <c r="AZH25" s="255" t="str">
        <f ca="1">IF(OFFSET('All Players'!$W32,0,AZH$1)&lt;&gt;"",OFFSET('All Players'!$W32,0,AZH$1),"")</f>
        <v/>
      </c>
      <c r="AZI25" s="255" t="str">
        <f ca="1">IF(OFFSET('All Players'!$Y32,0,AZH$1)&lt;&gt;"",OFFSET('All Players'!$Y32,0,AZH$1),"")</f>
        <v/>
      </c>
      <c r="AZJ25" s="255" t="str">
        <f t="shared" si="83"/>
        <v>Georgia</v>
      </c>
      <c r="AZK25" s="255" t="str">
        <f ca="1">IF(OFFSET('All Players'!$AA32,0,AZJ$1)&lt;&gt;"",OFFSET('All Players'!$AA32,0,AZJ$1),"")</f>
        <v/>
      </c>
      <c r="AZL25" s="255" t="str">
        <f ca="1">IF(OFFSET('All Players'!$AC32,0,AZK$1)&lt;&gt;"",OFFSET('All Players'!$AC32,0,AZK$1),"")</f>
        <v/>
      </c>
      <c r="AZM25" s="255">
        <f t="shared" ca="1" si="84"/>
        <v>0</v>
      </c>
      <c r="AZN25" s="255">
        <f t="shared" ca="1" si="85"/>
        <v>0</v>
      </c>
      <c r="AZO25" s="255">
        <f t="shared" ca="1" si="86"/>
        <v>0</v>
      </c>
      <c r="AZP25" s="255">
        <f t="shared" ca="1" si="87"/>
        <v>0</v>
      </c>
      <c r="AZQ25" s="255" t="str">
        <f t="shared" ca="1" si="88"/>
        <v/>
      </c>
      <c r="AZR25" s="255" t="str">
        <f t="shared" ca="1" si="89"/>
        <v/>
      </c>
      <c r="AZS25" s="255">
        <f ca="1">VLOOKUP(AZT25,BEK25:BEL29,2,FALSE)</f>
        <v>4</v>
      </c>
      <c r="AZT25" s="255" t="s">
        <v>18</v>
      </c>
      <c r="AZU25" s="255">
        <f t="shared" ref="AZU25:AZU29" ca="1" si="1339">COUNTIFS(BEN$3:BEN$42,AZT25,BEX$3:BEX$42,"W")+COUNTIFS(BEQ$3:BEQ$42,AZT25,BEY$3:BEY$42,"W")</f>
        <v>0</v>
      </c>
      <c r="AZV25" s="255">
        <f t="shared" ref="AZV25:AZV29" ca="1" si="1340">COUNTIFS(BEN$3:BEN$42,AZT25,BEX$3:BEX$42,"D")+COUNTIFS(BEQ$3:BEQ$42,AZT25,BEY$3:BEY$42,"D")</f>
        <v>0</v>
      </c>
      <c r="AZW25" s="255">
        <f t="shared" ref="AZW25:AZW29" ca="1" si="1341">COUNTIFS(BEN$3:BEN$42,AZT25,BEX$3:BEX$42,"L")+COUNTIFS(BEQ$3:BEQ$42,AZT25,BEY$3:BEY$42,"L")</f>
        <v>0</v>
      </c>
      <c r="AZX25" s="255">
        <f t="shared" ref="AZX25:AZX29" ca="1" si="1342">SUMIF(BEN$3:BEN$60,AZT25,BEO$3:BEO$60)+SUMIF(BEQ$3:BEQ$60,AZT25,BEP$3:BEP$60)</f>
        <v>0</v>
      </c>
      <c r="AZY25" s="255">
        <f ca="1">SUMIF(BEQ$3:BEQ$60,AZT25,BEO$3:BEO$60)+SUMIF(BEN$3:BEN$60,AZT25,BEP$3:BEP$60)</f>
        <v>0</v>
      </c>
      <c r="AZZ25" s="255">
        <f t="shared" ref="AZZ25:AZZ29" ca="1" si="1343">AZX25-AZY25+1000</f>
        <v>1000</v>
      </c>
      <c r="BAA25" s="255">
        <f ca="1">SUMIF(BEN:BEN,AZT25,BER:BER)+SUMIF(BEQ:BEQ,AZT25,BES:BES)</f>
        <v>0</v>
      </c>
      <c r="BAB25" s="255">
        <f ca="1">SUMIF(BEQ:BEQ,AZT25,BER:BER)+SUMIF(BEN:BEN,AZT25,BES:BES)</f>
        <v>0</v>
      </c>
      <c r="BAC25" s="255">
        <f t="shared" ref="BAC25:BAC29" ca="1" si="1344">BAA25-BAB25+1000</f>
        <v>1000</v>
      </c>
      <c r="BAD25" s="255">
        <f t="shared" ref="BAD25:BAD29" ca="1" si="1345">AZU25*4+AZV25*2</f>
        <v>0</v>
      </c>
      <c r="BAE25" s="255">
        <f ca="1">SUMIF(BEN:BEN,AZT25,BET:BET)+SUMIF(BEQ:BEQ,AZT25,BEU:BEU)</f>
        <v>0</v>
      </c>
      <c r="BAF25" s="255">
        <f ca="1">SUMIF(BEN:BEN,AZT25,BEV:BEV)+SUMIF(BEQ:BEQ,AZT25,BEW:BEW)</f>
        <v>0</v>
      </c>
      <c r="BAG25" s="255">
        <f t="shared" ref="BAG25:BAG29" ca="1" si="1346">BAF25+BAE25+BAD25</f>
        <v>0</v>
      </c>
      <c r="BAH25" s="255">
        <v>7</v>
      </c>
      <c r="BAI25" s="255">
        <f ca="1">RANK(BAG25,BAG$25:BAG$29)</f>
        <v>1</v>
      </c>
      <c r="BAK25" s="255">
        <f ca="1">RANK(BAG25,BAG$25:BAG$29)+COUNTIF(BAG$25:BAG25,BAG25)-1</f>
        <v>1</v>
      </c>
      <c r="BAL25" s="255" t="str">
        <f ca="1">INDEX(AZT$25:AZT$29,MATCH(1,BAK$25:BAK$29,0),0)</f>
        <v>France</v>
      </c>
      <c r="BAM25" s="255">
        <f ca="1">INDEX(BAI$25:BAI$29,MATCH(BAL25,AZT$25:AZT$29,0),0)</f>
        <v>1</v>
      </c>
      <c r="BAN25" s="255" t="str">
        <f ca="1">IF(BAM26=1,BAL25,"")</f>
        <v>France</v>
      </c>
      <c r="BAO25" s="255" t="str">
        <f ca="1">IF(BAM27=2,BAL26,"")</f>
        <v/>
      </c>
      <c r="BAP25" s="255" t="str">
        <f ca="1">IF(BAM28=3,BAL27,"")</f>
        <v/>
      </c>
      <c r="BAQ25" s="255" t="str">
        <f ca="1">IF(BAM29=4,BAL28,"")</f>
        <v/>
      </c>
      <c r="BAS25" s="255" t="str">
        <f ca="1">IF(BAN25&lt;&gt;"",BAN25,"")</f>
        <v>France</v>
      </c>
      <c r="BAT25" s="255">
        <f ca="1">SUMPRODUCT((BEN3:BEN42=BAS25)*(BEQ3:BEQ42=BAS26)*(BEX3:BEX42="W"))+SUMPRODUCT((BEN3:BEN42=BAS25)*(BEQ3:BEQ42=BAS27)*(BEX3:BEX42="W"))+SUMPRODUCT((BEN3:BEN42=BAS25)*(BEQ3:BEQ42=BAS28)*(BEX3:BEX42="W"))+SUMPRODUCT((BEN3:BEN42=BAS25)*(BEQ3:BEQ42=BAS29)*(BEX3:BEX42="W"))+SUMPRODUCT((BEN3:BEN42=BAS26)*(BEQ3:BEQ42=BAS25)*(BEY3:BEY42="W"))+SUMPRODUCT((BEN3:BEN42=BAS27)*(BEQ3:BEQ42=BAS25)*(BEY3:BEY42="W"))+SUMPRODUCT((BEN3:BEN42=BAS28)*(BEQ3:BEQ42=BAS25)*(BEY3:BEY42="W"))+SUMPRODUCT((BEN3:BEN42=BAS29)*(BEQ3:BEQ42=BAS25)*(BEY3:BEY42="W"))</f>
        <v>0</v>
      </c>
      <c r="BAU25" s="255">
        <f ca="1">SUMPRODUCT((BEN3:BEN42=BAS25)*(BEQ3:BEQ42=BAS26)*(BEX3:BEX42="D"))+SUMPRODUCT((BEN3:BEN42=BAS25)*(BEQ3:BEQ42=BAS27)*(BEX3:BEX42="D"))+SUMPRODUCT((BEN3:BEN42=BAS25)*(BEQ3:BEQ42=BAS28)*(BEX3:BEX42="D"))+SUMPRODUCT((BEN3:BEN42=BAS25)*(BEQ3:BEQ42=BAS29)*(BEX3:BEX42="D"))+SUMPRODUCT((BEN3:BEN42=BAS26)*(BEQ3:BEQ42=BAS25)*(BEX3:BEX42="D"))+SUMPRODUCT((BEN3:BEN42=BAS27)*(BEQ3:BEQ42=BAS25)*(BEX3:BEX42="D"))+SUMPRODUCT((BEN3:BEN42=BAS28)*(BEQ3:BEQ42=BAS25)*(BEX3:BEX42="D"))+SUMPRODUCT((BEN3:BEN42=BAS29)*(BEQ3:BEQ42=BAS25)*(BEX3:BEX42="D"))</f>
        <v>0</v>
      </c>
      <c r="BAV25" s="255">
        <f ca="1">SUMPRODUCT((BEN3:BEN42=BAS25)*(BEQ3:BEQ42=BAS26)*(BEX3:BEX42="L"))+SUMPRODUCT((BEN3:BEN42=BAS25)*(BEQ3:BEQ42=BAS27)*(BEX3:BEX42="L"))+SUMPRODUCT((BEN3:BEN42=BAS25)*(BEQ3:BEQ42=BAS28)*(BEX3:BEX42="L"))+SUMPRODUCT((BEN3:BEN42=BAS25)*(BEQ3:BEQ42=BAS29)*(BEX3:BEX42="L"))+SUMPRODUCT((BEN3:BEN42=BAS26)*(BEQ3:BEQ42=BAS25)*(BEY3:BEY42="L"))+SUMPRODUCT((BEN3:BEN42=BAS27)*(BEQ3:BEQ42=BAS25)*(BEY3:BEY42="L"))+SUMPRODUCT((BEN3:BEN42=BAS28)*(BEQ3:BEQ42=BAS25)*(BEY3:BEY42="L"))+SUMPRODUCT((BEN3:BEN42=BAS29)*(BEQ3:BEQ42=BAS25)*(BEY3:BEY42="L"))</f>
        <v>0</v>
      </c>
      <c r="BAW25" s="255">
        <f ca="1">IF(BAS25&lt;&gt;"",VLOOKUP(BAS25,AZT4:AZX29,5,FALSE),0)</f>
        <v>0</v>
      </c>
      <c r="BAX25" s="255">
        <f ca="1">IF(BAS25&lt;&gt;"",VLOOKUP(BAS25,AZT4:AZY29,6,FALSE),0)</f>
        <v>0</v>
      </c>
      <c r="BAY25" s="255">
        <f ca="1">BAW25-BAX25+1000</f>
        <v>1000</v>
      </c>
      <c r="BAZ25" s="255">
        <f ca="1">IF(BAS25&lt;&gt;"",VLOOKUP(BAS25,AZT4:BAA29,8,FALSE),0)</f>
        <v>0</v>
      </c>
      <c r="BBA25" s="255">
        <f ca="1">IF(BAS25&lt;&gt;"",VLOOKUP(BAS25,AZT4:BAB29,9,FALSE),0)</f>
        <v>0</v>
      </c>
      <c r="BBB25" s="255">
        <f ca="1">BAZ25-BBA25+1000</f>
        <v>1000</v>
      </c>
      <c r="BBC25" s="255">
        <f ca="1">IF(BAS25&lt;&gt;"",VLOOKUP(BAS25,AZT25:AZX29,5,FALSE),"")</f>
        <v>0</v>
      </c>
      <c r="BBD25" s="255">
        <f ca="1">IF(BAS25&lt;&gt;"",VLOOKUP(BAS25,AZT25:BAA29,8,FALSE),"")</f>
        <v>0</v>
      </c>
      <c r="BBE25" s="255">
        <f ca="1">IF(BAS25&lt;&gt;"",VLOOKUP(BAS25,AZT25:BAH29,15,FALSE),"")</f>
        <v>7</v>
      </c>
      <c r="BBF25" s="255">
        <f ca="1">SUMPRODUCT((BEN3:BEN42=BAS25)*(BEQ3:BEQ42=BAS26)*BET3:BET42)+SUMPRODUCT((BEN3:BEN42=BAS25)*(BEQ3:BEQ42=BAS27)*BET3:BET42)+SUMPRODUCT((BEN3:BEN42=BAS25)*(BEQ3:BEQ42=BAS28)*BET3:BET42)+SUMPRODUCT((BEN3:BEN42=BAS25)*(BEQ3:BEQ42=BAS29)*BET3:BET42)+SUMPRODUCT((BEN3:BEN42=BAS26)*(BEQ3:BEQ42=BAS25)*BEU3:BEU42)+SUMPRODUCT((BEN3:BEN42=BAS27)*(BEQ3:BEQ42=BAS25)*BEU3:BEU42)+SUMPRODUCT((BEN3:BEN42=BAS28)*(BEQ3:BEQ42=BAS25)*BEU3:BEU42)+SUMPRODUCT((BEN3:BEN42=BAS29)*(BEQ3:BEQ42=BAS25)*BEU3:BEU42)</f>
        <v>0</v>
      </c>
      <c r="BBG25" s="255">
        <f ca="1">SUMPRODUCT((BEN3:BEN42=BAS25)*(BEQ3:BEQ42=BAS26)*BEV3:BEV42)+SUMPRODUCT((BEN3:BEN42=BAS25)*(BEQ3:BEQ42=BAS27)*BEV3:BEV42)+SUMPRODUCT((BEN3:BEN42=BAS25)*(BEQ3:BEQ42=BAS28)*BEV3:BEV42)+SUMPRODUCT((BEN3:BEN42=BAS25)*(BEQ3:BEQ42=BAS29)*BEV3:BEV42)+SUMPRODUCT((BEN3:BEN42=BAS26)*(BEQ3:BEQ42=BAS25)*BEW3:BEW42)+SUMPRODUCT((BEN3:BEN42=BAS27)*(BEQ3:BEQ42=BAS25)*BEW3:BEW42)+SUMPRODUCT((BEN3:BEN42=BAS28)*(BEQ3:BEQ42=BAS25)*BEW3:BEW42)+SUMPRODUCT((BEN3:BEN42=BAS29)*(BEQ3:BEQ42=BAS25)*BEW3:BEW42)</f>
        <v>0</v>
      </c>
      <c r="BBH25" s="255">
        <f ca="1">BAT25*4+BAU25*2+BBF25+BBG25</f>
        <v>0</v>
      </c>
      <c r="BBI25" s="255">
        <f ca="1">IF(BAS25&lt;&gt;"",RANK(BBH25,BBH25:BBH29),"")</f>
        <v>1</v>
      </c>
      <c r="BBJ25" s="255">
        <f ca="1">SUMPRODUCT((BBH25:BBH29=BBH25)*(BAY25:BAY29&gt;BAY25))</f>
        <v>0</v>
      </c>
      <c r="BBK25" s="255">
        <f ca="1">SUMPRODUCT((BBH25:BBH29=BBH25)*(BAY25:BAY29=BAY25)*(BBB25:BBB29&gt;BBB25))</f>
        <v>0</v>
      </c>
      <c r="BBL25" s="255">
        <f ca="1">SUMPRODUCT((BBH25:BBH29=BBH25)*(BAY25:BAY29=BAY25)*(BBB25:BBB29=BBB25)*(BBC25:BBC29&gt;BBC25))</f>
        <v>0</v>
      </c>
      <c r="BBM25" s="255">
        <f ca="1">SUMPRODUCT((BBH25:BBH29=BBH25)*(BAY25:BAY29=BAY25)*(BBB25:BBB29=BBB25)*(BBC25:BBC29=BBC25)*(BBD25:BBD29&gt;BBD25))</f>
        <v>0</v>
      </c>
      <c r="BBN25" s="255">
        <f ca="1">SUMPRODUCT((BBH25:BBH29=BBH25)*(BAY25:BAY29=BAY25)*(BBB25:BBB29=BBB25)*(BBC25:BBC29=BBC25)*(BBD25:BBD29=BBD25)*(BBE25:BBE29&gt;BBE25))</f>
        <v>3</v>
      </c>
      <c r="BBO25" s="255">
        <f t="shared" ref="BBO25:BBO29" ca="1" si="1347">IF(BAS25&lt;&gt;"",SUM(BBI25:BBN25),"")</f>
        <v>4</v>
      </c>
      <c r="BBP25" s="255" t="str">
        <f ca="1">IF(BAS25&lt;&gt;"",INDEX(BAS25:BAS29,MATCH(1,BBO25:BBO29,0),0),"")</f>
        <v>Canada</v>
      </c>
      <c r="BEK25" s="255" t="str">
        <f ca="1">IF(BBP25&lt;&gt;"",BBP25,BAL25)</f>
        <v>Canada</v>
      </c>
      <c r="BEL25" s="255">
        <v>1</v>
      </c>
      <c r="BEM25" s="255">
        <v>23</v>
      </c>
      <c r="BEN25" s="255" t="str">
        <f t="shared" si="90"/>
        <v>New Zealand</v>
      </c>
      <c r="BEO25" s="255" t="str">
        <f ca="1">IF(OFFSET('All Players'!$W32,0,BEO$1)&lt;&gt;"",OFFSET('All Players'!$W32,0,BEO$1),"")</f>
        <v/>
      </c>
      <c r="BEP25" s="255" t="str">
        <f ca="1">IF(OFFSET('All Players'!$Y32,0,BEO$1)&lt;&gt;"",OFFSET('All Players'!$Y32,0,BEO$1),"")</f>
        <v/>
      </c>
      <c r="BEQ25" s="255" t="str">
        <f t="shared" si="91"/>
        <v>Georgia</v>
      </c>
      <c r="BER25" s="255" t="str">
        <f ca="1">IF(OFFSET('All Players'!$AA32,0,BEQ$1)&lt;&gt;"",OFFSET('All Players'!$AA32,0,BEQ$1),"")</f>
        <v/>
      </c>
      <c r="BES25" s="255" t="str">
        <f ca="1">IF(OFFSET('All Players'!$AC32,0,BER$1)&lt;&gt;"",OFFSET('All Players'!$AC32,0,BER$1),"")</f>
        <v/>
      </c>
      <c r="BET25" s="255">
        <f t="shared" ca="1" si="92"/>
        <v>0</v>
      </c>
      <c r="BEU25" s="255">
        <f t="shared" ca="1" si="93"/>
        <v>0</v>
      </c>
      <c r="BEV25" s="255">
        <f t="shared" ca="1" si="94"/>
        <v>0</v>
      </c>
      <c r="BEW25" s="255">
        <f t="shared" ca="1" si="95"/>
        <v>0</v>
      </c>
      <c r="BEX25" s="255" t="str">
        <f t="shared" ca="1" si="96"/>
        <v/>
      </c>
      <c r="BEY25" s="255" t="str">
        <f t="shared" ca="1" si="97"/>
        <v/>
      </c>
      <c r="BEZ25" s="255">
        <f ca="1">VLOOKUP(BFA25,BJR25:BJS29,2,FALSE)</f>
        <v>4</v>
      </c>
      <c r="BFA25" s="255" t="s">
        <v>18</v>
      </c>
      <c r="BFB25" s="255">
        <f t="shared" ref="BFB25:BFB29" ca="1" si="1348">COUNTIFS(BJU$3:BJU$42,BFA25,BKE$3:BKE$42,"W")+COUNTIFS(BJX$3:BJX$42,BFA25,BKF$3:BKF$42,"W")</f>
        <v>0</v>
      </c>
      <c r="BFC25" s="255">
        <f t="shared" ref="BFC25:BFC29" ca="1" si="1349">COUNTIFS(BJU$3:BJU$42,BFA25,BKE$3:BKE$42,"D")+COUNTIFS(BJX$3:BJX$42,BFA25,BKF$3:BKF$42,"D")</f>
        <v>0</v>
      </c>
      <c r="BFD25" s="255">
        <f t="shared" ref="BFD25:BFD29" ca="1" si="1350">COUNTIFS(BJU$3:BJU$42,BFA25,BKE$3:BKE$42,"L")+COUNTIFS(BJX$3:BJX$42,BFA25,BKF$3:BKF$42,"L")</f>
        <v>0</v>
      </c>
      <c r="BFE25" s="255">
        <f t="shared" ref="BFE25:BFE29" ca="1" si="1351">SUMIF(BJU$3:BJU$60,BFA25,BJV$3:BJV$60)+SUMIF(BJX$3:BJX$60,BFA25,BJW$3:BJW$60)</f>
        <v>0</v>
      </c>
      <c r="BFF25" s="255">
        <f ca="1">SUMIF(BJX$3:BJX$60,BFA25,BJV$3:BJV$60)+SUMIF(BJU$3:BJU$60,BFA25,BJW$3:BJW$60)</f>
        <v>0</v>
      </c>
      <c r="BFG25" s="255">
        <f t="shared" ref="BFG25:BFG29" ca="1" si="1352">BFE25-BFF25+1000</f>
        <v>1000</v>
      </c>
      <c r="BFH25" s="255">
        <f ca="1">SUMIF(BJU:BJU,BFA25,BJY:BJY)+SUMIF(BJX:BJX,BFA25,BJZ:BJZ)</f>
        <v>0</v>
      </c>
      <c r="BFI25" s="255">
        <f ca="1">SUMIF(BJX:BJX,BFA25,BJY:BJY)+SUMIF(BJU:BJU,BFA25,BJZ:BJZ)</f>
        <v>0</v>
      </c>
      <c r="BFJ25" s="255">
        <f t="shared" ref="BFJ25:BFJ29" ca="1" si="1353">BFH25-BFI25+1000</f>
        <v>1000</v>
      </c>
      <c r="BFK25" s="255">
        <f t="shared" ref="BFK25:BFK29" ca="1" si="1354">BFB25*4+BFC25*2</f>
        <v>0</v>
      </c>
      <c r="BFL25" s="255">
        <f ca="1">SUMIF(BJU:BJU,BFA25,BKA:BKA)+SUMIF(BJX:BJX,BFA25,BKB:BKB)</f>
        <v>0</v>
      </c>
      <c r="BFM25" s="255">
        <f ca="1">SUMIF(BJU:BJU,BFA25,BKC:BKC)+SUMIF(BJX:BJX,BFA25,BKD:BKD)</f>
        <v>0</v>
      </c>
      <c r="BFN25" s="255">
        <f t="shared" ref="BFN25:BFN29" ca="1" si="1355">BFM25+BFL25+BFK25</f>
        <v>0</v>
      </c>
      <c r="BFO25" s="255">
        <v>7</v>
      </c>
      <c r="BFP25" s="255">
        <f ca="1">RANK(BFN25,BFN$25:BFN$29)</f>
        <v>1</v>
      </c>
      <c r="BFR25" s="255">
        <f ca="1">RANK(BFN25,BFN$25:BFN$29)+COUNTIF(BFN$25:BFN25,BFN25)-1</f>
        <v>1</v>
      </c>
      <c r="BFS25" s="255" t="str">
        <f ca="1">INDEX(BFA$25:BFA$29,MATCH(1,BFR$25:BFR$29,0),0)</f>
        <v>France</v>
      </c>
      <c r="BFT25" s="255">
        <f ca="1">INDEX(BFP$25:BFP$29,MATCH(BFS25,BFA$25:BFA$29,0),0)</f>
        <v>1</v>
      </c>
      <c r="BFU25" s="255" t="str">
        <f ca="1">IF(BFT26=1,BFS25,"")</f>
        <v>France</v>
      </c>
      <c r="BFV25" s="255" t="str">
        <f ca="1">IF(BFT27=2,BFS26,"")</f>
        <v/>
      </c>
      <c r="BFW25" s="255" t="str">
        <f ca="1">IF(BFT28=3,BFS27,"")</f>
        <v/>
      </c>
      <c r="BFX25" s="255" t="str">
        <f ca="1">IF(BFT29=4,BFS28,"")</f>
        <v/>
      </c>
      <c r="BFZ25" s="255" t="str">
        <f ca="1">IF(BFU25&lt;&gt;"",BFU25,"")</f>
        <v>France</v>
      </c>
      <c r="BGA25" s="255">
        <f ca="1">SUMPRODUCT((BJU3:BJU42=BFZ25)*(BJX3:BJX42=BFZ26)*(BKE3:BKE42="W"))+SUMPRODUCT((BJU3:BJU42=BFZ25)*(BJX3:BJX42=BFZ27)*(BKE3:BKE42="W"))+SUMPRODUCT((BJU3:BJU42=BFZ25)*(BJX3:BJX42=BFZ28)*(BKE3:BKE42="W"))+SUMPRODUCT((BJU3:BJU42=BFZ25)*(BJX3:BJX42=BFZ29)*(BKE3:BKE42="W"))+SUMPRODUCT((BJU3:BJU42=BFZ26)*(BJX3:BJX42=BFZ25)*(BKF3:BKF42="W"))+SUMPRODUCT((BJU3:BJU42=BFZ27)*(BJX3:BJX42=BFZ25)*(BKF3:BKF42="W"))+SUMPRODUCT((BJU3:BJU42=BFZ28)*(BJX3:BJX42=BFZ25)*(BKF3:BKF42="W"))+SUMPRODUCT((BJU3:BJU42=BFZ29)*(BJX3:BJX42=BFZ25)*(BKF3:BKF42="W"))</f>
        <v>0</v>
      </c>
      <c r="BGB25" s="255">
        <f ca="1">SUMPRODUCT((BJU3:BJU42=BFZ25)*(BJX3:BJX42=BFZ26)*(BKE3:BKE42="D"))+SUMPRODUCT((BJU3:BJU42=BFZ25)*(BJX3:BJX42=BFZ27)*(BKE3:BKE42="D"))+SUMPRODUCT((BJU3:BJU42=BFZ25)*(BJX3:BJX42=BFZ28)*(BKE3:BKE42="D"))+SUMPRODUCT((BJU3:BJU42=BFZ25)*(BJX3:BJX42=BFZ29)*(BKE3:BKE42="D"))+SUMPRODUCT((BJU3:BJU42=BFZ26)*(BJX3:BJX42=BFZ25)*(BKE3:BKE42="D"))+SUMPRODUCT((BJU3:BJU42=BFZ27)*(BJX3:BJX42=BFZ25)*(BKE3:BKE42="D"))+SUMPRODUCT((BJU3:BJU42=BFZ28)*(BJX3:BJX42=BFZ25)*(BKE3:BKE42="D"))+SUMPRODUCT((BJU3:BJU42=BFZ29)*(BJX3:BJX42=BFZ25)*(BKE3:BKE42="D"))</f>
        <v>0</v>
      </c>
      <c r="BGC25" s="255">
        <f ca="1">SUMPRODUCT((BJU3:BJU42=BFZ25)*(BJX3:BJX42=BFZ26)*(BKE3:BKE42="L"))+SUMPRODUCT((BJU3:BJU42=BFZ25)*(BJX3:BJX42=BFZ27)*(BKE3:BKE42="L"))+SUMPRODUCT((BJU3:BJU42=BFZ25)*(BJX3:BJX42=BFZ28)*(BKE3:BKE42="L"))+SUMPRODUCT((BJU3:BJU42=BFZ25)*(BJX3:BJX42=BFZ29)*(BKE3:BKE42="L"))+SUMPRODUCT((BJU3:BJU42=BFZ26)*(BJX3:BJX42=BFZ25)*(BKF3:BKF42="L"))+SUMPRODUCT((BJU3:BJU42=BFZ27)*(BJX3:BJX42=BFZ25)*(BKF3:BKF42="L"))+SUMPRODUCT((BJU3:BJU42=BFZ28)*(BJX3:BJX42=BFZ25)*(BKF3:BKF42="L"))+SUMPRODUCT((BJU3:BJU42=BFZ29)*(BJX3:BJX42=BFZ25)*(BKF3:BKF42="L"))</f>
        <v>0</v>
      </c>
      <c r="BGD25" s="255">
        <f ca="1">IF(BFZ25&lt;&gt;"",VLOOKUP(BFZ25,BFA4:BFE29,5,FALSE),0)</f>
        <v>0</v>
      </c>
      <c r="BGE25" s="255">
        <f ca="1">IF(BFZ25&lt;&gt;"",VLOOKUP(BFZ25,BFA4:BFF29,6,FALSE),0)</f>
        <v>0</v>
      </c>
      <c r="BGF25" s="255">
        <f ca="1">BGD25-BGE25+1000</f>
        <v>1000</v>
      </c>
      <c r="BGG25" s="255">
        <f ca="1">IF(BFZ25&lt;&gt;"",VLOOKUP(BFZ25,BFA4:BFH29,8,FALSE),0)</f>
        <v>0</v>
      </c>
      <c r="BGH25" s="255">
        <f ca="1">IF(BFZ25&lt;&gt;"",VLOOKUP(BFZ25,BFA4:BFI29,9,FALSE),0)</f>
        <v>0</v>
      </c>
      <c r="BGI25" s="255">
        <f ca="1">BGG25-BGH25+1000</f>
        <v>1000</v>
      </c>
      <c r="BGJ25" s="255">
        <f ca="1">IF(BFZ25&lt;&gt;"",VLOOKUP(BFZ25,BFA25:BFE29,5,FALSE),"")</f>
        <v>0</v>
      </c>
      <c r="BGK25" s="255">
        <f ca="1">IF(BFZ25&lt;&gt;"",VLOOKUP(BFZ25,BFA25:BFH29,8,FALSE),"")</f>
        <v>0</v>
      </c>
      <c r="BGL25" s="255">
        <f ca="1">IF(BFZ25&lt;&gt;"",VLOOKUP(BFZ25,BFA25:BFO29,15,FALSE),"")</f>
        <v>7</v>
      </c>
      <c r="BGM25" s="255">
        <f ca="1">SUMPRODUCT((BJU3:BJU42=BFZ25)*(BJX3:BJX42=BFZ26)*BKA3:BKA42)+SUMPRODUCT((BJU3:BJU42=BFZ25)*(BJX3:BJX42=BFZ27)*BKA3:BKA42)+SUMPRODUCT((BJU3:BJU42=BFZ25)*(BJX3:BJX42=BFZ28)*BKA3:BKA42)+SUMPRODUCT((BJU3:BJU42=BFZ25)*(BJX3:BJX42=BFZ29)*BKA3:BKA42)+SUMPRODUCT((BJU3:BJU42=BFZ26)*(BJX3:BJX42=BFZ25)*BKB3:BKB42)+SUMPRODUCT((BJU3:BJU42=BFZ27)*(BJX3:BJX42=BFZ25)*BKB3:BKB42)+SUMPRODUCT((BJU3:BJU42=BFZ28)*(BJX3:BJX42=BFZ25)*BKB3:BKB42)+SUMPRODUCT((BJU3:BJU42=BFZ29)*(BJX3:BJX42=BFZ25)*BKB3:BKB42)</f>
        <v>0</v>
      </c>
      <c r="BGN25" s="255">
        <f ca="1">SUMPRODUCT((BJU3:BJU42=BFZ25)*(BJX3:BJX42=BFZ26)*BKC3:BKC42)+SUMPRODUCT((BJU3:BJU42=BFZ25)*(BJX3:BJX42=BFZ27)*BKC3:BKC42)+SUMPRODUCT((BJU3:BJU42=BFZ25)*(BJX3:BJX42=BFZ28)*BKC3:BKC42)+SUMPRODUCT((BJU3:BJU42=BFZ25)*(BJX3:BJX42=BFZ29)*BKC3:BKC42)+SUMPRODUCT((BJU3:BJU42=BFZ26)*(BJX3:BJX42=BFZ25)*BKD3:BKD42)+SUMPRODUCT((BJU3:BJU42=BFZ27)*(BJX3:BJX42=BFZ25)*BKD3:BKD42)+SUMPRODUCT((BJU3:BJU42=BFZ28)*(BJX3:BJX42=BFZ25)*BKD3:BKD42)+SUMPRODUCT((BJU3:BJU42=BFZ29)*(BJX3:BJX42=BFZ25)*BKD3:BKD42)</f>
        <v>0</v>
      </c>
      <c r="BGO25" s="255">
        <f ca="1">BGA25*4+BGB25*2+BGM25+BGN25</f>
        <v>0</v>
      </c>
      <c r="BGP25" s="255">
        <f ca="1">IF(BFZ25&lt;&gt;"",RANK(BGO25,BGO25:BGO29),"")</f>
        <v>1</v>
      </c>
      <c r="BGQ25" s="255">
        <f ca="1">SUMPRODUCT((BGO25:BGO29=BGO25)*(BGF25:BGF29&gt;BGF25))</f>
        <v>0</v>
      </c>
      <c r="BGR25" s="255">
        <f ca="1">SUMPRODUCT((BGO25:BGO29=BGO25)*(BGF25:BGF29=BGF25)*(BGI25:BGI29&gt;BGI25))</f>
        <v>0</v>
      </c>
      <c r="BGS25" s="255">
        <f ca="1">SUMPRODUCT((BGO25:BGO29=BGO25)*(BGF25:BGF29=BGF25)*(BGI25:BGI29=BGI25)*(BGJ25:BGJ29&gt;BGJ25))</f>
        <v>0</v>
      </c>
      <c r="BGT25" s="255">
        <f ca="1">SUMPRODUCT((BGO25:BGO29=BGO25)*(BGF25:BGF29=BGF25)*(BGI25:BGI29=BGI25)*(BGJ25:BGJ29=BGJ25)*(BGK25:BGK29&gt;BGK25))</f>
        <v>0</v>
      </c>
      <c r="BGU25" s="255">
        <f ca="1">SUMPRODUCT((BGO25:BGO29=BGO25)*(BGF25:BGF29=BGF25)*(BGI25:BGI29=BGI25)*(BGJ25:BGJ29=BGJ25)*(BGK25:BGK29=BGK25)*(BGL25:BGL29&gt;BGL25))</f>
        <v>3</v>
      </c>
      <c r="BGV25" s="255">
        <f t="shared" ref="BGV25:BGV29" ca="1" si="1356">IF(BFZ25&lt;&gt;"",SUM(BGP25:BGU25),"")</f>
        <v>4</v>
      </c>
      <c r="BGW25" s="255" t="str">
        <f ca="1">IF(BFZ25&lt;&gt;"",INDEX(BFZ25:BFZ29,MATCH(1,BGV25:BGV29,0),0),"")</f>
        <v>Canada</v>
      </c>
      <c r="BJR25" s="255" t="str">
        <f ca="1">IF(BGW25&lt;&gt;"",BGW25,BFS25)</f>
        <v>Canada</v>
      </c>
      <c r="BJS25" s="255">
        <v>1</v>
      </c>
      <c r="BJT25" s="255">
        <v>23</v>
      </c>
      <c r="BJU25" s="255" t="str">
        <f t="shared" si="98"/>
        <v>New Zealand</v>
      </c>
      <c r="BJV25" s="255" t="str">
        <f ca="1">IF(OFFSET('All Players'!$W32,0,BJV$1)&lt;&gt;"",OFFSET('All Players'!$W32,0,BJV$1),"")</f>
        <v/>
      </c>
      <c r="BJW25" s="255" t="str">
        <f ca="1">IF(OFFSET('All Players'!$Y32,0,BJV$1)&lt;&gt;"",OFFSET('All Players'!$Y32,0,BJV$1),"")</f>
        <v/>
      </c>
      <c r="BJX25" s="255" t="str">
        <f t="shared" si="99"/>
        <v>Georgia</v>
      </c>
      <c r="BJY25" s="255" t="str">
        <f ca="1">IF(OFFSET('All Players'!$AA32,0,BJX$1)&lt;&gt;"",OFFSET('All Players'!$AA32,0,BJX$1),"")</f>
        <v/>
      </c>
      <c r="BJZ25" s="255" t="str">
        <f ca="1">IF(OFFSET('All Players'!$AC32,0,BJY$1)&lt;&gt;"",OFFSET('All Players'!$AC32,0,BJY$1),"")</f>
        <v/>
      </c>
      <c r="BKA25" s="255">
        <f t="shared" ca="1" si="100"/>
        <v>0</v>
      </c>
      <c r="BKB25" s="255">
        <f t="shared" ca="1" si="101"/>
        <v>0</v>
      </c>
      <c r="BKC25" s="255">
        <f t="shared" ca="1" si="102"/>
        <v>0</v>
      </c>
      <c r="BKD25" s="255">
        <f t="shared" ca="1" si="103"/>
        <v>0</v>
      </c>
      <c r="BKE25" s="255" t="str">
        <f t="shared" ca="1" si="104"/>
        <v/>
      </c>
      <c r="BKF25" s="255" t="str">
        <f t="shared" ca="1" si="105"/>
        <v/>
      </c>
      <c r="BKG25" s="255">
        <f ca="1">VLOOKUP(BKH25,BOY25:BOZ29,2,FALSE)</f>
        <v>4</v>
      </c>
      <c r="BKH25" s="255" t="s">
        <v>18</v>
      </c>
      <c r="BKI25" s="255">
        <f t="shared" ref="BKI25:BKI29" ca="1" si="1357">COUNTIFS(BPB$3:BPB$42,BKH25,BPL$3:BPL$42,"W")+COUNTIFS(BPE$3:BPE$42,BKH25,BPM$3:BPM$42,"W")</f>
        <v>0</v>
      </c>
      <c r="BKJ25" s="255">
        <f t="shared" ref="BKJ25:BKJ29" ca="1" si="1358">COUNTIFS(BPB$3:BPB$42,BKH25,BPL$3:BPL$42,"D")+COUNTIFS(BPE$3:BPE$42,BKH25,BPM$3:BPM$42,"D")</f>
        <v>0</v>
      </c>
      <c r="BKK25" s="255">
        <f t="shared" ref="BKK25:BKK29" ca="1" si="1359">COUNTIFS(BPB$3:BPB$42,BKH25,BPL$3:BPL$42,"L")+COUNTIFS(BPE$3:BPE$42,BKH25,BPM$3:BPM$42,"L")</f>
        <v>0</v>
      </c>
      <c r="BKL25" s="255">
        <f t="shared" ref="BKL25:BKL29" ca="1" si="1360">SUMIF(BPB$3:BPB$60,BKH25,BPC$3:BPC$60)+SUMIF(BPE$3:BPE$60,BKH25,BPD$3:BPD$60)</f>
        <v>0</v>
      </c>
      <c r="BKM25" s="255">
        <f ca="1">SUMIF(BPE$3:BPE$60,BKH25,BPC$3:BPC$60)+SUMIF(BPB$3:BPB$60,BKH25,BPD$3:BPD$60)</f>
        <v>0</v>
      </c>
      <c r="BKN25" s="255">
        <f t="shared" ref="BKN25:BKN29" ca="1" si="1361">BKL25-BKM25+1000</f>
        <v>1000</v>
      </c>
      <c r="BKO25" s="255">
        <f ca="1">SUMIF(BPB:BPB,BKH25,BPF:BPF)+SUMIF(BPE:BPE,BKH25,BPG:BPG)</f>
        <v>0</v>
      </c>
      <c r="BKP25" s="255">
        <f ca="1">SUMIF(BPE:BPE,BKH25,BPF:BPF)+SUMIF(BPB:BPB,BKH25,BPG:BPG)</f>
        <v>0</v>
      </c>
      <c r="BKQ25" s="255">
        <f t="shared" ref="BKQ25:BKQ29" ca="1" si="1362">BKO25-BKP25+1000</f>
        <v>1000</v>
      </c>
      <c r="BKR25" s="255">
        <f t="shared" ref="BKR25:BKR29" ca="1" si="1363">BKI25*4+BKJ25*2</f>
        <v>0</v>
      </c>
      <c r="BKS25" s="255">
        <f ca="1">SUMIF(BPB:BPB,BKH25,BPH:BPH)+SUMIF(BPE:BPE,BKH25,BPI:BPI)</f>
        <v>0</v>
      </c>
      <c r="BKT25" s="255">
        <f ca="1">SUMIF(BPB:BPB,BKH25,BPJ:BPJ)+SUMIF(BPE:BPE,BKH25,BPK:BPK)</f>
        <v>0</v>
      </c>
      <c r="BKU25" s="255">
        <f t="shared" ref="BKU25:BKU29" ca="1" si="1364">BKT25+BKS25+BKR25</f>
        <v>0</v>
      </c>
      <c r="BKV25" s="255">
        <v>7</v>
      </c>
      <c r="BKW25" s="255">
        <f ca="1">RANK(BKU25,BKU$25:BKU$29)</f>
        <v>1</v>
      </c>
      <c r="BKY25" s="255">
        <f ca="1">RANK(BKU25,BKU$25:BKU$29)+COUNTIF(BKU$25:BKU25,BKU25)-1</f>
        <v>1</v>
      </c>
      <c r="BKZ25" s="255" t="str">
        <f ca="1">INDEX(BKH$25:BKH$29,MATCH(1,BKY$25:BKY$29,0),0)</f>
        <v>France</v>
      </c>
      <c r="BLA25" s="255">
        <f ca="1">INDEX(BKW$25:BKW$29,MATCH(BKZ25,BKH$25:BKH$29,0),0)</f>
        <v>1</v>
      </c>
      <c r="BLB25" s="255" t="str">
        <f ca="1">IF(BLA26=1,BKZ25,"")</f>
        <v>France</v>
      </c>
      <c r="BLC25" s="255" t="str">
        <f ca="1">IF(BLA27=2,BKZ26,"")</f>
        <v/>
      </c>
      <c r="BLD25" s="255" t="str">
        <f ca="1">IF(BLA28=3,BKZ27,"")</f>
        <v/>
      </c>
      <c r="BLE25" s="255" t="str">
        <f ca="1">IF(BLA29=4,BKZ28,"")</f>
        <v/>
      </c>
      <c r="BLG25" s="255" t="str">
        <f ca="1">IF(BLB25&lt;&gt;"",BLB25,"")</f>
        <v>France</v>
      </c>
      <c r="BLH25" s="255">
        <f ca="1">SUMPRODUCT((BPB3:BPB42=BLG25)*(BPE3:BPE42=BLG26)*(BPL3:BPL42="W"))+SUMPRODUCT((BPB3:BPB42=BLG25)*(BPE3:BPE42=BLG27)*(BPL3:BPL42="W"))+SUMPRODUCT((BPB3:BPB42=BLG25)*(BPE3:BPE42=BLG28)*(BPL3:BPL42="W"))+SUMPRODUCT((BPB3:BPB42=BLG25)*(BPE3:BPE42=BLG29)*(BPL3:BPL42="W"))+SUMPRODUCT((BPB3:BPB42=BLG26)*(BPE3:BPE42=BLG25)*(BPM3:BPM42="W"))+SUMPRODUCT((BPB3:BPB42=BLG27)*(BPE3:BPE42=BLG25)*(BPM3:BPM42="W"))+SUMPRODUCT((BPB3:BPB42=BLG28)*(BPE3:BPE42=BLG25)*(BPM3:BPM42="W"))+SUMPRODUCT((BPB3:BPB42=BLG29)*(BPE3:BPE42=BLG25)*(BPM3:BPM42="W"))</f>
        <v>0</v>
      </c>
      <c r="BLI25" s="255">
        <f ca="1">SUMPRODUCT((BPB3:BPB42=BLG25)*(BPE3:BPE42=BLG26)*(BPL3:BPL42="D"))+SUMPRODUCT((BPB3:BPB42=BLG25)*(BPE3:BPE42=BLG27)*(BPL3:BPL42="D"))+SUMPRODUCT((BPB3:BPB42=BLG25)*(BPE3:BPE42=BLG28)*(BPL3:BPL42="D"))+SUMPRODUCT((BPB3:BPB42=BLG25)*(BPE3:BPE42=BLG29)*(BPL3:BPL42="D"))+SUMPRODUCT((BPB3:BPB42=BLG26)*(BPE3:BPE42=BLG25)*(BPL3:BPL42="D"))+SUMPRODUCT((BPB3:BPB42=BLG27)*(BPE3:BPE42=BLG25)*(BPL3:BPL42="D"))+SUMPRODUCT((BPB3:BPB42=BLG28)*(BPE3:BPE42=BLG25)*(BPL3:BPL42="D"))+SUMPRODUCT((BPB3:BPB42=BLG29)*(BPE3:BPE42=BLG25)*(BPL3:BPL42="D"))</f>
        <v>0</v>
      </c>
      <c r="BLJ25" s="255">
        <f ca="1">SUMPRODUCT((BPB3:BPB42=BLG25)*(BPE3:BPE42=BLG26)*(BPL3:BPL42="L"))+SUMPRODUCT((BPB3:BPB42=BLG25)*(BPE3:BPE42=BLG27)*(BPL3:BPL42="L"))+SUMPRODUCT((BPB3:BPB42=BLG25)*(BPE3:BPE42=BLG28)*(BPL3:BPL42="L"))+SUMPRODUCT((BPB3:BPB42=BLG25)*(BPE3:BPE42=BLG29)*(BPL3:BPL42="L"))+SUMPRODUCT((BPB3:BPB42=BLG26)*(BPE3:BPE42=BLG25)*(BPM3:BPM42="L"))+SUMPRODUCT((BPB3:BPB42=BLG27)*(BPE3:BPE42=BLG25)*(BPM3:BPM42="L"))+SUMPRODUCT((BPB3:BPB42=BLG28)*(BPE3:BPE42=BLG25)*(BPM3:BPM42="L"))+SUMPRODUCT((BPB3:BPB42=BLG29)*(BPE3:BPE42=BLG25)*(BPM3:BPM42="L"))</f>
        <v>0</v>
      </c>
      <c r="BLK25" s="255">
        <f ca="1">IF(BLG25&lt;&gt;"",VLOOKUP(BLG25,BKH4:BKL29,5,FALSE),0)</f>
        <v>0</v>
      </c>
      <c r="BLL25" s="255">
        <f ca="1">IF(BLG25&lt;&gt;"",VLOOKUP(BLG25,BKH4:BKM29,6,FALSE),0)</f>
        <v>0</v>
      </c>
      <c r="BLM25" s="255">
        <f ca="1">BLK25-BLL25+1000</f>
        <v>1000</v>
      </c>
      <c r="BLN25" s="255">
        <f ca="1">IF(BLG25&lt;&gt;"",VLOOKUP(BLG25,BKH4:BKO29,8,FALSE),0)</f>
        <v>0</v>
      </c>
      <c r="BLO25" s="255">
        <f ca="1">IF(BLG25&lt;&gt;"",VLOOKUP(BLG25,BKH4:BKP29,9,FALSE),0)</f>
        <v>0</v>
      </c>
      <c r="BLP25" s="255">
        <f ca="1">BLN25-BLO25+1000</f>
        <v>1000</v>
      </c>
      <c r="BLQ25" s="255">
        <f ca="1">IF(BLG25&lt;&gt;"",VLOOKUP(BLG25,BKH25:BKL29,5,FALSE),"")</f>
        <v>0</v>
      </c>
      <c r="BLR25" s="255">
        <f ca="1">IF(BLG25&lt;&gt;"",VLOOKUP(BLG25,BKH25:BKO29,8,FALSE),"")</f>
        <v>0</v>
      </c>
      <c r="BLS25" s="255">
        <f ca="1">IF(BLG25&lt;&gt;"",VLOOKUP(BLG25,BKH25:BKV29,15,FALSE),"")</f>
        <v>7</v>
      </c>
      <c r="BLT25" s="255">
        <f ca="1">SUMPRODUCT((BPB3:BPB42=BLG25)*(BPE3:BPE42=BLG26)*BPH3:BPH42)+SUMPRODUCT((BPB3:BPB42=BLG25)*(BPE3:BPE42=BLG27)*BPH3:BPH42)+SUMPRODUCT((BPB3:BPB42=BLG25)*(BPE3:BPE42=BLG28)*BPH3:BPH42)+SUMPRODUCT((BPB3:BPB42=BLG25)*(BPE3:BPE42=BLG29)*BPH3:BPH42)+SUMPRODUCT((BPB3:BPB42=BLG26)*(BPE3:BPE42=BLG25)*BPI3:BPI42)+SUMPRODUCT((BPB3:BPB42=BLG27)*(BPE3:BPE42=BLG25)*BPI3:BPI42)+SUMPRODUCT((BPB3:BPB42=BLG28)*(BPE3:BPE42=BLG25)*BPI3:BPI42)+SUMPRODUCT((BPB3:BPB42=BLG29)*(BPE3:BPE42=BLG25)*BPI3:BPI42)</f>
        <v>0</v>
      </c>
      <c r="BLU25" s="255">
        <f ca="1">SUMPRODUCT((BPB3:BPB42=BLG25)*(BPE3:BPE42=BLG26)*BPJ3:BPJ42)+SUMPRODUCT((BPB3:BPB42=BLG25)*(BPE3:BPE42=BLG27)*BPJ3:BPJ42)+SUMPRODUCT((BPB3:BPB42=BLG25)*(BPE3:BPE42=BLG28)*BPJ3:BPJ42)+SUMPRODUCT((BPB3:BPB42=BLG25)*(BPE3:BPE42=BLG29)*BPJ3:BPJ42)+SUMPRODUCT((BPB3:BPB42=BLG26)*(BPE3:BPE42=BLG25)*BPK3:BPK42)+SUMPRODUCT((BPB3:BPB42=BLG27)*(BPE3:BPE42=BLG25)*BPK3:BPK42)+SUMPRODUCT((BPB3:BPB42=BLG28)*(BPE3:BPE42=BLG25)*BPK3:BPK42)+SUMPRODUCT((BPB3:BPB42=BLG29)*(BPE3:BPE42=BLG25)*BPK3:BPK42)</f>
        <v>0</v>
      </c>
      <c r="BLV25" s="255">
        <f ca="1">BLH25*4+BLI25*2+BLT25+BLU25</f>
        <v>0</v>
      </c>
      <c r="BLW25" s="255">
        <f ca="1">IF(BLG25&lt;&gt;"",RANK(BLV25,BLV25:BLV29),"")</f>
        <v>1</v>
      </c>
      <c r="BLX25" s="255">
        <f ca="1">SUMPRODUCT((BLV25:BLV29=BLV25)*(BLM25:BLM29&gt;BLM25))</f>
        <v>0</v>
      </c>
      <c r="BLY25" s="255">
        <f ca="1">SUMPRODUCT((BLV25:BLV29=BLV25)*(BLM25:BLM29=BLM25)*(BLP25:BLP29&gt;BLP25))</f>
        <v>0</v>
      </c>
      <c r="BLZ25" s="255">
        <f ca="1">SUMPRODUCT((BLV25:BLV29=BLV25)*(BLM25:BLM29=BLM25)*(BLP25:BLP29=BLP25)*(BLQ25:BLQ29&gt;BLQ25))</f>
        <v>0</v>
      </c>
      <c r="BMA25" s="255">
        <f ca="1">SUMPRODUCT((BLV25:BLV29=BLV25)*(BLM25:BLM29=BLM25)*(BLP25:BLP29=BLP25)*(BLQ25:BLQ29=BLQ25)*(BLR25:BLR29&gt;BLR25))</f>
        <v>0</v>
      </c>
      <c r="BMB25" s="255">
        <f ca="1">SUMPRODUCT((BLV25:BLV29=BLV25)*(BLM25:BLM29=BLM25)*(BLP25:BLP29=BLP25)*(BLQ25:BLQ29=BLQ25)*(BLR25:BLR29=BLR25)*(BLS25:BLS29&gt;BLS25))</f>
        <v>3</v>
      </c>
      <c r="BMC25" s="255">
        <f t="shared" ref="BMC25:BMC29" ca="1" si="1365">IF(BLG25&lt;&gt;"",SUM(BLW25:BMB25),"")</f>
        <v>4</v>
      </c>
      <c r="BMD25" s="255" t="str">
        <f ca="1">IF(BLG25&lt;&gt;"",INDEX(BLG25:BLG29,MATCH(1,BMC25:BMC29,0),0),"")</f>
        <v>Canada</v>
      </c>
      <c r="BOY25" s="255" t="str">
        <f ca="1">IF(BMD25&lt;&gt;"",BMD25,BKZ25)</f>
        <v>Canada</v>
      </c>
      <c r="BOZ25" s="255">
        <v>1</v>
      </c>
      <c r="BPA25" s="255">
        <v>23</v>
      </c>
      <c r="BPB25" s="255" t="str">
        <f t="shared" si="106"/>
        <v>New Zealand</v>
      </c>
      <c r="BPC25" s="255" t="str">
        <f ca="1">IF(OFFSET('All Players'!$W32,0,BPC$1)&lt;&gt;"",OFFSET('All Players'!$W32,0,BPC$1),"")</f>
        <v/>
      </c>
      <c r="BPD25" s="255" t="str">
        <f ca="1">IF(OFFSET('All Players'!$Y32,0,BPC$1)&lt;&gt;"",OFFSET('All Players'!$Y32,0,BPC$1),"")</f>
        <v/>
      </c>
      <c r="BPE25" s="255" t="str">
        <f t="shared" si="107"/>
        <v>Georgia</v>
      </c>
      <c r="BPF25" s="255" t="str">
        <f ca="1">IF(OFFSET('All Players'!$AA32,0,BPE$1)&lt;&gt;"",OFFSET('All Players'!$AA32,0,BPE$1),"")</f>
        <v/>
      </c>
      <c r="BPG25" s="255" t="str">
        <f ca="1">IF(OFFSET('All Players'!$AC32,0,BPF$1)&lt;&gt;"",OFFSET('All Players'!$AC32,0,BPF$1),"")</f>
        <v/>
      </c>
      <c r="BPH25" s="255">
        <f t="shared" ca="1" si="108"/>
        <v>0</v>
      </c>
      <c r="BPI25" s="255">
        <f t="shared" ca="1" si="109"/>
        <v>0</v>
      </c>
      <c r="BPJ25" s="255">
        <f t="shared" ca="1" si="110"/>
        <v>0</v>
      </c>
      <c r="BPK25" s="255">
        <f t="shared" ca="1" si="111"/>
        <v>0</v>
      </c>
      <c r="BPL25" s="255" t="str">
        <f t="shared" ca="1" si="112"/>
        <v/>
      </c>
      <c r="BPM25" s="255" t="str">
        <f t="shared" ca="1" si="113"/>
        <v/>
      </c>
      <c r="BPN25" s="255">
        <f ca="1">VLOOKUP(BPO25,BUF25:BUG29,2,FALSE)</f>
        <v>4</v>
      </c>
      <c r="BPO25" s="255" t="s">
        <v>18</v>
      </c>
      <c r="BPP25" s="255">
        <f t="shared" ref="BPP25:BPP29" ca="1" si="1366">COUNTIFS(BUI$3:BUI$42,BPO25,BUS$3:BUS$42,"W")+COUNTIFS(BUL$3:BUL$42,BPO25,BUT$3:BUT$42,"W")</f>
        <v>0</v>
      </c>
      <c r="BPQ25" s="255">
        <f t="shared" ref="BPQ25:BPQ29" ca="1" si="1367">COUNTIFS(BUI$3:BUI$42,BPO25,BUS$3:BUS$42,"D")+COUNTIFS(BUL$3:BUL$42,BPO25,BUT$3:BUT$42,"D")</f>
        <v>0</v>
      </c>
      <c r="BPR25" s="255">
        <f t="shared" ref="BPR25:BPR29" ca="1" si="1368">COUNTIFS(BUI$3:BUI$42,BPO25,BUS$3:BUS$42,"L")+COUNTIFS(BUL$3:BUL$42,BPO25,BUT$3:BUT$42,"L")</f>
        <v>0</v>
      </c>
      <c r="BPS25" s="255">
        <f t="shared" ref="BPS25:BPS29" ca="1" si="1369">SUMIF(BUI$3:BUI$60,BPO25,BUJ$3:BUJ$60)+SUMIF(BUL$3:BUL$60,BPO25,BUK$3:BUK$60)</f>
        <v>0</v>
      </c>
      <c r="BPT25" s="255">
        <f ca="1">SUMIF(BUL$3:BUL$60,BPO25,BUJ$3:BUJ$60)+SUMIF(BUI$3:BUI$60,BPO25,BUK$3:BUK$60)</f>
        <v>0</v>
      </c>
      <c r="BPU25" s="255">
        <f t="shared" ref="BPU25:BPU29" ca="1" si="1370">BPS25-BPT25+1000</f>
        <v>1000</v>
      </c>
      <c r="BPV25" s="255">
        <f ca="1">SUMIF(BUI:BUI,BPO25,BUM:BUM)+SUMIF(BUL:BUL,BPO25,BUN:BUN)</f>
        <v>0</v>
      </c>
      <c r="BPW25" s="255">
        <f ca="1">SUMIF(BUL:BUL,BPO25,BUM:BUM)+SUMIF(BUI:BUI,BPO25,BUN:BUN)</f>
        <v>0</v>
      </c>
      <c r="BPX25" s="255">
        <f t="shared" ref="BPX25:BPX29" ca="1" si="1371">BPV25-BPW25+1000</f>
        <v>1000</v>
      </c>
      <c r="BPY25" s="255">
        <f t="shared" ref="BPY25:BPY29" ca="1" si="1372">BPP25*4+BPQ25*2</f>
        <v>0</v>
      </c>
      <c r="BPZ25" s="255">
        <f ca="1">SUMIF(BUI:BUI,BPO25,BUO:BUO)+SUMIF(BUL:BUL,BPO25,BUP:BUP)</f>
        <v>0</v>
      </c>
      <c r="BQA25" s="255">
        <f ca="1">SUMIF(BUI:BUI,BPO25,BUQ:BUQ)+SUMIF(BUL:BUL,BPO25,BUR:BUR)</f>
        <v>0</v>
      </c>
      <c r="BQB25" s="255">
        <f t="shared" ref="BQB25:BQB29" ca="1" si="1373">BQA25+BPZ25+BPY25</f>
        <v>0</v>
      </c>
      <c r="BQC25" s="255">
        <v>7</v>
      </c>
      <c r="BQD25" s="255">
        <f ca="1">RANK(BQB25,BQB$25:BQB$29)</f>
        <v>1</v>
      </c>
      <c r="BQF25" s="255">
        <f ca="1">RANK(BQB25,BQB$25:BQB$29)+COUNTIF(BQB$25:BQB25,BQB25)-1</f>
        <v>1</v>
      </c>
      <c r="BQG25" s="255" t="str">
        <f ca="1">INDEX(BPO$25:BPO$29,MATCH(1,BQF$25:BQF$29,0),0)</f>
        <v>France</v>
      </c>
      <c r="BQH25" s="255">
        <f ca="1">INDEX(BQD$25:BQD$29,MATCH(BQG25,BPO$25:BPO$29,0),0)</f>
        <v>1</v>
      </c>
      <c r="BQI25" s="255" t="str">
        <f ca="1">IF(BQH26=1,BQG25,"")</f>
        <v>France</v>
      </c>
      <c r="BQJ25" s="255" t="str">
        <f ca="1">IF(BQH27=2,BQG26,"")</f>
        <v/>
      </c>
      <c r="BQK25" s="255" t="str">
        <f ca="1">IF(BQH28=3,BQG27,"")</f>
        <v/>
      </c>
      <c r="BQL25" s="255" t="str">
        <f ca="1">IF(BQH29=4,BQG28,"")</f>
        <v/>
      </c>
      <c r="BQN25" s="255" t="str">
        <f ca="1">IF(BQI25&lt;&gt;"",BQI25,"")</f>
        <v>France</v>
      </c>
      <c r="BQO25" s="255">
        <f ca="1">SUMPRODUCT((BUI3:BUI42=BQN25)*(BUL3:BUL42=BQN26)*(BUS3:BUS42="W"))+SUMPRODUCT((BUI3:BUI42=BQN25)*(BUL3:BUL42=BQN27)*(BUS3:BUS42="W"))+SUMPRODUCT((BUI3:BUI42=BQN25)*(BUL3:BUL42=BQN28)*(BUS3:BUS42="W"))+SUMPRODUCT((BUI3:BUI42=BQN25)*(BUL3:BUL42=BQN29)*(BUS3:BUS42="W"))+SUMPRODUCT((BUI3:BUI42=BQN26)*(BUL3:BUL42=BQN25)*(BUT3:BUT42="W"))+SUMPRODUCT((BUI3:BUI42=BQN27)*(BUL3:BUL42=BQN25)*(BUT3:BUT42="W"))+SUMPRODUCT((BUI3:BUI42=BQN28)*(BUL3:BUL42=BQN25)*(BUT3:BUT42="W"))+SUMPRODUCT((BUI3:BUI42=BQN29)*(BUL3:BUL42=BQN25)*(BUT3:BUT42="W"))</f>
        <v>0</v>
      </c>
      <c r="BQP25" s="255">
        <f ca="1">SUMPRODUCT((BUI3:BUI42=BQN25)*(BUL3:BUL42=BQN26)*(BUS3:BUS42="D"))+SUMPRODUCT((BUI3:BUI42=BQN25)*(BUL3:BUL42=BQN27)*(BUS3:BUS42="D"))+SUMPRODUCT((BUI3:BUI42=BQN25)*(BUL3:BUL42=BQN28)*(BUS3:BUS42="D"))+SUMPRODUCT((BUI3:BUI42=BQN25)*(BUL3:BUL42=BQN29)*(BUS3:BUS42="D"))+SUMPRODUCT((BUI3:BUI42=BQN26)*(BUL3:BUL42=BQN25)*(BUS3:BUS42="D"))+SUMPRODUCT((BUI3:BUI42=BQN27)*(BUL3:BUL42=BQN25)*(BUS3:BUS42="D"))+SUMPRODUCT((BUI3:BUI42=BQN28)*(BUL3:BUL42=BQN25)*(BUS3:BUS42="D"))+SUMPRODUCT((BUI3:BUI42=BQN29)*(BUL3:BUL42=BQN25)*(BUS3:BUS42="D"))</f>
        <v>0</v>
      </c>
      <c r="BQQ25" s="255">
        <f ca="1">SUMPRODUCT((BUI3:BUI42=BQN25)*(BUL3:BUL42=BQN26)*(BUS3:BUS42="L"))+SUMPRODUCT((BUI3:BUI42=BQN25)*(BUL3:BUL42=BQN27)*(BUS3:BUS42="L"))+SUMPRODUCT((BUI3:BUI42=BQN25)*(BUL3:BUL42=BQN28)*(BUS3:BUS42="L"))+SUMPRODUCT((BUI3:BUI42=BQN25)*(BUL3:BUL42=BQN29)*(BUS3:BUS42="L"))+SUMPRODUCT((BUI3:BUI42=BQN26)*(BUL3:BUL42=BQN25)*(BUT3:BUT42="L"))+SUMPRODUCT((BUI3:BUI42=BQN27)*(BUL3:BUL42=BQN25)*(BUT3:BUT42="L"))+SUMPRODUCT((BUI3:BUI42=BQN28)*(BUL3:BUL42=BQN25)*(BUT3:BUT42="L"))+SUMPRODUCT((BUI3:BUI42=BQN29)*(BUL3:BUL42=BQN25)*(BUT3:BUT42="L"))</f>
        <v>0</v>
      </c>
      <c r="BQR25" s="255">
        <f ca="1">IF(BQN25&lt;&gt;"",VLOOKUP(BQN25,BPO4:BPS29,5,FALSE),0)</f>
        <v>0</v>
      </c>
      <c r="BQS25" s="255">
        <f ca="1">IF(BQN25&lt;&gt;"",VLOOKUP(BQN25,BPO4:BPT29,6,FALSE),0)</f>
        <v>0</v>
      </c>
      <c r="BQT25" s="255">
        <f ca="1">BQR25-BQS25+1000</f>
        <v>1000</v>
      </c>
      <c r="BQU25" s="255">
        <f ca="1">IF(BQN25&lt;&gt;"",VLOOKUP(BQN25,BPO4:BPV29,8,FALSE),0)</f>
        <v>0</v>
      </c>
      <c r="BQV25" s="255">
        <f ca="1">IF(BQN25&lt;&gt;"",VLOOKUP(BQN25,BPO4:BPW29,9,FALSE),0)</f>
        <v>0</v>
      </c>
      <c r="BQW25" s="255">
        <f ca="1">BQU25-BQV25+1000</f>
        <v>1000</v>
      </c>
      <c r="BQX25" s="255">
        <f ca="1">IF(BQN25&lt;&gt;"",VLOOKUP(BQN25,BPO25:BPS29,5,FALSE),"")</f>
        <v>0</v>
      </c>
      <c r="BQY25" s="255">
        <f ca="1">IF(BQN25&lt;&gt;"",VLOOKUP(BQN25,BPO25:BPV29,8,FALSE),"")</f>
        <v>0</v>
      </c>
      <c r="BQZ25" s="255">
        <f ca="1">IF(BQN25&lt;&gt;"",VLOOKUP(BQN25,BPO25:BQC29,15,FALSE),"")</f>
        <v>7</v>
      </c>
      <c r="BRA25" s="255">
        <f ca="1">SUMPRODUCT((BUI3:BUI42=BQN25)*(BUL3:BUL42=BQN26)*BUO3:BUO42)+SUMPRODUCT((BUI3:BUI42=BQN25)*(BUL3:BUL42=BQN27)*BUO3:BUO42)+SUMPRODUCT((BUI3:BUI42=BQN25)*(BUL3:BUL42=BQN28)*BUO3:BUO42)+SUMPRODUCT((BUI3:BUI42=BQN25)*(BUL3:BUL42=BQN29)*BUO3:BUO42)+SUMPRODUCT((BUI3:BUI42=BQN26)*(BUL3:BUL42=BQN25)*BUP3:BUP42)+SUMPRODUCT((BUI3:BUI42=BQN27)*(BUL3:BUL42=BQN25)*BUP3:BUP42)+SUMPRODUCT((BUI3:BUI42=BQN28)*(BUL3:BUL42=BQN25)*BUP3:BUP42)+SUMPRODUCT((BUI3:BUI42=BQN29)*(BUL3:BUL42=BQN25)*BUP3:BUP42)</f>
        <v>0</v>
      </c>
      <c r="BRB25" s="255">
        <f ca="1">SUMPRODUCT((BUI3:BUI42=BQN25)*(BUL3:BUL42=BQN26)*BUQ3:BUQ42)+SUMPRODUCT((BUI3:BUI42=BQN25)*(BUL3:BUL42=BQN27)*BUQ3:BUQ42)+SUMPRODUCT((BUI3:BUI42=BQN25)*(BUL3:BUL42=BQN28)*BUQ3:BUQ42)+SUMPRODUCT((BUI3:BUI42=BQN25)*(BUL3:BUL42=BQN29)*BUQ3:BUQ42)+SUMPRODUCT((BUI3:BUI42=BQN26)*(BUL3:BUL42=BQN25)*BUR3:BUR42)+SUMPRODUCT((BUI3:BUI42=BQN27)*(BUL3:BUL42=BQN25)*BUR3:BUR42)+SUMPRODUCT((BUI3:BUI42=BQN28)*(BUL3:BUL42=BQN25)*BUR3:BUR42)+SUMPRODUCT((BUI3:BUI42=BQN29)*(BUL3:BUL42=BQN25)*BUR3:BUR42)</f>
        <v>0</v>
      </c>
      <c r="BRC25" s="255">
        <f ca="1">BQO25*4+BQP25*2+BRA25+BRB25</f>
        <v>0</v>
      </c>
      <c r="BRD25" s="255">
        <f ca="1">IF(BQN25&lt;&gt;"",RANK(BRC25,BRC25:BRC29),"")</f>
        <v>1</v>
      </c>
      <c r="BRE25" s="255">
        <f ca="1">SUMPRODUCT((BRC25:BRC29=BRC25)*(BQT25:BQT29&gt;BQT25))</f>
        <v>0</v>
      </c>
      <c r="BRF25" s="255">
        <f ca="1">SUMPRODUCT((BRC25:BRC29=BRC25)*(BQT25:BQT29=BQT25)*(BQW25:BQW29&gt;BQW25))</f>
        <v>0</v>
      </c>
      <c r="BRG25" s="255">
        <f ca="1">SUMPRODUCT((BRC25:BRC29=BRC25)*(BQT25:BQT29=BQT25)*(BQW25:BQW29=BQW25)*(BQX25:BQX29&gt;BQX25))</f>
        <v>0</v>
      </c>
      <c r="BRH25" s="255">
        <f ca="1">SUMPRODUCT((BRC25:BRC29=BRC25)*(BQT25:BQT29=BQT25)*(BQW25:BQW29=BQW25)*(BQX25:BQX29=BQX25)*(BQY25:BQY29&gt;BQY25))</f>
        <v>0</v>
      </c>
      <c r="BRI25" s="255">
        <f ca="1">SUMPRODUCT((BRC25:BRC29=BRC25)*(BQT25:BQT29=BQT25)*(BQW25:BQW29=BQW25)*(BQX25:BQX29=BQX25)*(BQY25:BQY29=BQY25)*(BQZ25:BQZ29&gt;BQZ25))</f>
        <v>3</v>
      </c>
      <c r="BRJ25" s="255">
        <f t="shared" ref="BRJ25:BRJ29" ca="1" si="1374">IF(BQN25&lt;&gt;"",SUM(BRD25:BRI25),"")</f>
        <v>4</v>
      </c>
      <c r="BRK25" s="255" t="str">
        <f ca="1">IF(BQN25&lt;&gt;"",INDEX(BQN25:BQN29,MATCH(1,BRJ25:BRJ29,0),0),"")</f>
        <v>Canada</v>
      </c>
      <c r="BUF25" s="255" t="str">
        <f ca="1">IF(BRK25&lt;&gt;"",BRK25,BQG25)</f>
        <v>Canada</v>
      </c>
      <c r="BUG25" s="255">
        <v>1</v>
      </c>
      <c r="BUH25" s="255">
        <v>23</v>
      </c>
      <c r="BUI25" s="255" t="str">
        <f t="shared" si="114"/>
        <v>New Zealand</v>
      </c>
      <c r="BUJ25" s="255" t="str">
        <f ca="1">IF(OFFSET('All Players'!$W32,0,BUJ$1)&lt;&gt;"",OFFSET('All Players'!$W32,0,BUJ$1),"")</f>
        <v/>
      </c>
      <c r="BUK25" s="255" t="str">
        <f ca="1">IF(OFFSET('All Players'!$Y32,0,BUJ$1)&lt;&gt;"",OFFSET('All Players'!$Y32,0,BUJ$1),"")</f>
        <v/>
      </c>
      <c r="BUL25" s="255" t="str">
        <f t="shared" si="115"/>
        <v>Georgia</v>
      </c>
      <c r="BUM25" s="255" t="str">
        <f ca="1">IF(OFFSET('All Players'!$AA32,0,BUL$1)&lt;&gt;"",OFFSET('All Players'!$AA32,0,BUL$1),"")</f>
        <v/>
      </c>
      <c r="BUN25" s="255" t="str">
        <f ca="1">IF(OFFSET('All Players'!$AC32,0,BUM$1)&lt;&gt;"",OFFSET('All Players'!$AC32,0,BUM$1),"")</f>
        <v/>
      </c>
      <c r="BUO25" s="255">
        <f t="shared" ca="1" si="116"/>
        <v>0</v>
      </c>
      <c r="BUP25" s="255">
        <f t="shared" ca="1" si="117"/>
        <v>0</v>
      </c>
      <c r="BUQ25" s="255">
        <f t="shared" ca="1" si="118"/>
        <v>0</v>
      </c>
      <c r="BUR25" s="255">
        <f t="shared" ca="1" si="119"/>
        <v>0</v>
      </c>
      <c r="BUS25" s="255" t="str">
        <f t="shared" ca="1" si="120"/>
        <v/>
      </c>
      <c r="BUT25" s="255" t="str">
        <f t="shared" ca="1" si="121"/>
        <v/>
      </c>
      <c r="BUU25" s="255">
        <f ca="1">VLOOKUP(BUV25,BZM25:BZN29,2,FALSE)</f>
        <v>4</v>
      </c>
      <c r="BUV25" s="255" t="s">
        <v>18</v>
      </c>
      <c r="BUW25" s="255">
        <f t="shared" ref="BUW25:BUW29" ca="1" si="1375">COUNTIFS(BZP$3:BZP$42,BUV25,BZZ$3:BZZ$42,"W")+COUNTIFS(BZS$3:BZS$42,BUV25,CAA$3:CAA$42,"W")</f>
        <v>0</v>
      </c>
      <c r="BUX25" s="255">
        <f t="shared" ref="BUX25:BUX29" ca="1" si="1376">COUNTIFS(BZP$3:BZP$42,BUV25,BZZ$3:BZZ$42,"D")+COUNTIFS(BZS$3:BZS$42,BUV25,CAA$3:CAA$42,"D")</f>
        <v>0</v>
      </c>
      <c r="BUY25" s="255">
        <f t="shared" ref="BUY25:BUY29" ca="1" si="1377">COUNTIFS(BZP$3:BZP$42,BUV25,BZZ$3:BZZ$42,"L")+COUNTIFS(BZS$3:BZS$42,BUV25,CAA$3:CAA$42,"L")</f>
        <v>0</v>
      </c>
      <c r="BUZ25" s="255">
        <f t="shared" ref="BUZ25:BUZ29" ca="1" si="1378">SUMIF(BZP$3:BZP$60,BUV25,BZQ$3:BZQ$60)+SUMIF(BZS$3:BZS$60,BUV25,BZR$3:BZR$60)</f>
        <v>0</v>
      </c>
      <c r="BVA25" s="255">
        <f ca="1">SUMIF(BZS$3:BZS$60,BUV25,BZQ$3:BZQ$60)+SUMIF(BZP$3:BZP$60,BUV25,BZR$3:BZR$60)</f>
        <v>0</v>
      </c>
      <c r="BVB25" s="255">
        <f t="shared" ref="BVB25:BVB29" ca="1" si="1379">BUZ25-BVA25+1000</f>
        <v>1000</v>
      </c>
      <c r="BVC25" s="255">
        <f ca="1">SUMIF(BZP:BZP,BUV25,BZT:BZT)+SUMIF(BZS:BZS,BUV25,BZU:BZU)</f>
        <v>0</v>
      </c>
      <c r="BVD25" s="255">
        <f ca="1">SUMIF(BZS:BZS,BUV25,BZT:BZT)+SUMIF(BZP:BZP,BUV25,BZU:BZU)</f>
        <v>0</v>
      </c>
      <c r="BVE25" s="255">
        <f t="shared" ref="BVE25:BVE29" ca="1" si="1380">BVC25-BVD25+1000</f>
        <v>1000</v>
      </c>
      <c r="BVF25" s="255">
        <f t="shared" ref="BVF25:BVF29" ca="1" si="1381">BUW25*4+BUX25*2</f>
        <v>0</v>
      </c>
      <c r="BVG25" s="255">
        <f ca="1">SUMIF(BZP:BZP,BUV25,BZV:BZV)+SUMIF(BZS:BZS,BUV25,BZW:BZW)</f>
        <v>0</v>
      </c>
      <c r="BVH25" s="255">
        <f ca="1">SUMIF(BZP:BZP,BUV25,BZX:BZX)+SUMIF(BZS:BZS,BUV25,BZY:BZY)</f>
        <v>0</v>
      </c>
      <c r="BVI25" s="255">
        <f t="shared" ref="BVI25:BVI29" ca="1" si="1382">BVH25+BVG25+BVF25</f>
        <v>0</v>
      </c>
      <c r="BVJ25" s="255">
        <v>7</v>
      </c>
      <c r="BVK25" s="255">
        <f ca="1">RANK(BVI25,BVI$25:BVI$29)</f>
        <v>1</v>
      </c>
      <c r="BVM25" s="255">
        <f ca="1">RANK(BVI25,BVI$25:BVI$29)+COUNTIF(BVI$25:BVI25,BVI25)-1</f>
        <v>1</v>
      </c>
      <c r="BVN25" s="255" t="str">
        <f ca="1">INDEX(BUV$25:BUV$29,MATCH(1,BVM$25:BVM$29,0),0)</f>
        <v>France</v>
      </c>
      <c r="BVO25" s="255">
        <f ca="1">INDEX(BVK$25:BVK$29,MATCH(BVN25,BUV$25:BUV$29,0),0)</f>
        <v>1</v>
      </c>
      <c r="BVP25" s="255" t="str">
        <f ca="1">IF(BVO26=1,BVN25,"")</f>
        <v>France</v>
      </c>
      <c r="BVQ25" s="255" t="str">
        <f ca="1">IF(BVO27=2,BVN26,"")</f>
        <v/>
      </c>
      <c r="BVR25" s="255" t="str">
        <f ca="1">IF(BVO28=3,BVN27,"")</f>
        <v/>
      </c>
      <c r="BVS25" s="255" t="str">
        <f ca="1">IF(BVO29=4,BVN28,"")</f>
        <v/>
      </c>
      <c r="BVU25" s="255" t="str">
        <f ca="1">IF(BVP25&lt;&gt;"",BVP25,"")</f>
        <v>France</v>
      </c>
      <c r="BVV25" s="255">
        <f ca="1">SUMPRODUCT((BZP3:BZP42=BVU25)*(BZS3:BZS42=BVU26)*(BZZ3:BZZ42="W"))+SUMPRODUCT((BZP3:BZP42=BVU25)*(BZS3:BZS42=BVU27)*(BZZ3:BZZ42="W"))+SUMPRODUCT((BZP3:BZP42=BVU25)*(BZS3:BZS42=BVU28)*(BZZ3:BZZ42="W"))+SUMPRODUCT((BZP3:BZP42=BVU25)*(BZS3:BZS42=BVU29)*(BZZ3:BZZ42="W"))+SUMPRODUCT((BZP3:BZP42=BVU26)*(BZS3:BZS42=BVU25)*(CAA3:CAA42="W"))+SUMPRODUCT((BZP3:BZP42=BVU27)*(BZS3:BZS42=BVU25)*(CAA3:CAA42="W"))+SUMPRODUCT((BZP3:BZP42=BVU28)*(BZS3:BZS42=BVU25)*(CAA3:CAA42="W"))+SUMPRODUCT((BZP3:BZP42=BVU29)*(BZS3:BZS42=BVU25)*(CAA3:CAA42="W"))</f>
        <v>0</v>
      </c>
      <c r="BVW25" s="255">
        <f ca="1">SUMPRODUCT((BZP3:BZP42=BVU25)*(BZS3:BZS42=BVU26)*(BZZ3:BZZ42="D"))+SUMPRODUCT((BZP3:BZP42=BVU25)*(BZS3:BZS42=BVU27)*(BZZ3:BZZ42="D"))+SUMPRODUCT((BZP3:BZP42=BVU25)*(BZS3:BZS42=BVU28)*(BZZ3:BZZ42="D"))+SUMPRODUCT((BZP3:BZP42=BVU25)*(BZS3:BZS42=BVU29)*(BZZ3:BZZ42="D"))+SUMPRODUCT((BZP3:BZP42=BVU26)*(BZS3:BZS42=BVU25)*(BZZ3:BZZ42="D"))+SUMPRODUCT((BZP3:BZP42=BVU27)*(BZS3:BZS42=BVU25)*(BZZ3:BZZ42="D"))+SUMPRODUCT((BZP3:BZP42=BVU28)*(BZS3:BZS42=BVU25)*(BZZ3:BZZ42="D"))+SUMPRODUCT((BZP3:BZP42=BVU29)*(BZS3:BZS42=BVU25)*(BZZ3:BZZ42="D"))</f>
        <v>0</v>
      </c>
      <c r="BVX25" s="255">
        <f ca="1">SUMPRODUCT((BZP3:BZP42=BVU25)*(BZS3:BZS42=BVU26)*(BZZ3:BZZ42="L"))+SUMPRODUCT((BZP3:BZP42=BVU25)*(BZS3:BZS42=BVU27)*(BZZ3:BZZ42="L"))+SUMPRODUCT((BZP3:BZP42=BVU25)*(BZS3:BZS42=BVU28)*(BZZ3:BZZ42="L"))+SUMPRODUCT((BZP3:BZP42=BVU25)*(BZS3:BZS42=BVU29)*(BZZ3:BZZ42="L"))+SUMPRODUCT((BZP3:BZP42=BVU26)*(BZS3:BZS42=BVU25)*(CAA3:CAA42="L"))+SUMPRODUCT((BZP3:BZP42=BVU27)*(BZS3:BZS42=BVU25)*(CAA3:CAA42="L"))+SUMPRODUCT((BZP3:BZP42=BVU28)*(BZS3:BZS42=BVU25)*(CAA3:CAA42="L"))+SUMPRODUCT((BZP3:BZP42=BVU29)*(BZS3:BZS42=BVU25)*(CAA3:CAA42="L"))</f>
        <v>0</v>
      </c>
      <c r="BVY25" s="255">
        <f ca="1">IF(BVU25&lt;&gt;"",VLOOKUP(BVU25,BUV4:BUZ29,5,FALSE),0)</f>
        <v>0</v>
      </c>
      <c r="BVZ25" s="255">
        <f ca="1">IF(BVU25&lt;&gt;"",VLOOKUP(BVU25,BUV4:BVA29,6,FALSE),0)</f>
        <v>0</v>
      </c>
      <c r="BWA25" s="255">
        <f ca="1">BVY25-BVZ25+1000</f>
        <v>1000</v>
      </c>
      <c r="BWB25" s="255">
        <f ca="1">IF(BVU25&lt;&gt;"",VLOOKUP(BVU25,BUV4:BVC29,8,FALSE),0)</f>
        <v>0</v>
      </c>
      <c r="BWC25" s="255">
        <f ca="1">IF(BVU25&lt;&gt;"",VLOOKUP(BVU25,BUV4:BVD29,9,FALSE),0)</f>
        <v>0</v>
      </c>
      <c r="BWD25" s="255">
        <f ca="1">BWB25-BWC25+1000</f>
        <v>1000</v>
      </c>
      <c r="BWE25" s="255">
        <f ca="1">IF(BVU25&lt;&gt;"",VLOOKUP(BVU25,BUV25:BUZ29,5,FALSE),"")</f>
        <v>0</v>
      </c>
      <c r="BWF25" s="255">
        <f ca="1">IF(BVU25&lt;&gt;"",VLOOKUP(BVU25,BUV25:BVC29,8,FALSE),"")</f>
        <v>0</v>
      </c>
      <c r="BWG25" s="255">
        <f ca="1">IF(BVU25&lt;&gt;"",VLOOKUP(BVU25,BUV25:BVJ29,15,FALSE),"")</f>
        <v>7</v>
      </c>
      <c r="BWH25" s="255">
        <f ca="1">SUMPRODUCT((BZP3:BZP42=BVU25)*(BZS3:BZS42=BVU26)*BZV3:BZV42)+SUMPRODUCT((BZP3:BZP42=BVU25)*(BZS3:BZS42=BVU27)*BZV3:BZV42)+SUMPRODUCT((BZP3:BZP42=BVU25)*(BZS3:BZS42=BVU28)*BZV3:BZV42)+SUMPRODUCT((BZP3:BZP42=BVU25)*(BZS3:BZS42=BVU29)*BZV3:BZV42)+SUMPRODUCT((BZP3:BZP42=BVU26)*(BZS3:BZS42=BVU25)*BZW3:BZW42)+SUMPRODUCT((BZP3:BZP42=BVU27)*(BZS3:BZS42=BVU25)*BZW3:BZW42)+SUMPRODUCT((BZP3:BZP42=BVU28)*(BZS3:BZS42=BVU25)*BZW3:BZW42)+SUMPRODUCT((BZP3:BZP42=BVU29)*(BZS3:BZS42=BVU25)*BZW3:BZW42)</f>
        <v>0</v>
      </c>
      <c r="BWI25" s="255">
        <f ca="1">SUMPRODUCT((BZP3:BZP42=BVU25)*(BZS3:BZS42=BVU26)*BZX3:BZX42)+SUMPRODUCT((BZP3:BZP42=BVU25)*(BZS3:BZS42=BVU27)*BZX3:BZX42)+SUMPRODUCT((BZP3:BZP42=BVU25)*(BZS3:BZS42=BVU28)*BZX3:BZX42)+SUMPRODUCT((BZP3:BZP42=BVU25)*(BZS3:BZS42=BVU29)*BZX3:BZX42)+SUMPRODUCT((BZP3:BZP42=BVU26)*(BZS3:BZS42=BVU25)*BZY3:BZY42)+SUMPRODUCT((BZP3:BZP42=BVU27)*(BZS3:BZS42=BVU25)*BZY3:BZY42)+SUMPRODUCT((BZP3:BZP42=BVU28)*(BZS3:BZS42=BVU25)*BZY3:BZY42)+SUMPRODUCT((BZP3:BZP42=BVU29)*(BZS3:BZS42=BVU25)*BZY3:BZY42)</f>
        <v>0</v>
      </c>
      <c r="BWJ25" s="255">
        <f ca="1">BVV25*4+BVW25*2+BWH25+BWI25</f>
        <v>0</v>
      </c>
      <c r="BWK25" s="255">
        <f ca="1">IF(BVU25&lt;&gt;"",RANK(BWJ25,BWJ25:BWJ29),"")</f>
        <v>1</v>
      </c>
      <c r="BWL25" s="255">
        <f ca="1">SUMPRODUCT((BWJ25:BWJ29=BWJ25)*(BWA25:BWA29&gt;BWA25))</f>
        <v>0</v>
      </c>
      <c r="BWM25" s="255">
        <f ca="1">SUMPRODUCT((BWJ25:BWJ29=BWJ25)*(BWA25:BWA29=BWA25)*(BWD25:BWD29&gt;BWD25))</f>
        <v>0</v>
      </c>
      <c r="BWN25" s="255">
        <f ca="1">SUMPRODUCT((BWJ25:BWJ29=BWJ25)*(BWA25:BWA29=BWA25)*(BWD25:BWD29=BWD25)*(BWE25:BWE29&gt;BWE25))</f>
        <v>0</v>
      </c>
      <c r="BWO25" s="255">
        <f ca="1">SUMPRODUCT((BWJ25:BWJ29=BWJ25)*(BWA25:BWA29=BWA25)*(BWD25:BWD29=BWD25)*(BWE25:BWE29=BWE25)*(BWF25:BWF29&gt;BWF25))</f>
        <v>0</v>
      </c>
      <c r="BWP25" s="255">
        <f ca="1">SUMPRODUCT((BWJ25:BWJ29=BWJ25)*(BWA25:BWA29=BWA25)*(BWD25:BWD29=BWD25)*(BWE25:BWE29=BWE25)*(BWF25:BWF29=BWF25)*(BWG25:BWG29&gt;BWG25))</f>
        <v>3</v>
      </c>
      <c r="BWQ25" s="255">
        <f t="shared" ref="BWQ25:BWQ29" ca="1" si="1383">IF(BVU25&lt;&gt;"",SUM(BWK25:BWP25),"")</f>
        <v>4</v>
      </c>
      <c r="BWR25" s="255" t="str">
        <f ca="1">IF(BVU25&lt;&gt;"",INDEX(BVU25:BVU29,MATCH(1,BWQ25:BWQ29,0),0),"")</f>
        <v>Canada</v>
      </c>
      <c r="BZM25" s="255" t="str">
        <f ca="1">IF(BWR25&lt;&gt;"",BWR25,BVN25)</f>
        <v>Canada</v>
      </c>
      <c r="BZN25" s="255">
        <v>1</v>
      </c>
      <c r="BZO25" s="255">
        <v>23</v>
      </c>
      <c r="BZP25" s="255" t="str">
        <f t="shared" si="122"/>
        <v>New Zealand</v>
      </c>
      <c r="BZQ25" s="255" t="str">
        <f ca="1">IF(OFFSET('All Players'!$W32,0,BZQ$1)&lt;&gt;"",OFFSET('All Players'!$W32,0,BZQ$1),"")</f>
        <v/>
      </c>
      <c r="BZR25" s="255" t="str">
        <f ca="1">IF(OFFSET('All Players'!$Y32,0,BZQ$1)&lt;&gt;"",OFFSET('All Players'!$Y32,0,BZQ$1),"")</f>
        <v/>
      </c>
      <c r="BZS25" s="255" t="str">
        <f t="shared" si="123"/>
        <v>Georgia</v>
      </c>
      <c r="BZT25" s="255" t="str">
        <f ca="1">IF(OFFSET('All Players'!$AA32,0,BZS$1)&lt;&gt;"",OFFSET('All Players'!$AA32,0,BZS$1),"")</f>
        <v/>
      </c>
      <c r="BZU25" s="255" t="str">
        <f ca="1">IF(OFFSET('All Players'!$AC32,0,BZT$1)&lt;&gt;"",OFFSET('All Players'!$AC32,0,BZT$1),"")</f>
        <v/>
      </c>
      <c r="BZV25" s="255">
        <f t="shared" ca="1" si="124"/>
        <v>0</v>
      </c>
      <c r="BZW25" s="255">
        <f t="shared" ca="1" si="125"/>
        <v>0</v>
      </c>
      <c r="BZX25" s="255">
        <f t="shared" ca="1" si="126"/>
        <v>0</v>
      </c>
      <c r="BZY25" s="255">
        <f t="shared" ca="1" si="127"/>
        <v>0</v>
      </c>
      <c r="BZZ25" s="255" t="str">
        <f t="shared" ca="1" si="128"/>
        <v/>
      </c>
      <c r="CAA25" s="255" t="str">
        <f t="shared" ca="1" si="129"/>
        <v/>
      </c>
      <c r="CAB25" s="255">
        <f ca="1">VLOOKUP(CAC25,CET25:CEU29,2,FALSE)</f>
        <v>4</v>
      </c>
      <c r="CAC25" s="255" t="s">
        <v>18</v>
      </c>
      <c r="CAD25" s="255">
        <f t="shared" ref="CAD25:CAD29" ca="1" si="1384">COUNTIFS(CEW$3:CEW$42,CAC25,CFG$3:CFG$42,"W")+COUNTIFS(CEZ$3:CEZ$42,CAC25,CFH$3:CFH$42,"W")</f>
        <v>0</v>
      </c>
      <c r="CAE25" s="255">
        <f t="shared" ref="CAE25:CAE29" ca="1" si="1385">COUNTIFS(CEW$3:CEW$42,CAC25,CFG$3:CFG$42,"D")+COUNTIFS(CEZ$3:CEZ$42,CAC25,CFH$3:CFH$42,"D")</f>
        <v>0</v>
      </c>
      <c r="CAF25" s="255">
        <f t="shared" ref="CAF25:CAF29" ca="1" si="1386">COUNTIFS(CEW$3:CEW$42,CAC25,CFG$3:CFG$42,"L")+COUNTIFS(CEZ$3:CEZ$42,CAC25,CFH$3:CFH$42,"L")</f>
        <v>0</v>
      </c>
      <c r="CAG25" s="255">
        <f t="shared" ref="CAG25:CAG29" ca="1" si="1387">SUMIF(CEW$3:CEW$60,CAC25,CEX$3:CEX$60)+SUMIF(CEZ$3:CEZ$60,CAC25,CEY$3:CEY$60)</f>
        <v>0</v>
      </c>
      <c r="CAH25" s="255">
        <f ca="1">SUMIF(CEZ$3:CEZ$60,CAC25,CEX$3:CEX$60)+SUMIF(CEW$3:CEW$60,CAC25,CEY$3:CEY$60)</f>
        <v>0</v>
      </c>
      <c r="CAI25" s="255">
        <f t="shared" ref="CAI25:CAI29" ca="1" si="1388">CAG25-CAH25+1000</f>
        <v>1000</v>
      </c>
      <c r="CAJ25" s="255">
        <f ca="1">SUMIF(CEW:CEW,CAC25,CFA:CFA)+SUMIF(CEZ:CEZ,CAC25,CFB:CFB)</f>
        <v>0</v>
      </c>
      <c r="CAK25" s="255">
        <f ca="1">SUMIF(CEZ:CEZ,CAC25,CFA:CFA)+SUMIF(CEW:CEW,CAC25,CFB:CFB)</f>
        <v>0</v>
      </c>
      <c r="CAL25" s="255">
        <f t="shared" ref="CAL25:CAL29" ca="1" si="1389">CAJ25-CAK25+1000</f>
        <v>1000</v>
      </c>
      <c r="CAM25" s="255">
        <f t="shared" ref="CAM25:CAM29" ca="1" si="1390">CAD25*4+CAE25*2</f>
        <v>0</v>
      </c>
      <c r="CAN25" s="255">
        <f ca="1">SUMIF(CEW:CEW,CAC25,CFC:CFC)+SUMIF(CEZ:CEZ,CAC25,CFD:CFD)</f>
        <v>0</v>
      </c>
      <c r="CAO25" s="255">
        <f ca="1">SUMIF(CEW:CEW,CAC25,CFE:CFE)+SUMIF(CEZ:CEZ,CAC25,CFF:CFF)</f>
        <v>0</v>
      </c>
      <c r="CAP25" s="255">
        <f t="shared" ref="CAP25:CAP29" ca="1" si="1391">CAO25+CAN25+CAM25</f>
        <v>0</v>
      </c>
      <c r="CAQ25" s="255">
        <v>7</v>
      </c>
      <c r="CAR25" s="255">
        <f ca="1">RANK(CAP25,CAP$25:CAP$29)</f>
        <v>1</v>
      </c>
      <c r="CAT25" s="255">
        <f ca="1">RANK(CAP25,CAP$25:CAP$29)+COUNTIF(CAP$25:CAP25,CAP25)-1</f>
        <v>1</v>
      </c>
      <c r="CAU25" s="255" t="str">
        <f ca="1">INDEX(CAC$25:CAC$29,MATCH(1,CAT$25:CAT$29,0),0)</f>
        <v>France</v>
      </c>
      <c r="CAV25" s="255">
        <f ca="1">INDEX(CAR$25:CAR$29,MATCH(CAU25,CAC$25:CAC$29,0),0)</f>
        <v>1</v>
      </c>
      <c r="CAW25" s="255" t="str">
        <f ca="1">IF(CAV26=1,CAU25,"")</f>
        <v>France</v>
      </c>
      <c r="CAX25" s="255" t="str">
        <f ca="1">IF(CAV27=2,CAU26,"")</f>
        <v/>
      </c>
      <c r="CAY25" s="255" t="str">
        <f ca="1">IF(CAV28=3,CAU27,"")</f>
        <v/>
      </c>
      <c r="CAZ25" s="255" t="str">
        <f ca="1">IF(CAV29=4,CAU28,"")</f>
        <v/>
      </c>
      <c r="CBB25" s="255" t="str">
        <f ca="1">IF(CAW25&lt;&gt;"",CAW25,"")</f>
        <v>France</v>
      </c>
      <c r="CBC25" s="255">
        <f ca="1">SUMPRODUCT((CEW3:CEW42=CBB25)*(CEZ3:CEZ42=CBB26)*(CFG3:CFG42="W"))+SUMPRODUCT((CEW3:CEW42=CBB25)*(CEZ3:CEZ42=CBB27)*(CFG3:CFG42="W"))+SUMPRODUCT((CEW3:CEW42=CBB25)*(CEZ3:CEZ42=CBB28)*(CFG3:CFG42="W"))+SUMPRODUCT((CEW3:CEW42=CBB25)*(CEZ3:CEZ42=CBB29)*(CFG3:CFG42="W"))+SUMPRODUCT((CEW3:CEW42=CBB26)*(CEZ3:CEZ42=CBB25)*(CFH3:CFH42="W"))+SUMPRODUCT((CEW3:CEW42=CBB27)*(CEZ3:CEZ42=CBB25)*(CFH3:CFH42="W"))+SUMPRODUCT((CEW3:CEW42=CBB28)*(CEZ3:CEZ42=CBB25)*(CFH3:CFH42="W"))+SUMPRODUCT((CEW3:CEW42=CBB29)*(CEZ3:CEZ42=CBB25)*(CFH3:CFH42="W"))</f>
        <v>0</v>
      </c>
      <c r="CBD25" s="255">
        <f ca="1">SUMPRODUCT((CEW3:CEW42=CBB25)*(CEZ3:CEZ42=CBB26)*(CFG3:CFG42="D"))+SUMPRODUCT((CEW3:CEW42=CBB25)*(CEZ3:CEZ42=CBB27)*(CFG3:CFG42="D"))+SUMPRODUCT((CEW3:CEW42=CBB25)*(CEZ3:CEZ42=CBB28)*(CFG3:CFG42="D"))+SUMPRODUCT((CEW3:CEW42=CBB25)*(CEZ3:CEZ42=CBB29)*(CFG3:CFG42="D"))+SUMPRODUCT((CEW3:CEW42=CBB26)*(CEZ3:CEZ42=CBB25)*(CFG3:CFG42="D"))+SUMPRODUCT((CEW3:CEW42=CBB27)*(CEZ3:CEZ42=CBB25)*(CFG3:CFG42="D"))+SUMPRODUCT((CEW3:CEW42=CBB28)*(CEZ3:CEZ42=CBB25)*(CFG3:CFG42="D"))+SUMPRODUCT((CEW3:CEW42=CBB29)*(CEZ3:CEZ42=CBB25)*(CFG3:CFG42="D"))</f>
        <v>0</v>
      </c>
      <c r="CBE25" s="255">
        <f ca="1">SUMPRODUCT((CEW3:CEW42=CBB25)*(CEZ3:CEZ42=CBB26)*(CFG3:CFG42="L"))+SUMPRODUCT((CEW3:CEW42=CBB25)*(CEZ3:CEZ42=CBB27)*(CFG3:CFG42="L"))+SUMPRODUCT((CEW3:CEW42=CBB25)*(CEZ3:CEZ42=CBB28)*(CFG3:CFG42="L"))+SUMPRODUCT((CEW3:CEW42=CBB25)*(CEZ3:CEZ42=CBB29)*(CFG3:CFG42="L"))+SUMPRODUCT((CEW3:CEW42=CBB26)*(CEZ3:CEZ42=CBB25)*(CFH3:CFH42="L"))+SUMPRODUCT((CEW3:CEW42=CBB27)*(CEZ3:CEZ42=CBB25)*(CFH3:CFH42="L"))+SUMPRODUCT((CEW3:CEW42=CBB28)*(CEZ3:CEZ42=CBB25)*(CFH3:CFH42="L"))+SUMPRODUCT((CEW3:CEW42=CBB29)*(CEZ3:CEZ42=CBB25)*(CFH3:CFH42="L"))</f>
        <v>0</v>
      </c>
      <c r="CBF25" s="255">
        <f ca="1">IF(CBB25&lt;&gt;"",VLOOKUP(CBB25,CAC4:CAG29,5,FALSE),0)</f>
        <v>0</v>
      </c>
      <c r="CBG25" s="255">
        <f ca="1">IF(CBB25&lt;&gt;"",VLOOKUP(CBB25,CAC4:CAH29,6,FALSE),0)</f>
        <v>0</v>
      </c>
      <c r="CBH25" s="255">
        <f ca="1">CBF25-CBG25+1000</f>
        <v>1000</v>
      </c>
      <c r="CBI25" s="255">
        <f ca="1">IF(CBB25&lt;&gt;"",VLOOKUP(CBB25,CAC4:CAJ29,8,FALSE),0)</f>
        <v>0</v>
      </c>
      <c r="CBJ25" s="255">
        <f ca="1">IF(CBB25&lt;&gt;"",VLOOKUP(CBB25,CAC4:CAK29,9,FALSE),0)</f>
        <v>0</v>
      </c>
      <c r="CBK25" s="255">
        <f ca="1">CBI25-CBJ25+1000</f>
        <v>1000</v>
      </c>
      <c r="CBL25" s="255">
        <f ca="1">IF(CBB25&lt;&gt;"",VLOOKUP(CBB25,CAC25:CAG29,5,FALSE),"")</f>
        <v>0</v>
      </c>
      <c r="CBM25" s="255">
        <f ca="1">IF(CBB25&lt;&gt;"",VLOOKUP(CBB25,CAC25:CAJ29,8,FALSE),"")</f>
        <v>0</v>
      </c>
      <c r="CBN25" s="255">
        <f ca="1">IF(CBB25&lt;&gt;"",VLOOKUP(CBB25,CAC25:CAQ29,15,FALSE),"")</f>
        <v>7</v>
      </c>
      <c r="CBO25" s="255">
        <f ca="1">SUMPRODUCT((CEW3:CEW42=CBB25)*(CEZ3:CEZ42=CBB26)*CFC3:CFC42)+SUMPRODUCT((CEW3:CEW42=CBB25)*(CEZ3:CEZ42=CBB27)*CFC3:CFC42)+SUMPRODUCT((CEW3:CEW42=CBB25)*(CEZ3:CEZ42=CBB28)*CFC3:CFC42)+SUMPRODUCT((CEW3:CEW42=CBB25)*(CEZ3:CEZ42=CBB29)*CFC3:CFC42)+SUMPRODUCT((CEW3:CEW42=CBB26)*(CEZ3:CEZ42=CBB25)*CFD3:CFD42)+SUMPRODUCT((CEW3:CEW42=CBB27)*(CEZ3:CEZ42=CBB25)*CFD3:CFD42)+SUMPRODUCT((CEW3:CEW42=CBB28)*(CEZ3:CEZ42=CBB25)*CFD3:CFD42)+SUMPRODUCT((CEW3:CEW42=CBB29)*(CEZ3:CEZ42=CBB25)*CFD3:CFD42)</f>
        <v>0</v>
      </c>
      <c r="CBP25" s="255">
        <f ca="1">SUMPRODUCT((CEW3:CEW42=CBB25)*(CEZ3:CEZ42=CBB26)*CFE3:CFE42)+SUMPRODUCT((CEW3:CEW42=CBB25)*(CEZ3:CEZ42=CBB27)*CFE3:CFE42)+SUMPRODUCT((CEW3:CEW42=CBB25)*(CEZ3:CEZ42=CBB28)*CFE3:CFE42)+SUMPRODUCT((CEW3:CEW42=CBB25)*(CEZ3:CEZ42=CBB29)*CFE3:CFE42)+SUMPRODUCT((CEW3:CEW42=CBB26)*(CEZ3:CEZ42=CBB25)*CFF3:CFF42)+SUMPRODUCT((CEW3:CEW42=CBB27)*(CEZ3:CEZ42=CBB25)*CFF3:CFF42)+SUMPRODUCT((CEW3:CEW42=CBB28)*(CEZ3:CEZ42=CBB25)*CFF3:CFF42)+SUMPRODUCT((CEW3:CEW42=CBB29)*(CEZ3:CEZ42=CBB25)*CFF3:CFF42)</f>
        <v>0</v>
      </c>
      <c r="CBQ25" s="255">
        <f ca="1">CBC25*4+CBD25*2+CBO25+CBP25</f>
        <v>0</v>
      </c>
      <c r="CBR25" s="255">
        <f ca="1">IF(CBB25&lt;&gt;"",RANK(CBQ25,CBQ25:CBQ29),"")</f>
        <v>1</v>
      </c>
      <c r="CBS25" s="255">
        <f ca="1">SUMPRODUCT((CBQ25:CBQ29=CBQ25)*(CBH25:CBH29&gt;CBH25))</f>
        <v>0</v>
      </c>
      <c r="CBT25" s="255">
        <f ca="1">SUMPRODUCT((CBQ25:CBQ29=CBQ25)*(CBH25:CBH29=CBH25)*(CBK25:CBK29&gt;CBK25))</f>
        <v>0</v>
      </c>
      <c r="CBU25" s="255">
        <f ca="1">SUMPRODUCT((CBQ25:CBQ29=CBQ25)*(CBH25:CBH29=CBH25)*(CBK25:CBK29=CBK25)*(CBL25:CBL29&gt;CBL25))</f>
        <v>0</v>
      </c>
      <c r="CBV25" s="255">
        <f ca="1">SUMPRODUCT((CBQ25:CBQ29=CBQ25)*(CBH25:CBH29=CBH25)*(CBK25:CBK29=CBK25)*(CBL25:CBL29=CBL25)*(CBM25:CBM29&gt;CBM25))</f>
        <v>0</v>
      </c>
      <c r="CBW25" s="255">
        <f ca="1">SUMPRODUCT((CBQ25:CBQ29=CBQ25)*(CBH25:CBH29=CBH25)*(CBK25:CBK29=CBK25)*(CBL25:CBL29=CBL25)*(CBM25:CBM29=CBM25)*(CBN25:CBN29&gt;CBN25))</f>
        <v>3</v>
      </c>
      <c r="CBX25" s="255">
        <f t="shared" ref="CBX25:CBX29" ca="1" si="1392">IF(CBB25&lt;&gt;"",SUM(CBR25:CBW25),"")</f>
        <v>4</v>
      </c>
      <c r="CBY25" s="255" t="str">
        <f ca="1">IF(CBB25&lt;&gt;"",INDEX(CBB25:CBB29,MATCH(1,CBX25:CBX29,0),0),"")</f>
        <v>Canada</v>
      </c>
      <c r="CET25" s="255" t="str">
        <f ca="1">IF(CBY25&lt;&gt;"",CBY25,CAU25)</f>
        <v>Canada</v>
      </c>
      <c r="CEU25" s="255">
        <v>1</v>
      </c>
      <c r="CEV25" s="255">
        <v>23</v>
      </c>
      <c r="CEW25" s="255" t="str">
        <f t="shared" si="130"/>
        <v>New Zealand</v>
      </c>
      <c r="CEX25" s="255" t="str">
        <f ca="1">IF(OFFSET('All Players'!$W32,0,CEX$1)&lt;&gt;"",OFFSET('All Players'!$W32,0,CEX$1),"")</f>
        <v/>
      </c>
      <c r="CEY25" s="255" t="str">
        <f ca="1">IF(OFFSET('All Players'!$Y32,0,CEX$1)&lt;&gt;"",OFFSET('All Players'!$Y32,0,CEX$1),"")</f>
        <v/>
      </c>
      <c r="CEZ25" s="255" t="str">
        <f t="shared" si="131"/>
        <v>Georgia</v>
      </c>
      <c r="CFA25" s="255" t="str">
        <f ca="1">IF(OFFSET('All Players'!$AA32,0,CEZ$1)&lt;&gt;"",OFFSET('All Players'!$AA32,0,CEZ$1),"")</f>
        <v/>
      </c>
      <c r="CFB25" s="255" t="str">
        <f ca="1">IF(OFFSET('All Players'!$AC32,0,CFA$1)&lt;&gt;"",OFFSET('All Players'!$AC32,0,CFA$1),"")</f>
        <v/>
      </c>
      <c r="CFC25" s="255">
        <f t="shared" ca="1" si="132"/>
        <v>0</v>
      </c>
      <c r="CFD25" s="255">
        <f t="shared" ca="1" si="133"/>
        <v>0</v>
      </c>
      <c r="CFE25" s="255">
        <f t="shared" ca="1" si="134"/>
        <v>0</v>
      </c>
      <c r="CFF25" s="255">
        <f t="shared" ca="1" si="135"/>
        <v>0</v>
      </c>
      <c r="CFG25" s="255" t="str">
        <f t="shared" ca="1" si="136"/>
        <v/>
      </c>
      <c r="CFH25" s="255" t="str">
        <f t="shared" ca="1" si="137"/>
        <v/>
      </c>
    </row>
    <row r="26" spans="1:2192" x14ac:dyDescent="0.2">
      <c r="A26" s="255">
        <f>VLOOKUP(B26,DS25:DT29,2,FALSE)</f>
        <v>1</v>
      </c>
      <c r="B26" s="255" t="s">
        <v>37</v>
      </c>
      <c r="C26" s="255">
        <f t="shared" si="1250"/>
        <v>4</v>
      </c>
      <c r="D26" s="255">
        <f t="shared" si="1251"/>
        <v>0</v>
      </c>
      <c r="E26" s="255">
        <f t="shared" si="1252"/>
        <v>0</v>
      </c>
      <c r="F26" s="255">
        <f>SUMIF($DV$3:$DV$60,B26,$DW$3:$DW$60)+SUMIF($DY$3:$DY$60,B26,$DX$3:$DX$60)</f>
        <v>134</v>
      </c>
      <c r="G26" s="255">
        <f>SUMIF($DY$3:$DY$60,B26,$DW$3:$DW$60)+SUMIF($DV$3:$DV$60,B26,$DX$3:$DX$60)</f>
        <v>35</v>
      </c>
      <c r="H26" s="255">
        <f t="shared" si="1253"/>
        <v>1099</v>
      </c>
      <c r="I26" s="255">
        <f>SUMIF(Tournament!$H$13:$H$52,B26,Tournament!$O$13:$O$52)+SUMIF(Tournament!$N$13:$N$52,B26,Tournament!$Q$13:$Q$52)</f>
        <v>17</v>
      </c>
      <c r="J26" s="255">
        <f>SUMIF(Tournament!$N$13:$N$52,B26,Tournament!$O$13:$O$52)+SUMIF(Tournament!$H$13:$H$52,B26,Tournament!$Q$13:$Q$52)</f>
        <v>2</v>
      </c>
      <c r="K26" s="255">
        <f t="shared" si="1254"/>
        <v>1015</v>
      </c>
      <c r="L26" s="255">
        <f t="shared" si="1255"/>
        <v>16</v>
      </c>
      <c r="M26" s="255">
        <f>SUMIF(DV:DV,B26,EB:EB)+SUMIF(DY:DY,B26,EC:EC)</f>
        <v>2</v>
      </c>
      <c r="N26" s="255">
        <f>SUMIF(DV:DV,B26,ED:ED)+SUMIF(DY:DY,B26,EE:EE)</f>
        <v>0</v>
      </c>
      <c r="O26" s="255">
        <f t="shared" si="1256"/>
        <v>18</v>
      </c>
      <c r="P26" s="255">
        <v>3</v>
      </c>
      <c r="Q26" s="255">
        <f t="shared" ref="Q26:Q29" si="1393">RANK(O26,O$25:O$29)</f>
        <v>1</v>
      </c>
      <c r="S26" s="255">
        <f>RANK(O26,$O$25:$O$29)+COUNTIF($O$25:O26,O26)-1</f>
        <v>1</v>
      </c>
      <c r="T26" s="255" t="str">
        <f>INDEX($B$25:$B$29,MATCH(2,$S$25:$S$29,0),0)</f>
        <v>France</v>
      </c>
      <c r="U26" s="255">
        <f t="shared" ref="U26:U29" si="1394">INDEX($Q$25:$Q$29,MATCH(T26,$B$25:$B$29,0),0)</f>
        <v>2</v>
      </c>
      <c r="V26" s="255" t="str">
        <f>IF(V25&lt;&gt;"",T26,"")</f>
        <v/>
      </c>
      <c r="W26" s="255" t="str">
        <f>IF(W25&lt;&gt;"",T27,"")</f>
        <v/>
      </c>
      <c r="X26" s="255" t="str">
        <f>IF(X25&lt;&gt;"",T28,"")</f>
        <v/>
      </c>
      <c r="Y26" s="255" t="str">
        <f>IF(Y25&lt;&gt;"",T29,"")</f>
        <v/>
      </c>
      <c r="AA26" s="255" t="str">
        <f t="shared" ref="AA26:AA29" si="1395">IF(V26&lt;&gt;"",V26,"")</f>
        <v/>
      </c>
      <c r="AB26" s="255">
        <f>SUMPRODUCT((DV3:DV42=AA26)*(DY3:DY42=AA27)*(EF3:EF42="W"))+SUMPRODUCT((DV3:DV42=AA26)*(DY3:DY42=AA28)*(EF3:EF42="W"))+SUMPRODUCT((DV3:DV42=AA26)*(DY3:DY42=AA29)*(EF3:EF42="W"))+SUMPRODUCT((DV3:DV42=AA26)*(DY3:DY42=AA25)*(EF3:EF42="W"))+SUMPRODUCT((DV3:DV42=AA27)*(DY3:DY42=AA26)*(EG3:EG42="W"))+SUMPRODUCT((DV3:DV42=AA28)*(DY3:DY42=AA26)*(EG3:EG42="W"))+SUMPRODUCT((DV3:DV42=AA29)*(DY3:DY42=AA26)*(EG3:EG42="W"))+SUMPRODUCT((DV3:DV42=AA25)*(DY3:DY42=AA26)*(EG3:EG42="W"))</f>
        <v>0</v>
      </c>
      <c r="AC26" s="255">
        <f>SUMPRODUCT((DV3:DV42=AA26)*(DY3:DY42=AA27)*(EF3:EF42="D"))+SUMPRODUCT((DV3:DV42=AA26)*(DY3:DY42=AA28)*(EF3:EF42="D"))+SUMPRODUCT((DV3:DV42=AA26)*(DY3:DY42=AA29)*(EF3:EF42="D"))+SUMPRODUCT((DV3:DV42=AA26)*(DY3:DY42=AA25)*(EF3:EF42="D"))+SUMPRODUCT((DV3:DV42=AA27)*(DY3:DY42=AA26)*(EF3:EF42="D"))+SUMPRODUCT((DV3:DV42=AA28)*(DY3:DY42=AA26)*(EF3:EF42="D"))+SUMPRODUCT((DV3:DV42=AA29)*(DY3:DY42=AA26)*(EF3:EF42="D"))+SUMPRODUCT((DV3:DV42=AA25)*(DY3:DY42=AA26)*(EF3:EF42="D"))</f>
        <v>0</v>
      </c>
      <c r="AD26" s="255">
        <f>SUMPRODUCT((DV3:DV42=AA26)*(DY3:DY42=AA27)*(EF3:EF42="L"))+SUMPRODUCT((DV3:DV42=AA26)*(DY3:DY42=AA28)*(EF3:EF42="L"))+SUMPRODUCT((DV3:DV42=AA26)*(DY3:DY42=AA29)*(EF3:EF42="L"))+SUMPRODUCT((DV3:DV42=AA26)*(DY3:DY42=AA25)*(EF3:EF42="L"))+SUMPRODUCT((DV3:DV42=AA27)*(DY3:DY42=AA26)*(EG3:EG42="L"))+SUMPRODUCT((DV3:DV42=AA28)*(DY3:DY42=AA26)*(EG3:EG42="L"))+SUMPRODUCT((DV3:DV42=AA29)*(DY3:DY42=AA26)*(EG3:EG42="L"))+SUMPRODUCT((DV3:DV42=AA25)*(DY3:DY42=AA26)*(EG3:EG42="L"))</f>
        <v>0</v>
      </c>
      <c r="AE26" s="255">
        <f>IF(AA26&lt;&gt;"",VLOOKUP(AA26,B4:F29,5,FALSE),0)</f>
        <v>0</v>
      </c>
      <c r="AF26" s="255">
        <f>IF(AA26&lt;&gt;"",VLOOKUP(AA26,B4:G29,6,FALSE),0)</f>
        <v>0</v>
      </c>
      <c r="AG26" s="255">
        <f>AE26-AF26+1000</f>
        <v>1000</v>
      </c>
      <c r="AH26" s="255">
        <f>IF(AA26&lt;&gt;"",VLOOKUP(AA26,B4:I29,8,FALSE),0)</f>
        <v>0</v>
      </c>
      <c r="AI26" s="255">
        <f>IF(AA26&lt;&gt;"",VLOOKUP(AA26,B4:J29,9,FALSE),0)</f>
        <v>0</v>
      </c>
      <c r="AJ26" s="255">
        <f t="shared" ref="AJ26" si="1396">AH26-AI26+1000</f>
        <v>1000</v>
      </c>
      <c r="AK26" s="255" t="str">
        <f>IF(AA26&lt;&gt;"",VLOOKUP(AA26,B25:F29,5,FALSE),"")</f>
        <v/>
      </c>
      <c r="AL26" s="255" t="str">
        <f>IF(AA26&lt;&gt;"",VLOOKUP(AA26,B25:I29,8,FALSE),"")</f>
        <v/>
      </c>
      <c r="AM26" s="255" t="str">
        <f>IF(AA26&lt;&gt;"",VLOOKUP(AA26,B25:P29,15,FALSE),"")</f>
        <v/>
      </c>
      <c r="AN26" s="255">
        <f>SUMPRODUCT((DV3:DV42=AA26)*(DY3:DY42=AA27)*EB3:EB42)+SUMPRODUCT((DV3:DV42=AA26)*(DY3:DY42=AA28)*EB3:EB42)+SUMPRODUCT((DV3:DV42=AA26)*(DY3:DY42=AA29)*EB3:EB42)+SUMPRODUCT((DV3:DV42=AA26)*(DY3:DY42=AA25)*EB3:EB42)+SUMPRODUCT((DV3:DV42=AA27)*(DY3:DY42=AA26)*EC3:EC42)+SUMPRODUCT((DV3:DV42=AA28)*(DY3:DY42=AA26)*EC3:EC42)+SUMPRODUCT((DV3:DV42=AA29)*(DY3:DY42=AA26)*EC3:EC42)+SUMPRODUCT((DV3:DV42=AA25)*(DY3:DY42=AA26)*EC3:EC42)</f>
        <v>0</v>
      </c>
      <c r="AO26" s="255">
        <f>SUMPRODUCT((DV3:DV42=AA26)*(DY3:DY42=AA27)*ED3:ED42)+SUMPRODUCT((DV3:DV42=AA26)*(DY3:DY42=AA28)*ED3:ED42)+SUMPRODUCT((DV3:DV42=AA26)*(DY3:DY42=AA29)*ED3:ED42)+SUMPRODUCT((DV3:DV42=AA26)*(DY3:DY42=AA25)*ED3:ED42)+SUMPRODUCT((DV3:DV42=AA27)*(DY3:DY42=AA26)*EE3:EE42)+SUMPRODUCT((DV3:DV42=AA28)*(DY3:DY42=AA26)*EE3:EE42)+SUMPRODUCT((DV3:DV42=AA29)*(DY3:DY42=AA26)*EE3:EE42)+SUMPRODUCT((DV3:DV42=AA25)*(DY3:DY42=AA26)*EE3:EE42)</f>
        <v>0</v>
      </c>
      <c r="AP26" s="255">
        <f t="shared" ref="AP26" si="1397">AB26*4+AC26*2+AN26+AO26</f>
        <v>0</v>
      </c>
      <c r="AQ26" s="255" t="str">
        <f>IF(AA26&lt;&gt;"",RANK(AP26,AP25:AP29),"")</f>
        <v/>
      </c>
      <c r="AR26" s="255">
        <f>SUMPRODUCT((AP25:AP29=AP26)*(AG25:AG29&gt;AG26))</f>
        <v>0</v>
      </c>
      <c r="AS26" s="255">
        <f>SUMPRODUCT((AP25:AP29=AP26)*(AG25:AG29=AG26)*(AJ25:AJ29&gt;AJ26))</f>
        <v>0</v>
      </c>
      <c r="AT26" s="255">
        <f>SUMPRODUCT((AP25:AP29=AP26)*(AG25:AG29=AG26)*(AJ25:AJ29=AJ26)*(AK25:AK29&gt;AK26))</f>
        <v>0</v>
      </c>
      <c r="AU26" s="255">
        <f>SUMPRODUCT((AP25:AP29=AP26)*(AG25:AG29=AG26)*(AJ25:AJ29=AJ26)*(AK25:AK29=AK26)*(AL25:AL29&gt;AL26))</f>
        <v>0</v>
      </c>
      <c r="AV26" s="255">
        <f>SUMPRODUCT((AP25:AP29=AP26)*(AG25:AG29=AG26)*(AJ25:AJ29=AJ26)*(AK25:AK29=AK26)*(AL25:AL29=AL26)*(AM25:AM29&gt;AM26))</f>
        <v>0</v>
      </c>
      <c r="AW26" s="255" t="str">
        <f t="shared" ref="AW26:AW29" si="1398">IF(AA26&lt;&gt;"",SUM(AQ26:AV26),"")</f>
        <v/>
      </c>
      <c r="AX26" s="255" t="str">
        <f>IF(AA26&lt;&gt;"",INDEX(AA25:AA29,MATCH(2,AW25:AW29,0),0),"")</f>
        <v/>
      </c>
      <c r="AY26" s="255" t="str">
        <f>IF(W25&lt;&gt;"",W25,"")</f>
        <v/>
      </c>
      <c r="AZ26" s="255">
        <f>SUMPRODUCT((DV3:DV42=AY26)*(DY3:DY42=AY27)*(EF3:EF42="W"))+SUMPRODUCT((DV3:DV42=AY26)*(DY3:DY42=AY28)*(EF3:EF42="W"))+SUMPRODUCT((DV3:DV42=AY26)*(DY3:DY42=AY29)*(EF3:EF42="W"))+SUMPRODUCT((DV3:DV42=AY27)*(DY3:DY42=AY26)*(EG3:EG42="W"))+SUMPRODUCT((DV3:DV42=AY28)*(DY3:DY42=AY26)*(EG3:EG42="W"))+SUMPRODUCT((DV3:DV42=AY29)*(DY3:DY42=AY26)*(EG3:EG42="W"))</f>
        <v>0</v>
      </c>
      <c r="BA26" s="255">
        <f>SUMPRODUCT((DV3:DV42=AY26)*(DY3:DY42=AY27)*(EF3:EF42="D"))+SUMPRODUCT((DV3:DV42=AY26)*(DY3:DY42=AY28)*(EF3:EF42="D"))+SUMPRODUCT((DV3:DV42=AY26)*(DY3:DY42=AY29)*(EF3:EF42="D"))+SUMPRODUCT((DV3:DV42=AY27)*(DY3:DY42=AY26)*(EF3:EF42="D"))+SUMPRODUCT((DV3:DV42=AY28)*(DY3:DY42=AY26)*(EF3:EF42="D"))+SUMPRODUCT((DV3:DV42=AY29)*(DY3:DY42=AY26)*(EF3:EF42="D"))</f>
        <v>0</v>
      </c>
      <c r="BB26" s="255">
        <f>SUMPRODUCT((DV3:DV42=AY26)*(DY3:DY42=AY27)*(EF3:EF42="L"))+SUMPRODUCT((DV3:DV42=AY26)*(DY3:DY42=AY28)*(EF3:EF42="L"))+SUMPRODUCT((DV3:DV42=AY26)*(DY3:DY42=AY29)*(EF3:EF42="L"))+SUMPRODUCT((DV3:DV42=AY27)*(DY3:DY42=AY26)*(EG3:EG42="L"))+SUMPRODUCT((DV3:DV42=AY28)*(DY3:DY42=AY26)*(EG3:EG42="L"))+SUMPRODUCT((DV3:DV42=AY29)*(DY3:DY42=AY26)*(EG3:EG42="L"))</f>
        <v>0</v>
      </c>
      <c r="BC26" s="255">
        <f>IF(AY26&lt;&gt;"",VLOOKUP(AY26,B4:F29,5,FALSE),0)</f>
        <v>0</v>
      </c>
      <c r="BD26" s="255">
        <f>IF(AY26&lt;&gt;"",VLOOKUP(AY26,B4:G29,6,FALSE),0)</f>
        <v>0</v>
      </c>
      <c r="BE26" s="255">
        <f>BC26-BD26+1000</f>
        <v>1000</v>
      </c>
      <c r="BF26" s="255">
        <f>IF(AY26&lt;&gt;"",VLOOKUP(AY26,B4:I29,8,FALSE),0)</f>
        <v>0</v>
      </c>
      <c r="BG26" s="255">
        <f>IF(AY26&lt;&gt;"",VLOOKUP(AY26,B4:J29,9,FALSE),0)</f>
        <v>0</v>
      </c>
      <c r="BH26" s="255">
        <f>BF26-BG26+1000</f>
        <v>1000</v>
      </c>
      <c r="BI26" s="255" t="str">
        <f>IF(AY26&lt;&gt;"",VLOOKUP(AY26,B25:F29,5,FALSE),"")</f>
        <v/>
      </c>
      <c r="BJ26" s="255" t="str">
        <f>IF(AY26&lt;&gt;"",VLOOKUP(AY26,B25:I29,8,FALSE),"")</f>
        <v/>
      </c>
      <c r="BK26" s="255" t="str">
        <f>IF(AY26&lt;&gt;"",VLOOKUP(AY26,B25:P29,15,FALSE),"")</f>
        <v/>
      </c>
      <c r="BL26" s="255">
        <f>SUMPRODUCT((DV3:DV42=AY26)*(DY3:DY42=AY27)*EB3:EB42)+SUMPRODUCT((DV3:DV42=AY26)*(DY3:DY42=AY28)*EB3:EB42)+SUMPRODUCT((DV3:DV42=AY26)*(DY3:DY42=AY29)*EB3:EB42)+SUMPRODUCT((DV3:DV42=AY27)*(DY3:DY42=AY26)*EC3:EC42)+SUMPRODUCT((DV3:DV42=AY28)*(DY3:DY42=AY26)*EC3:EC42)+SUMPRODUCT((DV3:DV42=AY29)*(DY3:DY42=AY26)*EC3:EC42)</f>
        <v>0</v>
      </c>
      <c r="BM26" s="255">
        <f>SUMPRODUCT((DV3:DV42=AY26)*(DY3:DY42=AY27)*ED3:ED42)+SUMPRODUCT((DV3:DV42=AY26)*(DY3:DY42=AY28)*ED3:ED42)+SUMPRODUCT((DV3:DV42=AY26)*(DY3:DY42=AY29)*ED3:ED42)+SUMPRODUCT((DV3:DV42=AY27)*(DY3:DY42=AY26)*EE3:EE42)+SUMPRODUCT((DV3:DV42=AY28)*(DY3:DY42=AY26)*EE3:EE42)+SUMPRODUCT((DV3:DV42=AY29)*(DY3:DY42=AY26)*EE3:EE42)</f>
        <v>0</v>
      </c>
      <c r="BN26" s="255">
        <f>AZ26*4+BA26*2+BL26+BM26</f>
        <v>0</v>
      </c>
      <c r="BO26" s="255" t="str">
        <f>IF(AY26&lt;&gt;"",RANK(BN26,BN26:BN29),"")</f>
        <v/>
      </c>
      <c r="BP26" s="255">
        <f>SUMPRODUCT((BN26:BN29=BN26)*(BE26:BE29&gt;BE26))</f>
        <v>0</v>
      </c>
      <c r="BQ26" s="255">
        <f>SUMPRODUCT((BN26:BN29=BN26)*(BE26:BE29=BE26)*(BH26:BH29&gt;BH26))</f>
        <v>0</v>
      </c>
      <c r="BR26" s="255">
        <f>SUMPRODUCT((BN25:BN29=BN26)*(BE25:BE29=BE26)*(BH25:BH29=BH26)*(BI25:BI29&gt;BI26))</f>
        <v>0</v>
      </c>
      <c r="BS26" s="255">
        <f>SUMPRODUCT((BN25:BN29=BN26)*(BE25:BE29=BE26)*(BH25:BH29=BH26)*(BI25:BI29=BI26)*(BJ25:BJ29&gt;BJ26))</f>
        <v>0</v>
      </c>
      <c r="BT26" s="255">
        <f>SUMPRODUCT((BN25:BN29=BN26)*(BE25:BE29=BE26)*(BH25:BH29=BH26)*(BI25:BI29=BI26)*(BJ25:BJ29=BJ26)*(BK25:BK29&gt;BK26))</f>
        <v>0</v>
      </c>
      <c r="BU26" s="255" t="str">
        <f t="shared" ref="BU26:BU29" si="1399">IF(AY26&lt;&gt;"",SUM(BO26:BT26)+1,"")</f>
        <v/>
      </c>
      <c r="BV26" s="255" t="str">
        <f>IF(AY26&lt;&gt;"",INDEX(AY26:AY29,MATCH(2,BU26:BU29,0),0),"")</f>
        <v/>
      </c>
      <c r="DS26" s="255" t="str">
        <f>IF(BV26&lt;&gt;"",BV26,IF(AX26&lt;&gt;"",AX26,T26))</f>
        <v>France</v>
      </c>
      <c r="DT26" s="255">
        <v>2</v>
      </c>
      <c r="DU26" s="255">
        <v>24</v>
      </c>
      <c r="DV26" s="255" t="str">
        <f>Tournament!H36</f>
        <v>Samoa</v>
      </c>
      <c r="DW26" s="255">
        <f>IF(AND(Tournament!J36&lt;&gt;"",Tournament!L36&lt;&gt;""),Tournament!J36,0)</f>
        <v>5</v>
      </c>
      <c r="DX26" s="255">
        <f>IF(AND(Tournament!L36&lt;&gt;"",Tournament!J36&lt;&gt;""),Tournament!L36,0)</f>
        <v>26</v>
      </c>
      <c r="DY26" s="255" t="str">
        <f>Tournament!N36</f>
        <v>Japan</v>
      </c>
      <c r="DZ26" s="255">
        <f>IF(Tournament!O36&lt;&gt;"",Tournament!O36,0)</f>
        <v>0</v>
      </c>
      <c r="EA26" s="255">
        <f>IF(Tournament!Q36&lt;&gt;"",Tournament!Q36,0)</f>
        <v>2</v>
      </c>
      <c r="EB26" s="255">
        <f>IF(DW26&lt;&gt;"",IF(Tournament!O36&gt;3,1,0),0)</f>
        <v>0</v>
      </c>
      <c r="EC26" s="255">
        <f>IF(DX26&lt;&gt;"",IF(Tournament!Q36&gt;3,1,0),0)</f>
        <v>0</v>
      </c>
      <c r="ED26" s="255">
        <f t="shared" si="15"/>
        <v>0</v>
      </c>
      <c r="EE26" s="255">
        <f t="shared" si="16"/>
        <v>0</v>
      </c>
      <c r="EF26" s="255" t="str">
        <f>IF(AND(Tournament!J36&lt;&gt;"",Tournament!L36&lt;&gt;""),IF(DW26&gt;DX26,"W",IF(DW26=DX26,"D","L")),"")</f>
        <v>L</v>
      </c>
      <c r="EG26" s="255" t="str">
        <f t="shared" si="17"/>
        <v>W</v>
      </c>
      <c r="EH26" s="255">
        <f ca="1">VLOOKUP(EI26,IZ25:JA29,2,FALSE)</f>
        <v>5</v>
      </c>
      <c r="EI26" s="255" t="s">
        <v>37</v>
      </c>
      <c r="EJ26" s="255">
        <f t="shared" ca="1" si="1258"/>
        <v>0</v>
      </c>
      <c r="EK26" s="255">
        <f t="shared" ca="1" si="1259"/>
        <v>0</v>
      </c>
      <c r="EL26" s="255">
        <f t="shared" ca="1" si="1260"/>
        <v>0</v>
      </c>
      <c r="EM26" s="255">
        <f t="shared" ca="1" si="1261"/>
        <v>0</v>
      </c>
      <c r="EN26" s="255">
        <f t="shared" ref="EN26:EN29" ca="1" si="1400">SUMIF(JF$3:JF$60,EI26,JD$3:JD$60)+SUMIF(JC$3:JC$60,EI26,JE$3:JE$60)</f>
        <v>0</v>
      </c>
      <c r="EO26" s="255">
        <f t="shared" ca="1" si="1262"/>
        <v>1000</v>
      </c>
      <c r="EP26" s="255">
        <f t="shared" ref="EP26:EP29" ca="1" si="1401">SUMIF(JC:JC,EI26,JG:JG)+SUMIF(JF:JF,EI26,JH:JH)</f>
        <v>0</v>
      </c>
      <c r="EQ26" s="255">
        <f t="shared" ref="EQ26:EQ29" ca="1" si="1402">SUMIF(JF:JF,EI26,JG:JG)+SUMIF(JC:JC,EI26,JH:JH)</f>
        <v>0</v>
      </c>
      <c r="ER26" s="255">
        <f t="shared" ca="1" si="1263"/>
        <v>1000</v>
      </c>
      <c r="ES26" s="255">
        <f t="shared" ca="1" si="1264"/>
        <v>0</v>
      </c>
      <c r="ET26" s="255">
        <f ca="1">SUMIF(JC:JC,EI26,JI:JI)+SUMIF(JF:JF,EI26,JJ:JJ)</f>
        <v>0</v>
      </c>
      <c r="EU26" s="255">
        <f ca="1">SUMIF(JC:JC,EI26,JK:JK)+SUMIF(JF:JF,EI26,JL:JL)</f>
        <v>0</v>
      </c>
      <c r="EV26" s="255">
        <f t="shared" ca="1" si="1265"/>
        <v>0</v>
      </c>
      <c r="EW26" s="255">
        <v>3</v>
      </c>
      <c r="EX26" s="255">
        <f t="shared" ref="EX26:EX29" ca="1" si="1403">RANK(EV26,EV$25:EV$29)</f>
        <v>1</v>
      </c>
      <c r="EZ26" s="255">
        <f ca="1">RANK(EV26,EV$25:EV$29)+COUNTIF(EV$25:EV26,EV26)-1</f>
        <v>2</v>
      </c>
      <c r="FA26" s="255" t="str">
        <f ca="1">INDEX(EI$25:EI$29,MATCH(2,EZ$25:EZ$29,0),0)</f>
        <v>Ireland</v>
      </c>
      <c r="FB26" s="255">
        <f t="shared" ref="FB26:FB29" ca="1" si="1404">INDEX(EX$25:EX$29,MATCH(FA26,EI$25:EI$29,0),0)</f>
        <v>1</v>
      </c>
      <c r="FC26" s="255" t="str">
        <f ca="1">IF(FC25&lt;&gt;"",FA26,"")</f>
        <v>Ireland</v>
      </c>
      <c r="FD26" s="255" t="str">
        <f ca="1">IF(FD25&lt;&gt;"",FA27,"")</f>
        <v/>
      </c>
      <c r="FE26" s="255" t="str">
        <f ca="1">IF(FE25&lt;&gt;"",FA28,"")</f>
        <v/>
      </c>
      <c r="FF26" s="255" t="str">
        <f ca="1">IF(FF25&lt;&gt;"",FA29,"")</f>
        <v/>
      </c>
      <c r="FH26" s="255" t="str">
        <f t="shared" ref="FH26:FH29" ca="1" si="1405">IF(FC26&lt;&gt;"",FC26,"")</f>
        <v>Ireland</v>
      </c>
      <c r="FI26" s="255">
        <f ca="1">SUMPRODUCT((JC3:JC42=FH26)*(JF3:JF42=FH27)*(JM3:JM42="W"))+SUMPRODUCT((JC3:JC42=FH26)*(JF3:JF42=FH28)*(JM3:JM42="W"))+SUMPRODUCT((JC3:JC42=FH26)*(JF3:JF42=FH29)*(JM3:JM42="W"))+SUMPRODUCT((JC3:JC42=FH26)*(JF3:JF42=FH25)*(JM3:JM42="W"))+SUMPRODUCT((JC3:JC42=FH27)*(JF3:JF42=FH26)*(JN3:JN42="W"))+SUMPRODUCT((JC3:JC42=FH28)*(JF3:JF42=FH26)*(JN3:JN42="W"))+SUMPRODUCT((JC3:JC42=FH29)*(JF3:JF42=FH26)*(JN3:JN42="W"))+SUMPRODUCT((JC3:JC42=FH25)*(JF3:JF42=FH26)*(JN3:JN42="W"))</f>
        <v>0</v>
      </c>
      <c r="FJ26" s="255">
        <f ca="1">SUMPRODUCT((JC3:JC42=FH26)*(JF3:JF42=FH27)*(JM3:JM42="D"))+SUMPRODUCT((JC3:JC42=FH26)*(JF3:JF42=FH28)*(JM3:JM42="D"))+SUMPRODUCT((JC3:JC42=FH26)*(JF3:JF42=FH29)*(JM3:JM42="D"))+SUMPRODUCT((JC3:JC42=FH26)*(JF3:JF42=FH25)*(JM3:JM42="D"))+SUMPRODUCT((JC3:JC42=FH27)*(JF3:JF42=FH26)*(JM3:JM42="D"))+SUMPRODUCT((JC3:JC42=FH28)*(JF3:JF42=FH26)*(JM3:JM42="D"))+SUMPRODUCT((JC3:JC42=FH29)*(JF3:JF42=FH26)*(JM3:JM42="D"))+SUMPRODUCT((JC3:JC42=FH25)*(JF3:JF42=FH26)*(JM3:JM42="D"))</f>
        <v>0</v>
      </c>
      <c r="FK26" s="255">
        <f ca="1">SUMPRODUCT((JC3:JC42=FH26)*(JF3:JF42=FH27)*(JM3:JM42="L"))+SUMPRODUCT((JC3:JC42=FH26)*(JF3:JF42=FH28)*(JM3:JM42="L"))+SUMPRODUCT((JC3:JC42=FH26)*(JF3:JF42=FH29)*(JM3:JM42="L"))+SUMPRODUCT((JC3:JC42=FH26)*(JF3:JF42=FH25)*(JM3:JM42="L"))+SUMPRODUCT((JC3:JC42=FH27)*(JF3:JF42=FH26)*(JN3:JN42="L"))+SUMPRODUCT((JC3:JC42=FH28)*(JF3:JF42=FH26)*(JN3:JN42="L"))+SUMPRODUCT((JC3:JC42=FH29)*(JF3:JF42=FH26)*(JN3:JN42="L"))+SUMPRODUCT((JC3:JC42=FH25)*(JF3:JF42=FH26)*(JN3:JN42="L"))</f>
        <v>0</v>
      </c>
      <c r="FL26" s="255">
        <f ca="1">IF(FH26&lt;&gt;"",VLOOKUP(FH26,EI4:EM29,5,FALSE),0)</f>
        <v>0</v>
      </c>
      <c r="FM26" s="255">
        <f ca="1">IF(FH26&lt;&gt;"",VLOOKUP(FH26,EI4:EN29,6,FALSE),0)</f>
        <v>0</v>
      </c>
      <c r="FN26" s="255">
        <f ca="1">FL26-FM26+1000</f>
        <v>1000</v>
      </c>
      <c r="FO26" s="255">
        <f ca="1">IF(FH26&lt;&gt;"",VLOOKUP(FH26,EI4:EP29,8,FALSE),0)</f>
        <v>0</v>
      </c>
      <c r="FP26" s="255">
        <f ca="1">IF(FH26&lt;&gt;"",VLOOKUP(FH26,EI4:EQ29,9,FALSE),0)</f>
        <v>0</v>
      </c>
      <c r="FQ26" s="255">
        <f t="shared" ref="FQ26" ca="1" si="1406">FO26-FP26+1000</f>
        <v>1000</v>
      </c>
      <c r="FR26" s="255">
        <f ca="1">IF(FH26&lt;&gt;"",VLOOKUP(FH26,EI25:EM29,5,FALSE),"")</f>
        <v>0</v>
      </c>
      <c r="FS26" s="255">
        <f ca="1">IF(FH26&lt;&gt;"",VLOOKUP(FH26,EI25:EP29,8,FALSE),"")</f>
        <v>0</v>
      </c>
      <c r="FT26" s="255">
        <f ca="1">IF(FH26&lt;&gt;"",VLOOKUP(FH26,EI25:EW29,15,FALSE),"")</f>
        <v>3</v>
      </c>
      <c r="FU26" s="255">
        <f ca="1">SUMPRODUCT((JC3:JC42=FH26)*(JF3:JF42=FH27)*JI3:JI42)+SUMPRODUCT((JC3:JC42=FH26)*(JF3:JF42=FH28)*JI3:JI42)+SUMPRODUCT((JC3:JC42=FH26)*(JF3:JF42=FH29)*JI3:JI42)+SUMPRODUCT((JC3:JC42=FH26)*(JF3:JF42=FH25)*JI3:JI42)+SUMPRODUCT((JC3:JC42=FH27)*(JF3:JF42=FH26)*JJ3:JJ42)+SUMPRODUCT((JC3:JC42=FH28)*(JF3:JF42=FH26)*JJ3:JJ42)+SUMPRODUCT((JC3:JC42=FH29)*(JF3:JF42=FH26)*JJ3:JJ42)+SUMPRODUCT((JC3:JC42=FH25)*(JF3:JF42=FH26)*JJ3:JJ42)</f>
        <v>0</v>
      </c>
      <c r="FV26" s="255">
        <f ca="1">SUMPRODUCT((JC3:JC42=FH26)*(JF3:JF42=FH27)*JK3:JK42)+SUMPRODUCT((JC3:JC42=FH26)*(JF3:JF42=FH28)*JK3:JK42)+SUMPRODUCT((JC3:JC42=FH26)*(JF3:JF42=FH29)*JK3:JK42)+SUMPRODUCT((JC3:JC42=FH26)*(JF3:JF42=FH25)*JK3:JK42)+SUMPRODUCT((JC3:JC42=FH27)*(JF3:JF42=FH26)*JL3:JL42)+SUMPRODUCT((JC3:JC42=FH28)*(JF3:JF42=FH26)*JL3:JL42)+SUMPRODUCT((JC3:JC42=FH29)*(JF3:JF42=FH26)*JL3:JL42)+SUMPRODUCT((JC3:JC42=FH25)*(JF3:JF42=FH26)*JL3:JL42)</f>
        <v>0</v>
      </c>
      <c r="FW26" s="255">
        <f t="shared" ref="FW26" ca="1" si="1407">FI26*4+FJ26*2+FU26+FV26</f>
        <v>0</v>
      </c>
      <c r="FX26" s="255">
        <f ca="1">IF(FH26&lt;&gt;"",RANK(FW26,FW25:FW29),"")</f>
        <v>1</v>
      </c>
      <c r="FY26" s="255">
        <f ca="1">SUMPRODUCT((FW25:FW29=FW26)*(FN25:FN29&gt;FN26))</f>
        <v>0</v>
      </c>
      <c r="FZ26" s="255">
        <f ca="1">SUMPRODUCT((FW25:FW29=FW26)*(FN25:FN29=FN26)*(FQ25:FQ29&gt;FQ26))</f>
        <v>0</v>
      </c>
      <c r="GA26" s="255">
        <f ca="1">SUMPRODUCT((FW25:FW29=FW26)*(FN25:FN29=FN26)*(FQ25:FQ29=FQ26)*(FR25:FR29&gt;FR26))</f>
        <v>0</v>
      </c>
      <c r="GB26" s="255">
        <f ca="1">SUMPRODUCT((FW25:FW29=FW26)*(FN25:FN29=FN26)*(FQ25:FQ29=FQ26)*(FR25:FR29=FR26)*(FS25:FS29&gt;FS26))</f>
        <v>0</v>
      </c>
      <c r="GC26" s="255">
        <f ca="1">SUMPRODUCT((FW25:FW29=FW26)*(FN25:FN29=FN26)*(FQ25:FQ29=FQ26)*(FR25:FR29=FR26)*(FS25:FS29=FS26)*(FT25:FT29&gt;FT26))</f>
        <v>4</v>
      </c>
      <c r="GD26" s="255">
        <f t="shared" ref="GD26:GD29" ca="1" si="1408">IF(FH26&lt;&gt;"",SUM(FX26:GC26),"")</f>
        <v>5</v>
      </c>
      <c r="GE26" s="255" t="str">
        <f ca="1">IF(FH26&lt;&gt;"",INDEX(FH25:FH29,MATCH(2,GD25:GD29,0),0),"")</f>
        <v>Romania</v>
      </c>
      <c r="GF26" s="255" t="str">
        <f ca="1">IF(FD25&lt;&gt;"",FD25,"")</f>
        <v/>
      </c>
      <c r="GG26" s="255">
        <f ca="1">SUMPRODUCT((JC3:JC42=GF26)*(JF3:JF42=GF27)*(JM3:JM42="W"))+SUMPRODUCT((JC3:JC42=GF26)*(JF3:JF42=GF28)*(JM3:JM42="W"))+SUMPRODUCT((JC3:JC42=GF26)*(JF3:JF42=GF29)*(JM3:JM42="W"))+SUMPRODUCT((JC3:JC42=GF27)*(JF3:JF42=GF26)*(JN3:JN42="W"))+SUMPRODUCT((JC3:JC42=GF28)*(JF3:JF42=GF26)*(JN3:JN42="W"))+SUMPRODUCT((JC3:JC42=GF29)*(JF3:JF42=GF26)*(JN3:JN42="W"))</f>
        <v>0</v>
      </c>
      <c r="GH26" s="255">
        <f ca="1">SUMPRODUCT((JC3:JC42=GF26)*(JF3:JF42=GF27)*(JM3:JM42="D"))+SUMPRODUCT((JC3:JC42=GF26)*(JF3:JF42=GF28)*(JM3:JM42="D"))+SUMPRODUCT((JC3:JC42=GF26)*(JF3:JF42=GF29)*(JM3:JM42="D"))+SUMPRODUCT((JC3:JC42=GF27)*(JF3:JF42=GF26)*(JM3:JM42="D"))+SUMPRODUCT((JC3:JC42=GF28)*(JF3:JF42=GF26)*(JM3:JM42="D"))+SUMPRODUCT((JC3:JC42=GF29)*(JF3:JF42=GF26)*(JM3:JM42="D"))</f>
        <v>0</v>
      </c>
      <c r="GI26" s="255">
        <f ca="1">SUMPRODUCT((JC3:JC42=GF26)*(JF3:JF42=GF27)*(JM3:JM42="L"))+SUMPRODUCT((JC3:JC42=GF26)*(JF3:JF42=GF28)*(JM3:JM42="L"))+SUMPRODUCT((JC3:JC42=GF26)*(JF3:JF42=GF29)*(JM3:JM42="L"))+SUMPRODUCT((JC3:JC42=GF27)*(JF3:JF42=GF26)*(JN3:JN42="L"))+SUMPRODUCT((JC3:JC42=GF28)*(JF3:JF42=GF26)*(JN3:JN42="L"))+SUMPRODUCT((JC3:JC42=GF29)*(JF3:JF42=GF26)*(JN3:JN42="L"))</f>
        <v>0</v>
      </c>
      <c r="GJ26" s="255">
        <f ca="1">IF(GF26&lt;&gt;"",VLOOKUP(GF26,EI4:EM29,5,FALSE),0)</f>
        <v>0</v>
      </c>
      <c r="GK26" s="255">
        <f ca="1">IF(GF26&lt;&gt;"",VLOOKUP(GF26,EI4:EN29,6,FALSE),0)</f>
        <v>0</v>
      </c>
      <c r="GL26" s="255">
        <f ca="1">GJ26-GK26+1000</f>
        <v>1000</v>
      </c>
      <c r="GM26" s="255">
        <f ca="1">IF(GF26&lt;&gt;"",VLOOKUP(GF26,EI4:EP29,8,FALSE),0)</f>
        <v>0</v>
      </c>
      <c r="GN26" s="255">
        <f ca="1">IF(GF26&lt;&gt;"",VLOOKUP(GF26,EI4:EQ29,9,FALSE),0)</f>
        <v>0</v>
      </c>
      <c r="GO26" s="255">
        <f ca="1">GM26-GN26+1000</f>
        <v>1000</v>
      </c>
      <c r="GP26" s="255" t="str">
        <f ca="1">IF(GF26&lt;&gt;"",VLOOKUP(GF26,EI25:EM29,5,FALSE),"")</f>
        <v/>
      </c>
      <c r="GQ26" s="255" t="str">
        <f ca="1">IF(GF26&lt;&gt;"",VLOOKUP(GF26,EI25:EP29,8,FALSE),"")</f>
        <v/>
      </c>
      <c r="GR26" s="255" t="str">
        <f ca="1">IF(GF26&lt;&gt;"",VLOOKUP(GF26,EI25:EW29,15,FALSE),"")</f>
        <v/>
      </c>
      <c r="GS26" s="255">
        <f ca="1">SUMPRODUCT((JC3:JC42=GF26)*(JF3:JF42=GF27)*JI3:JI42)+SUMPRODUCT((JC3:JC42=GF26)*(JF3:JF42=GF28)*JI3:JI42)+SUMPRODUCT((JC3:JC42=GF26)*(JF3:JF42=GF29)*JI3:JI42)+SUMPRODUCT((JC3:JC42=GF27)*(JF3:JF42=GF26)*JJ3:JJ42)+SUMPRODUCT((JC3:JC42=GF28)*(JF3:JF42=GF26)*JJ3:JJ42)+SUMPRODUCT((JC3:JC42=GF29)*(JF3:JF42=GF26)*JJ3:JJ42)</f>
        <v>0</v>
      </c>
      <c r="GT26" s="255">
        <f ca="1">SUMPRODUCT((JC3:JC42=GF26)*(JF3:JF42=GF27)*JK3:JK42)+SUMPRODUCT((JC3:JC42=GF26)*(JF3:JF42=GF28)*JK3:JK42)+SUMPRODUCT((JC3:JC42=GF26)*(JF3:JF42=GF29)*JK3:JK42)+SUMPRODUCT((JC3:JC42=GF27)*(JF3:JF42=GF26)*JL3:JL42)+SUMPRODUCT((JC3:JC42=GF28)*(JF3:JF42=GF26)*JL3:JL42)+SUMPRODUCT((JC3:JC42=GF29)*(JF3:JF42=GF26)*JL3:JL42)</f>
        <v>0</v>
      </c>
      <c r="GU26" s="255">
        <f ca="1">GG26*4+GH26*2+GS26+GT26</f>
        <v>0</v>
      </c>
      <c r="GV26" s="255" t="str">
        <f ca="1">IF(GF26&lt;&gt;"",RANK(GU26,GU26:GU29),"")</f>
        <v/>
      </c>
      <c r="GW26" s="255">
        <f ca="1">SUMPRODUCT((GU26:GU29=GU26)*(GL26:GL29&gt;GL26))</f>
        <v>0</v>
      </c>
      <c r="GX26" s="255">
        <f ca="1">SUMPRODUCT((GU26:GU29=GU26)*(GL26:GL29=GL26)*(GO26:GO29&gt;GO26))</f>
        <v>0</v>
      </c>
      <c r="GY26" s="255">
        <f ca="1">SUMPRODUCT((GU25:GU29=GU26)*(GL25:GL29=GL26)*(GO25:GO29=GO26)*(GP25:GP29&gt;GP26))</f>
        <v>0</v>
      </c>
      <c r="GZ26" s="255">
        <f ca="1">SUMPRODUCT((GU25:GU29=GU26)*(GL25:GL29=GL26)*(GO25:GO29=GO26)*(GP25:GP29=GP26)*(GQ25:GQ29&gt;GQ26))</f>
        <v>0</v>
      </c>
      <c r="HA26" s="255">
        <f ca="1">SUMPRODUCT((GU25:GU29=GU26)*(GL25:GL29=GL26)*(GO25:GO29=GO26)*(GP25:GP29=GP26)*(GQ25:GQ29=GQ26)*(GR25:GR29&gt;GR26))</f>
        <v>0</v>
      </c>
      <c r="HB26" s="255" t="str">
        <f t="shared" ref="HB26:HB29" ca="1" si="1409">IF(GF26&lt;&gt;"",SUM(GV26:HA26)+1,"")</f>
        <v/>
      </c>
      <c r="HC26" s="255" t="str">
        <f ca="1">IF(GF26&lt;&gt;"",INDEX(GF26:GF29,MATCH(2,HB26:HB29,0),0),"")</f>
        <v/>
      </c>
      <c r="IZ26" s="255" t="str">
        <f ca="1">IF(HC26&lt;&gt;"",HC26,IF(GE26&lt;&gt;"",GE26,FA26))</f>
        <v>Romania</v>
      </c>
      <c r="JA26" s="255">
        <v>2</v>
      </c>
      <c r="JB26" s="255">
        <v>24</v>
      </c>
      <c r="JC26" s="255" t="str">
        <f t="shared" si="18"/>
        <v>Samoa</v>
      </c>
      <c r="JD26" s="255" t="str">
        <f ca="1">IF(OFFSET('All Players'!$W33,0,JD$1)&lt;&gt;"",OFFSET('All Players'!$W33,0,JD$1),"")</f>
        <v/>
      </c>
      <c r="JE26" s="255" t="str">
        <f ca="1">IF(OFFSET('All Players'!$Y33,0,JD$1)&lt;&gt;"",OFFSET('All Players'!$Y33,0,JD$1),"")</f>
        <v/>
      </c>
      <c r="JF26" s="255" t="str">
        <f t="shared" si="19"/>
        <v>Japan</v>
      </c>
      <c r="JG26" s="255" t="str">
        <f ca="1">IF(OFFSET('All Players'!$AA33,0,JF$1)&lt;&gt;"",OFFSET('All Players'!$AA33,0,JF$1),"")</f>
        <v/>
      </c>
      <c r="JH26" s="255" t="str">
        <f ca="1">IF(OFFSET('All Players'!$AC33,0,JG$1)&lt;&gt;"",OFFSET('All Players'!$AC33,0,JG$1),"")</f>
        <v/>
      </c>
      <c r="JI26" s="255">
        <f t="shared" ca="1" si="20"/>
        <v>0</v>
      </c>
      <c r="JJ26" s="255">
        <f t="shared" ca="1" si="21"/>
        <v>0</v>
      </c>
      <c r="JK26" s="255">
        <f t="shared" ca="1" si="22"/>
        <v>0</v>
      </c>
      <c r="JL26" s="255">
        <f t="shared" ca="1" si="23"/>
        <v>0</v>
      </c>
      <c r="JM26" s="255" t="str">
        <f t="shared" ca="1" si="24"/>
        <v/>
      </c>
      <c r="JN26" s="255" t="str">
        <f t="shared" ca="1" si="25"/>
        <v/>
      </c>
      <c r="JO26" s="255">
        <f ca="1">VLOOKUP(JP26,OG25:OH29,2,FALSE)</f>
        <v>5</v>
      </c>
      <c r="JP26" s="255" t="s">
        <v>37</v>
      </c>
      <c r="JQ26" s="255">
        <f t="shared" ca="1" si="1267"/>
        <v>0</v>
      </c>
      <c r="JR26" s="255">
        <f t="shared" ca="1" si="1268"/>
        <v>0</v>
      </c>
      <c r="JS26" s="255">
        <f t="shared" ca="1" si="1269"/>
        <v>0</v>
      </c>
      <c r="JT26" s="255">
        <f t="shared" ca="1" si="1270"/>
        <v>0</v>
      </c>
      <c r="JU26" s="255">
        <f t="shared" ref="JU26:JU29" ca="1" si="1410">SUMIF(OM$3:OM$60,JP26,OK$3:OK$60)+SUMIF(OJ$3:OJ$60,JP26,OL$3:OL$60)</f>
        <v>0</v>
      </c>
      <c r="JV26" s="255">
        <f t="shared" ca="1" si="1271"/>
        <v>1000</v>
      </c>
      <c r="JW26" s="255">
        <f t="shared" ref="JW26:JW29" ca="1" si="1411">SUMIF(OJ:OJ,JP26,ON:ON)+SUMIF(OM:OM,JP26,OO:OO)</f>
        <v>0</v>
      </c>
      <c r="JX26" s="255">
        <f t="shared" ref="JX26:JX29" ca="1" si="1412">SUMIF(OM:OM,JP26,ON:ON)+SUMIF(OJ:OJ,JP26,OO:OO)</f>
        <v>0</v>
      </c>
      <c r="JY26" s="255">
        <f t="shared" ca="1" si="1272"/>
        <v>1000</v>
      </c>
      <c r="JZ26" s="255">
        <f t="shared" ca="1" si="1273"/>
        <v>0</v>
      </c>
      <c r="KA26" s="255">
        <f ca="1">SUMIF(OJ:OJ,JP26,OP:OP)+SUMIF(OM:OM,JP26,OQ:OQ)</f>
        <v>0</v>
      </c>
      <c r="KB26" s="255">
        <f ca="1">SUMIF(OJ:OJ,JP26,OR:OR)+SUMIF(OM:OM,JP26,OS:OS)</f>
        <v>0</v>
      </c>
      <c r="KC26" s="255">
        <f t="shared" ca="1" si="1274"/>
        <v>0</v>
      </c>
      <c r="KD26" s="255">
        <v>3</v>
      </c>
      <c r="KE26" s="255">
        <f t="shared" ref="KE26:KE29" ca="1" si="1413">RANK(KC26,KC$25:KC$29)</f>
        <v>1</v>
      </c>
      <c r="KG26" s="255">
        <f ca="1">RANK(KC26,KC$25:KC$29)+COUNTIF(KC$25:KC26,KC26)-1</f>
        <v>2</v>
      </c>
      <c r="KH26" s="255" t="str">
        <f ca="1">INDEX(JP$25:JP$29,MATCH(2,KG$25:KG$29,0),0)</f>
        <v>Ireland</v>
      </c>
      <c r="KI26" s="255">
        <f t="shared" ref="KI26:KI29" ca="1" si="1414">INDEX(KE$25:KE$29,MATCH(KH26,JP$25:JP$29,0),0)</f>
        <v>1</v>
      </c>
      <c r="KJ26" s="255" t="str">
        <f ca="1">IF(KJ25&lt;&gt;"",KH26,"")</f>
        <v>Ireland</v>
      </c>
      <c r="KK26" s="255" t="str">
        <f ca="1">IF(KK25&lt;&gt;"",KH27,"")</f>
        <v/>
      </c>
      <c r="KL26" s="255" t="str">
        <f ca="1">IF(KL25&lt;&gt;"",KH28,"")</f>
        <v/>
      </c>
      <c r="KM26" s="255" t="str">
        <f ca="1">IF(KM25&lt;&gt;"",KH29,"")</f>
        <v/>
      </c>
      <c r="KO26" s="255" t="str">
        <f t="shared" ref="KO26:KO29" ca="1" si="1415">IF(KJ26&lt;&gt;"",KJ26,"")</f>
        <v>Ireland</v>
      </c>
      <c r="KP26" s="255">
        <f ca="1">SUMPRODUCT((OJ3:OJ42=KO26)*(OM3:OM42=KO27)*(OT3:OT42="W"))+SUMPRODUCT((OJ3:OJ42=KO26)*(OM3:OM42=KO28)*(OT3:OT42="W"))+SUMPRODUCT((OJ3:OJ42=KO26)*(OM3:OM42=KO29)*(OT3:OT42="W"))+SUMPRODUCT((OJ3:OJ42=KO26)*(OM3:OM42=KO25)*(OT3:OT42="W"))+SUMPRODUCT((OJ3:OJ42=KO27)*(OM3:OM42=KO26)*(OU3:OU42="W"))+SUMPRODUCT((OJ3:OJ42=KO28)*(OM3:OM42=KO26)*(OU3:OU42="W"))+SUMPRODUCT((OJ3:OJ42=KO29)*(OM3:OM42=KO26)*(OU3:OU42="W"))+SUMPRODUCT((OJ3:OJ42=KO25)*(OM3:OM42=KO26)*(OU3:OU42="W"))</f>
        <v>0</v>
      </c>
      <c r="KQ26" s="255">
        <f ca="1">SUMPRODUCT((OJ3:OJ42=KO26)*(OM3:OM42=KO27)*(OT3:OT42="D"))+SUMPRODUCT((OJ3:OJ42=KO26)*(OM3:OM42=KO28)*(OT3:OT42="D"))+SUMPRODUCT((OJ3:OJ42=KO26)*(OM3:OM42=KO29)*(OT3:OT42="D"))+SUMPRODUCT((OJ3:OJ42=KO26)*(OM3:OM42=KO25)*(OT3:OT42="D"))+SUMPRODUCT((OJ3:OJ42=KO27)*(OM3:OM42=KO26)*(OT3:OT42="D"))+SUMPRODUCT((OJ3:OJ42=KO28)*(OM3:OM42=KO26)*(OT3:OT42="D"))+SUMPRODUCT((OJ3:OJ42=KO29)*(OM3:OM42=KO26)*(OT3:OT42="D"))+SUMPRODUCT((OJ3:OJ42=KO25)*(OM3:OM42=KO26)*(OT3:OT42="D"))</f>
        <v>0</v>
      </c>
      <c r="KR26" s="255">
        <f ca="1">SUMPRODUCT((OJ3:OJ42=KO26)*(OM3:OM42=KO27)*(OT3:OT42="L"))+SUMPRODUCT((OJ3:OJ42=KO26)*(OM3:OM42=KO28)*(OT3:OT42="L"))+SUMPRODUCT((OJ3:OJ42=KO26)*(OM3:OM42=KO29)*(OT3:OT42="L"))+SUMPRODUCT((OJ3:OJ42=KO26)*(OM3:OM42=KO25)*(OT3:OT42="L"))+SUMPRODUCT((OJ3:OJ42=KO27)*(OM3:OM42=KO26)*(OU3:OU42="L"))+SUMPRODUCT((OJ3:OJ42=KO28)*(OM3:OM42=KO26)*(OU3:OU42="L"))+SUMPRODUCT((OJ3:OJ42=KO29)*(OM3:OM42=KO26)*(OU3:OU42="L"))+SUMPRODUCT((OJ3:OJ42=KO25)*(OM3:OM42=KO26)*(OU3:OU42="L"))</f>
        <v>0</v>
      </c>
      <c r="KS26" s="255">
        <f ca="1">IF(KO26&lt;&gt;"",VLOOKUP(KO26,JP4:JT29,5,FALSE),0)</f>
        <v>0</v>
      </c>
      <c r="KT26" s="255">
        <f ca="1">IF(KO26&lt;&gt;"",VLOOKUP(KO26,JP4:JU29,6,FALSE),0)</f>
        <v>0</v>
      </c>
      <c r="KU26" s="255">
        <f ca="1">KS26-KT26+1000</f>
        <v>1000</v>
      </c>
      <c r="KV26" s="255">
        <f ca="1">IF(KO26&lt;&gt;"",VLOOKUP(KO26,JP4:JW29,8,FALSE),0)</f>
        <v>0</v>
      </c>
      <c r="KW26" s="255">
        <f ca="1">IF(KO26&lt;&gt;"",VLOOKUP(KO26,JP4:JX29,9,FALSE),0)</f>
        <v>0</v>
      </c>
      <c r="KX26" s="255">
        <f t="shared" ref="KX26" ca="1" si="1416">KV26-KW26+1000</f>
        <v>1000</v>
      </c>
      <c r="KY26" s="255">
        <f ca="1">IF(KO26&lt;&gt;"",VLOOKUP(KO26,JP25:JT29,5,FALSE),"")</f>
        <v>0</v>
      </c>
      <c r="KZ26" s="255">
        <f ca="1">IF(KO26&lt;&gt;"",VLOOKUP(KO26,JP25:JW29,8,FALSE),"")</f>
        <v>0</v>
      </c>
      <c r="LA26" s="255">
        <f ca="1">IF(KO26&lt;&gt;"",VLOOKUP(KO26,JP25:KD29,15,FALSE),"")</f>
        <v>3</v>
      </c>
      <c r="LB26" s="255">
        <f ca="1">SUMPRODUCT((OJ3:OJ42=KO26)*(OM3:OM42=KO27)*OP3:OP42)+SUMPRODUCT((OJ3:OJ42=KO26)*(OM3:OM42=KO28)*OP3:OP42)+SUMPRODUCT((OJ3:OJ42=KO26)*(OM3:OM42=KO29)*OP3:OP42)+SUMPRODUCT((OJ3:OJ42=KO26)*(OM3:OM42=KO25)*OP3:OP42)+SUMPRODUCT((OJ3:OJ42=KO27)*(OM3:OM42=KO26)*OQ3:OQ42)+SUMPRODUCT((OJ3:OJ42=KO28)*(OM3:OM42=KO26)*OQ3:OQ42)+SUMPRODUCT((OJ3:OJ42=KO29)*(OM3:OM42=KO26)*OQ3:OQ42)+SUMPRODUCT((OJ3:OJ42=KO25)*(OM3:OM42=KO26)*OQ3:OQ42)</f>
        <v>0</v>
      </c>
      <c r="LC26" s="255">
        <f ca="1">SUMPRODUCT((OJ3:OJ42=KO26)*(OM3:OM42=KO27)*OR3:OR42)+SUMPRODUCT((OJ3:OJ42=KO26)*(OM3:OM42=KO28)*OR3:OR42)+SUMPRODUCT((OJ3:OJ42=KO26)*(OM3:OM42=KO29)*OR3:OR42)+SUMPRODUCT((OJ3:OJ42=KO26)*(OM3:OM42=KO25)*OR3:OR42)+SUMPRODUCT((OJ3:OJ42=KO27)*(OM3:OM42=KO26)*OS3:OS42)+SUMPRODUCT((OJ3:OJ42=KO28)*(OM3:OM42=KO26)*OS3:OS42)+SUMPRODUCT((OJ3:OJ42=KO29)*(OM3:OM42=KO26)*OS3:OS42)+SUMPRODUCT((OJ3:OJ42=KO25)*(OM3:OM42=KO26)*OS3:OS42)</f>
        <v>0</v>
      </c>
      <c r="LD26" s="255">
        <f t="shared" ref="LD26" ca="1" si="1417">KP26*4+KQ26*2+LB26+LC26</f>
        <v>0</v>
      </c>
      <c r="LE26" s="255">
        <f ca="1">IF(KO26&lt;&gt;"",RANK(LD26,LD25:LD29),"")</f>
        <v>1</v>
      </c>
      <c r="LF26" s="255">
        <f ca="1">SUMPRODUCT((LD25:LD29=LD26)*(KU25:KU29&gt;KU26))</f>
        <v>0</v>
      </c>
      <c r="LG26" s="255">
        <f ca="1">SUMPRODUCT((LD25:LD29=LD26)*(KU25:KU29=KU26)*(KX25:KX29&gt;KX26))</f>
        <v>0</v>
      </c>
      <c r="LH26" s="255">
        <f ca="1">SUMPRODUCT((LD25:LD29=LD26)*(KU25:KU29=KU26)*(KX25:KX29=KX26)*(KY25:KY29&gt;KY26))</f>
        <v>0</v>
      </c>
      <c r="LI26" s="255">
        <f ca="1">SUMPRODUCT((LD25:LD29=LD26)*(KU25:KU29=KU26)*(KX25:KX29=KX26)*(KY25:KY29=KY26)*(KZ25:KZ29&gt;KZ26))</f>
        <v>0</v>
      </c>
      <c r="LJ26" s="255">
        <f ca="1">SUMPRODUCT((LD25:LD29=LD26)*(KU25:KU29=KU26)*(KX25:KX29=KX26)*(KY25:KY29=KY26)*(KZ25:KZ29=KZ26)*(LA25:LA29&gt;LA26))</f>
        <v>4</v>
      </c>
      <c r="LK26" s="255">
        <f t="shared" ref="LK26:LK29" ca="1" si="1418">IF(KO26&lt;&gt;"",SUM(LE26:LJ26),"")</f>
        <v>5</v>
      </c>
      <c r="LL26" s="255" t="str">
        <f ca="1">IF(KO26&lt;&gt;"",INDEX(KO25:KO29,MATCH(2,LK25:LK29,0),0),"")</f>
        <v>Romania</v>
      </c>
      <c r="LM26" s="255" t="str">
        <f ca="1">IF(KK25&lt;&gt;"",KK25,"")</f>
        <v/>
      </c>
      <c r="LN26" s="255">
        <f ca="1">SUMPRODUCT((OJ3:OJ42=LM26)*(OM3:OM42=LM27)*(OT3:OT42="W"))+SUMPRODUCT((OJ3:OJ42=LM26)*(OM3:OM42=LM28)*(OT3:OT42="W"))+SUMPRODUCT((OJ3:OJ42=LM26)*(OM3:OM42=LM29)*(OT3:OT42="W"))+SUMPRODUCT((OJ3:OJ42=LM27)*(OM3:OM42=LM26)*(OU3:OU42="W"))+SUMPRODUCT((OJ3:OJ42=LM28)*(OM3:OM42=LM26)*(OU3:OU42="W"))+SUMPRODUCT((OJ3:OJ42=LM29)*(OM3:OM42=LM26)*(OU3:OU42="W"))</f>
        <v>0</v>
      </c>
      <c r="LO26" s="255">
        <f ca="1">SUMPRODUCT((OJ3:OJ42=LM26)*(OM3:OM42=LM27)*(OT3:OT42="D"))+SUMPRODUCT((OJ3:OJ42=LM26)*(OM3:OM42=LM28)*(OT3:OT42="D"))+SUMPRODUCT((OJ3:OJ42=LM26)*(OM3:OM42=LM29)*(OT3:OT42="D"))+SUMPRODUCT((OJ3:OJ42=LM27)*(OM3:OM42=LM26)*(OT3:OT42="D"))+SUMPRODUCT((OJ3:OJ42=LM28)*(OM3:OM42=LM26)*(OT3:OT42="D"))+SUMPRODUCT((OJ3:OJ42=LM29)*(OM3:OM42=LM26)*(OT3:OT42="D"))</f>
        <v>0</v>
      </c>
      <c r="LP26" s="255">
        <f ca="1">SUMPRODUCT((OJ3:OJ42=LM26)*(OM3:OM42=LM27)*(OT3:OT42="L"))+SUMPRODUCT((OJ3:OJ42=LM26)*(OM3:OM42=LM28)*(OT3:OT42="L"))+SUMPRODUCT((OJ3:OJ42=LM26)*(OM3:OM42=LM29)*(OT3:OT42="L"))+SUMPRODUCT((OJ3:OJ42=LM27)*(OM3:OM42=LM26)*(OU3:OU42="L"))+SUMPRODUCT((OJ3:OJ42=LM28)*(OM3:OM42=LM26)*(OU3:OU42="L"))+SUMPRODUCT((OJ3:OJ42=LM29)*(OM3:OM42=LM26)*(OU3:OU42="L"))</f>
        <v>0</v>
      </c>
      <c r="LQ26" s="255">
        <f ca="1">IF(LM26&lt;&gt;"",VLOOKUP(LM26,JP4:JT29,5,FALSE),0)</f>
        <v>0</v>
      </c>
      <c r="LR26" s="255">
        <f ca="1">IF(LM26&lt;&gt;"",VLOOKUP(LM26,JP4:JU29,6,FALSE),0)</f>
        <v>0</v>
      </c>
      <c r="LS26" s="255">
        <f ca="1">LQ26-LR26+1000</f>
        <v>1000</v>
      </c>
      <c r="LT26" s="255">
        <f ca="1">IF(LM26&lt;&gt;"",VLOOKUP(LM26,JP4:JW29,8,FALSE),0)</f>
        <v>0</v>
      </c>
      <c r="LU26" s="255">
        <f ca="1">IF(LM26&lt;&gt;"",VLOOKUP(LM26,JP4:JX29,9,FALSE),0)</f>
        <v>0</v>
      </c>
      <c r="LV26" s="255">
        <f ca="1">LT26-LU26+1000</f>
        <v>1000</v>
      </c>
      <c r="LW26" s="255" t="str">
        <f ca="1">IF(LM26&lt;&gt;"",VLOOKUP(LM26,JP25:JT29,5,FALSE),"")</f>
        <v/>
      </c>
      <c r="LX26" s="255" t="str">
        <f ca="1">IF(LM26&lt;&gt;"",VLOOKUP(LM26,JP25:JW29,8,FALSE),"")</f>
        <v/>
      </c>
      <c r="LY26" s="255" t="str">
        <f ca="1">IF(LM26&lt;&gt;"",VLOOKUP(LM26,JP25:KD29,15,FALSE),"")</f>
        <v/>
      </c>
      <c r="LZ26" s="255">
        <f ca="1">SUMPRODUCT((OJ3:OJ42=LM26)*(OM3:OM42=LM27)*OP3:OP42)+SUMPRODUCT((OJ3:OJ42=LM26)*(OM3:OM42=LM28)*OP3:OP42)+SUMPRODUCT((OJ3:OJ42=LM26)*(OM3:OM42=LM29)*OP3:OP42)+SUMPRODUCT((OJ3:OJ42=LM27)*(OM3:OM42=LM26)*OQ3:OQ42)+SUMPRODUCT((OJ3:OJ42=LM28)*(OM3:OM42=LM26)*OQ3:OQ42)+SUMPRODUCT((OJ3:OJ42=LM29)*(OM3:OM42=LM26)*OQ3:OQ42)</f>
        <v>0</v>
      </c>
      <c r="MA26" s="255">
        <f ca="1">SUMPRODUCT((OJ3:OJ42=LM26)*(OM3:OM42=LM27)*OR3:OR42)+SUMPRODUCT((OJ3:OJ42=LM26)*(OM3:OM42=LM28)*OR3:OR42)+SUMPRODUCT((OJ3:OJ42=LM26)*(OM3:OM42=LM29)*OR3:OR42)+SUMPRODUCT((OJ3:OJ42=LM27)*(OM3:OM42=LM26)*OS3:OS42)+SUMPRODUCT((OJ3:OJ42=LM28)*(OM3:OM42=LM26)*OS3:OS42)+SUMPRODUCT((OJ3:OJ42=LM29)*(OM3:OM42=LM26)*OS3:OS42)</f>
        <v>0</v>
      </c>
      <c r="MB26" s="255">
        <f ca="1">LN26*4+LO26*2+LZ26+MA26</f>
        <v>0</v>
      </c>
      <c r="MC26" s="255" t="str">
        <f ca="1">IF(LM26&lt;&gt;"",RANK(MB26,MB26:MB29),"")</f>
        <v/>
      </c>
      <c r="MD26" s="255">
        <f ca="1">SUMPRODUCT((MB26:MB29=MB26)*(LS26:LS29&gt;LS26))</f>
        <v>0</v>
      </c>
      <c r="ME26" s="255">
        <f ca="1">SUMPRODUCT((MB26:MB29=MB26)*(LS26:LS29=LS26)*(LV26:LV29&gt;LV26))</f>
        <v>0</v>
      </c>
      <c r="MF26" s="255">
        <f ca="1">SUMPRODUCT((MB25:MB29=MB26)*(LS25:LS29=LS26)*(LV25:LV29=LV26)*(LW25:LW29&gt;LW26))</f>
        <v>0</v>
      </c>
      <c r="MG26" s="255">
        <f ca="1">SUMPRODUCT((MB25:MB29=MB26)*(LS25:LS29=LS26)*(LV25:LV29=LV26)*(LW25:LW29=LW26)*(LX25:LX29&gt;LX26))</f>
        <v>0</v>
      </c>
      <c r="MH26" s="255">
        <f ca="1">SUMPRODUCT((MB25:MB29=MB26)*(LS25:LS29=LS26)*(LV25:LV29=LV26)*(LW25:LW29=LW26)*(LX25:LX29=LX26)*(LY25:LY29&gt;LY26))</f>
        <v>0</v>
      </c>
      <c r="MI26" s="255" t="str">
        <f t="shared" ref="MI26:MI29" ca="1" si="1419">IF(LM26&lt;&gt;"",SUM(MC26:MH26)+1,"")</f>
        <v/>
      </c>
      <c r="MJ26" s="255" t="str">
        <f ca="1">IF(LM26&lt;&gt;"",INDEX(LM26:LM29,MATCH(2,MI26:MI29,0),0),"")</f>
        <v/>
      </c>
      <c r="OG26" s="255" t="str">
        <f ca="1">IF(MJ26&lt;&gt;"",MJ26,IF(LL26&lt;&gt;"",LL26,KH26))</f>
        <v>Romania</v>
      </c>
      <c r="OH26" s="255">
        <v>2</v>
      </c>
      <c r="OI26" s="255">
        <v>24</v>
      </c>
      <c r="OJ26" s="255" t="str">
        <f t="shared" si="26"/>
        <v>Samoa</v>
      </c>
      <c r="OK26" s="255" t="str">
        <f ca="1">IF(OFFSET('All Players'!$W33,0,OK$1)&lt;&gt;"",OFFSET('All Players'!$W33,0,OK$1),"")</f>
        <v/>
      </c>
      <c r="OL26" s="255" t="str">
        <f ca="1">IF(OFFSET('All Players'!$Y33,0,OK$1)&lt;&gt;"",OFFSET('All Players'!$Y33,0,OK$1),"")</f>
        <v/>
      </c>
      <c r="OM26" s="255" t="str">
        <f t="shared" si="27"/>
        <v>Japan</v>
      </c>
      <c r="ON26" s="255" t="str">
        <f ca="1">IF(OFFSET('All Players'!$AA33,0,OM$1)&lt;&gt;"",OFFSET('All Players'!$AA33,0,OM$1),"")</f>
        <v/>
      </c>
      <c r="OO26" s="255" t="str">
        <f ca="1">IF(OFFSET('All Players'!$AC33,0,ON$1)&lt;&gt;"",OFFSET('All Players'!$AC33,0,ON$1),"")</f>
        <v/>
      </c>
      <c r="OP26" s="255">
        <f t="shared" ca="1" si="28"/>
        <v>0</v>
      </c>
      <c r="OQ26" s="255">
        <f t="shared" ca="1" si="29"/>
        <v>0</v>
      </c>
      <c r="OR26" s="255">
        <f t="shared" ca="1" si="30"/>
        <v>0</v>
      </c>
      <c r="OS26" s="255">
        <f t="shared" ca="1" si="31"/>
        <v>0</v>
      </c>
      <c r="OT26" s="255" t="str">
        <f t="shared" ca="1" si="32"/>
        <v/>
      </c>
      <c r="OU26" s="255" t="str">
        <f t="shared" ca="1" si="33"/>
        <v/>
      </c>
      <c r="OV26" s="255">
        <f ca="1">VLOOKUP(OW26,TN25:TO29,2,FALSE)</f>
        <v>5</v>
      </c>
      <c r="OW26" s="255" t="s">
        <v>37</v>
      </c>
      <c r="OX26" s="255">
        <f t="shared" ca="1" si="1276"/>
        <v>0</v>
      </c>
      <c r="OY26" s="255">
        <f t="shared" ca="1" si="1277"/>
        <v>0</v>
      </c>
      <c r="OZ26" s="255">
        <f t="shared" ca="1" si="1278"/>
        <v>0</v>
      </c>
      <c r="PA26" s="255">
        <f t="shared" ca="1" si="1279"/>
        <v>0</v>
      </c>
      <c r="PB26" s="255">
        <f t="shared" ref="PB26:PB29" ca="1" si="1420">SUMIF(TT$3:TT$60,OW26,TR$3:TR$60)+SUMIF(TQ$3:TQ$60,OW26,TS$3:TS$60)</f>
        <v>0</v>
      </c>
      <c r="PC26" s="255">
        <f t="shared" ca="1" si="1280"/>
        <v>1000</v>
      </c>
      <c r="PD26" s="255">
        <f t="shared" ref="PD26:PD29" ca="1" si="1421">SUMIF(TQ:TQ,OW26,TU:TU)+SUMIF(TT:TT,OW26,TV:TV)</f>
        <v>0</v>
      </c>
      <c r="PE26" s="255">
        <f t="shared" ref="PE26:PE29" ca="1" si="1422">SUMIF(TT:TT,OW26,TU:TU)+SUMIF(TQ:TQ,OW26,TV:TV)</f>
        <v>0</v>
      </c>
      <c r="PF26" s="255">
        <f t="shared" ca="1" si="1281"/>
        <v>1000</v>
      </c>
      <c r="PG26" s="255">
        <f t="shared" ca="1" si="1282"/>
        <v>0</v>
      </c>
      <c r="PH26" s="255">
        <f ca="1">SUMIF(TQ:TQ,OW26,TW:TW)+SUMIF(TT:TT,OW26,TX:TX)</f>
        <v>0</v>
      </c>
      <c r="PI26" s="255">
        <f ca="1">SUMIF(TQ:TQ,OW26,TY:TY)+SUMIF(TT:TT,OW26,TZ:TZ)</f>
        <v>0</v>
      </c>
      <c r="PJ26" s="255">
        <f t="shared" ca="1" si="1283"/>
        <v>0</v>
      </c>
      <c r="PK26" s="255">
        <v>3</v>
      </c>
      <c r="PL26" s="255">
        <f t="shared" ref="PL26:PL29" ca="1" si="1423">RANK(PJ26,PJ$25:PJ$29)</f>
        <v>1</v>
      </c>
      <c r="PN26" s="255">
        <f ca="1">RANK(PJ26,PJ$25:PJ$29)+COUNTIF(PJ$25:PJ26,PJ26)-1</f>
        <v>2</v>
      </c>
      <c r="PO26" s="255" t="str">
        <f ca="1">INDEX(OW$25:OW$29,MATCH(2,PN$25:PN$29,0),0)</f>
        <v>Ireland</v>
      </c>
      <c r="PP26" s="255">
        <f t="shared" ref="PP26:PP29" ca="1" si="1424">INDEX(PL$25:PL$29,MATCH(PO26,OW$25:OW$29,0),0)</f>
        <v>1</v>
      </c>
      <c r="PQ26" s="255" t="str">
        <f ca="1">IF(PQ25&lt;&gt;"",PO26,"")</f>
        <v>Ireland</v>
      </c>
      <c r="PR26" s="255" t="str">
        <f ca="1">IF(PR25&lt;&gt;"",PO27,"")</f>
        <v/>
      </c>
      <c r="PS26" s="255" t="str">
        <f ca="1">IF(PS25&lt;&gt;"",PO28,"")</f>
        <v/>
      </c>
      <c r="PT26" s="255" t="str">
        <f ca="1">IF(PT25&lt;&gt;"",PO29,"")</f>
        <v/>
      </c>
      <c r="PV26" s="255" t="str">
        <f t="shared" ref="PV26:PV29" ca="1" si="1425">IF(PQ26&lt;&gt;"",PQ26,"")</f>
        <v>Ireland</v>
      </c>
      <c r="PW26" s="255">
        <f ca="1">SUMPRODUCT((TQ3:TQ42=PV26)*(TT3:TT42=PV27)*(UA3:UA42="W"))+SUMPRODUCT((TQ3:TQ42=PV26)*(TT3:TT42=PV28)*(UA3:UA42="W"))+SUMPRODUCT((TQ3:TQ42=PV26)*(TT3:TT42=PV29)*(UA3:UA42="W"))+SUMPRODUCT((TQ3:TQ42=PV26)*(TT3:TT42=PV25)*(UA3:UA42="W"))+SUMPRODUCT((TQ3:TQ42=PV27)*(TT3:TT42=PV26)*(UB3:UB42="W"))+SUMPRODUCT((TQ3:TQ42=PV28)*(TT3:TT42=PV26)*(UB3:UB42="W"))+SUMPRODUCT((TQ3:TQ42=PV29)*(TT3:TT42=PV26)*(UB3:UB42="W"))+SUMPRODUCT((TQ3:TQ42=PV25)*(TT3:TT42=PV26)*(UB3:UB42="W"))</f>
        <v>0</v>
      </c>
      <c r="PX26" s="255">
        <f ca="1">SUMPRODUCT((TQ3:TQ42=PV26)*(TT3:TT42=PV27)*(UA3:UA42="D"))+SUMPRODUCT((TQ3:TQ42=PV26)*(TT3:TT42=PV28)*(UA3:UA42="D"))+SUMPRODUCT((TQ3:TQ42=PV26)*(TT3:TT42=PV29)*(UA3:UA42="D"))+SUMPRODUCT((TQ3:TQ42=PV26)*(TT3:TT42=PV25)*(UA3:UA42="D"))+SUMPRODUCT((TQ3:TQ42=PV27)*(TT3:TT42=PV26)*(UA3:UA42="D"))+SUMPRODUCT((TQ3:TQ42=PV28)*(TT3:TT42=PV26)*(UA3:UA42="D"))+SUMPRODUCT((TQ3:TQ42=PV29)*(TT3:TT42=PV26)*(UA3:UA42="D"))+SUMPRODUCT((TQ3:TQ42=PV25)*(TT3:TT42=PV26)*(UA3:UA42="D"))</f>
        <v>0</v>
      </c>
      <c r="PY26" s="255">
        <f ca="1">SUMPRODUCT((TQ3:TQ42=PV26)*(TT3:TT42=PV27)*(UA3:UA42="L"))+SUMPRODUCT((TQ3:TQ42=PV26)*(TT3:TT42=PV28)*(UA3:UA42="L"))+SUMPRODUCT((TQ3:TQ42=PV26)*(TT3:TT42=PV29)*(UA3:UA42="L"))+SUMPRODUCT((TQ3:TQ42=PV26)*(TT3:TT42=PV25)*(UA3:UA42="L"))+SUMPRODUCT((TQ3:TQ42=PV27)*(TT3:TT42=PV26)*(UB3:UB42="L"))+SUMPRODUCT((TQ3:TQ42=PV28)*(TT3:TT42=PV26)*(UB3:UB42="L"))+SUMPRODUCT((TQ3:TQ42=PV29)*(TT3:TT42=PV26)*(UB3:UB42="L"))+SUMPRODUCT((TQ3:TQ42=PV25)*(TT3:TT42=PV26)*(UB3:UB42="L"))</f>
        <v>0</v>
      </c>
      <c r="PZ26" s="255">
        <f ca="1">IF(PV26&lt;&gt;"",VLOOKUP(PV26,OW4:PA29,5,FALSE),0)</f>
        <v>0</v>
      </c>
      <c r="QA26" s="255">
        <f ca="1">IF(PV26&lt;&gt;"",VLOOKUP(PV26,OW4:PB29,6,FALSE),0)</f>
        <v>0</v>
      </c>
      <c r="QB26" s="255">
        <f ca="1">PZ26-QA26+1000</f>
        <v>1000</v>
      </c>
      <c r="QC26" s="255">
        <f ca="1">IF(PV26&lt;&gt;"",VLOOKUP(PV26,OW4:PD29,8,FALSE),0)</f>
        <v>0</v>
      </c>
      <c r="QD26" s="255">
        <f ca="1">IF(PV26&lt;&gt;"",VLOOKUP(PV26,OW4:PE29,9,FALSE),0)</f>
        <v>0</v>
      </c>
      <c r="QE26" s="255">
        <f t="shared" ref="QE26" ca="1" si="1426">QC26-QD26+1000</f>
        <v>1000</v>
      </c>
      <c r="QF26" s="255">
        <f ca="1">IF(PV26&lt;&gt;"",VLOOKUP(PV26,OW25:PA29,5,FALSE),"")</f>
        <v>0</v>
      </c>
      <c r="QG26" s="255">
        <f ca="1">IF(PV26&lt;&gt;"",VLOOKUP(PV26,OW25:PD29,8,FALSE),"")</f>
        <v>0</v>
      </c>
      <c r="QH26" s="255">
        <f ca="1">IF(PV26&lt;&gt;"",VLOOKUP(PV26,OW25:PK29,15,FALSE),"")</f>
        <v>3</v>
      </c>
      <c r="QI26" s="255">
        <f ca="1">SUMPRODUCT((TQ3:TQ42=PV26)*(TT3:TT42=PV27)*TW3:TW42)+SUMPRODUCT((TQ3:TQ42=PV26)*(TT3:TT42=PV28)*TW3:TW42)+SUMPRODUCT((TQ3:TQ42=PV26)*(TT3:TT42=PV29)*TW3:TW42)+SUMPRODUCT((TQ3:TQ42=PV26)*(TT3:TT42=PV25)*TW3:TW42)+SUMPRODUCT((TQ3:TQ42=PV27)*(TT3:TT42=PV26)*TX3:TX42)+SUMPRODUCT((TQ3:TQ42=PV28)*(TT3:TT42=PV26)*TX3:TX42)+SUMPRODUCT((TQ3:TQ42=PV29)*(TT3:TT42=PV26)*TX3:TX42)+SUMPRODUCT((TQ3:TQ42=PV25)*(TT3:TT42=PV26)*TX3:TX42)</f>
        <v>0</v>
      </c>
      <c r="QJ26" s="255">
        <f ca="1">SUMPRODUCT((TQ3:TQ42=PV26)*(TT3:TT42=PV27)*TY3:TY42)+SUMPRODUCT((TQ3:TQ42=PV26)*(TT3:TT42=PV28)*TY3:TY42)+SUMPRODUCT((TQ3:TQ42=PV26)*(TT3:TT42=PV29)*TY3:TY42)+SUMPRODUCT((TQ3:TQ42=PV26)*(TT3:TT42=PV25)*TY3:TY42)+SUMPRODUCT((TQ3:TQ42=PV27)*(TT3:TT42=PV26)*TZ3:TZ42)+SUMPRODUCT((TQ3:TQ42=PV28)*(TT3:TT42=PV26)*TZ3:TZ42)+SUMPRODUCT((TQ3:TQ42=PV29)*(TT3:TT42=PV26)*TZ3:TZ42)+SUMPRODUCT((TQ3:TQ42=PV25)*(TT3:TT42=PV26)*TZ3:TZ42)</f>
        <v>0</v>
      </c>
      <c r="QK26" s="255">
        <f t="shared" ref="QK26" ca="1" si="1427">PW26*4+PX26*2+QI26+QJ26</f>
        <v>0</v>
      </c>
      <c r="QL26" s="255">
        <f ca="1">IF(PV26&lt;&gt;"",RANK(QK26,QK25:QK29),"")</f>
        <v>1</v>
      </c>
      <c r="QM26" s="255">
        <f ca="1">SUMPRODUCT((QK25:QK29=QK26)*(QB25:QB29&gt;QB26))</f>
        <v>0</v>
      </c>
      <c r="QN26" s="255">
        <f ca="1">SUMPRODUCT((QK25:QK29=QK26)*(QB25:QB29=QB26)*(QE25:QE29&gt;QE26))</f>
        <v>0</v>
      </c>
      <c r="QO26" s="255">
        <f ca="1">SUMPRODUCT((QK25:QK29=QK26)*(QB25:QB29=QB26)*(QE25:QE29=QE26)*(QF25:QF29&gt;QF26))</f>
        <v>0</v>
      </c>
      <c r="QP26" s="255">
        <f ca="1">SUMPRODUCT((QK25:QK29=QK26)*(QB25:QB29=QB26)*(QE25:QE29=QE26)*(QF25:QF29=QF26)*(QG25:QG29&gt;QG26))</f>
        <v>0</v>
      </c>
      <c r="QQ26" s="255">
        <f ca="1">SUMPRODUCT((QK25:QK29=QK26)*(QB25:QB29=QB26)*(QE25:QE29=QE26)*(QF25:QF29=QF26)*(QG25:QG29=QG26)*(QH25:QH29&gt;QH26))</f>
        <v>4</v>
      </c>
      <c r="QR26" s="255">
        <f t="shared" ref="QR26:QR29" ca="1" si="1428">IF(PV26&lt;&gt;"",SUM(QL26:QQ26),"")</f>
        <v>5</v>
      </c>
      <c r="QS26" s="255" t="str">
        <f ca="1">IF(PV26&lt;&gt;"",INDEX(PV25:PV29,MATCH(2,QR25:QR29,0),0),"")</f>
        <v>Romania</v>
      </c>
      <c r="QT26" s="255" t="str">
        <f ca="1">IF(PR25&lt;&gt;"",PR25,"")</f>
        <v/>
      </c>
      <c r="QU26" s="255">
        <f ca="1">SUMPRODUCT((TQ3:TQ42=QT26)*(TT3:TT42=QT27)*(UA3:UA42="W"))+SUMPRODUCT((TQ3:TQ42=QT26)*(TT3:TT42=QT28)*(UA3:UA42="W"))+SUMPRODUCT((TQ3:TQ42=QT26)*(TT3:TT42=QT29)*(UA3:UA42="W"))+SUMPRODUCT((TQ3:TQ42=QT27)*(TT3:TT42=QT26)*(UB3:UB42="W"))+SUMPRODUCT((TQ3:TQ42=QT28)*(TT3:TT42=QT26)*(UB3:UB42="W"))+SUMPRODUCT((TQ3:TQ42=QT29)*(TT3:TT42=QT26)*(UB3:UB42="W"))</f>
        <v>0</v>
      </c>
      <c r="QV26" s="255">
        <f ca="1">SUMPRODUCT((TQ3:TQ42=QT26)*(TT3:TT42=QT27)*(UA3:UA42="D"))+SUMPRODUCT((TQ3:TQ42=QT26)*(TT3:TT42=QT28)*(UA3:UA42="D"))+SUMPRODUCT((TQ3:TQ42=QT26)*(TT3:TT42=QT29)*(UA3:UA42="D"))+SUMPRODUCT((TQ3:TQ42=QT27)*(TT3:TT42=QT26)*(UA3:UA42="D"))+SUMPRODUCT((TQ3:TQ42=QT28)*(TT3:TT42=QT26)*(UA3:UA42="D"))+SUMPRODUCT((TQ3:TQ42=QT29)*(TT3:TT42=QT26)*(UA3:UA42="D"))</f>
        <v>0</v>
      </c>
      <c r="QW26" s="255">
        <f ca="1">SUMPRODUCT((TQ3:TQ42=QT26)*(TT3:TT42=QT27)*(UA3:UA42="L"))+SUMPRODUCT((TQ3:TQ42=QT26)*(TT3:TT42=QT28)*(UA3:UA42="L"))+SUMPRODUCT((TQ3:TQ42=QT26)*(TT3:TT42=QT29)*(UA3:UA42="L"))+SUMPRODUCT((TQ3:TQ42=QT27)*(TT3:TT42=QT26)*(UB3:UB42="L"))+SUMPRODUCT((TQ3:TQ42=QT28)*(TT3:TT42=QT26)*(UB3:UB42="L"))+SUMPRODUCT((TQ3:TQ42=QT29)*(TT3:TT42=QT26)*(UB3:UB42="L"))</f>
        <v>0</v>
      </c>
      <c r="QX26" s="255">
        <f ca="1">IF(QT26&lt;&gt;"",VLOOKUP(QT26,OW4:PA29,5,FALSE),0)</f>
        <v>0</v>
      </c>
      <c r="QY26" s="255">
        <f ca="1">IF(QT26&lt;&gt;"",VLOOKUP(QT26,OW4:PB29,6,FALSE),0)</f>
        <v>0</v>
      </c>
      <c r="QZ26" s="255">
        <f ca="1">QX26-QY26+1000</f>
        <v>1000</v>
      </c>
      <c r="RA26" s="255">
        <f ca="1">IF(QT26&lt;&gt;"",VLOOKUP(QT26,OW4:PD29,8,FALSE),0)</f>
        <v>0</v>
      </c>
      <c r="RB26" s="255">
        <f ca="1">IF(QT26&lt;&gt;"",VLOOKUP(QT26,OW4:PE29,9,FALSE),0)</f>
        <v>0</v>
      </c>
      <c r="RC26" s="255">
        <f ca="1">RA26-RB26+1000</f>
        <v>1000</v>
      </c>
      <c r="RD26" s="255" t="str">
        <f ca="1">IF(QT26&lt;&gt;"",VLOOKUP(QT26,OW25:PA29,5,FALSE),"")</f>
        <v/>
      </c>
      <c r="RE26" s="255" t="str">
        <f ca="1">IF(QT26&lt;&gt;"",VLOOKUP(QT26,OW25:PD29,8,FALSE),"")</f>
        <v/>
      </c>
      <c r="RF26" s="255" t="str">
        <f ca="1">IF(QT26&lt;&gt;"",VLOOKUP(QT26,OW25:PK29,15,FALSE),"")</f>
        <v/>
      </c>
      <c r="RG26" s="255">
        <f ca="1">SUMPRODUCT((TQ3:TQ42=QT26)*(TT3:TT42=QT27)*TW3:TW42)+SUMPRODUCT((TQ3:TQ42=QT26)*(TT3:TT42=QT28)*TW3:TW42)+SUMPRODUCT((TQ3:TQ42=QT26)*(TT3:TT42=QT29)*TW3:TW42)+SUMPRODUCT((TQ3:TQ42=QT27)*(TT3:TT42=QT26)*TX3:TX42)+SUMPRODUCT((TQ3:TQ42=QT28)*(TT3:TT42=QT26)*TX3:TX42)+SUMPRODUCT((TQ3:TQ42=QT29)*(TT3:TT42=QT26)*TX3:TX42)</f>
        <v>0</v>
      </c>
      <c r="RH26" s="255">
        <f ca="1">SUMPRODUCT((TQ3:TQ42=QT26)*(TT3:TT42=QT27)*TY3:TY42)+SUMPRODUCT((TQ3:TQ42=QT26)*(TT3:TT42=QT28)*TY3:TY42)+SUMPRODUCT((TQ3:TQ42=QT26)*(TT3:TT42=QT29)*TY3:TY42)+SUMPRODUCT((TQ3:TQ42=QT27)*(TT3:TT42=QT26)*TZ3:TZ42)+SUMPRODUCT((TQ3:TQ42=QT28)*(TT3:TT42=QT26)*TZ3:TZ42)+SUMPRODUCT((TQ3:TQ42=QT29)*(TT3:TT42=QT26)*TZ3:TZ42)</f>
        <v>0</v>
      </c>
      <c r="RI26" s="255">
        <f ca="1">QU26*4+QV26*2+RG26+RH26</f>
        <v>0</v>
      </c>
      <c r="RJ26" s="255" t="str">
        <f ca="1">IF(QT26&lt;&gt;"",RANK(RI26,RI26:RI29),"")</f>
        <v/>
      </c>
      <c r="RK26" s="255">
        <f ca="1">SUMPRODUCT((RI26:RI29=RI26)*(QZ26:QZ29&gt;QZ26))</f>
        <v>0</v>
      </c>
      <c r="RL26" s="255">
        <f ca="1">SUMPRODUCT((RI26:RI29=RI26)*(QZ26:QZ29=QZ26)*(RC26:RC29&gt;RC26))</f>
        <v>0</v>
      </c>
      <c r="RM26" s="255">
        <f ca="1">SUMPRODUCT((RI25:RI29=RI26)*(QZ25:QZ29=QZ26)*(RC25:RC29=RC26)*(RD25:RD29&gt;RD26))</f>
        <v>0</v>
      </c>
      <c r="RN26" s="255">
        <f ca="1">SUMPRODUCT((RI25:RI29=RI26)*(QZ25:QZ29=QZ26)*(RC25:RC29=RC26)*(RD25:RD29=RD26)*(RE25:RE29&gt;RE26))</f>
        <v>0</v>
      </c>
      <c r="RO26" s="255">
        <f ca="1">SUMPRODUCT((RI25:RI29=RI26)*(QZ25:QZ29=QZ26)*(RC25:RC29=RC26)*(RD25:RD29=RD26)*(RE25:RE29=RE26)*(RF25:RF29&gt;RF26))</f>
        <v>0</v>
      </c>
      <c r="RP26" s="255" t="str">
        <f t="shared" ref="RP26:RP29" ca="1" si="1429">IF(QT26&lt;&gt;"",SUM(RJ26:RO26)+1,"")</f>
        <v/>
      </c>
      <c r="RQ26" s="255" t="str">
        <f ca="1">IF(QT26&lt;&gt;"",INDEX(QT26:QT29,MATCH(2,RP26:RP29,0),0),"")</f>
        <v/>
      </c>
      <c r="TN26" s="255" t="str">
        <f ca="1">IF(RQ26&lt;&gt;"",RQ26,IF(QS26&lt;&gt;"",QS26,PO26))</f>
        <v>Romania</v>
      </c>
      <c r="TO26" s="255">
        <v>2</v>
      </c>
      <c r="TP26" s="255">
        <v>24</v>
      </c>
      <c r="TQ26" s="255" t="str">
        <f t="shared" si="34"/>
        <v>Samoa</v>
      </c>
      <c r="TR26" s="255" t="str">
        <f ca="1">IF(OFFSET('All Players'!$W33,0,TR$1)&lt;&gt;"",OFFSET('All Players'!$W33,0,TR$1),"")</f>
        <v/>
      </c>
      <c r="TS26" s="255" t="str">
        <f ca="1">IF(OFFSET('All Players'!$Y33,0,TR$1)&lt;&gt;"",OFFSET('All Players'!$Y33,0,TR$1),"")</f>
        <v/>
      </c>
      <c r="TT26" s="255" t="str">
        <f t="shared" si="35"/>
        <v>Japan</v>
      </c>
      <c r="TU26" s="255" t="str">
        <f ca="1">IF(OFFSET('All Players'!$AA33,0,TT$1)&lt;&gt;"",OFFSET('All Players'!$AA33,0,TT$1),"")</f>
        <v/>
      </c>
      <c r="TV26" s="255" t="str">
        <f ca="1">IF(OFFSET('All Players'!$AC33,0,TU$1)&lt;&gt;"",OFFSET('All Players'!$AC33,0,TU$1),"")</f>
        <v/>
      </c>
      <c r="TW26" s="255">
        <f t="shared" ca="1" si="36"/>
        <v>0</v>
      </c>
      <c r="TX26" s="255">
        <f t="shared" ca="1" si="37"/>
        <v>0</v>
      </c>
      <c r="TY26" s="255">
        <f t="shared" ca="1" si="38"/>
        <v>0</v>
      </c>
      <c r="TZ26" s="255">
        <f t="shared" ca="1" si="39"/>
        <v>0</v>
      </c>
      <c r="UA26" s="255" t="str">
        <f t="shared" ca="1" si="40"/>
        <v/>
      </c>
      <c r="UB26" s="255" t="str">
        <f t="shared" ca="1" si="41"/>
        <v/>
      </c>
      <c r="UC26" s="255">
        <f ca="1">VLOOKUP(UD26,YU25:YV29,2,FALSE)</f>
        <v>5</v>
      </c>
      <c r="UD26" s="255" t="s">
        <v>37</v>
      </c>
      <c r="UE26" s="255">
        <f t="shared" ca="1" si="1285"/>
        <v>0</v>
      </c>
      <c r="UF26" s="255">
        <f t="shared" ca="1" si="1286"/>
        <v>0</v>
      </c>
      <c r="UG26" s="255">
        <f t="shared" ca="1" si="1287"/>
        <v>0</v>
      </c>
      <c r="UH26" s="255">
        <f t="shared" ca="1" si="1288"/>
        <v>0</v>
      </c>
      <c r="UI26" s="255">
        <f t="shared" ref="UI26:UI29" ca="1" si="1430">SUMIF(ZA$3:ZA$60,UD26,YY$3:YY$60)+SUMIF(YX$3:YX$60,UD26,YZ$3:YZ$60)</f>
        <v>0</v>
      </c>
      <c r="UJ26" s="255">
        <f t="shared" ca="1" si="1289"/>
        <v>1000</v>
      </c>
      <c r="UK26" s="255">
        <f t="shared" ref="UK26:UK29" ca="1" si="1431">SUMIF(YX:YX,UD26,ZB:ZB)+SUMIF(ZA:ZA,UD26,ZC:ZC)</f>
        <v>0</v>
      </c>
      <c r="UL26" s="255">
        <f t="shared" ref="UL26:UL29" ca="1" si="1432">SUMIF(ZA:ZA,UD26,ZB:ZB)+SUMIF(YX:YX,UD26,ZC:ZC)</f>
        <v>0</v>
      </c>
      <c r="UM26" s="255">
        <f t="shared" ca="1" si="1290"/>
        <v>1000</v>
      </c>
      <c r="UN26" s="255">
        <f t="shared" ca="1" si="1291"/>
        <v>0</v>
      </c>
      <c r="UO26" s="255">
        <f ca="1">SUMIF(YX:YX,UD26,ZD:ZD)+SUMIF(ZA:ZA,UD26,ZE:ZE)</f>
        <v>0</v>
      </c>
      <c r="UP26" s="255">
        <f ca="1">SUMIF(YX:YX,UD26,ZF:ZF)+SUMIF(ZA:ZA,UD26,ZG:ZG)</f>
        <v>0</v>
      </c>
      <c r="UQ26" s="255">
        <f t="shared" ca="1" si="1292"/>
        <v>0</v>
      </c>
      <c r="UR26" s="255">
        <v>3</v>
      </c>
      <c r="US26" s="255">
        <f t="shared" ref="US26:US29" ca="1" si="1433">RANK(UQ26,UQ$25:UQ$29)</f>
        <v>1</v>
      </c>
      <c r="UU26" s="255">
        <f ca="1">RANK(UQ26,UQ$25:UQ$29)+COUNTIF(UQ$25:UQ26,UQ26)-1</f>
        <v>2</v>
      </c>
      <c r="UV26" s="255" t="str">
        <f ca="1">INDEX(UD$25:UD$29,MATCH(2,UU$25:UU$29,0),0)</f>
        <v>Ireland</v>
      </c>
      <c r="UW26" s="255">
        <f t="shared" ref="UW26:UW29" ca="1" si="1434">INDEX(US$25:US$29,MATCH(UV26,UD$25:UD$29,0),0)</f>
        <v>1</v>
      </c>
      <c r="UX26" s="255" t="str">
        <f ca="1">IF(UX25&lt;&gt;"",UV26,"")</f>
        <v>Ireland</v>
      </c>
      <c r="UY26" s="255" t="str">
        <f ca="1">IF(UY25&lt;&gt;"",UV27,"")</f>
        <v/>
      </c>
      <c r="UZ26" s="255" t="str">
        <f ca="1">IF(UZ25&lt;&gt;"",UV28,"")</f>
        <v/>
      </c>
      <c r="VA26" s="255" t="str">
        <f ca="1">IF(VA25&lt;&gt;"",UV29,"")</f>
        <v/>
      </c>
      <c r="VC26" s="255" t="str">
        <f t="shared" ref="VC26:VC29" ca="1" si="1435">IF(UX26&lt;&gt;"",UX26,"")</f>
        <v>Ireland</v>
      </c>
      <c r="VD26" s="255">
        <f ca="1">SUMPRODUCT((YX3:YX42=VC26)*(ZA3:ZA42=VC27)*(ZH3:ZH42="W"))+SUMPRODUCT((YX3:YX42=VC26)*(ZA3:ZA42=VC28)*(ZH3:ZH42="W"))+SUMPRODUCT((YX3:YX42=VC26)*(ZA3:ZA42=VC29)*(ZH3:ZH42="W"))+SUMPRODUCT((YX3:YX42=VC26)*(ZA3:ZA42=VC25)*(ZH3:ZH42="W"))+SUMPRODUCT((YX3:YX42=VC27)*(ZA3:ZA42=VC26)*(ZI3:ZI42="W"))+SUMPRODUCT((YX3:YX42=VC28)*(ZA3:ZA42=VC26)*(ZI3:ZI42="W"))+SUMPRODUCT((YX3:YX42=VC29)*(ZA3:ZA42=VC26)*(ZI3:ZI42="W"))+SUMPRODUCT((YX3:YX42=VC25)*(ZA3:ZA42=VC26)*(ZI3:ZI42="W"))</f>
        <v>0</v>
      </c>
      <c r="VE26" s="255">
        <f ca="1">SUMPRODUCT((YX3:YX42=VC26)*(ZA3:ZA42=VC27)*(ZH3:ZH42="D"))+SUMPRODUCT((YX3:YX42=VC26)*(ZA3:ZA42=VC28)*(ZH3:ZH42="D"))+SUMPRODUCT((YX3:YX42=VC26)*(ZA3:ZA42=VC29)*(ZH3:ZH42="D"))+SUMPRODUCT((YX3:YX42=VC26)*(ZA3:ZA42=VC25)*(ZH3:ZH42="D"))+SUMPRODUCT((YX3:YX42=VC27)*(ZA3:ZA42=VC26)*(ZH3:ZH42="D"))+SUMPRODUCT((YX3:YX42=VC28)*(ZA3:ZA42=VC26)*(ZH3:ZH42="D"))+SUMPRODUCT((YX3:YX42=VC29)*(ZA3:ZA42=VC26)*(ZH3:ZH42="D"))+SUMPRODUCT((YX3:YX42=VC25)*(ZA3:ZA42=VC26)*(ZH3:ZH42="D"))</f>
        <v>0</v>
      </c>
      <c r="VF26" s="255">
        <f ca="1">SUMPRODUCT((YX3:YX42=VC26)*(ZA3:ZA42=VC27)*(ZH3:ZH42="L"))+SUMPRODUCT((YX3:YX42=VC26)*(ZA3:ZA42=VC28)*(ZH3:ZH42="L"))+SUMPRODUCT((YX3:YX42=VC26)*(ZA3:ZA42=VC29)*(ZH3:ZH42="L"))+SUMPRODUCT((YX3:YX42=VC26)*(ZA3:ZA42=VC25)*(ZH3:ZH42="L"))+SUMPRODUCT((YX3:YX42=VC27)*(ZA3:ZA42=VC26)*(ZI3:ZI42="L"))+SUMPRODUCT((YX3:YX42=VC28)*(ZA3:ZA42=VC26)*(ZI3:ZI42="L"))+SUMPRODUCT((YX3:YX42=VC29)*(ZA3:ZA42=VC26)*(ZI3:ZI42="L"))+SUMPRODUCT((YX3:YX42=VC25)*(ZA3:ZA42=VC26)*(ZI3:ZI42="L"))</f>
        <v>0</v>
      </c>
      <c r="VG26" s="255">
        <f ca="1">IF(VC26&lt;&gt;"",VLOOKUP(VC26,UD4:UH29,5,FALSE),0)</f>
        <v>0</v>
      </c>
      <c r="VH26" s="255">
        <f ca="1">IF(VC26&lt;&gt;"",VLOOKUP(VC26,UD4:UI29,6,FALSE),0)</f>
        <v>0</v>
      </c>
      <c r="VI26" s="255">
        <f ca="1">VG26-VH26+1000</f>
        <v>1000</v>
      </c>
      <c r="VJ26" s="255">
        <f ca="1">IF(VC26&lt;&gt;"",VLOOKUP(VC26,UD4:UK29,8,FALSE),0)</f>
        <v>0</v>
      </c>
      <c r="VK26" s="255">
        <f ca="1">IF(VC26&lt;&gt;"",VLOOKUP(VC26,UD4:UL29,9,FALSE),0)</f>
        <v>0</v>
      </c>
      <c r="VL26" s="255">
        <f t="shared" ref="VL26" ca="1" si="1436">VJ26-VK26+1000</f>
        <v>1000</v>
      </c>
      <c r="VM26" s="255">
        <f ca="1">IF(VC26&lt;&gt;"",VLOOKUP(VC26,UD25:UH29,5,FALSE),"")</f>
        <v>0</v>
      </c>
      <c r="VN26" s="255">
        <f ca="1">IF(VC26&lt;&gt;"",VLOOKUP(VC26,UD25:UK29,8,FALSE),"")</f>
        <v>0</v>
      </c>
      <c r="VO26" s="255">
        <f ca="1">IF(VC26&lt;&gt;"",VLOOKUP(VC26,UD25:UR29,15,FALSE),"")</f>
        <v>3</v>
      </c>
      <c r="VP26" s="255">
        <f ca="1">SUMPRODUCT((YX3:YX42=VC26)*(ZA3:ZA42=VC27)*ZD3:ZD42)+SUMPRODUCT((YX3:YX42=VC26)*(ZA3:ZA42=VC28)*ZD3:ZD42)+SUMPRODUCT((YX3:YX42=VC26)*(ZA3:ZA42=VC29)*ZD3:ZD42)+SUMPRODUCT((YX3:YX42=VC26)*(ZA3:ZA42=VC25)*ZD3:ZD42)+SUMPRODUCT((YX3:YX42=VC27)*(ZA3:ZA42=VC26)*ZE3:ZE42)+SUMPRODUCT((YX3:YX42=VC28)*(ZA3:ZA42=VC26)*ZE3:ZE42)+SUMPRODUCT((YX3:YX42=VC29)*(ZA3:ZA42=VC26)*ZE3:ZE42)+SUMPRODUCT((YX3:YX42=VC25)*(ZA3:ZA42=VC26)*ZE3:ZE42)</f>
        <v>0</v>
      </c>
      <c r="VQ26" s="255">
        <f ca="1">SUMPRODUCT((YX3:YX42=VC26)*(ZA3:ZA42=VC27)*ZF3:ZF42)+SUMPRODUCT((YX3:YX42=VC26)*(ZA3:ZA42=VC28)*ZF3:ZF42)+SUMPRODUCT((YX3:YX42=VC26)*(ZA3:ZA42=VC29)*ZF3:ZF42)+SUMPRODUCT((YX3:YX42=VC26)*(ZA3:ZA42=VC25)*ZF3:ZF42)+SUMPRODUCT((YX3:YX42=VC27)*(ZA3:ZA42=VC26)*ZG3:ZG42)+SUMPRODUCT((YX3:YX42=VC28)*(ZA3:ZA42=VC26)*ZG3:ZG42)+SUMPRODUCT((YX3:YX42=VC29)*(ZA3:ZA42=VC26)*ZG3:ZG42)+SUMPRODUCT((YX3:YX42=VC25)*(ZA3:ZA42=VC26)*ZG3:ZG42)</f>
        <v>0</v>
      </c>
      <c r="VR26" s="255">
        <f t="shared" ref="VR26" ca="1" si="1437">VD26*4+VE26*2+VP26+VQ26</f>
        <v>0</v>
      </c>
      <c r="VS26" s="255">
        <f ca="1">IF(VC26&lt;&gt;"",RANK(VR26,VR25:VR29),"")</f>
        <v>1</v>
      </c>
      <c r="VT26" s="255">
        <f ca="1">SUMPRODUCT((VR25:VR29=VR26)*(VI25:VI29&gt;VI26))</f>
        <v>0</v>
      </c>
      <c r="VU26" s="255">
        <f ca="1">SUMPRODUCT((VR25:VR29=VR26)*(VI25:VI29=VI26)*(VL25:VL29&gt;VL26))</f>
        <v>0</v>
      </c>
      <c r="VV26" s="255">
        <f ca="1">SUMPRODUCT((VR25:VR29=VR26)*(VI25:VI29=VI26)*(VL25:VL29=VL26)*(VM25:VM29&gt;VM26))</f>
        <v>0</v>
      </c>
      <c r="VW26" s="255">
        <f ca="1">SUMPRODUCT((VR25:VR29=VR26)*(VI25:VI29=VI26)*(VL25:VL29=VL26)*(VM25:VM29=VM26)*(VN25:VN29&gt;VN26))</f>
        <v>0</v>
      </c>
      <c r="VX26" s="255">
        <f ca="1">SUMPRODUCT((VR25:VR29=VR26)*(VI25:VI29=VI26)*(VL25:VL29=VL26)*(VM25:VM29=VM26)*(VN25:VN29=VN26)*(VO25:VO29&gt;VO26))</f>
        <v>4</v>
      </c>
      <c r="VY26" s="255">
        <f t="shared" ca="1" si="1293"/>
        <v>5</v>
      </c>
      <c r="VZ26" s="255" t="str">
        <f ca="1">IF(VC26&lt;&gt;"",INDEX(VC25:VC29,MATCH(2,VY25:VY29,0),0),"")</f>
        <v>Romania</v>
      </c>
      <c r="WA26" s="255" t="str">
        <f ca="1">IF(UY25&lt;&gt;"",UY25,"")</f>
        <v/>
      </c>
      <c r="WB26" s="255">
        <f ca="1">SUMPRODUCT((YX3:YX42=WA26)*(ZA3:ZA42=WA27)*(ZH3:ZH42="W"))+SUMPRODUCT((YX3:YX42=WA26)*(ZA3:ZA42=WA28)*(ZH3:ZH42="W"))+SUMPRODUCT((YX3:YX42=WA26)*(ZA3:ZA42=WA29)*(ZH3:ZH42="W"))+SUMPRODUCT((YX3:YX42=WA27)*(ZA3:ZA42=WA26)*(ZI3:ZI42="W"))+SUMPRODUCT((YX3:YX42=WA28)*(ZA3:ZA42=WA26)*(ZI3:ZI42="W"))+SUMPRODUCT((YX3:YX42=WA29)*(ZA3:ZA42=WA26)*(ZI3:ZI42="W"))</f>
        <v>0</v>
      </c>
      <c r="WC26" s="255">
        <f ca="1">SUMPRODUCT((YX3:YX42=WA26)*(ZA3:ZA42=WA27)*(ZH3:ZH42="D"))+SUMPRODUCT((YX3:YX42=WA26)*(ZA3:ZA42=WA28)*(ZH3:ZH42="D"))+SUMPRODUCT((YX3:YX42=WA26)*(ZA3:ZA42=WA29)*(ZH3:ZH42="D"))+SUMPRODUCT((YX3:YX42=WA27)*(ZA3:ZA42=WA26)*(ZH3:ZH42="D"))+SUMPRODUCT((YX3:YX42=WA28)*(ZA3:ZA42=WA26)*(ZH3:ZH42="D"))+SUMPRODUCT((YX3:YX42=WA29)*(ZA3:ZA42=WA26)*(ZH3:ZH42="D"))</f>
        <v>0</v>
      </c>
      <c r="WD26" s="255">
        <f ca="1">SUMPRODUCT((YX3:YX42=WA26)*(ZA3:ZA42=WA27)*(ZH3:ZH42="L"))+SUMPRODUCT((YX3:YX42=WA26)*(ZA3:ZA42=WA28)*(ZH3:ZH42="L"))+SUMPRODUCT((YX3:YX42=WA26)*(ZA3:ZA42=WA29)*(ZH3:ZH42="L"))+SUMPRODUCT((YX3:YX42=WA27)*(ZA3:ZA42=WA26)*(ZI3:ZI42="L"))+SUMPRODUCT((YX3:YX42=WA28)*(ZA3:ZA42=WA26)*(ZI3:ZI42="L"))+SUMPRODUCT((YX3:YX42=WA29)*(ZA3:ZA42=WA26)*(ZI3:ZI42="L"))</f>
        <v>0</v>
      </c>
      <c r="WE26" s="255">
        <f ca="1">IF(WA26&lt;&gt;"",VLOOKUP(WA26,UD4:UH29,5,FALSE),0)</f>
        <v>0</v>
      </c>
      <c r="WF26" s="255">
        <f ca="1">IF(WA26&lt;&gt;"",VLOOKUP(WA26,UD4:UI29,6,FALSE),0)</f>
        <v>0</v>
      </c>
      <c r="WG26" s="255">
        <f ca="1">WE26-WF26+1000</f>
        <v>1000</v>
      </c>
      <c r="WH26" s="255">
        <f ca="1">IF(WA26&lt;&gt;"",VLOOKUP(WA26,UD4:UK29,8,FALSE),0)</f>
        <v>0</v>
      </c>
      <c r="WI26" s="255">
        <f ca="1">IF(WA26&lt;&gt;"",VLOOKUP(WA26,UD4:UL29,9,FALSE),0)</f>
        <v>0</v>
      </c>
      <c r="WJ26" s="255">
        <f ca="1">WH26-WI26+1000</f>
        <v>1000</v>
      </c>
      <c r="WK26" s="255" t="str">
        <f ca="1">IF(WA26&lt;&gt;"",VLOOKUP(WA26,UD25:UH29,5,FALSE),"")</f>
        <v/>
      </c>
      <c r="WL26" s="255" t="str">
        <f ca="1">IF(WA26&lt;&gt;"",VLOOKUP(WA26,UD25:UK29,8,FALSE),"")</f>
        <v/>
      </c>
      <c r="WM26" s="255" t="str">
        <f ca="1">IF(WA26&lt;&gt;"",VLOOKUP(WA26,UD25:UR29,15,FALSE),"")</f>
        <v/>
      </c>
      <c r="WN26" s="255">
        <f ca="1">SUMPRODUCT((YX3:YX42=WA26)*(ZA3:ZA42=WA27)*ZD3:ZD42)+SUMPRODUCT((YX3:YX42=WA26)*(ZA3:ZA42=WA28)*ZD3:ZD42)+SUMPRODUCT((YX3:YX42=WA26)*(ZA3:ZA42=WA29)*ZD3:ZD42)+SUMPRODUCT((YX3:YX42=WA27)*(ZA3:ZA42=WA26)*ZE3:ZE42)+SUMPRODUCT((YX3:YX42=WA28)*(ZA3:ZA42=WA26)*ZE3:ZE42)+SUMPRODUCT((YX3:YX42=WA29)*(ZA3:ZA42=WA26)*ZE3:ZE42)</f>
        <v>0</v>
      </c>
      <c r="WO26" s="255">
        <f ca="1">SUMPRODUCT((YX3:YX42=WA26)*(ZA3:ZA42=WA27)*ZF3:ZF42)+SUMPRODUCT((YX3:YX42=WA26)*(ZA3:ZA42=WA28)*ZF3:ZF42)+SUMPRODUCT((YX3:YX42=WA26)*(ZA3:ZA42=WA29)*ZF3:ZF42)+SUMPRODUCT((YX3:YX42=WA27)*(ZA3:ZA42=WA26)*ZG3:ZG42)+SUMPRODUCT((YX3:YX42=WA28)*(ZA3:ZA42=WA26)*ZG3:ZG42)+SUMPRODUCT((YX3:YX42=WA29)*(ZA3:ZA42=WA26)*ZG3:ZG42)</f>
        <v>0</v>
      </c>
      <c r="WP26" s="255">
        <f ca="1">WB26*4+WC26*2+WN26+WO26</f>
        <v>0</v>
      </c>
      <c r="WQ26" s="255" t="str">
        <f ca="1">IF(WA26&lt;&gt;"",RANK(WP26,WP26:WP29),"")</f>
        <v/>
      </c>
      <c r="WR26" s="255">
        <f ca="1">SUMPRODUCT((WP26:WP29=WP26)*(WG26:WG29&gt;WG26))</f>
        <v>0</v>
      </c>
      <c r="WS26" s="255">
        <f ca="1">SUMPRODUCT((WP26:WP29=WP26)*(WG26:WG29=WG26)*(WJ26:WJ29&gt;WJ26))</f>
        <v>0</v>
      </c>
      <c r="WT26" s="255">
        <f ca="1">SUMPRODUCT((WP25:WP29=WP26)*(WG25:WG29=WG26)*(WJ25:WJ29=WJ26)*(WK25:WK29&gt;WK26))</f>
        <v>0</v>
      </c>
      <c r="WU26" s="255">
        <f ca="1">SUMPRODUCT((WP25:WP29=WP26)*(WG25:WG29=WG26)*(WJ25:WJ29=WJ26)*(WK25:WK29=WK26)*(WL25:WL29&gt;WL26))</f>
        <v>0</v>
      </c>
      <c r="WV26" s="255">
        <f ca="1">SUMPRODUCT((WP25:WP29=WP26)*(WG25:WG29=WG26)*(WJ25:WJ29=WJ26)*(WK25:WK29=WK26)*(WL25:WL29=WL26)*(WM25:WM29&gt;WM26))</f>
        <v>0</v>
      </c>
      <c r="WW26" s="255" t="str">
        <f t="shared" ref="WW26:WW29" ca="1" si="1438">IF(WA26&lt;&gt;"",SUM(WQ26:WV26)+1,"")</f>
        <v/>
      </c>
      <c r="WX26" s="255" t="str">
        <f ca="1">IF(WA26&lt;&gt;"",INDEX(WA26:WA29,MATCH(2,WW26:WW29,0),0),"")</f>
        <v/>
      </c>
      <c r="YU26" s="255" t="str">
        <f ca="1">IF(WX26&lt;&gt;"",WX26,IF(VZ26&lt;&gt;"",VZ26,UV26))</f>
        <v>Romania</v>
      </c>
      <c r="YV26" s="255">
        <v>2</v>
      </c>
      <c r="YW26" s="255">
        <v>24</v>
      </c>
      <c r="YX26" s="255" t="str">
        <f t="shared" si="42"/>
        <v>Samoa</v>
      </c>
      <c r="YY26" s="255" t="str">
        <f ca="1">IF(OFFSET('All Players'!$W33,0,YY$1)&lt;&gt;"",OFFSET('All Players'!$W33,0,YY$1),"")</f>
        <v/>
      </c>
      <c r="YZ26" s="255" t="str">
        <f ca="1">IF(OFFSET('All Players'!$Y33,0,YY$1)&lt;&gt;"",OFFSET('All Players'!$Y33,0,YY$1),"")</f>
        <v/>
      </c>
      <c r="ZA26" s="255" t="str">
        <f t="shared" si="43"/>
        <v>Japan</v>
      </c>
      <c r="ZB26" s="255" t="str">
        <f ca="1">IF(OFFSET('All Players'!$AA33,0,ZA$1)&lt;&gt;"",OFFSET('All Players'!$AA33,0,ZA$1),"")</f>
        <v/>
      </c>
      <c r="ZC26" s="255" t="str">
        <f ca="1">IF(OFFSET('All Players'!$AC33,0,ZB$1)&lt;&gt;"",OFFSET('All Players'!$AC33,0,ZB$1),"")</f>
        <v/>
      </c>
      <c r="ZD26" s="255">
        <f t="shared" ca="1" si="44"/>
        <v>0</v>
      </c>
      <c r="ZE26" s="255">
        <f t="shared" ca="1" si="45"/>
        <v>0</v>
      </c>
      <c r="ZF26" s="255">
        <f t="shared" ca="1" si="46"/>
        <v>0</v>
      </c>
      <c r="ZG26" s="255">
        <f t="shared" ca="1" si="47"/>
        <v>0</v>
      </c>
      <c r="ZH26" s="255" t="str">
        <f t="shared" ca="1" si="48"/>
        <v/>
      </c>
      <c r="ZI26" s="255" t="str">
        <f t="shared" ca="1" si="49"/>
        <v/>
      </c>
      <c r="ZJ26" s="255">
        <f ca="1">VLOOKUP(ZK26,AEB25:AEC29,2,FALSE)</f>
        <v>5</v>
      </c>
      <c r="ZK26" s="255" t="s">
        <v>37</v>
      </c>
      <c r="ZL26" s="255">
        <f t="shared" ca="1" si="1294"/>
        <v>0</v>
      </c>
      <c r="ZM26" s="255">
        <f t="shared" ca="1" si="1295"/>
        <v>0</v>
      </c>
      <c r="ZN26" s="255">
        <f t="shared" ca="1" si="1296"/>
        <v>0</v>
      </c>
      <c r="ZO26" s="255">
        <f t="shared" ca="1" si="1297"/>
        <v>0</v>
      </c>
      <c r="ZP26" s="255">
        <f t="shared" ref="ZP26:ZP29" ca="1" si="1439">SUMIF(AEH$3:AEH$60,ZK26,AEF$3:AEF$60)+SUMIF(AEE$3:AEE$60,ZK26,AEG$3:AEG$60)</f>
        <v>0</v>
      </c>
      <c r="ZQ26" s="255">
        <f t="shared" ca="1" si="1298"/>
        <v>1000</v>
      </c>
      <c r="ZR26" s="255">
        <f t="shared" ref="ZR26:ZR29" ca="1" si="1440">SUMIF(AEE:AEE,ZK26,AEI:AEI)+SUMIF(AEH:AEH,ZK26,AEJ:AEJ)</f>
        <v>0</v>
      </c>
      <c r="ZS26" s="255">
        <f t="shared" ref="ZS26:ZS29" ca="1" si="1441">SUMIF(AEH:AEH,ZK26,AEI:AEI)+SUMIF(AEE:AEE,ZK26,AEJ:AEJ)</f>
        <v>0</v>
      </c>
      <c r="ZT26" s="255">
        <f t="shared" ca="1" si="1299"/>
        <v>1000</v>
      </c>
      <c r="ZU26" s="255">
        <f t="shared" ca="1" si="1300"/>
        <v>0</v>
      </c>
      <c r="ZV26" s="255">
        <f ca="1">SUMIF(AEE:AEE,ZK26,AEK:AEK)+SUMIF(AEH:AEH,ZK26,AEL:AEL)</f>
        <v>0</v>
      </c>
      <c r="ZW26" s="255">
        <f ca="1">SUMIF(AEE:AEE,ZK26,AEM:AEM)+SUMIF(AEH:AEH,ZK26,AEN:AEN)</f>
        <v>0</v>
      </c>
      <c r="ZX26" s="255">
        <f t="shared" ca="1" si="1301"/>
        <v>0</v>
      </c>
      <c r="ZY26" s="255">
        <v>3</v>
      </c>
      <c r="ZZ26" s="255">
        <f t="shared" ref="ZZ26:ZZ29" ca="1" si="1442">RANK(ZX26,ZX$25:ZX$29)</f>
        <v>1</v>
      </c>
      <c r="AAB26" s="255">
        <f ca="1">RANK(ZX26,ZX$25:ZX$29)+COUNTIF(ZX$25:ZX26,ZX26)-1</f>
        <v>2</v>
      </c>
      <c r="AAC26" s="255" t="str">
        <f ca="1">INDEX(ZK$25:ZK$29,MATCH(2,AAB$25:AAB$29,0),0)</f>
        <v>Ireland</v>
      </c>
      <c r="AAD26" s="255">
        <f t="shared" ref="AAD26:AAD29" ca="1" si="1443">INDEX(ZZ$25:ZZ$29,MATCH(AAC26,ZK$25:ZK$29,0),0)</f>
        <v>1</v>
      </c>
      <c r="AAE26" s="255" t="str">
        <f ca="1">IF(AAE25&lt;&gt;"",AAC26,"")</f>
        <v>Ireland</v>
      </c>
      <c r="AAF26" s="255" t="str">
        <f ca="1">IF(AAF25&lt;&gt;"",AAC27,"")</f>
        <v/>
      </c>
      <c r="AAG26" s="255" t="str">
        <f ca="1">IF(AAG25&lt;&gt;"",AAC28,"")</f>
        <v/>
      </c>
      <c r="AAH26" s="255" t="str">
        <f ca="1">IF(AAH25&lt;&gt;"",AAC29,"")</f>
        <v/>
      </c>
      <c r="AAJ26" s="255" t="str">
        <f t="shared" ref="AAJ26:AAJ29" ca="1" si="1444">IF(AAE26&lt;&gt;"",AAE26,"")</f>
        <v>Ireland</v>
      </c>
      <c r="AAK26" s="255">
        <f ca="1">SUMPRODUCT((AEE3:AEE42=AAJ26)*(AEH3:AEH42=AAJ27)*(AEO3:AEO42="W"))+SUMPRODUCT((AEE3:AEE42=AAJ26)*(AEH3:AEH42=AAJ28)*(AEO3:AEO42="W"))+SUMPRODUCT((AEE3:AEE42=AAJ26)*(AEH3:AEH42=AAJ29)*(AEO3:AEO42="W"))+SUMPRODUCT((AEE3:AEE42=AAJ26)*(AEH3:AEH42=AAJ25)*(AEO3:AEO42="W"))+SUMPRODUCT((AEE3:AEE42=AAJ27)*(AEH3:AEH42=AAJ26)*(AEP3:AEP42="W"))+SUMPRODUCT((AEE3:AEE42=AAJ28)*(AEH3:AEH42=AAJ26)*(AEP3:AEP42="W"))+SUMPRODUCT((AEE3:AEE42=AAJ29)*(AEH3:AEH42=AAJ26)*(AEP3:AEP42="W"))+SUMPRODUCT((AEE3:AEE42=AAJ25)*(AEH3:AEH42=AAJ26)*(AEP3:AEP42="W"))</f>
        <v>0</v>
      </c>
      <c r="AAL26" s="255">
        <f ca="1">SUMPRODUCT((AEE3:AEE42=AAJ26)*(AEH3:AEH42=AAJ27)*(AEO3:AEO42="D"))+SUMPRODUCT((AEE3:AEE42=AAJ26)*(AEH3:AEH42=AAJ28)*(AEO3:AEO42="D"))+SUMPRODUCT((AEE3:AEE42=AAJ26)*(AEH3:AEH42=AAJ29)*(AEO3:AEO42="D"))+SUMPRODUCT((AEE3:AEE42=AAJ26)*(AEH3:AEH42=AAJ25)*(AEO3:AEO42="D"))+SUMPRODUCT((AEE3:AEE42=AAJ27)*(AEH3:AEH42=AAJ26)*(AEO3:AEO42="D"))+SUMPRODUCT((AEE3:AEE42=AAJ28)*(AEH3:AEH42=AAJ26)*(AEO3:AEO42="D"))+SUMPRODUCT((AEE3:AEE42=AAJ29)*(AEH3:AEH42=AAJ26)*(AEO3:AEO42="D"))+SUMPRODUCT((AEE3:AEE42=AAJ25)*(AEH3:AEH42=AAJ26)*(AEO3:AEO42="D"))</f>
        <v>0</v>
      </c>
      <c r="AAM26" s="255">
        <f ca="1">SUMPRODUCT((AEE3:AEE42=AAJ26)*(AEH3:AEH42=AAJ27)*(AEO3:AEO42="L"))+SUMPRODUCT((AEE3:AEE42=AAJ26)*(AEH3:AEH42=AAJ28)*(AEO3:AEO42="L"))+SUMPRODUCT((AEE3:AEE42=AAJ26)*(AEH3:AEH42=AAJ29)*(AEO3:AEO42="L"))+SUMPRODUCT((AEE3:AEE42=AAJ26)*(AEH3:AEH42=AAJ25)*(AEO3:AEO42="L"))+SUMPRODUCT((AEE3:AEE42=AAJ27)*(AEH3:AEH42=AAJ26)*(AEP3:AEP42="L"))+SUMPRODUCT((AEE3:AEE42=AAJ28)*(AEH3:AEH42=AAJ26)*(AEP3:AEP42="L"))+SUMPRODUCT((AEE3:AEE42=AAJ29)*(AEH3:AEH42=AAJ26)*(AEP3:AEP42="L"))+SUMPRODUCT((AEE3:AEE42=AAJ25)*(AEH3:AEH42=AAJ26)*(AEP3:AEP42="L"))</f>
        <v>0</v>
      </c>
      <c r="AAN26" s="255">
        <f ca="1">IF(AAJ26&lt;&gt;"",VLOOKUP(AAJ26,ZK4:ZO29,5,FALSE),0)</f>
        <v>0</v>
      </c>
      <c r="AAO26" s="255">
        <f ca="1">IF(AAJ26&lt;&gt;"",VLOOKUP(AAJ26,ZK4:ZP29,6,FALSE),0)</f>
        <v>0</v>
      </c>
      <c r="AAP26" s="255">
        <f ca="1">AAN26-AAO26+1000</f>
        <v>1000</v>
      </c>
      <c r="AAQ26" s="255">
        <f ca="1">IF(AAJ26&lt;&gt;"",VLOOKUP(AAJ26,ZK4:ZR29,8,FALSE),0)</f>
        <v>0</v>
      </c>
      <c r="AAR26" s="255">
        <f ca="1">IF(AAJ26&lt;&gt;"",VLOOKUP(AAJ26,ZK4:ZS29,9,FALSE),0)</f>
        <v>0</v>
      </c>
      <c r="AAS26" s="255">
        <f t="shared" ref="AAS26" ca="1" si="1445">AAQ26-AAR26+1000</f>
        <v>1000</v>
      </c>
      <c r="AAT26" s="255">
        <f ca="1">IF(AAJ26&lt;&gt;"",VLOOKUP(AAJ26,ZK25:ZO29,5,FALSE),"")</f>
        <v>0</v>
      </c>
      <c r="AAU26" s="255">
        <f ca="1">IF(AAJ26&lt;&gt;"",VLOOKUP(AAJ26,ZK25:ZR29,8,FALSE),"")</f>
        <v>0</v>
      </c>
      <c r="AAV26" s="255">
        <f ca="1">IF(AAJ26&lt;&gt;"",VLOOKUP(AAJ26,ZK25:ZY29,15,FALSE),"")</f>
        <v>3</v>
      </c>
      <c r="AAW26" s="255">
        <f ca="1">SUMPRODUCT((AEE3:AEE42=AAJ26)*(AEH3:AEH42=AAJ27)*AEK3:AEK42)+SUMPRODUCT((AEE3:AEE42=AAJ26)*(AEH3:AEH42=AAJ28)*AEK3:AEK42)+SUMPRODUCT((AEE3:AEE42=AAJ26)*(AEH3:AEH42=AAJ29)*AEK3:AEK42)+SUMPRODUCT((AEE3:AEE42=AAJ26)*(AEH3:AEH42=AAJ25)*AEK3:AEK42)+SUMPRODUCT((AEE3:AEE42=AAJ27)*(AEH3:AEH42=AAJ26)*AEL3:AEL42)+SUMPRODUCT((AEE3:AEE42=AAJ28)*(AEH3:AEH42=AAJ26)*AEL3:AEL42)+SUMPRODUCT((AEE3:AEE42=AAJ29)*(AEH3:AEH42=AAJ26)*AEL3:AEL42)+SUMPRODUCT((AEE3:AEE42=AAJ25)*(AEH3:AEH42=AAJ26)*AEL3:AEL42)</f>
        <v>0</v>
      </c>
      <c r="AAX26" s="255">
        <f ca="1">SUMPRODUCT((AEE3:AEE42=AAJ26)*(AEH3:AEH42=AAJ27)*AEM3:AEM42)+SUMPRODUCT((AEE3:AEE42=AAJ26)*(AEH3:AEH42=AAJ28)*AEM3:AEM42)+SUMPRODUCT((AEE3:AEE42=AAJ26)*(AEH3:AEH42=AAJ29)*AEM3:AEM42)+SUMPRODUCT((AEE3:AEE42=AAJ26)*(AEH3:AEH42=AAJ25)*AEM3:AEM42)+SUMPRODUCT((AEE3:AEE42=AAJ27)*(AEH3:AEH42=AAJ26)*AEN3:AEN42)+SUMPRODUCT((AEE3:AEE42=AAJ28)*(AEH3:AEH42=AAJ26)*AEN3:AEN42)+SUMPRODUCT((AEE3:AEE42=AAJ29)*(AEH3:AEH42=AAJ26)*AEN3:AEN42)+SUMPRODUCT((AEE3:AEE42=AAJ25)*(AEH3:AEH42=AAJ26)*AEN3:AEN42)</f>
        <v>0</v>
      </c>
      <c r="AAY26" s="255">
        <f t="shared" ref="AAY26" ca="1" si="1446">AAK26*4+AAL26*2+AAW26+AAX26</f>
        <v>0</v>
      </c>
      <c r="AAZ26" s="255">
        <f ca="1">IF(AAJ26&lt;&gt;"",RANK(AAY26,AAY25:AAY29),"")</f>
        <v>1</v>
      </c>
      <c r="ABA26" s="255">
        <f ca="1">SUMPRODUCT((AAY25:AAY29=AAY26)*(AAP25:AAP29&gt;AAP26))</f>
        <v>0</v>
      </c>
      <c r="ABB26" s="255">
        <f ca="1">SUMPRODUCT((AAY25:AAY29=AAY26)*(AAP25:AAP29=AAP26)*(AAS25:AAS29&gt;AAS26))</f>
        <v>0</v>
      </c>
      <c r="ABC26" s="255">
        <f ca="1">SUMPRODUCT((AAY25:AAY29=AAY26)*(AAP25:AAP29=AAP26)*(AAS25:AAS29=AAS26)*(AAT25:AAT29&gt;AAT26))</f>
        <v>0</v>
      </c>
      <c r="ABD26" s="255">
        <f ca="1">SUMPRODUCT((AAY25:AAY29=AAY26)*(AAP25:AAP29=AAP26)*(AAS25:AAS29=AAS26)*(AAT25:AAT29=AAT26)*(AAU25:AAU29&gt;AAU26))</f>
        <v>0</v>
      </c>
      <c r="ABE26" s="255">
        <f ca="1">SUMPRODUCT((AAY25:AAY29=AAY26)*(AAP25:AAP29=AAP26)*(AAS25:AAS29=AAS26)*(AAT25:AAT29=AAT26)*(AAU25:AAU29=AAU26)*(AAV25:AAV29&gt;AAV26))</f>
        <v>4</v>
      </c>
      <c r="ABF26" s="255">
        <f t="shared" ca="1" si="1302"/>
        <v>5</v>
      </c>
      <c r="ABG26" s="255" t="str">
        <f ca="1">IF(AAJ26&lt;&gt;"",INDEX(AAJ25:AAJ29,MATCH(2,ABF25:ABF29,0),0),"")</f>
        <v>Romania</v>
      </c>
      <c r="ABH26" s="255" t="str">
        <f ca="1">IF(AAF25&lt;&gt;"",AAF25,"")</f>
        <v/>
      </c>
      <c r="ABI26" s="255">
        <f ca="1">SUMPRODUCT((AEE3:AEE42=ABH26)*(AEH3:AEH42=ABH27)*(AEO3:AEO42="W"))+SUMPRODUCT((AEE3:AEE42=ABH26)*(AEH3:AEH42=ABH28)*(AEO3:AEO42="W"))+SUMPRODUCT((AEE3:AEE42=ABH26)*(AEH3:AEH42=ABH29)*(AEO3:AEO42="W"))+SUMPRODUCT((AEE3:AEE42=ABH27)*(AEH3:AEH42=ABH26)*(AEP3:AEP42="W"))+SUMPRODUCT((AEE3:AEE42=ABH28)*(AEH3:AEH42=ABH26)*(AEP3:AEP42="W"))+SUMPRODUCT((AEE3:AEE42=ABH29)*(AEH3:AEH42=ABH26)*(AEP3:AEP42="W"))</f>
        <v>0</v>
      </c>
      <c r="ABJ26" s="255">
        <f ca="1">SUMPRODUCT((AEE3:AEE42=ABH26)*(AEH3:AEH42=ABH27)*(AEO3:AEO42="D"))+SUMPRODUCT((AEE3:AEE42=ABH26)*(AEH3:AEH42=ABH28)*(AEO3:AEO42="D"))+SUMPRODUCT((AEE3:AEE42=ABH26)*(AEH3:AEH42=ABH29)*(AEO3:AEO42="D"))+SUMPRODUCT((AEE3:AEE42=ABH27)*(AEH3:AEH42=ABH26)*(AEO3:AEO42="D"))+SUMPRODUCT((AEE3:AEE42=ABH28)*(AEH3:AEH42=ABH26)*(AEO3:AEO42="D"))+SUMPRODUCT((AEE3:AEE42=ABH29)*(AEH3:AEH42=ABH26)*(AEO3:AEO42="D"))</f>
        <v>0</v>
      </c>
      <c r="ABK26" s="255">
        <f ca="1">SUMPRODUCT((AEE3:AEE42=ABH26)*(AEH3:AEH42=ABH27)*(AEO3:AEO42="L"))+SUMPRODUCT((AEE3:AEE42=ABH26)*(AEH3:AEH42=ABH28)*(AEO3:AEO42="L"))+SUMPRODUCT((AEE3:AEE42=ABH26)*(AEH3:AEH42=ABH29)*(AEO3:AEO42="L"))+SUMPRODUCT((AEE3:AEE42=ABH27)*(AEH3:AEH42=ABH26)*(AEP3:AEP42="L"))+SUMPRODUCT((AEE3:AEE42=ABH28)*(AEH3:AEH42=ABH26)*(AEP3:AEP42="L"))+SUMPRODUCT((AEE3:AEE42=ABH29)*(AEH3:AEH42=ABH26)*(AEP3:AEP42="L"))</f>
        <v>0</v>
      </c>
      <c r="ABL26" s="255">
        <f ca="1">IF(ABH26&lt;&gt;"",VLOOKUP(ABH26,ZK4:ZO29,5,FALSE),0)</f>
        <v>0</v>
      </c>
      <c r="ABM26" s="255">
        <f ca="1">IF(ABH26&lt;&gt;"",VLOOKUP(ABH26,ZK4:ZP29,6,FALSE),0)</f>
        <v>0</v>
      </c>
      <c r="ABN26" s="255">
        <f ca="1">ABL26-ABM26+1000</f>
        <v>1000</v>
      </c>
      <c r="ABO26" s="255">
        <f ca="1">IF(ABH26&lt;&gt;"",VLOOKUP(ABH26,ZK4:ZR29,8,FALSE),0)</f>
        <v>0</v>
      </c>
      <c r="ABP26" s="255">
        <f ca="1">IF(ABH26&lt;&gt;"",VLOOKUP(ABH26,ZK4:ZS29,9,FALSE),0)</f>
        <v>0</v>
      </c>
      <c r="ABQ26" s="255">
        <f ca="1">ABO26-ABP26+1000</f>
        <v>1000</v>
      </c>
      <c r="ABR26" s="255" t="str">
        <f ca="1">IF(ABH26&lt;&gt;"",VLOOKUP(ABH26,ZK25:ZO29,5,FALSE),"")</f>
        <v/>
      </c>
      <c r="ABS26" s="255" t="str">
        <f ca="1">IF(ABH26&lt;&gt;"",VLOOKUP(ABH26,ZK25:ZR29,8,FALSE),"")</f>
        <v/>
      </c>
      <c r="ABT26" s="255" t="str">
        <f ca="1">IF(ABH26&lt;&gt;"",VLOOKUP(ABH26,ZK25:ZY29,15,FALSE),"")</f>
        <v/>
      </c>
      <c r="ABU26" s="255">
        <f ca="1">SUMPRODUCT((AEE3:AEE42=ABH26)*(AEH3:AEH42=ABH27)*AEK3:AEK42)+SUMPRODUCT((AEE3:AEE42=ABH26)*(AEH3:AEH42=ABH28)*AEK3:AEK42)+SUMPRODUCT((AEE3:AEE42=ABH26)*(AEH3:AEH42=ABH29)*AEK3:AEK42)+SUMPRODUCT((AEE3:AEE42=ABH27)*(AEH3:AEH42=ABH26)*AEL3:AEL42)+SUMPRODUCT((AEE3:AEE42=ABH28)*(AEH3:AEH42=ABH26)*AEL3:AEL42)+SUMPRODUCT((AEE3:AEE42=ABH29)*(AEH3:AEH42=ABH26)*AEL3:AEL42)</f>
        <v>0</v>
      </c>
      <c r="ABV26" s="255">
        <f ca="1">SUMPRODUCT((AEE3:AEE42=ABH26)*(AEH3:AEH42=ABH27)*AEM3:AEM42)+SUMPRODUCT((AEE3:AEE42=ABH26)*(AEH3:AEH42=ABH28)*AEM3:AEM42)+SUMPRODUCT((AEE3:AEE42=ABH26)*(AEH3:AEH42=ABH29)*AEM3:AEM42)+SUMPRODUCT((AEE3:AEE42=ABH27)*(AEH3:AEH42=ABH26)*AEN3:AEN42)+SUMPRODUCT((AEE3:AEE42=ABH28)*(AEH3:AEH42=ABH26)*AEN3:AEN42)+SUMPRODUCT((AEE3:AEE42=ABH29)*(AEH3:AEH42=ABH26)*AEN3:AEN42)</f>
        <v>0</v>
      </c>
      <c r="ABW26" s="255">
        <f ca="1">ABI26*4+ABJ26*2+ABU26+ABV26</f>
        <v>0</v>
      </c>
      <c r="ABX26" s="255" t="str">
        <f ca="1">IF(ABH26&lt;&gt;"",RANK(ABW26,ABW26:ABW29),"")</f>
        <v/>
      </c>
      <c r="ABY26" s="255">
        <f ca="1">SUMPRODUCT((ABW26:ABW29=ABW26)*(ABN26:ABN29&gt;ABN26))</f>
        <v>0</v>
      </c>
      <c r="ABZ26" s="255">
        <f ca="1">SUMPRODUCT((ABW26:ABW29=ABW26)*(ABN26:ABN29=ABN26)*(ABQ26:ABQ29&gt;ABQ26))</f>
        <v>0</v>
      </c>
      <c r="ACA26" s="255">
        <f ca="1">SUMPRODUCT((ABW25:ABW29=ABW26)*(ABN25:ABN29=ABN26)*(ABQ25:ABQ29=ABQ26)*(ABR25:ABR29&gt;ABR26))</f>
        <v>0</v>
      </c>
      <c r="ACB26" s="255">
        <f ca="1">SUMPRODUCT((ABW25:ABW29=ABW26)*(ABN25:ABN29=ABN26)*(ABQ25:ABQ29=ABQ26)*(ABR25:ABR29=ABR26)*(ABS25:ABS29&gt;ABS26))</f>
        <v>0</v>
      </c>
      <c r="ACC26" s="255">
        <f ca="1">SUMPRODUCT((ABW25:ABW29=ABW26)*(ABN25:ABN29=ABN26)*(ABQ25:ABQ29=ABQ26)*(ABR25:ABR29=ABR26)*(ABS25:ABS29=ABS26)*(ABT25:ABT29&gt;ABT26))</f>
        <v>0</v>
      </c>
      <c r="ACD26" s="255" t="str">
        <f t="shared" ref="ACD26:ACD29" ca="1" si="1447">IF(ABH26&lt;&gt;"",SUM(ABX26:ACC26)+1,"")</f>
        <v/>
      </c>
      <c r="ACE26" s="255" t="str">
        <f ca="1">IF(ABH26&lt;&gt;"",INDEX(ABH26:ABH29,MATCH(2,ACD26:ACD29,0),0),"")</f>
        <v/>
      </c>
      <c r="AEB26" s="255" t="str">
        <f ca="1">IF(ACE26&lt;&gt;"",ACE26,IF(ABG26&lt;&gt;"",ABG26,AAC26))</f>
        <v>Romania</v>
      </c>
      <c r="AEC26" s="255">
        <v>2</v>
      </c>
      <c r="AED26" s="255">
        <v>24</v>
      </c>
      <c r="AEE26" s="255" t="str">
        <f t="shared" si="50"/>
        <v>Samoa</v>
      </c>
      <c r="AEF26" s="255" t="str">
        <f ca="1">IF(OFFSET('All Players'!$W33,0,AEF$1)&lt;&gt;"",OFFSET('All Players'!$W33,0,AEF$1),"")</f>
        <v/>
      </c>
      <c r="AEG26" s="255" t="str">
        <f ca="1">IF(OFFSET('All Players'!$Y33,0,AEF$1)&lt;&gt;"",OFFSET('All Players'!$Y33,0,AEF$1),"")</f>
        <v/>
      </c>
      <c r="AEH26" s="255" t="str">
        <f t="shared" si="51"/>
        <v>Japan</v>
      </c>
      <c r="AEI26" s="255" t="str">
        <f ca="1">IF(OFFSET('All Players'!$AA33,0,AEH$1)&lt;&gt;"",OFFSET('All Players'!$AA33,0,AEH$1),"")</f>
        <v/>
      </c>
      <c r="AEJ26" s="255" t="str">
        <f ca="1">IF(OFFSET('All Players'!$AC33,0,AEI$1)&lt;&gt;"",OFFSET('All Players'!$AC33,0,AEI$1),"")</f>
        <v/>
      </c>
      <c r="AEK26" s="255">
        <f t="shared" ca="1" si="52"/>
        <v>0</v>
      </c>
      <c r="AEL26" s="255">
        <f t="shared" ca="1" si="53"/>
        <v>0</v>
      </c>
      <c r="AEM26" s="255">
        <f t="shared" ca="1" si="54"/>
        <v>0</v>
      </c>
      <c r="AEN26" s="255">
        <f t="shared" ca="1" si="55"/>
        <v>0</v>
      </c>
      <c r="AEO26" s="255" t="str">
        <f t="shared" ca="1" si="56"/>
        <v/>
      </c>
      <c r="AEP26" s="255" t="str">
        <f t="shared" ca="1" si="57"/>
        <v/>
      </c>
      <c r="AEQ26" s="255">
        <f ca="1">VLOOKUP(AER26,AJI25:AJJ29,2,FALSE)</f>
        <v>5</v>
      </c>
      <c r="AER26" s="255" t="s">
        <v>37</v>
      </c>
      <c r="AES26" s="255">
        <f t="shared" ca="1" si="1303"/>
        <v>0</v>
      </c>
      <c r="AET26" s="255">
        <f t="shared" ca="1" si="1304"/>
        <v>0</v>
      </c>
      <c r="AEU26" s="255">
        <f t="shared" ca="1" si="1305"/>
        <v>0</v>
      </c>
      <c r="AEV26" s="255">
        <f t="shared" ca="1" si="1306"/>
        <v>0</v>
      </c>
      <c r="AEW26" s="255">
        <f t="shared" ref="AEW26:AEW29" ca="1" si="1448">SUMIF(AJO$3:AJO$60,AER26,AJM$3:AJM$60)+SUMIF(AJL$3:AJL$60,AER26,AJN$3:AJN$60)</f>
        <v>0</v>
      </c>
      <c r="AEX26" s="255">
        <f t="shared" ca="1" si="1307"/>
        <v>1000</v>
      </c>
      <c r="AEY26" s="255">
        <f t="shared" ref="AEY26:AEY29" ca="1" si="1449">SUMIF(AJL:AJL,AER26,AJP:AJP)+SUMIF(AJO:AJO,AER26,AJQ:AJQ)</f>
        <v>0</v>
      </c>
      <c r="AEZ26" s="255">
        <f t="shared" ref="AEZ26:AEZ29" ca="1" si="1450">SUMIF(AJO:AJO,AER26,AJP:AJP)+SUMIF(AJL:AJL,AER26,AJQ:AJQ)</f>
        <v>0</v>
      </c>
      <c r="AFA26" s="255">
        <f t="shared" ca="1" si="1308"/>
        <v>1000</v>
      </c>
      <c r="AFB26" s="255">
        <f t="shared" ca="1" si="1309"/>
        <v>0</v>
      </c>
      <c r="AFC26" s="255">
        <f ca="1">SUMIF(AJL:AJL,AER26,AJR:AJR)+SUMIF(AJO:AJO,AER26,AJS:AJS)</f>
        <v>0</v>
      </c>
      <c r="AFD26" s="255">
        <f ca="1">SUMIF(AJL:AJL,AER26,AJT:AJT)+SUMIF(AJO:AJO,AER26,AJU:AJU)</f>
        <v>0</v>
      </c>
      <c r="AFE26" s="255">
        <f t="shared" ca="1" si="1310"/>
        <v>0</v>
      </c>
      <c r="AFF26" s="255">
        <v>3</v>
      </c>
      <c r="AFG26" s="255">
        <f t="shared" ref="AFG26:AFG29" ca="1" si="1451">RANK(AFE26,AFE$25:AFE$29)</f>
        <v>1</v>
      </c>
      <c r="AFI26" s="255">
        <f ca="1">RANK(AFE26,AFE$25:AFE$29)+COUNTIF(AFE$25:AFE26,AFE26)-1</f>
        <v>2</v>
      </c>
      <c r="AFJ26" s="255" t="str">
        <f ca="1">INDEX(AER$25:AER$29,MATCH(2,AFI$25:AFI$29,0),0)</f>
        <v>Ireland</v>
      </c>
      <c r="AFK26" s="255">
        <f t="shared" ref="AFK26:AFK29" ca="1" si="1452">INDEX(AFG$25:AFG$29,MATCH(AFJ26,AER$25:AER$29,0),0)</f>
        <v>1</v>
      </c>
      <c r="AFL26" s="255" t="str">
        <f ca="1">IF(AFL25&lt;&gt;"",AFJ26,"")</f>
        <v>Ireland</v>
      </c>
      <c r="AFM26" s="255" t="str">
        <f ca="1">IF(AFM25&lt;&gt;"",AFJ27,"")</f>
        <v/>
      </c>
      <c r="AFN26" s="255" t="str">
        <f ca="1">IF(AFN25&lt;&gt;"",AFJ28,"")</f>
        <v/>
      </c>
      <c r="AFO26" s="255" t="str">
        <f ca="1">IF(AFO25&lt;&gt;"",AFJ29,"")</f>
        <v/>
      </c>
      <c r="AFQ26" s="255" t="str">
        <f t="shared" ref="AFQ26:AFQ29" ca="1" si="1453">IF(AFL26&lt;&gt;"",AFL26,"")</f>
        <v>Ireland</v>
      </c>
      <c r="AFR26" s="255">
        <f ca="1">SUMPRODUCT((AJL3:AJL42=AFQ26)*(AJO3:AJO42=AFQ27)*(AJV3:AJV42="W"))+SUMPRODUCT((AJL3:AJL42=AFQ26)*(AJO3:AJO42=AFQ28)*(AJV3:AJV42="W"))+SUMPRODUCT((AJL3:AJL42=AFQ26)*(AJO3:AJO42=AFQ29)*(AJV3:AJV42="W"))+SUMPRODUCT((AJL3:AJL42=AFQ26)*(AJO3:AJO42=AFQ25)*(AJV3:AJV42="W"))+SUMPRODUCT((AJL3:AJL42=AFQ27)*(AJO3:AJO42=AFQ26)*(AJW3:AJW42="W"))+SUMPRODUCT((AJL3:AJL42=AFQ28)*(AJO3:AJO42=AFQ26)*(AJW3:AJW42="W"))+SUMPRODUCT((AJL3:AJL42=AFQ29)*(AJO3:AJO42=AFQ26)*(AJW3:AJW42="W"))+SUMPRODUCT((AJL3:AJL42=AFQ25)*(AJO3:AJO42=AFQ26)*(AJW3:AJW42="W"))</f>
        <v>0</v>
      </c>
      <c r="AFS26" s="255">
        <f ca="1">SUMPRODUCT((AJL3:AJL42=AFQ26)*(AJO3:AJO42=AFQ27)*(AJV3:AJV42="D"))+SUMPRODUCT((AJL3:AJL42=AFQ26)*(AJO3:AJO42=AFQ28)*(AJV3:AJV42="D"))+SUMPRODUCT((AJL3:AJL42=AFQ26)*(AJO3:AJO42=AFQ29)*(AJV3:AJV42="D"))+SUMPRODUCT((AJL3:AJL42=AFQ26)*(AJO3:AJO42=AFQ25)*(AJV3:AJV42="D"))+SUMPRODUCT((AJL3:AJL42=AFQ27)*(AJO3:AJO42=AFQ26)*(AJV3:AJV42="D"))+SUMPRODUCT((AJL3:AJL42=AFQ28)*(AJO3:AJO42=AFQ26)*(AJV3:AJV42="D"))+SUMPRODUCT((AJL3:AJL42=AFQ29)*(AJO3:AJO42=AFQ26)*(AJV3:AJV42="D"))+SUMPRODUCT((AJL3:AJL42=AFQ25)*(AJO3:AJO42=AFQ26)*(AJV3:AJV42="D"))</f>
        <v>0</v>
      </c>
      <c r="AFT26" s="255">
        <f ca="1">SUMPRODUCT((AJL3:AJL42=AFQ26)*(AJO3:AJO42=AFQ27)*(AJV3:AJV42="L"))+SUMPRODUCT((AJL3:AJL42=AFQ26)*(AJO3:AJO42=AFQ28)*(AJV3:AJV42="L"))+SUMPRODUCT((AJL3:AJL42=AFQ26)*(AJO3:AJO42=AFQ29)*(AJV3:AJV42="L"))+SUMPRODUCT((AJL3:AJL42=AFQ26)*(AJO3:AJO42=AFQ25)*(AJV3:AJV42="L"))+SUMPRODUCT((AJL3:AJL42=AFQ27)*(AJO3:AJO42=AFQ26)*(AJW3:AJW42="L"))+SUMPRODUCT((AJL3:AJL42=AFQ28)*(AJO3:AJO42=AFQ26)*(AJW3:AJW42="L"))+SUMPRODUCT((AJL3:AJL42=AFQ29)*(AJO3:AJO42=AFQ26)*(AJW3:AJW42="L"))+SUMPRODUCT((AJL3:AJL42=AFQ25)*(AJO3:AJO42=AFQ26)*(AJW3:AJW42="L"))</f>
        <v>0</v>
      </c>
      <c r="AFU26" s="255">
        <f ca="1">IF(AFQ26&lt;&gt;"",VLOOKUP(AFQ26,AER4:AEV29,5,FALSE),0)</f>
        <v>0</v>
      </c>
      <c r="AFV26" s="255">
        <f ca="1">IF(AFQ26&lt;&gt;"",VLOOKUP(AFQ26,AER4:AEW29,6,FALSE),0)</f>
        <v>0</v>
      </c>
      <c r="AFW26" s="255">
        <f ca="1">AFU26-AFV26+1000</f>
        <v>1000</v>
      </c>
      <c r="AFX26" s="255">
        <f ca="1">IF(AFQ26&lt;&gt;"",VLOOKUP(AFQ26,AER4:AEY29,8,FALSE),0)</f>
        <v>0</v>
      </c>
      <c r="AFY26" s="255">
        <f ca="1">IF(AFQ26&lt;&gt;"",VLOOKUP(AFQ26,AER4:AEZ29,9,FALSE),0)</f>
        <v>0</v>
      </c>
      <c r="AFZ26" s="255">
        <f t="shared" ref="AFZ26" ca="1" si="1454">AFX26-AFY26+1000</f>
        <v>1000</v>
      </c>
      <c r="AGA26" s="255">
        <f ca="1">IF(AFQ26&lt;&gt;"",VLOOKUP(AFQ26,AER25:AEV29,5,FALSE),"")</f>
        <v>0</v>
      </c>
      <c r="AGB26" s="255">
        <f ca="1">IF(AFQ26&lt;&gt;"",VLOOKUP(AFQ26,AER25:AEY29,8,FALSE),"")</f>
        <v>0</v>
      </c>
      <c r="AGC26" s="255">
        <f ca="1">IF(AFQ26&lt;&gt;"",VLOOKUP(AFQ26,AER25:AFF29,15,FALSE),"")</f>
        <v>3</v>
      </c>
      <c r="AGD26" s="255">
        <f ca="1">SUMPRODUCT((AJL3:AJL42=AFQ26)*(AJO3:AJO42=AFQ27)*AJR3:AJR42)+SUMPRODUCT((AJL3:AJL42=AFQ26)*(AJO3:AJO42=AFQ28)*AJR3:AJR42)+SUMPRODUCT((AJL3:AJL42=AFQ26)*(AJO3:AJO42=AFQ29)*AJR3:AJR42)+SUMPRODUCT((AJL3:AJL42=AFQ26)*(AJO3:AJO42=AFQ25)*AJR3:AJR42)+SUMPRODUCT((AJL3:AJL42=AFQ27)*(AJO3:AJO42=AFQ26)*AJS3:AJS42)+SUMPRODUCT((AJL3:AJL42=AFQ28)*(AJO3:AJO42=AFQ26)*AJS3:AJS42)+SUMPRODUCT((AJL3:AJL42=AFQ29)*(AJO3:AJO42=AFQ26)*AJS3:AJS42)+SUMPRODUCT((AJL3:AJL42=AFQ25)*(AJO3:AJO42=AFQ26)*AJS3:AJS42)</f>
        <v>0</v>
      </c>
      <c r="AGE26" s="255">
        <f ca="1">SUMPRODUCT((AJL3:AJL42=AFQ26)*(AJO3:AJO42=AFQ27)*AJT3:AJT42)+SUMPRODUCT((AJL3:AJL42=AFQ26)*(AJO3:AJO42=AFQ28)*AJT3:AJT42)+SUMPRODUCT((AJL3:AJL42=AFQ26)*(AJO3:AJO42=AFQ29)*AJT3:AJT42)+SUMPRODUCT((AJL3:AJL42=AFQ26)*(AJO3:AJO42=AFQ25)*AJT3:AJT42)+SUMPRODUCT((AJL3:AJL42=AFQ27)*(AJO3:AJO42=AFQ26)*AJU3:AJU42)+SUMPRODUCT((AJL3:AJL42=AFQ28)*(AJO3:AJO42=AFQ26)*AJU3:AJU42)+SUMPRODUCT((AJL3:AJL42=AFQ29)*(AJO3:AJO42=AFQ26)*AJU3:AJU42)+SUMPRODUCT((AJL3:AJL42=AFQ25)*(AJO3:AJO42=AFQ26)*AJU3:AJU42)</f>
        <v>0</v>
      </c>
      <c r="AGF26" s="255">
        <f t="shared" ref="AGF26" ca="1" si="1455">AFR26*4+AFS26*2+AGD26+AGE26</f>
        <v>0</v>
      </c>
      <c r="AGG26" s="255">
        <f ca="1">IF(AFQ26&lt;&gt;"",RANK(AGF26,AGF25:AGF29),"")</f>
        <v>1</v>
      </c>
      <c r="AGH26" s="255">
        <f ca="1">SUMPRODUCT((AGF25:AGF29=AGF26)*(AFW25:AFW29&gt;AFW26))</f>
        <v>0</v>
      </c>
      <c r="AGI26" s="255">
        <f ca="1">SUMPRODUCT((AGF25:AGF29=AGF26)*(AFW25:AFW29=AFW26)*(AFZ25:AFZ29&gt;AFZ26))</f>
        <v>0</v>
      </c>
      <c r="AGJ26" s="255">
        <f ca="1">SUMPRODUCT((AGF25:AGF29=AGF26)*(AFW25:AFW29=AFW26)*(AFZ25:AFZ29=AFZ26)*(AGA25:AGA29&gt;AGA26))</f>
        <v>0</v>
      </c>
      <c r="AGK26" s="255">
        <f ca="1">SUMPRODUCT((AGF25:AGF29=AGF26)*(AFW25:AFW29=AFW26)*(AFZ25:AFZ29=AFZ26)*(AGA25:AGA29=AGA26)*(AGB25:AGB29&gt;AGB26))</f>
        <v>0</v>
      </c>
      <c r="AGL26" s="255">
        <f ca="1">SUMPRODUCT((AGF25:AGF29=AGF26)*(AFW25:AFW29=AFW26)*(AFZ25:AFZ29=AFZ26)*(AGA25:AGA29=AGA26)*(AGB25:AGB29=AGB26)*(AGC25:AGC29&gt;AGC26))</f>
        <v>4</v>
      </c>
      <c r="AGM26" s="255">
        <f t="shared" ca="1" si="1311"/>
        <v>5</v>
      </c>
      <c r="AGN26" s="255" t="str">
        <f ca="1">IF(AFQ26&lt;&gt;"",INDEX(AFQ25:AFQ29,MATCH(2,AGM25:AGM29,0),0),"")</f>
        <v>Romania</v>
      </c>
      <c r="AGO26" s="255" t="str">
        <f ca="1">IF(AFM25&lt;&gt;"",AFM25,"")</f>
        <v/>
      </c>
      <c r="AGP26" s="255">
        <f ca="1">SUMPRODUCT((AJL3:AJL42=AGO26)*(AJO3:AJO42=AGO27)*(AJV3:AJV42="W"))+SUMPRODUCT((AJL3:AJL42=AGO26)*(AJO3:AJO42=AGO28)*(AJV3:AJV42="W"))+SUMPRODUCT((AJL3:AJL42=AGO26)*(AJO3:AJO42=AGO29)*(AJV3:AJV42="W"))+SUMPRODUCT((AJL3:AJL42=AGO27)*(AJO3:AJO42=AGO26)*(AJW3:AJW42="W"))+SUMPRODUCT((AJL3:AJL42=AGO28)*(AJO3:AJO42=AGO26)*(AJW3:AJW42="W"))+SUMPRODUCT((AJL3:AJL42=AGO29)*(AJO3:AJO42=AGO26)*(AJW3:AJW42="W"))</f>
        <v>0</v>
      </c>
      <c r="AGQ26" s="255">
        <f ca="1">SUMPRODUCT((AJL3:AJL42=AGO26)*(AJO3:AJO42=AGO27)*(AJV3:AJV42="D"))+SUMPRODUCT((AJL3:AJL42=AGO26)*(AJO3:AJO42=AGO28)*(AJV3:AJV42="D"))+SUMPRODUCT((AJL3:AJL42=AGO26)*(AJO3:AJO42=AGO29)*(AJV3:AJV42="D"))+SUMPRODUCT((AJL3:AJL42=AGO27)*(AJO3:AJO42=AGO26)*(AJV3:AJV42="D"))+SUMPRODUCT((AJL3:AJL42=AGO28)*(AJO3:AJO42=AGO26)*(AJV3:AJV42="D"))+SUMPRODUCT((AJL3:AJL42=AGO29)*(AJO3:AJO42=AGO26)*(AJV3:AJV42="D"))</f>
        <v>0</v>
      </c>
      <c r="AGR26" s="255">
        <f ca="1">SUMPRODUCT((AJL3:AJL42=AGO26)*(AJO3:AJO42=AGO27)*(AJV3:AJV42="L"))+SUMPRODUCT((AJL3:AJL42=AGO26)*(AJO3:AJO42=AGO28)*(AJV3:AJV42="L"))+SUMPRODUCT((AJL3:AJL42=AGO26)*(AJO3:AJO42=AGO29)*(AJV3:AJV42="L"))+SUMPRODUCT((AJL3:AJL42=AGO27)*(AJO3:AJO42=AGO26)*(AJW3:AJW42="L"))+SUMPRODUCT((AJL3:AJL42=AGO28)*(AJO3:AJO42=AGO26)*(AJW3:AJW42="L"))+SUMPRODUCT((AJL3:AJL42=AGO29)*(AJO3:AJO42=AGO26)*(AJW3:AJW42="L"))</f>
        <v>0</v>
      </c>
      <c r="AGS26" s="255">
        <f ca="1">IF(AGO26&lt;&gt;"",VLOOKUP(AGO26,AER4:AEV29,5,FALSE),0)</f>
        <v>0</v>
      </c>
      <c r="AGT26" s="255">
        <f ca="1">IF(AGO26&lt;&gt;"",VLOOKUP(AGO26,AER4:AEW29,6,FALSE),0)</f>
        <v>0</v>
      </c>
      <c r="AGU26" s="255">
        <f ca="1">AGS26-AGT26+1000</f>
        <v>1000</v>
      </c>
      <c r="AGV26" s="255">
        <f ca="1">IF(AGO26&lt;&gt;"",VLOOKUP(AGO26,AER4:AEY29,8,FALSE),0)</f>
        <v>0</v>
      </c>
      <c r="AGW26" s="255">
        <f ca="1">IF(AGO26&lt;&gt;"",VLOOKUP(AGO26,AER4:AEZ29,9,FALSE),0)</f>
        <v>0</v>
      </c>
      <c r="AGX26" s="255">
        <f ca="1">AGV26-AGW26+1000</f>
        <v>1000</v>
      </c>
      <c r="AGY26" s="255" t="str">
        <f ca="1">IF(AGO26&lt;&gt;"",VLOOKUP(AGO26,AER25:AEV29,5,FALSE),"")</f>
        <v/>
      </c>
      <c r="AGZ26" s="255" t="str">
        <f ca="1">IF(AGO26&lt;&gt;"",VLOOKUP(AGO26,AER25:AEY29,8,FALSE),"")</f>
        <v/>
      </c>
      <c r="AHA26" s="255" t="str">
        <f ca="1">IF(AGO26&lt;&gt;"",VLOOKUP(AGO26,AER25:AFF29,15,FALSE),"")</f>
        <v/>
      </c>
      <c r="AHB26" s="255">
        <f ca="1">SUMPRODUCT((AJL3:AJL42=AGO26)*(AJO3:AJO42=AGO27)*AJR3:AJR42)+SUMPRODUCT((AJL3:AJL42=AGO26)*(AJO3:AJO42=AGO28)*AJR3:AJR42)+SUMPRODUCT((AJL3:AJL42=AGO26)*(AJO3:AJO42=AGO29)*AJR3:AJR42)+SUMPRODUCT((AJL3:AJL42=AGO27)*(AJO3:AJO42=AGO26)*AJS3:AJS42)+SUMPRODUCT((AJL3:AJL42=AGO28)*(AJO3:AJO42=AGO26)*AJS3:AJS42)+SUMPRODUCT((AJL3:AJL42=AGO29)*(AJO3:AJO42=AGO26)*AJS3:AJS42)</f>
        <v>0</v>
      </c>
      <c r="AHC26" s="255">
        <f ca="1">SUMPRODUCT((AJL3:AJL42=AGO26)*(AJO3:AJO42=AGO27)*AJT3:AJT42)+SUMPRODUCT((AJL3:AJL42=AGO26)*(AJO3:AJO42=AGO28)*AJT3:AJT42)+SUMPRODUCT((AJL3:AJL42=AGO26)*(AJO3:AJO42=AGO29)*AJT3:AJT42)+SUMPRODUCT((AJL3:AJL42=AGO27)*(AJO3:AJO42=AGO26)*AJU3:AJU42)+SUMPRODUCT((AJL3:AJL42=AGO28)*(AJO3:AJO42=AGO26)*AJU3:AJU42)+SUMPRODUCT((AJL3:AJL42=AGO29)*(AJO3:AJO42=AGO26)*AJU3:AJU42)</f>
        <v>0</v>
      </c>
      <c r="AHD26" s="255">
        <f ca="1">AGP26*4+AGQ26*2+AHB26+AHC26</f>
        <v>0</v>
      </c>
      <c r="AHE26" s="255" t="str">
        <f ca="1">IF(AGO26&lt;&gt;"",RANK(AHD26,AHD26:AHD29),"")</f>
        <v/>
      </c>
      <c r="AHF26" s="255">
        <f ca="1">SUMPRODUCT((AHD26:AHD29=AHD26)*(AGU26:AGU29&gt;AGU26))</f>
        <v>0</v>
      </c>
      <c r="AHG26" s="255">
        <f ca="1">SUMPRODUCT((AHD26:AHD29=AHD26)*(AGU26:AGU29=AGU26)*(AGX26:AGX29&gt;AGX26))</f>
        <v>0</v>
      </c>
      <c r="AHH26" s="255">
        <f ca="1">SUMPRODUCT((AHD25:AHD29=AHD26)*(AGU25:AGU29=AGU26)*(AGX25:AGX29=AGX26)*(AGY25:AGY29&gt;AGY26))</f>
        <v>0</v>
      </c>
      <c r="AHI26" s="255">
        <f ca="1">SUMPRODUCT((AHD25:AHD29=AHD26)*(AGU25:AGU29=AGU26)*(AGX25:AGX29=AGX26)*(AGY25:AGY29=AGY26)*(AGZ25:AGZ29&gt;AGZ26))</f>
        <v>0</v>
      </c>
      <c r="AHJ26" s="255">
        <f ca="1">SUMPRODUCT((AHD25:AHD29=AHD26)*(AGU25:AGU29=AGU26)*(AGX25:AGX29=AGX26)*(AGY25:AGY29=AGY26)*(AGZ25:AGZ29=AGZ26)*(AHA25:AHA29&gt;AHA26))</f>
        <v>0</v>
      </c>
      <c r="AHK26" s="255" t="str">
        <f t="shared" ref="AHK26:AHK29" ca="1" si="1456">IF(AGO26&lt;&gt;"",SUM(AHE26:AHJ26)+1,"")</f>
        <v/>
      </c>
      <c r="AHL26" s="255" t="str">
        <f ca="1">IF(AGO26&lt;&gt;"",INDEX(AGO26:AGO29,MATCH(2,AHK26:AHK29,0),0),"")</f>
        <v/>
      </c>
      <c r="AJI26" s="255" t="str">
        <f ca="1">IF(AHL26&lt;&gt;"",AHL26,IF(AGN26&lt;&gt;"",AGN26,AFJ26))</f>
        <v>Romania</v>
      </c>
      <c r="AJJ26" s="255">
        <v>2</v>
      </c>
      <c r="AJK26" s="255">
        <v>24</v>
      </c>
      <c r="AJL26" s="255" t="str">
        <f t="shared" si="58"/>
        <v>Samoa</v>
      </c>
      <c r="AJM26" s="255" t="str">
        <f ca="1">IF(OFFSET('All Players'!$W33,0,AJM$1)&lt;&gt;"",OFFSET('All Players'!$W33,0,AJM$1),"")</f>
        <v/>
      </c>
      <c r="AJN26" s="255" t="str">
        <f ca="1">IF(OFFSET('All Players'!$Y33,0,AJM$1)&lt;&gt;"",OFFSET('All Players'!$Y33,0,AJM$1),"")</f>
        <v/>
      </c>
      <c r="AJO26" s="255" t="str">
        <f t="shared" si="59"/>
        <v>Japan</v>
      </c>
      <c r="AJP26" s="255" t="str">
        <f ca="1">IF(OFFSET('All Players'!$AA33,0,AJO$1)&lt;&gt;"",OFFSET('All Players'!$AA33,0,AJO$1),"")</f>
        <v/>
      </c>
      <c r="AJQ26" s="255" t="str">
        <f ca="1">IF(OFFSET('All Players'!$AC33,0,AJP$1)&lt;&gt;"",OFFSET('All Players'!$AC33,0,AJP$1),"")</f>
        <v/>
      </c>
      <c r="AJR26" s="255">
        <f t="shared" ca="1" si="60"/>
        <v>0</v>
      </c>
      <c r="AJS26" s="255">
        <f t="shared" ca="1" si="61"/>
        <v>0</v>
      </c>
      <c r="AJT26" s="255">
        <f t="shared" ca="1" si="62"/>
        <v>0</v>
      </c>
      <c r="AJU26" s="255">
        <f t="shared" ca="1" si="63"/>
        <v>0</v>
      </c>
      <c r="AJV26" s="255" t="str">
        <f t="shared" ca="1" si="64"/>
        <v/>
      </c>
      <c r="AJW26" s="255" t="str">
        <f t="shared" ca="1" si="65"/>
        <v/>
      </c>
      <c r="AJX26" s="255">
        <f ca="1">VLOOKUP(AJY26,AOP25:AOQ29,2,FALSE)</f>
        <v>5</v>
      </c>
      <c r="AJY26" s="255" t="s">
        <v>37</v>
      </c>
      <c r="AJZ26" s="255">
        <f t="shared" ca="1" si="1312"/>
        <v>0</v>
      </c>
      <c r="AKA26" s="255">
        <f t="shared" ca="1" si="1313"/>
        <v>0</v>
      </c>
      <c r="AKB26" s="255">
        <f t="shared" ca="1" si="1314"/>
        <v>0</v>
      </c>
      <c r="AKC26" s="255">
        <f t="shared" ca="1" si="1315"/>
        <v>0</v>
      </c>
      <c r="AKD26" s="255">
        <f t="shared" ref="AKD26:AKD29" ca="1" si="1457">SUMIF(AOV$3:AOV$60,AJY26,AOT$3:AOT$60)+SUMIF(AOS$3:AOS$60,AJY26,AOU$3:AOU$60)</f>
        <v>0</v>
      </c>
      <c r="AKE26" s="255">
        <f t="shared" ca="1" si="1316"/>
        <v>1000</v>
      </c>
      <c r="AKF26" s="255">
        <f t="shared" ref="AKF26:AKF29" ca="1" si="1458">SUMIF(AOS:AOS,AJY26,AOW:AOW)+SUMIF(AOV:AOV,AJY26,AOX:AOX)</f>
        <v>0</v>
      </c>
      <c r="AKG26" s="255">
        <f t="shared" ref="AKG26:AKG29" ca="1" si="1459">SUMIF(AOV:AOV,AJY26,AOW:AOW)+SUMIF(AOS:AOS,AJY26,AOX:AOX)</f>
        <v>0</v>
      </c>
      <c r="AKH26" s="255">
        <f t="shared" ca="1" si="1317"/>
        <v>1000</v>
      </c>
      <c r="AKI26" s="255">
        <f t="shared" ca="1" si="1318"/>
        <v>0</v>
      </c>
      <c r="AKJ26" s="255">
        <f ca="1">SUMIF(AOS:AOS,AJY26,AOY:AOY)+SUMIF(AOV:AOV,AJY26,AOZ:AOZ)</f>
        <v>0</v>
      </c>
      <c r="AKK26" s="255">
        <f ca="1">SUMIF(AOS:AOS,AJY26,APA:APA)+SUMIF(AOV:AOV,AJY26,APB:APB)</f>
        <v>0</v>
      </c>
      <c r="AKL26" s="255">
        <f t="shared" ca="1" si="1319"/>
        <v>0</v>
      </c>
      <c r="AKM26" s="255">
        <v>3</v>
      </c>
      <c r="AKN26" s="255">
        <f t="shared" ref="AKN26:AKN29" ca="1" si="1460">RANK(AKL26,AKL$25:AKL$29)</f>
        <v>1</v>
      </c>
      <c r="AKP26" s="255">
        <f ca="1">RANK(AKL26,AKL$25:AKL$29)+COUNTIF(AKL$25:AKL26,AKL26)-1</f>
        <v>2</v>
      </c>
      <c r="AKQ26" s="255" t="str">
        <f ca="1">INDEX(AJY$25:AJY$29,MATCH(2,AKP$25:AKP$29,0),0)</f>
        <v>Ireland</v>
      </c>
      <c r="AKR26" s="255">
        <f t="shared" ref="AKR26:AKR29" ca="1" si="1461">INDEX(AKN$25:AKN$29,MATCH(AKQ26,AJY$25:AJY$29,0),0)</f>
        <v>1</v>
      </c>
      <c r="AKS26" s="255" t="str">
        <f ca="1">IF(AKS25&lt;&gt;"",AKQ26,"")</f>
        <v>Ireland</v>
      </c>
      <c r="AKT26" s="255" t="str">
        <f ca="1">IF(AKT25&lt;&gt;"",AKQ27,"")</f>
        <v/>
      </c>
      <c r="AKU26" s="255" t="str">
        <f ca="1">IF(AKU25&lt;&gt;"",AKQ28,"")</f>
        <v/>
      </c>
      <c r="AKV26" s="255" t="str">
        <f ca="1">IF(AKV25&lt;&gt;"",AKQ29,"")</f>
        <v/>
      </c>
      <c r="AKX26" s="255" t="str">
        <f t="shared" ref="AKX26:AKX29" ca="1" si="1462">IF(AKS26&lt;&gt;"",AKS26,"")</f>
        <v>Ireland</v>
      </c>
      <c r="AKY26" s="255">
        <f ca="1">SUMPRODUCT((AOS3:AOS42=AKX26)*(AOV3:AOV42=AKX27)*(APC3:APC42="W"))+SUMPRODUCT((AOS3:AOS42=AKX26)*(AOV3:AOV42=AKX28)*(APC3:APC42="W"))+SUMPRODUCT((AOS3:AOS42=AKX26)*(AOV3:AOV42=AKX29)*(APC3:APC42="W"))+SUMPRODUCT((AOS3:AOS42=AKX26)*(AOV3:AOV42=AKX25)*(APC3:APC42="W"))+SUMPRODUCT((AOS3:AOS42=AKX27)*(AOV3:AOV42=AKX26)*(APD3:APD42="W"))+SUMPRODUCT((AOS3:AOS42=AKX28)*(AOV3:AOV42=AKX26)*(APD3:APD42="W"))+SUMPRODUCT((AOS3:AOS42=AKX29)*(AOV3:AOV42=AKX26)*(APD3:APD42="W"))+SUMPRODUCT((AOS3:AOS42=AKX25)*(AOV3:AOV42=AKX26)*(APD3:APD42="W"))</f>
        <v>0</v>
      </c>
      <c r="AKZ26" s="255">
        <f ca="1">SUMPRODUCT((AOS3:AOS42=AKX26)*(AOV3:AOV42=AKX27)*(APC3:APC42="D"))+SUMPRODUCT((AOS3:AOS42=AKX26)*(AOV3:AOV42=AKX28)*(APC3:APC42="D"))+SUMPRODUCT((AOS3:AOS42=AKX26)*(AOV3:AOV42=AKX29)*(APC3:APC42="D"))+SUMPRODUCT((AOS3:AOS42=AKX26)*(AOV3:AOV42=AKX25)*(APC3:APC42="D"))+SUMPRODUCT((AOS3:AOS42=AKX27)*(AOV3:AOV42=AKX26)*(APC3:APC42="D"))+SUMPRODUCT((AOS3:AOS42=AKX28)*(AOV3:AOV42=AKX26)*(APC3:APC42="D"))+SUMPRODUCT((AOS3:AOS42=AKX29)*(AOV3:AOV42=AKX26)*(APC3:APC42="D"))+SUMPRODUCT((AOS3:AOS42=AKX25)*(AOV3:AOV42=AKX26)*(APC3:APC42="D"))</f>
        <v>0</v>
      </c>
      <c r="ALA26" s="255">
        <f ca="1">SUMPRODUCT((AOS3:AOS42=AKX26)*(AOV3:AOV42=AKX27)*(APC3:APC42="L"))+SUMPRODUCT((AOS3:AOS42=AKX26)*(AOV3:AOV42=AKX28)*(APC3:APC42="L"))+SUMPRODUCT((AOS3:AOS42=AKX26)*(AOV3:AOV42=AKX29)*(APC3:APC42="L"))+SUMPRODUCT((AOS3:AOS42=AKX26)*(AOV3:AOV42=AKX25)*(APC3:APC42="L"))+SUMPRODUCT((AOS3:AOS42=AKX27)*(AOV3:AOV42=AKX26)*(APD3:APD42="L"))+SUMPRODUCT((AOS3:AOS42=AKX28)*(AOV3:AOV42=AKX26)*(APD3:APD42="L"))+SUMPRODUCT((AOS3:AOS42=AKX29)*(AOV3:AOV42=AKX26)*(APD3:APD42="L"))+SUMPRODUCT((AOS3:AOS42=AKX25)*(AOV3:AOV42=AKX26)*(APD3:APD42="L"))</f>
        <v>0</v>
      </c>
      <c r="ALB26" s="255">
        <f ca="1">IF(AKX26&lt;&gt;"",VLOOKUP(AKX26,AJY4:AKC29,5,FALSE),0)</f>
        <v>0</v>
      </c>
      <c r="ALC26" s="255">
        <f ca="1">IF(AKX26&lt;&gt;"",VLOOKUP(AKX26,AJY4:AKD29,6,FALSE),0)</f>
        <v>0</v>
      </c>
      <c r="ALD26" s="255">
        <f ca="1">ALB26-ALC26+1000</f>
        <v>1000</v>
      </c>
      <c r="ALE26" s="255">
        <f ca="1">IF(AKX26&lt;&gt;"",VLOOKUP(AKX26,AJY4:AKF29,8,FALSE),0)</f>
        <v>0</v>
      </c>
      <c r="ALF26" s="255">
        <f ca="1">IF(AKX26&lt;&gt;"",VLOOKUP(AKX26,AJY4:AKG29,9,FALSE),0)</f>
        <v>0</v>
      </c>
      <c r="ALG26" s="255">
        <f t="shared" ref="ALG26" ca="1" si="1463">ALE26-ALF26+1000</f>
        <v>1000</v>
      </c>
      <c r="ALH26" s="255">
        <f ca="1">IF(AKX26&lt;&gt;"",VLOOKUP(AKX26,AJY25:AKC29,5,FALSE),"")</f>
        <v>0</v>
      </c>
      <c r="ALI26" s="255">
        <f ca="1">IF(AKX26&lt;&gt;"",VLOOKUP(AKX26,AJY25:AKF29,8,FALSE),"")</f>
        <v>0</v>
      </c>
      <c r="ALJ26" s="255">
        <f ca="1">IF(AKX26&lt;&gt;"",VLOOKUP(AKX26,AJY25:AKM29,15,FALSE),"")</f>
        <v>3</v>
      </c>
      <c r="ALK26" s="255">
        <f ca="1">SUMPRODUCT((AOS3:AOS42=AKX26)*(AOV3:AOV42=AKX27)*AOY3:AOY42)+SUMPRODUCT((AOS3:AOS42=AKX26)*(AOV3:AOV42=AKX28)*AOY3:AOY42)+SUMPRODUCT((AOS3:AOS42=AKX26)*(AOV3:AOV42=AKX29)*AOY3:AOY42)+SUMPRODUCT((AOS3:AOS42=AKX26)*(AOV3:AOV42=AKX25)*AOY3:AOY42)+SUMPRODUCT((AOS3:AOS42=AKX27)*(AOV3:AOV42=AKX26)*AOZ3:AOZ42)+SUMPRODUCT((AOS3:AOS42=AKX28)*(AOV3:AOV42=AKX26)*AOZ3:AOZ42)+SUMPRODUCT((AOS3:AOS42=AKX29)*(AOV3:AOV42=AKX26)*AOZ3:AOZ42)+SUMPRODUCT((AOS3:AOS42=AKX25)*(AOV3:AOV42=AKX26)*AOZ3:AOZ42)</f>
        <v>0</v>
      </c>
      <c r="ALL26" s="255">
        <f ca="1">SUMPRODUCT((AOS3:AOS42=AKX26)*(AOV3:AOV42=AKX27)*APA3:APA42)+SUMPRODUCT((AOS3:AOS42=AKX26)*(AOV3:AOV42=AKX28)*APA3:APA42)+SUMPRODUCT((AOS3:AOS42=AKX26)*(AOV3:AOV42=AKX29)*APA3:APA42)+SUMPRODUCT((AOS3:AOS42=AKX26)*(AOV3:AOV42=AKX25)*APA3:APA42)+SUMPRODUCT((AOS3:AOS42=AKX27)*(AOV3:AOV42=AKX26)*APB3:APB42)+SUMPRODUCT((AOS3:AOS42=AKX28)*(AOV3:AOV42=AKX26)*APB3:APB42)+SUMPRODUCT((AOS3:AOS42=AKX29)*(AOV3:AOV42=AKX26)*APB3:APB42)+SUMPRODUCT((AOS3:AOS42=AKX25)*(AOV3:AOV42=AKX26)*APB3:APB42)</f>
        <v>0</v>
      </c>
      <c r="ALM26" s="255">
        <f t="shared" ref="ALM26" ca="1" si="1464">AKY26*4+AKZ26*2+ALK26+ALL26</f>
        <v>0</v>
      </c>
      <c r="ALN26" s="255">
        <f ca="1">IF(AKX26&lt;&gt;"",RANK(ALM26,ALM25:ALM29),"")</f>
        <v>1</v>
      </c>
      <c r="ALO26" s="255">
        <f ca="1">SUMPRODUCT((ALM25:ALM29=ALM26)*(ALD25:ALD29&gt;ALD26))</f>
        <v>0</v>
      </c>
      <c r="ALP26" s="255">
        <f ca="1">SUMPRODUCT((ALM25:ALM29=ALM26)*(ALD25:ALD29=ALD26)*(ALG25:ALG29&gt;ALG26))</f>
        <v>0</v>
      </c>
      <c r="ALQ26" s="255">
        <f ca="1">SUMPRODUCT((ALM25:ALM29=ALM26)*(ALD25:ALD29=ALD26)*(ALG25:ALG29=ALG26)*(ALH25:ALH29&gt;ALH26))</f>
        <v>0</v>
      </c>
      <c r="ALR26" s="255">
        <f ca="1">SUMPRODUCT((ALM25:ALM29=ALM26)*(ALD25:ALD29=ALD26)*(ALG25:ALG29=ALG26)*(ALH25:ALH29=ALH26)*(ALI25:ALI29&gt;ALI26))</f>
        <v>0</v>
      </c>
      <c r="ALS26" s="255">
        <f ca="1">SUMPRODUCT((ALM25:ALM29=ALM26)*(ALD25:ALD29=ALD26)*(ALG25:ALG29=ALG26)*(ALH25:ALH29=ALH26)*(ALI25:ALI29=ALI26)*(ALJ25:ALJ29&gt;ALJ26))</f>
        <v>4</v>
      </c>
      <c r="ALT26" s="255">
        <f t="shared" ca="1" si="1320"/>
        <v>5</v>
      </c>
      <c r="ALU26" s="255" t="str">
        <f ca="1">IF(AKX26&lt;&gt;"",INDEX(AKX25:AKX29,MATCH(2,ALT25:ALT29,0),0),"")</f>
        <v>Romania</v>
      </c>
      <c r="ALV26" s="255" t="str">
        <f ca="1">IF(AKT25&lt;&gt;"",AKT25,"")</f>
        <v/>
      </c>
      <c r="ALW26" s="255">
        <f ca="1">SUMPRODUCT((AOS3:AOS42=ALV26)*(AOV3:AOV42=ALV27)*(APC3:APC42="W"))+SUMPRODUCT((AOS3:AOS42=ALV26)*(AOV3:AOV42=ALV28)*(APC3:APC42="W"))+SUMPRODUCT((AOS3:AOS42=ALV26)*(AOV3:AOV42=ALV29)*(APC3:APC42="W"))+SUMPRODUCT((AOS3:AOS42=ALV27)*(AOV3:AOV42=ALV26)*(APD3:APD42="W"))+SUMPRODUCT((AOS3:AOS42=ALV28)*(AOV3:AOV42=ALV26)*(APD3:APD42="W"))+SUMPRODUCT((AOS3:AOS42=ALV29)*(AOV3:AOV42=ALV26)*(APD3:APD42="W"))</f>
        <v>0</v>
      </c>
      <c r="ALX26" s="255">
        <f ca="1">SUMPRODUCT((AOS3:AOS42=ALV26)*(AOV3:AOV42=ALV27)*(APC3:APC42="D"))+SUMPRODUCT((AOS3:AOS42=ALV26)*(AOV3:AOV42=ALV28)*(APC3:APC42="D"))+SUMPRODUCT((AOS3:AOS42=ALV26)*(AOV3:AOV42=ALV29)*(APC3:APC42="D"))+SUMPRODUCT((AOS3:AOS42=ALV27)*(AOV3:AOV42=ALV26)*(APC3:APC42="D"))+SUMPRODUCT((AOS3:AOS42=ALV28)*(AOV3:AOV42=ALV26)*(APC3:APC42="D"))+SUMPRODUCT((AOS3:AOS42=ALV29)*(AOV3:AOV42=ALV26)*(APC3:APC42="D"))</f>
        <v>0</v>
      </c>
      <c r="ALY26" s="255">
        <f ca="1">SUMPRODUCT((AOS3:AOS42=ALV26)*(AOV3:AOV42=ALV27)*(APC3:APC42="L"))+SUMPRODUCT((AOS3:AOS42=ALV26)*(AOV3:AOV42=ALV28)*(APC3:APC42="L"))+SUMPRODUCT((AOS3:AOS42=ALV26)*(AOV3:AOV42=ALV29)*(APC3:APC42="L"))+SUMPRODUCT((AOS3:AOS42=ALV27)*(AOV3:AOV42=ALV26)*(APD3:APD42="L"))+SUMPRODUCT((AOS3:AOS42=ALV28)*(AOV3:AOV42=ALV26)*(APD3:APD42="L"))+SUMPRODUCT((AOS3:AOS42=ALV29)*(AOV3:AOV42=ALV26)*(APD3:APD42="L"))</f>
        <v>0</v>
      </c>
      <c r="ALZ26" s="255">
        <f ca="1">IF(ALV26&lt;&gt;"",VLOOKUP(ALV26,AJY4:AKC29,5,FALSE),0)</f>
        <v>0</v>
      </c>
      <c r="AMA26" s="255">
        <f ca="1">IF(ALV26&lt;&gt;"",VLOOKUP(ALV26,AJY4:AKD29,6,FALSE),0)</f>
        <v>0</v>
      </c>
      <c r="AMB26" s="255">
        <f ca="1">ALZ26-AMA26+1000</f>
        <v>1000</v>
      </c>
      <c r="AMC26" s="255">
        <f ca="1">IF(ALV26&lt;&gt;"",VLOOKUP(ALV26,AJY4:AKF29,8,FALSE),0)</f>
        <v>0</v>
      </c>
      <c r="AMD26" s="255">
        <f ca="1">IF(ALV26&lt;&gt;"",VLOOKUP(ALV26,AJY4:AKG29,9,FALSE),0)</f>
        <v>0</v>
      </c>
      <c r="AME26" s="255">
        <f ca="1">AMC26-AMD26+1000</f>
        <v>1000</v>
      </c>
      <c r="AMF26" s="255" t="str">
        <f ca="1">IF(ALV26&lt;&gt;"",VLOOKUP(ALV26,AJY25:AKC29,5,FALSE),"")</f>
        <v/>
      </c>
      <c r="AMG26" s="255" t="str">
        <f ca="1">IF(ALV26&lt;&gt;"",VLOOKUP(ALV26,AJY25:AKF29,8,FALSE),"")</f>
        <v/>
      </c>
      <c r="AMH26" s="255" t="str">
        <f ca="1">IF(ALV26&lt;&gt;"",VLOOKUP(ALV26,AJY25:AKM29,15,FALSE),"")</f>
        <v/>
      </c>
      <c r="AMI26" s="255">
        <f ca="1">SUMPRODUCT((AOS3:AOS42=ALV26)*(AOV3:AOV42=ALV27)*AOY3:AOY42)+SUMPRODUCT((AOS3:AOS42=ALV26)*(AOV3:AOV42=ALV28)*AOY3:AOY42)+SUMPRODUCT((AOS3:AOS42=ALV26)*(AOV3:AOV42=ALV29)*AOY3:AOY42)+SUMPRODUCT((AOS3:AOS42=ALV27)*(AOV3:AOV42=ALV26)*AOZ3:AOZ42)+SUMPRODUCT((AOS3:AOS42=ALV28)*(AOV3:AOV42=ALV26)*AOZ3:AOZ42)+SUMPRODUCT((AOS3:AOS42=ALV29)*(AOV3:AOV42=ALV26)*AOZ3:AOZ42)</f>
        <v>0</v>
      </c>
      <c r="AMJ26" s="255">
        <f ca="1">SUMPRODUCT((AOS3:AOS42=ALV26)*(AOV3:AOV42=ALV27)*APA3:APA42)+SUMPRODUCT((AOS3:AOS42=ALV26)*(AOV3:AOV42=ALV28)*APA3:APA42)+SUMPRODUCT((AOS3:AOS42=ALV26)*(AOV3:AOV42=ALV29)*APA3:APA42)+SUMPRODUCT((AOS3:AOS42=ALV27)*(AOV3:AOV42=ALV26)*APB3:APB42)+SUMPRODUCT((AOS3:AOS42=ALV28)*(AOV3:AOV42=ALV26)*APB3:APB42)+SUMPRODUCT((AOS3:AOS42=ALV29)*(AOV3:AOV42=ALV26)*APB3:APB42)</f>
        <v>0</v>
      </c>
      <c r="AMK26" s="255">
        <f ca="1">ALW26*4+ALX26*2+AMI26+AMJ26</f>
        <v>0</v>
      </c>
      <c r="AML26" s="255" t="str">
        <f ca="1">IF(ALV26&lt;&gt;"",RANK(AMK26,AMK26:AMK29),"")</f>
        <v/>
      </c>
      <c r="AMM26" s="255">
        <f ca="1">SUMPRODUCT((AMK26:AMK29=AMK26)*(AMB26:AMB29&gt;AMB26))</f>
        <v>0</v>
      </c>
      <c r="AMN26" s="255">
        <f ca="1">SUMPRODUCT((AMK26:AMK29=AMK26)*(AMB26:AMB29=AMB26)*(AME26:AME29&gt;AME26))</f>
        <v>0</v>
      </c>
      <c r="AMO26" s="255">
        <f ca="1">SUMPRODUCT((AMK25:AMK29=AMK26)*(AMB25:AMB29=AMB26)*(AME25:AME29=AME26)*(AMF25:AMF29&gt;AMF26))</f>
        <v>0</v>
      </c>
      <c r="AMP26" s="255">
        <f ca="1">SUMPRODUCT((AMK25:AMK29=AMK26)*(AMB25:AMB29=AMB26)*(AME25:AME29=AME26)*(AMF25:AMF29=AMF26)*(AMG25:AMG29&gt;AMG26))</f>
        <v>0</v>
      </c>
      <c r="AMQ26" s="255">
        <f ca="1">SUMPRODUCT((AMK25:AMK29=AMK26)*(AMB25:AMB29=AMB26)*(AME25:AME29=AME26)*(AMF25:AMF29=AMF26)*(AMG25:AMG29=AMG26)*(AMH25:AMH29&gt;AMH26))</f>
        <v>0</v>
      </c>
      <c r="AMR26" s="255" t="str">
        <f t="shared" ref="AMR26:AMR29" ca="1" si="1465">IF(ALV26&lt;&gt;"",SUM(AML26:AMQ26)+1,"")</f>
        <v/>
      </c>
      <c r="AMS26" s="255" t="str">
        <f ca="1">IF(ALV26&lt;&gt;"",INDEX(ALV26:ALV29,MATCH(2,AMR26:AMR29,0),0),"")</f>
        <v/>
      </c>
      <c r="AOP26" s="255" t="str">
        <f ca="1">IF(AMS26&lt;&gt;"",AMS26,IF(ALU26&lt;&gt;"",ALU26,AKQ26))</f>
        <v>Romania</v>
      </c>
      <c r="AOQ26" s="255">
        <v>2</v>
      </c>
      <c r="AOR26" s="255">
        <v>24</v>
      </c>
      <c r="AOS26" s="255" t="str">
        <f t="shared" si="66"/>
        <v>Samoa</v>
      </c>
      <c r="AOT26" s="255" t="str">
        <f ca="1">IF(OFFSET('All Players'!$W33,0,AOT$1)&lt;&gt;"",OFFSET('All Players'!$W33,0,AOT$1),"")</f>
        <v/>
      </c>
      <c r="AOU26" s="255" t="str">
        <f ca="1">IF(OFFSET('All Players'!$Y33,0,AOT$1)&lt;&gt;"",OFFSET('All Players'!$Y33,0,AOT$1),"")</f>
        <v/>
      </c>
      <c r="AOV26" s="255" t="str">
        <f t="shared" si="67"/>
        <v>Japan</v>
      </c>
      <c r="AOW26" s="255" t="str">
        <f ca="1">IF(OFFSET('All Players'!$AA33,0,AOV$1)&lt;&gt;"",OFFSET('All Players'!$AA33,0,AOV$1),"")</f>
        <v/>
      </c>
      <c r="AOX26" s="255" t="str">
        <f ca="1">IF(OFFSET('All Players'!$AC33,0,AOW$1)&lt;&gt;"",OFFSET('All Players'!$AC33,0,AOW$1),"")</f>
        <v/>
      </c>
      <c r="AOY26" s="255">
        <f t="shared" ca="1" si="68"/>
        <v>0</v>
      </c>
      <c r="AOZ26" s="255">
        <f t="shared" ca="1" si="69"/>
        <v>0</v>
      </c>
      <c r="APA26" s="255">
        <f t="shared" ca="1" si="70"/>
        <v>0</v>
      </c>
      <c r="APB26" s="255">
        <f t="shared" ca="1" si="71"/>
        <v>0</v>
      </c>
      <c r="APC26" s="255" t="str">
        <f t="shared" ca="1" si="72"/>
        <v/>
      </c>
      <c r="APD26" s="255" t="str">
        <f t="shared" ca="1" si="73"/>
        <v/>
      </c>
      <c r="APE26" s="255">
        <f ca="1">VLOOKUP(APF26,ATW25:ATX29,2,FALSE)</f>
        <v>5</v>
      </c>
      <c r="APF26" s="255" t="s">
        <v>37</v>
      </c>
      <c r="APG26" s="255">
        <f t="shared" ca="1" si="1321"/>
        <v>0</v>
      </c>
      <c r="APH26" s="255">
        <f t="shared" ca="1" si="1322"/>
        <v>0</v>
      </c>
      <c r="API26" s="255">
        <f t="shared" ca="1" si="1323"/>
        <v>0</v>
      </c>
      <c r="APJ26" s="255">
        <f t="shared" ca="1" si="1324"/>
        <v>0</v>
      </c>
      <c r="APK26" s="255">
        <f t="shared" ref="APK26:APK29" ca="1" si="1466">SUMIF(AUC$3:AUC$60,APF26,AUA$3:AUA$60)+SUMIF(ATZ$3:ATZ$60,APF26,AUB$3:AUB$60)</f>
        <v>0</v>
      </c>
      <c r="APL26" s="255">
        <f t="shared" ca="1" si="1325"/>
        <v>1000</v>
      </c>
      <c r="APM26" s="255">
        <f t="shared" ref="APM26:APM29" ca="1" si="1467">SUMIF(ATZ:ATZ,APF26,AUD:AUD)+SUMIF(AUC:AUC,APF26,AUE:AUE)</f>
        <v>0</v>
      </c>
      <c r="APN26" s="255">
        <f t="shared" ref="APN26:APN29" ca="1" si="1468">SUMIF(AUC:AUC,APF26,AUD:AUD)+SUMIF(ATZ:ATZ,APF26,AUE:AUE)</f>
        <v>0</v>
      </c>
      <c r="APO26" s="255">
        <f t="shared" ca="1" si="1326"/>
        <v>1000</v>
      </c>
      <c r="APP26" s="255">
        <f t="shared" ca="1" si="1327"/>
        <v>0</v>
      </c>
      <c r="APQ26" s="255">
        <f ca="1">SUMIF(ATZ:ATZ,APF26,AUF:AUF)+SUMIF(AUC:AUC,APF26,AUG:AUG)</f>
        <v>0</v>
      </c>
      <c r="APR26" s="255">
        <f ca="1">SUMIF(ATZ:ATZ,APF26,AUH:AUH)+SUMIF(AUC:AUC,APF26,AUI:AUI)</f>
        <v>0</v>
      </c>
      <c r="APS26" s="255">
        <f t="shared" ca="1" si="1328"/>
        <v>0</v>
      </c>
      <c r="APT26" s="255">
        <v>3</v>
      </c>
      <c r="APU26" s="255">
        <f t="shared" ref="APU26:APU29" ca="1" si="1469">RANK(APS26,APS$25:APS$29)</f>
        <v>1</v>
      </c>
      <c r="APW26" s="255">
        <f ca="1">RANK(APS26,APS$25:APS$29)+COUNTIF(APS$25:APS26,APS26)-1</f>
        <v>2</v>
      </c>
      <c r="APX26" s="255" t="str">
        <f ca="1">INDEX(APF$25:APF$29,MATCH(2,APW$25:APW$29,0),0)</f>
        <v>Ireland</v>
      </c>
      <c r="APY26" s="255">
        <f t="shared" ref="APY26:APY29" ca="1" si="1470">INDEX(APU$25:APU$29,MATCH(APX26,APF$25:APF$29,0),0)</f>
        <v>1</v>
      </c>
      <c r="APZ26" s="255" t="str">
        <f ca="1">IF(APZ25&lt;&gt;"",APX26,"")</f>
        <v>Ireland</v>
      </c>
      <c r="AQA26" s="255" t="str">
        <f ca="1">IF(AQA25&lt;&gt;"",APX27,"")</f>
        <v/>
      </c>
      <c r="AQB26" s="255" t="str">
        <f ca="1">IF(AQB25&lt;&gt;"",APX28,"")</f>
        <v/>
      </c>
      <c r="AQC26" s="255" t="str">
        <f ca="1">IF(AQC25&lt;&gt;"",APX29,"")</f>
        <v/>
      </c>
      <c r="AQE26" s="255" t="str">
        <f t="shared" ref="AQE26:AQE29" ca="1" si="1471">IF(APZ26&lt;&gt;"",APZ26,"")</f>
        <v>Ireland</v>
      </c>
      <c r="AQF26" s="255">
        <f ca="1">SUMPRODUCT((ATZ3:ATZ42=AQE26)*(AUC3:AUC42=AQE27)*(AUJ3:AUJ42="W"))+SUMPRODUCT((ATZ3:ATZ42=AQE26)*(AUC3:AUC42=AQE28)*(AUJ3:AUJ42="W"))+SUMPRODUCT((ATZ3:ATZ42=AQE26)*(AUC3:AUC42=AQE29)*(AUJ3:AUJ42="W"))+SUMPRODUCT((ATZ3:ATZ42=AQE26)*(AUC3:AUC42=AQE25)*(AUJ3:AUJ42="W"))+SUMPRODUCT((ATZ3:ATZ42=AQE27)*(AUC3:AUC42=AQE26)*(AUK3:AUK42="W"))+SUMPRODUCT((ATZ3:ATZ42=AQE28)*(AUC3:AUC42=AQE26)*(AUK3:AUK42="W"))+SUMPRODUCT((ATZ3:ATZ42=AQE29)*(AUC3:AUC42=AQE26)*(AUK3:AUK42="W"))+SUMPRODUCT((ATZ3:ATZ42=AQE25)*(AUC3:AUC42=AQE26)*(AUK3:AUK42="W"))</f>
        <v>0</v>
      </c>
      <c r="AQG26" s="255">
        <f ca="1">SUMPRODUCT((ATZ3:ATZ42=AQE26)*(AUC3:AUC42=AQE27)*(AUJ3:AUJ42="D"))+SUMPRODUCT((ATZ3:ATZ42=AQE26)*(AUC3:AUC42=AQE28)*(AUJ3:AUJ42="D"))+SUMPRODUCT((ATZ3:ATZ42=AQE26)*(AUC3:AUC42=AQE29)*(AUJ3:AUJ42="D"))+SUMPRODUCT((ATZ3:ATZ42=AQE26)*(AUC3:AUC42=AQE25)*(AUJ3:AUJ42="D"))+SUMPRODUCT((ATZ3:ATZ42=AQE27)*(AUC3:AUC42=AQE26)*(AUJ3:AUJ42="D"))+SUMPRODUCT((ATZ3:ATZ42=AQE28)*(AUC3:AUC42=AQE26)*(AUJ3:AUJ42="D"))+SUMPRODUCT((ATZ3:ATZ42=AQE29)*(AUC3:AUC42=AQE26)*(AUJ3:AUJ42="D"))+SUMPRODUCT((ATZ3:ATZ42=AQE25)*(AUC3:AUC42=AQE26)*(AUJ3:AUJ42="D"))</f>
        <v>0</v>
      </c>
      <c r="AQH26" s="255">
        <f ca="1">SUMPRODUCT((ATZ3:ATZ42=AQE26)*(AUC3:AUC42=AQE27)*(AUJ3:AUJ42="L"))+SUMPRODUCT((ATZ3:ATZ42=AQE26)*(AUC3:AUC42=AQE28)*(AUJ3:AUJ42="L"))+SUMPRODUCT((ATZ3:ATZ42=AQE26)*(AUC3:AUC42=AQE29)*(AUJ3:AUJ42="L"))+SUMPRODUCT((ATZ3:ATZ42=AQE26)*(AUC3:AUC42=AQE25)*(AUJ3:AUJ42="L"))+SUMPRODUCT((ATZ3:ATZ42=AQE27)*(AUC3:AUC42=AQE26)*(AUK3:AUK42="L"))+SUMPRODUCT((ATZ3:ATZ42=AQE28)*(AUC3:AUC42=AQE26)*(AUK3:AUK42="L"))+SUMPRODUCT((ATZ3:ATZ42=AQE29)*(AUC3:AUC42=AQE26)*(AUK3:AUK42="L"))+SUMPRODUCT((ATZ3:ATZ42=AQE25)*(AUC3:AUC42=AQE26)*(AUK3:AUK42="L"))</f>
        <v>0</v>
      </c>
      <c r="AQI26" s="255">
        <f ca="1">IF(AQE26&lt;&gt;"",VLOOKUP(AQE26,APF4:APJ29,5,FALSE),0)</f>
        <v>0</v>
      </c>
      <c r="AQJ26" s="255">
        <f ca="1">IF(AQE26&lt;&gt;"",VLOOKUP(AQE26,APF4:APK29,6,FALSE),0)</f>
        <v>0</v>
      </c>
      <c r="AQK26" s="255">
        <f ca="1">AQI26-AQJ26+1000</f>
        <v>1000</v>
      </c>
      <c r="AQL26" s="255">
        <f ca="1">IF(AQE26&lt;&gt;"",VLOOKUP(AQE26,APF4:APM29,8,FALSE),0)</f>
        <v>0</v>
      </c>
      <c r="AQM26" s="255">
        <f ca="1">IF(AQE26&lt;&gt;"",VLOOKUP(AQE26,APF4:APN29,9,FALSE),0)</f>
        <v>0</v>
      </c>
      <c r="AQN26" s="255">
        <f t="shared" ref="AQN26" ca="1" si="1472">AQL26-AQM26+1000</f>
        <v>1000</v>
      </c>
      <c r="AQO26" s="255">
        <f ca="1">IF(AQE26&lt;&gt;"",VLOOKUP(AQE26,APF25:APJ29,5,FALSE),"")</f>
        <v>0</v>
      </c>
      <c r="AQP26" s="255">
        <f ca="1">IF(AQE26&lt;&gt;"",VLOOKUP(AQE26,APF25:APM29,8,FALSE),"")</f>
        <v>0</v>
      </c>
      <c r="AQQ26" s="255">
        <f ca="1">IF(AQE26&lt;&gt;"",VLOOKUP(AQE26,APF25:APT29,15,FALSE),"")</f>
        <v>3</v>
      </c>
      <c r="AQR26" s="255">
        <f ca="1">SUMPRODUCT((ATZ3:ATZ42=AQE26)*(AUC3:AUC42=AQE27)*AUF3:AUF42)+SUMPRODUCT((ATZ3:ATZ42=AQE26)*(AUC3:AUC42=AQE28)*AUF3:AUF42)+SUMPRODUCT((ATZ3:ATZ42=AQE26)*(AUC3:AUC42=AQE29)*AUF3:AUF42)+SUMPRODUCT((ATZ3:ATZ42=AQE26)*(AUC3:AUC42=AQE25)*AUF3:AUF42)+SUMPRODUCT((ATZ3:ATZ42=AQE27)*(AUC3:AUC42=AQE26)*AUG3:AUG42)+SUMPRODUCT((ATZ3:ATZ42=AQE28)*(AUC3:AUC42=AQE26)*AUG3:AUG42)+SUMPRODUCT((ATZ3:ATZ42=AQE29)*(AUC3:AUC42=AQE26)*AUG3:AUG42)+SUMPRODUCT((ATZ3:ATZ42=AQE25)*(AUC3:AUC42=AQE26)*AUG3:AUG42)</f>
        <v>0</v>
      </c>
      <c r="AQS26" s="255">
        <f ca="1">SUMPRODUCT((ATZ3:ATZ42=AQE26)*(AUC3:AUC42=AQE27)*AUH3:AUH42)+SUMPRODUCT((ATZ3:ATZ42=AQE26)*(AUC3:AUC42=AQE28)*AUH3:AUH42)+SUMPRODUCT((ATZ3:ATZ42=AQE26)*(AUC3:AUC42=AQE29)*AUH3:AUH42)+SUMPRODUCT((ATZ3:ATZ42=AQE26)*(AUC3:AUC42=AQE25)*AUH3:AUH42)+SUMPRODUCT((ATZ3:ATZ42=AQE27)*(AUC3:AUC42=AQE26)*AUI3:AUI42)+SUMPRODUCT((ATZ3:ATZ42=AQE28)*(AUC3:AUC42=AQE26)*AUI3:AUI42)+SUMPRODUCT((ATZ3:ATZ42=AQE29)*(AUC3:AUC42=AQE26)*AUI3:AUI42)+SUMPRODUCT((ATZ3:ATZ42=AQE25)*(AUC3:AUC42=AQE26)*AUI3:AUI42)</f>
        <v>0</v>
      </c>
      <c r="AQT26" s="255">
        <f t="shared" ref="AQT26" ca="1" si="1473">AQF26*4+AQG26*2+AQR26+AQS26</f>
        <v>0</v>
      </c>
      <c r="AQU26" s="255">
        <f ca="1">IF(AQE26&lt;&gt;"",RANK(AQT26,AQT25:AQT29),"")</f>
        <v>1</v>
      </c>
      <c r="AQV26" s="255">
        <f ca="1">SUMPRODUCT((AQT25:AQT29=AQT26)*(AQK25:AQK29&gt;AQK26))</f>
        <v>0</v>
      </c>
      <c r="AQW26" s="255">
        <f ca="1">SUMPRODUCT((AQT25:AQT29=AQT26)*(AQK25:AQK29=AQK26)*(AQN25:AQN29&gt;AQN26))</f>
        <v>0</v>
      </c>
      <c r="AQX26" s="255">
        <f ca="1">SUMPRODUCT((AQT25:AQT29=AQT26)*(AQK25:AQK29=AQK26)*(AQN25:AQN29=AQN26)*(AQO25:AQO29&gt;AQO26))</f>
        <v>0</v>
      </c>
      <c r="AQY26" s="255">
        <f ca="1">SUMPRODUCT((AQT25:AQT29=AQT26)*(AQK25:AQK29=AQK26)*(AQN25:AQN29=AQN26)*(AQO25:AQO29=AQO26)*(AQP25:AQP29&gt;AQP26))</f>
        <v>0</v>
      </c>
      <c r="AQZ26" s="255">
        <f ca="1">SUMPRODUCT((AQT25:AQT29=AQT26)*(AQK25:AQK29=AQK26)*(AQN25:AQN29=AQN26)*(AQO25:AQO29=AQO26)*(AQP25:AQP29=AQP26)*(AQQ25:AQQ29&gt;AQQ26))</f>
        <v>4</v>
      </c>
      <c r="ARA26" s="255">
        <f t="shared" ca="1" si="1329"/>
        <v>5</v>
      </c>
      <c r="ARB26" s="255" t="str">
        <f ca="1">IF(AQE26&lt;&gt;"",INDEX(AQE25:AQE29,MATCH(2,ARA25:ARA29,0),0),"")</f>
        <v>Romania</v>
      </c>
      <c r="ARC26" s="255" t="str">
        <f ca="1">IF(AQA25&lt;&gt;"",AQA25,"")</f>
        <v/>
      </c>
      <c r="ARD26" s="255">
        <f ca="1">SUMPRODUCT((ATZ3:ATZ42=ARC26)*(AUC3:AUC42=ARC27)*(AUJ3:AUJ42="W"))+SUMPRODUCT((ATZ3:ATZ42=ARC26)*(AUC3:AUC42=ARC28)*(AUJ3:AUJ42="W"))+SUMPRODUCT((ATZ3:ATZ42=ARC26)*(AUC3:AUC42=ARC29)*(AUJ3:AUJ42="W"))+SUMPRODUCT((ATZ3:ATZ42=ARC27)*(AUC3:AUC42=ARC26)*(AUK3:AUK42="W"))+SUMPRODUCT((ATZ3:ATZ42=ARC28)*(AUC3:AUC42=ARC26)*(AUK3:AUK42="W"))+SUMPRODUCT((ATZ3:ATZ42=ARC29)*(AUC3:AUC42=ARC26)*(AUK3:AUK42="W"))</f>
        <v>0</v>
      </c>
      <c r="ARE26" s="255">
        <f ca="1">SUMPRODUCT((ATZ3:ATZ42=ARC26)*(AUC3:AUC42=ARC27)*(AUJ3:AUJ42="D"))+SUMPRODUCT((ATZ3:ATZ42=ARC26)*(AUC3:AUC42=ARC28)*(AUJ3:AUJ42="D"))+SUMPRODUCT((ATZ3:ATZ42=ARC26)*(AUC3:AUC42=ARC29)*(AUJ3:AUJ42="D"))+SUMPRODUCT((ATZ3:ATZ42=ARC27)*(AUC3:AUC42=ARC26)*(AUJ3:AUJ42="D"))+SUMPRODUCT((ATZ3:ATZ42=ARC28)*(AUC3:AUC42=ARC26)*(AUJ3:AUJ42="D"))+SUMPRODUCT((ATZ3:ATZ42=ARC29)*(AUC3:AUC42=ARC26)*(AUJ3:AUJ42="D"))</f>
        <v>0</v>
      </c>
      <c r="ARF26" s="255">
        <f ca="1">SUMPRODUCT((ATZ3:ATZ42=ARC26)*(AUC3:AUC42=ARC27)*(AUJ3:AUJ42="L"))+SUMPRODUCT((ATZ3:ATZ42=ARC26)*(AUC3:AUC42=ARC28)*(AUJ3:AUJ42="L"))+SUMPRODUCT((ATZ3:ATZ42=ARC26)*(AUC3:AUC42=ARC29)*(AUJ3:AUJ42="L"))+SUMPRODUCT((ATZ3:ATZ42=ARC27)*(AUC3:AUC42=ARC26)*(AUK3:AUK42="L"))+SUMPRODUCT((ATZ3:ATZ42=ARC28)*(AUC3:AUC42=ARC26)*(AUK3:AUK42="L"))+SUMPRODUCT((ATZ3:ATZ42=ARC29)*(AUC3:AUC42=ARC26)*(AUK3:AUK42="L"))</f>
        <v>0</v>
      </c>
      <c r="ARG26" s="255">
        <f ca="1">IF(ARC26&lt;&gt;"",VLOOKUP(ARC26,APF4:APJ29,5,FALSE),0)</f>
        <v>0</v>
      </c>
      <c r="ARH26" s="255">
        <f ca="1">IF(ARC26&lt;&gt;"",VLOOKUP(ARC26,APF4:APK29,6,FALSE),0)</f>
        <v>0</v>
      </c>
      <c r="ARI26" s="255">
        <f ca="1">ARG26-ARH26+1000</f>
        <v>1000</v>
      </c>
      <c r="ARJ26" s="255">
        <f ca="1">IF(ARC26&lt;&gt;"",VLOOKUP(ARC26,APF4:APM29,8,FALSE),0)</f>
        <v>0</v>
      </c>
      <c r="ARK26" s="255">
        <f ca="1">IF(ARC26&lt;&gt;"",VLOOKUP(ARC26,APF4:APN29,9,FALSE),0)</f>
        <v>0</v>
      </c>
      <c r="ARL26" s="255">
        <f ca="1">ARJ26-ARK26+1000</f>
        <v>1000</v>
      </c>
      <c r="ARM26" s="255" t="str">
        <f ca="1">IF(ARC26&lt;&gt;"",VLOOKUP(ARC26,APF25:APJ29,5,FALSE),"")</f>
        <v/>
      </c>
      <c r="ARN26" s="255" t="str">
        <f ca="1">IF(ARC26&lt;&gt;"",VLOOKUP(ARC26,APF25:APM29,8,FALSE),"")</f>
        <v/>
      </c>
      <c r="ARO26" s="255" t="str">
        <f ca="1">IF(ARC26&lt;&gt;"",VLOOKUP(ARC26,APF25:APT29,15,FALSE),"")</f>
        <v/>
      </c>
      <c r="ARP26" s="255">
        <f ca="1">SUMPRODUCT((ATZ3:ATZ42=ARC26)*(AUC3:AUC42=ARC27)*AUF3:AUF42)+SUMPRODUCT((ATZ3:ATZ42=ARC26)*(AUC3:AUC42=ARC28)*AUF3:AUF42)+SUMPRODUCT((ATZ3:ATZ42=ARC26)*(AUC3:AUC42=ARC29)*AUF3:AUF42)+SUMPRODUCT((ATZ3:ATZ42=ARC27)*(AUC3:AUC42=ARC26)*AUG3:AUG42)+SUMPRODUCT((ATZ3:ATZ42=ARC28)*(AUC3:AUC42=ARC26)*AUG3:AUG42)+SUMPRODUCT((ATZ3:ATZ42=ARC29)*(AUC3:AUC42=ARC26)*AUG3:AUG42)</f>
        <v>0</v>
      </c>
      <c r="ARQ26" s="255">
        <f ca="1">SUMPRODUCT((ATZ3:ATZ42=ARC26)*(AUC3:AUC42=ARC27)*AUH3:AUH42)+SUMPRODUCT((ATZ3:ATZ42=ARC26)*(AUC3:AUC42=ARC28)*AUH3:AUH42)+SUMPRODUCT((ATZ3:ATZ42=ARC26)*(AUC3:AUC42=ARC29)*AUH3:AUH42)+SUMPRODUCT((ATZ3:ATZ42=ARC27)*(AUC3:AUC42=ARC26)*AUI3:AUI42)+SUMPRODUCT((ATZ3:ATZ42=ARC28)*(AUC3:AUC42=ARC26)*AUI3:AUI42)+SUMPRODUCT((ATZ3:ATZ42=ARC29)*(AUC3:AUC42=ARC26)*AUI3:AUI42)</f>
        <v>0</v>
      </c>
      <c r="ARR26" s="255">
        <f ca="1">ARD26*4+ARE26*2+ARP26+ARQ26</f>
        <v>0</v>
      </c>
      <c r="ARS26" s="255" t="str">
        <f ca="1">IF(ARC26&lt;&gt;"",RANK(ARR26,ARR26:ARR29),"")</f>
        <v/>
      </c>
      <c r="ART26" s="255">
        <f ca="1">SUMPRODUCT((ARR26:ARR29=ARR26)*(ARI26:ARI29&gt;ARI26))</f>
        <v>0</v>
      </c>
      <c r="ARU26" s="255">
        <f ca="1">SUMPRODUCT((ARR26:ARR29=ARR26)*(ARI26:ARI29=ARI26)*(ARL26:ARL29&gt;ARL26))</f>
        <v>0</v>
      </c>
      <c r="ARV26" s="255">
        <f ca="1">SUMPRODUCT((ARR25:ARR29=ARR26)*(ARI25:ARI29=ARI26)*(ARL25:ARL29=ARL26)*(ARM25:ARM29&gt;ARM26))</f>
        <v>0</v>
      </c>
      <c r="ARW26" s="255">
        <f ca="1">SUMPRODUCT((ARR25:ARR29=ARR26)*(ARI25:ARI29=ARI26)*(ARL25:ARL29=ARL26)*(ARM25:ARM29=ARM26)*(ARN25:ARN29&gt;ARN26))</f>
        <v>0</v>
      </c>
      <c r="ARX26" s="255">
        <f ca="1">SUMPRODUCT((ARR25:ARR29=ARR26)*(ARI25:ARI29=ARI26)*(ARL25:ARL29=ARL26)*(ARM25:ARM29=ARM26)*(ARN25:ARN29=ARN26)*(ARO25:ARO29&gt;ARO26))</f>
        <v>0</v>
      </c>
      <c r="ARY26" s="255" t="str">
        <f t="shared" ref="ARY26:ARY29" ca="1" si="1474">IF(ARC26&lt;&gt;"",SUM(ARS26:ARX26)+1,"")</f>
        <v/>
      </c>
      <c r="ARZ26" s="255" t="str">
        <f ca="1">IF(ARC26&lt;&gt;"",INDEX(ARC26:ARC29,MATCH(2,ARY26:ARY29,0),0),"")</f>
        <v/>
      </c>
      <c r="ATW26" s="255" t="str">
        <f ca="1">IF(ARZ26&lt;&gt;"",ARZ26,IF(ARB26&lt;&gt;"",ARB26,APX26))</f>
        <v>Romania</v>
      </c>
      <c r="ATX26" s="255">
        <v>2</v>
      </c>
      <c r="ATY26" s="255">
        <v>24</v>
      </c>
      <c r="ATZ26" s="255" t="str">
        <f t="shared" si="74"/>
        <v>Samoa</v>
      </c>
      <c r="AUA26" s="255" t="str">
        <f ca="1">IF(OFFSET('All Players'!$W33,0,AUA$1)&lt;&gt;"",OFFSET('All Players'!$W33,0,AUA$1),"")</f>
        <v/>
      </c>
      <c r="AUB26" s="255" t="str">
        <f ca="1">IF(OFFSET('All Players'!$Y33,0,AUA$1)&lt;&gt;"",OFFSET('All Players'!$Y33,0,AUA$1),"")</f>
        <v/>
      </c>
      <c r="AUC26" s="255" t="str">
        <f t="shared" si="75"/>
        <v>Japan</v>
      </c>
      <c r="AUD26" s="255" t="str">
        <f ca="1">IF(OFFSET('All Players'!$AA33,0,AUC$1)&lt;&gt;"",OFFSET('All Players'!$AA33,0,AUC$1),"")</f>
        <v/>
      </c>
      <c r="AUE26" s="255" t="str">
        <f ca="1">IF(OFFSET('All Players'!$AC33,0,AUD$1)&lt;&gt;"",OFFSET('All Players'!$AC33,0,AUD$1),"")</f>
        <v/>
      </c>
      <c r="AUF26" s="255">
        <f t="shared" ca="1" si="76"/>
        <v>0</v>
      </c>
      <c r="AUG26" s="255">
        <f t="shared" ca="1" si="77"/>
        <v>0</v>
      </c>
      <c r="AUH26" s="255">
        <f t="shared" ca="1" si="78"/>
        <v>0</v>
      </c>
      <c r="AUI26" s="255">
        <f t="shared" ca="1" si="79"/>
        <v>0</v>
      </c>
      <c r="AUJ26" s="255" t="str">
        <f t="shared" ca="1" si="80"/>
        <v/>
      </c>
      <c r="AUK26" s="255" t="str">
        <f t="shared" ca="1" si="81"/>
        <v/>
      </c>
      <c r="AUL26" s="255">
        <f ca="1">VLOOKUP(AUM26,AZD25:AZE29,2,FALSE)</f>
        <v>5</v>
      </c>
      <c r="AUM26" s="255" t="s">
        <v>37</v>
      </c>
      <c r="AUN26" s="255">
        <f t="shared" ca="1" si="1330"/>
        <v>0</v>
      </c>
      <c r="AUO26" s="255">
        <f t="shared" ca="1" si="1331"/>
        <v>0</v>
      </c>
      <c r="AUP26" s="255">
        <f t="shared" ca="1" si="1332"/>
        <v>0</v>
      </c>
      <c r="AUQ26" s="255">
        <f t="shared" ca="1" si="1333"/>
        <v>0</v>
      </c>
      <c r="AUR26" s="255">
        <f t="shared" ref="AUR26:AUR29" ca="1" si="1475">SUMIF(AZJ$3:AZJ$60,AUM26,AZH$3:AZH$60)+SUMIF(AZG$3:AZG$60,AUM26,AZI$3:AZI$60)</f>
        <v>0</v>
      </c>
      <c r="AUS26" s="255">
        <f t="shared" ca="1" si="1334"/>
        <v>1000</v>
      </c>
      <c r="AUT26" s="255">
        <f t="shared" ref="AUT26:AUT29" ca="1" si="1476">SUMIF(AZG:AZG,AUM26,AZK:AZK)+SUMIF(AZJ:AZJ,AUM26,AZL:AZL)</f>
        <v>0</v>
      </c>
      <c r="AUU26" s="255">
        <f t="shared" ref="AUU26:AUU29" ca="1" si="1477">SUMIF(AZJ:AZJ,AUM26,AZK:AZK)+SUMIF(AZG:AZG,AUM26,AZL:AZL)</f>
        <v>0</v>
      </c>
      <c r="AUV26" s="255">
        <f t="shared" ca="1" si="1335"/>
        <v>1000</v>
      </c>
      <c r="AUW26" s="255">
        <f t="shared" ca="1" si="1336"/>
        <v>0</v>
      </c>
      <c r="AUX26" s="255">
        <f ca="1">SUMIF(AZG:AZG,AUM26,AZM:AZM)+SUMIF(AZJ:AZJ,AUM26,AZN:AZN)</f>
        <v>0</v>
      </c>
      <c r="AUY26" s="255">
        <f ca="1">SUMIF(AZG:AZG,AUM26,AZO:AZO)+SUMIF(AZJ:AZJ,AUM26,AZP:AZP)</f>
        <v>0</v>
      </c>
      <c r="AUZ26" s="255">
        <f t="shared" ca="1" si="1337"/>
        <v>0</v>
      </c>
      <c r="AVA26" s="255">
        <v>3</v>
      </c>
      <c r="AVB26" s="255">
        <f t="shared" ref="AVB26:AVB29" ca="1" si="1478">RANK(AUZ26,AUZ$25:AUZ$29)</f>
        <v>1</v>
      </c>
      <c r="AVD26" s="255">
        <f ca="1">RANK(AUZ26,AUZ$25:AUZ$29)+COUNTIF(AUZ$25:AUZ26,AUZ26)-1</f>
        <v>2</v>
      </c>
      <c r="AVE26" s="255" t="str">
        <f ca="1">INDEX(AUM$25:AUM$29,MATCH(2,AVD$25:AVD$29,0),0)</f>
        <v>Ireland</v>
      </c>
      <c r="AVF26" s="255">
        <f t="shared" ref="AVF26:AVF29" ca="1" si="1479">INDEX(AVB$25:AVB$29,MATCH(AVE26,AUM$25:AUM$29,0),0)</f>
        <v>1</v>
      </c>
      <c r="AVG26" s="255" t="str">
        <f ca="1">IF(AVG25&lt;&gt;"",AVE26,"")</f>
        <v>Ireland</v>
      </c>
      <c r="AVH26" s="255" t="str">
        <f ca="1">IF(AVH25&lt;&gt;"",AVE27,"")</f>
        <v/>
      </c>
      <c r="AVI26" s="255" t="str">
        <f ca="1">IF(AVI25&lt;&gt;"",AVE28,"")</f>
        <v/>
      </c>
      <c r="AVJ26" s="255" t="str">
        <f ca="1">IF(AVJ25&lt;&gt;"",AVE29,"")</f>
        <v/>
      </c>
      <c r="AVL26" s="255" t="str">
        <f t="shared" ref="AVL26:AVL29" ca="1" si="1480">IF(AVG26&lt;&gt;"",AVG26,"")</f>
        <v>Ireland</v>
      </c>
      <c r="AVM26" s="255">
        <f ca="1">SUMPRODUCT((AZG3:AZG42=AVL26)*(AZJ3:AZJ42=AVL27)*(AZQ3:AZQ42="W"))+SUMPRODUCT((AZG3:AZG42=AVL26)*(AZJ3:AZJ42=AVL28)*(AZQ3:AZQ42="W"))+SUMPRODUCT((AZG3:AZG42=AVL26)*(AZJ3:AZJ42=AVL29)*(AZQ3:AZQ42="W"))+SUMPRODUCT((AZG3:AZG42=AVL26)*(AZJ3:AZJ42=AVL25)*(AZQ3:AZQ42="W"))+SUMPRODUCT((AZG3:AZG42=AVL27)*(AZJ3:AZJ42=AVL26)*(AZR3:AZR42="W"))+SUMPRODUCT((AZG3:AZG42=AVL28)*(AZJ3:AZJ42=AVL26)*(AZR3:AZR42="W"))+SUMPRODUCT((AZG3:AZG42=AVL29)*(AZJ3:AZJ42=AVL26)*(AZR3:AZR42="W"))+SUMPRODUCT((AZG3:AZG42=AVL25)*(AZJ3:AZJ42=AVL26)*(AZR3:AZR42="W"))</f>
        <v>0</v>
      </c>
      <c r="AVN26" s="255">
        <f ca="1">SUMPRODUCT((AZG3:AZG42=AVL26)*(AZJ3:AZJ42=AVL27)*(AZQ3:AZQ42="D"))+SUMPRODUCT((AZG3:AZG42=AVL26)*(AZJ3:AZJ42=AVL28)*(AZQ3:AZQ42="D"))+SUMPRODUCT((AZG3:AZG42=AVL26)*(AZJ3:AZJ42=AVL29)*(AZQ3:AZQ42="D"))+SUMPRODUCT((AZG3:AZG42=AVL26)*(AZJ3:AZJ42=AVL25)*(AZQ3:AZQ42="D"))+SUMPRODUCT((AZG3:AZG42=AVL27)*(AZJ3:AZJ42=AVL26)*(AZQ3:AZQ42="D"))+SUMPRODUCT((AZG3:AZG42=AVL28)*(AZJ3:AZJ42=AVL26)*(AZQ3:AZQ42="D"))+SUMPRODUCT((AZG3:AZG42=AVL29)*(AZJ3:AZJ42=AVL26)*(AZQ3:AZQ42="D"))+SUMPRODUCT((AZG3:AZG42=AVL25)*(AZJ3:AZJ42=AVL26)*(AZQ3:AZQ42="D"))</f>
        <v>0</v>
      </c>
      <c r="AVO26" s="255">
        <f ca="1">SUMPRODUCT((AZG3:AZG42=AVL26)*(AZJ3:AZJ42=AVL27)*(AZQ3:AZQ42="L"))+SUMPRODUCT((AZG3:AZG42=AVL26)*(AZJ3:AZJ42=AVL28)*(AZQ3:AZQ42="L"))+SUMPRODUCT((AZG3:AZG42=AVL26)*(AZJ3:AZJ42=AVL29)*(AZQ3:AZQ42="L"))+SUMPRODUCT((AZG3:AZG42=AVL26)*(AZJ3:AZJ42=AVL25)*(AZQ3:AZQ42="L"))+SUMPRODUCT((AZG3:AZG42=AVL27)*(AZJ3:AZJ42=AVL26)*(AZR3:AZR42="L"))+SUMPRODUCT((AZG3:AZG42=AVL28)*(AZJ3:AZJ42=AVL26)*(AZR3:AZR42="L"))+SUMPRODUCT((AZG3:AZG42=AVL29)*(AZJ3:AZJ42=AVL26)*(AZR3:AZR42="L"))+SUMPRODUCT((AZG3:AZG42=AVL25)*(AZJ3:AZJ42=AVL26)*(AZR3:AZR42="L"))</f>
        <v>0</v>
      </c>
      <c r="AVP26" s="255">
        <f ca="1">IF(AVL26&lt;&gt;"",VLOOKUP(AVL26,AUM4:AUQ29,5,FALSE),0)</f>
        <v>0</v>
      </c>
      <c r="AVQ26" s="255">
        <f ca="1">IF(AVL26&lt;&gt;"",VLOOKUP(AVL26,AUM4:AUR29,6,FALSE),0)</f>
        <v>0</v>
      </c>
      <c r="AVR26" s="255">
        <f ca="1">AVP26-AVQ26+1000</f>
        <v>1000</v>
      </c>
      <c r="AVS26" s="255">
        <f ca="1">IF(AVL26&lt;&gt;"",VLOOKUP(AVL26,AUM4:AUT29,8,FALSE),0)</f>
        <v>0</v>
      </c>
      <c r="AVT26" s="255">
        <f ca="1">IF(AVL26&lt;&gt;"",VLOOKUP(AVL26,AUM4:AUU29,9,FALSE),0)</f>
        <v>0</v>
      </c>
      <c r="AVU26" s="255">
        <f t="shared" ref="AVU26" ca="1" si="1481">AVS26-AVT26+1000</f>
        <v>1000</v>
      </c>
      <c r="AVV26" s="255">
        <f ca="1">IF(AVL26&lt;&gt;"",VLOOKUP(AVL26,AUM25:AUQ29,5,FALSE),"")</f>
        <v>0</v>
      </c>
      <c r="AVW26" s="255">
        <f ca="1">IF(AVL26&lt;&gt;"",VLOOKUP(AVL26,AUM25:AUT29,8,FALSE),"")</f>
        <v>0</v>
      </c>
      <c r="AVX26" s="255">
        <f ca="1">IF(AVL26&lt;&gt;"",VLOOKUP(AVL26,AUM25:AVA29,15,FALSE),"")</f>
        <v>3</v>
      </c>
      <c r="AVY26" s="255">
        <f ca="1">SUMPRODUCT((AZG3:AZG42=AVL26)*(AZJ3:AZJ42=AVL27)*AZM3:AZM42)+SUMPRODUCT((AZG3:AZG42=AVL26)*(AZJ3:AZJ42=AVL28)*AZM3:AZM42)+SUMPRODUCT((AZG3:AZG42=AVL26)*(AZJ3:AZJ42=AVL29)*AZM3:AZM42)+SUMPRODUCT((AZG3:AZG42=AVL26)*(AZJ3:AZJ42=AVL25)*AZM3:AZM42)+SUMPRODUCT((AZG3:AZG42=AVL27)*(AZJ3:AZJ42=AVL26)*AZN3:AZN42)+SUMPRODUCT((AZG3:AZG42=AVL28)*(AZJ3:AZJ42=AVL26)*AZN3:AZN42)+SUMPRODUCT((AZG3:AZG42=AVL29)*(AZJ3:AZJ42=AVL26)*AZN3:AZN42)+SUMPRODUCT((AZG3:AZG42=AVL25)*(AZJ3:AZJ42=AVL26)*AZN3:AZN42)</f>
        <v>0</v>
      </c>
      <c r="AVZ26" s="255">
        <f ca="1">SUMPRODUCT((AZG3:AZG42=AVL26)*(AZJ3:AZJ42=AVL27)*AZO3:AZO42)+SUMPRODUCT((AZG3:AZG42=AVL26)*(AZJ3:AZJ42=AVL28)*AZO3:AZO42)+SUMPRODUCT((AZG3:AZG42=AVL26)*(AZJ3:AZJ42=AVL29)*AZO3:AZO42)+SUMPRODUCT((AZG3:AZG42=AVL26)*(AZJ3:AZJ42=AVL25)*AZO3:AZO42)+SUMPRODUCT((AZG3:AZG42=AVL27)*(AZJ3:AZJ42=AVL26)*AZP3:AZP42)+SUMPRODUCT((AZG3:AZG42=AVL28)*(AZJ3:AZJ42=AVL26)*AZP3:AZP42)+SUMPRODUCT((AZG3:AZG42=AVL29)*(AZJ3:AZJ42=AVL26)*AZP3:AZP42)+SUMPRODUCT((AZG3:AZG42=AVL25)*(AZJ3:AZJ42=AVL26)*AZP3:AZP42)</f>
        <v>0</v>
      </c>
      <c r="AWA26" s="255">
        <f t="shared" ref="AWA26" ca="1" si="1482">AVM26*4+AVN26*2+AVY26+AVZ26</f>
        <v>0</v>
      </c>
      <c r="AWB26" s="255">
        <f ca="1">IF(AVL26&lt;&gt;"",RANK(AWA26,AWA25:AWA29),"")</f>
        <v>1</v>
      </c>
      <c r="AWC26" s="255">
        <f ca="1">SUMPRODUCT((AWA25:AWA29=AWA26)*(AVR25:AVR29&gt;AVR26))</f>
        <v>0</v>
      </c>
      <c r="AWD26" s="255">
        <f ca="1">SUMPRODUCT((AWA25:AWA29=AWA26)*(AVR25:AVR29=AVR26)*(AVU25:AVU29&gt;AVU26))</f>
        <v>0</v>
      </c>
      <c r="AWE26" s="255">
        <f ca="1">SUMPRODUCT((AWA25:AWA29=AWA26)*(AVR25:AVR29=AVR26)*(AVU25:AVU29=AVU26)*(AVV25:AVV29&gt;AVV26))</f>
        <v>0</v>
      </c>
      <c r="AWF26" s="255">
        <f ca="1">SUMPRODUCT((AWA25:AWA29=AWA26)*(AVR25:AVR29=AVR26)*(AVU25:AVU29=AVU26)*(AVV25:AVV29=AVV26)*(AVW25:AVW29&gt;AVW26))</f>
        <v>0</v>
      </c>
      <c r="AWG26" s="255">
        <f ca="1">SUMPRODUCT((AWA25:AWA29=AWA26)*(AVR25:AVR29=AVR26)*(AVU25:AVU29=AVU26)*(AVV25:AVV29=AVV26)*(AVW25:AVW29=AVW26)*(AVX25:AVX29&gt;AVX26))</f>
        <v>4</v>
      </c>
      <c r="AWH26" s="255">
        <f t="shared" ca="1" si="1338"/>
        <v>5</v>
      </c>
      <c r="AWI26" s="255" t="str">
        <f ca="1">IF(AVL26&lt;&gt;"",INDEX(AVL25:AVL29,MATCH(2,AWH25:AWH29,0),0),"")</f>
        <v>Romania</v>
      </c>
      <c r="AWJ26" s="255" t="str">
        <f ca="1">IF(AVH25&lt;&gt;"",AVH25,"")</f>
        <v/>
      </c>
      <c r="AWK26" s="255">
        <f ca="1">SUMPRODUCT((AZG3:AZG42=AWJ26)*(AZJ3:AZJ42=AWJ27)*(AZQ3:AZQ42="W"))+SUMPRODUCT((AZG3:AZG42=AWJ26)*(AZJ3:AZJ42=AWJ28)*(AZQ3:AZQ42="W"))+SUMPRODUCT((AZG3:AZG42=AWJ26)*(AZJ3:AZJ42=AWJ29)*(AZQ3:AZQ42="W"))+SUMPRODUCT((AZG3:AZG42=AWJ27)*(AZJ3:AZJ42=AWJ26)*(AZR3:AZR42="W"))+SUMPRODUCT((AZG3:AZG42=AWJ28)*(AZJ3:AZJ42=AWJ26)*(AZR3:AZR42="W"))+SUMPRODUCT((AZG3:AZG42=AWJ29)*(AZJ3:AZJ42=AWJ26)*(AZR3:AZR42="W"))</f>
        <v>0</v>
      </c>
      <c r="AWL26" s="255">
        <f ca="1">SUMPRODUCT((AZG3:AZG42=AWJ26)*(AZJ3:AZJ42=AWJ27)*(AZQ3:AZQ42="D"))+SUMPRODUCT((AZG3:AZG42=AWJ26)*(AZJ3:AZJ42=AWJ28)*(AZQ3:AZQ42="D"))+SUMPRODUCT((AZG3:AZG42=AWJ26)*(AZJ3:AZJ42=AWJ29)*(AZQ3:AZQ42="D"))+SUMPRODUCT((AZG3:AZG42=AWJ27)*(AZJ3:AZJ42=AWJ26)*(AZQ3:AZQ42="D"))+SUMPRODUCT((AZG3:AZG42=AWJ28)*(AZJ3:AZJ42=AWJ26)*(AZQ3:AZQ42="D"))+SUMPRODUCT((AZG3:AZG42=AWJ29)*(AZJ3:AZJ42=AWJ26)*(AZQ3:AZQ42="D"))</f>
        <v>0</v>
      </c>
      <c r="AWM26" s="255">
        <f ca="1">SUMPRODUCT((AZG3:AZG42=AWJ26)*(AZJ3:AZJ42=AWJ27)*(AZQ3:AZQ42="L"))+SUMPRODUCT((AZG3:AZG42=AWJ26)*(AZJ3:AZJ42=AWJ28)*(AZQ3:AZQ42="L"))+SUMPRODUCT((AZG3:AZG42=AWJ26)*(AZJ3:AZJ42=AWJ29)*(AZQ3:AZQ42="L"))+SUMPRODUCT((AZG3:AZG42=AWJ27)*(AZJ3:AZJ42=AWJ26)*(AZR3:AZR42="L"))+SUMPRODUCT((AZG3:AZG42=AWJ28)*(AZJ3:AZJ42=AWJ26)*(AZR3:AZR42="L"))+SUMPRODUCT((AZG3:AZG42=AWJ29)*(AZJ3:AZJ42=AWJ26)*(AZR3:AZR42="L"))</f>
        <v>0</v>
      </c>
      <c r="AWN26" s="255">
        <f ca="1">IF(AWJ26&lt;&gt;"",VLOOKUP(AWJ26,AUM4:AUQ29,5,FALSE),0)</f>
        <v>0</v>
      </c>
      <c r="AWO26" s="255">
        <f ca="1">IF(AWJ26&lt;&gt;"",VLOOKUP(AWJ26,AUM4:AUR29,6,FALSE),0)</f>
        <v>0</v>
      </c>
      <c r="AWP26" s="255">
        <f ca="1">AWN26-AWO26+1000</f>
        <v>1000</v>
      </c>
      <c r="AWQ26" s="255">
        <f ca="1">IF(AWJ26&lt;&gt;"",VLOOKUP(AWJ26,AUM4:AUT29,8,FALSE),0)</f>
        <v>0</v>
      </c>
      <c r="AWR26" s="255">
        <f ca="1">IF(AWJ26&lt;&gt;"",VLOOKUP(AWJ26,AUM4:AUU29,9,FALSE),0)</f>
        <v>0</v>
      </c>
      <c r="AWS26" s="255">
        <f ca="1">AWQ26-AWR26+1000</f>
        <v>1000</v>
      </c>
      <c r="AWT26" s="255" t="str">
        <f ca="1">IF(AWJ26&lt;&gt;"",VLOOKUP(AWJ26,AUM25:AUQ29,5,FALSE),"")</f>
        <v/>
      </c>
      <c r="AWU26" s="255" t="str">
        <f ca="1">IF(AWJ26&lt;&gt;"",VLOOKUP(AWJ26,AUM25:AUT29,8,FALSE),"")</f>
        <v/>
      </c>
      <c r="AWV26" s="255" t="str">
        <f ca="1">IF(AWJ26&lt;&gt;"",VLOOKUP(AWJ26,AUM25:AVA29,15,FALSE),"")</f>
        <v/>
      </c>
      <c r="AWW26" s="255">
        <f ca="1">SUMPRODUCT((AZG3:AZG42=AWJ26)*(AZJ3:AZJ42=AWJ27)*AZM3:AZM42)+SUMPRODUCT((AZG3:AZG42=AWJ26)*(AZJ3:AZJ42=AWJ28)*AZM3:AZM42)+SUMPRODUCT((AZG3:AZG42=AWJ26)*(AZJ3:AZJ42=AWJ29)*AZM3:AZM42)+SUMPRODUCT((AZG3:AZG42=AWJ27)*(AZJ3:AZJ42=AWJ26)*AZN3:AZN42)+SUMPRODUCT((AZG3:AZG42=AWJ28)*(AZJ3:AZJ42=AWJ26)*AZN3:AZN42)+SUMPRODUCT((AZG3:AZG42=AWJ29)*(AZJ3:AZJ42=AWJ26)*AZN3:AZN42)</f>
        <v>0</v>
      </c>
      <c r="AWX26" s="255">
        <f ca="1">SUMPRODUCT((AZG3:AZG42=AWJ26)*(AZJ3:AZJ42=AWJ27)*AZO3:AZO42)+SUMPRODUCT((AZG3:AZG42=AWJ26)*(AZJ3:AZJ42=AWJ28)*AZO3:AZO42)+SUMPRODUCT((AZG3:AZG42=AWJ26)*(AZJ3:AZJ42=AWJ29)*AZO3:AZO42)+SUMPRODUCT((AZG3:AZG42=AWJ27)*(AZJ3:AZJ42=AWJ26)*AZP3:AZP42)+SUMPRODUCT((AZG3:AZG42=AWJ28)*(AZJ3:AZJ42=AWJ26)*AZP3:AZP42)+SUMPRODUCT((AZG3:AZG42=AWJ29)*(AZJ3:AZJ42=AWJ26)*AZP3:AZP42)</f>
        <v>0</v>
      </c>
      <c r="AWY26" s="255">
        <f ca="1">AWK26*4+AWL26*2+AWW26+AWX26</f>
        <v>0</v>
      </c>
      <c r="AWZ26" s="255" t="str">
        <f ca="1">IF(AWJ26&lt;&gt;"",RANK(AWY26,AWY26:AWY29),"")</f>
        <v/>
      </c>
      <c r="AXA26" s="255">
        <f ca="1">SUMPRODUCT((AWY26:AWY29=AWY26)*(AWP26:AWP29&gt;AWP26))</f>
        <v>0</v>
      </c>
      <c r="AXB26" s="255">
        <f ca="1">SUMPRODUCT((AWY26:AWY29=AWY26)*(AWP26:AWP29=AWP26)*(AWS26:AWS29&gt;AWS26))</f>
        <v>0</v>
      </c>
      <c r="AXC26" s="255">
        <f ca="1">SUMPRODUCT((AWY25:AWY29=AWY26)*(AWP25:AWP29=AWP26)*(AWS25:AWS29=AWS26)*(AWT25:AWT29&gt;AWT26))</f>
        <v>0</v>
      </c>
      <c r="AXD26" s="255">
        <f ca="1">SUMPRODUCT((AWY25:AWY29=AWY26)*(AWP25:AWP29=AWP26)*(AWS25:AWS29=AWS26)*(AWT25:AWT29=AWT26)*(AWU25:AWU29&gt;AWU26))</f>
        <v>0</v>
      </c>
      <c r="AXE26" s="255">
        <f ca="1">SUMPRODUCT((AWY25:AWY29=AWY26)*(AWP25:AWP29=AWP26)*(AWS25:AWS29=AWS26)*(AWT25:AWT29=AWT26)*(AWU25:AWU29=AWU26)*(AWV25:AWV29&gt;AWV26))</f>
        <v>0</v>
      </c>
      <c r="AXF26" s="255" t="str">
        <f t="shared" ref="AXF26:AXF29" ca="1" si="1483">IF(AWJ26&lt;&gt;"",SUM(AWZ26:AXE26)+1,"")</f>
        <v/>
      </c>
      <c r="AXG26" s="255" t="str">
        <f ca="1">IF(AWJ26&lt;&gt;"",INDEX(AWJ26:AWJ29,MATCH(2,AXF26:AXF29,0),0),"")</f>
        <v/>
      </c>
      <c r="AZD26" s="255" t="str">
        <f ca="1">IF(AXG26&lt;&gt;"",AXG26,IF(AWI26&lt;&gt;"",AWI26,AVE26))</f>
        <v>Romania</v>
      </c>
      <c r="AZE26" s="255">
        <v>2</v>
      </c>
      <c r="AZF26" s="255">
        <v>24</v>
      </c>
      <c r="AZG26" s="255" t="str">
        <f t="shared" si="82"/>
        <v>Samoa</v>
      </c>
      <c r="AZH26" s="255" t="str">
        <f ca="1">IF(OFFSET('All Players'!$W33,0,AZH$1)&lt;&gt;"",OFFSET('All Players'!$W33,0,AZH$1),"")</f>
        <v/>
      </c>
      <c r="AZI26" s="255" t="str">
        <f ca="1">IF(OFFSET('All Players'!$Y33,0,AZH$1)&lt;&gt;"",OFFSET('All Players'!$Y33,0,AZH$1),"")</f>
        <v/>
      </c>
      <c r="AZJ26" s="255" t="str">
        <f t="shared" si="83"/>
        <v>Japan</v>
      </c>
      <c r="AZK26" s="255" t="str">
        <f ca="1">IF(OFFSET('All Players'!$AA33,0,AZJ$1)&lt;&gt;"",OFFSET('All Players'!$AA33,0,AZJ$1),"")</f>
        <v/>
      </c>
      <c r="AZL26" s="255" t="str">
        <f ca="1">IF(OFFSET('All Players'!$AC33,0,AZK$1)&lt;&gt;"",OFFSET('All Players'!$AC33,0,AZK$1),"")</f>
        <v/>
      </c>
      <c r="AZM26" s="255">
        <f t="shared" ca="1" si="84"/>
        <v>0</v>
      </c>
      <c r="AZN26" s="255">
        <f t="shared" ca="1" si="85"/>
        <v>0</v>
      </c>
      <c r="AZO26" s="255">
        <f t="shared" ca="1" si="86"/>
        <v>0</v>
      </c>
      <c r="AZP26" s="255">
        <f t="shared" ca="1" si="87"/>
        <v>0</v>
      </c>
      <c r="AZQ26" s="255" t="str">
        <f t="shared" ca="1" si="88"/>
        <v/>
      </c>
      <c r="AZR26" s="255" t="str">
        <f t="shared" ca="1" si="89"/>
        <v/>
      </c>
      <c r="AZS26" s="255">
        <f ca="1">VLOOKUP(AZT26,BEK25:BEL29,2,FALSE)</f>
        <v>5</v>
      </c>
      <c r="AZT26" s="255" t="s">
        <v>37</v>
      </c>
      <c r="AZU26" s="255">
        <f t="shared" ca="1" si="1339"/>
        <v>0</v>
      </c>
      <c r="AZV26" s="255">
        <f t="shared" ca="1" si="1340"/>
        <v>0</v>
      </c>
      <c r="AZW26" s="255">
        <f t="shared" ca="1" si="1341"/>
        <v>0</v>
      </c>
      <c r="AZX26" s="255">
        <f t="shared" ca="1" si="1342"/>
        <v>0</v>
      </c>
      <c r="AZY26" s="255">
        <f t="shared" ref="AZY26:AZY29" ca="1" si="1484">SUMIF(BEQ$3:BEQ$60,AZT26,BEO$3:BEO$60)+SUMIF(BEN$3:BEN$60,AZT26,BEP$3:BEP$60)</f>
        <v>0</v>
      </c>
      <c r="AZZ26" s="255">
        <f t="shared" ca="1" si="1343"/>
        <v>1000</v>
      </c>
      <c r="BAA26" s="255">
        <f t="shared" ref="BAA26:BAA29" ca="1" si="1485">SUMIF(BEN:BEN,AZT26,BER:BER)+SUMIF(BEQ:BEQ,AZT26,BES:BES)</f>
        <v>0</v>
      </c>
      <c r="BAB26" s="255">
        <f t="shared" ref="BAB26:BAB29" ca="1" si="1486">SUMIF(BEQ:BEQ,AZT26,BER:BER)+SUMIF(BEN:BEN,AZT26,BES:BES)</f>
        <v>0</v>
      </c>
      <c r="BAC26" s="255">
        <f t="shared" ca="1" si="1344"/>
        <v>1000</v>
      </c>
      <c r="BAD26" s="255">
        <f t="shared" ca="1" si="1345"/>
        <v>0</v>
      </c>
      <c r="BAE26" s="255">
        <f ca="1">SUMIF(BEN:BEN,AZT26,BET:BET)+SUMIF(BEQ:BEQ,AZT26,BEU:BEU)</f>
        <v>0</v>
      </c>
      <c r="BAF26" s="255">
        <f ca="1">SUMIF(BEN:BEN,AZT26,BEV:BEV)+SUMIF(BEQ:BEQ,AZT26,BEW:BEW)</f>
        <v>0</v>
      </c>
      <c r="BAG26" s="255">
        <f t="shared" ca="1" si="1346"/>
        <v>0</v>
      </c>
      <c r="BAH26" s="255">
        <v>3</v>
      </c>
      <c r="BAI26" s="255">
        <f t="shared" ref="BAI26:BAI29" ca="1" si="1487">RANK(BAG26,BAG$25:BAG$29)</f>
        <v>1</v>
      </c>
      <c r="BAK26" s="255">
        <f ca="1">RANK(BAG26,BAG$25:BAG$29)+COUNTIF(BAG$25:BAG26,BAG26)-1</f>
        <v>2</v>
      </c>
      <c r="BAL26" s="255" t="str">
        <f ca="1">INDEX(AZT$25:AZT$29,MATCH(2,BAK$25:BAK$29,0),0)</f>
        <v>Ireland</v>
      </c>
      <c r="BAM26" s="255">
        <f t="shared" ref="BAM26:BAM29" ca="1" si="1488">INDEX(BAI$25:BAI$29,MATCH(BAL26,AZT$25:AZT$29,0),0)</f>
        <v>1</v>
      </c>
      <c r="BAN26" s="255" t="str">
        <f ca="1">IF(BAN25&lt;&gt;"",BAL26,"")</f>
        <v>Ireland</v>
      </c>
      <c r="BAO26" s="255" t="str">
        <f ca="1">IF(BAO25&lt;&gt;"",BAL27,"")</f>
        <v/>
      </c>
      <c r="BAP26" s="255" t="str">
        <f ca="1">IF(BAP25&lt;&gt;"",BAL28,"")</f>
        <v/>
      </c>
      <c r="BAQ26" s="255" t="str">
        <f ca="1">IF(BAQ25&lt;&gt;"",BAL29,"")</f>
        <v/>
      </c>
      <c r="BAS26" s="255" t="str">
        <f t="shared" ref="BAS26:BAS29" ca="1" si="1489">IF(BAN26&lt;&gt;"",BAN26,"")</f>
        <v>Ireland</v>
      </c>
      <c r="BAT26" s="255">
        <f ca="1">SUMPRODUCT((BEN3:BEN42=BAS26)*(BEQ3:BEQ42=BAS27)*(BEX3:BEX42="W"))+SUMPRODUCT((BEN3:BEN42=BAS26)*(BEQ3:BEQ42=BAS28)*(BEX3:BEX42="W"))+SUMPRODUCT((BEN3:BEN42=BAS26)*(BEQ3:BEQ42=BAS29)*(BEX3:BEX42="W"))+SUMPRODUCT((BEN3:BEN42=BAS26)*(BEQ3:BEQ42=BAS25)*(BEX3:BEX42="W"))+SUMPRODUCT((BEN3:BEN42=BAS27)*(BEQ3:BEQ42=BAS26)*(BEY3:BEY42="W"))+SUMPRODUCT((BEN3:BEN42=BAS28)*(BEQ3:BEQ42=BAS26)*(BEY3:BEY42="W"))+SUMPRODUCT((BEN3:BEN42=BAS29)*(BEQ3:BEQ42=BAS26)*(BEY3:BEY42="W"))+SUMPRODUCT((BEN3:BEN42=BAS25)*(BEQ3:BEQ42=BAS26)*(BEY3:BEY42="W"))</f>
        <v>0</v>
      </c>
      <c r="BAU26" s="255">
        <f ca="1">SUMPRODUCT((BEN3:BEN42=BAS26)*(BEQ3:BEQ42=BAS27)*(BEX3:BEX42="D"))+SUMPRODUCT((BEN3:BEN42=BAS26)*(BEQ3:BEQ42=BAS28)*(BEX3:BEX42="D"))+SUMPRODUCT((BEN3:BEN42=BAS26)*(BEQ3:BEQ42=BAS29)*(BEX3:BEX42="D"))+SUMPRODUCT((BEN3:BEN42=BAS26)*(BEQ3:BEQ42=BAS25)*(BEX3:BEX42="D"))+SUMPRODUCT((BEN3:BEN42=BAS27)*(BEQ3:BEQ42=BAS26)*(BEX3:BEX42="D"))+SUMPRODUCT((BEN3:BEN42=BAS28)*(BEQ3:BEQ42=BAS26)*(BEX3:BEX42="D"))+SUMPRODUCT((BEN3:BEN42=BAS29)*(BEQ3:BEQ42=BAS26)*(BEX3:BEX42="D"))+SUMPRODUCT((BEN3:BEN42=BAS25)*(BEQ3:BEQ42=BAS26)*(BEX3:BEX42="D"))</f>
        <v>0</v>
      </c>
      <c r="BAV26" s="255">
        <f ca="1">SUMPRODUCT((BEN3:BEN42=BAS26)*(BEQ3:BEQ42=BAS27)*(BEX3:BEX42="L"))+SUMPRODUCT((BEN3:BEN42=BAS26)*(BEQ3:BEQ42=BAS28)*(BEX3:BEX42="L"))+SUMPRODUCT((BEN3:BEN42=BAS26)*(BEQ3:BEQ42=BAS29)*(BEX3:BEX42="L"))+SUMPRODUCT((BEN3:BEN42=BAS26)*(BEQ3:BEQ42=BAS25)*(BEX3:BEX42="L"))+SUMPRODUCT((BEN3:BEN42=BAS27)*(BEQ3:BEQ42=BAS26)*(BEY3:BEY42="L"))+SUMPRODUCT((BEN3:BEN42=BAS28)*(BEQ3:BEQ42=BAS26)*(BEY3:BEY42="L"))+SUMPRODUCT((BEN3:BEN42=BAS29)*(BEQ3:BEQ42=BAS26)*(BEY3:BEY42="L"))+SUMPRODUCT((BEN3:BEN42=BAS25)*(BEQ3:BEQ42=BAS26)*(BEY3:BEY42="L"))</f>
        <v>0</v>
      </c>
      <c r="BAW26" s="255">
        <f ca="1">IF(BAS26&lt;&gt;"",VLOOKUP(BAS26,AZT4:AZX29,5,FALSE),0)</f>
        <v>0</v>
      </c>
      <c r="BAX26" s="255">
        <f ca="1">IF(BAS26&lt;&gt;"",VLOOKUP(BAS26,AZT4:AZY29,6,FALSE),0)</f>
        <v>0</v>
      </c>
      <c r="BAY26" s="255">
        <f ca="1">BAW26-BAX26+1000</f>
        <v>1000</v>
      </c>
      <c r="BAZ26" s="255">
        <f ca="1">IF(BAS26&lt;&gt;"",VLOOKUP(BAS26,AZT4:BAA29,8,FALSE),0)</f>
        <v>0</v>
      </c>
      <c r="BBA26" s="255">
        <f ca="1">IF(BAS26&lt;&gt;"",VLOOKUP(BAS26,AZT4:BAB29,9,FALSE),0)</f>
        <v>0</v>
      </c>
      <c r="BBB26" s="255">
        <f t="shared" ref="BBB26" ca="1" si="1490">BAZ26-BBA26+1000</f>
        <v>1000</v>
      </c>
      <c r="BBC26" s="255">
        <f ca="1">IF(BAS26&lt;&gt;"",VLOOKUP(BAS26,AZT25:AZX29,5,FALSE),"")</f>
        <v>0</v>
      </c>
      <c r="BBD26" s="255">
        <f ca="1">IF(BAS26&lt;&gt;"",VLOOKUP(BAS26,AZT25:BAA29,8,FALSE),"")</f>
        <v>0</v>
      </c>
      <c r="BBE26" s="255">
        <f ca="1">IF(BAS26&lt;&gt;"",VLOOKUP(BAS26,AZT25:BAH29,15,FALSE),"")</f>
        <v>3</v>
      </c>
      <c r="BBF26" s="255">
        <f ca="1">SUMPRODUCT((BEN3:BEN42=BAS26)*(BEQ3:BEQ42=BAS27)*BET3:BET42)+SUMPRODUCT((BEN3:BEN42=BAS26)*(BEQ3:BEQ42=BAS28)*BET3:BET42)+SUMPRODUCT((BEN3:BEN42=BAS26)*(BEQ3:BEQ42=BAS29)*BET3:BET42)+SUMPRODUCT((BEN3:BEN42=BAS26)*(BEQ3:BEQ42=BAS25)*BET3:BET42)+SUMPRODUCT((BEN3:BEN42=BAS27)*(BEQ3:BEQ42=BAS26)*BEU3:BEU42)+SUMPRODUCT((BEN3:BEN42=BAS28)*(BEQ3:BEQ42=BAS26)*BEU3:BEU42)+SUMPRODUCT((BEN3:BEN42=BAS29)*(BEQ3:BEQ42=BAS26)*BEU3:BEU42)+SUMPRODUCT((BEN3:BEN42=BAS25)*(BEQ3:BEQ42=BAS26)*BEU3:BEU42)</f>
        <v>0</v>
      </c>
      <c r="BBG26" s="255">
        <f ca="1">SUMPRODUCT((BEN3:BEN42=BAS26)*(BEQ3:BEQ42=BAS27)*BEV3:BEV42)+SUMPRODUCT((BEN3:BEN42=BAS26)*(BEQ3:BEQ42=BAS28)*BEV3:BEV42)+SUMPRODUCT((BEN3:BEN42=BAS26)*(BEQ3:BEQ42=BAS29)*BEV3:BEV42)+SUMPRODUCT((BEN3:BEN42=BAS26)*(BEQ3:BEQ42=BAS25)*BEV3:BEV42)+SUMPRODUCT((BEN3:BEN42=BAS27)*(BEQ3:BEQ42=BAS26)*BEW3:BEW42)+SUMPRODUCT((BEN3:BEN42=BAS28)*(BEQ3:BEQ42=BAS26)*BEW3:BEW42)+SUMPRODUCT((BEN3:BEN42=BAS29)*(BEQ3:BEQ42=BAS26)*BEW3:BEW42)+SUMPRODUCT((BEN3:BEN42=BAS25)*(BEQ3:BEQ42=BAS26)*BEW3:BEW42)</f>
        <v>0</v>
      </c>
      <c r="BBH26" s="255">
        <f t="shared" ref="BBH26" ca="1" si="1491">BAT26*4+BAU26*2+BBF26+BBG26</f>
        <v>0</v>
      </c>
      <c r="BBI26" s="255">
        <f ca="1">IF(BAS26&lt;&gt;"",RANK(BBH26,BBH25:BBH29),"")</f>
        <v>1</v>
      </c>
      <c r="BBJ26" s="255">
        <f ca="1">SUMPRODUCT((BBH25:BBH29=BBH26)*(BAY25:BAY29&gt;BAY26))</f>
        <v>0</v>
      </c>
      <c r="BBK26" s="255">
        <f ca="1">SUMPRODUCT((BBH25:BBH29=BBH26)*(BAY25:BAY29=BAY26)*(BBB25:BBB29&gt;BBB26))</f>
        <v>0</v>
      </c>
      <c r="BBL26" s="255">
        <f ca="1">SUMPRODUCT((BBH25:BBH29=BBH26)*(BAY25:BAY29=BAY26)*(BBB25:BBB29=BBB26)*(BBC25:BBC29&gt;BBC26))</f>
        <v>0</v>
      </c>
      <c r="BBM26" s="255">
        <f ca="1">SUMPRODUCT((BBH25:BBH29=BBH26)*(BAY25:BAY29=BAY26)*(BBB25:BBB29=BBB26)*(BBC25:BBC29=BBC26)*(BBD25:BBD29&gt;BBD26))</f>
        <v>0</v>
      </c>
      <c r="BBN26" s="255">
        <f ca="1">SUMPRODUCT((BBH25:BBH29=BBH26)*(BAY25:BAY29=BAY26)*(BBB25:BBB29=BBB26)*(BBC25:BBC29=BBC26)*(BBD25:BBD29=BBD26)*(BBE25:BBE29&gt;BBE26))</f>
        <v>4</v>
      </c>
      <c r="BBO26" s="255">
        <f t="shared" ca="1" si="1347"/>
        <v>5</v>
      </c>
      <c r="BBP26" s="255" t="str">
        <f ca="1">IF(BAS26&lt;&gt;"",INDEX(BAS25:BAS29,MATCH(2,BBO25:BBO29,0),0),"")</f>
        <v>Romania</v>
      </c>
      <c r="BBQ26" s="255" t="str">
        <f ca="1">IF(BAO25&lt;&gt;"",BAO25,"")</f>
        <v/>
      </c>
      <c r="BBR26" s="255">
        <f ca="1">SUMPRODUCT((BEN3:BEN42=BBQ26)*(BEQ3:BEQ42=BBQ27)*(BEX3:BEX42="W"))+SUMPRODUCT((BEN3:BEN42=BBQ26)*(BEQ3:BEQ42=BBQ28)*(BEX3:BEX42="W"))+SUMPRODUCT((BEN3:BEN42=BBQ26)*(BEQ3:BEQ42=BBQ29)*(BEX3:BEX42="W"))+SUMPRODUCT((BEN3:BEN42=BBQ27)*(BEQ3:BEQ42=BBQ26)*(BEY3:BEY42="W"))+SUMPRODUCT((BEN3:BEN42=BBQ28)*(BEQ3:BEQ42=BBQ26)*(BEY3:BEY42="W"))+SUMPRODUCT((BEN3:BEN42=BBQ29)*(BEQ3:BEQ42=BBQ26)*(BEY3:BEY42="W"))</f>
        <v>0</v>
      </c>
      <c r="BBS26" s="255">
        <f ca="1">SUMPRODUCT((BEN3:BEN42=BBQ26)*(BEQ3:BEQ42=BBQ27)*(BEX3:BEX42="D"))+SUMPRODUCT((BEN3:BEN42=BBQ26)*(BEQ3:BEQ42=BBQ28)*(BEX3:BEX42="D"))+SUMPRODUCT((BEN3:BEN42=BBQ26)*(BEQ3:BEQ42=BBQ29)*(BEX3:BEX42="D"))+SUMPRODUCT((BEN3:BEN42=BBQ27)*(BEQ3:BEQ42=BBQ26)*(BEX3:BEX42="D"))+SUMPRODUCT((BEN3:BEN42=BBQ28)*(BEQ3:BEQ42=BBQ26)*(BEX3:BEX42="D"))+SUMPRODUCT((BEN3:BEN42=BBQ29)*(BEQ3:BEQ42=BBQ26)*(BEX3:BEX42="D"))</f>
        <v>0</v>
      </c>
      <c r="BBT26" s="255">
        <f ca="1">SUMPRODUCT((BEN3:BEN42=BBQ26)*(BEQ3:BEQ42=BBQ27)*(BEX3:BEX42="L"))+SUMPRODUCT((BEN3:BEN42=BBQ26)*(BEQ3:BEQ42=BBQ28)*(BEX3:BEX42="L"))+SUMPRODUCT((BEN3:BEN42=BBQ26)*(BEQ3:BEQ42=BBQ29)*(BEX3:BEX42="L"))+SUMPRODUCT((BEN3:BEN42=BBQ27)*(BEQ3:BEQ42=BBQ26)*(BEY3:BEY42="L"))+SUMPRODUCT((BEN3:BEN42=BBQ28)*(BEQ3:BEQ42=BBQ26)*(BEY3:BEY42="L"))+SUMPRODUCT((BEN3:BEN42=BBQ29)*(BEQ3:BEQ42=BBQ26)*(BEY3:BEY42="L"))</f>
        <v>0</v>
      </c>
      <c r="BBU26" s="255">
        <f ca="1">IF(BBQ26&lt;&gt;"",VLOOKUP(BBQ26,AZT4:AZX29,5,FALSE),0)</f>
        <v>0</v>
      </c>
      <c r="BBV26" s="255">
        <f ca="1">IF(BBQ26&lt;&gt;"",VLOOKUP(BBQ26,AZT4:AZY29,6,FALSE),0)</f>
        <v>0</v>
      </c>
      <c r="BBW26" s="255">
        <f ca="1">BBU26-BBV26+1000</f>
        <v>1000</v>
      </c>
      <c r="BBX26" s="255">
        <f ca="1">IF(BBQ26&lt;&gt;"",VLOOKUP(BBQ26,AZT4:BAA29,8,FALSE),0)</f>
        <v>0</v>
      </c>
      <c r="BBY26" s="255">
        <f ca="1">IF(BBQ26&lt;&gt;"",VLOOKUP(BBQ26,AZT4:BAB29,9,FALSE),0)</f>
        <v>0</v>
      </c>
      <c r="BBZ26" s="255">
        <f ca="1">BBX26-BBY26+1000</f>
        <v>1000</v>
      </c>
      <c r="BCA26" s="255" t="str">
        <f ca="1">IF(BBQ26&lt;&gt;"",VLOOKUP(BBQ26,AZT25:AZX29,5,FALSE),"")</f>
        <v/>
      </c>
      <c r="BCB26" s="255" t="str">
        <f ca="1">IF(BBQ26&lt;&gt;"",VLOOKUP(BBQ26,AZT25:BAA29,8,FALSE),"")</f>
        <v/>
      </c>
      <c r="BCC26" s="255" t="str">
        <f ca="1">IF(BBQ26&lt;&gt;"",VLOOKUP(BBQ26,AZT25:BAH29,15,FALSE),"")</f>
        <v/>
      </c>
      <c r="BCD26" s="255">
        <f ca="1">SUMPRODUCT((BEN3:BEN42=BBQ26)*(BEQ3:BEQ42=BBQ27)*BET3:BET42)+SUMPRODUCT((BEN3:BEN42=BBQ26)*(BEQ3:BEQ42=BBQ28)*BET3:BET42)+SUMPRODUCT((BEN3:BEN42=BBQ26)*(BEQ3:BEQ42=BBQ29)*BET3:BET42)+SUMPRODUCT((BEN3:BEN42=BBQ27)*(BEQ3:BEQ42=BBQ26)*BEU3:BEU42)+SUMPRODUCT((BEN3:BEN42=BBQ28)*(BEQ3:BEQ42=BBQ26)*BEU3:BEU42)+SUMPRODUCT((BEN3:BEN42=BBQ29)*(BEQ3:BEQ42=BBQ26)*BEU3:BEU42)</f>
        <v>0</v>
      </c>
      <c r="BCE26" s="255">
        <f ca="1">SUMPRODUCT((BEN3:BEN42=BBQ26)*(BEQ3:BEQ42=BBQ27)*BEV3:BEV42)+SUMPRODUCT((BEN3:BEN42=BBQ26)*(BEQ3:BEQ42=BBQ28)*BEV3:BEV42)+SUMPRODUCT((BEN3:BEN42=BBQ26)*(BEQ3:BEQ42=BBQ29)*BEV3:BEV42)+SUMPRODUCT((BEN3:BEN42=BBQ27)*(BEQ3:BEQ42=BBQ26)*BEW3:BEW42)+SUMPRODUCT((BEN3:BEN42=BBQ28)*(BEQ3:BEQ42=BBQ26)*BEW3:BEW42)+SUMPRODUCT((BEN3:BEN42=BBQ29)*(BEQ3:BEQ42=BBQ26)*BEW3:BEW42)</f>
        <v>0</v>
      </c>
      <c r="BCF26" s="255">
        <f ca="1">BBR26*4+BBS26*2+BCD26+BCE26</f>
        <v>0</v>
      </c>
      <c r="BCG26" s="255" t="str">
        <f ca="1">IF(BBQ26&lt;&gt;"",RANK(BCF26,BCF26:BCF29),"")</f>
        <v/>
      </c>
      <c r="BCH26" s="255">
        <f ca="1">SUMPRODUCT((BCF26:BCF29=BCF26)*(BBW26:BBW29&gt;BBW26))</f>
        <v>0</v>
      </c>
      <c r="BCI26" s="255">
        <f ca="1">SUMPRODUCT((BCF26:BCF29=BCF26)*(BBW26:BBW29=BBW26)*(BBZ26:BBZ29&gt;BBZ26))</f>
        <v>0</v>
      </c>
      <c r="BCJ26" s="255">
        <f ca="1">SUMPRODUCT((BCF25:BCF29=BCF26)*(BBW25:BBW29=BBW26)*(BBZ25:BBZ29=BBZ26)*(BCA25:BCA29&gt;BCA26))</f>
        <v>0</v>
      </c>
      <c r="BCK26" s="255">
        <f ca="1">SUMPRODUCT((BCF25:BCF29=BCF26)*(BBW25:BBW29=BBW26)*(BBZ25:BBZ29=BBZ26)*(BCA25:BCA29=BCA26)*(BCB25:BCB29&gt;BCB26))</f>
        <v>0</v>
      </c>
      <c r="BCL26" s="255">
        <f ca="1">SUMPRODUCT((BCF25:BCF29=BCF26)*(BBW25:BBW29=BBW26)*(BBZ25:BBZ29=BBZ26)*(BCA25:BCA29=BCA26)*(BCB25:BCB29=BCB26)*(BCC25:BCC29&gt;BCC26))</f>
        <v>0</v>
      </c>
      <c r="BCM26" s="255" t="str">
        <f t="shared" ref="BCM26:BCM29" ca="1" si="1492">IF(BBQ26&lt;&gt;"",SUM(BCG26:BCL26)+1,"")</f>
        <v/>
      </c>
      <c r="BCN26" s="255" t="str">
        <f ca="1">IF(BBQ26&lt;&gt;"",INDEX(BBQ26:BBQ29,MATCH(2,BCM26:BCM29,0),0),"")</f>
        <v/>
      </c>
      <c r="BEK26" s="255" t="str">
        <f ca="1">IF(BCN26&lt;&gt;"",BCN26,IF(BBP26&lt;&gt;"",BBP26,BAL26))</f>
        <v>Romania</v>
      </c>
      <c r="BEL26" s="255">
        <v>2</v>
      </c>
      <c r="BEM26" s="255">
        <v>24</v>
      </c>
      <c r="BEN26" s="255" t="str">
        <f t="shared" si="90"/>
        <v>Samoa</v>
      </c>
      <c r="BEO26" s="255" t="str">
        <f ca="1">IF(OFFSET('All Players'!$W33,0,BEO$1)&lt;&gt;"",OFFSET('All Players'!$W33,0,BEO$1),"")</f>
        <v/>
      </c>
      <c r="BEP26" s="255" t="str">
        <f ca="1">IF(OFFSET('All Players'!$Y33,0,BEO$1)&lt;&gt;"",OFFSET('All Players'!$Y33,0,BEO$1),"")</f>
        <v/>
      </c>
      <c r="BEQ26" s="255" t="str">
        <f t="shared" si="91"/>
        <v>Japan</v>
      </c>
      <c r="BER26" s="255" t="str">
        <f ca="1">IF(OFFSET('All Players'!$AA33,0,BEQ$1)&lt;&gt;"",OFFSET('All Players'!$AA33,0,BEQ$1),"")</f>
        <v/>
      </c>
      <c r="BES26" s="255" t="str">
        <f ca="1">IF(OFFSET('All Players'!$AC33,0,BER$1)&lt;&gt;"",OFFSET('All Players'!$AC33,0,BER$1),"")</f>
        <v/>
      </c>
      <c r="BET26" s="255">
        <f t="shared" ca="1" si="92"/>
        <v>0</v>
      </c>
      <c r="BEU26" s="255">
        <f t="shared" ca="1" si="93"/>
        <v>0</v>
      </c>
      <c r="BEV26" s="255">
        <f t="shared" ca="1" si="94"/>
        <v>0</v>
      </c>
      <c r="BEW26" s="255">
        <f t="shared" ca="1" si="95"/>
        <v>0</v>
      </c>
      <c r="BEX26" s="255" t="str">
        <f t="shared" ca="1" si="96"/>
        <v/>
      </c>
      <c r="BEY26" s="255" t="str">
        <f t="shared" ca="1" si="97"/>
        <v/>
      </c>
      <c r="BEZ26" s="255">
        <f ca="1">VLOOKUP(BFA26,BJR25:BJS29,2,FALSE)</f>
        <v>5</v>
      </c>
      <c r="BFA26" s="255" t="s">
        <v>37</v>
      </c>
      <c r="BFB26" s="255">
        <f t="shared" ca="1" si="1348"/>
        <v>0</v>
      </c>
      <c r="BFC26" s="255">
        <f t="shared" ca="1" si="1349"/>
        <v>0</v>
      </c>
      <c r="BFD26" s="255">
        <f t="shared" ca="1" si="1350"/>
        <v>0</v>
      </c>
      <c r="BFE26" s="255">
        <f t="shared" ca="1" si="1351"/>
        <v>0</v>
      </c>
      <c r="BFF26" s="255">
        <f t="shared" ref="BFF26:BFF29" ca="1" si="1493">SUMIF(BJX$3:BJX$60,BFA26,BJV$3:BJV$60)+SUMIF(BJU$3:BJU$60,BFA26,BJW$3:BJW$60)</f>
        <v>0</v>
      </c>
      <c r="BFG26" s="255">
        <f t="shared" ca="1" si="1352"/>
        <v>1000</v>
      </c>
      <c r="BFH26" s="255">
        <f t="shared" ref="BFH26:BFH29" ca="1" si="1494">SUMIF(BJU:BJU,BFA26,BJY:BJY)+SUMIF(BJX:BJX,BFA26,BJZ:BJZ)</f>
        <v>0</v>
      </c>
      <c r="BFI26" s="255">
        <f t="shared" ref="BFI26:BFI29" ca="1" si="1495">SUMIF(BJX:BJX,BFA26,BJY:BJY)+SUMIF(BJU:BJU,BFA26,BJZ:BJZ)</f>
        <v>0</v>
      </c>
      <c r="BFJ26" s="255">
        <f t="shared" ca="1" si="1353"/>
        <v>1000</v>
      </c>
      <c r="BFK26" s="255">
        <f t="shared" ca="1" si="1354"/>
        <v>0</v>
      </c>
      <c r="BFL26" s="255">
        <f ca="1">SUMIF(BJU:BJU,BFA26,BKA:BKA)+SUMIF(BJX:BJX,BFA26,BKB:BKB)</f>
        <v>0</v>
      </c>
      <c r="BFM26" s="255">
        <f ca="1">SUMIF(BJU:BJU,BFA26,BKC:BKC)+SUMIF(BJX:BJX,BFA26,BKD:BKD)</f>
        <v>0</v>
      </c>
      <c r="BFN26" s="255">
        <f t="shared" ca="1" si="1355"/>
        <v>0</v>
      </c>
      <c r="BFO26" s="255">
        <v>3</v>
      </c>
      <c r="BFP26" s="255">
        <f t="shared" ref="BFP26:BFP29" ca="1" si="1496">RANK(BFN26,BFN$25:BFN$29)</f>
        <v>1</v>
      </c>
      <c r="BFR26" s="255">
        <f ca="1">RANK(BFN26,BFN$25:BFN$29)+COUNTIF(BFN$25:BFN26,BFN26)-1</f>
        <v>2</v>
      </c>
      <c r="BFS26" s="255" t="str">
        <f ca="1">INDEX(BFA$25:BFA$29,MATCH(2,BFR$25:BFR$29,0),0)</f>
        <v>Ireland</v>
      </c>
      <c r="BFT26" s="255">
        <f t="shared" ref="BFT26:BFT29" ca="1" si="1497">INDEX(BFP$25:BFP$29,MATCH(BFS26,BFA$25:BFA$29,0),0)</f>
        <v>1</v>
      </c>
      <c r="BFU26" s="255" t="str">
        <f ca="1">IF(BFU25&lt;&gt;"",BFS26,"")</f>
        <v>Ireland</v>
      </c>
      <c r="BFV26" s="255" t="str">
        <f ca="1">IF(BFV25&lt;&gt;"",BFS27,"")</f>
        <v/>
      </c>
      <c r="BFW26" s="255" t="str">
        <f ca="1">IF(BFW25&lt;&gt;"",BFS28,"")</f>
        <v/>
      </c>
      <c r="BFX26" s="255" t="str">
        <f ca="1">IF(BFX25&lt;&gt;"",BFS29,"")</f>
        <v/>
      </c>
      <c r="BFZ26" s="255" t="str">
        <f t="shared" ref="BFZ26:BFZ29" ca="1" si="1498">IF(BFU26&lt;&gt;"",BFU26,"")</f>
        <v>Ireland</v>
      </c>
      <c r="BGA26" s="255">
        <f ca="1">SUMPRODUCT((BJU3:BJU42=BFZ26)*(BJX3:BJX42=BFZ27)*(BKE3:BKE42="W"))+SUMPRODUCT((BJU3:BJU42=BFZ26)*(BJX3:BJX42=BFZ28)*(BKE3:BKE42="W"))+SUMPRODUCT((BJU3:BJU42=BFZ26)*(BJX3:BJX42=BFZ29)*(BKE3:BKE42="W"))+SUMPRODUCT((BJU3:BJU42=BFZ26)*(BJX3:BJX42=BFZ25)*(BKE3:BKE42="W"))+SUMPRODUCT((BJU3:BJU42=BFZ27)*(BJX3:BJX42=BFZ26)*(BKF3:BKF42="W"))+SUMPRODUCT((BJU3:BJU42=BFZ28)*(BJX3:BJX42=BFZ26)*(BKF3:BKF42="W"))+SUMPRODUCT((BJU3:BJU42=BFZ29)*(BJX3:BJX42=BFZ26)*(BKF3:BKF42="W"))+SUMPRODUCT((BJU3:BJU42=BFZ25)*(BJX3:BJX42=BFZ26)*(BKF3:BKF42="W"))</f>
        <v>0</v>
      </c>
      <c r="BGB26" s="255">
        <f ca="1">SUMPRODUCT((BJU3:BJU42=BFZ26)*(BJX3:BJX42=BFZ27)*(BKE3:BKE42="D"))+SUMPRODUCT((BJU3:BJU42=BFZ26)*(BJX3:BJX42=BFZ28)*(BKE3:BKE42="D"))+SUMPRODUCT((BJU3:BJU42=BFZ26)*(BJX3:BJX42=BFZ29)*(BKE3:BKE42="D"))+SUMPRODUCT((BJU3:BJU42=BFZ26)*(BJX3:BJX42=BFZ25)*(BKE3:BKE42="D"))+SUMPRODUCT((BJU3:BJU42=BFZ27)*(BJX3:BJX42=BFZ26)*(BKE3:BKE42="D"))+SUMPRODUCT((BJU3:BJU42=BFZ28)*(BJX3:BJX42=BFZ26)*(BKE3:BKE42="D"))+SUMPRODUCT((BJU3:BJU42=BFZ29)*(BJX3:BJX42=BFZ26)*(BKE3:BKE42="D"))+SUMPRODUCT((BJU3:BJU42=BFZ25)*(BJX3:BJX42=BFZ26)*(BKE3:BKE42="D"))</f>
        <v>0</v>
      </c>
      <c r="BGC26" s="255">
        <f ca="1">SUMPRODUCT((BJU3:BJU42=BFZ26)*(BJX3:BJX42=BFZ27)*(BKE3:BKE42="L"))+SUMPRODUCT((BJU3:BJU42=BFZ26)*(BJX3:BJX42=BFZ28)*(BKE3:BKE42="L"))+SUMPRODUCT((BJU3:BJU42=BFZ26)*(BJX3:BJX42=BFZ29)*(BKE3:BKE42="L"))+SUMPRODUCT((BJU3:BJU42=BFZ26)*(BJX3:BJX42=BFZ25)*(BKE3:BKE42="L"))+SUMPRODUCT((BJU3:BJU42=BFZ27)*(BJX3:BJX42=BFZ26)*(BKF3:BKF42="L"))+SUMPRODUCT((BJU3:BJU42=BFZ28)*(BJX3:BJX42=BFZ26)*(BKF3:BKF42="L"))+SUMPRODUCT((BJU3:BJU42=BFZ29)*(BJX3:BJX42=BFZ26)*(BKF3:BKF42="L"))+SUMPRODUCT((BJU3:BJU42=BFZ25)*(BJX3:BJX42=BFZ26)*(BKF3:BKF42="L"))</f>
        <v>0</v>
      </c>
      <c r="BGD26" s="255">
        <f ca="1">IF(BFZ26&lt;&gt;"",VLOOKUP(BFZ26,BFA4:BFE29,5,FALSE),0)</f>
        <v>0</v>
      </c>
      <c r="BGE26" s="255">
        <f ca="1">IF(BFZ26&lt;&gt;"",VLOOKUP(BFZ26,BFA4:BFF29,6,FALSE),0)</f>
        <v>0</v>
      </c>
      <c r="BGF26" s="255">
        <f ca="1">BGD26-BGE26+1000</f>
        <v>1000</v>
      </c>
      <c r="BGG26" s="255">
        <f ca="1">IF(BFZ26&lt;&gt;"",VLOOKUP(BFZ26,BFA4:BFH29,8,FALSE),0)</f>
        <v>0</v>
      </c>
      <c r="BGH26" s="255">
        <f ca="1">IF(BFZ26&lt;&gt;"",VLOOKUP(BFZ26,BFA4:BFI29,9,FALSE),0)</f>
        <v>0</v>
      </c>
      <c r="BGI26" s="255">
        <f t="shared" ref="BGI26" ca="1" si="1499">BGG26-BGH26+1000</f>
        <v>1000</v>
      </c>
      <c r="BGJ26" s="255">
        <f ca="1">IF(BFZ26&lt;&gt;"",VLOOKUP(BFZ26,BFA25:BFE29,5,FALSE),"")</f>
        <v>0</v>
      </c>
      <c r="BGK26" s="255">
        <f ca="1">IF(BFZ26&lt;&gt;"",VLOOKUP(BFZ26,BFA25:BFH29,8,FALSE),"")</f>
        <v>0</v>
      </c>
      <c r="BGL26" s="255">
        <f ca="1">IF(BFZ26&lt;&gt;"",VLOOKUP(BFZ26,BFA25:BFO29,15,FALSE),"")</f>
        <v>3</v>
      </c>
      <c r="BGM26" s="255">
        <f ca="1">SUMPRODUCT((BJU3:BJU42=BFZ26)*(BJX3:BJX42=BFZ27)*BKA3:BKA42)+SUMPRODUCT((BJU3:BJU42=BFZ26)*(BJX3:BJX42=BFZ28)*BKA3:BKA42)+SUMPRODUCT((BJU3:BJU42=BFZ26)*(BJX3:BJX42=BFZ29)*BKA3:BKA42)+SUMPRODUCT((BJU3:BJU42=BFZ26)*(BJX3:BJX42=BFZ25)*BKA3:BKA42)+SUMPRODUCT((BJU3:BJU42=BFZ27)*(BJX3:BJX42=BFZ26)*BKB3:BKB42)+SUMPRODUCT((BJU3:BJU42=BFZ28)*(BJX3:BJX42=BFZ26)*BKB3:BKB42)+SUMPRODUCT((BJU3:BJU42=BFZ29)*(BJX3:BJX42=BFZ26)*BKB3:BKB42)+SUMPRODUCT((BJU3:BJU42=BFZ25)*(BJX3:BJX42=BFZ26)*BKB3:BKB42)</f>
        <v>0</v>
      </c>
      <c r="BGN26" s="255">
        <f ca="1">SUMPRODUCT((BJU3:BJU42=BFZ26)*(BJX3:BJX42=BFZ27)*BKC3:BKC42)+SUMPRODUCT((BJU3:BJU42=BFZ26)*(BJX3:BJX42=BFZ28)*BKC3:BKC42)+SUMPRODUCT((BJU3:BJU42=BFZ26)*(BJX3:BJX42=BFZ29)*BKC3:BKC42)+SUMPRODUCT((BJU3:BJU42=BFZ26)*(BJX3:BJX42=BFZ25)*BKC3:BKC42)+SUMPRODUCT((BJU3:BJU42=BFZ27)*(BJX3:BJX42=BFZ26)*BKD3:BKD42)+SUMPRODUCT((BJU3:BJU42=BFZ28)*(BJX3:BJX42=BFZ26)*BKD3:BKD42)+SUMPRODUCT((BJU3:BJU42=BFZ29)*(BJX3:BJX42=BFZ26)*BKD3:BKD42)+SUMPRODUCT((BJU3:BJU42=BFZ25)*(BJX3:BJX42=BFZ26)*BKD3:BKD42)</f>
        <v>0</v>
      </c>
      <c r="BGO26" s="255">
        <f t="shared" ref="BGO26" ca="1" si="1500">BGA26*4+BGB26*2+BGM26+BGN26</f>
        <v>0</v>
      </c>
      <c r="BGP26" s="255">
        <f ca="1">IF(BFZ26&lt;&gt;"",RANK(BGO26,BGO25:BGO29),"")</f>
        <v>1</v>
      </c>
      <c r="BGQ26" s="255">
        <f ca="1">SUMPRODUCT((BGO25:BGO29=BGO26)*(BGF25:BGF29&gt;BGF26))</f>
        <v>0</v>
      </c>
      <c r="BGR26" s="255">
        <f ca="1">SUMPRODUCT((BGO25:BGO29=BGO26)*(BGF25:BGF29=BGF26)*(BGI25:BGI29&gt;BGI26))</f>
        <v>0</v>
      </c>
      <c r="BGS26" s="255">
        <f ca="1">SUMPRODUCT((BGO25:BGO29=BGO26)*(BGF25:BGF29=BGF26)*(BGI25:BGI29=BGI26)*(BGJ25:BGJ29&gt;BGJ26))</f>
        <v>0</v>
      </c>
      <c r="BGT26" s="255">
        <f ca="1">SUMPRODUCT((BGO25:BGO29=BGO26)*(BGF25:BGF29=BGF26)*(BGI25:BGI29=BGI26)*(BGJ25:BGJ29=BGJ26)*(BGK25:BGK29&gt;BGK26))</f>
        <v>0</v>
      </c>
      <c r="BGU26" s="255">
        <f ca="1">SUMPRODUCT((BGO25:BGO29=BGO26)*(BGF25:BGF29=BGF26)*(BGI25:BGI29=BGI26)*(BGJ25:BGJ29=BGJ26)*(BGK25:BGK29=BGK26)*(BGL25:BGL29&gt;BGL26))</f>
        <v>4</v>
      </c>
      <c r="BGV26" s="255">
        <f t="shared" ca="1" si="1356"/>
        <v>5</v>
      </c>
      <c r="BGW26" s="255" t="str">
        <f ca="1">IF(BFZ26&lt;&gt;"",INDEX(BFZ25:BFZ29,MATCH(2,BGV25:BGV29,0),0),"")</f>
        <v>Romania</v>
      </c>
      <c r="BGX26" s="255" t="str">
        <f ca="1">IF(BFV25&lt;&gt;"",BFV25,"")</f>
        <v/>
      </c>
      <c r="BGY26" s="255">
        <f ca="1">SUMPRODUCT((BJU3:BJU42=BGX26)*(BJX3:BJX42=BGX27)*(BKE3:BKE42="W"))+SUMPRODUCT((BJU3:BJU42=BGX26)*(BJX3:BJX42=BGX28)*(BKE3:BKE42="W"))+SUMPRODUCT((BJU3:BJU42=BGX26)*(BJX3:BJX42=BGX29)*(BKE3:BKE42="W"))+SUMPRODUCT((BJU3:BJU42=BGX27)*(BJX3:BJX42=BGX26)*(BKF3:BKF42="W"))+SUMPRODUCT((BJU3:BJU42=BGX28)*(BJX3:BJX42=BGX26)*(BKF3:BKF42="W"))+SUMPRODUCT((BJU3:BJU42=BGX29)*(BJX3:BJX42=BGX26)*(BKF3:BKF42="W"))</f>
        <v>0</v>
      </c>
      <c r="BGZ26" s="255">
        <f ca="1">SUMPRODUCT((BJU3:BJU42=BGX26)*(BJX3:BJX42=BGX27)*(BKE3:BKE42="D"))+SUMPRODUCT((BJU3:BJU42=BGX26)*(BJX3:BJX42=BGX28)*(BKE3:BKE42="D"))+SUMPRODUCT((BJU3:BJU42=BGX26)*(BJX3:BJX42=BGX29)*(BKE3:BKE42="D"))+SUMPRODUCT((BJU3:BJU42=BGX27)*(BJX3:BJX42=BGX26)*(BKE3:BKE42="D"))+SUMPRODUCT((BJU3:BJU42=BGX28)*(BJX3:BJX42=BGX26)*(BKE3:BKE42="D"))+SUMPRODUCT((BJU3:BJU42=BGX29)*(BJX3:BJX42=BGX26)*(BKE3:BKE42="D"))</f>
        <v>0</v>
      </c>
      <c r="BHA26" s="255">
        <f ca="1">SUMPRODUCT((BJU3:BJU42=BGX26)*(BJX3:BJX42=BGX27)*(BKE3:BKE42="L"))+SUMPRODUCT((BJU3:BJU42=BGX26)*(BJX3:BJX42=BGX28)*(BKE3:BKE42="L"))+SUMPRODUCT((BJU3:BJU42=BGX26)*(BJX3:BJX42=BGX29)*(BKE3:BKE42="L"))+SUMPRODUCT((BJU3:BJU42=BGX27)*(BJX3:BJX42=BGX26)*(BKF3:BKF42="L"))+SUMPRODUCT((BJU3:BJU42=BGX28)*(BJX3:BJX42=BGX26)*(BKF3:BKF42="L"))+SUMPRODUCT((BJU3:BJU42=BGX29)*(BJX3:BJX42=BGX26)*(BKF3:BKF42="L"))</f>
        <v>0</v>
      </c>
      <c r="BHB26" s="255">
        <f ca="1">IF(BGX26&lt;&gt;"",VLOOKUP(BGX26,BFA4:BFE29,5,FALSE),0)</f>
        <v>0</v>
      </c>
      <c r="BHC26" s="255">
        <f ca="1">IF(BGX26&lt;&gt;"",VLOOKUP(BGX26,BFA4:BFF29,6,FALSE),0)</f>
        <v>0</v>
      </c>
      <c r="BHD26" s="255">
        <f ca="1">BHB26-BHC26+1000</f>
        <v>1000</v>
      </c>
      <c r="BHE26" s="255">
        <f ca="1">IF(BGX26&lt;&gt;"",VLOOKUP(BGX26,BFA4:BFH29,8,FALSE),0)</f>
        <v>0</v>
      </c>
      <c r="BHF26" s="255">
        <f ca="1">IF(BGX26&lt;&gt;"",VLOOKUP(BGX26,BFA4:BFI29,9,FALSE),0)</f>
        <v>0</v>
      </c>
      <c r="BHG26" s="255">
        <f ca="1">BHE26-BHF26+1000</f>
        <v>1000</v>
      </c>
      <c r="BHH26" s="255" t="str">
        <f ca="1">IF(BGX26&lt;&gt;"",VLOOKUP(BGX26,BFA25:BFE29,5,FALSE),"")</f>
        <v/>
      </c>
      <c r="BHI26" s="255" t="str">
        <f ca="1">IF(BGX26&lt;&gt;"",VLOOKUP(BGX26,BFA25:BFH29,8,FALSE),"")</f>
        <v/>
      </c>
      <c r="BHJ26" s="255" t="str">
        <f ca="1">IF(BGX26&lt;&gt;"",VLOOKUP(BGX26,BFA25:BFO29,15,FALSE),"")</f>
        <v/>
      </c>
      <c r="BHK26" s="255">
        <f ca="1">SUMPRODUCT((BJU3:BJU42=BGX26)*(BJX3:BJX42=BGX27)*BKA3:BKA42)+SUMPRODUCT((BJU3:BJU42=BGX26)*(BJX3:BJX42=BGX28)*BKA3:BKA42)+SUMPRODUCT((BJU3:BJU42=BGX26)*(BJX3:BJX42=BGX29)*BKA3:BKA42)+SUMPRODUCT((BJU3:BJU42=BGX27)*(BJX3:BJX42=BGX26)*BKB3:BKB42)+SUMPRODUCT((BJU3:BJU42=BGX28)*(BJX3:BJX42=BGX26)*BKB3:BKB42)+SUMPRODUCT((BJU3:BJU42=BGX29)*(BJX3:BJX42=BGX26)*BKB3:BKB42)</f>
        <v>0</v>
      </c>
      <c r="BHL26" s="255">
        <f ca="1">SUMPRODUCT((BJU3:BJU42=BGX26)*(BJX3:BJX42=BGX27)*BKC3:BKC42)+SUMPRODUCT((BJU3:BJU42=BGX26)*(BJX3:BJX42=BGX28)*BKC3:BKC42)+SUMPRODUCT((BJU3:BJU42=BGX26)*(BJX3:BJX42=BGX29)*BKC3:BKC42)+SUMPRODUCT((BJU3:BJU42=BGX27)*(BJX3:BJX42=BGX26)*BKD3:BKD42)+SUMPRODUCT((BJU3:BJU42=BGX28)*(BJX3:BJX42=BGX26)*BKD3:BKD42)+SUMPRODUCT((BJU3:BJU42=BGX29)*(BJX3:BJX42=BGX26)*BKD3:BKD42)</f>
        <v>0</v>
      </c>
      <c r="BHM26" s="255">
        <f ca="1">BGY26*4+BGZ26*2+BHK26+BHL26</f>
        <v>0</v>
      </c>
      <c r="BHN26" s="255" t="str">
        <f ca="1">IF(BGX26&lt;&gt;"",RANK(BHM26,BHM26:BHM29),"")</f>
        <v/>
      </c>
      <c r="BHO26" s="255">
        <f ca="1">SUMPRODUCT((BHM26:BHM29=BHM26)*(BHD26:BHD29&gt;BHD26))</f>
        <v>0</v>
      </c>
      <c r="BHP26" s="255">
        <f ca="1">SUMPRODUCT((BHM26:BHM29=BHM26)*(BHD26:BHD29=BHD26)*(BHG26:BHG29&gt;BHG26))</f>
        <v>0</v>
      </c>
      <c r="BHQ26" s="255">
        <f ca="1">SUMPRODUCT((BHM25:BHM29=BHM26)*(BHD25:BHD29=BHD26)*(BHG25:BHG29=BHG26)*(BHH25:BHH29&gt;BHH26))</f>
        <v>0</v>
      </c>
      <c r="BHR26" s="255">
        <f ca="1">SUMPRODUCT((BHM25:BHM29=BHM26)*(BHD25:BHD29=BHD26)*(BHG25:BHG29=BHG26)*(BHH25:BHH29=BHH26)*(BHI25:BHI29&gt;BHI26))</f>
        <v>0</v>
      </c>
      <c r="BHS26" s="255">
        <f ca="1">SUMPRODUCT((BHM25:BHM29=BHM26)*(BHD25:BHD29=BHD26)*(BHG25:BHG29=BHG26)*(BHH25:BHH29=BHH26)*(BHI25:BHI29=BHI26)*(BHJ25:BHJ29&gt;BHJ26))</f>
        <v>0</v>
      </c>
      <c r="BHT26" s="255" t="str">
        <f t="shared" ref="BHT26:BHT29" ca="1" si="1501">IF(BGX26&lt;&gt;"",SUM(BHN26:BHS26)+1,"")</f>
        <v/>
      </c>
      <c r="BHU26" s="255" t="str">
        <f ca="1">IF(BGX26&lt;&gt;"",INDEX(BGX26:BGX29,MATCH(2,BHT26:BHT29,0),0),"")</f>
        <v/>
      </c>
      <c r="BJR26" s="255" t="str">
        <f ca="1">IF(BHU26&lt;&gt;"",BHU26,IF(BGW26&lt;&gt;"",BGW26,BFS26))</f>
        <v>Romania</v>
      </c>
      <c r="BJS26" s="255">
        <v>2</v>
      </c>
      <c r="BJT26" s="255">
        <v>24</v>
      </c>
      <c r="BJU26" s="255" t="str">
        <f t="shared" si="98"/>
        <v>Samoa</v>
      </c>
      <c r="BJV26" s="255" t="str">
        <f ca="1">IF(OFFSET('All Players'!$W33,0,BJV$1)&lt;&gt;"",OFFSET('All Players'!$W33,0,BJV$1),"")</f>
        <v/>
      </c>
      <c r="BJW26" s="255" t="str">
        <f ca="1">IF(OFFSET('All Players'!$Y33,0,BJV$1)&lt;&gt;"",OFFSET('All Players'!$Y33,0,BJV$1),"")</f>
        <v/>
      </c>
      <c r="BJX26" s="255" t="str">
        <f t="shared" si="99"/>
        <v>Japan</v>
      </c>
      <c r="BJY26" s="255" t="str">
        <f ca="1">IF(OFFSET('All Players'!$AA33,0,BJX$1)&lt;&gt;"",OFFSET('All Players'!$AA33,0,BJX$1),"")</f>
        <v/>
      </c>
      <c r="BJZ26" s="255" t="str">
        <f ca="1">IF(OFFSET('All Players'!$AC33,0,BJY$1)&lt;&gt;"",OFFSET('All Players'!$AC33,0,BJY$1),"")</f>
        <v/>
      </c>
      <c r="BKA26" s="255">
        <f t="shared" ca="1" si="100"/>
        <v>0</v>
      </c>
      <c r="BKB26" s="255">
        <f t="shared" ca="1" si="101"/>
        <v>0</v>
      </c>
      <c r="BKC26" s="255">
        <f t="shared" ca="1" si="102"/>
        <v>0</v>
      </c>
      <c r="BKD26" s="255">
        <f t="shared" ca="1" si="103"/>
        <v>0</v>
      </c>
      <c r="BKE26" s="255" t="str">
        <f t="shared" ca="1" si="104"/>
        <v/>
      </c>
      <c r="BKF26" s="255" t="str">
        <f t="shared" ca="1" si="105"/>
        <v/>
      </c>
      <c r="BKG26" s="255">
        <f ca="1">VLOOKUP(BKH26,BOY25:BOZ29,2,FALSE)</f>
        <v>5</v>
      </c>
      <c r="BKH26" s="255" t="s">
        <v>37</v>
      </c>
      <c r="BKI26" s="255">
        <f t="shared" ca="1" si="1357"/>
        <v>0</v>
      </c>
      <c r="BKJ26" s="255">
        <f t="shared" ca="1" si="1358"/>
        <v>0</v>
      </c>
      <c r="BKK26" s="255">
        <f t="shared" ca="1" si="1359"/>
        <v>0</v>
      </c>
      <c r="BKL26" s="255">
        <f t="shared" ca="1" si="1360"/>
        <v>0</v>
      </c>
      <c r="BKM26" s="255">
        <f t="shared" ref="BKM26:BKM29" ca="1" si="1502">SUMIF(BPE$3:BPE$60,BKH26,BPC$3:BPC$60)+SUMIF(BPB$3:BPB$60,BKH26,BPD$3:BPD$60)</f>
        <v>0</v>
      </c>
      <c r="BKN26" s="255">
        <f t="shared" ca="1" si="1361"/>
        <v>1000</v>
      </c>
      <c r="BKO26" s="255">
        <f t="shared" ref="BKO26:BKO29" ca="1" si="1503">SUMIF(BPB:BPB,BKH26,BPF:BPF)+SUMIF(BPE:BPE,BKH26,BPG:BPG)</f>
        <v>0</v>
      </c>
      <c r="BKP26" s="255">
        <f t="shared" ref="BKP26:BKP29" ca="1" si="1504">SUMIF(BPE:BPE,BKH26,BPF:BPF)+SUMIF(BPB:BPB,BKH26,BPG:BPG)</f>
        <v>0</v>
      </c>
      <c r="BKQ26" s="255">
        <f t="shared" ca="1" si="1362"/>
        <v>1000</v>
      </c>
      <c r="BKR26" s="255">
        <f t="shared" ca="1" si="1363"/>
        <v>0</v>
      </c>
      <c r="BKS26" s="255">
        <f ca="1">SUMIF(BPB:BPB,BKH26,BPH:BPH)+SUMIF(BPE:BPE,BKH26,BPI:BPI)</f>
        <v>0</v>
      </c>
      <c r="BKT26" s="255">
        <f ca="1">SUMIF(BPB:BPB,BKH26,BPJ:BPJ)+SUMIF(BPE:BPE,BKH26,BPK:BPK)</f>
        <v>0</v>
      </c>
      <c r="BKU26" s="255">
        <f t="shared" ca="1" si="1364"/>
        <v>0</v>
      </c>
      <c r="BKV26" s="255">
        <v>3</v>
      </c>
      <c r="BKW26" s="255">
        <f t="shared" ref="BKW26:BKW29" ca="1" si="1505">RANK(BKU26,BKU$25:BKU$29)</f>
        <v>1</v>
      </c>
      <c r="BKY26" s="255">
        <f ca="1">RANK(BKU26,BKU$25:BKU$29)+COUNTIF(BKU$25:BKU26,BKU26)-1</f>
        <v>2</v>
      </c>
      <c r="BKZ26" s="255" t="str">
        <f ca="1">INDEX(BKH$25:BKH$29,MATCH(2,BKY$25:BKY$29,0),0)</f>
        <v>Ireland</v>
      </c>
      <c r="BLA26" s="255">
        <f t="shared" ref="BLA26:BLA29" ca="1" si="1506">INDEX(BKW$25:BKW$29,MATCH(BKZ26,BKH$25:BKH$29,0),0)</f>
        <v>1</v>
      </c>
      <c r="BLB26" s="255" t="str">
        <f ca="1">IF(BLB25&lt;&gt;"",BKZ26,"")</f>
        <v>Ireland</v>
      </c>
      <c r="BLC26" s="255" t="str">
        <f ca="1">IF(BLC25&lt;&gt;"",BKZ27,"")</f>
        <v/>
      </c>
      <c r="BLD26" s="255" t="str">
        <f ca="1">IF(BLD25&lt;&gt;"",BKZ28,"")</f>
        <v/>
      </c>
      <c r="BLE26" s="255" t="str">
        <f ca="1">IF(BLE25&lt;&gt;"",BKZ29,"")</f>
        <v/>
      </c>
      <c r="BLG26" s="255" t="str">
        <f t="shared" ref="BLG26:BLG29" ca="1" si="1507">IF(BLB26&lt;&gt;"",BLB26,"")</f>
        <v>Ireland</v>
      </c>
      <c r="BLH26" s="255">
        <f ca="1">SUMPRODUCT((BPB3:BPB42=BLG26)*(BPE3:BPE42=BLG27)*(BPL3:BPL42="W"))+SUMPRODUCT((BPB3:BPB42=BLG26)*(BPE3:BPE42=BLG28)*(BPL3:BPL42="W"))+SUMPRODUCT((BPB3:BPB42=BLG26)*(BPE3:BPE42=BLG29)*(BPL3:BPL42="W"))+SUMPRODUCT((BPB3:BPB42=BLG26)*(BPE3:BPE42=BLG25)*(BPL3:BPL42="W"))+SUMPRODUCT((BPB3:BPB42=BLG27)*(BPE3:BPE42=BLG26)*(BPM3:BPM42="W"))+SUMPRODUCT((BPB3:BPB42=BLG28)*(BPE3:BPE42=BLG26)*(BPM3:BPM42="W"))+SUMPRODUCT((BPB3:BPB42=BLG29)*(BPE3:BPE42=BLG26)*(BPM3:BPM42="W"))+SUMPRODUCT((BPB3:BPB42=BLG25)*(BPE3:BPE42=BLG26)*(BPM3:BPM42="W"))</f>
        <v>0</v>
      </c>
      <c r="BLI26" s="255">
        <f ca="1">SUMPRODUCT((BPB3:BPB42=BLG26)*(BPE3:BPE42=BLG27)*(BPL3:BPL42="D"))+SUMPRODUCT((BPB3:BPB42=BLG26)*(BPE3:BPE42=BLG28)*(BPL3:BPL42="D"))+SUMPRODUCT((BPB3:BPB42=BLG26)*(BPE3:BPE42=BLG29)*(BPL3:BPL42="D"))+SUMPRODUCT((BPB3:BPB42=BLG26)*(BPE3:BPE42=BLG25)*(BPL3:BPL42="D"))+SUMPRODUCT((BPB3:BPB42=BLG27)*(BPE3:BPE42=BLG26)*(BPL3:BPL42="D"))+SUMPRODUCT((BPB3:BPB42=BLG28)*(BPE3:BPE42=BLG26)*(BPL3:BPL42="D"))+SUMPRODUCT((BPB3:BPB42=BLG29)*(BPE3:BPE42=BLG26)*(BPL3:BPL42="D"))+SUMPRODUCT((BPB3:BPB42=BLG25)*(BPE3:BPE42=BLG26)*(BPL3:BPL42="D"))</f>
        <v>0</v>
      </c>
      <c r="BLJ26" s="255">
        <f ca="1">SUMPRODUCT((BPB3:BPB42=BLG26)*(BPE3:BPE42=BLG27)*(BPL3:BPL42="L"))+SUMPRODUCT((BPB3:BPB42=BLG26)*(BPE3:BPE42=BLG28)*(BPL3:BPL42="L"))+SUMPRODUCT((BPB3:BPB42=BLG26)*(BPE3:BPE42=BLG29)*(BPL3:BPL42="L"))+SUMPRODUCT((BPB3:BPB42=BLG26)*(BPE3:BPE42=BLG25)*(BPL3:BPL42="L"))+SUMPRODUCT((BPB3:BPB42=BLG27)*(BPE3:BPE42=BLG26)*(BPM3:BPM42="L"))+SUMPRODUCT((BPB3:BPB42=BLG28)*(BPE3:BPE42=BLG26)*(BPM3:BPM42="L"))+SUMPRODUCT((BPB3:BPB42=BLG29)*(BPE3:BPE42=BLG26)*(BPM3:BPM42="L"))+SUMPRODUCT((BPB3:BPB42=BLG25)*(BPE3:BPE42=BLG26)*(BPM3:BPM42="L"))</f>
        <v>0</v>
      </c>
      <c r="BLK26" s="255">
        <f ca="1">IF(BLG26&lt;&gt;"",VLOOKUP(BLG26,BKH4:BKL29,5,FALSE),0)</f>
        <v>0</v>
      </c>
      <c r="BLL26" s="255">
        <f ca="1">IF(BLG26&lt;&gt;"",VLOOKUP(BLG26,BKH4:BKM29,6,FALSE),0)</f>
        <v>0</v>
      </c>
      <c r="BLM26" s="255">
        <f ca="1">BLK26-BLL26+1000</f>
        <v>1000</v>
      </c>
      <c r="BLN26" s="255">
        <f ca="1">IF(BLG26&lt;&gt;"",VLOOKUP(BLG26,BKH4:BKO29,8,FALSE),0)</f>
        <v>0</v>
      </c>
      <c r="BLO26" s="255">
        <f ca="1">IF(BLG26&lt;&gt;"",VLOOKUP(BLG26,BKH4:BKP29,9,FALSE),0)</f>
        <v>0</v>
      </c>
      <c r="BLP26" s="255">
        <f t="shared" ref="BLP26" ca="1" si="1508">BLN26-BLO26+1000</f>
        <v>1000</v>
      </c>
      <c r="BLQ26" s="255">
        <f ca="1">IF(BLG26&lt;&gt;"",VLOOKUP(BLG26,BKH25:BKL29,5,FALSE),"")</f>
        <v>0</v>
      </c>
      <c r="BLR26" s="255">
        <f ca="1">IF(BLG26&lt;&gt;"",VLOOKUP(BLG26,BKH25:BKO29,8,FALSE),"")</f>
        <v>0</v>
      </c>
      <c r="BLS26" s="255">
        <f ca="1">IF(BLG26&lt;&gt;"",VLOOKUP(BLG26,BKH25:BKV29,15,FALSE),"")</f>
        <v>3</v>
      </c>
      <c r="BLT26" s="255">
        <f ca="1">SUMPRODUCT((BPB3:BPB42=BLG26)*(BPE3:BPE42=BLG27)*BPH3:BPH42)+SUMPRODUCT((BPB3:BPB42=BLG26)*(BPE3:BPE42=BLG28)*BPH3:BPH42)+SUMPRODUCT((BPB3:BPB42=BLG26)*(BPE3:BPE42=BLG29)*BPH3:BPH42)+SUMPRODUCT((BPB3:BPB42=BLG26)*(BPE3:BPE42=BLG25)*BPH3:BPH42)+SUMPRODUCT((BPB3:BPB42=BLG27)*(BPE3:BPE42=BLG26)*BPI3:BPI42)+SUMPRODUCT((BPB3:BPB42=BLG28)*(BPE3:BPE42=BLG26)*BPI3:BPI42)+SUMPRODUCT((BPB3:BPB42=BLG29)*(BPE3:BPE42=BLG26)*BPI3:BPI42)+SUMPRODUCT((BPB3:BPB42=BLG25)*(BPE3:BPE42=BLG26)*BPI3:BPI42)</f>
        <v>0</v>
      </c>
      <c r="BLU26" s="255">
        <f ca="1">SUMPRODUCT((BPB3:BPB42=BLG26)*(BPE3:BPE42=BLG27)*BPJ3:BPJ42)+SUMPRODUCT((BPB3:BPB42=BLG26)*(BPE3:BPE42=BLG28)*BPJ3:BPJ42)+SUMPRODUCT((BPB3:BPB42=BLG26)*(BPE3:BPE42=BLG29)*BPJ3:BPJ42)+SUMPRODUCT((BPB3:BPB42=BLG26)*(BPE3:BPE42=BLG25)*BPJ3:BPJ42)+SUMPRODUCT((BPB3:BPB42=BLG27)*(BPE3:BPE42=BLG26)*BPK3:BPK42)+SUMPRODUCT((BPB3:BPB42=BLG28)*(BPE3:BPE42=BLG26)*BPK3:BPK42)+SUMPRODUCT((BPB3:BPB42=BLG29)*(BPE3:BPE42=BLG26)*BPK3:BPK42)+SUMPRODUCT((BPB3:BPB42=BLG25)*(BPE3:BPE42=BLG26)*BPK3:BPK42)</f>
        <v>0</v>
      </c>
      <c r="BLV26" s="255">
        <f t="shared" ref="BLV26" ca="1" si="1509">BLH26*4+BLI26*2+BLT26+BLU26</f>
        <v>0</v>
      </c>
      <c r="BLW26" s="255">
        <f ca="1">IF(BLG26&lt;&gt;"",RANK(BLV26,BLV25:BLV29),"")</f>
        <v>1</v>
      </c>
      <c r="BLX26" s="255">
        <f ca="1">SUMPRODUCT((BLV25:BLV29=BLV26)*(BLM25:BLM29&gt;BLM26))</f>
        <v>0</v>
      </c>
      <c r="BLY26" s="255">
        <f ca="1">SUMPRODUCT((BLV25:BLV29=BLV26)*(BLM25:BLM29=BLM26)*(BLP25:BLP29&gt;BLP26))</f>
        <v>0</v>
      </c>
      <c r="BLZ26" s="255">
        <f ca="1">SUMPRODUCT((BLV25:BLV29=BLV26)*(BLM25:BLM29=BLM26)*(BLP25:BLP29=BLP26)*(BLQ25:BLQ29&gt;BLQ26))</f>
        <v>0</v>
      </c>
      <c r="BMA26" s="255">
        <f ca="1">SUMPRODUCT((BLV25:BLV29=BLV26)*(BLM25:BLM29=BLM26)*(BLP25:BLP29=BLP26)*(BLQ25:BLQ29=BLQ26)*(BLR25:BLR29&gt;BLR26))</f>
        <v>0</v>
      </c>
      <c r="BMB26" s="255">
        <f ca="1">SUMPRODUCT((BLV25:BLV29=BLV26)*(BLM25:BLM29=BLM26)*(BLP25:BLP29=BLP26)*(BLQ25:BLQ29=BLQ26)*(BLR25:BLR29=BLR26)*(BLS25:BLS29&gt;BLS26))</f>
        <v>4</v>
      </c>
      <c r="BMC26" s="255">
        <f t="shared" ca="1" si="1365"/>
        <v>5</v>
      </c>
      <c r="BMD26" s="255" t="str">
        <f ca="1">IF(BLG26&lt;&gt;"",INDEX(BLG25:BLG29,MATCH(2,BMC25:BMC29,0),0),"")</f>
        <v>Romania</v>
      </c>
      <c r="BME26" s="255" t="str">
        <f ca="1">IF(BLC25&lt;&gt;"",BLC25,"")</f>
        <v/>
      </c>
      <c r="BMF26" s="255">
        <f ca="1">SUMPRODUCT((BPB3:BPB42=BME26)*(BPE3:BPE42=BME27)*(BPL3:BPL42="W"))+SUMPRODUCT((BPB3:BPB42=BME26)*(BPE3:BPE42=BME28)*(BPL3:BPL42="W"))+SUMPRODUCT((BPB3:BPB42=BME26)*(BPE3:BPE42=BME29)*(BPL3:BPL42="W"))+SUMPRODUCT((BPB3:BPB42=BME27)*(BPE3:BPE42=BME26)*(BPM3:BPM42="W"))+SUMPRODUCT((BPB3:BPB42=BME28)*(BPE3:BPE42=BME26)*(BPM3:BPM42="W"))+SUMPRODUCT((BPB3:BPB42=BME29)*(BPE3:BPE42=BME26)*(BPM3:BPM42="W"))</f>
        <v>0</v>
      </c>
      <c r="BMG26" s="255">
        <f ca="1">SUMPRODUCT((BPB3:BPB42=BME26)*(BPE3:BPE42=BME27)*(BPL3:BPL42="D"))+SUMPRODUCT((BPB3:BPB42=BME26)*(BPE3:BPE42=BME28)*(BPL3:BPL42="D"))+SUMPRODUCT((BPB3:BPB42=BME26)*(BPE3:BPE42=BME29)*(BPL3:BPL42="D"))+SUMPRODUCT((BPB3:BPB42=BME27)*(BPE3:BPE42=BME26)*(BPL3:BPL42="D"))+SUMPRODUCT((BPB3:BPB42=BME28)*(BPE3:BPE42=BME26)*(BPL3:BPL42="D"))+SUMPRODUCT((BPB3:BPB42=BME29)*(BPE3:BPE42=BME26)*(BPL3:BPL42="D"))</f>
        <v>0</v>
      </c>
      <c r="BMH26" s="255">
        <f ca="1">SUMPRODUCT((BPB3:BPB42=BME26)*(BPE3:BPE42=BME27)*(BPL3:BPL42="L"))+SUMPRODUCT((BPB3:BPB42=BME26)*(BPE3:BPE42=BME28)*(BPL3:BPL42="L"))+SUMPRODUCT((BPB3:BPB42=BME26)*(BPE3:BPE42=BME29)*(BPL3:BPL42="L"))+SUMPRODUCT((BPB3:BPB42=BME27)*(BPE3:BPE42=BME26)*(BPM3:BPM42="L"))+SUMPRODUCT((BPB3:BPB42=BME28)*(BPE3:BPE42=BME26)*(BPM3:BPM42="L"))+SUMPRODUCT((BPB3:BPB42=BME29)*(BPE3:BPE42=BME26)*(BPM3:BPM42="L"))</f>
        <v>0</v>
      </c>
      <c r="BMI26" s="255">
        <f ca="1">IF(BME26&lt;&gt;"",VLOOKUP(BME26,BKH4:BKL29,5,FALSE),0)</f>
        <v>0</v>
      </c>
      <c r="BMJ26" s="255">
        <f ca="1">IF(BME26&lt;&gt;"",VLOOKUP(BME26,BKH4:BKM29,6,FALSE),0)</f>
        <v>0</v>
      </c>
      <c r="BMK26" s="255">
        <f ca="1">BMI26-BMJ26+1000</f>
        <v>1000</v>
      </c>
      <c r="BML26" s="255">
        <f ca="1">IF(BME26&lt;&gt;"",VLOOKUP(BME26,BKH4:BKO29,8,FALSE),0)</f>
        <v>0</v>
      </c>
      <c r="BMM26" s="255">
        <f ca="1">IF(BME26&lt;&gt;"",VLOOKUP(BME26,BKH4:BKP29,9,FALSE),0)</f>
        <v>0</v>
      </c>
      <c r="BMN26" s="255">
        <f ca="1">BML26-BMM26+1000</f>
        <v>1000</v>
      </c>
      <c r="BMO26" s="255" t="str">
        <f ca="1">IF(BME26&lt;&gt;"",VLOOKUP(BME26,BKH25:BKL29,5,FALSE),"")</f>
        <v/>
      </c>
      <c r="BMP26" s="255" t="str">
        <f ca="1">IF(BME26&lt;&gt;"",VLOOKUP(BME26,BKH25:BKO29,8,FALSE),"")</f>
        <v/>
      </c>
      <c r="BMQ26" s="255" t="str">
        <f ca="1">IF(BME26&lt;&gt;"",VLOOKUP(BME26,BKH25:BKV29,15,FALSE),"")</f>
        <v/>
      </c>
      <c r="BMR26" s="255">
        <f ca="1">SUMPRODUCT((BPB3:BPB42=BME26)*(BPE3:BPE42=BME27)*BPH3:BPH42)+SUMPRODUCT((BPB3:BPB42=BME26)*(BPE3:BPE42=BME28)*BPH3:BPH42)+SUMPRODUCT((BPB3:BPB42=BME26)*(BPE3:BPE42=BME29)*BPH3:BPH42)+SUMPRODUCT((BPB3:BPB42=BME27)*(BPE3:BPE42=BME26)*BPI3:BPI42)+SUMPRODUCT((BPB3:BPB42=BME28)*(BPE3:BPE42=BME26)*BPI3:BPI42)+SUMPRODUCT((BPB3:BPB42=BME29)*(BPE3:BPE42=BME26)*BPI3:BPI42)</f>
        <v>0</v>
      </c>
      <c r="BMS26" s="255">
        <f ca="1">SUMPRODUCT((BPB3:BPB42=BME26)*(BPE3:BPE42=BME27)*BPJ3:BPJ42)+SUMPRODUCT((BPB3:BPB42=BME26)*(BPE3:BPE42=BME28)*BPJ3:BPJ42)+SUMPRODUCT((BPB3:BPB42=BME26)*(BPE3:BPE42=BME29)*BPJ3:BPJ42)+SUMPRODUCT((BPB3:BPB42=BME27)*(BPE3:BPE42=BME26)*BPK3:BPK42)+SUMPRODUCT((BPB3:BPB42=BME28)*(BPE3:BPE42=BME26)*BPK3:BPK42)+SUMPRODUCT((BPB3:BPB42=BME29)*(BPE3:BPE42=BME26)*BPK3:BPK42)</f>
        <v>0</v>
      </c>
      <c r="BMT26" s="255">
        <f ca="1">BMF26*4+BMG26*2+BMR26+BMS26</f>
        <v>0</v>
      </c>
      <c r="BMU26" s="255" t="str">
        <f ca="1">IF(BME26&lt;&gt;"",RANK(BMT26,BMT26:BMT29),"")</f>
        <v/>
      </c>
      <c r="BMV26" s="255">
        <f ca="1">SUMPRODUCT((BMT26:BMT29=BMT26)*(BMK26:BMK29&gt;BMK26))</f>
        <v>0</v>
      </c>
      <c r="BMW26" s="255">
        <f ca="1">SUMPRODUCT((BMT26:BMT29=BMT26)*(BMK26:BMK29=BMK26)*(BMN26:BMN29&gt;BMN26))</f>
        <v>0</v>
      </c>
      <c r="BMX26" s="255">
        <f ca="1">SUMPRODUCT((BMT25:BMT29=BMT26)*(BMK25:BMK29=BMK26)*(BMN25:BMN29=BMN26)*(BMO25:BMO29&gt;BMO26))</f>
        <v>0</v>
      </c>
      <c r="BMY26" s="255">
        <f ca="1">SUMPRODUCT((BMT25:BMT29=BMT26)*(BMK25:BMK29=BMK26)*(BMN25:BMN29=BMN26)*(BMO25:BMO29=BMO26)*(BMP25:BMP29&gt;BMP26))</f>
        <v>0</v>
      </c>
      <c r="BMZ26" s="255">
        <f ca="1">SUMPRODUCT((BMT25:BMT29=BMT26)*(BMK25:BMK29=BMK26)*(BMN25:BMN29=BMN26)*(BMO25:BMO29=BMO26)*(BMP25:BMP29=BMP26)*(BMQ25:BMQ29&gt;BMQ26))</f>
        <v>0</v>
      </c>
      <c r="BNA26" s="255" t="str">
        <f t="shared" ref="BNA26:BNA29" ca="1" si="1510">IF(BME26&lt;&gt;"",SUM(BMU26:BMZ26)+1,"")</f>
        <v/>
      </c>
      <c r="BNB26" s="255" t="str">
        <f ca="1">IF(BME26&lt;&gt;"",INDEX(BME26:BME29,MATCH(2,BNA26:BNA29,0),0),"")</f>
        <v/>
      </c>
      <c r="BOY26" s="255" t="str">
        <f ca="1">IF(BNB26&lt;&gt;"",BNB26,IF(BMD26&lt;&gt;"",BMD26,BKZ26))</f>
        <v>Romania</v>
      </c>
      <c r="BOZ26" s="255">
        <v>2</v>
      </c>
      <c r="BPA26" s="255">
        <v>24</v>
      </c>
      <c r="BPB26" s="255" t="str">
        <f t="shared" si="106"/>
        <v>Samoa</v>
      </c>
      <c r="BPC26" s="255" t="str">
        <f ca="1">IF(OFFSET('All Players'!$W33,0,BPC$1)&lt;&gt;"",OFFSET('All Players'!$W33,0,BPC$1),"")</f>
        <v/>
      </c>
      <c r="BPD26" s="255" t="str">
        <f ca="1">IF(OFFSET('All Players'!$Y33,0,BPC$1)&lt;&gt;"",OFFSET('All Players'!$Y33,0,BPC$1),"")</f>
        <v/>
      </c>
      <c r="BPE26" s="255" t="str">
        <f t="shared" si="107"/>
        <v>Japan</v>
      </c>
      <c r="BPF26" s="255" t="str">
        <f ca="1">IF(OFFSET('All Players'!$AA33,0,BPE$1)&lt;&gt;"",OFFSET('All Players'!$AA33,0,BPE$1),"")</f>
        <v/>
      </c>
      <c r="BPG26" s="255" t="str">
        <f ca="1">IF(OFFSET('All Players'!$AC33,0,BPF$1)&lt;&gt;"",OFFSET('All Players'!$AC33,0,BPF$1),"")</f>
        <v/>
      </c>
      <c r="BPH26" s="255">
        <f t="shared" ca="1" si="108"/>
        <v>0</v>
      </c>
      <c r="BPI26" s="255">
        <f t="shared" ca="1" si="109"/>
        <v>0</v>
      </c>
      <c r="BPJ26" s="255">
        <f t="shared" ca="1" si="110"/>
        <v>0</v>
      </c>
      <c r="BPK26" s="255">
        <f t="shared" ca="1" si="111"/>
        <v>0</v>
      </c>
      <c r="BPL26" s="255" t="str">
        <f t="shared" ca="1" si="112"/>
        <v/>
      </c>
      <c r="BPM26" s="255" t="str">
        <f t="shared" ca="1" si="113"/>
        <v/>
      </c>
      <c r="BPN26" s="255">
        <f ca="1">VLOOKUP(BPO26,BUF25:BUG29,2,FALSE)</f>
        <v>5</v>
      </c>
      <c r="BPO26" s="255" t="s">
        <v>37</v>
      </c>
      <c r="BPP26" s="255">
        <f t="shared" ca="1" si="1366"/>
        <v>0</v>
      </c>
      <c r="BPQ26" s="255">
        <f t="shared" ca="1" si="1367"/>
        <v>0</v>
      </c>
      <c r="BPR26" s="255">
        <f t="shared" ca="1" si="1368"/>
        <v>0</v>
      </c>
      <c r="BPS26" s="255">
        <f t="shared" ca="1" si="1369"/>
        <v>0</v>
      </c>
      <c r="BPT26" s="255">
        <f t="shared" ref="BPT26:BPT29" ca="1" si="1511">SUMIF(BUL$3:BUL$60,BPO26,BUJ$3:BUJ$60)+SUMIF(BUI$3:BUI$60,BPO26,BUK$3:BUK$60)</f>
        <v>0</v>
      </c>
      <c r="BPU26" s="255">
        <f t="shared" ca="1" si="1370"/>
        <v>1000</v>
      </c>
      <c r="BPV26" s="255">
        <f t="shared" ref="BPV26:BPV29" ca="1" si="1512">SUMIF(BUI:BUI,BPO26,BUM:BUM)+SUMIF(BUL:BUL,BPO26,BUN:BUN)</f>
        <v>0</v>
      </c>
      <c r="BPW26" s="255">
        <f t="shared" ref="BPW26:BPW29" ca="1" si="1513">SUMIF(BUL:BUL,BPO26,BUM:BUM)+SUMIF(BUI:BUI,BPO26,BUN:BUN)</f>
        <v>0</v>
      </c>
      <c r="BPX26" s="255">
        <f t="shared" ca="1" si="1371"/>
        <v>1000</v>
      </c>
      <c r="BPY26" s="255">
        <f t="shared" ca="1" si="1372"/>
        <v>0</v>
      </c>
      <c r="BPZ26" s="255">
        <f ca="1">SUMIF(BUI:BUI,BPO26,BUO:BUO)+SUMIF(BUL:BUL,BPO26,BUP:BUP)</f>
        <v>0</v>
      </c>
      <c r="BQA26" s="255">
        <f ca="1">SUMIF(BUI:BUI,BPO26,BUQ:BUQ)+SUMIF(BUL:BUL,BPO26,BUR:BUR)</f>
        <v>0</v>
      </c>
      <c r="BQB26" s="255">
        <f t="shared" ca="1" si="1373"/>
        <v>0</v>
      </c>
      <c r="BQC26" s="255">
        <v>3</v>
      </c>
      <c r="BQD26" s="255">
        <f t="shared" ref="BQD26:BQD29" ca="1" si="1514">RANK(BQB26,BQB$25:BQB$29)</f>
        <v>1</v>
      </c>
      <c r="BQF26" s="255">
        <f ca="1">RANK(BQB26,BQB$25:BQB$29)+COUNTIF(BQB$25:BQB26,BQB26)-1</f>
        <v>2</v>
      </c>
      <c r="BQG26" s="255" t="str">
        <f ca="1">INDEX(BPO$25:BPO$29,MATCH(2,BQF$25:BQF$29,0),0)</f>
        <v>Ireland</v>
      </c>
      <c r="BQH26" s="255">
        <f t="shared" ref="BQH26:BQH29" ca="1" si="1515">INDEX(BQD$25:BQD$29,MATCH(BQG26,BPO$25:BPO$29,0),0)</f>
        <v>1</v>
      </c>
      <c r="BQI26" s="255" t="str">
        <f ca="1">IF(BQI25&lt;&gt;"",BQG26,"")</f>
        <v>Ireland</v>
      </c>
      <c r="BQJ26" s="255" t="str">
        <f ca="1">IF(BQJ25&lt;&gt;"",BQG27,"")</f>
        <v/>
      </c>
      <c r="BQK26" s="255" t="str">
        <f ca="1">IF(BQK25&lt;&gt;"",BQG28,"")</f>
        <v/>
      </c>
      <c r="BQL26" s="255" t="str">
        <f ca="1">IF(BQL25&lt;&gt;"",BQG29,"")</f>
        <v/>
      </c>
      <c r="BQN26" s="255" t="str">
        <f t="shared" ref="BQN26:BQN29" ca="1" si="1516">IF(BQI26&lt;&gt;"",BQI26,"")</f>
        <v>Ireland</v>
      </c>
      <c r="BQO26" s="255">
        <f ca="1">SUMPRODUCT((BUI3:BUI42=BQN26)*(BUL3:BUL42=BQN27)*(BUS3:BUS42="W"))+SUMPRODUCT((BUI3:BUI42=BQN26)*(BUL3:BUL42=BQN28)*(BUS3:BUS42="W"))+SUMPRODUCT((BUI3:BUI42=BQN26)*(BUL3:BUL42=BQN29)*(BUS3:BUS42="W"))+SUMPRODUCT((BUI3:BUI42=BQN26)*(BUL3:BUL42=BQN25)*(BUS3:BUS42="W"))+SUMPRODUCT((BUI3:BUI42=BQN27)*(BUL3:BUL42=BQN26)*(BUT3:BUT42="W"))+SUMPRODUCT((BUI3:BUI42=BQN28)*(BUL3:BUL42=BQN26)*(BUT3:BUT42="W"))+SUMPRODUCT((BUI3:BUI42=BQN29)*(BUL3:BUL42=BQN26)*(BUT3:BUT42="W"))+SUMPRODUCT((BUI3:BUI42=BQN25)*(BUL3:BUL42=BQN26)*(BUT3:BUT42="W"))</f>
        <v>0</v>
      </c>
      <c r="BQP26" s="255">
        <f ca="1">SUMPRODUCT((BUI3:BUI42=BQN26)*(BUL3:BUL42=BQN27)*(BUS3:BUS42="D"))+SUMPRODUCT((BUI3:BUI42=BQN26)*(BUL3:BUL42=BQN28)*(BUS3:BUS42="D"))+SUMPRODUCT((BUI3:BUI42=BQN26)*(BUL3:BUL42=BQN29)*(BUS3:BUS42="D"))+SUMPRODUCT((BUI3:BUI42=BQN26)*(BUL3:BUL42=BQN25)*(BUS3:BUS42="D"))+SUMPRODUCT((BUI3:BUI42=BQN27)*(BUL3:BUL42=BQN26)*(BUS3:BUS42="D"))+SUMPRODUCT((BUI3:BUI42=BQN28)*(BUL3:BUL42=BQN26)*(BUS3:BUS42="D"))+SUMPRODUCT((BUI3:BUI42=BQN29)*(BUL3:BUL42=BQN26)*(BUS3:BUS42="D"))+SUMPRODUCT((BUI3:BUI42=BQN25)*(BUL3:BUL42=BQN26)*(BUS3:BUS42="D"))</f>
        <v>0</v>
      </c>
      <c r="BQQ26" s="255">
        <f ca="1">SUMPRODUCT((BUI3:BUI42=BQN26)*(BUL3:BUL42=BQN27)*(BUS3:BUS42="L"))+SUMPRODUCT((BUI3:BUI42=BQN26)*(BUL3:BUL42=BQN28)*(BUS3:BUS42="L"))+SUMPRODUCT((BUI3:BUI42=BQN26)*(BUL3:BUL42=BQN29)*(BUS3:BUS42="L"))+SUMPRODUCT((BUI3:BUI42=BQN26)*(BUL3:BUL42=BQN25)*(BUS3:BUS42="L"))+SUMPRODUCT((BUI3:BUI42=BQN27)*(BUL3:BUL42=BQN26)*(BUT3:BUT42="L"))+SUMPRODUCT((BUI3:BUI42=BQN28)*(BUL3:BUL42=BQN26)*(BUT3:BUT42="L"))+SUMPRODUCT((BUI3:BUI42=BQN29)*(BUL3:BUL42=BQN26)*(BUT3:BUT42="L"))+SUMPRODUCT((BUI3:BUI42=BQN25)*(BUL3:BUL42=BQN26)*(BUT3:BUT42="L"))</f>
        <v>0</v>
      </c>
      <c r="BQR26" s="255">
        <f ca="1">IF(BQN26&lt;&gt;"",VLOOKUP(BQN26,BPO4:BPS29,5,FALSE),0)</f>
        <v>0</v>
      </c>
      <c r="BQS26" s="255">
        <f ca="1">IF(BQN26&lt;&gt;"",VLOOKUP(BQN26,BPO4:BPT29,6,FALSE),0)</f>
        <v>0</v>
      </c>
      <c r="BQT26" s="255">
        <f ca="1">BQR26-BQS26+1000</f>
        <v>1000</v>
      </c>
      <c r="BQU26" s="255">
        <f ca="1">IF(BQN26&lt;&gt;"",VLOOKUP(BQN26,BPO4:BPV29,8,FALSE),0)</f>
        <v>0</v>
      </c>
      <c r="BQV26" s="255">
        <f ca="1">IF(BQN26&lt;&gt;"",VLOOKUP(BQN26,BPO4:BPW29,9,FALSE),0)</f>
        <v>0</v>
      </c>
      <c r="BQW26" s="255">
        <f t="shared" ref="BQW26" ca="1" si="1517">BQU26-BQV26+1000</f>
        <v>1000</v>
      </c>
      <c r="BQX26" s="255">
        <f ca="1">IF(BQN26&lt;&gt;"",VLOOKUP(BQN26,BPO25:BPS29,5,FALSE),"")</f>
        <v>0</v>
      </c>
      <c r="BQY26" s="255">
        <f ca="1">IF(BQN26&lt;&gt;"",VLOOKUP(BQN26,BPO25:BPV29,8,FALSE),"")</f>
        <v>0</v>
      </c>
      <c r="BQZ26" s="255">
        <f ca="1">IF(BQN26&lt;&gt;"",VLOOKUP(BQN26,BPO25:BQC29,15,FALSE),"")</f>
        <v>3</v>
      </c>
      <c r="BRA26" s="255">
        <f ca="1">SUMPRODUCT((BUI3:BUI42=BQN26)*(BUL3:BUL42=BQN27)*BUO3:BUO42)+SUMPRODUCT((BUI3:BUI42=BQN26)*(BUL3:BUL42=BQN28)*BUO3:BUO42)+SUMPRODUCT((BUI3:BUI42=BQN26)*(BUL3:BUL42=BQN29)*BUO3:BUO42)+SUMPRODUCT((BUI3:BUI42=BQN26)*(BUL3:BUL42=BQN25)*BUO3:BUO42)+SUMPRODUCT((BUI3:BUI42=BQN27)*(BUL3:BUL42=BQN26)*BUP3:BUP42)+SUMPRODUCT((BUI3:BUI42=BQN28)*(BUL3:BUL42=BQN26)*BUP3:BUP42)+SUMPRODUCT((BUI3:BUI42=BQN29)*(BUL3:BUL42=BQN26)*BUP3:BUP42)+SUMPRODUCT((BUI3:BUI42=BQN25)*(BUL3:BUL42=BQN26)*BUP3:BUP42)</f>
        <v>0</v>
      </c>
      <c r="BRB26" s="255">
        <f ca="1">SUMPRODUCT((BUI3:BUI42=BQN26)*(BUL3:BUL42=BQN27)*BUQ3:BUQ42)+SUMPRODUCT((BUI3:BUI42=BQN26)*(BUL3:BUL42=BQN28)*BUQ3:BUQ42)+SUMPRODUCT((BUI3:BUI42=BQN26)*(BUL3:BUL42=BQN29)*BUQ3:BUQ42)+SUMPRODUCT((BUI3:BUI42=BQN26)*(BUL3:BUL42=BQN25)*BUQ3:BUQ42)+SUMPRODUCT((BUI3:BUI42=BQN27)*(BUL3:BUL42=BQN26)*BUR3:BUR42)+SUMPRODUCT((BUI3:BUI42=BQN28)*(BUL3:BUL42=BQN26)*BUR3:BUR42)+SUMPRODUCT((BUI3:BUI42=BQN29)*(BUL3:BUL42=BQN26)*BUR3:BUR42)+SUMPRODUCT((BUI3:BUI42=BQN25)*(BUL3:BUL42=BQN26)*BUR3:BUR42)</f>
        <v>0</v>
      </c>
      <c r="BRC26" s="255">
        <f t="shared" ref="BRC26" ca="1" si="1518">BQO26*4+BQP26*2+BRA26+BRB26</f>
        <v>0</v>
      </c>
      <c r="BRD26" s="255">
        <f ca="1">IF(BQN26&lt;&gt;"",RANK(BRC26,BRC25:BRC29),"")</f>
        <v>1</v>
      </c>
      <c r="BRE26" s="255">
        <f ca="1">SUMPRODUCT((BRC25:BRC29=BRC26)*(BQT25:BQT29&gt;BQT26))</f>
        <v>0</v>
      </c>
      <c r="BRF26" s="255">
        <f ca="1">SUMPRODUCT((BRC25:BRC29=BRC26)*(BQT25:BQT29=BQT26)*(BQW25:BQW29&gt;BQW26))</f>
        <v>0</v>
      </c>
      <c r="BRG26" s="255">
        <f ca="1">SUMPRODUCT((BRC25:BRC29=BRC26)*(BQT25:BQT29=BQT26)*(BQW25:BQW29=BQW26)*(BQX25:BQX29&gt;BQX26))</f>
        <v>0</v>
      </c>
      <c r="BRH26" s="255">
        <f ca="1">SUMPRODUCT((BRC25:BRC29=BRC26)*(BQT25:BQT29=BQT26)*(BQW25:BQW29=BQW26)*(BQX25:BQX29=BQX26)*(BQY25:BQY29&gt;BQY26))</f>
        <v>0</v>
      </c>
      <c r="BRI26" s="255">
        <f ca="1">SUMPRODUCT((BRC25:BRC29=BRC26)*(BQT25:BQT29=BQT26)*(BQW25:BQW29=BQW26)*(BQX25:BQX29=BQX26)*(BQY25:BQY29=BQY26)*(BQZ25:BQZ29&gt;BQZ26))</f>
        <v>4</v>
      </c>
      <c r="BRJ26" s="255">
        <f t="shared" ca="1" si="1374"/>
        <v>5</v>
      </c>
      <c r="BRK26" s="255" t="str">
        <f ca="1">IF(BQN26&lt;&gt;"",INDEX(BQN25:BQN29,MATCH(2,BRJ25:BRJ29,0),0),"")</f>
        <v>Romania</v>
      </c>
      <c r="BRL26" s="255" t="str">
        <f ca="1">IF(BQJ25&lt;&gt;"",BQJ25,"")</f>
        <v/>
      </c>
      <c r="BRM26" s="255">
        <f ca="1">SUMPRODUCT((BUI3:BUI42=BRL26)*(BUL3:BUL42=BRL27)*(BUS3:BUS42="W"))+SUMPRODUCT((BUI3:BUI42=BRL26)*(BUL3:BUL42=BRL28)*(BUS3:BUS42="W"))+SUMPRODUCT((BUI3:BUI42=BRL26)*(BUL3:BUL42=BRL29)*(BUS3:BUS42="W"))+SUMPRODUCT((BUI3:BUI42=BRL27)*(BUL3:BUL42=BRL26)*(BUT3:BUT42="W"))+SUMPRODUCT((BUI3:BUI42=BRL28)*(BUL3:BUL42=BRL26)*(BUT3:BUT42="W"))+SUMPRODUCT((BUI3:BUI42=BRL29)*(BUL3:BUL42=BRL26)*(BUT3:BUT42="W"))</f>
        <v>0</v>
      </c>
      <c r="BRN26" s="255">
        <f ca="1">SUMPRODUCT((BUI3:BUI42=BRL26)*(BUL3:BUL42=BRL27)*(BUS3:BUS42="D"))+SUMPRODUCT((BUI3:BUI42=BRL26)*(BUL3:BUL42=BRL28)*(BUS3:BUS42="D"))+SUMPRODUCT((BUI3:BUI42=BRL26)*(BUL3:BUL42=BRL29)*(BUS3:BUS42="D"))+SUMPRODUCT((BUI3:BUI42=BRL27)*(BUL3:BUL42=BRL26)*(BUS3:BUS42="D"))+SUMPRODUCT((BUI3:BUI42=BRL28)*(BUL3:BUL42=BRL26)*(BUS3:BUS42="D"))+SUMPRODUCT((BUI3:BUI42=BRL29)*(BUL3:BUL42=BRL26)*(BUS3:BUS42="D"))</f>
        <v>0</v>
      </c>
      <c r="BRO26" s="255">
        <f ca="1">SUMPRODUCT((BUI3:BUI42=BRL26)*(BUL3:BUL42=BRL27)*(BUS3:BUS42="L"))+SUMPRODUCT((BUI3:BUI42=BRL26)*(BUL3:BUL42=BRL28)*(BUS3:BUS42="L"))+SUMPRODUCT((BUI3:BUI42=BRL26)*(BUL3:BUL42=BRL29)*(BUS3:BUS42="L"))+SUMPRODUCT((BUI3:BUI42=BRL27)*(BUL3:BUL42=BRL26)*(BUT3:BUT42="L"))+SUMPRODUCT((BUI3:BUI42=BRL28)*(BUL3:BUL42=BRL26)*(BUT3:BUT42="L"))+SUMPRODUCT((BUI3:BUI42=BRL29)*(BUL3:BUL42=BRL26)*(BUT3:BUT42="L"))</f>
        <v>0</v>
      </c>
      <c r="BRP26" s="255">
        <f ca="1">IF(BRL26&lt;&gt;"",VLOOKUP(BRL26,BPO4:BPS29,5,FALSE),0)</f>
        <v>0</v>
      </c>
      <c r="BRQ26" s="255">
        <f ca="1">IF(BRL26&lt;&gt;"",VLOOKUP(BRL26,BPO4:BPT29,6,FALSE),0)</f>
        <v>0</v>
      </c>
      <c r="BRR26" s="255">
        <f ca="1">BRP26-BRQ26+1000</f>
        <v>1000</v>
      </c>
      <c r="BRS26" s="255">
        <f ca="1">IF(BRL26&lt;&gt;"",VLOOKUP(BRL26,BPO4:BPV29,8,FALSE),0)</f>
        <v>0</v>
      </c>
      <c r="BRT26" s="255">
        <f ca="1">IF(BRL26&lt;&gt;"",VLOOKUP(BRL26,BPO4:BPW29,9,FALSE),0)</f>
        <v>0</v>
      </c>
      <c r="BRU26" s="255">
        <f ca="1">BRS26-BRT26+1000</f>
        <v>1000</v>
      </c>
      <c r="BRV26" s="255" t="str">
        <f ca="1">IF(BRL26&lt;&gt;"",VLOOKUP(BRL26,BPO25:BPS29,5,FALSE),"")</f>
        <v/>
      </c>
      <c r="BRW26" s="255" t="str">
        <f ca="1">IF(BRL26&lt;&gt;"",VLOOKUP(BRL26,BPO25:BPV29,8,FALSE),"")</f>
        <v/>
      </c>
      <c r="BRX26" s="255" t="str">
        <f ca="1">IF(BRL26&lt;&gt;"",VLOOKUP(BRL26,BPO25:BQC29,15,FALSE),"")</f>
        <v/>
      </c>
      <c r="BRY26" s="255">
        <f ca="1">SUMPRODUCT((BUI3:BUI42=BRL26)*(BUL3:BUL42=BRL27)*BUO3:BUO42)+SUMPRODUCT((BUI3:BUI42=BRL26)*(BUL3:BUL42=BRL28)*BUO3:BUO42)+SUMPRODUCT((BUI3:BUI42=BRL26)*(BUL3:BUL42=BRL29)*BUO3:BUO42)+SUMPRODUCT((BUI3:BUI42=BRL27)*(BUL3:BUL42=BRL26)*BUP3:BUP42)+SUMPRODUCT((BUI3:BUI42=BRL28)*(BUL3:BUL42=BRL26)*BUP3:BUP42)+SUMPRODUCT((BUI3:BUI42=BRL29)*(BUL3:BUL42=BRL26)*BUP3:BUP42)</f>
        <v>0</v>
      </c>
      <c r="BRZ26" s="255">
        <f ca="1">SUMPRODUCT((BUI3:BUI42=BRL26)*(BUL3:BUL42=BRL27)*BUQ3:BUQ42)+SUMPRODUCT((BUI3:BUI42=BRL26)*(BUL3:BUL42=BRL28)*BUQ3:BUQ42)+SUMPRODUCT((BUI3:BUI42=BRL26)*(BUL3:BUL42=BRL29)*BUQ3:BUQ42)+SUMPRODUCT((BUI3:BUI42=BRL27)*(BUL3:BUL42=BRL26)*BUR3:BUR42)+SUMPRODUCT((BUI3:BUI42=BRL28)*(BUL3:BUL42=BRL26)*BUR3:BUR42)+SUMPRODUCT((BUI3:BUI42=BRL29)*(BUL3:BUL42=BRL26)*BUR3:BUR42)</f>
        <v>0</v>
      </c>
      <c r="BSA26" s="255">
        <f ca="1">BRM26*4+BRN26*2+BRY26+BRZ26</f>
        <v>0</v>
      </c>
      <c r="BSB26" s="255" t="str">
        <f ca="1">IF(BRL26&lt;&gt;"",RANK(BSA26,BSA26:BSA29),"")</f>
        <v/>
      </c>
      <c r="BSC26" s="255">
        <f ca="1">SUMPRODUCT((BSA26:BSA29=BSA26)*(BRR26:BRR29&gt;BRR26))</f>
        <v>0</v>
      </c>
      <c r="BSD26" s="255">
        <f ca="1">SUMPRODUCT((BSA26:BSA29=BSA26)*(BRR26:BRR29=BRR26)*(BRU26:BRU29&gt;BRU26))</f>
        <v>0</v>
      </c>
      <c r="BSE26" s="255">
        <f ca="1">SUMPRODUCT((BSA25:BSA29=BSA26)*(BRR25:BRR29=BRR26)*(BRU25:BRU29=BRU26)*(BRV25:BRV29&gt;BRV26))</f>
        <v>0</v>
      </c>
      <c r="BSF26" s="255">
        <f ca="1">SUMPRODUCT((BSA25:BSA29=BSA26)*(BRR25:BRR29=BRR26)*(BRU25:BRU29=BRU26)*(BRV25:BRV29=BRV26)*(BRW25:BRW29&gt;BRW26))</f>
        <v>0</v>
      </c>
      <c r="BSG26" s="255">
        <f ca="1">SUMPRODUCT((BSA25:BSA29=BSA26)*(BRR25:BRR29=BRR26)*(BRU25:BRU29=BRU26)*(BRV25:BRV29=BRV26)*(BRW25:BRW29=BRW26)*(BRX25:BRX29&gt;BRX26))</f>
        <v>0</v>
      </c>
      <c r="BSH26" s="255" t="str">
        <f t="shared" ref="BSH26:BSH29" ca="1" si="1519">IF(BRL26&lt;&gt;"",SUM(BSB26:BSG26)+1,"")</f>
        <v/>
      </c>
      <c r="BSI26" s="255" t="str">
        <f ca="1">IF(BRL26&lt;&gt;"",INDEX(BRL26:BRL29,MATCH(2,BSH26:BSH29,0),0),"")</f>
        <v/>
      </c>
      <c r="BUF26" s="255" t="str">
        <f ca="1">IF(BSI26&lt;&gt;"",BSI26,IF(BRK26&lt;&gt;"",BRK26,BQG26))</f>
        <v>Romania</v>
      </c>
      <c r="BUG26" s="255">
        <v>2</v>
      </c>
      <c r="BUH26" s="255">
        <v>24</v>
      </c>
      <c r="BUI26" s="255" t="str">
        <f t="shared" si="114"/>
        <v>Samoa</v>
      </c>
      <c r="BUJ26" s="255" t="str">
        <f ca="1">IF(OFFSET('All Players'!$W33,0,BUJ$1)&lt;&gt;"",OFFSET('All Players'!$W33,0,BUJ$1),"")</f>
        <v/>
      </c>
      <c r="BUK26" s="255" t="str">
        <f ca="1">IF(OFFSET('All Players'!$Y33,0,BUJ$1)&lt;&gt;"",OFFSET('All Players'!$Y33,0,BUJ$1),"")</f>
        <v/>
      </c>
      <c r="BUL26" s="255" t="str">
        <f t="shared" si="115"/>
        <v>Japan</v>
      </c>
      <c r="BUM26" s="255" t="str">
        <f ca="1">IF(OFFSET('All Players'!$AA33,0,BUL$1)&lt;&gt;"",OFFSET('All Players'!$AA33,0,BUL$1),"")</f>
        <v/>
      </c>
      <c r="BUN26" s="255" t="str">
        <f ca="1">IF(OFFSET('All Players'!$AC33,0,BUM$1)&lt;&gt;"",OFFSET('All Players'!$AC33,0,BUM$1),"")</f>
        <v/>
      </c>
      <c r="BUO26" s="255">
        <f t="shared" ca="1" si="116"/>
        <v>0</v>
      </c>
      <c r="BUP26" s="255">
        <f t="shared" ca="1" si="117"/>
        <v>0</v>
      </c>
      <c r="BUQ26" s="255">
        <f t="shared" ca="1" si="118"/>
        <v>0</v>
      </c>
      <c r="BUR26" s="255">
        <f t="shared" ca="1" si="119"/>
        <v>0</v>
      </c>
      <c r="BUS26" s="255" t="str">
        <f t="shared" ca="1" si="120"/>
        <v/>
      </c>
      <c r="BUT26" s="255" t="str">
        <f t="shared" ca="1" si="121"/>
        <v/>
      </c>
      <c r="BUU26" s="255">
        <f ca="1">VLOOKUP(BUV26,BZM25:BZN29,2,FALSE)</f>
        <v>5</v>
      </c>
      <c r="BUV26" s="255" t="s">
        <v>37</v>
      </c>
      <c r="BUW26" s="255">
        <f t="shared" ca="1" si="1375"/>
        <v>0</v>
      </c>
      <c r="BUX26" s="255">
        <f t="shared" ca="1" si="1376"/>
        <v>0</v>
      </c>
      <c r="BUY26" s="255">
        <f t="shared" ca="1" si="1377"/>
        <v>0</v>
      </c>
      <c r="BUZ26" s="255">
        <f t="shared" ca="1" si="1378"/>
        <v>0</v>
      </c>
      <c r="BVA26" s="255">
        <f t="shared" ref="BVA26:BVA29" ca="1" si="1520">SUMIF(BZS$3:BZS$60,BUV26,BZQ$3:BZQ$60)+SUMIF(BZP$3:BZP$60,BUV26,BZR$3:BZR$60)</f>
        <v>0</v>
      </c>
      <c r="BVB26" s="255">
        <f t="shared" ca="1" si="1379"/>
        <v>1000</v>
      </c>
      <c r="BVC26" s="255">
        <f t="shared" ref="BVC26:BVC29" ca="1" si="1521">SUMIF(BZP:BZP,BUV26,BZT:BZT)+SUMIF(BZS:BZS,BUV26,BZU:BZU)</f>
        <v>0</v>
      </c>
      <c r="BVD26" s="255">
        <f t="shared" ref="BVD26:BVD29" ca="1" si="1522">SUMIF(BZS:BZS,BUV26,BZT:BZT)+SUMIF(BZP:BZP,BUV26,BZU:BZU)</f>
        <v>0</v>
      </c>
      <c r="BVE26" s="255">
        <f t="shared" ca="1" si="1380"/>
        <v>1000</v>
      </c>
      <c r="BVF26" s="255">
        <f t="shared" ca="1" si="1381"/>
        <v>0</v>
      </c>
      <c r="BVG26" s="255">
        <f ca="1">SUMIF(BZP:BZP,BUV26,BZV:BZV)+SUMIF(BZS:BZS,BUV26,BZW:BZW)</f>
        <v>0</v>
      </c>
      <c r="BVH26" s="255">
        <f ca="1">SUMIF(BZP:BZP,BUV26,BZX:BZX)+SUMIF(BZS:BZS,BUV26,BZY:BZY)</f>
        <v>0</v>
      </c>
      <c r="BVI26" s="255">
        <f t="shared" ca="1" si="1382"/>
        <v>0</v>
      </c>
      <c r="BVJ26" s="255">
        <v>3</v>
      </c>
      <c r="BVK26" s="255">
        <f t="shared" ref="BVK26:BVK29" ca="1" si="1523">RANK(BVI26,BVI$25:BVI$29)</f>
        <v>1</v>
      </c>
      <c r="BVM26" s="255">
        <f ca="1">RANK(BVI26,BVI$25:BVI$29)+COUNTIF(BVI$25:BVI26,BVI26)-1</f>
        <v>2</v>
      </c>
      <c r="BVN26" s="255" t="str">
        <f ca="1">INDEX(BUV$25:BUV$29,MATCH(2,BVM$25:BVM$29,0),0)</f>
        <v>Ireland</v>
      </c>
      <c r="BVO26" s="255">
        <f t="shared" ref="BVO26:BVO29" ca="1" si="1524">INDEX(BVK$25:BVK$29,MATCH(BVN26,BUV$25:BUV$29,0),0)</f>
        <v>1</v>
      </c>
      <c r="BVP26" s="255" t="str">
        <f ca="1">IF(BVP25&lt;&gt;"",BVN26,"")</f>
        <v>Ireland</v>
      </c>
      <c r="BVQ26" s="255" t="str">
        <f ca="1">IF(BVQ25&lt;&gt;"",BVN27,"")</f>
        <v/>
      </c>
      <c r="BVR26" s="255" t="str">
        <f ca="1">IF(BVR25&lt;&gt;"",BVN28,"")</f>
        <v/>
      </c>
      <c r="BVS26" s="255" t="str">
        <f ca="1">IF(BVS25&lt;&gt;"",BVN29,"")</f>
        <v/>
      </c>
      <c r="BVU26" s="255" t="str">
        <f t="shared" ref="BVU26:BVU29" ca="1" si="1525">IF(BVP26&lt;&gt;"",BVP26,"")</f>
        <v>Ireland</v>
      </c>
      <c r="BVV26" s="255">
        <f ca="1">SUMPRODUCT((BZP3:BZP42=BVU26)*(BZS3:BZS42=BVU27)*(BZZ3:BZZ42="W"))+SUMPRODUCT((BZP3:BZP42=BVU26)*(BZS3:BZS42=BVU28)*(BZZ3:BZZ42="W"))+SUMPRODUCT((BZP3:BZP42=BVU26)*(BZS3:BZS42=BVU29)*(BZZ3:BZZ42="W"))+SUMPRODUCT((BZP3:BZP42=BVU26)*(BZS3:BZS42=BVU25)*(BZZ3:BZZ42="W"))+SUMPRODUCT((BZP3:BZP42=BVU27)*(BZS3:BZS42=BVU26)*(CAA3:CAA42="W"))+SUMPRODUCT((BZP3:BZP42=BVU28)*(BZS3:BZS42=BVU26)*(CAA3:CAA42="W"))+SUMPRODUCT((BZP3:BZP42=BVU29)*(BZS3:BZS42=BVU26)*(CAA3:CAA42="W"))+SUMPRODUCT((BZP3:BZP42=BVU25)*(BZS3:BZS42=BVU26)*(CAA3:CAA42="W"))</f>
        <v>0</v>
      </c>
      <c r="BVW26" s="255">
        <f ca="1">SUMPRODUCT((BZP3:BZP42=BVU26)*(BZS3:BZS42=BVU27)*(BZZ3:BZZ42="D"))+SUMPRODUCT((BZP3:BZP42=BVU26)*(BZS3:BZS42=BVU28)*(BZZ3:BZZ42="D"))+SUMPRODUCT((BZP3:BZP42=BVU26)*(BZS3:BZS42=BVU29)*(BZZ3:BZZ42="D"))+SUMPRODUCT((BZP3:BZP42=BVU26)*(BZS3:BZS42=BVU25)*(BZZ3:BZZ42="D"))+SUMPRODUCT((BZP3:BZP42=BVU27)*(BZS3:BZS42=BVU26)*(BZZ3:BZZ42="D"))+SUMPRODUCT((BZP3:BZP42=BVU28)*(BZS3:BZS42=BVU26)*(BZZ3:BZZ42="D"))+SUMPRODUCT((BZP3:BZP42=BVU29)*(BZS3:BZS42=BVU26)*(BZZ3:BZZ42="D"))+SUMPRODUCT((BZP3:BZP42=BVU25)*(BZS3:BZS42=BVU26)*(BZZ3:BZZ42="D"))</f>
        <v>0</v>
      </c>
      <c r="BVX26" s="255">
        <f ca="1">SUMPRODUCT((BZP3:BZP42=BVU26)*(BZS3:BZS42=BVU27)*(BZZ3:BZZ42="L"))+SUMPRODUCT((BZP3:BZP42=BVU26)*(BZS3:BZS42=BVU28)*(BZZ3:BZZ42="L"))+SUMPRODUCT((BZP3:BZP42=BVU26)*(BZS3:BZS42=BVU29)*(BZZ3:BZZ42="L"))+SUMPRODUCT((BZP3:BZP42=BVU26)*(BZS3:BZS42=BVU25)*(BZZ3:BZZ42="L"))+SUMPRODUCT((BZP3:BZP42=BVU27)*(BZS3:BZS42=BVU26)*(CAA3:CAA42="L"))+SUMPRODUCT((BZP3:BZP42=BVU28)*(BZS3:BZS42=BVU26)*(CAA3:CAA42="L"))+SUMPRODUCT((BZP3:BZP42=BVU29)*(BZS3:BZS42=BVU26)*(CAA3:CAA42="L"))+SUMPRODUCT((BZP3:BZP42=BVU25)*(BZS3:BZS42=BVU26)*(CAA3:CAA42="L"))</f>
        <v>0</v>
      </c>
      <c r="BVY26" s="255">
        <f ca="1">IF(BVU26&lt;&gt;"",VLOOKUP(BVU26,BUV4:BUZ29,5,FALSE),0)</f>
        <v>0</v>
      </c>
      <c r="BVZ26" s="255">
        <f ca="1">IF(BVU26&lt;&gt;"",VLOOKUP(BVU26,BUV4:BVA29,6,FALSE),0)</f>
        <v>0</v>
      </c>
      <c r="BWA26" s="255">
        <f ca="1">BVY26-BVZ26+1000</f>
        <v>1000</v>
      </c>
      <c r="BWB26" s="255">
        <f ca="1">IF(BVU26&lt;&gt;"",VLOOKUP(BVU26,BUV4:BVC29,8,FALSE),0)</f>
        <v>0</v>
      </c>
      <c r="BWC26" s="255">
        <f ca="1">IF(BVU26&lt;&gt;"",VLOOKUP(BVU26,BUV4:BVD29,9,FALSE),0)</f>
        <v>0</v>
      </c>
      <c r="BWD26" s="255">
        <f t="shared" ref="BWD26" ca="1" si="1526">BWB26-BWC26+1000</f>
        <v>1000</v>
      </c>
      <c r="BWE26" s="255">
        <f ca="1">IF(BVU26&lt;&gt;"",VLOOKUP(BVU26,BUV25:BUZ29,5,FALSE),"")</f>
        <v>0</v>
      </c>
      <c r="BWF26" s="255">
        <f ca="1">IF(BVU26&lt;&gt;"",VLOOKUP(BVU26,BUV25:BVC29,8,FALSE),"")</f>
        <v>0</v>
      </c>
      <c r="BWG26" s="255">
        <f ca="1">IF(BVU26&lt;&gt;"",VLOOKUP(BVU26,BUV25:BVJ29,15,FALSE),"")</f>
        <v>3</v>
      </c>
      <c r="BWH26" s="255">
        <f ca="1">SUMPRODUCT((BZP3:BZP42=BVU26)*(BZS3:BZS42=BVU27)*BZV3:BZV42)+SUMPRODUCT((BZP3:BZP42=BVU26)*(BZS3:BZS42=BVU28)*BZV3:BZV42)+SUMPRODUCT((BZP3:BZP42=BVU26)*(BZS3:BZS42=BVU29)*BZV3:BZV42)+SUMPRODUCT((BZP3:BZP42=BVU26)*(BZS3:BZS42=BVU25)*BZV3:BZV42)+SUMPRODUCT((BZP3:BZP42=BVU27)*(BZS3:BZS42=BVU26)*BZW3:BZW42)+SUMPRODUCT((BZP3:BZP42=BVU28)*(BZS3:BZS42=BVU26)*BZW3:BZW42)+SUMPRODUCT((BZP3:BZP42=BVU29)*(BZS3:BZS42=BVU26)*BZW3:BZW42)+SUMPRODUCT((BZP3:BZP42=BVU25)*(BZS3:BZS42=BVU26)*BZW3:BZW42)</f>
        <v>0</v>
      </c>
      <c r="BWI26" s="255">
        <f ca="1">SUMPRODUCT((BZP3:BZP42=BVU26)*(BZS3:BZS42=BVU27)*BZX3:BZX42)+SUMPRODUCT((BZP3:BZP42=BVU26)*(BZS3:BZS42=BVU28)*BZX3:BZX42)+SUMPRODUCT((BZP3:BZP42=BVU26)*(BZS3:BZS42=BVU29)*BZX3:BZX42)+SUMPRODUCT((BZP3:BZP42=BVU26)*(BZS3:BZS42=BVU25)*BZX3:BZX42)+SUMPRODUCT((BZP3:BZP42=BVU27)*(BZS3:BZS42=BVU26)*BZY3:BZY42)+SUMPRODUCT((BZP3:BZP42=BVU28)*(BZS3:BZS42=BVU26)*BZY3:BZY42)+SUMPRODUCT((BZP3:BZP42=BVU29)*(BZS3:BZS42=BVU26)*BZY3:BZY42)+SUMPRODUCT((BZP3:BZP42=BVU25)*(BZS3:BZS42=BVU26)*BZY3:BZY42)</f>
        <v>0</v>
      </c>
      <c r="BWJ26" s="255">
        <f t="shared" ref="BWJ26" ca="1" si="1527">BVV26*4+BVW26*2+BWH26+BWI26</f>
        <v>0</v>
      </c>
      <c r="BWK26" s="255">
        <f ca="1">IF(BVU26&lt;&gt;"",RANK(BWJ26,BWJ25:BWJ29),"")</f>
        <v>1</v>
      </c>
      <c r="BWL26" s="255">
        <f ca="1">SUMPRODUCT((BWJ25:BWJ29=BWJ26)*(BWA25:BWA29&gt;BWA26))</f>
        <v>0</v>
      </c>
      <c r="BWM26" s="255">
        <f ca="1">SUMPRODUCT((BWJ25:BWJ29=BWJ26)*(BWA25:BWA29=BWA26)*(BWD25:BWD29&gt;BWD26))</f>
        <v>0</v>
      </c>
      <c r="BWN26" s="255">
        <f ca="1">SUMPRODUCT((BWJ25:BWJ29=BWJ26)*(BWA25:BWA29=BWA26)*(BWD25:BWD29=BWD26)*(BWE25:BWE29&gt;BWE26))</f>
        <v>0</v>
      </c>
      <c r="BWO26" s="255">
        <f ca="1">SUMPRODUCT((BWJ25:BWJ29=BWJ26)*(BWA25:BWA29=BWA26)*(BWD25:BWD29=BWD26)*(BWE25:BWE29=BWE26)*(BWF25:BWF29&gt;BWF26))</f>
        <v>0</v>
      </c>
      <c r="BWP26" s="255">
        <f ca="1">SUMPRODUCT((BWJ25:BWJ29=BWJ26)*(BWA25:BWA29=BWA26)*(BWD25:BWD29=BWD26)*(BWE25:BWE29=BWE26)*(BWF25:BWF29=BWF26)*(BWG25:BWG29&gt;BWG26))</f>
        <v>4</v>
      </c>
      <c r="BWQ26" s="255">
        <f t="shared" ca="1" si="1383"/>
        <v>5</v>
      </c>
      <c r="BWR26" s="255" t="str">
        <f ca="1">IF(BVU26&lt;&gt;"",INDEX(BVU25:BVU29,MATCH(2,BWQ25:BWQ29,0),0),"")</f>
        <v>Romania</v>
      </c>
      <c r="BWS26" s="255" t="str">
        <f ca="1">IF(BVQ25&lt;&gt;"",BVQ25,"")</f>
        <v/>
      </c>
      <c r="BWT26" s="255">
        <f ca="1">SUMPRODUCT((BZP3:BZP42=BWS26)*(BZS3:BZS42=BWS27)*(BZZ3:BZZ42="W"))+SUMPRODUCT((BZP3:BZP42=BWS26)*(BZS3:BZS42=BWS28)*(BZZ3:BZZ42="W"))+SUMPRODUCT((BZP3:BZP42=BWS26)*(BZS3:BZS42=BWS29)*(BZZ3:BZZ42="W"))+SUMPRODUCT((BZP3:BZP42=BWS27)*(BZS3:BZS42=BWS26)*(CAA3:CAA42="W"))+SUMPRODUCT((BZP3:BZP42=BWS28)*(BZS3:BZS42=BWS26)*(CAA3:CAA42="W"))+SUMPRODUCT((BZP3:BZP42=BWS29)*(BZS3:BZS42=BWS26)*(CAA3:CAA42="W"))</f>
        <v>0</v>
      </c>
      <c r="BWU26" s="255">
        <f ca="1">SUMPRODUCT((BZP3:BZP42=BWS26)*(BZS3:BZS42=BWS27)*(BZZ3:BZZ42="D"))+SUMPRODUCT((BZP3:BZP42=BWS26)*(BZS3:BZS42=BWS28)*(BZZ3:BZZ42="D"))+SUMPRODUCT((BZP3:BZP42=BWS26)*(BZS3:BZS42=BWS29)*(BZZ3:BZZ42="D"))+SUMPRODUCT((BZP3:BZP42=BWS27)*(BZS3:BZS42=BWS26)*(BZZ3:BZZ42="D"))+SUMPRODUCT((BZP3:BZP42=BWS28)*(BZS3:BZS42=BWS26)*(BZZ3:BZZ42="D"))+SUMPRODUCT((BZP3:BZP42=BWS29)*(BZS3:BZS42=BWS26)*(BZZ3:BZZ42="D"))</f>
        <v>0</v>
      </c>
      <c r="BWV26" s="255">
        <f ca="1">SUMPRODUCT((BZP3:BZP42=BWS26)*(BZS3:BZS42=BWS27)*(BZZ3:BZZ42="L"))+SUMPRODUCT((BZP3:BZP42=BWS26)*(BZS3:BZS42=BWS28)*(BZZ3:BZZ42="L"))+SUMPRODUCT((BZP3:BZP42=BWS26)*(BZS3:BZS42=BWS29)*(BZZ3:BZZ42="L"))+SUMPRODUCT((BZP3:BZP42=BWS27)*(BZS3:BZS42=BWS26)*(CAA3:CAA42="L"))+SUMPRODUCT((BZP3:BZP42=BWS28)*(BZS3:BZS42=BWS26)*(CAA3:CAA42="L"))+SUMPRODUCT((BZP3:BZP42=BWS29)*(BZS3:BZS42=BWS26)*(CAA3:CAA42="L"))</f>
        <v>0</v>
      </c>
      <c r="BWW26" s="255">
        <f ca="1">IF(BWS26&lt;&gt;"",VLOOKUP(BWS26,BUV4:BUZ29,5,FALSE),0)</f>
        <v>0</v>
      </c>
      <c r="BWX26" s="255">
        <f ca="1">IF(BWS26&lt;&gt;"",VLOOKUP(BWS26,BUV4:BVA29,6,FALSE),0)</f>
        <v>0</v>
      </c>
      <c r="BWY26" s="255">
        <f ca="1">BWW26-BWX26+1000</f>
        <v>1000</v>
      </c>
      <c r="BWZ26" s="255">
        <f ca="1">IF(BWS26&lt;&gt;"",VLOOKUP(BWS26,BUV4:BVC29,8,FALSE),0)</f>
        <v>0</v>
      </c>
      <c r="BXA26" s="255">
        <f ca="1">IF(BWS26&lt;&gt;"",VLOOKUP(BWS26,BUV4:BVD29,9,FALSE),0)</f>
        <v>0</v>
      </c>
      <c r="BXB26" s="255">
        <f ca="1">BWZ26-BXA26+1000</f>
        <v>1000</v>
      </c>
      <c r="BXC26" s="255" t="str">
        <f ca="1">IF(BWS26&lt;&gt;"",VLOOKUP(BWS26,BUV25:BUZ29,5,FALSE),"")</f>
        <v/>
      </c>
      <c r="BXD26" s="255" t="str">
        <f ca="1">IF(BWS26&lt;&gt;"",VLOOKUP(BWS26,BUV25:BVC29,8,FALSE),"")</f>
        <v/>
      </c>
      <c r="BXE26" s="255" t="str">
        <f ca="1">IF(BWS26&lt;&gt;"",VLOOKUP(BWS26,BUV25:BVJ29,15,FALSE),"")</f>
        <v/>
      </c>
      <c r="BXF26" s="255">
        <f ca="1">SUMPRODUCT((BZP3:BZP42=BWS26)*(BZS3:BZS42=BWS27)*BZV3:BZV42)+SUMPRODUCT((BZP3:BZP42=BWS26)*(BZS3:BZS42=BWS28)*BZV3:BZV42)+SUMPRODUCT((BZP3:BZP42=BWS26)*(BZS3:BZS42=BWS29)*BZV3:BZV42)+SUMPRODUCT((BZP3:BZP42=BWS27)*(BZS3:BZS42=BWS26)*BZW3:BZW42)+SUMPRODUCT((BZP3:BZP42=BWS28)*(BZS3:BZS42=BWS26)*BZW3:BZW42)+SUMPRODUCT((BZP3:BZP42=BWS29)*(BZS3:BZS42=BWS26)*BZW3:BZW42)</f>
        <v>0</v>
      </c>
      <c r="BXG26" s="255">
        <f ca="1">SUMPRODUCT((BZP3:BZP42=BWS26)*(BZS3:BZS42=BWS27)*BZX3:BZX42)+SUMPRODUCT((BZP3:BZP42=BWS26)*(BZS3:BZS42=BWS28)*BZX3:BZX42)+SUMPRODUCT((BZP3:BZP42=BWS26)*(BZS3:BZS42=BWS29)*BZX3:BZX42)+SUMPRODUCT((BZP3:BZP42=BWS27)*(BZS3:BZS42=BWS26)*BZY3:BZY42)+SUMPRODUCT((BZP3:BZP42=BWS28)*(BZS3:BZS42=BWS26)*BZY3:BZY42)+SUMPRODUCT((BZP3:BZP42=BWS29)*(BZS3:BZS42=BWS26)*BZY3:BZY42)</f>
        <v>0</v>
      </c>
      <c r="BXH26" s="255">
        <f ca="1">BWT26*4+BWU26*2+BXF26+BXG26</f>
        <v>0</v>
      </c>
      <c r="BXI26" s="255" t="str">
        <f ca="1">IF(BWS26&lt;&gt;"",RANK(BXH26,BXH26:BXH29),"")</f>
        <v/>
      </c>
      <c r="BXJ26" s="255">
        <f ca="1">SUMPRODUCT((BXH26:BXH29=BXH26)*(BWY26:BWY29&gt;BWY26))</f>
        <v>0</v>
      </c>
      <c r="BXK26" s="255">
        <f ca="1">SUMPRODUCT((BXH26:BXH29=BXH26)*(BWY26:BWY29=BWY26)*(BXB26:BXB29&gt;BXB26))</f>
        <v>0</v>
      </c>
      <c r="BXL26" s="255">
        <f ca="1">SUMPRODUCT((BXH25:BXH29=BXH26)*(BWY25:BWY29=BWY26)*(BXB25:BXB29=BXB26)*(BXC25:BXC29&gt;BXC26))</f>
        <v>0</v>
      </c>
      <c r="BXM26" s="255">
        <f ca="1">SUMPRODUCT((BXH25:BXH29=BXH26)*(BWY25:BWY29=BWY26)*(BXB25:BXB29=BXB26)*(BXC25:BXC29=BXC26)*(BXD25:BXD29&gt;BXD26))</f>
        <v>0</v>
      </c>
      <c r="BXN26" s="255">
        <f ca="1">SUMPRODUCT((BXH25:BXH29=BXH26)*(BWY25:BWY29=BWY26)*(BXB25:BXB29=BXB26)*(BXC25:BXC29=BXC26)*(BXD25:BXD29=BXD26)*(BXE25:BXE29&gt;BXE26))</f>
        <v>0</v>
      </c>
      <c r="BXO26" s="255" t="str">
        <f t="shared" ref="BXO26:BXO29" ca="1" si="1528">IF(BWS26&lt;&gt;"",SUM(BXI26:BXN26)+1,"")</f>
        <v/>
      </c>
      <c r="BXP26" s="255" t="str">
        <f ca="1">IF(BWS26&lt;&gt;"",INDEX(BWS26:BWS29,MATCH(2,BXO26:BXO29,0),0),"")</f>
        <v/>
      </c>
      <c r="BZM26" s="255" t="str">
        <f ca="1">IF(BXP26&lt;&gt;"",BXP26,IF(BWR26&lt;&gt;"",BWR26,BVN26))</f>
        <v>Romania</v>
      </c>
      <c r="BZN26" s="255">
        <v>2</v>
      </c>
      <c r="BZO26" s="255">
        <v>24</v>
      </c>
      <c r="BZP26" s="255" t="str">
        <f t="shared" si="122"/>
        <v>Samoa</v>
      </c>
      <c r="BZQ26" s="255" t="str">
        <f ca="1">IF(OFFSET('All Players'!$W33,0,BZQ$1)&lt;&gt;"",OFFSET('All Players'!$W33,0,BZQ$1),"")</f>
        <v/>
      </c>
      <c r="BZR26" s="255" t="str">
        <f ca="1">IF(OFFSET('All Players'!$Y33,0,BZQ$1)&lt;&gt;"",OFFSET('All Players'!$Y33,0,BZQ$1),"")</f>
        <v/>
      </c>
      <c r="BZS26" s="255" t="str">
        <f t="shared" si="123"/>
        <v>Japan</v>
      </c>
      <c r="BZT26" s="255" t="str">
        <f ca="1">IF(OFFSET('All Players'!$AA33,0,BZS$1)&lt;&gt;"",OFFSET('All Players'!$AA33,0,BZS$1),"")</f>
        <v/>
      </c>
      <c r="BZU26" s="255" t="str">
        <f ca="1">IF(OFFSET('All Players'!$AC33,0,BZT$1)&lt;&gt;"",OFFSET('All Players'!$AC33,0,BZT$1),"")</f>
        <v/>
      </c>
      <c r="BZV26" s="255">
        <f t="shared" ca="1" si="124"/>
        <v>0</v>
      </c>
      <c r="BZW26" s="255">
        <f t="shared" ca="1" si="125"/>
        <v>0</v>
      </c>
      <c r="BZX26" s="255">
        <f t="shared" ca="1" si="126"/>
        <v>0</v>
      </c>
      <c r="BZY26" s="255">
        <f t="shared" ca="1" si="127"/>
        <v>0</v>
      </c>
      <c r="BZZ26" s="255" t="str">
        <f t="shared" ca="1" si="128"/>
        <v/>
      </c>
      <c r="CAA26" s="255" t="str">
        <f t="shared" ca="1" si="129"/>
        <v/>
      </c>
      <c r="CAB26" s="255">
        <f ca="1">VLOOKUP(CAC26,CET25:CEU29,2,FALSE)</f>
        <v>5</v>
      </c>
      <c r="CAC26" s="255" t="s">
        <v>37</v>
      </c>
      <c r="CAD26" s="255">
        <f t="shared" ca="1" si="1384"/>
        <v>0</v>
      </c>
      <c r="CAE26" s="255">
        <f t="shared" ca="1" si="1385"/>
        <v>0</v>
      </c>
      <c r="CAF26" s="255">
        <f t="shared" ca="1" si="1386"/>
        <v>0</v>
      </c>
      <c r="CAG26" s="255">
        <f t="shared" ca="1" si="1387"/>
        <v>0</v>
      </c>
      <c r="CAH26" s="255">
        <f t="shared" ref="CAH26:CAH29" ca="1" si="1529">SUMIF(CEZ$3:CEZ$60,CAC26,CEX$3:CEX$60)+SUMIF(CEW$3:CEW$60,CAC26,CEY$3:CEY$60)</f>
        <v>0</v>
      </c>
      <c r="CAI26" s="255">
        <f t="shared" ca="1" si="1388"/>
        <v>1000</v>
      </c>
      <c r="CAJ26" s="255">
        <f t="shared" ref="CAJ26:CAJ29" ca="1" si="1530">SUMIF(CEW:CEW,CAC26,CFA:CFA)+SUMIF(CEZ:CEZ,CAC26,CFB:CFB)</f>
        <v>0</v>
      </c>
      <c r="CAK26" s="255">
        <f t="shared" ref="CAK26:CAK29" ca="1" si="1531">SUMIF(CEZ:CEZ,CAC26,CFA:CFA)+SUMIF(CEW:CEW,CAC26,CFB:CFB)</f>
        <v>0</v>
      </c>
      <c r="CAL26" s="255">
        <f t="shared" ca="1" si="1389"/>
        <v>1000</v>
      </c>
      <c r="CAM26" s="255">
        <f t="shared" ca="1" si="1390"/>
        <v>0</v>
      </c>
      <c r="CAN26" s="255">
        <f ca="1">SUMIF(CEW:CEW,CAC26,CFC:CFC)+SUMIF(CEZ:CEZ,CAC26,CFD:CFD)</f>
        <v>0</v>
      </c>
      <c r="CAO26" s="255">
        <f ca="1">SUMIF(CEW:CEW,CAC26,CFE:CFE)+SUMIF(CEZ:CEZ,CAC26,CFF:CFF)</f>
        <v>0</v>
      </c>
      <c r="CAP26" s="255">
        <f t="shared" ca="1" si="1391"/>
        <v>0</v>
      </c>
      <c r="CAQ26" s="255">
        <v>3</v>
      </c>
      <c r="CAR26" s="255">
        <f t="shared" ref="CAR26:CAR29" ca="1" si="1532">RANK(CAP26,CAP$25:CAP$29)</f>
        <v>1</v>
      </c>
      <c r="CAT26" s="255">
        <f ca="1">RANK(CAP26,CAP$25:CAP$29)+COUNTIF(CAP$25:CAP26,CAP26)-1</f>
        <v>2</v>
      </c>
      <c r="CAU26" s="255" t="str">
        <f ca="1">INDEX(CAC$25:CAC$29,MATCH(2,CAT$25:CAT$29,0),0)</f>
        <v>Ireland</v>
      </c>
      <c r="CAV26" s="255">
        <f t="shared" ref="CAV26:CAV29" ca="1" si="1533">INDEX(CAR$25:CAR$29,MATCH(CAU26,CAC$25:CAC$29,0),0)</f>
        <v>1</v>
      </c>
      <c r="CAW26" s="255" t="str">
        <f ca="1">IF(CAW25&lt;&gt;"",CAU26,"")</f>
        <v>Ireland</v>
      </c>
      <c r="CAX26" s="255" t="str">
        <f ca="1">IF(CAX25&lt;&gt;"",CAU27,"")</f>
        <v/>
      </c>
      <c r="CAY26" s="255" t="str">
        <f ca="1">IF(CAY25&lt;&gt;"",CAU28,"")</f>
        <v/>
      </c>
      <c r="CAZ26" s="255" t="str">
        <f ca="1">IF(CAZ25&lt;&gt;"",CAU29,"")</f>
        <v/>
      </c>
      <c r="CBB26" s="255" t="str">
        <f t="shared" ref="CBB26:CBB29" ca="1" si="1534">IF(CAW26&lt;&gt;"",CAW26,"")</f>
        <v>Ireland</v>
      </c>
      <c r="CBC26" s="255">
        <f ca="1">SUMPRODUCT((CEW3:CEW42=CBB26)*(CEZ3:CEZ42=CBB27)*(CFG3:CFG42="W"))+SUMPRODUCT((CEW3:CEW42=CBB26)*(CEZ3:CEZ42=CBB28)*(CFG3:CFG42="W"))+SUMPRODUCT((CEW3:CEW42=CBB26)*(CEZ3:CEZ42=CBB29)*(CFG3:CFG42="W"))+SUMPRODUCT((CEW3:CEW42=CBB26)*(CEZ3:CEZ42=CBB25)*(CFG3:CFG42="W"))+SUMPRODUCT((CEW3:CEW42=CBB27)*(CEZ3:CEZ42=CBB26)*(CFH3:CFH42="W"))+SUMPRODUCT((CEW3:CEW42=CBB28)*(CEZ3:CEZ42=CBB26)*(CFH3:CFH42="W"))+SUMPRODUCT((CEW3:CEW42=CBB29)*(CEZ3:CEZ42=CBB26)*(CFH3:CFH42="W"))+SUMPRODUCT((CEW3:CEW42=CBB25)*(CEZ3:CEZ42=CBB26)*(CFH3:CFH42="W"))</f>
        <v>0</v>
      </c>
      <c r="CBD26" s="255">
        <f ca="1">SUMPRODUCT((CEW3:CEW42=CBB26)*(CEZ3:CEZ42=CBB27)*(CFG3:CFG42="D"))+SUMPRODUCT((CEW3:CEW42=CBB26)*(CEZ3:CEZ42=CBB28)*(CFG3:CFG42="D"))+SUMPRODUCT((CEW3:CEW42=CBB26)*(CEZ3:CEZ42=CBB29)*(CFG3:CFG42="D"))+SUMPRODUCT((CEW3:CEW42=CBB26)*(CEZ3:CEZ42=CBB25)*(CFG3:CFG42="D"))+SUMPRODUCT((CEW3:CEW42=CBB27)*(CEZ3:CEZ42=CBB26)*(CFG3:CFG42="D"))+SUMPRODUCT((CEW3:CEW42=CBB28)*(CEZ3:CEZ42=CBB26)*(CFG3:CFG42="D"))+SUMPRODUCT((CEW3:CEW42=CBB29)*(CEZ3:CEZ42=CBB26)*(CFG3:CFG42="D"))+SUMPRODUCT((CEW3:CEW42=CBB25)*(CEZ3:CEZ42=CBB26)*(CFG3:CFG42="D"))</f>
        <v>0</v>
      </c>
      <c r="CBE26" s="255">
        <f ca="1">SUMPRODUCT((CEW3:CEW42=CBB26)*(CEZ3:CEZ42=CBB27)*(CFG3:CFG42="L"))+SUMPRODUCT((CEW3:CEW42=CBB26)*(CEZ3:CEZ42=CBB28)*(CFG3:CFG42="L"))+SUMPRODUCT((CEW3:CEW42=CBB26)*(CEZ3:CEZ42=CBB29)*(CFG3:CFG42="L"))+SUMPRODUCT((CEW3:CEW42=CBB26)*(CEZ3:CEZ42=CBB25)*(CFG3:CFG42="L"))+SUMPRODUCT((CEW3:CEW42=CBB27)*(CEZ3:CEZ42=CBB26)*(CFH3:CFH42="L"))+SUMPRODUCT((CEW3:CEW42=CBB28)*(CEZ3:CEZ42=CBB26)*(CFH3:CFH42="L"))+SUMPRODUCT((CEW3:CEW42=CBB29)*(CEZ3:CEZ42=CBB26)*(CFH3:CFH42="L"))+SUMPRODUCT((CEW3:CEW42=CBB25)*(CEZ3:CEZ42=CBB26)*(CFH3:CFH42="L"))</f>
        <v>0</v>
      </c>
      <c r="CBF26" s="255">
        <f ca="1">IF(CBB26&lt;&gt;"",VLOOKUP(CBB26,CAC4:CAG29,5,FALSE),0)</f>
        <v>0</v>
      </c>
      <c r="CBG26" s="255">
        <f ca="1">IF(CBB26&lt;&gt;"",VLOOKUP(CBB26,CAC4:CAH29,6,FALSE),0)</f>
        <v>0</v>
      </c>
      <c r="CBH26" s="255">
        <f ca="1">CBF26-CBG26+1000</f>
        <v>1000</v>
      </c>
      <c r="CBI26" s="255">
        <f ca="1">IF(CBB26&lt;&gt;"",VLOOKUP(CBB26,CAC4:CAJ29,8,FALSE),0)</f>
        <v>0</v>
      </c>
      <c r="CBJ26" s="255">
        <f ca="1">IF(CBB26&lt;&gt;"",VLOOKUP(CBB26,CAC4:CAK29,9,FALSE),0)</f>
        <v>0</v>
      </c>
      <c r="CBK26" s="255">
        <f t="shared" ref="CBK26" ca="1" si="1535">CBI26-CBJ26+1000</f>
        <v>1000</v>
      </c>
      <c r="CBL26" s="255">
        <f ca="1">IF(CBB26&lt;&gt;"",VLOOKUP(CBB26,CAC25:CAG29,5,FALSE),"")</f>
        <v>0</v>
      </c>
      <c r="CBM26" s="255">
        <f ca="1">IF(CBB26&lt;&gt;"",VLOOKUP(CBB26,CAC25:CAJ29,8,FALSE),"")</f>
        <v>0</v>
      </c>
      <c r="CBN26" s="255">
        <f ca="1">IF(CBB26&lt;&gt;"",VLOOKUP(CBB26,CAC25:CAQ29,15,FALSE),"")</f>
        <v>3</v>
      </c>
      <c r="CBO26" s="255">
        <f ca="1">SUMPRODUCT((CEW3:CEW42=CBB26)*(CEZ3:CEZ42=CBB27)*CFC3:CFC42)+SUMPRODUCT((CEW3:CEW42=CBB26)*(CEZ3:CEZ42=CBB28)*CFC3:CFC42)+SUMPRODUCT((CEW3:CEW42=CBB26)*(CEZ3:CEZ42=CBB29)*CFC3:CFC42)+SUMPRODUCT((CEW3:CEW42=CBB26)*(CEZ3:CEZ42=CBB25)*CFC3:CFC42)+SUMPRODUCT((CEW3:CEW42=CBB27)*(CEZ3:CEZ42=CBB26)*CFD3:CFD42)+SUMPRODUCT((CEW3:CEW42=CBB28)*(CEZ3:CEZ42=CBB26)*CFD3:CFD42)+SUMPRODUCT((CEW3:CEW42=CBB29)*(CEZ3:CEZ42=CBB26)*CFD3:CFD42)+SUMPRODUCT((CEW3:CEW42=CBB25)*(CEZ3:CEZ42=CBB26)*CFD3:CFD42)</f>
        <v>0</v>
      </c>
      <c r="CBP26" s="255">
        <f ca="1">SUMPRODUCT((CEW3:CEW42=CBB26)*(CEZ3:CEZ42=CBB27)*CFE3:CFE42)+SUMPRODUCT((CEW3:CEW42=CBB26)*(CEZ3:CEZ42=CBB28)*CFE3:CFE42)+SUMPRODUCT((CEW3:CEW42=CBB26)*(CEZ3:CEZ42=CBB29)*CFE3:CFE42)+SUMPRODUCT((CEW3:CEW42=CBB26)*(CEZ3:CEZ42=CBB25)*CFE3:CFE42)+SUMPRODUCT((CEW3:CEW42=CBB27)*(CEZ3:CEZ42=CBB26)*CFF3:CFF42)+SUMPRODUCT((CEW3:CEW42=CBB28)*(CEZ3:CEZ42=CBB26)*CFF3:CFF42)+SUMPRODUCT((CEW3:CEW42=CBB29)*(CEZ3:CEZ42=CBB26)*CFF3:CFF42)+SUMPRODUCT((CEW3:CEW42=CBB25)*(CEZ3:CEZ42=CBB26)*CFF3:CFF42)</f>
        <v>0</v>
      </c>
      <c r="CBQ26" s="255">
        <f t="shared" ref="CBQ26" ca="1" si="1536">CBC26*4+CBD26*2+CBO26+CBP26</f>
        <v>0</v>
      </c>
      <c r="CBR26" s="255">
        <f ca="1">IF(CBB26&lt;&gt;"",RANK(CBQ26,CBQ25:CBQ29),"")</f>
        <v>1</v>
      </c>
      <c r="CBS26" s="255">
        <f ca="1">SUMPRODUCT((CBQ25:CBQ29=CBQ26)*(CBH25:CBH29&gt;CBH26))</f>
        <v>0</v>
      </c>
      <c r="CBT26" s="255">
        <f ca="1">SUMPRODUCT((CBQ25:CBQ29=CBQ26)*(CBH25:CBH29=CBH26)*(CBK25:CBK29&gt;CBK26))</f>
        <v>0</v>
      </c>
      <c r="CBU26" s="255">
        <f ca="1">SUMPRODUCT((CBQ25:CBQ29=CBQ26)*(CBH25:CBH29=CBH26)*(CBK25:CBK29=CBK26)*(CBL25:CBL29&gt;CBL26))</f>
        <v>0</v>
      </c>
      <c r="CBV26" s="255">
        <f ca="1">SUMPRODUCT((CBQ25:CBQ29=CBQ26)*(CBH25:CBH29=CBH26)*(CBK25:CBK29=CBK26)*(CBL25:CBL29=CBL26)*(CBM25:CBM29&gt;CBM26))</f>
        <v>0</v>
      </c>
      <c r="CBW26" s="255">
        <f ca="1">SUMPRODUCT((CBQ25:CBQ29=CBQ26)*(CBH25:CBH29=CBH26)*(CBK25:CBK29=CBK26)*(CBL25:CBL29=CBL26)*(CBM25:CBM29=CBM26)*(CBN25:CBN29&gt;CBN26))</f>
        <v>4</v>
      </c>
      <c r="CBX26" s="255">
        <f t="shared" ca="1" si="1392"/>
        <v>5</v>
      </c>
      <c r="CBY26" s="255" t="str">
        <f ca="1">IF(CBB26&lt;&gt;"",INDEX(CBB25:CBB29,MATCH(2,CBX25:CBX29,0),0),"")</f>
        <v>Romania</v>
      </c>
      <c r="CBZ26" s="255" t="str">
        <f ca="1">IF(CAX25&lt;&gt;"",CAX25,"")</f>
        <v/>
      </c>
      <c r="CCA26" s="255">
        <f ca="1">SUMPRODUCT((CEW3:CEW42=CBZ26)*(CEZ3:CEZ42=CBZ27)*(CFG3:CFG42="W"))+SUMPRODUCT((CEW3:CEW42=CBZ26)*(CEZ3:CEZ42=CBZ28)*(CFG3:CFG42="W"))+SUMPRODUCT((CEW3:CEW42=CBZ26)*(CEZ3:CEZ42=CBZ29)*(CFG3:CFG42="W"))+SUMPRODUCT((CEW3:CEW42=CBZ27)*(CEZ3:CEZ42=CBZ26)*(CFH3:CFH42="W"))+SUMPRODUCT((CEW3:CEW42=CBZ28)*(CEZ3:CEZ42=CBZ26)*(CFH3:CFH42="W"))+SUMPRODUCT((CEW3:CEW42=CBZ29)*(CEZ3:CEZ42=CBZ26)*(CFH3:CFH42="W"))</f>
        <v>0</v>
      </c>
      <c r="CCB26" s="255">
        <f ca="1">SUMPRODUCT((CEW3:CEW42=CBZ26)*(CEZ3:CEZ42=CBZ27)*(CFG3:CFG42="D"))+SUMPRODUCT((CEW3:CEW42=CBZ26)*(CEZ3:CEZ42=CBZ28)*(CFG3:CFG42="D"))+SUMPRODUCT((CEW3:CEW42=CBZ26)*(CEZ3:CEZ42=CBZ29)*(CFG3:CFG42="D"))+SUMPRODUCT((CEW3:CEW42=CBZ27)*(CEZ3:CEZ42=CBZ26)*(CFG3:CFG42="D"))+SUMPRODUCT((CEW3:CEW42=CBZ28)*(CEZ3:CEZ42=CBZ26)*(CFG3:CFG42="D"))+SUMPRODUCT((CEW3:CEW42=CBZ29)*(CEZ3:CEZ42=CBZ26)*(CFG3:CFG42="D"))</f>
        <v>0</v>
      </c>
      <c r="CCC26" s="255">
        <f ca="1">SUMPRODUCT((CEW3:CEW42=CBZ26)*(CEZ3:CEZ42=CBZ27)*(CFG3:CFG42="L"))+SUMPRODUCT((CEW3:CEW42=CBZ26)*(CEZ3:CEZ42=CBZ28)*(CFG3:CFG42="L"))+SUMPRODUCT((CEW3:CEW42=CBZ26)*(CEZ3:CEZ42=CBZ29)*(CFG3:CFG42="L"))+SUMPRODUCT((CEW3:CEW42=CBZ27)*(CEZ3:CEZ42=CBZ26)*(CFH3:CFH42="L"))+SUMPRODUCT((CEW3:CEW42=CBZ28)*(CEZ3:CEZ42=CBZ26)*(CFH3:CFH42="L"))+SUMPRODUCT((CEW3:CEW42=CBZ29)*(CEZ3:CEZ42=CBZ26)*(CFH3:CFH42="L"))</f>
        <v>0</v>
      </c>
      <c r="CCD26" s="255">
        <f ca="1">IF(CBZ26&lt;&gt;"",VLOOKUP(CBZ26,CAC4:CAG29,5,FALSE),0)</f>
        <v>0</v>
      </c>
      <c r="CCE26" s="255">
        <f ca="1">IF(CBZ26&lt;&gt;"",VLOOKUP(CBZ26,CAC4:CAH29,6,FALSE),0)</f>
        <v>0</v>
      </c>
      <c r="CCF26" s="255">
        <f ca="1">CCD26-CCE26+1000</f>
        <v>1000</v>
      </c>
      <c r="CCG26" s="255">
        <f ca="1">IF(CBZ26&lt;&gt;"",VLOOKUP(CBZ26,CAC4:CAJ29,8,FALSE),0)</f>
        <v>0</v>
      </c>
      <c r="CCH26" s="255">
        <f ca="1">IF(CBZ26&lt;&gt;"",VLOOKUP(CBZ26,CAC4:CAK29,9,FALSE),0)</f>
        <v>0</v>
      </c>
      <c r="CCI26" s="255">
        <f ca="1">CCG26-CCH26+1000</f>
        <v>1000</v>
      </c>
      <c r="CCJ26" s="255" t="str">
        <f ca="1">IF(CBZ26&lt;&gt;"",VLOOKUP(CBZ26,CAC25:CAG29,5,FALSE),"")</f>
        <v/>
      </c>
      <c r="CCK26" s="255" t="str">
        <f ca="1">IF(CBZ26&lt;&gt;"",VLOOKUP(CBZ26,CAC25:CAJ29,8,FALSE),"")</f>
        <v/>
      </c>
      <c r="CCL26" s="255" t="str">
        <f ca="1">IF(CBZ26&lt;&gt;"",VLOOKUP(CBZ26,CAC25:CAQ29,15,FALSE),"")</f>
        <v/>
      </c>
      <c r="CCM26" s="255">
        <f ca="1">SUMPRODUCT((CEW3:CEW42=CBZ26)*(CEZ3:CEZ42=CBZ27)*CFC3:CFC42)+SUMPRODUCT((CEW3:CEW42=CBZ26)*(CEZ3:CEZ42=CBZ28)*CFC3:CFC42)+SUMPRODUCT((CEW3:CEW42=CBZ26)*(CEZ3:CEZ42=CBZ29)*CFC3:CFC42)+SUMPRODUCT((CEW3:CEW42=CBZ27)*(CEZ3:CEZ42=CBZ26)*CFD3:CFD42)+SUMPRODUCT((CEW3:CEW42=CBZ28)*(CEZ3:CEZ42=CBZ26)*CFD3:CFD42)+SUMPRODUCT((CEW3:CEW42=CBZ29)*(CEZ3:CEZ42=CBZ26)*CFD3:CFD42)</f>
        <v>0</v>
      </c>
      <c r="CCN26" s="255">
        <f ca="1">SUMPRODUCT((CEW3:CEW42=CBZ26)*(CEZ3:CEZ42=CBZ27)*CFE3:CFE42)+SUMPRODUCT((CEW3:CEW42=CBZ26)*(CEZ3:CEZ42=CBZ28)*CFE3:CFE42)+SUMPRODUCT((CEW3:CEW42=CBZ26)*(CEZ3:CEZ42=CBZ29)*CFE3:CFE42)+SUMPRODUCT((CEW3:CEW42=CBZ27)*(CEZ3:CEZ42=CBZ26)*CFF3:CFF42)+SUMPRODUCT((CEW3:CEW42=CBZ28)*(CEZ3:CEZ42=CBZ26)*CFF3:CFF42)+SUMPRODUCT((CEW3:CEW42=CBZ29)*(CEZ3:CEZ42=CBZ26)*CFF3:CFF42)</f>
        <v>0</v>
      </c>
      <c r="CCO26" s="255">
        <f ca="1">CCA26*4+CCB26*2+CCM26+CCN26</f>
        <v>0</v>
      </c>
      <c r="CCP26" s="255" t="str">
        <f ca="1">IF(CBZ26&lt;&gt;"",RANK(CCO26,CCO26:CCO29),"")</f>
        <v/>
      </c>
      <c r="CCQ26" s="255">
        <f ca="1">SUMPRODUCT((CCO26:CCO29=CCO26)*(CCF26:CCF29&gt;CCF26))</f>
        <v>0</v>
      </c>
      <c r="CCR26" s="255">
        <f ca="1">SUMPRODUCT((CCO26:CCO29=CCO26)*(CCF26:CCF29=CCF26)*(CCI26:CCI29&gt;CCI26))</f>
        <v>0</v>
      </c>
      <c r="CCS26" s="255">
        <f ca="1">SUMPRODUCT((CCO25:CCO29=CCO26)*(CCF25:CCF29=CCF26)*(CCI25:CCI29=CCI26)*(CCJ25:CCJ29&gt;CCJ26))</f>
        <v>0</v>
      </c>
      <c r="CCT26" s="255">
        <f ca="1">SUMPRODUCT((CCO25:CCO29=CCO26)*(CCF25:CCF29=CCF26)*(CCI25:CCI29=CCI26)*(CCJ25:CCJ29=CCJ26)*(CCK25:CCK29&gt;CCK26))</f>
        <v>0</v>
      </c>
      <c r="CCU26" s="255">
        <f ca="1">SUMPRODUCT((CCO25:CCO29=CCO26)*(CCF25:CCF29=CCF26)*(CCI25:CCI29=CCI26)*(CCJ25:CCJ29=CCJ26)*(CCK25:CCK29=CCK26)*(CCL25:CCL29&gt;CCL26))</f>
        <v>0</v>
      </c>
      <c r="CCV26" s="255" t="str">
        <f t="shared" ref="CCV26:CCV29" ca="1" si="1537">IF(CBZ26&lt;&gt;"",SUM(CCP26:CCU26)+1,"")</f>
        <v/>
      </c>
      <c r="CCW26" s="255" t="str">
        <f ca="1">IF(CBZ26&lt;&gt;"",INDEX(CBZ26:CBZ29,MATCH(2,CCV26:CCV29,0),0),"")</f>
        <v/>
      </c>
      <c r="CET26" s="255" t="str">
        <f ca="1">IF(CCW26&lt;&gt;"",CCW26,IF(CBY26&lt;&gt;"",CBY26,CAU26))</f>
        <v>Romania</v>
      </c>
      <c r="CEU26" s="255">
        <v>2</v>
      </c>
      <c r="CEV26" s="255">
        <v>24</v>
      </c>
      <c r="CEW26" s="255" t="str">
        <f t="shared" si="130"/>
        <v>Samoa</v>
      </c>
      <c r="CEX26" s="255" t="str">
        <f ca="1">IF(OFFSET('All Players'!$W33,0,CEX$1)&lt;&gt;"",OFFSET('All Players'!$W33,0,CEX$1),"")</f>
        <v/>
      </c>
      <c r="CEY26" s="255" t="str">
        <f ca="1">IF(OFFSET('All Players'!$Y33,0,CEX$1)&lt;&gt;"",OFFSET('All Players'!$Y33,0,CEX$1),"")</f>
        <v/>
      </c>
      <c r="CEZ26" s="255" t="str">
        <f t="shared" si="131"/>
        <v>Japan</v>
      </c>
      <c r="CFA26" s="255" t="str">
        <f ca="1">IF(OFFSET('All Players'!$AA33,0,CEZ$1)&lt;&gt;"",OFFSET('All Players'!$AA33,0,CEZ$1),"")</f>
        <v/>
      </c>
      <c r="CFB26" s="255" t="str">
        <f ca="1">IF(OFFSET('All Players'!$AC33,0,CFA$1)&lt;&gt;"",OFFSET('All Players'!$AC33,0,CFA$1),"")</f>
        <v/>
      </c>
      <c r="CFC26" s="255">
        <f t="shared" ca="1" si="132"/>
        <v>0</v>
      </c>
      <c r="CFD26" s="255">
        <f t="shared" ca="1" si="133"/>
        <v>0</v>
      </c>
      <c r="CFE26" s="255">
        <f t="shared" ca="1" si="134"/>
        <v>0</v>
      </c>
      <c r="CFF26" s="255">
        <f t="shared" ca="1" si="135"/>
        <v>0</v>
      </c>
      <c r="CFG26" s="255" t="str">
        <f t="shared" ca="1" si="136"/>
        <v/>
      </c>
      <c r="CFH26" s="255" t="str">
        <f t="shared" ca="1" si="137"/>
        <v/>
      </c>
    </row>
    <row r="27" spans="1:2192" x14ac:dyDescent="0.2">
      <c r="A27" s="255">
        <f>VLOOKUP(B27,DS25:DT29,2,FALSE)</f>
        <v>3</v>
      </c>
      <c r="B27" s="255" t="s">
        <v>17</v>
      </c>
      <c r="C27" s="255">
        <f t="shared" si="1250"/>
        <v>2</v>
      </c>
      <c r="D27" s="255">
        <f t="shared" si="1251"/>
        <v>0</v>
      </c>
      <c r="E27" s="255">
        <f t="shared" si="1252"/>
        <v>2</v>
      </c>
      <c r="F27" s="255">
        <f>SUMIF($DV$3:$DV$60,B27,$DW$3:$DW$60)+SUMIF($DY$3:$DY$60,B27,$DX$3:$DX$60)</f>
        <v>74</v>
      </c>
      <c r="G27" s="255">
        <f>SUMIF($DY$3:$DY$60,B27,$DW$3:$DW$60)+SUMIF($DV$3:$DV$60,B27,$DX$3:$DX$60)</f>
        <v>88</v>
      </c>
      <c r="H27" s="255">
        <f t="shared" si="1253"/>
        <v>986</v>
      </c>
      <c r="I27" s="255">
        <f>SUMIF(Tournament!$H$13:$H$52,B27,Tournament!$O$13:$O$52)+SUMIF(Tournament!$N$13:$N$52,B27,Tournament!$Q$13:$Q$52)</f>
        <v>7</v>
      </c>
      <c r="J27" s="255">
        <f>SUMIF(Tournament!$N$13:$N$52,B27,Tournament!$O$13:$O$52)+SUMIF(Tournament!$H$13:$H$52,B27,Tournament!$Q$13:$Q$52)</f>
        <v>8</v>
      </c>
      <c r="K27" s="255">
        <f t="shared" si="1254"/>
        <v>999</v>
      </c>
      <c r="L27" s="255">
        <f t="shared" si="1255"/>
        <v>8</v>
      </c>
      <c r="M27" s="255">
        <f>SUMIF(DV:DV,B27,EB:EB)+SUMIF(DY:DY,B27,EC:EC)</f>
        <v>1</v>
      </c>
      <c r="N27" s="255">
        <f>SUMIF(DV:DV,B27,ED:ED)+SUMIF(DY:DY,B27,EE:EE)</f>
        <v>1</v>
      </c>
      <c r="O27" s="255">
        <f t="shared" si="1256"/>
        <v>10</v>
      </c>
      <c r="P27" s="255">
        <v>15</v>
      </c>
      <c r="Q27" s="255">
        <f t="shared" si="1393"/>
        <v>3</v>
      </c>
      <c r="S27" s="255">
        <f>RANK(O27,$O$25:$O$29)+COUNTIF($O$25:O27,O27)-1</f>
        <v>3</v>
      </c>
      <c r="T27" s="255" t="str">
        <f>INDEX($B$25:$B$29,MATCH(3,$S$25:$S$29,0),0)</f>
        <v>Italy</v>
      </c>
      <c r="U27" s="255">
        <f t="shared" si="1394"/>
        <v>3</v>
      </c>
      <c r="V27" s="255" t="str">
        <f>IF(AND(V26&lt;&gt;"",U27=1),T27,"")</f>
        <v/>
      </c>
      <c r="W27" s="255" t="str">
        <f>IF(AND(W26&lt;&gt;"",U28=2),T28,"")</f>
        <v/>
      </c>
      <c r="X27" s="255" t="str">
        <f>IF(AND(X26&lt;&gt;"",U29=3),T29,"")</f>
        <v/>
      </c>
      <c r="AA27" s="255" t="str">
        <f t="shared" si="1395"/>
        <v/>
      </c>
      <c r="AB27" s="255">
        <f>SUMPRODUCT((DV3:DV42=AA27)*(DY3:DY42=AA28)*(EF3:EF42="W"))+SUMPRODUCT((DV3:DV42=AA27)*(DY3:DY42=AA29)*(EF3:EF42="W"))+SUMPRODUCT((DV3:DV42=AA27)*(DY3:DY42=AA25)*(EF3:EF42="W"))+SUMPRODUCT((DV3:DV42=AA27)*(DY3:DY42=AA26)*(EF3:EF42="W"))+SUMPRODUCT((DV3:DV42=AA28)*(DY3:DY42=AA27)*(EG3:EG42="W"))+SUMPRODUCT((DV3:DV42=AA29)*(DY3:DY42=AA27)*(EG3:EG42="W"))+SUMPRODUCT((DV3:DV42=AA25)*(DY3:DY42=AA27)*(EG3:EG42="W"))+SUMPRODUCT((DV3:DV42=AA26)*(DY3:DY42=AA27)*(EG3:EG42="W"))</f>
        <v>0</v>
      </c>
      <c r="AC27" s="255">
        <f>SUMPRODUCT((DV3:DV42=AA27)*(DY3:DY42=AA28)*(EF3:EF42="D"))+SUMPRODUCT((DV3:DV42=AA27)*(DY3:DY42=AA29)*(EF3:EF42="D"))+SUMPRODUCT((DV3:DV42=AA27)*(DY3:DY42=AA25)*(EF3:EF42="D"))+SUMPRODUCT((DV3:DV42=AA27)*(DY3:DY42=AA26)*(EF3:EF42="D"))+SUMPRODUCT((DV3:DV42=AA28)*(DY3:DY42=AA27)*(EF3:EF42="D"))+SUMPRODUCT((DV3:DV42=AA29)*(DY3:DY42=AA27)*(EF3:EF42="D"))+SUMPRODUCT((DV3:DV42=AA25)*(DY3:DY42=AA27)*(EF3:EF42="D"))+SUMPRODUCT((DV3:DV42=AA26)*(DY3:DY42=AA27)*(EF3:EF42="D"))</f>
        <v>0</v>
      </c>
      <c r="AD27" s="255">
        <f>SUMPRODUCT((DV3:DV42=AA27)*(DY3:DY42=AA28)*(EF3:EF42="L"))+SUMPRODUCT((DV3:DV42=AA27)*(DY3:DY42=AA29)*(EF3:EF42="L"))+SUMPRODUCT((DV3:DV42=AA27)*(DY3:DY42=AA25)*(EF3:EF42="L"))+SUMPRODUCT((DV3:DV42=AA27)*(DY3:DY42=AA26)*(EF3:EF42="L"))+SUMPRODUCT((DV3:DV42=AA28)*(DY3:DY42=AA27)*(EG3:EG42="L"))+SUMPRODUCT((DV3:DV42=AA29)*(DY3:DY42=AA27)*(EG3:EG42="L"))+SUMPRODUCT((DV3:DV42=AA25)*(DY3:DY42=AA27)*(EG3:EG42="L"))+SUMPRODUCT((DV3:DV42=AA26)*(DY3:DY42=AA27)*(EG3:EG42="L"))</f>
        <v>0</v>
      </c>
      <c r="AE27" s="255">
        <f>IF(AA27&lt;&gt;"",VLOOKUP(AA27,B4:F29,5,FALSE),0)</f>
        <v>0</v>
      </c>
      <c r="AF27" s="255">
        <f>IF(AA27&lt;&gt;"",VLOOKUP(AA27,B4:G29,6,FALSE),0)</f>
        <v>0</v>
      </c>
      <c r="AG27" s="255">
        <f>AE27-AF27+1000</f>
        <v>1000</v>
      </c>
      <c r="AH27" s="255">
        <f>IF(AA27&lt;&gt;"",VLOOKUP(AA27,B4:I29,8,FALSE),0)</f>
        <v>0</v>
      </c>
      <c r="AI27" s="255">
        <f>IF(AA27&lt;&gt;"",VLOOKUP(AA27,B4:J29,9,FALSE),0)</f>
        <v>0</v>
      </c>
      <c r="AJ27" s="255" t="str">
        <f>IF(AA27&lt;&gt;"",AH27-AI27+1000,"")</f>
        <v/>
      </c>
      <c r="AK27" s="255" t="str">
        <f>IF(AA27&lt;&gt;"",VLOOKUP(AA27,B25:F29,5,FALSE),"")</f>
        <v/>
      </c>
      <c r="AL27" s="255" t="str">
        <f>IF(AA27&lt;&gt;"",VLOOKUP(AA27,B25:I29,8,FALSE),"")</f>
        <v/>
      </c>
      <c r="AM27" s="255" t="str">
        <f>IF(AA27&lt;&gt;"",VLOOKUP(AA27,B25:P29,15,FALSE),"")</f>
        <v/>
      </c>
      <c r="AN27" s="255">
        <f>SUMPRODUCT((DV3:DV42=AA27)*(DY3:DY42=AA28)*EB3:EB42)+SUMPRODUCT((DV3:DV42=AA27)*(DY3:DY42=AA29)*EB3:EB42)+SUMPRODUCT((DV3:DV42=AA27)*(DY3:DY42=AA25)*EB3:EB42)+SUMPRODUCT((DV3:DV42=AA27)*(DY3:DY42=AA26)*EB3:EB42)+SUMPRODUCT((DV3:DV42=AA28)*(DY3:DY42=AA27)*EC3:EC42)+SUMPRODUCT((DV3:DV42=AA29)*(DY3:DY42=AA27)*EC3:EC42)+SUMPRODUCT((DV3:DV42=AA25)*(DY3:DY42=AA27)*EC3:EC42)+SUMPRODUCT((DV3:DV42=AA26)*(DY3:DY42=AA27)*EC3:EC42)</f>
        <v>0</v>
      </c>
      <c r="AO27" s="255">
        <f>SUMPRODUCT((DV3:DV42=AA27)*(DY3:DY42=AA28)*ED3:ED42)+SUMPRODUCT((DV3:DV42=AA27)*(DY3:DY42=AA29)*ED3:ED42)+SUMPRODUCT((DV3:DV42=AA27)*(DY3:DY42=AA25)*ED3:ED42)+SUMPRODUCT((DV3:DV42=AA27)*(DY3:DY42=AA26)*ED3:ED42)+SUMPRODUCT((DV3:DV42=AA28)*(DY3:DY42=AA27)*EE3:EE42)+SUMPRODUCT((DV3:DV42=AA29)*(DY3:DY42=AA27)*EE3:EE42)+SUMPRODUCT((DV3:DV42=AA25)*(DY3:DY42=AA27)*EE3:EE42)+SUMPRODUCT((DV3:DV42=AA26)*(DY3:DY42=AA27)*EE3:EE42)</f>
        <v>0</v>
      </c>
      <c r="AP27" s="255" t="str">
        <f>IF(AA27&lt;&gt;"",AB27*4+AC27*2+AN27+AO27,"")</f>
        <v/>
      </c>
      <c r="AQ27" s="255" t="str">
        <f>IF(AA27&lt;&gt;"",RANK(AP27,AP25:AP29),"")</f>
        <v/>
      </c>
      <c r="AR27" s="255">
        <f>SUMPRODUCT((AP25:AP29=AP27)*(AG25:AG29&gt;AG27))</f>
        <v>0</v>
      </c>
      <c r="AS27" s="255">
        <f>SUMPRODUCT((AP25:AP29=AP27)*(AG25:AG29=AG27)*(AJ25:AJ29&gt;AJ27))</f>
        <v>0</v>
      </c>
      <c r="AT27" s="255">
        <f>SUMPRODUCT((AP25:AP29=AP27)*(AG25:AG29=AG27)*(AJ25:AJ29=AJ27)*(AK25:AK29&gt;AK27))</f>
        <v>0</v>
      </c>
      <c r="AU27" s="255">
        <f>SUMPRODUCT((AP25:AP29=AP27)*(AG25:AG29=AG27)*(AJ25:AJ29=AJ27)*(AK25:AK29=AK27)*(AL25:AL29&gt;AL27))</f>
        <v>0</v>
      </c>
      <c r="AV27" s="255">
        <f>SUMPRODUCT((AP25:AP29=AP27)*(AG25:AG29=AG27)*(AJ25:AJ29=AJ27)*(AK25:AK29=AK27)*(AL25:AL29=AL27)*(AM25:AM29&gt;AM27))</f>
        <v>0</v>
      </c>
      <c r="AW27" s="255" t="str">
        <f t="shared" si="1398"/>
        <v/>
      </c>
      <c r="AX27" s="255" t="str">
        <f>IF(AA27&lt;&gt;"",INDEX(AA25:AA29,MATCH(3,AW25:AW29,0),0),"")</f>
        <v/>
      </c>
      <c r="AY27" s="255" t="str">
        <f>IF(W26&lt;&gt;"",W26,"")</f>
        <v/>
      </c>
      <c r="AZ27" s="255">
        <f>SUMPRODUCT((DV3:DV42=AY27)*(DY3:DY42=AY28)*(EF3:EF42="W"))+SUMPRODUCT((DV3:DV42=AY27)*(DY3:DY42=AY29)*(EF3:EF42="W"))+SUMPRODUCT((DV3:DV42=AY27)*(DY3:DY42=AY26)*(EF3:EF42="W"))+SUMPRODUCT((DV3:DV42=AY28)*(DY3:DY42=AY27)*(EG3:EG42="W"))+SUMPRODUCT((DV3:DV42=AY29)*(DY3:DY42=AY27)*(EG3:EG42="W"))+SUMPRODUCT((DV3:DV42=AY26)*(DY3:DY42=AY27)*(EG3:EG42="W"))</f>
        <v>0</v>
      </c>
      <c r="BA27" s="255">
        <f>SUMPRODUCT((DV3:DV42=AY27)*(DY3:DY42=AY28)*(EF3:EF42="D"))+SUMPRODUCT((DV3:DV42=AY27)*(DY3:DY42=AY29)*(EF3:EF42="D"))+SUMPRODUCT((DV3:DV42=AY27)*(DY3:DY42=AY26)*(EF3:EF42="D"))+SUMPRODUCT((DV3:DV42=AY28)*(DY3:DY42=AY27)*(EF3:EF42="D"))+SUMPRODUCT((DV3:DV42=AY29)*(DY3:DY42=AY27)*(EF3:EF42="D"))+SUMPRODUCT((DV3:DV42=AY26)*(DY3:DY42=AY27)*(EF3:EF42="D"))</f>
        <v>0</v>
      </c>
      <c r="BB27" s="255">
        <f>SUMPRODUCT((DV3:DV42=AY27)*(DY3:DY42=AY28)*(EF3:EF42="L"))+SUMPRODUCT((DV3:DV42=AY27)*(DY3:DY42=AY29)*(EF3:EF42="L"))+SUMPRODUCT((DV3:DV42=AY27)*(DY3:DY42=AY26)*(EF3:EF42="L"))+SUMPRODUCT((DV3:DV42=AY28)*(DY3:DY42=AY27)*(EG3:EG42="L"))+SUMPRODUCT((DV3:DV42=AY29)*(DY3:DY42=AY27)*(EG3:EG42="L"))+SUMPRODUCT((DV3:DV42=AY26)*(DY3:DY42=AY27)*(EG3:EG42="L"))</f>
        <v>0</v>
      </c>
      <c r="BC27" s="255">
        <f>IF(AY27&lt;&gt;"",VLOOKUP(AY27,B4:F29,5,FALSE),0)</f>
        <v>0</v>
      </c>
      <c r="BD27" s="255">
        <f>IF(AY27&lt;&gt;"",VLOOKUP(AY27,B4:G29,6,FALSE),0)</f>
        <v>0</v>
      </c>
      <c r="BE27" s="255">
        <f>BC27-BD27+1000</f>
        <v>1000</v>
      </c>
      <c r="BF27" s="255">
        <f>IF(AY27&lt;&gt;"",VLOOKUP(AY27,B4:I29,8,FALSE),0)</f>
        <v>0</v>
      </c>
      <c r="BG27" s="255">
        <f>IF(AY27&lt;&gt;"",VLOOKUP(AY27,B4:J29,9,FALSE),0)</f>
        <v>0</v>
      </c>
      <c r="BH27" s="255">
        <f t="shared" ref="BH27" si="1538">BF27-BG27+1000</f>
        <v>1000</v>
      </c>
      <c r="BI27" s="255" t="str">
        <f>IF(AY27&lt;&gt;"",VLOOKUP(AY27,B25:F29,5,FALSE),"")</f>
        <v/>
      </c>
      <c r="BJ27" s="255" t="str">
        <f>IF(AY27&lt;&gt;"",VLOOKUP(AY27,B25:I29,8,FALSE),"")</f>
        <v/>
      </c>
      <c r="BK27" s="255" t="str">
        <f>IF(AY27&lt;&gt;"",VLOOKUP(AY27,B25:P29,15,FALSE),"")</f>
        <v/>
      </c>
      <c r="BL27" s="255">
        <f>SUMPRODUCT((DV3:DV42=AY27)*(DY3:DY42=AY28)*EB3:EB42)+SUMPRODUCT((DV3:DV42=AY27)*(DY3:DY42=AY29)*EB3:EB42)+SUMPRODUCT((DV3:DV42=AY27)*(DY3:DY42=AY26)*EB3:EB42)+SUMPRODUCT((DV3:DV42=AY28)*(DY3:DY42=AY27)*EC3:EC42)+SUMPRODUCT((DV3:DV42=AY29)*(DY3:DY42=AY27)*EC3:EC42)+SUMPRODUCT((DV3:DV42=AY26)*(DY3:DY42=AY27)*EC3:EC42)</f>
        <v>0</v>
      </c>
      <c r="BM27" s="255">
        <f>SUMPRODUCT((DV3:DV42=AY27)*(DY3:DY42=AY28)*ED3:ED42)+SUMPRODUCT((DV3:DV42=AY27)*(DY3:DY42=AY29)*ED3:ED42)+SUMPRODUCT((DV3:DV42=AY27)*(DY3:DY42=AY26)*ED3:ED42)+SUMPRODUCT((DV3:DV42=AY28)*(DY3:DY42=AY27)*EE3:EE42)+SUMPRODUCT((DV3:DV42=AY29)*(DY3:DY42=AY27)*EE3:EE42)+SUMPRODUCT((DV3:DV42=AY26)*(DY3:DY42=AY27)*EE3:EE42)</f>
        <v>0</v>
      </c>
      <c r="BN27" s="255">
        <f>AZ27*4+BA27*2+BL27+BM27</f>
        <v>0</v>
      </c>
      <c r="BO27" s="255" t="str">
        <f>IF(AY27&lt;&gt;"",RANK(BN27,BN26:BN29),"")</f>
        <v/>
      </c>
      <c r="BP27" s="255">
        <f>SUMPRODUCT((BN26:BN29=BN27)*(BE26:BE29&gt;BE27))</f>
        <v>0</v>
      </c>
      <c r="BQ27" s="255">
        <f>SUMPRODUCT((BN26:BN29=BN27)*(BE26:BE29=BE27)*(BH26:BH29&gt;BH27))</f>
        <v>0</v>
      </c>
      <c r="BR27" s="255">
        <f>SUMPRODUCT((BN25:BN29=BN27)*(BE25:BE29=BE27)*(BH25:BH29=BH27)*(BI25:BI29&gt;BI27))</f>
        <v>0</v>
      </c>
      <c r="BS27" s="255">
        <f>SUMPRODUCT((BN25:BN29=BN27)*(BE25:BE29=BE27)*(BH25:BH29=BH27)*(BI25:BI29=BI27)*(BJ25:BJ29&gt;BJ27))</f>
        <v>0</v>
      </c>
      <c r="BT27" s="255">
        <f>SUMPRODUCT((BN25:BN29=BN27)*(BE25:BE29=BE27)*(BH25:BH29=BH27)*(BI25:BI29=BI27)*(BJ25:BJ29=BJ27)*(BK25:BK29&gt;BK27))</f>
        <v>0</v>
      </c>
      <c r="BU27" s="255" t="str">
        <f t="shared" si="1399"/>
        <v/>
      </c>
      <c r="BV27" s="255" t="str">
        <f>IF(AY27&lt;&gt;"",INDEX(AY26:AY29,MATCH(3,BU26:BU29,0),0),"")</f>
        <v/>
      </c>
      <c r="BW27" s="255" t="str">
        <f>IF(X25&lt;&gt;"",X25,"")</f>
        <v/>
      </c>
      <c r="BX27" s="255">
        <f>SUMPRODUCT((DV3:DV42=BW27)*(DY3:DY42=BW28)*(EF3:EF42="W"))+SUMPRODUCT((DV3:DV42=BW27)*(DY3:DY42=BW29)*(EF3:EF42="W"))+SUMPRODUCT((DV3:DV42=BW27)*(DY3:DY42=BW30)*(EF3:EF42="W"))+SUMPRODUCT((DV3:DV42=BW28)*(DY3:DY42=BW27)*(EG3:EG42="W"))+SUMPRODUCT((DV3:DV42=BW29)*(DY3:DY42=BW27)*(EG3:EG42="W"))+SUMPRODUCT((DV3:DV42=BW30)*(DY3:DY42=BW27)*(EG3:EG42="W"))</f>
        <v>0</v>
      </c>
      <c r="BY27" s="255">
        <f>SUMPRODUCT((DV3:DV42=BW27)*(DY3:DY42=BW28)*(EF3:EF42="D"))+SUMPRODUCT((DV3:DV42=BW27)*(DY3:DY42=BW29)*(EF3:EF42="D"))+SUMPRODUCT((DV3:DV42=BW27)*(DY3:DY42=BW30)*(EF3:EF42="D"))+SUMPRODUCT((DV3:DV42=BW28)*(DY3:DY42=BW27)*(EF3:EF42="D"))+SUMPRODUCT((DV3:DV42=BW29)*(DY3:DY42=BW27)*(EF3:EF42="D"))+SUMPRODUCT((DV3:DV42=BW30)*(DY3:DY42=BW27)*(EF3:EF42="D"))</f>
        <v>0</v>
      </c>
      <c r="BZ27" s="255">
        <f>SUMPRODUCT((DV3:DV42=BW27)*(DY3:DY42=BW28)*(EF3:EF42="L"))+SUMPRODUCT((DV3:DV42=BW27)*(DY3:DY42=BW29)*(EF3:EF42="L"))+SUMPRODUCT((DV3:DV42=BW27)*(DY3:DY42=BW30)*(EF3:EF42="L"))+SUMPRODUCT((DV3:DV42=BW28)*(DY3:DY42=BW27)*(EG3:EG42="L"))+SUMPRODUCT((DV3:DV42=BW29)*(DY3:DY42=BW27)*(EG3:EG42="L"))+SUMPRODUCT((DV3:DV42=BW30)*(DY3:DY42=BW27)*(EG3:EG42="L"))</f>
        <v>0</v>
      </c>
      <c r="CA27" s="255">
        <f>IF(BW27&lt;&gt;"",VLOOKUP(BW27,B4:F29,5,FALSE),0)</f>
        <v>0</v>
      </c>
      <c r="CB27" s="255">
        <f>IF(BW27&lt;&gt;"",VLOOKUP(BW27,B4:G29,6,FALSE),0)</f>
        <v>0</v>
      </c>
      <c r="CC27" s="255">
        <f>CA27-CB27+1000</f>
        <v>1000</v>
      </c>
      <c r="CD27" s="255">
        <f>IF(BW27&lt;&gt;"",VLOOKUP(BW27,B4:I29,8,FALSE),0)</f>
        <v>0</v>
      </c>
      <c r="CE27" s="255">
        <f>IF(BW27&lt;&gt;"",VLOOKUP(BW27,B4:J29,9,FALSE),0)</f>
        <v>0</v>
      </c>
      <c r="CF27" s="255">
        <f>CD27-CE27+1000</f>
        <v>1000</v>
      </c>
      <c r="CG27" s="255" t="str">
        <f>IF(BW27&lt;&gt;"",VLOOKUP(BW27,B25:F29,5,FALSE),"")</f>
        <v/>
      </c>
      <c r="CH27" s="255" t="str">
        <f>IF(BW27&lt;&gt;"",VLOOKUP(BW27,B25:I29,8,FALSE),"")</f>
        <v/>
      </c>
      <c r="CI27" s="255" t="str">
        <f>IF(BW27&lt;&gt;"",VLOOKUP(BW27,B25:P29,15,FALSE),"")</f>
        <v/>
      </c>
      <c r="CJ27" s="255">
        <f>SUMPRODUCT((DV3:DV42=BW27)*(DY3:DY42=BW28)*EB3:EB42)+SUMPRODUCT((DV3:DV42=BW27)*(DY3:DY42=BW29)*EB3:EB42)+SUMPRODUCT((DV3:DV42=BW27)*(DY3:DY42=BW30)*EB3:EB42)+SUMPRODUCT((DV3:DV42=BW28)*(DY3:DY42=BW27)*EC3:EC42)+SUMPRODUCT((DV3:DV42=BW29)*(DY3:DY42=BW27)*EC3:EC42)+SUMPRODUCT((DV3:DV42=BW30)*(DY3:DY42=BW27)*EC3:EC42)</f>
        <v>0</v>
      </c>
      <c r="CK27" s="255">
        <f>SUMPRODUCT((DV3:DV42=BW27)*(DY3:DY42=BW28)*ED3:ED42)+SUMPRODUCT((DV3:DV42=BW27)*(DY3:DY42=BW29)*ED3:ED42)+SUMPRODUCT((DV3:DV42=BW27)*(DY3:DY42=BW30)*ED3:ED42)+SUMPRODUCT((DV3:DV42=BW28)*(DY3:DY42=BW27)*EE3:EE42)+SUMPRODUCT((DV3:DV42=BW29)*(DY3:DY42=BW27)*EE3:EE42)+SUMPRODUCT((DV3:DV42=BW30)*(DY3:DY42=BW27)*EE3:EE42)</f>
        <v>0</v>
      </c>
      <c r="CL27" s="255">
        <f>BX27*4+BY27*2+CJ27+CK27</f>
        <v>0</v>
      </c>
      <c r="CM27" s="255" t="str">
        <f>IF(BW27&lt;&gt;"",RANK(CL27,CL27:CL30),"")</f>
        <v/>
      </c>
      <c r="CN27" s="255">
        <f>SUMPRODUCT((CL27:CL30=CL27)*(CC27:CC30&gt;CC27))</f>
        <v>0</v>
      </c>
      <c r="CO27" s="255">
        <f>SUMPRODUCT((CL27:CL30=CL27)*(CC27:CC30=CC27)*(CF27:CF30&gt;CF27))</f>
        <v>0</v>
      </c>
      <c r="CP27" s="255">
        <f>SUMPRODUCT((CL25:CL29=CL27)*(CC25:CC29=CC27)*(CF25:CF29=CF27)*(CG25:CG29&gt;CG27))</f>
        <v>0</v>
      </c>
      <c r="CQ27" s="255">
        <f>SUMPRODUCT((CL25:CL29=CL27)*(CC25:CC29=CC27)*(CF25:CF29=CF27)*(CG25:CG29=CG27)*(CH25:CH29&gt;CH27))</f>
        <v>0</v>
      </c>
      <c r="CR27" s="255">
        <f>SUMPRODUCT((CL25:CL29=CL27)*(CC25:CC29=CC27)*(CF25:CF29=CF27)*(CG25:CG29=CG27)*(CH25:CH29=CH27)*(CI25:CI29&gt;CI27))</f>
        <v>0</v>
      </c>
      <c r="CS27" s="255" t="str">
        <f t="shared" ref="CS27:CS29" si="1539">IF(BW27&lt;&gt;"",SUM(CM27:CR27)+2,"")</f>
        <v/>
      </c>
      <c r="CT27" s="255" t="str">
        <f>IF(BW27&lt;&gt;"",INDEX(BW27:BW29,MATCH(3,CS27:CS29,0),0),"")</f>
        <v/>
      </c>
      <c r="DS27" s="255" t="str">
        <f>IF(CT27&lt;&gt;"",CT27,IF(BV27&lt;&gt;"",BV27,IF(AX27&lt;&gt;"",AX27,T27)))</f>
        <v>Italy</v>
      </c>
      <c r="DT27" s="255">
        <v>3</v>
      </c>
      <c r="DU27" s="255">
        <v>25</v>
      </c>
      <c r="DV27" s="255" t="str">
        <f>Tournament!H37</f>
        <v>South Africa</v>
      </c>
      <c r="DW27" s="255">
        <f>IF(AND(Tournament!J37&lt;&gt;"",Tournament!L37&lt;&gt;""),Tournament!J37,0)</f>
        <v>34</v>
      </c>
      <c r="DX27" s="255">
        <f>IF(AND(Tournament!L37&lt;&gt;"",Tournament!J37&lt;&gt;""),Tournament!L37,0)</f>
        <v>16</v>
      </c>
      <c r="DY27" s="255" t="str">
        <f>Tournament!N37</f>
        <v>Scotland</v>
      </c>
      <c r="DZ27" s="255">
        <f>IF(Tournament!O37&lt;&gt;"",Tournament!O37,0)</f>
        <v>3</v>
      </c>
      <c r="EA27" s="255">
        <f>IF(Tournament!Q37&lt;&gt;"",Tournament!Q37,0)</f>
        <v>1</v>
      </c>
      <c r="EB27" s="255">
        <f>IF(DW27&lt;&gt;"",IF(Tournament!O37&gt;3,1,0),0)</f>
        <v>0</v>
      </c>
      <c r="EC27" s="255">
        <f>IF(DX27&lt;&gt;"",IF(Tournament!Q37&gt;3,1,0),0)</f>
        <v>0</v>
      </c>
      <c r="ED27" s="255">
        <f t="shared" si="15"/>
        <v>0</v>
      </c>
      <c r="EE27" s="255">
        <f t="shared" si="16"/>
        <v>0</v>
      </c>
      <c r="EF27" s="255" t="str">
        <f>IF(AND(Tournament!J37&lt;&gt;"",Tournament!L37&lt;&gt;""),IF(DW27&gt;DX27,"W",IF(DW27=DX27,"D","L")),"")</f>
        <v>W</v>
      </c>
      <c r="EG27" s="255" t="str">
        <f t="shared" si="17"/>
        <v>L</v>
      </c>
      <c r="EH27" s="255">
        <f ca="1">VLOOKUP(EI27,IZ25:JA29,2,FALSE)</f>
        <v>3</v>
      </c>
      <c r="EI27" s="255" t="s">
        <v>17</v>
      </c>
      <c r="EJ27" s="255">
        <f t="shared" ca="1" si="1258"/>
        <v>0</v>
      </c>
      <c r="EK27" s="255">
        <f t="shared" ca="1" si="1259"/>
        <v>0</v>
      </c>
      <c r="EL27" s="255">
        <f t="shared" ca="1" si="1260"/>
        <v>0</v>
      </c>
      <c r="EM27" s="255">
        <f t="shared" ca="1" si="1261"/>
        <v>0</v>
      </c>
      <c r="EN27" s="255">
        <f t="shared" ca="1" si="1400"/>
        <v>0</v>
      </c>
      <c r="EO27" s="255">
        <f t="shared" ca="1" si="1262"/>
        <v>1000</v>
      </c>
      <c r="EP27" s="255">
        <f t="shared" ca="1" si="1401"/>
        <v>0</v>
      </c>
      <c r="EQ27" s="255">
        <f t="shared" ca="1" si="1402"/>
        <v>0</v>
      </c>
      <c r="ER27" s="255">
        <f t="shared" ca="1" si="1263"/>
        <v>1000</v>
      </c>
      <c r="ES27" s="255">
        <f t="shared" ca="1" si="1264"/>
        <v>0</v>
      </c>
      <c r="ET27" s="255">
        <f ca="1">SUMIF(JC:JC,EI27,JI:JI)+SUMIF(JF:JF,EI27,JJ:JJ)</f>
        <v>0</v>
      </c>
      <c r="EU27" s="255">
        <f ca="1">SUMIF(JC:JC,EI27,JK:JK)+SUMIF(JF:JF,EI27,JL:JL)</f>
        <v>0</v>
      </c>
      <c r="EV27" s="255">
        <f t="shared" ca="1" si="1265"/>
        <v>0</v>
      </c>
      <c r="EW27" s="255">
        <v>15</v>
      </c>
      <c r="EX27" s="255">
        <f t="shared" ca="1" si="1403"/>
        <v>1</v>
      </c>
      <c r="EZ27" s="255">
        <f ca="1">RANK(EV27,EV$25:EV$29)+COUNTIF(EV$25:EV27,EV27)-1</f>
        <v>3</v>
      </c>
      <c r="FA27" s="255" t="str">
        <f ca="1">INDEX(EI$25:EI$29,MATCH(3,EZ$25:EZ$29,0),0)</f>
        <v>Italy</v>
      </c>
      <c r="FB27" s="255">
        <f t="shared" ca="1" si="1404"/>
        <v>1</v>
      </c>
      <c r="FC27" s="255" t="str">
        <f ca="1">IF(AND(FC26&lt;&gt;"",FB27=1),FA27,"")</f>
        <v>Italy</v>
      </c>
      <c r="FD27" s="255" t="str">
        <f ca="1">IF(AND(FD26&lt;&gt;"",FB28=2),FA28,"")</f>
        <v/>
      </c>
      <c r="FE27" s="255" t="str">
        <f ca="1">IF(AND(FE26&lt;&gt;"",FB29=3),FA29,"")</f>
        <v/>
      </c>
      <c r="FH27" s="255" t="str">
        <f t="shared" ca="1" si="1405"/>
        <v>Italy</v>
      </c>
      <c r="FI27" s="255">
        <f ca="1">SUMPRODUCT((JC3:JC42=FH27)*(JF3:JF42=FH28)*(JM3:JM42="W"))+SUMPRODUCT((JC3:JC42=FH27)*(JF3:JF42=FH29)*(JM3:JM42="W"))+SUMPRODUCT((JC3:JC42=FH27)*(JF3:JF42=FH25)*(JM3:JM42="W"))+SUMPRODUCT((JC3:JC42=FH27)*(JF3:JF42=FH26)*(JM3:JM42="W"))+SUMPRODUCT((JC3:JC42=FH28)*(JF3:JF42=FH27)*(JN3:JN42="W"))+SUMPRODUCT((JC3:JC42=FH29)*(JF3:JF42=FH27)*(JN3:JN42="W"))+SUMPRODUCT((JC3:JC42=FH25)*(JF3:JF42=FH27)*(JN3:JN42="W"))+SUMPRODUCT((JC3:JC42=FH26)*(JF3:JF42=FH27)*(JN3:JN42="W"))</f>
        <v>0</v>
      </c>
      <c r="FJ27" s="255">
        <f ca="1">SUMPRODUCT((JC3:JC42=FH27)*(JF3:JF42=FH28)*(JM3:JM42="D"))+SUMPRODUCT((JC3:JC42=FH27)*(JF3:JF42=FH29)*(JM3:JM42="D"))+SUMPRODUCT((JC3:JC42=FH27)*(JF3:JF42=FH25)*(JM3:JM42="D"))+SUMPRODUCT((JC3:JC42=FH27)*(JF3:JF42=FH26)*(JM3:JM42="D"))+SUMPRODUCT((JC3:JC42=FH28)*(JF3:JF42=FH27)*(JM3:JM42="D"))+SUMPRODUCT((JC3:JC42=FH29)*(JF3:JF42=FH27)*(JM3:JM42="D"))+SUMPRODUCT((JC3:JC42=FH25)*(JF3:JF42=FH27)*(JM3:JM42="D"))+SUMPRODUCT((JC3:JC42=FH26)*(JF3:JF42=FH27)*(JM3:JM42="D"))</f>
        <v>0</v>
      </c>
      <c r="FK27" s="255">
        <f ca="1">SUMPRODUCT((JC3:JC42=FH27)*(JF3:JF42=FH28)*(JM3:JM42="L"))+SUMPRODUCT((JC3:JC42=FH27)*(JF3:JF42=FH29)*(JM3:JM42="L"))+SUMPRODUCT((JC3:JC42=FH27)*(JF3:JF42=FH25)*(JM3:JM42="L"))+SUMPRODUCT((JC3:JC42=FH27)*(JF3:JF42=FH26)*(JM3:JM42="L"))+SUMPRODUCT((JC3:JC42=FH28)*(JF3:JF42=FH27)*(JN3:JN42="L"))+SUMPRODUCT((JC3:JC42=FH29)*(JF3:JF42=FH27)*(JN3:JN42="L"))+SUMPRODUCT((JC3:JC42=FH25)*(JF3:JF42=FH27)*(JN3:JN42="L"))+SUMPRODUCT((JC3:JC42=FH26)*(JF3:JF42=FH27)*(JN3:JN42="L"))</f>
        <v>0</v>
      </c>
      <c r="FL27" s="255">
        <f ca="1">IF(FH27&lt;&gt;"",VLOOKUP(FH27,EI4:EM29,5,FALSE),0)</f>
        <v>0</v>
      </c>
      <c r="FM27" s="255">
        <f ca="1">IF(FH27&lt;&gt;"",VLOOKUP(FH27,EI4:EN29,6,FALSE),0)</f>
        <v>0</v>
      </c>
      <c r="FN27" s="255">
        <f ca="1">FL27-FM27+1000</f>
        <v>1000</v>
      </c>
      <c r="FO27" s="255">
        <f ca="1">IF(FH27&lt;&gt;"",VLOOKUP(FH27,EI4:EP29,8,FALSE),0)</f>
        <v>0</v>
      </c>
      <c r="FP27" s="255">
        <f ca="1">IF(FH27&lt;&gt;"",VLOOKUP(FH27,EI4:EQ29,9,FALSE),0)</f>
        <v>0</v>
      </c>
      <c r="FQ27" s="255">
        <f ca="1">IF(FH27&lt;&gt;"",FO27-FP27+1000,"")</f>
        <v>1000</v>
      </c>
      <c r="FR27" s="255">
        <f ca="1">IF(FH27&lt;&gt;"",VLOOKUP(FH27,EI25:EM29,5,FALSE),"")</f>
        <v>0</v>
      </c>
      <c r="FS27" s="255">
        <f ca="1">IF(FH27&lt;&gt;"",VLOOKUP(FH27,EI25:EP29,8,FALSE),"")</f>
        <v>0</v>
      </c>
      <c r="FT27" s="255">
        <f ca="1">IF(FH27&lt;&gt;"",VLOOKUP(FH27,EI25:EW29,15,FALSE),"")</f>
        <v>15</v>
      </c>
      <c r="FU27" s="255">
        <f ca="1">SUMPRODUCT((JC3:JC42=FH27)*(JF3:JF42=FH28)*JI3:JI42)+SUMPRODUCT((JC3:JC42=FH27)*(JF3:JF42=FH29)*JI3:JI42)+SUMPRODUCT((JC3:JC42=FH27)*(JF3:JF42=FH25)*JI3:JI42)+SUMPRODUCT((JC3:JC42=FH27)*(JF3:JF42=FH26)*JI3:JI42)+SUMPRODUCT((JC3:JC42=FH28)*(JF3:JF42=FH27)*JJ3:JJ42)+SUMPRODUCT((JC3:JC42=FH29)*(JF3:JF42=FH27)*JJ3:JJ42)+SUMPRODUCT((JC3:JC42=FH25)*(JF3:JF42=FH27)*JJ3:JJ42)+SUMPRODUCT((JC3:JC42=FH26)*(JF3:JF42=FH27)*JJ3:JJ42)</f>
        <v>0</v>
      </c>
      <c r="FV27" s="255">
        <f ca="1">SUMPRODUCT((JC3:JC42=FH27)*(JF3:JF42=FH28)*JK3:JK42)+SUMPRODUCT((JC3:JC42=FH27)*(JF3:JF42=FH29)*JK3:JK42)+SUMPRODUCT((JC3:JC42=FH27)*(JF3:JF42=FH25)*JK3:JK42)+SUMPRODUCT((JC3:JC42=FH27)*(JF3:JF42=FH26)*JK3:JK42)+SUMPRODUCT((JC3:JC42=FH28)*(JF3:JF42=FH27)*JL3:JL42)+SUMPRODUCT((JC3:JC42=FH29)*(JF3:JF42=FH27)*JL3:JL42)+SUMPRODUCT((JC3:JC42=FH25)*(JF3:JF42=FH27)*JL3:JL42)+SUMPRODUCT((JC3:JC42=FH26)*(JF3:JF42=FH27)*JL3:JL42)</f>
        <v>0</v>
      </c>
      <c r="FW27" s="255">
        <f ca="1">IF(FH27&lt;&gt;"",FI27*4+FJ27*2+FU27+FV27,"")</f>
        <v>0</v>
      </c>
      <c r="FX27" s="255">
        <f ca="1">IF(FH27&lt;&gt;"",RANK(FW27,FW25:FW29),"")</f>
        <v>1</v>
      </c>
      <c r="FY27" s="255">
        <f ca="1">SUMPRODUCT((FW25:FW29=FW27)*(FN25:FN29&gt;FN27))</f>
        <v>0</v>
      </c>
      <c r="FZ27" s="255">
        <f ca="1">SUMPRODUCT((FW25:FW29=FW27)*(FN25:FN29=FN27)*(FQ25:FQ29&gt;FQ27))</f>
        <v>0</v>
      </c>
      <c r="GA27" s="255">
        <f ca="1">SUMPRODUCT((FW25:FW29=FW27)*(FN25:FN29=FN27)*(FQ25:FQ29=FQ27)*(FR25:FR29&gt;FR27))</f>
        <v>0</v>
      </c>
      <c r="GB27" s="255">
        <f ca="1">SUMPRODUCT((FW25:FW29=FW27)*(FN25:FN29=FN27)*(FQ25:FQ29=FQ27)*(FR25:FR29=FR27)*(FS25:FS29&gt;FS27))</f>
        <v>0</v>
      </c>
      <c r="GC27" s="255">
        <f ca="1">SUMPRODUCT((FW25:FW29=FW27)*(FN25:FN29=FN27)*(FQ25:FQ29=FQ27)*(FR25:FR29=FR27)*(FS25:FS29=FS27)*(FT25:FT29&gt;FT27))</f>
        <v>2</v>
      </c>
      <c r="GD27" s="255">
        <f t="shared" ca="1" si="1408"/>
        <v>3</v>
      </c>
      <c r="GE27" s="255" t="str">
        <f ca="1">IF(FH27&lt;&gt;"",INDEX(FH25:FH29,MATCH(3,GD25:GD29,0),0),"")</f>
        <v>Italy</v>
      </c>
      <c r="GF27" s="255" t="str">
        <f ca="1">IF(FD26&lt;&gt;"",FD26,"")</f>
        <v/>
      </c>
      <c r="GG27" s="255">
        <f ca="1">SUMPRODUCT((JC3:JC42=GF27)*(JF3:JF42=GF28)*(JM3:JM42="W"))+SUMPRODUCT((JC3:JC42=GF27)*(JF3:JF42=GF29)*(JM3:JM42="W"))+SUMPRODUCT((JC3:JC42=GF27)*(JF3:JF42=GF26)*(JM3:JM42="W"))+SUMPRODUCT((JC3:JC42=GF28)*(JF3:JF42=GF27)*(JN3:JN42="W"))+SUMPRODUCT((JC3:JC42=GF29)*(JF3:JF42=GF27)*(JN3:JN42="W"))+SUMPRODUCT((JC3:JC42=GF26)*(JF3:JF42=GF27)*(JN3:JN42="W"))</f>
        <v>0</v>
      </c>
      <c r="GH27" s="255">
        <f ca="1">SUMPRODUCT((JC3:JC42=GF27)*(JF3:JF42=GF28)*(JM3:JM42="D"))+SUMPRODUCT((JC3:JC42=GF27)*(JF3:JF42=GF29)*(JM3:JM42="D"))+SUMPRODUCT((JC3:JC42=GF27)*(JF3:JF42=GF26)*(JM3:JM42="D"))+SUMPRODUCT((JC3:JC42=GF28)*(JF3:JF42=GF27)*(JM3:JM42="D"))+SUMPRODUCT((JC3:JC42=GF29)*(JF3:JF42=GF27)*(JM3:JM42="D"))+SUMPRODUCT((JC3:JC42=GF26)*(JF3:JF42=GF27)*(JM3:JM42="D"))</f>
        <v>0</v>
      </c>
      <c r="GI27" s="255">
        <f ca="1">SUMPRODUCT((JC3:JC42=GF27)*(JF3:JF42=GF28)*(JM3:JM42="L"))+SUMPRODUCT((JC3:JC42=GF27)*(JF3:JF42=GF29)*(JM3:JM42="L"))+SUMPRODUCT((JC3:JC42=GF27)*(JF3:JF42=GF26)*(JM3:JM42="L"))+SUMPRODUCT((JC3:JC42=GF28)*(JF3:JF42=GF27)*(JN3:JN42="L"))+SUMPRODUCT((JC3:JC42=GF29)*(JF3:JF42=GF27)*(JN3:JN42="L"))+SUMPRODUCT((JC3:JC42=GF26)*(JF3:JF42=GF27)*(JN3:JN42="L"))</f>
        <v>0</v>
      </c>
      <c r="GJ27" s="255">
        <f ca="1">IF(GF27&lt;&gt;"",VLOOKUP(GF27,EI4:EM29,5,FALSE),0)</f>
        <v>0</v>
      </c>
      <c r="GK27" s="255">
        <f ca="1">IF(GF27&lt;&gt;"",VLOOKUP(GF27,EI4:EN29,6,FALSE),0)</f>
        <v>0</v>
      </c>
      <c r="GL27" s="255">
        <f ca="1">GJ27-GK27+1000</f>
        <v>1000</v>
      </c>
      <c r="GM27" s="255">
        <f ca="1">IF(GF27&lt;&gt;"",VLOOKUP(GF27,EI4:EP29,8,FALSE),0)</f>
        <v>0</v>
      </c>
      <c r="GN27" s="255">
        <f ca="1">IF(GF27&lt;&gt;"",VLOOKUP(GF27,EI4:EQ29,9,FALSE),0)</f>
        <v>0</v>
      </c>
      <c r="GO27" s="255">
        <f t="shared" ref="GO27" ca="1" si="1540">GM27-GN27+1000</f>
        <v>1000</v>
      </c>
      <c r="GP27" s="255" t="str">
        <f ca="1">IF(GF27&lt;&gt;"",VLOOKUP(GF27,EI25:EM29,5,FALSE),"")</f>
        <v/>
      </c>
      <c r="GQ27" s="255" t="str">
        <f ca="1">IF(GF27&lt;&gt;"",VLOOKUP(GF27,EI25:EP29,8,FALSE),"")</f>
        <v/>
      </c>
      <c r="GR27" s="255" t="str">
        <f ca="1">IF(GF27&lt;&gt;"",VLOOKUP(GF27,EI25:EW29,15,FALSE),"")</f>
        <v/>
      </c>
      <c r="GS27" s="255">
        <f ca="1">SUMPRODUCT((JC3:JC42=GF27)*(JF3:JF42=GF28)*JI3:JI42)+SUMPRODUCT((JC3:JC42=GF27)*(JF3:JF42=GF29)*JI3:JI42)+SUMPRODUCT((JC3:JC42=GF27)*(JF3:JF42=GF26)*JI3:JI42)+SUMPRODUCT((JC3:JC42=GF28)*(JF3:JF42=GF27)*JJ3:JJ42)+SUMPRODUCT((JC3:JC42=GF29)*(JF3:JF42=GF27)*JJ3:JJ42)+SUMPRODUCT((JC3:JC42=GF26)*(JF3:JF42=GF27)*JJ3:JJ42)</f>
        <v>0</v>
      </c>
      <c r="GT27" s="255">
        <f ca="1">SUMPRODUCT((JC3:JC42=GF27)*(JF3:JF42=GF28)*JK3:JK42)+SUMPRODUCT((JC3:JC42=GF27)*(JF3:JF42=GF29)*JK3:JK42)+SUMPRODUCT((JC3:JC42=GF27)*(JF3:JF42=GF26)*JK3:JK42)+SUMPRODUCT((JC3:JC42=GF28)*(JF3:JF42=GF27)*JL3:JL42)+SUMPRODUCT((JC3:JC42=GF29)*(JF3:JF42=GF27)*JL3:JL42)+SUMPRODUCT((JC3:JC42=GF26)*(JF3:JF42=GF27)*JL3:JL42)</f>
        <v>0</v>
      </c>
      <c r="GU27" s="255">
        <f ca="1">GG27*4+GH27*2+GS27+GT27</f>
        <v>0</v>
      </c>
      <c r="GV27" s="255" t="str">
        <f ca="1">IF(GF27&lt;&gt;"",RANK(GU27,GU26:GU29),"")</f>
        <v/>
      </c>
      <c r="GW27" s="255">
        <f ca="1">SUMPRODUCT((GU26:GU29=GU27)*(GL26:GL29&gt;GL27))</f>
        <v>0</v>
      </c>
      <c r="GX27" s="255">
        <f ca="1">SUMPRODUCT((GU26:GU29=GU27)*(GL26:GL29=GL27)*(GO26:GO29&gt;GO27))</f>
        <v>0</v>
      </c>
      <c r="GY27" s="255">
        <f ca="1">SUMPRODUCT((GU25:GU29=GU27)*(GL25:GL29=GL27)*(GO25:GO29=GO27)*(GP25:GP29&gt;GP27))</f>
        <v>0</v>
      </c>
      <c r="GZ27" s="255">
        <f ca="1">SUMPRODUCT((GU25:GU29=GU27)*(GL25:GL29=GL27)*(GO25:GO29=GO27)*(GP25:GP29=GP27)*(GQ25:GQ29&gt;GQ27))</f>
        <v>0</v>
      </c>
      <c r="HA27" s="255">
        <f ca="1">SUMPRODUCT((GU25:GU29=GU27)*(GL25:GL29=GL27)*(GO25:GO29=GO27)*(GP25:GP29=GP27)*(GQ25:GQ29=GQ27)*(GR25:GR29&gt;GR27))</f>
        <v>0</v>
      </c>
      <c r="HB27" s="255" t="str">
        <f t="shared" ca="1" si="1409"/>
        <v/>
      </c>
      <c r="HC27" s="255" t="str">
        <f ca="1">IF(GF27&lt;&gt;"",INDEX(GF26:GF29,MATCH(3,HB26:HB29,0),0),"")</f>
        <v/>
      </c>
      <c r="HD27" s="255" t="str">
        <f ca="1">IF(FE25&lt;&gt;"",FE25,"")</f>
        <v/>
      </c>
      <c r="HE27" s="255">
        <f ca="1">SUMPRODUCT((JC3:JC42=HD27)*(JF3:JF42=HD28)*(JM3:JM42="W"))+SUMPRODUCT((JC3:JC42=HD27)*(JF3:JF42=HD29)*(JM3:JM42="W"))+SUMPRODUCT((JC3:JC42=HD27)*(JF3:JF42=HD30)*(JM3:JM42="W"))+SUMPRODUCT((JC3:JC42=HD28)*(JF3:JF42=HD27)*(JN3:JN42="W"))+SUMPRODUCT((JC3:JC42=HD29)*(JF3:JF42=HD27)*(JN3:JN42="W"))+SUMPRODUCT((JC3:JC42=HD30)*(JF3:JF42=HD27)*(JN3:JN42="W"))</f>
        <v>0</v>
      </c>
      <c r="HF27" s="255">
        <f ca="1">SUMPRODUCT((JC3:JC42=HD27)*(JF3:JF42=HD28)*(JM3:JM42="D"))+SUMPRODUCT((JC3:JC42=HD27)*(JF3:JF42=HD29)*(JM3:JM42="D"))+SUMPRODUCT((JC3:JC42=HD27)*(JF3:JF42=HD30)*(JM3:JM42="D"))+SUMPRODUCT((JC3:JC42=HD28)*(JF3:JF42=HD27)*(JM3:JM42="D"))+SUMPRODUCT((JC3:JC42=HD29)*(JF3:JF42=HD27)*(JM3:JM42="D"))+SUMPRODUCT((JC3:JC42=HD30)*(JF3:JF42=HD27)*(JM3:JM42="D"))</f>
        <v>0</v>
      </c>
      <c r="HG27" s="255">
        <f ca="1">SUMPRODUCT((JC3:JC42=HD27)*(JF3:JF42=HD28)*(JM3:JM42="L"))+SUMPRODUCT((JC3:JC42=HD27)*(JF3:JF42=HD29)*(JM3:JM42="L"))+SUMPRODUCT((JC3:JC42=HD27)*(JF3:JF42=HD30)*(JM3:JM42="L"))+SUMPRODUCT((JC3:JC42=HD28)*(JF3:JF42=HD27)*(JN3:JN42="L"))+SUMPRODUCT((JC3:JC42=HD29)*(JF3:JF42=HD27)*(JN3:JN42="L"))+SUMPRODUCT((JC3:JC42=HD30)*(JF3:JF42=HD27)*(JN3:JN42="L"))</f>
        <v>0</v>
      </c>
      <c r="HH27" s="255">
        <f ca="1">IF(HD27&lt;&gt;"",VLOOKUP(HD27,EI4:EM29,5,FALSE),0)</f>
        <v>0</v>
      </c>
      <c r="HI27" s="255">
        <f ca="1">IF(HD27&lt;&gt;"",VLOOKUP(HD27,EI4:EN29,6,FALSE),0)</f>
        <v>0</v>
      </c>
      <c r="HJ27" s="255">
        <f ca="1">HH27-HI27+1000</f>
        <v>1000</v>
      </c>
      <c r="HK27" s="255">
        <f ca="1">IF(HD27&lt;&gt;"",VLOOKUP(HD27,EI4:EP29,8,FALSE),0)</f>
        <v>0</v>
      </c>
      <c r="HL27" s="255">
        <f ca="1">IF(HD27&lt;&gt;"",VLOOKUP(HD27,EI4:EQ29,9,FALSE),0)</f>
        <v>0</v>
      </c>
      <c r="HM27" s="255">
        <f ca="1">HK27-HL27+1000</f>
        <v>1000</v>
      </c>
      <c r="HN27" s="255" t="str">
        <f ca="1">IF(HD27&lt;&gt;"",VLOOKUP(HD27,EI25:EM29,5,FALSE),"")</f>
        <v/>
      </c>
      <c r="HO27" s="255" t="str">
        <f ca="1">IF(HD27&lt;&gt;"",VLOOKUP(HD27,EI25:EP29,8,FALSE),"")</f>
        <v/>
      </c>
      <c r="HP27" s="255" t="str">
        <f ca="1">IF(HD27&lt;&gt;"",VLOOKUP(HD27,EI25:EW29,15,FALSE),"")</f>
        <v/>
      </c>
      <c r="HQ27" s="255">
        <f ca="1">SUMPRODUCT((JC3:JC42=HD27)*(JF3:JF42=HD28)*JI3:JI42)+SUMPRODUCT((JC3:JC42=HD27)*(JF3:JF42=HD29)*JI3:JI42)+SUMPRODUCT((JC3:JC42=HD27)*(JF3:JF42=HD30)*JI3:JI42)+SUMPRODUCT((JC3:JC42=HD28)*(JF3:JF42=HD27)*JJ3:JJ42)+SUMPRODUCT((JC3:JC42=HD29)*(JF3:JF42=HD27)*JJ3:JJ42)+SUMPRODUCT((JC3:JC42=HD30)*(JF3:JF42=HD27)*JJ3:JJ42)</f>
        <v>0</v>
      </c>
      <c r="HR27" s="255">
        <f ca="1">SUMPRODUCT((JC3:JC42=HD27)*(JF3:JF42=HD28)*JK3:JK42)+SUMPRODUCT((JC3:JC42=HD27)*(JF3:JF42=HD29)*JK3:JK42)+SUMPRODUCT((JC3:JC42=HD27)*(JF3:JF42=HD30)*JK3:JK42)+SUMPRODUCT((JC3:JC42=HD28)*(JF3:JF42=HD27)*JL3:JL42)+SUMPRODUCT((JC3:JC42=HD29)*(JF3:JF42=HD27)*JL3:JL42)+SUMPRODUCT((JC3:JC42=HD30)*(JF3:JF42=HD27)*JL3:JL42)</f>
        <v>0</v>
      </c>
      <c r="HS27" s="255">
        <f ca="1">HE27*4+HF27*2+HQ27+HR27</f>
        <v>0</v>
      </c>
      <c r="HT27" s="255" t="str">
        <f ca="1">IF(HD27&lt;&gt;"",RANK(HS27,HS27:HS30),"")</f>
        <v/>
      </c>
      <c r="HU27" s="255">
        <f ca="1">SUMPRODUCT((HS27:HS30=HS27)*(HJ27:HJ30&gt;HJ27))</f>
        <v>0</v>
      </c>
      <c r="HV27" s="255">
        <f ca="1">SUMPRODUCT((HS27:HS30=HS27)*(HJ27:HJ30=HJ27)*(HM27:HM30&gt;HM27))</f>
        <v>0</v>
      </c>
      <c r="HW27" s="255">
        <f ca="1">SUMPRODUCT((HS25:HS29=HS27)*(HJ25:HJ29=HJ27)*(HM25:HM29=HM27)*(HN25:HN29&gt;HN27))</f>
        <v>0</v>
      </c>
      <c r="HX27" s="255">
        <f ca="1">SUMPRODUCT((HS25:HS29=HS27)*(HJ25:HJ29=HJ27)*(HM25:HM29=HM27)*(HN25:HN29=HN27)*(HO25:HO29&gt;HO27))</f>
        <v>0</v>
      </c>
      <c r="HY27" s="255">
        <f ca="1">SUMPRODUCT((HS25:HS29=HS27)*(HJ25:HJ29=HJ27)*(HM25:HM29=HM27)*(HN25:HN29=HN27)*(HO25:HO29=HO27)*(HP25:HP29&gt;HP27))</f>
        <v>0</v>
      </c>
      <c r="HZ27" s="255" t="str">
        <f t="shared" ref="HZ27:HZ29" ca="1" si="1541">IF(HD27&lt;&gt;"",SUM(HT27:HY27)+2,"")</f>
        <v/>
      </c>
      <c r="IA27" s="255" t="str">
        <f ca="1">IF(HD27&lt;&gt;"",INDEX(HD27:HD29,MATCH(3,HZ27:HZ29,0),0),"")</f>
        <v/>
      </c>
      <c r="IZ27" s="255" t="str">
        <f ca="1">IF(IA27&lt;&gt;"",IA27,IF(HC27&lt;&gt;"",HC27,IF(GE27&lt;&gt;"",GE27,FA27)))</f>
        <v>Italy</v>
      </c>
      <c r="JA27" s="255">
        <v>3</v>
      </c>
      <c r="JB27" s="255">
        <v>25</v>
      </c>
      <c r="JC27" s="255" t="str">
        <f t="shared" si="18"/>
        <v>South Africa</v>
      </c>
      <c r="JD27" s="255" t="str">
        <f ca="1">IF(OFFSET('All Players'!$W34,0,JD$1)&lt;&gt;"",OFFSET('All Players'!$W34,0,JD$1),"")</f>
        <v/>
      </c>
      <c r="JE27" s="255" t="str">
        <f ca="1">IF(OFFSET('All Players'!$Y34,0,JD$1)&lt;&gt;"",OFFSET('All Players'!$Y34,0,JD$1),"")</f>
        <v/>
      </c>
      <c r="JF27" s="255" t="str">
        <f t="shared" si="19"/>
        <v>Scotland</v>
      </c>
      <c r="JG27" s="255" t="str">
        <f ca="1">IF(OFFSET('All Players'!$AA34,0,JF$1)&lt;&gt;"",OFFSET('All Players'!$AA34,0,JF$1),"")</f>
        <v/>
      </c>
      <c r="JH27" s="255" t="str">
        <f ca="1">IF(OFFSET('All Players'!$AC34,0,JG$1)&lt;&gt;"",OFFSET('All Players'!$AC34,0,JG$1),"")</f>
        <v/>
      </c>
      <c r="JI27" s="255">
        <f t="shared" ca="1" si="20"/>
        <v>0</v>
      </c>
      <c r="JJ27" s="255">
        <f t="shared" ca="1" si="21"/>
        <v>0</v>
      </c>
      <c r="JK27" s="255">
        <f t="shared" ca="1" si="22"/>
        <v>0</v>
      </c>
      <c r="JL27" s="255">
        <f t="shared" ca="1" si="23"/>
        <v>0</v>
      </c>
      <c r="JM27" s="255" t="str">
        <f t="shared" ca="1" si="24"/>
        <v/>
      </c>
      <c r="JN27" s="255" t="str">
        <f t="shared" ca="1" si="25"/>
        <v/>
      </c>
      <c r="JO27" s="255">
        <f ca="1">VLOOKUP(JP27,OG25:OH29,2,FALSE)</f>
        <v>3</v>
      </c>
      <c r="JP27" s="255" t="s">
        <v>17</v>
      </c>
      <c r="JQ27" s="255">
        <f t="shared" ca="1" si="1267"/>
        <v>0</v>
      </c>
      <c r="JR27" s="255">
        <f t="shared" ca="1" si="1268"/>
        <v>0</v>
      </c>
      <c r="JS27" s="255">
        <f t="shared" ca="1" si="1269"/>
        <v>0</v>
      </c>
      <c r="JT27" s="255">
        <f t="shared" ca="1" si="1270"/>
        <v>0</v>
      </c>
      <c r="JU27" s="255">
        <f t="shared" ca="1" si="1410"/>
        <v>0</v>
      </c>
      <c r="JV27" s="255">
        <f t="shared" ca="1" si="1271"/>
        <v>1000</v>
      </c>
      <c r="JW27" s="255">
        <f t="shared" ca="1" si="1411"/>
        <v>0</v>
      </c>
      <c r="JX27" s="255">
        <f t="shared" ca="1" si="1412"/>
        <v>0</v>
      </c>
      <c r="JY27" s="255">
        <f t="shared" ca="1" si="1272"/>
        <v>1000</v>
      </c>
      <c r="JZ27" s="255">
        <f t="shared" ca="1" si="1273"/>
        <v>0</v>
      </c>
      <c r="KA27" s="255">
        <f ca="1">SUMIF(OJ:OJ,JP27,OP:OP)+SUMIF(OM:OM,JP27,OQ:OQ)</f>
        <v>0</v>
      </c>
      <c r="KB27" s="255">
        <f ca="1">SUMIF(OJ:OJ,JP27,OR:OR)+SUMIF(OM:OM,JP27,OS:OS)</f>
        <v>0</v>
      </c>
      <c r="KC27" s="255">
        <f t="shared" ca="1" si="1274"/>
        <v>0</v>
      </c>
      <c r="KD27" s="255">
        <v>15</v>
      </c>
      <c r="KE27" s="255">
        <f t="shared" ca="1" si="1413"/>
        <v>1</v>
      </c>
      <c r="KG27" s="255">
        <f ca="1">RANK(KC27,KC$25:KC$29)+COUNTIF(KC$25:KC27,KC27)-1</f>
        <v>3</v>
      </c>
      <c r="KH27" s="255" t="str">
        <f ca="1">INDEX(JP$25:JP$29,MATCH(3,KG$25:KG$29,0),0)</f>
        <v>Italy</v>
      </c>
      <c r="KI27" s="255">
        <f t="shared" ca="1" si="1414"/>
        <v>1</v>
      </c>
      <c r="KJ27" s="255" t="str">
        <f ca="1">IF(AND(KJ26&lt;&gt;"",KI27=1),KH27,"")</f>
        <v>Italy</v>
      </c>
      <c r="KK27" s="255" t="str">
        <f ca="1">IF(AND(KK26&lt;&gt;"",KI28=2),KH28,"")</f>
        <v/>
      </c>
      <c r="KL27" s="255" t="str">
        <f ca="1">IF(AND(KL26&lt;&gt;"",KI29=3),KH29,"")</f>
        <v/>
      </c>
      <c r="KO27" s="255" t="str">
        <f t="shared" ca="1" si="1415"/>
        <v>Italy</v>
      </c>
      <c r="KP27" s="255">
        <f ca="1">SUMPRODUCT((OJ3:OJ42=KO27)*(OM3:OM42=KO28)*(OT3:OT42="W"))+SUMPRODUCT((OJ3:OJ42=KO27)*(OM3:OM42=KO29)*(OT3:OT42="W"))+SUMPRODUCT((OJ3:OJ42=KO27)*(OM3:OM42=KO25)*(OT3:OT42="W"))+SUMPRODUCT((OJ3:OJ42=KO27)*(OM3:OM42=KO26)*(OT3:OT42="W"))+SUMPRODUCT((OJ3:OJ42=KO28)*(OM3:OM42=KO27)*(OU3:OU42="W"))+SUMPRODUCT((OJ3:OJ42=KO29)*(OM3:OM42=KO27)*(OU3:OU42="W"))+SUMPRODUCT((OJ3:OJ42=KO25)*(OM3:OM42=KO27)*(OU3:OU42="W"))+SUMPRODUCT((OJ3:OJ42=KO26)*(OM3:OM42=KO27)*(OU3:OU42="W"))</f>
        <v>0</v>
      </c>
      <c r="KQ27" s="255">
        <f ca="1">SUMPRODUCT((OJ3:OJ42=KO27)*(OM3:OM42=KO28)*(OT3:OT42="D"))+SUMPRODUCT((OJ3:OJ42=KO27)*(OM3:OM42=KO29)*(OT3:OT42="D"))+SUMPRODUCT((OJ3:OJ42=KO27)*(OM3:OM42=KO25)*(OT3:OT42="D"))+SUMPRODUCT((OJ3:OJ42=KO27)*(OM3:OM42=KO26)*(OT3:OT42="D"))+SUMPRODUCT((OJ3:OJ42=KO28)*(OM3:OM42=KO27)*(OT3:OT42="D"))+SUMPRODUCT((OJ3:OJ42=KO29)*(OM3:OM42=KO27)*(OT3:OT42="D"))+SUMPRODUCT((OJ3:OJ42=KO25)*(OM3:OM42=KO27)*(OT3:OT42="D"))+SUMPRODUCT((OJ3:OJ42=KO26)*(OM3:OM42=KO27)*(OT3:OT42="D"))</f>
        <v>0</v>
      </c>
      <c r="KR27" s="255">
        <f ca="1">SUMPRODUCT((OJ3:OJ42=KO27)*(OM3:OM42=KO28)*(OT3:OT42="L"))+SUMPRODUCT((OJ3:OJ42=KO27)*(OM3:OM42=KO29)*(OT3:OT42="L"))+SUMPRODUCT((OJ3:OJ42=KO27)*(OM3:OM42=KO25)*(OT3:OT42="L"))+SUMPRODUCT((OJ3:OJ42=KO27)*(OM3:OM42=KO26)*(OT3:OT42="L"))+SUMPRODUCT((OJ3:OJ42=KO28)*(OM3:OM42=KO27)*(OU3:OU42="L"))+SUMPRODUCT((OJ3:OJ42=KO29)*(OM3:OM42=KO27)*(OU3:OU42="L"))+SUMPRODUCT((OJ3:OJ42=KO25)*(OM3:OM42=KO27)*(OU3:OU42="L"))+SUMPRODUCT((OJ3:OJ42=KO26)*(OM3:OM42=KO27)*(OU3:OU42="L"))</f>
        <v>0</v>
      </c>
      <c r="KS27" s="255">
        <f ca="1">IF(KO27&lt;&gt;"",VLOOKUP(KO27,JP4:JT29,5,FALSE),0)</f>
        <v>0</v>
      </c>
      <c r="KT27" s="255">
        <f ca="1">IF(KO27&lt;&gt;"",VLOOKUP(KO27,JP4:JU29,6,FALSE),0)</f>
        <v>0</v>
      </c>
      <c r="KU27" s="255">
        <f ca="1">KS27-KT27+1000</f>
        <v>1000</v>
      </c>
      <c r="KV27" s="255">
        <f ca="1">IF(KO27&lt;&gt;"",VLOOKUP(KO27,JP4:JW29,8,FALSE),0)</f>
        <v>0</v>
      </c>
      <c r="KW27" s="255">
        <f ca="1">IF(KO27&lt;&gt;"",VLOOKUP(KO27,JP4:JX29,9,FALSE),0)</f>
        <v>0</v>
      </c>
      <c r="KX27" s="255">
        <f ca="1">IF(KO27&lt;&gt;"",KV27-KW27+1000,"")</f>
        <v>1000</v>
      </c>
      <c r="KY27" s="255">
        <f ca="1">IF(KO27&lt;&gt;"",VLOOKUP(KO27,JP25:JT29,5,FALSE),"")</f>
        <v>0</v>
      </c>
      <c r="KZ27" s="255">
        <f ca="1">IF(KO27&lt;&gt;"",VLOOKUP(KO27,JP25:JW29,8,FALSE),"")</f>
        <v>0</v>
      </c>
      <c r="LA27" s="255">
        <f ca="1">IF(KO27&lt;&gt;"",VLOOKUP(KO27,JP25:KD29,15,FALSE),"")</f>
        <v>15</v>
      </c>
      <c r="LB27" s="255">
        <f ca="1">SUMPRODUCT((OJ3:OJ42=KO27)*(OM3:OM42=KO28)*OP3:OP42)+SUMPRODUCT((OJ3:OJ42=KO27)*(OM3:OM42=KO29)*OP3:OP42)+SUMPRODUCT((OJ3:OJ42=KO27)*(OM3:OM42=KO25)*OP3:OP42)+SUMPRODUCT((OJ3:OJ42=KO27)*(OM3:OM42=KO26)*OP3:OP42)+SUMPRODUCT((OJ3:OJ42=KO28)*(OM3:OM42=KO27)*OQ3:OQ42)+SUMPRODUCT((OJ3:OJ42=KO29)*(OM3:OM42=KO27)*OQ3:OQ42)+SUMPRODUCT((OJ3:OJ42=KO25)*(OM3:OM42=KO27)*OQ3:OQ42)+SUMPRODUCT((OJ3:OJ42=KO26)*(OM3:OM42=KO27)*OQ3:OQ42)</f>
        <v>0</v>
      </c>
      <c r="LC27" s="255">
        <f ca="1">SUMPRODUCT((OJ3:OJ42=KO27)*(OM3:OM42=KO28)*OR3:OR42)+SUMPRODUCT((OJ3:OJ42=KO27)*(OM3:OM42=KO29)*OR3:OR42)+SUMPRODUCT((OJ3:OJ42=KO27)*(OM3:OM42=KO25)*OR3:OR42)+SUMPRODUCT((OJ3:OJ42=KO27)*(OM3:OM42=KO26)*OR3:OR42)+SUMPRODUCT((OJ3:OJ42=KO28)*(OM3:OM42=KO27)*OS3:OS42)+SUMPRODUCT((OJ3:OJ42=KO29)*(OM3:OM42=KO27)*OS3:OS42)+SUMPRODUCT((OJ3:OJ42=KO25)*(OM3:OM42=KO27)*OS3:OS42)+SUMPRODUCT((OJ3:OJ42=KO26)*(OM3:OM42=KO27)*OS3:OS42)</f>
        <v>0</v>
      </c>
      <c r="LD27" s="255">
        <f ca="1">IF(KO27&lt;&gt;"",KP27*4+KQ27*2+LB27+LC27,"")</f>
        <v>0</v>
      </c>
      <c r="LE27" s="255">
        <f ca="1">IF(KO27&lt;&gt;"",RANK(LD27,LD25:LD29),"")</f>
        <v>1</v>
      </c>
      <c r="LF27" s="255">
        <f ca="1">SUMPRODUCT((LD25:LD29=LD27)*(KU25:KU29&gt;KU27))</f>
        <v>0</v>
      </c>
      <c r="LG27" s="255">
        <f ca="1">SUMPRODUCT((LD25:LD29=LD27)*(KU25:KU29=KU27)*(KX25:KX29&gt;KX27))</f>
        <v>0</v>
      </c>
      <c r="LH27" s="255">
        <f ca="1">SUMPRODUCT((LD25:LD29=LD27)*(KU25:KU29=KU27)*(KX25:KX29=KX27)*(KY25:KY29&gt;KY27))</f>
        <v>0</v>
      </c>
      <c r="LI27" s="255">
        <f ca="1">SUMPRODUCT((LD25:LD29=LD27)*(KU25:KU29=KU27)*(KX25:KX29=KX27)*(KY25:KY29=KY27)*(KZ25:KZ29&gt;KZ27))</f>
        <v>0</v>
      </c>
      <c r="LJ27" s="255">
        <f ca="1">SUMPRODUCT((LD25:LD29=LD27)*(KU25:KU29=KU27)*(KX25:KX29=KX27)*(KY25:KY29=KY27)*(KZ25:KZ29=KZ27)*(LA25:LA29&gt;LA27))</f>
        <v>2</v>
      </c>
      <c r="LK27" s="255">
        <f t="shared" ca="1" si="1418"/>
        <v>3</v>
      </c>
      <c r="LL27" s="255" t="str">
        <f ca="1">IF(KO27&lt;&gt;"",INDEX(KO25:KO29,MATCH(3,LK25:LK29,0),0),"")</f>
        <v>Italy</v>
      </c>
      <c r="LM27" s="255" t="str">
        <f ca="1">IF(KK26&lt;&gt;"",KK26,"")</f>
        <v/>
      </c>
      <c r="LN27" s="255">
        <f ca="1">SUMPRODUCT((OJ3:OJ42=LM27)*(OM3:OM42=LM28)*(OT3:OT42="W"))+SUMPRODUCT((OJ3:OJ42=LM27)*(OM3:OM42=LM29)*(OT3:OT42="W"))+SUMPRODUCT((OJ3:OJ42=LM27)*(OM3:OM42=LM26)*(OT3:OT42="W"))+SUMPRODUCT((OJ3:OJ42=LM28)*(OM3:OM42=LM27)*(OU3:OU42="W"))+SUMPRODUCT((OJ3:OJ42=LM29)*(OM3:OM42=LM27)*(OU3:OU42="W"))+SUMPRODUCT((OJ3:OJ42=LM26)*(OM3:OM42=LM27)*(OU3:OU42="W"))</f>
        <v>0</v>
      </c>
      <c r="LO27" s="255">
        <f ca="1">SUMPRODUCT((OJ3:OJ42=LM27)*(OM3:OM42=LM28)*(OT3:OT42="D"))+SUMPRODUCT((OJ3:OJ42=LM27)*(OM3:OM42=LM29)*(OT3:OT42="D"))+SUMPRODUCT((OJ3:OJ42=LM27)*(OM3:OM42=LM26)*(OT3:OT42="D"))+SUMPRODUCT((OJ3:OJ42=LM28)*(OM3:OM42=LM27)*(OT3:OT42="D"))+SUMPRODUCT((OJ3:OJ42=LM29)*(OM3:OM42=LM27)*(OT3:OT42="D"))+SUMPRODUCT((OJ3:OJ42=LM26)*(OM3:OM42=LM27)*(OT3:OT42="D"))</f>
        <v>0</v>
      </c>
      <c r="LP27" s="255">
        <f ca="1">SUMPRODUCT((OJ3:OJ42=LM27)*(OM3:OM42=LM28)*(OT3:OT42="L"))+SUMPRODUCT((OJ3:OJ42=LM27)*(OM3:OM42=LM29)*(OT3:OT42="L"))+SUMPRODUCT((OJ3:OJ42=LM27)*(OM3:OM42=LM26)*(OT3:OT42="L"))+SUMPRODUCT((OJ3:OJ42=LM28)*(OM3:OM42=LM27)*(OU3:OU42="L"))+SUMPRODUCT((OJ3:OJ42=LM29)*(OM3:OM42=LM27)*(OU3:OU42="L"))+SUMPRODUCT((OJ3:OJ42=LM26)*(OM3:OM42=LM27)*(OU3:OU42="L"))</f>
        <v>0</v>
      </c>
      <c r="LQ27" s="255">
        <f ca="1">IF(LM27&lt;&gt;"",VLOOKUP(LM27,JP4:JT29,5,FALSE),0)</f>
        <v>0</v>
      </c>
      <c r="LR27" s="255">
        <f ca="1">IF(LM27&lt;&gt;"",VLOOKUP(LM27,JP4:JU29,6,FALSE),0)</f>
        <v>0</v>
      </c>
      <c r="LS27" s="255">
        <f ca="1">LQ27-LR27+1000</f>
        <v>1000</v>
      </c>
      <c r="LT27" s="255">
        <f ca="1">IF(LM27&lt;&gt;"",VLOOKUP(LM27,JP4:JW29,8,FALSE),0)</f>
        <v>0</v>
      </c>
      <c r="LU27" s="255">
        <f ca="1">IF(LM27&lt;&gt;"",VLOOKUP(LM27,JP4:JX29,9,FALSE),0)</f>
        <v>0</v>
      </c>
      <c r="LV27" s="255">
        <f t="shared" ref="LV27" ca="1" si="1542">LT27-LU27+1000</f>
        <v>1000</v>
      </c>
      <c r="LW27" s="255" t="str">
        <f ca="1">IF(LM27&lt;&gt;"",VLOOKUP(LM27,JP25:JT29,5,FALSE),"")</f>
        <v/>
      </c>
      <c r="LX27" s="255" t="str">
        <f ca="1">IF(LM27&lt;&gt;"",VLOOKUP(LM27,JP25:JW29,8,FALSE),"")</f>
        <v/>
      </c>
      <c r="LY27" s="255" t="str">
        <f ca="1">IF(LM27&lt;&gt;"",VLOOKUP(LM27,JP25:KD29,15,FALSE),"")</f>
        <v/>
      </c>
      <c r="LZ27" s="255">
        <f ca="1">SUMPRODUCT((OJ3:OJ42=LM27)*(OM3:OM42=LM28)*OP3:OP42)+SUMPRODUCT((OJ3:OJ42=LM27)*(OM3:OM42=LM29)*OP3:OP42)+SUMPRODUCT((OJ3:OJ42=LM27)*(OM3:OM42=LM26)*OP3:OP42)+SUMPRODUCT((OJ3:OJ42=LM28)*(OM3:OM42=LM27)*OQ3:OQ42)+SUMPRODUCT((OJ3:OJ42=LM29)*(OM3:OM42=LM27)*OQ3:OQ42)+SUMPRODUCT((OJ3:OJ42=LM26)*(OM3:OM42=LM27)*OQ3:OQ42)</f>
        <v>0</v>
      </c>
      <c r="MA27" s="255">
        <f ca="1">SUMPRODUCT((OJ3:OJ42=LM27)*(OM3:OM42=LM28)*OR3:OR42)+SUMPRODUCT((OJ3:OJ42=LM27)*(OM3:OM42=LM29)*OR3:OR42)+SUMPRODUCT((OJ3:OJ42=LM27)*(OM3:OM42=LM26)*OR3:OR42)+SUMPRODUCT((OJ3:OJ42=LM28)*(OM3:OM42=LM27)*OS3:OS42)+SUMPRODUCT((OJ3:OJ42=LM29)*(OM3:OM42=LM27)*OS3:OS42)+SUMPRODUCT((OJ3:OJ42=LM26)*(OM3:OM42=LM27)*OS3:OS42)</f>
        <v>0</v>
      </c>
      <c r="MB27" s="255">
        <f ca="1">LN27*4+LO27*2+LZ27+MA27</f>
        <v>0</v>
      </c>
      <c r="MC27" s="255" t="str">
        <f ca="1">IF(LM27&lt;&gt;"",RANK(MB27,MB26:MB29),"")</f>
        <v/>
      </c>
      <c r="MD27" s="255">
        <f ca="1">SUMPRODUCT((MB26:MB29=MB27)*(LS26:LS29&gt;LS27))</f>
        <v>0</v>
      </c>
      <c r="ME27" s="255">
        <f ca="1">SUMPRODUCT((MB26:MB29=MB27)*(LS26:LS29=LS27)*(LV26:LV29&gt;LV27))</f>
        <v>0</v>
      </c>
      <c r="MF27" s="255">
        <f ca="1">SUMPRODUCT((MB25:MB29=MB27)*(LS25:LS29=LS27)*(LV25:LV29=LV27)*(LW25:LW29&gt;LW27))</f>
        <v>0</v>
      </c>
      <c r="MG27" s="255">
        <f ca="1">SUMPRODUCT((MB25:MB29=MB27)*(LS25:LS29=LS27)*(LV25:LV29=LV27)*(LW25:LW29=LW27)*(LX25:LX29&gt;LX27))</f>
        <v>0</v>
      </c>
      <c r="MH27" s="255">
        <f ca="1">SUMPRODUCT((MB25:MB29=MB27)*(LS25:LS29=LS27)*(LV25:LV29=LV27)*(LW25:LW29=LW27)*(LX25:LX29=LX27)*(LY25:LY29&gt;LY27))</f>
        <v>0</v>
      </c>
      <c r="MI27" s="255" t="str">
        <f t="shared" ca="1" si="1419"/>
        <v/>
      </c>
      <c r="MJ27" s="255" t="str">
        <f ca="1">IF(LM27&lt;&gt;"",INDEX(LM26:LM29,MATCH(3,MI26:MI29,0),0),"")</f>
        <v/>
      </c>
      <c r="MK27" s="255" t="str">
        <f ca="1">IF(KL25&lt;&gt;"",KL25,"")</f>
        <v/>
      </c>
      <c r="ML27" s="255">
        <f ca="1">SUMPRODUCT((OJ3:OJ42=MK27)*(OM3:OM42=MK28)*(OT3:OT42="W"))+SUMPRODUCT((OJ3:OJ42=MK27)*(OM3:OM42=MK29)*(OT3:OT42="W"))+SUMPRODUCT((OJ3:OJ42=MK27)*(OM3:OM42=MK30)*(OT3:OT42="W"))+SUMPRODUCT((OJ3:OJ42=MK28)*(OM3:OM42=MK27)*(OU3:OU42="W"))+SUMPRODUCT((OJ3:OJ42=MK29)*(OM3:OM42=MK27)*(OU3:OU42="W"))+SUMPRODUCT((OJ3:OJ42=MK30)*(OM3:OM42=MK27)*(OU3:OU42="W"))</f>
        <v>0</v>
      </c>
      <c r="MM27" s="255">
        <f ca="1">SUMPRODUCT((OJ3:OJ42=MK27)*(OM3:OM42=MK28)*(OT3:OT42="D"))+SUMPRODUCT((OJ3:OJ42=MK27)*(OM3:OM42=MK29)*(OT3:OT42="D"))+SUMPRODUCT((OJ3:OJ42=MK27)*(OM3:OM42=MK30)*(OT3:OT42="D"))+SUMPRODUCT((OJ3:OJ42=MK28)*(OM3:OM42=MK27)*(OT3:OT42="D"))+SUMPRODUCT((OJ3:OJ42=MK29)*(OM3:OM42=MK27)*(OT3:OT42="D"))+SUMPRODUCT((OJ3:OJ42=MK30)*(OM3:OM42=MK27)*(OT3:OT42="D"))</f>
        <v>0</v>
      </c>
      <c r="MN27" s="255">
        <f ca="1">SUMPRODUCT((OJ3:OJ42=MK27)*(OM3:OM42=MK28)*(OT3:OT42="L"))+SUMPRODUCT((OJ3:OJ42=MK27)*(OM3:OM42=MK29)*(OT3:OT42="L"))+SUMPRODUCT((OJ3:OJ42=MK27)*(OM3:OM42=MK30)*(OT3:OT42="L"))+SUMPRODUCT((OJ3:OJ42=MK28)*(OM3:OM42=MK27)*(OU3:OU42="L"))+SUMPRODUCT((OJ3:OJ42=MK29)*(OM3:OM42=MK27)*(OU3:OU42="L"))+SUMPRODUCT((OJ3:OJ42=MK30)*(OM3:OM42=MK27)*(OU3:OU42="L"))</f>
        <v>0</v>
      </c>
      <c r="MO27" s="255">
        <f ca="1">IF(MK27&lt;&gt;"",VLOOKUP(MK27,JP4:JT29,5,FALSE),0)</f>
        <v>0</v>
      </c>
      <c r="MP27" s="255">
        <f ca="1">IF(MK27&lt;&gt;"",VLOOKUP(MK27,JP4:JU29,6,FALSE),0)</f>
        <v>0</v>
      </c>
      <c r="MQ27" s="255">
        <f ca="1">MO27-MP27+1000</f>
        <v>1000</v>
      </c>
      <c r="MR27" s="255">
        <f ca="1">IF(MK27&lt;&gt;"",VLOOKUP(MK27,JP4:JW29,8,FALSE),0)</f>
        <v>0</v>
      </c>
      <c r="MS27" s="255">
        <f ca="1">IF(MK27&lt;&gt;"",VLOOKUP(MK27,JP4:JX29,9,FALSE),0)</f>
        <v>0</v>
      </c>
      <c r="MT27" s="255">
        <f ca="1">MR27-MS27+1000</f>
        <v>1000</v>
      </c>
      <c r="MU27" s="255" t="str">
        <f ca="1">IF(MK27&lt;&gt;"",VLOOKUP(MK27,JP25:JT29,5,FALSE),"")</f>
        <v/>
      </c>
      <c r="MV27" s="255" t="str">
        <f ca="1">IF(MK27&lt;&gt;"",VLOOKUP(MK27,JP25:JW29,8,FALSE),"")</f>
        <v/>
      </c>
      <c r="MW27" s="255" t="str">
        <f ca="1">IF(MK27&lt;&gt;"",VLOOKUP(MK27,JP25:KD29,15,FALSE),"")</f>
        <v/>
      </c>
      <c r="MX27" s="255">
        <f ca="1">SUMPRODUCT((OJ3:OJ42=MK27)*(OM3:OM42=MK28)*OP3:OP42)+SUMPRODUCT((OJ3:OJ42=MK27)*(OM3:OM42=MK29)*OP3:OP42)+SUMPRODUCT((OJ3:OJ42=MK27)*(OM3:OM42=MK30)*OP3:OP42)+SUMPRODUCT((OJ3:OJ42=MK28)*(OM3:OM42=MK27)*OQ3:OQ42)+SUMPRODUCT((OJ3:OJ42=MK29)*(OM3:OM42=MK27)*OQ3:OQ42)+SUMPRODUCT((OJ3:OJ42=MK30)*(OM3:OM42=MK27)*OQ3:OQ42)</f>
        <v>0</v>
      </c>
      <c r="MY27" s="255">
        <f ca="1">SUMPRODUCT((OJ3:OJ42=MK27)*(OM3:OM42=MK28)*OR3:OR42)+SUMPRODUCT((OJ3:OJ42=MK27)*(OM3:OM42=MK29)*OR3:OR42)+SUMPRODUCT((OJ3:OJ42=MK27)*(OM3:OM42=MK30)*OR3:OR42)+SUMPRODUCT((OJ3:OJ42=MK28)*(OM3:OM42=MK27)*OS3:OS42)+SUMPRODUCT((OJ3:OJ42=MK29)*(OM3:OM42=MK27)*OS3:OS42)+SUMPRODUCT((OJ3:OJ42=MK30)*(OM3:OM42=MK27)*OS3:OS42)</f>
        <v>0</v>
      </c>
      <c r="MZ27" s="255">
        <f ca="1">ML27*4+MM27*2+MX27+MY27</f>
        <v>0</v>
      </c>
      <c r="NA27" s="255" t="str">
        <f ca="1">IF(MK27&lt;&gt;"",RANK(MZ27,MZ27:MZ30),"")</f>
        <v/>
      </c>
      <c r="NB27" s="255">
        <f ca="1">SUMPRODUCT((MZ27:MZ30=MZ27)*(MQ27:MQ30&gt;MQ27))</f>
        <v>0</v>
      </c>
      <c r="NC27" s="255">
        <f ca="1">SUMPRODUCT((MZ27:MZ30=MZ27)*(MQ27:MQ30=MQ27)*(MT27:MT30&gt;MT27))</f>
        <v>0</v>
      </c>
      <c r="ND27" s="255">
        <f ca="1">SUMPRODUCT((MZ25:MZ29=MZ27)*(MQ25:MQ29=MQ27)*(MT25:MT29=MT27)*(MU25:MU29&gt;MU27))</f>
        <v>0</v>
      </c>
      <c r="NE27" s="255">
        <f ca="1">SUMPRODUCT((MZ25:MZ29=MZ27)*(MQ25:MQ29=MQ27)*(MT25:MT29=MT27)*(MU25:MU29=MU27)*(MV25:MV29&gt;MV27))</f>
        <v>0</v>
      </c>
      <c r="NF27" s="255">
        <f ca="1">SUMPRODUCT((MZ25:MZ29=MZ27)*(MQ25:MQ29=MQ27)*(MT25:MT29=MT27)*(MU25:MU29=MU27)*(MV25:MV29=MV27)*(MW25:MW29&gt;MW27))</f>
        <v>0</v>
      </c>
      <c r="NG27" s="255" t="str">
        <f t="shared" ref="NG27:NG29" ca="1" si="1543">IF(MK27&lt;&gt;"",SUM(NA27:NF27)+2,"")</f>
        <v/>
      </c>
      <c r="NH27" s="255" t="str">
        <f ca="1">IF(MK27&lt;&gt;"",INDEX(MK27:MK29,MATCH(3,NG27:NG29,0),0),"")</f>
        <v/>
      </c>
      <c r="OG27" s="255" t="str">
        <f ca="1">IF(NH27&lt;&gt;"",NH27,IF(MJ27&lt;&gt;"",MJ27,IF(LL27&lt;&gt;"",LL27,KH27)))</f>
        <v>Italy</v>
      </c>
      <c r="OH27" s="255">
        <v>3</v>
      </c>
      <c r="OI27" s="255">
        <v>25</v>
      </c>
      <c r="OJ27" s="255" t="str">
        <f t="shared" si="26"/>
        <v>South Africa</v>
      </c>
      <c r="OK27" s="255" t="str">
        <f ca="1">IF(OFFSET('All Players'!$W34,0,OK$1)&lt;&gt;"",OFFSET('All Players'!$W34,0,OK$1),"")</f>
        <v/>
      </c>
      <c r="OL27" s="255" t="str">
        <f ca="1">IF(OFFSET('All Players'!$Y34,0,OK$1)&lt;&gt;"",OFFSET('All Players'!$Y34,0,OK$1),"")</f>
        <v/>
      </c>
      <c r="OM27" s="255" t="str">
        <f t="shared" si="27"/>
        <v>Scotland</v>
      </c>
      <c r="ON27" s="255" t="str">
        <f ca="1">IF(OFFSET('All Players'!$AA34,0,OM$1)&lt;&gt;"",OFFSET('All Players'!$AA34,0,OM$1),"")</f>
        <v/>
      </c>
      <c r="OO27" s="255" t="str">
        <f ca="1">IF(OFFSET('All Players'!$AC34,0,ON$1)&lt;&gt;"",OFFSET('All Players'!$AC34,0,ON$1),"")</f>
        <v/>
      </c>
      <c r="OP27" s="255">
        <f t="shared" ca="1" si="28"/>
        <v>0</v>
      </c>
      <c r="OQ27" s="255">
        <f t="shared" ca="1" si="29"/>
        <v>0</v>
      </c>
      <c r="OR27" s="255">
        <f t="shared" ca="1" si="30"/>
        <v>0</v>
      </c>
      <c r="OS27" s="255">
        <f t="shared" ca="1" si="31"/>
        <v>0</v>
      </c>
      <c r="OT27" s="255" t="str">
        <f t="shared" ca="1" si="32"/>
        <v/>
      </c>
      <c r="OU27" s="255" t="str">
        <f t="shared" ca="1" si="33"/>
        <v/>
      </c>
      <c r="OV27" s="255">
        <f ca="1">VLOOKUP(OW27,TN25:TO29,2,FALSE)</f>
        <v>3</v>
      </c>
      <c r="OW27" s="255" t="s">
        <v>17</v>
      </c>
      <c r="OX27" s="255">
        <f t="shared" ca="1" si="1276"/>
        <v>0</v>
      </c>
      <c r="OY27" s="255">
        <f t="shared" ca="1" si="1277"/>
        <v>0</v>
      </c>
      <c r="OZ27" s="255">
        <f t="shared" ca="1" si="1278"/>
        <v>0</v>
      </c>
      <c r="PA27" s="255">
        <f t="shared" ca="1" si="1279"/>
        <v>0</v>
      </c>
      <c r="PB27" s="255">
        <f t="shared" ca="1" si="1420"/>
        <v>0</v>
      </c>
      <c r="PC27" s="255">
        <f t="shared" ca="1" si="1280"/>
        <v>1000</v>
      </c>
      <c r="PD27" s="255">
        <f t="shared" ca="1" si="1421"/>
        <v>0</v>
      </c>
      <c r="PE27" s="255">
        <f t="shared" ca="1" si="1422"/>
        <v>0</v>
      </c>
      <c r="PF27" s="255">
        <f t="shared" ca="1" si="1281"/>
        <v>1000</v>
      </c>
      <c r="PG27" s="255">
        <f t="shared" ca="1" si="1282"/>
        <v>0</v>
      </c>
      <c r="PH27" s="255">
        <f ca="1">SUMIF(TQ:TQ,OW27,TW:TW)+SUMIF(TT:TT,OW27,TX:TX)</f>
        <v>0</v>
      </c>
      <c r="PI27" s="255">
        <f ca="1">SUMIF(TQ:TQ,OW27,TY:TY)+SUMIF(TT:TT,OW27,TZ:TZ)</f>
        <v>0</v>
      </c>
      <c r="PJ27" s="255">
        <f t="shared" ca="1" si="1283"/>
        <v>0</v>
      </c>
      <c r="PK27" s="255">
        <v>15</v>
      </c>
      <c r="PL27" s="255">
        <f t="shared" ca="1" si="1423"/>
        <v>1</v>
      </c>
      <c r="PN27" s="255">
        <f ca="1">RANK(PJ27,PJ$25:PJ$29)+COUNTIF(PJ$25:PJ27,PJ27)-1</f>
        <v>3</v>
      </c>
      <c r="PO27" s="255" t="str">
        <f ca="1">INDEX(OW$25:OW$29,MATCH(3,PN$25:PN$29,0),0)</f>
        <v>Italy</v>
      </c>
      <c r="PP27" s="255">
        <f t="shared" ca="1" si="1424"/>
        <v>1</v>
      </c>
      <c r="PQ27" s="255" t="str">
        <f ca="1">IF(AND(PQ26&lt;&gt;"",PP27=1),PO27,"")</f>
        <v>Italy</v>
      </c>
      <c r="PR27" s="255" t="str">
        <f ca="1">IF(AND(PR26&lt;&gt;"",PP28=2),PO28,"")</f>
        <v/>
      </c>
      <c r="PS27" s="255" t="str">
        <f ca="1">IF(AND(PS26&lt;&gt;"",PP29=3),PO29,"")</f>
        <v/>
      </c>
      <c r="PV27" s="255" t="str">
        <f t="shared" ca="1" si="1425"/>
        <v>Italy</v>
      </c>
      <c r="PW27" s="255">
        <f ca="1">SUMPRODUCT((TQ3:TQ42=PV27)*(TT3:TT42=PV28)*(UA3:UA42="W"))+SUMPRODUCT((TQ3:TQ42=PV27)*(TT3:TT42=PV29)*(UA3:UA42="W"))+SUMPRODUCT((TQ3:TQ42=PV27)*(TT3:TT42=PV25)*(UA3:UA42="W"))+SUMPRODUCT((TQ3:TQ42=PV27)*(TT3:TT42=PV26)*(UA3:UA42="W"))+SUMPRODUCT((TQ3:TQ42=PV28)*(TT3:TT42=PV27)*(UB3:UB42="W"))+SUMPRODUCT((TQ3:TQ42=PV29)*(TT3:TT42=PV27)*(UB3:UB42="W"))+SUMPRODUCT((TQ3:TQ42=PV25)*(TT3:TT42=PV27)*(UB3:UB42="W"))+SUMPRODUCT((TQ3:TQ42=PV26)*(TT3:TT42=PV27)*(UB3:UB42="W"))</f>
        <v>0</v>
      </c>
      <c r="PX27" s="255">
        <f ca="1">SUMPRODUCT((TQ3:TQ42=PV27)*(TT3:TT42=PV28)*(UA3:UA42="D"))+SUMPRODUCT((TQ3:TQ42=PV27)*(TT3:TT42=PV29)*(UA3:UA42="D"))+SUMPRODUCT((TQ3:TQ42=PV27)*(TT3:TT42=PV25)*(UA3:UA42="D"))+SUMPRODUCT((TQ3:TQ42=PV27)*(TT3:TT42=PV26)*(UA3:UA42="D"))+SUMPRODUCT((TQ3:TQ42=PV28)*(TT3:TT42=PV27)*(UA3:UA42="D"))+SUMPRODUCT((TQ3:TQ42=PV29)*(TT3:TT42=PV27)*(UA3:UA42="D"))+SUMPRODUCT((TQ3:TQ42=PV25)*(TT3:TT42=PV27)*(UA3:UA42="D"))+SUMPRODUCT((TQ3:TQ42=PV26)*(TT3:TT42=PV27)*(UA3:UA42="D"))</f>
        <v>0</v>
      </c>
      <c r="PY27" s="255">
        <f ca="1">SUMPRODUCT((TQ3:TQ42=PV27)*(TT3:TT42=PV28)*(UA3:UA42="L"))+SUMPRODUCT((TQ3:TQ42=PV27)*(TT3:TT42=PV29)*(UA3:UA42="L"))+SUMPRODUCT((TQ3:TQ42=PV27)*(TT3:TT42=PV25)*(UA3:UA42="L"))+SUMPRODUCT((TQ3:TQ42=PV27)*(TT3:TT42=PV26)*(UA3:UA42="L"))+SUMPRODUCT((TQ3:TQ42=PV28)*(TT3:TT42=PV27)*(UB3:UB42="L"))+SUMPRODUCT((TQ3:TQ42=PV29)*(TT3:TT42=PV27)*(UB3:UB42="L"))+SUMPRODUCT((TQ3:TQ42=PV25)*(TT3:TT42=PV27)*(UB3:UB42="L"))+SUMPRODUCT((TQ3:TQ42=PV26)*(TT3:TT42=PV27)*(UB3:UB42="L"))</f>
        <v>0</v>
      </c>
      <c r="PZ27" s="255">
        <f ca="1">IF(PV27&lt;&gt;"",VLOOKUP(PV27,OW4:PA29,5,FALSE),0)</f>
        <v>0</v>
      </c>
      <c r="QA27" s="255">
        <f ca="1">IF(PV27&lt;&gt;"",VLOOKUP(PV27,OW4:PB29,6,FALSE),0)</f>
        <v>0</v>
      </c>
      <c r="QB27" s="255">
        <f ca="1">PZ27-QA27+1000</f>
        <v>1000</v>
      </c>
      <c r="QC27" s="255">
        <f ca="1">IF(PV27&lt;&gt;"",VLOOKUP(PV27,OW4:PD29,8,FALSE),0)</f>
        <v>0</v>
      </c>
      <c r="QD27" s="255">
        <f ca="1">IF(PV27&lt;&gt;"",VLOOKUP(PV27,OW4:PE29,9,FALSE),0)</f>
        <v>0</v>
      </c>
      <c r="QE27" s="255">
        <f ca="1">IF(PV27&lt;&gt;"",QC27-QD27+1000,"")</f>
        <v>1000</v>
      </c>
      <c r="QF27" s="255">
        <f ca="1">IF(PV27&lt;&gt;"",VLOOKUP(PV27,OW25:PA29,5,FALSE),"")</f>
        <v>0</v>
      </c>
      <c r="QG27" s="255">
        <f ca="1">IF(PV27&lt;&gt;"",VLOOKUP(PV27,OW25:PD29,8,FALSE),"")</f>
        <v>0</v>
      </c>
      <c r="QH27" s="255">
        <f ca="1">IF(PV27&lt;&gt;"",VLOOKUP(PV27,OW25:PK29,15,FALSE),"")</f>
        <v>15</v>
      </c>
      <c r="QI27" s="255">
        <f ca="1">SUMPRODUCT((TQ3:TQ42=PV27)*(TT3:TT42=PV28)*TW3:TW42)+SUMPRODUCT((TQ3:TQ42=PV27)*(TT3:TT42=PV29)*TW3:TW42)+SUMPRODUCT((TQ3:TQ42=PV27)*(TT3:TT42=PV25)*TW3:TW42)+SUMPRODUCT((TQ3:TQ42=PV27)*(TT3:TT42=PV26)*TW3:TW42)+SUMPRODUCT((TQ3:TQ42=PV28)*(TT3:TT42=PV27)*TX3:TX42)+SUMPRODUCT((TQ3:TQ42=PV29)*(TT3:TT42=PV27)*TX3:TX42)+SUMPRODUCT((TQ3:TQ42=PV25)*(TT3:TT42=PV27)*TX3:TX42)+SUMPRODUCT((TQ3:TQ42=PV26)*(TT3:TT42=PV27)*TX3:TX42)</f>
        <v>0</v>
      </c>
      <c r="QJ27" s="255">
        <f ca="1">SUMPRODUCT((TQ3:TQ42=PV27)*(TT3:TT42=PV28)*TY3:TY42)+SUMPRODUCT((TQ3:TQ42=PV27)*(TT3:TT42=PV29)*TY3:TY42)+SUMPRODUCT((TQ3:TQ42=PV27)*(TT3:TT42=PV25)*TY3:TY42)+SUMPRODUCT((TQ3:TQ42=PV27)*(TT3:TT42=PV26)*TY3:TY42)+SUMPRODUCT((TQ3:TQ42=PV28)*(TT3:TT42=PV27)*TZ3:TZ42)+SUMPRODUCT((TQ3:TQ42=PV29)*(TT3:TT42=PV27)*TZ3:TZ42)+SUMPRODUCT((TQ3:TQ42=PV25)*(TT3:TT42=PV27)*TZ3:TZ42)+SUMPRODUCT((TQ3:TQ42=PV26)*(TT3:TT42=PV27)*TZ3:TZ42)</f>
        <v>0</v>
      </c>
      <c r="QK27" s="255">
        <f ca="1">IF(PV27&lt;&gt;"",PW27*4+PX27*2+QI27+QJ27,"")</f>
        <v>0</v>
      </c>
      <c r="QL27" s="255">
        <f ca="1">IF(PV27&lt;&gt;"",RANK(QK27,QK25:QK29),"")</f>
        <v>1</v>
      </c>
      <c r="QM27" s="255">
        <f ca="1">SUMPRODUCT((QK25:QK29=QK27)*(QB25:QB29&gt;QB27))</f>
        <v>0</v>
      </c>
      <c r="QN27" s="255">
        <f ca="1">SUMPRODUCT((QK25:QK29=QK27)*(QB25:QB29=QB27)*(QE25:QE29&gt;QE27))</f>
        <v>0</v>
      </c>
      <c r="QO27" s="255">
        <f ca="1">SUMPRODUCT((QK25:QK29=QK27)*(QB25:QB29=QB27)*(QE25:QE29=QE27)*(QF25:QF29&gt;QF27))</f>
        <v>0</v>
      </c>
      <c r="QP27" s="255">
        <f ca="1">SUMPRODUCT((QK25:QK29=QK27)*(QB25:QB29=QB27)*(QE25:QE29=QE27)*(QF25:QF29=QF27)*(QG25:QG29&gt;QG27))</f>
        <v>0</v>
      </c>
      <c r="QQ27" s="255">
        <f ca="1">SUMPRODUCT((QK25:QK29=QK27)*(QB25:QB29=QB27)*(QE25:QE29=QE27)*(QF25:QF29=QF27)*(QG25:QG29=QG27)*(QH25:QH29&gt;QH27))</f>
        <v>2</v>
      </c>
      <c r="QR27" s="255">
        <f t="shared" ca="1" si="1428"/>
        <v>3</v>
      </c>
      <c r="QS27" s="255" t="str">
        <f ca="1">IF(PV27&lt;&gt;"",INDEX(PV25:PV29,MATCH(3,QR25:QR29,0),0),"")</f>
        <v>Italy</v>
      </c>
      <c r="QT27" s="255" t="str">
        <f ca="1">IF(PR26&lt;&gt;"",PR26,"")</f>
        <v/>
      </c>
      <c r="QU27" s="255">
        <f ca="1">SUMPRODUCT((TQ3:TQ42=QT27)*(TT3:TT42=QT28)*(UA3:UA42="W"))+SUMPRODUCT((TQ3:TQ42=QT27)*(TT3:TT42=QT29)*(UA3:UA42="W"))+SUMPRODUCT((TQ3:TQ42=QT27)*(TT3:TT42=QT26)*(UA3:UA42="W"))+SUMPRODUCT((TQ3:TQ42=QT28)*(TT3:TT42=QT27)*(UB3:UB42="W"))+SUMPRODUCT((TQ3:TQ42=QT29)*(TT3:TT42=QT27)*(UB3:UB42="W"))+SUMPRODUCT((TQ3:TQ42=QT26)*(TT3:TT42=QT27)*(UB3:UB42="W"))</f>
        <v>0</v>
      </c>
      <c r="QV27" s="255">
        <f ca="1">SUMPRODUCT((TQ3:TQ42=QT27)*(TT3:TT42=QT28)*(UA3:UA42="D"))+SUMPRODUCT((TQ3:TQ42=QT27)*(TT3:TT42=QT29)*(UA3:UA42="D"))+SUMPRODUCT((TQ3:TQ42=QT27)*(TT3:TT42=QT26)*(UA3:UA42="D"))+SUMPRODUCT((TQ3:TQ42=QT28)*(TT3:TT42=QT27)*(UA3:UA42="D"))+SUMPRODUCT((TQ3:TQ42=QT29)*(TT3:TT42=QT27)*(UA3:UA42="D"))+SUMPRODUCT((TQ3:TQ42=QT26)*(TT3:TT42=QT27)*(UA3:UA42="D"))</f>
        <v>0</v>
      </c>
      <c r="QW27" s="255">
        <f ca="1">SUMPRODUCT((TQ3:TQ42=QT27)*(TT3:TT42=QT28)*(UA3:UA42="L"))+SUMPRODUCT((TQ3:TQ42=QT27)*(TT3:TT42=QT29)*(UA3:UA42="L"))+SUMPRODUCT((TQ3:TQ42=QT27)*(TT3:TT42=QT26)*(UA3:UA42="L"))+SUMPRODUCT((TQ3:TQ42=QT28)*(TT3:TT42=QT27)*(UB3:UB42="L"))+SUMPRODUCT((TQ3:TQ42=QT29)*(TT3:TT42=QT27)*(UB3:UB42="L"))+SUMPRODUCT((TQ3:TQ42=QT26)*(TT3:TT42=QT27)*(UB3:UB42="L"))</f>
        <v>0</v>
      </c>
      <c r="QX27" s="255">
        <f ca="1">IF(QT27&lt;&gt;"",VLOOKUP(QT27,OW4:PA29,5,FALSE),0)</f>
        <v>0</v>
      </c>
      <c r="QY27" s="255">
        <f ca="1">IF(QT27&lt;&gt;"",VLOOKUP(QT27,OW4:PB29,6,FALSE),0)</f>
        <v>0</v>
      </c>
      <c r="QZ27" s="255">
        <f ca="1">QX27-QY27+1000</f>
        <v>1000</v>
      </c>
      <c r="RA27" s="255">
        <f ca="1">IF(QT27&lt;&gt;"",VLOOKUP(QT27,OW4:PD29,8,FALSE),0)</f>
        <v>0</v>
      </c>
      <c r="RB27" s="255">
        <f ca="1">IF(QT27&lt;&gt;"",VLOOKUP(QT27,OW4:PE29,9,FALSE),0)</f>
        <v>0</v>
      </c>
      <c r="RC27" s="255">
        <f t="shared" ref="RC27" ca="1" si="1544">RA27-RB27+1000</f>
        <v>1000</v>
      </c>
      <c r="RD27" s="255" t="str">
        <f ca="1">IF(QT27&lt;&gt;"",VLOOKUP(QT27,OW25:PA29,5,FALSE),"")</f>
        <v/>
      </c>
      <c r="RE27" s="255" t="str">
        <f ca="1">IF(QT27&lt;&gt;"",VLOOKUP(QT27,OW25:PD29,8,FALSE),"")</f>
        <v/>
      </c>
      <c r="RF27" s="255" t="str">
        <f ca="1">IF(QT27&lt;&gt;"",VLOOKUP(QT27,OW25:PK29,15,FALSE),"")</f>
        <v/>
      </c>
      <c r="RG27" s="255">
        <f ca="1">SUMPRODUCT((TQ3:TQ42=QT27)*(TT3:TT42=QT28)*TW3:TW42)+SUMPRODUCT((TQ3:TQ42=QT27)*(TT3:TT42=QT29)*TW3:TW42)+SUMPRODUCT((TQ3:TQ42=QT27)*(TT3:TT42=QT26)*TW3:TW42)+SUMPRODUCT((TQ3:TQ42=QT28)*(TT3:TT42=QT27)*TX3:TX42)+SUMPRODUCT((TQ3:TQ42=QT29)*(TT3:TT42=QT27)*TX3:TX42)+SUMPRODUCT((TQ3:TQ42=QT26)*(TT3:TT42=QT27)*TX3:TX42)</f>
        <v>0</v>
      </c>
      <c r="RH27" s="255">
        <f ca="1">SUMPRODUCT((TQ3:TQ42=QT27)*(TT3:TT42=QT28)*TY3:TY42)+SUMPRODUCT((TQ3:TQ42=QT27)*(TT3:TT42=QT29)*TY3:TY42)+SUMPRODUCT((TQ3:TQ42=QT27)*(TT3:TT42=QT26)*TY3:TY42)+SUMPRODUCT((TQ3:TQ42=QT28)*(TT3:TT42=QT27)*TZ3:TZ42)+SUMPRODUCT((TQ3:TQ42=QT29)*(TT3:TT42=QT27)*TZ3:TZ42)+SUMPRODUCT((TQ3:TQ42=QT26)*(TT3:TT42=QT27)*TZ3:TZ42)</f>
        <v>0</v>
      </c>
      <c r="RI27" s="255">
        <f ca="1">QU27*4+QV27*2+RG27+RH27</f>
        <v>0</v>
      </c>
      <c r="RJ27" s="255" t="str">
        <f ca="1">IF(QT27&lt;&gt;"",RANK(RI27,RI26:RI29),"")</f>
        <v/>
      </c>
      <c r="RK27" s="255">
        <f ca="1">SUMPRODUCT((RI26:RI29=RI27)*(QZ26:QZ29&gt;QZ27))</f>
        <v>0</v>
      </c>
      <c r="RL27" s="255">
        <f ca="1">SUMPRODUCT((RI26:RI29=RI27)*(QZ26:QZ29=QZ27)*(RC26:RC29&gt;RC27))</f>
        <v>0</v>
      </c>
      <c r="RM27" s="255">
        <f ca="1">SUMPRODUCT((RI25:RI29=RI27)*(QZ25:QZ29=QZ27)*(RC25:RC29=RC27)*(RD25:RD29&gt;RD27))</f>
        <v>0</v>
      </c>
      <c r="RN27" s="255">
        <f ca="1">SUMPRODUCT((RI25:RI29=RI27)*(QZ25:QZ29=QZ27)*(RC25:RC29=RC27)*(RD25:RD29=RD27)*(RE25:RE29&gt;RE27))</f>
        <v>0</v>
      </c>
      <c r="RO27" s="255">
        <f ca="1">SUMPRODUCT((RI25:RI29=RI27)*(QZ25:QZ29=QZ27)*(RC25:RC29=RC27)*(RD25:RD29=RD27)*(RE25:RE29=RE27)*(RF25:RF29&gt;RF27))</f>
        <v>0</v>
      </c>
      <c r="RP27" s="255" t="str">
        <f t="shared" ca="1" si="1429"/>
        <v/>
      </c>
      <c r="RQ27" s="255" t="str">
        <f ca="1">IF(QT27&lt;&gt;"",INDEX(QT26:QT29,MATCH(3,RP26:RP29,0),0),"")</f>
        <v/>
      </c>
      <c r="RR27" s="255" t="str">
        <f ca="1">IF(PS25&lt;&gt;"",PS25,"")</f>
        <v/>
      </c>
      <c r="RS27" s="255">
        <f ca="1">SUMPRODUCT((TQ3:TQ42=RR27)*(TT3:TT42=RR28)*(UA3:UA42="W"))+SUMPRODUCT((TQ3:TQ42=RR27)*(TT3:TT42=RR29)*(UA3:UA42="W"))+SUMPRODUCT((TQ3:TQ42=RR27)*(TT3:TT42=RR30)*(UA3:UA42="W"))+SUMPRODUCT((TQ3:TQ42=RR28)*(TT3:TT42=RR27)*(UB3:UB42="W"))+SUMPRODUCT((TQ3:TQ42=RR29)*(TT3:TT42=RR27)*(UB3:UB42="W"))+SUMPRODUCT((TQ3:TQ42=RR30)*(TT3:TT42=RR27)*(UB3:UB42="W"))</f>
        <v>0</v>
      </c>
      <c r="RT27" s="255">
        <f ca="1">SUMPRODUCT((TQ3:TQ42=RR27)*(TT3:TT42=RR28)*(UA3:UA42="D"))+SUMPRODUCT((TQ3:TQ42=RR27)*(TT3:TT42=RR29)*(UA3:UA42="D"))+SUMPRODUCT((TQ3:TQ42=RR27)*(TT3:TT42=RR30)*(UA3:UA42="D"))+SUMPRODUCT((TQ3:TQ42=RR28)*(TT3:TT42=RR27)*(UA3:UA42="D"))+SUMPRODUCT((TQ3:TQ42=RR29)*(TT3:TT42=RR27)*(UA3:UA42="D"))+SUMPRODUCT((TQ3:TQ42=RR30)*(TT3:TT42=RR27)*(UA3:UA42="D"))</f>
        <v>0</v>
      </c>
      <c r="RU27" s="255">
        <f ca="1">SUMPRODUCT((TQ3:TQ42=RR27)*(TT3:TT42=RR28)*(UA3:UA42="L"))+SUMPRODUCT((TQ3:TQ42=RR27)*(TT3:TT42=RR29)*(UA3:UA42="L"))+SUMPRODUCT((TQ3:TQ42=RR27)*(TT3:TT42=RR30)*(UA3:UA42="L"))+SUMPRODUCT((TQ3:TQ42=RR28)*(TT3:TT42=RR27)*(UB3:UB42="L"))+SUMPRODUCT((TQ3:TQ42=RR29)*(TT3:TT42=RR27)*(UB3:UB42="L"))+SUMPRODUCT((TQ3:TQ42=RR30)*(TT3:TT42=RR27)*(UB3:UB42="L"))</f>
        <v>0</v>
      </c>
      <c r="RV27" s="255">
        <f ca="1">IF(RR27&lt;&gt;"",VLOOKUP(RR27,OW4:PA29,5,FALSE),0)</f>
        <v>0</v>
      </c>
      <c r="RW27" s="255">
        <f ca="1">IF(RR27&lt;&gt;"",VLOOKUP(RR27,OW4:PB29,6,FALSE),0)</f>
        <v>0</v>
      </c>
      <c r="RX27" s="255">
        <f ca="1">RV27-RW27+1000</f>
        <v>1000</v>
      </c>
      <c r="RY27" s="255">
        <f ca="1">IF(RR27&lt;&gt;"",VLOOKUP(RR27,OW4:PD29,8,FALSE),0)</f>
        <v>0</v>
      </c>
      <c r="RZ27" s="255">
        <f ca="1">IF(RR27&lt;&gt;"",VLOOKUP(RR27,OW4:PE29,9,FALSE),0)</f>
        <v>0</v>
      </c>
      <c r="SA27" s="255">
        <f ca="1">RY27-RZ27+1000</f>
        <v>1000</v>
      </c>
      <c r="SB27" s="255" t="str">
        <f ca="1">IF(RR27&lt;&gt;"",VLOOKUP(RR27,OW25:PA29,5,FALSE),"")</f>
        <v/>
      </c>
      <c r="SC27" s="255" t="str">
        <f ca="1">IF(RR27&lt;&gt;"",VLOOKUP(RR27,OW25:PD29,8,FALSE),"")</f>
        <v/>
      </c>
      <c r="SD27" s="255" t="str">
        <f ca="1">IF(RR27&lt;&gt;"",VLOOKUP(RR27,OW25:PK29,15,FALSE),"")</f>
        <v/>
      </c>
      <c r="SE27" s="255">
        <f ca="1">SUMPRODUCT((TQ3:TQ42=RR27)*(TT3:TT42=RR28)*TW3:TW42)+SUMPRODUCT((TQ3:TQ42=RR27)*(TT3:TT42=RR29)*TW3:TW42)+SUMPRODUCT((TQ3:TQ42=RR27)*(TT3:TT42=RR30)*TW3:TW42)+SUMPRODUCT((TQ3:TQ42=RR28)*(TT3:TT42=RR27)*TX3:TX42)+SUMPRODUCT((TQ3:TQ42=RR29)*(TT3:TT42=RR27)*TX3:TX42)+SUMPRODUCT((TQ3:TQ42=RR30)*(TT3:TT42=RR27)*TX3:TX42)</f>
        <v>0</v>
      </c>
      <c r="SF27" s="255">
        <f ca="1">SUMPRODUCT((TQ3:TQ42=RR27)*(TT3:TT42=RR28)*TY3:TY42)+SUMPRODUCT((TQ3:TQ42=RR27)*(TT3:TT42=RR29)*TY3:TY42)+SUMPRODUCT((TQ3:TQ42=RR27)*(TT3:TT42=RR30)*TY3:TY42)+SUMPRODUCT((TQ3:TQ42=RR28)*(TT3:TT42=RR27)*TZ3:TZ42)+SUMPRODUCT((TQ3:TQ42=RR29)*(TT3:TT42=RR27)*TZ3:TZ42)+SUMPRODUCT((TQ3:TQ42=RR30)*(TT3:TT42=RR27)*TZ3:TZ42)</f>
        <v>0</v>
      </c>
      <c r="SG27" s="255">
        <f ca="1">RS27*4+RT27*2+SE27+SF27</f>
        <v>0</v>
      </c>
      <c r="SH27" s="255" t="str">
        <f ca="1">IF(RR27&lt;&gt;"",RANK(SG27,SG27:SG30),"")</f>
        <v/>
      </c>
      <c r="SI27" s="255">
        <f ca="1">SUMPRODUCT((SG27:SG30=SG27)*(RX27:RX30&gt;RX27))</f>
        <v>0</v>
      </c>
      <c r="SJ27" s="255">
        <f ca="1">SUMPRODUCT((SG27:SG30=SG27)*(RX27:RX30=RX27)*(SA27:SA30&gt;SA27))</f>
        <v>0</v>
      </c>
      <c r="SK27" s="255">
        <f ca="1">SUMPRODUCT((SG25:SG29=SG27)*(RX25:RX29=RX27)*(SA25:SA29=SA27)*(SB25:SB29&gt;SB27))</f>
        <v>0</v>
      </c>
      <c r="SL27" s="255">
        <f ca="1">SUMPRODUCT((SG25:SG29=SG27)*(RX25:RX29=RX27)*(SA25:SA29=SA27)*(SB25:SB29=SB27)*(SC25:SC29&gt;SC27))</f>
        <v>0</v>
      </c>
      <c r="SM27" s="255">
        <f ca="1">SUMPRODUCT((SG25:SG29=SG27)*(RX25:RX29=RX27)*(SA25:SA29=SA27)*(SB25:SB29=SB27)*(SC25:SC29=SC27)*(SD25:SD29&gt;SD27))</f>
        <v>0</v>
      </c>
      <c r="SN27" s="255" t="str">
        <f t="shared" ref="SN27:SN29" ca="1" si="1545">IF(RR27&lt;&gt;"",SUM(SH27:SM27)+2,"")</f>
        <v/>
      </c>
      <c r="SO27" s="255" t="str">
        <f ca="1">IF(RR27&lt;&gt;"",INDEX(RR27:RR29,MATCH(3,SN27:SN29,0),0),"")</f>
        <v/>
      </c>
      <c r="TN27" s="255" t="str">
        <f ca="1">IF(SO27&lt;&gt;"",SO27,IF(RQ27&lt;&gt;"",RQ27,IF(QS27&lt;&gt;"",QS27,PO27)))</f>
        <v>Italy</v>
      </c>
      <c r="TO27" s="255">
        <v>3</v>
      </c>
      <c r="TP27" s="255">
        <v>25</v>
      </c>
      <c r="TQ27" s="255" t="str">
        <f t="shared" si="34"/>
        <v>South Africa</v>
      </c>
      <c r="TR27" s="255" t="str">
        <f ca="1">IF(OFFSET('All Players'!$W34,0,TR$1)&lt;&gt;"",OFFSET('All Players'!$W34,0,TR$1),"")</f>
        <v/>
      </c>
      <c r="TS27" s="255" t="str">
        <f ca="1">IF(OFFSET('All Players'!$Y34,0,TR$1)&lt;&gt;"",OFFSET('All Players'!$Y34,0,TR$1),"")</f>
        <v/>
      </c>
      <c r="TT27" s="255" t="str">
        <f t="shared" si="35"/>
        <v>Scotland</v>
      </c>
      <c r="TU27" s="255" t="str">
        <f ca="1">IF(OFFSET('All Players'!$AA34,0,TT$1)&lt;&gt;"",OFFSET('All Players'!$AA34,0,TT$1),"")</f>
        <v/>
      </c>
      <c r="TV27" s="255" t="str">
        <f ca="1">IF(OFFSET('All Players'!$AC34,0,TU$1)&lt;&gt;"",OFFSET('All Players'!$AC34,0,TU$1),"")</f>
        <v/>
      </c>
      <c r="TW27" s="255">
        <f t="shared" ca="1" si="36"/>
        <v>0</v>
      </c>
      <c r="TX27" s="255">
        <f t="shared" ca="1" si="37"/>
        <v>0</v>
      </c>
      <c r="TY27" s="255">
        <f t="shared" ca="1" si="38"/>
        <v>0</v>
      </c>
      <c r="TZ27" s="255">
        <f t="shared" ca="1" si="39"/>
        <v>0</v>
      </c>
      <c r="UA27" s="255" t="str">
        <f t="shared" ca="1" si="40"/>
        <v/>
      </c>
      <c r="UB27" s="255" t="str">
        <f t="shared" ca="1" si="41"/>
        <v/>
      </c>
      <c r="UC27" s="255">
        <f ca="1">VLOOKUP(UD27,YU25:YV29,2,FALSE)</f>
        <v>3</v>
      </c>
      <c r="UD27" s="255" t="s">
        <v>17</v>
      </c>
      <c r="UE27" s="255">
        <f t="shared" ca="1" si="1285"/>
        <v>0</v>
      </c>
      <c r="UF27" s="255">
        <f t="shared" ca="1" si="1286"/>
        <v>0</v>
      </c>
      <c r="UG27" s="255">
        <f t="shared" ca="1" si="1287"/>
        <v>0</v>
      </c>
      <c r="UH27" s="255">
        <f t="shared" ca="1" si="1288"/>
        <v>0</v>
      </c>
      <c r="UI27" s="255">
        <f t="shared" ca="1" si="1430"/>
        <v>0</v>
      </c>
      <c r="UJ27" s="255">
        <f t="shared" ca="1" si="1289"/>
        <v>1000</v>
      </c>
      <c r="UK27" s="255">
        <f t="shared" ca="1" si="1431"/>
        <v>0</v>
      </c>
      <c r="UL27" s="255">
        <f t="shared" ca="1" si="1432"/>
        <v>0</v>
      </c>
      <c r="UM27" s="255">
        <f t="shared" ca="1" si="1290"/>
        <v>1000</v>
      </c>
      <c r="UN27" s="255">
        <f t="shared" ca="1" si="1291"/>
        <v>0</v>
      </c>
      <c r="UO27" s="255">
        <f ca="1">SUMIF(YX:YX,UD27,ZD:ZD)+SUMIF(ZA:ZA,UD27,ZE:ZE)</f>
        <v>0</v>
      </c>
      <c r="UP27" s="255">
        <f ca="1">SUMIF(YX:YX,UD27,ZF:ZF)+SUMIF(ZA:ZA,UD27,ZG:ZG)</f>
        <v>0</v>
      </c>
      <c r="UQ27" s="255">
        <f t="shared" ca="1" si="1292"/>
        <v>0</v>
      </c>
      <c r="UR27" s="255">
        <v>15</v>
      </c>
      <c r="US27" s="255">
        <f t="shared" ca="1" si="1433"/>
        <v>1</v>
      </c>
      <c r="UU27" s="255">
        <f ca="1">RANK(UQ27,UQ$25:UQ$29)+COUNTIF(UQ$25:UQ27,UQ27)-1</f>
        <v>3</v>
      </c>
      <c r="UV27" s="255" t="str">
        <f ca="1">INDEX(UD$25:UD$29,MATCH(3,UU$25:UU$29,0),0)</f>
        <v>Italy</v>
      </c>
      <c r="UW27" s="255">
        <f t="shared" ca="1" si="1434"/>
        <v>1</v>
      </c>
      <c r="UX27" s="255" t="str">
        <f ca="1">IF(AND(UX26&lt;&gt;"",UW27=1),UV27,"")</f>
        <v>Italy</v>
      </c>
      <c r="UY27" s="255" t="str">
        <f ca="1">IF(AND(UY26&lt;&gt;"",UW28=2),UV28,"")</f>
        <v/>
      </c>
      <c r="UZ27" s="255" t="str">
        <f ca="1">IF(AND(UZ26&lt;&gt;"",UW29=3),UV29,"")</f>
        <v/>
      </c>
      <c r="VC27" s="255" t="str">
        <f t="shared" ca="1" si="1435"/>
        <v>Italy</v>
      </c>
      <c r="VD27" s="255">
        <f ca="1">SUMPRODUCT((YX3:YX42=VC27)*(ZA3:ZA42=VC28)*(ZH3:ZH42="W"))+SUMPRODUCT((YX3:YX42=VC27)*(ZA3:ZA42=VC29)*(ZH3:ZH42="W"))+SUMPRODUCT((YX3:YX42=VC27)*(ZA3:ZA42=VC25)*(ZH3:ZH42="W"))+SUMPRODUCT((YX3:YX42=VC27)*(ZA3:ZA42=VC26)*(ZH3:ZH42="W"))+SUMPRODUCT((YX3:YX42=VC28)*(ZA3:ZA42=VC27)*(ZI3:ZI42="W"))+SUMPRODUCT((YX3:YX42=VC29)*(ZA3:ZA42=VC27)*(ZI3:ZI42="W"))+SUMPRODUCT((YX3:YX42=VC25)*(ZA3:ZA42=VC27)*(ZI3:ZI42="W"))+SUMPRODUCT((YX3:YX42=VC26)*(ZA3:ZA42=VC27)*(ZI3:ZI42="W"))</f>
        <v>0</v>
      </c>
      <c r="VE27" s="255">
        <f ca="1">SUMPRODUCT((YX3:YX42=VC27)*(ZA3:ZA42=VC28)*(ZH3:ZH42="D"))+SUMPRODUCT((YX3:YX42=VC27)*(ZA3:ZA42=VC29)*(ZH3:ZH42="D"))+SUMPRODUCT((YX3:YX42=VC27)*(ZA3:ZA42=VC25)*(ZH3:ZH42="D"))+SUMPRODUCT((YX3:YX42=VC27)*(ZA3:ZA42=VC26)*(ZH3:ZH42="D"))+SUMPRODUCT((YX3:YX42=VC28)*(ZA3:ZA42=VC27)*(ZH3:ZH42="D"))+SUMPRODUCT((YX3:YX42=VC29)*(ZA3:ZA42=VC27)*(ZH3:ZH42="D"))+SUMPRODUCT((YX3:YX42=VC25)*(ZA3:ZA42=VC27)*(ZH3:ZH42="D"))+SUMPRODUCT((YX3:YX42=VC26)*(ZA3:ZA42=VC27)*(ZH3:ZH42="D"))</f>
        <v>0</v>
      </c>
      <c r="VF27" s="255">
        <f ca="1">SUMPRODUCT((YX3:YX42=VC27)*(ZA3:ZA42=VC28)*(ZH3:ZH42="L"))+SUMPRODUCT((YX3:YX42=VC27)*(ZA3:ZA42=VC29)*(ZH3:ZH42="L"))+SUMPRODUCT((YX3:YX42=VC27)*(ZA3:ZA42=VC25)*(ZH3:ZH42="L"))+SUMPRODUCT((YX3:YX42=VC27)*(ZA3:ZA42=VC26)*(ZH3:ZH42="L"))+SUMPRODUCT((YX3:YX42=VC28)*(ZA3:ZA42=VC27)*(ZI3:ZI42="L"))+SUMPRODUCT((YX3:YX42=VC29)*(ZA3:ZA42=VC27)*(ZI3:ZI42="L"))+SUMPRODUCT((YX3:YX42=VC25)*(ZA3:ZA42=VC27)*(ZI3:ZI42="L"))+SUMPRODUCT((YX3:YX42=VC26)*(ZA3:ZA42=VC27)*(ZI3:ZI42="L"))</f>
        <v>0</v>
      </c>
      <c r="VG27" s="255">
        <f ca="1">IF(VC27&lt;&gt;"",VLOOKUP(VC27,UD4:UH29,5,FALSE),0)</f>
        <v>0</v>
      </c>
      <c r="VH27" s="255">
        <f ca="1">IF(VC27&lt;&gt;"",VLOOKUP(VC27,UD4:UI29,6,FALSE),0)</f>
        <v>0</v>
      </c>
      <c r="VI27" s="255">
        <f ca="1">VG27-VH27+1000</f>
        <v>1000</v>
      </c>
      <c r="VJ27" s="255">
        <f ca="1">IF(VC27&lt;&gt;"",VLOOKUP(VC27,UD4:UK29,8,FALSE),0)</f>
        <v>0</v>
      </c>
      <c r="VK27" s="255">
        <f ca="1">IF(VC27&lt;&gt;"",VLOOKUP(VC27,UD4:UL29,9,FALSE),0)</f>
        <v>0</v>
      </c>
      <c r="VL27" s="255">
        <f ca="1">IF(VC27&lt;&gt;"",VJ27-VK27+1000,"")</f>
        <v>1000</v>
      </c>
      <c r="VM27" s="255">
        <f ca="1">IF(VC27&lt;&gt;"",VLOOKUP(VC27,UD25:UH29,5,FALSE),"")</f>
        <v>0</v>
      </c>
      <c r="VN27" s="255">
        <f ca="1">IF(VC27&lt;&gt;"",VLOOKUP(VC27,UD25:UK29,8,FALSE),"")</f>
        <v>0</v>
      </c>
      <c r="VO27" s="255">
        <f ca="1">IF(VC27&lt;&gt;"",VLOOKUP(VC27,UD25:UR29,15,FALSE),"")</f>
        <v>15</v>
      </c>
      <c r="VP27" s="255">
        <f ca="1">SUMPRODUCT((YX3:YX42=VC27)*(ZA3:ZA42=VC28)*ZD3:ZD42)+SUMPRODUCT((YX3:YX42=VC27)*(ZA3:ZA42=VC29)*ZD3:ZD42)+SUMPRODUCT((YX3:YX42=VC27)*(ZA3:ZA42=VC25)*ZD3:ZD42)+SUMPRODUCT((YX3:YX42=VC27)*(ZA3:ZA42=VC26)*ZD3:ZD42)+SUMPRODUCT((YX3:YX42=VC28)*(ZA3:ZA42=VC27)*ZE3:ZE42)+SUMPRODUCT((YX3:YX42=VC29)*(ZA3:ZA42=VC27)*ZE3:ZE42)+SUMPRODUCT((YX3:YX42=VC25)*(ZA3:ZA42=VC27)*ZE3:ZE42)+SUMPRODUCT((YX3:YX42=VC26)*(ZA3:ZA42=VC27)*ZE3:ZE42)</f>
        <v>0</v>
      </c>
      <c r="VQ27" s="255">
        <f ca="1">SUMPRODUCT((YX3:YX42=VC27)*(ZA3:ZA42=VC28)*ZF3:ZF42)+SUMPRODUCT((YX3:YX42=VC27)*(ZA3:ZA42=VC29)*ZF3:ZF42)+SUMPRODUCT((YX3:YX42=VC27)*(ZA3:ZA42=VC25)*ZF3:ZF42)+SUMPRODUCT((YX3:YX42=VC27)*(ZA3:ZA42=VC26)*ZF3:ZF42)+SUMPRODUCT((YX3:YX42=VC28)*(ZA3:ZA42=VC27)*ZG3:ZG42)+SUMPRODUCT((YX3:YX42=VC29)*(ZA3:ZA42=VC27)*ZG3:ZG42)+SUMPRODUCT((YX3:YX42=VC25)*(ZA3:ZA42=VC27)*ZG3:ZG42)+SUMPRODUCT((YX3:YX42=VC26)*(ZA3:ZA42=VC27)*ZG3:ZG42)</f>
        <v>0</v>
      </c>
      <c r="VR27" s="255">
        <f ca="1">IF(VC27&lt;&gt;"",VD27*4+VE27*2+VP27+VQ27,"")</f>
        <v>0</v>
      </c>
      <c r="VS27" s="255">
        <f ca="1">IF(VC27&lt;&gt;"",RANK(VR27,VR25:VR29),"")</f>
        <v>1</v>
      </c>
      <c r="VT27" s="255">
        <f ca="1">SUMPRODUCT((VR25:VR29=VR27)*(VI25:VI29&gt;VI27))</f>
        <v>0</v>
      </c>
      <c r="VU27" s="255">
        <f ca="1">SUMPRODUCT((VR25:VR29=VR27)*(VI25:VI29=VI27)*(VL25:VL29&gt;VL27))</f>
        <v>0</v>
      </c>
      <c r="VV27" s="255">
        <f ca="1">SUMPRODUCT((VR25:VR29=VR27)*(VI25:VI29=VI27)*(VL25:VL29=VL27)*(VM25:VM29&gt;VM27))</f>
        <v>0</v>
      </c>
      <c r="VW27" s="255">
        <f ca="1">SUMPRODUCT((VR25:VR29=VR27)*(VI25:VI29=VI27)*(VL25:VL29=VL27)*(VM25:VM29=VM27)*(VN25:VN29&gt;VN27))</f>
        <v>0</v>
      </c>
      <c r="VX27" s="255">
        <f ca="1">SUMPRODUCT((VR25:VR29=VR27)*(VI25:VI29=VI27)*(VL25:VL29=VL27)*(VM25:VM29=VM27)*(VN25:VN29=VN27)*(VO25:VO29&gt;VO27))</f>
        <v>2</v>
      </c>
      <c r="VY27" s="255">
        <f t="shared" ca="1" si="1293"/>
        <v>3</v>
      </c>
      <c r="VZ27" s="255" t="str">
        <f ca="1">IF(VC27&lt;&gt;"",INDEX(VC25:VC29,MATCH(3,VY25:VY29,0),0),"")</f>
        <v>Italy</v>
      </c>
      <c r="WA27" s="255" t="str">
        <f ca="1">IF(UY26&lt;&gt;"",UY26,"")</f>
        <v/>
      </c>
      <c r="WB27" s="255">
        <f ca="1">SUMPRODUCT((YX3:YX42=WA27)*(ZA3:ZA42=WA28)*(ZH3:ZH42="W"))+SUMPRODUCT((YX3:YX42=WA27)*(ZA3:ZA42=WA29)*(ZH3:ZH42="W"))+SUMPRODUCT((YX3:YX42=WA27)*(ZA3:ZA42=WA26)*(ZH3:ZH42="W"))+SUMPRODUCT((YX3:YX42=WA28)*(ZA3:ZA42=WA27)*(ZI3:ZI42="W"))+SUMPRODUCT((YX3:YX42=WA29)*(ZA3:ZA42=WA27)*(ZI3:ZI42="W"))+SUMPRODUCT((YX3:YX42=WA26)*(ZA3:ZA42=WA27)*(ZI3:ZI42="W"))</f>
        <v>0</v>
      </c>
      <c r="WC27" s="255">
        <f ca="1">SUMPRODUCT((YX3:YX42=WA27)*(ZA3:ZA42=WA28)*(ZH3:ZH42="D"))+SUMPRODUCT((YX3:YX42=WA27)*(ZA3:ZA42=WA29)*(ZH3:ZH42="D"))+SUMPRODUCT((YX3:YX42=WA27)*(ZA3:ZA42=WA26)*(ZH3:ZH42="D"))+SUMPRODUCT((YX3:YX42=WA28)*(ZA3:ZA42=WA27)*(ZH3:ZH42="D"))+SUMPRODUCT((YX3:YX42=WA29)*(ZA3:ZA42=WA27)*(ZH3:ZH42="D"))+SUMPRODUCT((YX3:YX42=WA26)*(ZA3:ZA42=WA27)*(ZH3:ZH42="D"))</f>
        <v>0</v>
      </c>
      <c r="WD27" s="255">
        <f ca="1">SUMPRODUCT((YX3:YX42=WA27)*(ZA3:ZA42=WA28)*(ZH3:ZH42="L"))+SUMPRODUCT((YX3:YX42=WA27)*(ZA3:ZA42=WA29)*(ZH3:ZH42="L"))+SUMPRODUCT((YX3:YX42=WA27)*(ZA3:ZA42=WA26)*(ZH3:ZH42="L"))+SUMPRODUCT((YX3:YX42=WA28)*(ZA3:ZA42=WA27)*(ZI3:ZI42="L"))+SUMPRODUCT((YX3:YX42=WA29)*(ZA3:ZA42=WA27)*(ZI3:ZI42="L"))+SUMPRODUCT((YX3:YX42=WA26)*(ZA3:ZA42=WA27)*(ZI3:ZI42="L"))</f>
        <v>0</v>
      </c>
      <c r="WE27" s="255">
        <f ca="1">IF(WA27&lt;&gt;"",VLOOKUP(WA27,UD4:UH29,5,FALSE),0)</f>
        <v>0</v>
      </c>
      <c r="WF27" s="255">
        <f ca="1">IF(WA27&lt;&gt;"",VLOOKUP(WA27,UD4:UI29,6,FALSE),0)</f>
        <v>0</v>
      </c>
      <c r="WG27" s="255">
        <f ca="1">WE27-WF27+1000</f>
        <v>1000</v>
      </c>
      <c r="WH27" s="255">
        <f ca="1">IF(WA27&lt;&gt;"",VLOOKUP(WA27,UD4:UK29,8,FALSE),0)</f>
        <v>0</v>
      </c>
      <c r="WI27" s="255">
        <f ca="1">IF(WA27&lt;&gt;"",VLOOKUP(WA27,UD4:UL29,9,FALSE),0)</f>
        <v>0</v>
      </c>
      <c r="WJ27" s="255">
        <f t="shared" ref="WJ27" ca="1" si="1546">WH27-WI27+1000</f>
        <v>1000</v>
      </c>
      <c r="WK27" s="255" t="str">
        <f ca="1">IF(WA27&lt;&gt;"",VLOOKUP(WA27,UD25:UH29,5,FALSE),"")</f>
        <v/>
      </c>
      <c r="WL27" s="255" t="str">
        <f ca="1">IF(WA27&lt;&gt;"",VLOOKUP(WA27,UD25:UK29,8,FALSE),"")</f>
        <v/>
      </c>
      <c r="WM27" s="255" t="str">
        <f ca="1">IF(WA27&lt;&gt;"",VLOOKUP(WA27,UD25:UR29,15,FALSE),"")</f>
        <v/>
      </c>
      <c r="WN27" s="255">
        <f ca="1">SUMPRODUCT((YX3:YX42=WA27)*(ZA3:ZA42=WA28)*ZD3:ZD42)+SUMPRODUCT((YX3:YX42=WA27)*(ZA3:ZA42=WA29)*ZD3:ZD42)+SUMPRODUCT((YX3:YX42=WA27)*(ZA3:ZA42=WA26)*ZD3:ZD42)+SUMPRODUCT((YX3:YX42=WA28)*(ZA3:ZA42=WA27)*ZE3:ZE42)+SUMPRODUCT((YX3:YX42=WA29)*(ZA3:ZA42=WA27)*ZE3:ZE42)+SUMPRODUCT((YX3:YX42=WA26)*(ZA3:ZA42=WA27)*ZE3:ZE42)</f>
        <v>0</v>
      </c>
      <c r="WO27" s="255">
        <f ca="1">SUMPRODUCT((YX3:YX42=WA27)*(ZA3:ZA42=WA28)*ZF3:ZF42)+SUMPRODUCT((YX3:YX42=WA27)*(ZA3:ZA42=WA29)*ZF3:ZF42)+SUMPRODUCT((YX3:YX42=WA27)*(ZA3:ZA42=WA26)*ZF3:ZF42)+SUMPRODUCT((YX3:YX42=WA28)*(ZA3:ZA42=WA27)*ZG3:ZG42)+SUMPRODUCT((YX3:YX42=WA29)*(ZA3:ZA42=WA27)*ZG3:ZG42)+SUMPRODUCT((YX3:YX42=WA26)*(ZA3:ZA42=WA27)*ZG3:ZG42)</f>
        <v>0</v>
      </c>
      <c r="WP27" s="255">
        <f ca="1">WB27*4+WC27*2+WN27+WO27</f>
        <v>0</v>
      </c>
      <c r="WQ27" s="255" t="str">
        <f ca="1">IF(WA27&lt;&gt;"",RANK(WP27,WP26:WP29),"")</f>
        <v/>
      </c>
      <c r="WR27" s="255">
        <f ca="1">SUMPRODUCT((WP26:WP29=WP27)*(WG26:WG29&gt;WG27))</f>
        <v>0</v>
      </c>
      <c r="WS27" s="255">
        <f ca="1">SUMPRODUCT((WP26:WP29=WP27)*(WG26:WG29=WG27)*(WJ26:WJ29&gt;WJ27))</f>
        <v>0</v>
      </c>
      <c r="WT27" s="255">
        <f ca="1">SUMPRODUCT((WP25:WP29=WP27)*(WG25:WG29=WG27)*(WJ25:WJ29=WJ27)*(WK25:WK29&gt;WK27))</f>
        <v>0</v>
      </c>
      <c r="WU27" s="255">
        <f ca="1">SUMPRODUCT((WP25:WP29=WP27)*(WG25:WG29=WG27)*(WJ25:WJ29=WJ27)*(WK25:WK29=WK27)*(WL25:WL29&gt;WL27))</f>
        <v>0</v>
      </c>
      <c r="WV27" s="255">
        <f ca="1">SUMPRODUCT((WP25:WP29=WP27)*(WG25:WG29=WG27)*(WJ25:WJ29=WJ27)*(WK25:WK29=WK27)*(WL25:WL29=WL27)*(WM25:WM29&gt;WM27))</f>
        <v>0</v>
      </c>
      <c r="WW27" s="255" t="str">
        <f t="shared" ca="1" si="1438"/>
        <v/>
      </c>
      <c r="WX27" s="255" t="str">
        <f ca="1">IF(WA27&lt;&gt;"",INDEX(WA26:WA29,MATCH(3,WW26:WW29,0),0),"")</f>
        <v/>
      </c>
      <c r="WY27" s="255" t="str">
        <f ca="1">IF(UZ25&lt;&gt;"",UZ25,"")</f>
        <v/>
      </c>
      <c r="WZ27" s="255">
        <f ca="1">SUMPRODUCT((YX3:YX42=WY27)*(ZA3:ZA42=WY28)*(ZH3:ZH42="W"))+SUMPRODUCT((YX3:YX42=WY27)*(ZA3:ZA42=WY29)*(ZH3:ZH42="W"))+SUMPRODUCT((YX3:YX42=WY27)*(ZA3:ZA42=WY30)*(ZH3:ZH42="W"))+SUMPRODUCT((YX3:YX42=WY28)*(ZA3:ZA42=WY27)*(ZI3:ZI42="W"))+SUMPRODUCT((YX3:YX42=WY29)*(ZA3:ZA42=WY27)*(ZI3:ZI42="W"))+SUMPRODUCT((YX3:YX42=WY30)*(ZA3:ZA42=WY27)*(ZI3:ZI42="W"))</f>
        <v>0</v>
      </c>
      <c r="XA27" s="255">
        <f ca="1">SUMPRODUCT((YX3:YX42=WY27)*(ZA3:ZA42=WY28)*(ZH3:ZH42="D"))+SUMPRODUCT((YX3:YX42=WY27)*(ZA3:ZA42=WY29)*(ZH3:ZH42="D"))+SUMPRODUCT((YX3:YX42=WY27)*(ZA3:ZA42=WY30)*(ZH3:ZH42="D"))+SUMPRODUCT((YX3:YX42=WY28)*(ZA3:ZA42=WY27)*(ZH3:ZH42="D"))+SUMPRODUCT((YX3:YX42=WY29)*(ZA3:ZA42=WY27)*(ZH3:ZH42="D"))+SUMPRODUCT((YX3:YX42=WY30)*(ZA3:ZA42=WY27)*(ZH3:ZH42="D"))</f>
        <v>0</v>
      </c>
      <c r="XB27" s="255">
        <f ca="1">SUMPRODUCT((YX3:YX42=WY27)*(ZA3:ZA42=WY28)*(ZH3:ZH42="L"))+SUMPRODUCT((YX3:YX42=WY27)*(ZA3:ZA42=WY29)*(ZH3:ZH42="L"))+SUMPRODUCT((YX3:YX42=WY27)*(ZA3:ZA42=WY30)*(ZH3:ZH42="L"))+SUMPRODUCT((YX3:YX42=WY28)*(ZA3:ZA42=WY27)*(ZI3:ZI42="L"))+SUMPRODUCT((YX3:YX42=WY29)*(ZA3:ZA42=WY27)*(ZI3:ZI42="L"))+SUMPRODUCT((YX3:YX42=WY30)*(ZA3:ZA42=WY27)*(ZI3:ZI42="L"))</f>
        <v>0</v>
      </c>
      <c r="XC27" s="255">
        <f ca="1">IF(WY27&lt;&gt;"",VLOOKUP(WY27,UD4:UH29,5,FALSE),0)</f>
        <v>0</v>
      </c>
      <c r="XD27" s="255">
        <f ca="1">IF(WY27&lt;&gt;"",VLOOKUP(WY27,UD4:UI29,6,FALSE),0)</f>
        <v>0</v>
      </c>
      <c r="XE27" s="255">
        <f ca="1">XC27-XD27+1000</f>
        <v>1000</v>
      </c>
      <c r="XF27" s="255">
        <f ca="1">IF(WY27&lt;&gt;"",VLOOKUP(WY27,UD4:UK29,8,FALSE),0)</f>
        <v>0</v>
      </c>
      <c r="XG27" s="255">
        <f ca="1">IF(WY27&lt;&gt;"",VLOOKUP(WY27,UD4:UL29,9,FALSE),0)</f>
        <v>0</v>
      </c>
      <c r="XH27" s="255">
        <f ca="1">XF27-XG27+1000</f>
        <v>1000</v>
      </c>
      <c r="XI27" s="255" t="str">
        <f ca="1">IF(WY27&lt;&gt;"",VLOOKUP(WY27,UD25:UH29,5,FALSE),"")</f>
        <v/>
      </c>
      <c r="XJ27" s="255" t="str">
        <f ca="1">IF(WY27&lt;&gt;"",VLOOKUP(WY27,UD25:UK29,8,FALSE),"")</f>
        <v/>
      </c>
      <c r="XK27" s="255" t="str">
        <f ca="1">IF(WY27&lt;&gt;"",VLOOKUP(WY27,UD25:UR29,15,FALSE),"")</f>
        <v/>
      </c>
      <c r="XL27" s="255">
        <f ca="1">SUMPRODUCT((YX3:YX42=WY27)*(ZA3:ZA42=WY28)*ZD3:ZD42)+SUMPRODUCT((YX3:YX42=WY27)*(ZA3:ZA42=WY29)*ZD3:ZD42)+SUMPRODUCT((YX3:YX42=WY27)*(ZA3:ZA42=WY30)*ZD3:ZD42)+SUMPRODUCT((YX3:YX42=WY28)*(ZA3:ZA42=WY27)*ZE3:ZE42)+SUMPRODUCT((YX3:YX42=WY29)*(ZA3:ZA42=WY27)*ZE3:ZE42)+SUMPRODUCT((YX3:YX42=WY30)*(ZA3:ZA42=WY27)*ZE3:ZE42)</f>
        <v>0</v>
      </c>
      <c r="XM27" s="255">
        <f ca="1">SUMPRODUCT((YX3:YX42=WY27)*(ZA3:ZA42=WY28)*ZF3:ZF42)+SUMPRODUCT((YX3:YX42=WY27)*(ZA3:ZA42=WY29)*ZF3:ZF42)+SUMPRODUCT((YX3:YX42=WY27)*(ZA3:ZA42=WY30)*ZF3:ZF42)+SUMPRODUCT((YX3:YX42=WY28)*(ZA3:ZA42=WY27)*ZG3:ZG42)+SUMPRODUCT((YX3:YX42=WY29)*(ZA3:ZA42=WY27)*ZG3:ZG42)+SUMPRODUCT((YX3:YX42=WY30)*(ZA3:ZA42=WY27)*ZG3:ZG42)</f>
        <v>0</v>
      </c>
      <c r="XN27" s="255">
        <f ca="1">WZ27*4+XA27*2+XL27+XM27</f>
        <v>0</v>
      </c>
      <c r="XO27" s="255" t="str">
        <f ca="1">IF(WY27&lt;&gt;"",RANK(XN27,XN27:XN30),"")</f>
        <v/>
      </c>
      <c r="XP27" s="255">
        <f ca="1">SUMPRODUCT((XN27:XN30=XN27)*(XE27:XE30&gt;XE27))</f>
        <v>0</v>
      </c>
      <c r="XQ27" s="255">
        <f ca="1">SUMPRODUCT((XN27:XN30=XN27)*(XE27:XE30=XE27)*(XH27:XH30&gt;XH27))</f>
        <v>0</v>
      </c>
      <c r="XR27" s="255">
        <f ca="1">SUMPRODUCT((XN25:XN29=XN27)*(XE25:XE29=XE27)*(XH25:XH29=XH27)*(XI25:XI29&gt;XI27))</f>
        <v>0</v>
      </c>
      <c r="XS27" s="255">
        <f ca="1">SUMPRODUCT((XN25:XN29=XN27)*(XE25:XE29=XE27)*(XH25:XH29=XH27)*(XI25:XI29=XI27)*(XJ25:XJ29&gt;XJ27))</f>
        <v>0</v>
      </c>
      <c r="XT27" s="255">
        <f ca="1">SUMPRODUCT((XN25:XN29=XN27)*(XE25:XE29=XE27)*(XH25:XH29=XH27)*(XI25:XI29=XI27)*(XJ25:XJ29=XJ27)*(XK25:XK29&gt;XK27))</f>
        <v>0</v>
      </c>
      <c r="XU27" s="255" t="str">
        <f t="shared" ref="XU27:XU29" ca="1" si="1547">IF(WY27&lt;&gt;"",SUM(XO27:XT27)+2,"")</f>
        <v/>
      </c>
      <c r="XV27" s="255" t="str">
        <f ca="1">IF(WY27&lt;&gt;"",INDEX(WY27:WY29,MATCH(3,XU27:XU29,0),0),"")</f>
        <v/>
      </c>
      <c r="YU27" s="255" t="str">
        <f ca="1">IF(XV27&lt;&gt;"",XV27,IF(WX27&lt;&gt;"",WX27,IF(VZ27&lt;&gt;"",VZ27,UV27)))</f>
        <v>Italy</v>
      </c>
      <c r="YV27" s="255">
        <v>3</v>
      </c>
      <c r="YW27" s="255">
        <v>25</v>
      </c>
      <c r="YX27" s="255" t="str">
        <f t="shared" si="42"/>
        <v>South Africa</v>
      </c>
      <c r="YY27" s="255" t="str">
        <f ca="1">IF(OFFSET('All Players'!$W34,0,YY$1)&lt;&gt;"",OFFSET('All Players'!$W34,0,YY$1),"")</f>
        <v/>
      </c>
      <c r="YZ27" s="255" t="str">
        <f ca="1">IF(OFFSET('All Players'!$Y34,0,YY$1)&lt;&gt;"",OFFSET('All Players'!$Y34,0,YY$1),"")</f>
        <v/>
      </c>
      <c r="ZA27" s="255" t="str">
        <f t="shared" si="43"/>
        <v>Scotland</v>
      </c>
      <c r="ZB27" s="255" t="str">
        <f ca="1">IF(OFFSET('All Players'!$AA34,0,ZA$1)&lt;&gt;"",OFFSET('All Players'!$AA34,0,ZA$1),"")</f>
        <v/>
      </c>
      <c r="ZC27" s="255" t="str">
        <f ca="1">IF(OFFSET('All Players'!$AC34,0,ZB$1)&lt;&gt;"",OFFSET('All Players'!$AC34,0,ZB$1),"")</f>
        <v/>
      </c>
      <c r="ZD27" s="255">
        <f t="shared" ca="1" si="44"/>
        <v>0</v>
      </c>
      <c r="ZE27" s="255">
        <f t="shared" ca="1" si="45"/>
        <v>0</v>
      </c>
      <c r="ZF27" s="255">
        <f t="shared" ca="1" si="46"/>
        <v>0</v>
      </c>
      <c r="ZG27" s="255">
        <f t="shared" ca="1" si="47"/>
        <v>0</v>
      </c>
      <c r="ZH27" s="255" t="str">
        <f t="shared" ca="1" si="48"/>
        <v/>
      </c>
      <c r="ZI27" s="255" t="str">
        <f t="shared" ca="1" si="49"/>
        <v/>
      </c>
      <c r="ZJ27" s="255">
        <f ca="1">VLOOKUP(ZK27,AEB25:AEC29,2,FALSE)</f>
        <v>3</v>
      </c>
      <c r="ZK27" s="255" t="s">
        <v>17</v>
      </c>
      <c r="ZL27" s="255">
        <f t="shared" ca="1" si="1294"/>
        <v>0</v>
      </c>
      <c r="ZM27" s="255">
        <f t="shared" ca="1" si="1295"/>
        <v>0</v>
      </c>
      <c r="ZN27" s="255">
        <f t="shared" ca="1" si="1296"/>
        <v>0</v>
      </c>
      <c r="ZO27" s="255">
        <f t="shared" ca="1" si="1297"/>
        <v>0</v>
      </c>
      <c r="ZP27" s="255">
        <f t="shared" ca="1" si="1439"/>
        <v>0</v>
      </c>
      <c r="ZQ27" s="255">
        <f t="shared" ca="1" si="1298"/>
        <v>1000</v>
      </c>
      <c r="ZR27" s="255">
        <f t="shared" ca="1" si="1440"/>
        <v>0</v>
      </c>
      <c r="ZS27" s="255">
        <f t="shared" ca="1" si="1441"/>
        <v>0</v>
      </c>
      <c r="ZT27" s="255">
        <f t="shared" ca="1" si="1299"/>
        <v>1000</v>
      </c>
      <c r="ZU27" s="255">
        <f t="shared" ca="1" si="1300"/>
        <v>0</v>
      </c>
      <c r="ZV27" s="255">
        <f ca="1">SUMIF(AEE:AEE,ZK27,AEK:AEK)+SUMIF(AEH:AEH,ZK27,AEL:AEL)</f>
        <v>0</v>
      </c>
      <c r="ZW27" s="255">
        <f ca="1">SUMIF(AEE:AEE,ZK27,AEM:AEM)+SUMIF(AEH:AEH,ZK27,AEN:AEN)</f>
        <v>0</v>
      </c>
      <c r="ZX27" s="255">
        <f t="shared" ca="1" si="1301"/>
        <v>0</v>
      </c>
      <c r="ZY27" s="255">
        <v>15</v>
      </c>
      <c r="ZZ27" s="255">
        <f t="shared" ca="1" si="1442"/>
        <v>1</v>
      </c>
      <c r="AAB27" s="255">
        <f ca="1">RANK(ZX27,ZX$25:ZX$29)+COUNTIF(ZX$25:ZX27,ZX27)-1</f>
        <v>3</v>
      </c>
      <c r="AAC27" s="255" t="str">
        <f ca="1">INDEX(ZK$25:ZK$29,MATCH(3,AAB$25:AAB$29,0),0)</f>
        <v>Italy</v>
      </c>
      <c r="AAD27" s="255">
        <f t="shared" ca="1" si="1443"/>
        <v>1</v>
      </c>
      <c r="AAE27" s="255" t="str">
        <f ca="1">IF(AND(AAE26&lt;&gt;"",AAD27=1),AAC27,"")</f>
        <v>Italy</v>
      </c>
      <c r="AAF27" s="255" t="str">
        <f ca="1">IF(AND(AAF26&lt;&gt;"",AAD28=2),AAC28,"")</f>
        <v/>
      </c>
      <c r="AAG27" s="255" t="str">
        <f ca="1">IF(AND(AAG26&lt;&gt;"",AAD29=3),AAC29,"")</f>
        <v/>
      </c>
      <c r="AAJ27" s="255" t="str">
        <f t="shared" ca="1" si="1444"/>
        <v>Italy</v>
      </c>
      <c r="AAK27" s="255">
        <f ca="1">SUMPRODUCT((AEE3:AEE42=AAJ27)*(AEH3:AEH42=AAJ28)*(AEO3:AEO42="W"))+SUMPRODUCT((AEE3:AEE42=AAJ27)*(AEH3:AEH42=AAJ29)*(AEO3:AEO42="W"))+SUMPRODUCT((AEE3:AEE42=AAJ27)*(AEH3:AEH42=AAJ25)*(AEO3:AEO42="W"))+SUMPRODUCT((AEE3:AEE42=AAJ27)*(AEH3:AEH42=AAJ26)*(AEO3:AEO42="W"))+SUMPRODUCT((AEE3:AEE42=AAJ28)*(AEH3:AEH42=AAJ27)*(AEP3:AEP42="W"))+SUMPRODUCT((AEE3:AEE42=AAJ29)*(AEH3:AEH42=AAJ27)*(AEP3:AEP42="W"))+SUMPRODUCT((AEE3:AEE42=AAJ25)*(AEH3:AEH42=AAJ27)*(AEP3:AEP42="W"))+SUMPRODUCT((AEE3:AEE42=AAJ26)*(AEH3:AEH42=AAJ27)*(AEP3:AEP42="W"))</f>
        <v>0</v>
      </c>
      <c r="AAL27" s="255">
        <f ca="1">SUMPRODUCT((AEE3:AEE42=AAJ27)*(AEH3:AEH42=AAJ28)*(AEO3:AEO42="D"))+SUMPRODUCT((AEE3:AEE42=AAJ27)*(AEH3:AEH42=AAJ29)*(AEO3:AEO42="D"))+SUMPRODUCT((AEE3:AEE42=AAJ27)*(AEH3:AEH42=AAJ25)*(AEO3:AEO42="D"))+SUMPRODUCT((AEE3:AEE42=AAJ27)*(AEH3:AEH42=AAJ26)*(AEO3:AEO42="D"))+SUMPRODUCT((AEE3:AEE42=AAJ28)*(AEH3:AEH42=AAJ27)*(AEO3:AEO42="D"))+SUMPRODUCT((AEE3:AEE42=AAJ29)*(AEH3:AEH42=AAJ27)*(AEO3:AEO42="D"))+SUMPRODUCT((AEE3:AEE42=AAJ25)*(AEH3:AEH42=AAJ27)*(AEO3:AEO42="D"))+SUMPRODUCT((AEE3:AEE42=AAJ26)*(AEH3:AEH42=AAJ27)*(AEO3:AEO42="D"))</f>
        <v>0</v>
      </c>
      <c r="AAM27" s="255">
        <f ca="1">SUMPRODUCT((AEE3:AEE42=AAJ27)*(AEH3:AEH42=AAJ28)*(AEO3:AEO42="L"))+SUMPRODUCT((AEE3:AEE42=AAJ27)*(AEH3:AEH42=AAJ29)*(AEO3:AEO42="L"))+SUMPRODUCT((AEE3:AEE42=AAJ27)*(AEH3:AEH42=AAJ25)*(AEO3:AEO42="L"))+SUMPRODUCT((AEE3:AEE42=AAJ27)*(AEH3:AEH42=AAJ26)*(AEO3:AEO42="L"))+SUMPRODUCT((AEE3:AEE42=AAJ28)*(AEH3:AEH42=AAJ27)*(AEP3:AEP42="L"))+SUMPRODUCT((AEE3:AEE42=AAJ29)*(AEH3:AEH42=AAJ27)*(AEP3:AEP42="L"))+SUMPRODUCT((AEE3:AEE42=AAJ25)*(AEH3:AEH42=AAJ27)*(AEP3:AEP42="L"))+SUMPRODUCT((AEE3:AEE42=AAJ26)*(AEH3:AEH42=AAJ27)*(AEP3:AEP42="L"))</f>
        <v>0</v>
      </c>
      <c r="AAN27" s="255">
        <f ca="1">IF(AAJ27&lt;&gt;"",VLOOKUP(AAJ27,ZK4:ZO29,5,FALSE),0)</f>
        <v>0</v>
      </c>
      <c r="AAO27" s="255">
        <f ca="1">IF(AAJ27&lt;&gt;"",VLOOKUP(AAJ27,ZK4:ZP29,6,FALSE),0)</f>
        <v>0</v>
      </c>
      <c r="AAP27" s="255">
        <f ca="1">AAN27-AAO27+1000</f>
        <v>1000</v>
      </c>
      <c r="AAQ27" s="255">
        <f ca="1">IF(AAJ27&lt;&gt;"",VLOOKUP(AAJ27,ZK4:ZR29,8,FALSE),0)</f>
        <v>0</v>
      </c>
      <c r="AAR27" s="255">
        <f ca="1">IF(AAJ27&lt;&gt;"",VLOOKUP(AAJ27,ZK4:ZS29,9,FALSE),0)</f>
        <v>0</v>
      </c>
      <c r="AAS27" s="255">
        <f ca="1">IF(AAJ27&lt;&gt;"",AAQ27-AAR27+1000,"")</f>
        <v>1000</v>
      </c>
      <c r="AAT27" s="255">
        <f ca="1">IF(AAJ27&lt;&gt;"",VLOOKUP(AAJ27,ZK25:ZO29,5,FALSE),"")</f>
        <v>0</v>
      </c>
      <c r="AAU27" s="255">
        <f ca="1">IF(AAJ27&lt;&gt;"",VLOOKUP(AAJ27,ZK25:ZR29,8,FALSE),"")</f>
        <v>0</v>
      </c>
      <c r="AAV27" s="255">
        <f ca="1">IF(AAJ27&lt;&gt;"",VLOOKUP(AAJ27,ZK25:ZY29,15,FALSE),"")</f>
        <v>15</v>
      </c>
      <c r="AAW27" s="255">
        <f ca="1">SUMPRODUCT((AEE3:AEE42=AAJ27)*(AEH3:AEH42=AAJ28)*AEK3:AEK42)+SUMPRODUCT((AEE3:AEE42=AAJ27)*(AEH3:AEH42=AAJ29)*AEK3:AEK42)+SUMPRODUCT((AEE3:AEE42=AAJ27)*(AEH3:AEH42=AAJ25)*AEK3:AEK42)+SUMPRODUCT((AEE3:AEE42=AAJ27)*(AEH3:AEH42=AAJ26)*AEK3:AEK42)+SUMPRODUCT((AEE3:AEE42=AAJ28)*(AEH3:AEH42=AAJ27)*AEL3:AEL42)+SUMPRODUCT((AEE3:AEE42=AAJ29)*(AEH3:AEH42=AAJ27)*AEL3:AEL42)+SUMPRODUCT((AEE3:AEE42=AAJ25)*(AEH3:AEH42=AAJ27)*AEL3:AEL42)+SUMPRODUCT((AEE3:AEE42=AAJ26)*(AEH3:AEH42=AAJ27)*AEL3:AEL42)</f>
        <v>0</v>
      </c>
      <c r="AAX27" s="255">
        <f ca="1">SUMPRODUCT((AEE3:AEE42=AAJ27)*(AEH3:AEH42=AAJ28)*AEM3:AEM42)+SUMPRODUCT((AEE3:AEE42=AAJ27)*(AEH3:AEH42=AAJ29)*AEM3:AEM42)+SUMPRODUCT((AEE3:AEE42=AAJ27)*(AEH3:AEH42=AAJ25)*AEM3:AEM42)+SUMPRODUCT((AEE3:AEE42=AAJ27)*(AEH3:AEH42=AAJ26)*AEM3:AEM42)+SUMPRODUCT((AEE3:AEE42=AAJ28)*(AEH3:AEH42=AAJ27)*AEN3:AEN42)+SUMPRODUCT((AEE3:AEE42=AAJ29)*(AEH3:AEH42=AAJ27)*AEN3:AEN42)+SUMPRODUCT((AEE3:AEE42=AAJ25)*(AEH3:AEH42=AAJ27)*AEN3:AEN42)+SUMPRODUCT((AEE3:AEE42=AAJ26)*(AEH3:AEH42=AAJ27)*AEN3:AEN42)</f>
        <v>0</v>
      </c>
      <c r="AAY27" s="255">
        <f ca="1">IF(AAJ27&lt;&gt;"",AAK27*4+AAL27*2+AAW27+AAX27,"")</f>
        <v>0</v>
      </c>
      <c r="AAZ27" s="255">
        <f ca="1">IF(AAJ27&lt;&gt;"",RANK(AAY27,AAY25:AAY29),"")</f>
        <v>1</v>
      </c>
      <c r="ABA27" s="255">
        <f ca="1">SUMPRODUCT((AAY25:AAY29=AAY27)*(AAP25:AAP29&gt;AAP27))</f>
        <v>0</v>
      </c>
      <c r="ABB27" s="255">
        <f ca="1">SUMPRODUCT((AAY25:AAY29=AAY27)*(AAP25:AAP29=AAP27)*(AAS25:AAS29&gt;AAS27))</f>
        <v>0</v>
      </c>
      <c r="ABC27" s="255">
        <f ca="1">SUMPRODUCT((AAY25:AAY29=AAY27)*(AAP25:AAP29=AAP27)*(AAS25:AAS29=AAS27)*(AAT25:AAT29&gt;AAT27))</f>
        <v>0</v>
      </c>
      <c r="ABD27" s="255">
        <f ca="1">SUMPRODUCT((AAY25:AAY29=AAY27)*(AAP25:AAP29=AAP27)*(AAS25:AAS29=AAS27)*(AAT25:AAT29=AAT27)*(AAU25:AAU29&gt;AAU27))</f>
        <v>0</v>
      </c>
      <c r="ABE27" s="255">
        <f ca="1">SUMPRODUCT((AAY25:AAY29=AAY27)*(AAP25:AAP29=AAP27)*(AAS25:AAS29=AAS27)*(AAT25:AAT29=AAT27)*(AAU25:AAU29=AAU27)*(AAV25:AAV29&gt;AAV27))</f>
        <v>2</v>
      </c>
      <c r="ABF27" s="255">
        <f t="shared" ca="1" si="1302"/>
        <v>3</v>
      </c>
      <c r="ABG27" s="255" t="str">
        <f ca="1">IF(AAJ27&lt;&gt;"",INDEX(AAJ25:AAJ29,MATCH(3,ABF25:ABF29,0),0),"")</f>
        <v>Italy</v>
      </c>
      <c r="ABH27" s="255" t="str">
        <f ca="1">IF(AAF26&lt;&gt;"",AAF26,"")</f>
        <v/>
      </c>
      <c r="ABI27" s="255">
        <f ca="1">SUMPRODUCT((AEE3:AEE42=ABH27)*(AEH3:AEH42=ABH28)*(AEO3:AEO42="W"))+SUMPRODUCT((AEE3:AEE42=ABH27)*(AEH3:AEH42=ABH29)*(AEO3:AEO42="W"))+SUMPRODUCT((AEE3:AEE42=ABH27)*(AEH3:AEH42=ABH26)*(AEO3:AEO42="W"))+SUMPRODUCT((AEE3:AEE42=ABH28)*(AEH3:AEH42=ABH27)*(AEP3:AEP42="W"))+SUMPRODUCT((AEE3:AEE42=ABH29)*(AEH3:AEH42=ABH27)*(AEP3:AEP42="W"))+SUMPRODUCT((AEE3:AEE42=ABH26)*(AEH3:AEH42=ABH27)*(AEP3:AEP42="W"))</f>
        <v>0</v>
      </c>
      <c r="ABJ27" s="255">
        <f ca="1">SUMPRODUCT((AEE3:AEE42=ABH27)*(AEH3:AEH42=ABH28)*(AEO3:AEO42="D"))+SUMPRODUCT((AEE3:AEE42=ABH27)*(AEH3:AEH42=ABH29)*(AEO3:AEO42="D"))+SUMPRODUCT((AEE3:AEE42=ABH27)*(AEH3:AEH42=ABH26)*(AEO3:AEO42="D"))+SUMPRODUCT((AEE3:AEE42=ABH28)*(AEH3:AEH42=ABH27)*(AEO3:AEO42="D"))+SUMPRODUCT((AEE3:AEE42=ABH29)*(AEH3:AEH42=ABH27)*(AEO3:AEO42="D"))+SUMPRODUCT((AEE3:AEE42=ABH26)*(AEH3:AEH42=ABH27)*(AEO3:AEO42="D"))</f>
        <v>0</v>
      </c>
      <c r="ABK27" s="255">
        <f ca="1">SUMPRODUCT((AEE3:AEE42=ABH27)*(AEH3:AEH42=ABH28)*(AEO3:AEO42="L"))+SUMPRODUCT((AEE3:AEE42=ABH27)*(AEH3:AEH42=ABH29)*(AEO3:AEO42="L"))+SUMPRODUCT((AEE3:AEE42=ABH27)*(AEH3:AEH42=ABH26)*(AEO3:AEO42="L"))+SUMPRODUCT((AEE3:AEE42=ABH28)*(AEH3:AEH42=ABH27)*(AEP3:AEP42="L"))+SUMPRODUCT((AEE3:AEE42=ABH29)*(AEH3:AEH42=ABH27)*(AEP3:AEP42="L"))+SUMPRODUCT((AEE3:AEE42=ABH26)*(AEH3:AEH42=ABH27)*(AEP3:AEP42="L"))</f>
        <v>0</v>
      </c>
      <c r="ABL27" s="255">
        <f ca="1">IF(ABH27&lt;&gt;"",VLOOKUP(ABH27,ZK4:ZO29,5,FALSE),0)</f>
        <v>0</v>
      </c>
      <c r="ABM27" s="255">
        <f ca="1">IF(ABH27&lt;&gt;"",VLOOKUP(ABH27,ZK4:ZP29,6,FALSE),0)</f>
        <v>0</v>
      </c>
      <c r="ABN27" s="255">
        <f ca="1">ABL27-ABM27+1000</f>
        <v>1000</v>
      </c>
      <c r="ABO27" s="255">
        <f ca="1">IF(ABH27&lt;&gt;"",VLOOKUP(ABH27,ZK4:ZR29,8,FALSE),0)</f>
        <v>0</v>
      </c>
      <c r="ABP27" s="255">
        <f ca="1">IF(ABH27&lt;&gt;"",VLOOKUP(ABH27,ZK4:ZS29,9,FALSE),0)</f>
        <v>0</v>
      </c>
      <c r="ABQ27" s="255">
        <f t="shared" ref="ABQ27" ca="1" si="1548">ABO27-ABP27+1000</f>
        <v>1000</v>
      </c>
      <c r="ABR27" s="255" t="str">
        <f ca="1">IF(ABH27&lt;&gt;"",VLOOKUP(ABH27,ZK25:ZO29,5,FALSE),"")</f>
        <v/>
      </c>
      <c r="ABS27" s="255" t="str">
        <f ca="1">IF(ABH27&lt;&gt;"",VLOOKUP(ABH27,ZK25:ZR29,8,FALSE),"")</f>
        <v/>
      </c>
      <c r="ABT27" s="255" t="str">
        <f ca="1">IF(ABH27&lt;&gt;"",VLOOKUP(ABH27,ZK25:ZY29,15,FALSE),"")</f>
        <v/>
      </c>
      <c r="ABU27" s="255">
        <f ca="1">SUMPRODUCT((AEE3:AEE42=ABH27)*(AEH3:AEH42=ABH28)*AEK3:AEK42)+SUMPRODUCT((AEE3:AEE42=ABH27)*(AEH3:AEH42=ABH29)*AEK3:AEK42)+SUMPRODUCT((AEE3:AEE42=ABH27)*(AEH3:AEH42=ABH26)*AEK3:AEK42)+SUMPRODUCT((AEE3:AEE42=ABH28)*(AEH3:AEH42=ABH27)*AEL3:AEL42)+SUMPRODUCT((AEE3:AEE42=ABH29)*(AEH3:AEH42=ABH27)*AEL3:AEL42)+SUMPRODUCT((AEE3:AEE42=ABH26)*(AEH3:AEH42=ABH27)*AEL3:AEL42)</f>
        <v>0</v>
      </c>
      <c r="ABV27" s="255">
        <f ca="1">SUMPRODUCT((AEE3:AEE42=ABH27)*(AEH3:AEH42=ABH28)*AEM3:AEM42)+SUMPRODUCT((AEE3:AEE42=ABH27)*(AEH3:AEH42=ABH29)*AEM3:AEM42)+SUMPRODUCT((AEE3:AEE42=ABH27)*(AEH3:AEH42=ABH26)*AEM3:AEM42)+SUMPRODUCT((AEE3:AEE42=ABH28)*(AEH3:AEH42=ABH27)*AEN3:AEN42)+SUMPRODUCT((AEE3:AEE42=ABH29)*(AEH3:AEH42=ABH27)*AEN3:AEN42)+SUMPRODUCT((AEE3:AEE42=ABH26)*(AEH3:AEH42=ABH27)*AEN3:AEN42)</f>
        <v>0</v>
      </c>
      <c r="ABW27" s="255">
        <f ca="1">ABI27*4+ABJ27*2+ABU27+ABV27</f>
        <v>0</v>
      </c>
      <c r="ABX27" s="255" t="str">
        <f ca="1">IF(ABH27&lt;&gt;"",RANK(ABW27,ABW26:ABW29),"")</f>
        <v/>
      </c>
      <c r="ABY27" s="255">
        <f ca="1">SUMPRODUCT((ABW26:ABW29=ABW27)*(ABN26:ABN29&gt;ABN27))</f>
        <v>0</v>
      </c>
      <c r="ABZ27" s="255">
        <f ca="1">SUMPRODUCT((ABW26:ABW29=ABW27)*(ABN26:ABN29=ABN27)*(ABQ26:ABQ29&gt;ABQ27))</f>
        <v>0</v>
      </c>
      <c r="ACA27" s="255">
        <f ca="1">SUMPRODUCT((ABW25:ABW29=ABW27)*(ABN25:ABN29=ABN27)*(ABQ25:ABQ29=ABQ27)*(ABR25:ABR29&gt;ABR27))</f>
        <v>0</v>
      </c>
      <c r="ACB27" s="255">
        <f ca="1">SUMPRODUCT((ABW25:ABW29=ABW27)*(ABN25:ABN29=ABN27)*(ABQ25:ABQ29=ABQ27)*(ABR25:ABR29=ABR27)*(ABS25:ABS29&gt;ABS27))</f>
        <v>0</v>
      </c>
      <c r="ACC27" s="255">
        <f ca="1">SUMPRODUCT((ABW25:ABW29=ABW27)*(ABN25:ABN29=ABN27)*(ABQ25:ABQ29=ABQ27)*(ABR25:ABR29=ABR27)*(ABS25:ABS29=ABS27)*(ABT25:ABT29&gt;ABT27))</f>
        <v>0</v>
      </c>
      <c r="ACD27" s="255" t="str">
        <f t="shared" ca="1" si="1447"/>
        <v/>
      </c>
      <c r="ACE27" s="255" t="str">
        <f ca="1">IF(ABH27&lt;&gt;"",INDEX(ABH26:ABH29,MATCH(3,ACD26:ACD29,0),0),"")</f>
        <v/>
      </c>
      <c r="ACF27" s="255" t="str">
        <f ca="1">IF(AAG25&lt;&gt;"",AAG25,"")</f>
        <v/>
      </c>
      <c r="ACG27" s="255">
        <f ca="1">SUMPRODUCT((AEE3:AEE42=ACF27)*(AEH3:AEH42=ACF28)*(AEO3:AEO42="W"))+SUMPRODUCT((AEE3:AEE42=ACF27)*(AEH3:AEH42=ACF29)*(AEO3:AEO42="W"))+SUMPRODUCT((AEE3:AEE42=ACF27)*(AEH3:AEH42=ACF30)*(AEO3:AEO42="W"))+SUMPRODUCT((AEE3:AEE42=ACF28)*(AEH3:AEH42=ACF27)*(AEP3:AEP42="W"))+SUMPRODUCT((AEE3:AEE42=ACF29)*(AEH3:AEH42=ACF27)*(AEP3:AEP42="W"))+SUMPRODUCT((AEE3:AEE42=ACF30)*(AEH3:AEH42=ACF27)*(AEP3:AEP42="W"))</f>
        <v>0</v>
      </c>
      <c r="ACH27" s="255">
        <f ca="1">SUMPRODUCT((AEE3:AEE42=ACF27)*(AEH3:AEH42=ACF28)*(AEO3:AEO42="D"))+SUMPRODUCT((AEE3:AEE42=ACF27)*(AEH3:AEH42=ACF29)*(AEO3:AEO42="D"))+SUMPRODUCT((AEE3:AEE42=ACF27)*(AEH3:AEH42=ACF30)*(AEO3:AEO42="D"))+SUMPRODUCT((AEE3:AEE42=ACF28)*(AEH3:AEH42=ACF27)*(AEO3:AEO42="D"))+SUMPRODUCT((AEE3:AEE42=ACF29)*(AEH3:AEH42=ACF27)*(AEO3:AEO42="D"))+SUMPRODUCT((AEE3:AEE42=ACF30)*(AEH3:AEH42=ACF27)*(AEO3:AEO42="D"))</f>
        <v>0</v>
      </c>
      <c r="ACI27" s="255">
        <f ca="1">SUMPRODUCT((AEE3:AEE42=ACF27)*(AEH3:AEH42=ACF28)*(AEO3:AEO42="L"))+SUMPRODUCT((AEE3:AEE42=ACF27)*(AEH3:AEH42=ACF29)*(AEO3:AEO42="L"))+SUMPRODUCT((AEE3:AEE42=ACF27)*(AEH3:AEH42=ACF30)*(AEO3:AEO42="L"))+SUMPRODUCT((AEE3:AEE42=ACF28)*(AEH3:AEH42=ACF27)*(AEP3:AEP42="L"))+SUMPRODUCT((AEE3:AEE42=ACF29)*(AEH3:AEH42=ACF27)*(AEP3:AEP42="L"))+SUMPRODUCT((AEE3:AEE42=ACF30)*(AEH3:AEH42=ACF27)*(AEP3:AEP42="L"))</f>
        <v>0</v>
      </c>
      <c r="ACJ27" s="255">
        <f ca="1">IF(ACF27&lt;&gt;"",VLOOKUP(ACF27,ZK4:ZO29,5,FALSE),0)</f>
        <v>0</v>
      </c>
      <c r="ACK27" s="255">
        <f ca="1">IF(ACF27&lt;&gt;"",VLOOKUP(ACF27,ZK4:ZP29,6,FALSE),0)</f>
        <v>0</v>
      </c>
      <c r="ACL27" s="255">
        <f ca="1">ACJ27-ACK27+1000</f>
        <v>1000</v>
      </c>
      <c r="ACM27" s="255">
        <f ca="1">IF(ACF27&lt;&gt;"",VLOOKUP(ACF27,ZK4:ZR29,8,FALSE),0)</f>
        <v>0</v>
      </c>
      <c r="ACN27" s="255">
        <f ca="1">IF(ACF27&lt;&gt;"",VLOOKUP(ACF27,ZK4:ZS29,9,FALSE),0)</f>
        <v>0</v>
      </c>
      <c r="ACO27" s="255">
        <f ca="1">ACM27-ACN27+1000</f>
        <v>1000</v>
      </c>
      <c r="ACP27" s="255" t="str">
        <f ca="1">IF(ACF27&lt;&gt;"",VLOOKUP(ACF27,ZK25:ZO29,5,FALSE),"")</f>
        <v/>
      </c>
      <c r="ACQ27" s="255" t="str">
        <f ca="1">IF(ACF27&lt;&gt;"",VLOOKUP(ACF27,ZK25:ZR29,8,FALSE),"")</f>
        <v/>
      </c>
      <c r="ACR27" s="255" t="str">
        <f ca="1">IF(ACF27&lt;&gt;"",VLOOKUP(ACF27,ZK25:ZY29,15,FALSE),"")</f>
        <v/>
      </c>
      <c r="ACS27" s="255">
        <f ca="1">SUMPRODUCT((AEE3:AEE42=ACF27)*(AEH3:AEH42=ACF28)*AEK3:AEK42)+SUMPRODUCT((AEE3:AEE42=ACF27)*(AEH3:AEH42=ACF29)*AEK3:AEK42)+SUMPRODUCT((AEE3:AEE42=ACF27)*(AEH3:AEH42=ACF30)*AEK3:AEK42)+SUMPRODUCT((AEE3:AEE42=ACF28)*(AEH3:AEH42=ACF27)*AEL3:AEL42)+SUMPRODUCT((AEE3:AEE42=ACF29)*(AEH3:AEH42=ACF27)*AEL3:AEL42)+SUMPRODUCT((AEE3:AEE42=ACF30)*(AEH3:AEH42=ACF27)*AEL3:AEL42)</f>
        <v>0</v>
      </c>
      <c r="ACT27" s="255">
        <f ca="1">SUMPRODUCT((AEE3:AEE42=ACF27)*(AEH3:AEH42=ACF28)*AEM3:AEM42)+SUMPRODUCT((AEE3:AEE42=ACF27)*(AEH3:AEH42=ACF29)*AEM3:AEM42)+SUMPRODUCT((AEE3:AEE42=ACF27)*(AEH3:AEH42=ACF30)*AEM3:AEM42)+SUMPRODUCT((AEE3:AEE42=ACF28)*(AEH3:AEH42=ACF27)*AEN3:AEN42)+SUMPRODUCT((AEE3:AEE42=ACF29)*(AEH3:AEH42=ACF27)*AEN3:AEN42)+SUMPRODUCT((AEE3:AEE42=ACF30)*(AEH3:AEH42=ACF27)*AEN3:AEN42)</f>
        <v>0</v>
      </c>
      <c r="ACU27" s="255">
        <f ca="1">ACG27*4+ACH27*2+ACS27+ACT27</f>
        <v>0</v>
      </c>
      <c r="ACV27" s="255" t="str">
        <f ca="1">IF(ACF27&lt;&gt;"",RANK(ACU27,ACU27:ACU30),"")</f>
        <v/>
      </c>
      <c r="ACW27" s="255">
        <f ca="1">SUMPRODUCT((ACU27:ACU30=ACU27)*(ACL27:ACL30&gt;ACL27))</f>
        <v>0</v>
      </c>
      <c r="ACX27" s="255">
        <f ca="1">SUMPRODUCT((ACU27:ACU30=ACU27)*(ACL27:ACL30=ACL27)*(ACO27:ACO30&gt;ACO27))</f>
        <v>0</v>
      </c>
      <c r="ACY27" s="255">
        <f ca="1">SUMPRODUCT((ACU25:ACU29=ACU27)*(ACL25:ACL29=ACL27)*(ACO25:ACO29=ACO27)*(ACP25:ACP29&gt;ACP27))</f>
        <v>0</v>
      </c>
      <c r="ACZ27" s="255">
        <f ca="1">SUMPRODUCT((ACU25:ACU29=ACU27)*(ACL25:ACL29=ACL27)*(ACO25:ACO29=ACO27)*(ACP25:ACP29=ACP27)*(ACQ25:ACQ29&gt;ACQ27))</f>
        <v>0</v>
      </c>
      <c r="ADA27" s="255">
        <f ca="1">SUMPRODUCT((ACU25:ACU29=ACU27)*(ACL25:ACL29=ACL27)*(ACO25:ACO29=ACO27)*(ACP25:ACP29=ACP27)*(ACQ25:ACQ29=ACQ27)*(ACR25:ACR29&gt;ACR27))</f>
        <v>0</v>
      </c>
      <c r="ADB27" s="255" t="str">
        <f t="shared" ref="ADB27:ADB29" ca="1" si="1549">IF(ACF27&lt;&gt;"",SUM(ACV27:ADA27)+2,"")</f>
        <v/>
      </c>
      <c r="ADC27" s="255" t="str">
        <f ca="1">IF(ACF27&lt;&gt;"",INDEX(ACF27:ACF29,MATCH(3,ADB27:ADB29,0),0),"")</f>
        <v/>
      </c>
      <c r="AEB27" s="255" t="str">
        <f ca="1">IF(ADC27&lt;&gt;"",ADC27,IF(ACE27&lt;&gt;"",ACE27,IF(ABG27&lt;&gt;"",ABG27,AAC27)))</f>
        <v>Italy</v>
      </c>
      <c r="AEC27" s="255">
        <v>3</v>
      </c>
      <c r="AED27" s="255">
        <v>25</v>
      </c>
      <c r="AEE27" s="255" t="str">
        <f t="shared" si="50"/>
        <v>South Africa</v>
      </c>
      <c r="AEF27" s="255" t="str">
        <f ca="1">IF(OFFSET('All Players'!$W34,0,AEF$1)&lt;&gt;"",OFFSET('All Players'!$W34,0,AEF$1),"")</f>
        <v/>
      </c>
      <c r="AEG27" s="255" t="str">
        <f ca="1">IF(OFFSET('All Players'!$Y34,0,AEF$1)&lt;&gt;"",OFFSET('All Players'!$Y34,0,AEF$1),"")</f>
        <v/>
      </c>
      <c r="AEH27" s="255" t="str">
        <f t="shared" si="51"/>
        <v>Scotland</v>
      </c>
      <c r="AEI27" s="255" t="str">
        <f ca="1">IF(OFFSET('All Players'!$AA34,0,AEH$1)&lt;&gt;"",OFFSET('All Players'!$AA34,0,AEH$1),"")</f>
        <v/>
      </c>
      <c r="AEJ27" s="255" t="str">
        <f ca="1">IF(OFFSET('All Players'!$AC34,0,AEI$1)&lt;&gt;"",OFFSET('All Players'!$AC34,0,AEI$1),"")</f>
        <v/>
      </c>
      <c r="AEK27" s="255">
        <f t="shared" ca="1" si="52"/>
        <v>0</v>
      </c>
      <c r="AEL27" s="255">
        <f t="shared" ca="1" si="53"/>
        <v>0</v>
      </c>
      <c r="AEM27" s="255">
        <f t="shared" ca="1" si="54"/>
        <v>0</v>
      </c>
      <c r="AEN27" s="255">
        <f t="shared" ca="1" si="55"/>
        <v>0</v>
      </c>
      <c r="AEO27" s="255" t="str">
        <f t="shared" ca="1" si="56"/>
        <v/>
      </c>
      <c r="AEP27" s="255" t="str">
        <f t="shared" ca="1" si="57"/>
        <v/>
      </c>
      <c r="AEQ27" s="255">
        <f ca="1">VLOOKUP(AER27,AJI25:AJJ29,2,FALSE)</f>
        <v>3</v>
      </c>
      <c r="AER27" s="255" t="s">
        <v>17</v>
      </c>
      <c r="AES27" s="255">
        <f t="shared" ca="1" si="1303"/>
        <v>0</v>
      </c>
      <c r="AET27" s="255">
        <f t="shared" ca="1" si="1304"/>
        <v>0</v>
      </c>
      <c r="AEU27" s="255">
        <f t="shared" ca="1" si="1305"/>
        <v>0</v>
      </c>
      <c r="AEV27" s="255">
        <f t="shared" ca="1" si="1306"/>
        <v>0</v>
      </c>
      <c r="AEW27" s="255">
        <f t="shared" ca="1" si="1448"/>
        <v>0</v>
      </c>
      <c r="AEX27" s="255">
        <f t="shared" ca="1" si="1307"/>
        <v>1000</v>
      </c>
      <c r="AEY27" s="255">
        <f t="shared" ca="1" si="1449"/>
        <v>0</v>
      </c>
      <c r="AEZ27" s="255">
        <f t="shared" ca="1" si="1450"/>
        <v>0</v>
      </c>
      <c r="AFA27" s="255">
        <f t="shared" ca="1" si="1308"/>
        <v>1000</v>
      </c>
      <c r="AFB27" s="255">
        <f t="shared" ca="1" si="1309"/>
        <v>0</v>
      </c>
      <c r="AFC27" s="255">
        <f ca="1">SUMIF(AJL:AJL,AER27,AJR:AJR)+SUMIF(AJO:AJO,AER27,AJS:AJS)</f>
        <v>0</v>
      </c>
      <c r="AFD27" s="255">
        <f ca="1">SUMIF(AJL:AJL,AER27,AJT:AJT)+SUMIF(AJO:AJO,AER27,AJU:AJU)</f>
        <v>0</v>
      </c>
      <c r="AFE27" s="255">
        <f t="shared" ca="1" si="1310"/>
        <v>0</v>
      </c>
      <c r="AFF27" s="255">
        <v>15</v>
      </c>
      <c r="AFG27" s="255">
        <f t="shared" ca="1" si="1451"/>
        <v>1</v>
      </c>
      <c r="AFI27" s="255">
        <f ca="1">RANK(AFE27,AFE$25:AFE$29)+COUNTIF(AFE$25:AFE27,AFE27)-1</f>
        <v>3</v>
      </c>
      <c r="AFJ27" s="255" t="str">
        <f ca="1">INDEX(AER$25:AER$29,MATCH(3,AFI$25:AFI$29,0),0)</f>
        <v>Italy</v>
      </c>
      <c r="AFK27" s="255">
        <f t="shared" ca="1" si="1452"/>
        <v>1</v>
      </c>
      <c r="AFL27" s="255" t="str">
        <f ca="1">IF(AND(AFL26&lt;&gt;"",AFK27=1),AFJ27,"")</f>
        <v>Italy</v>
      </c>
      <c r="AFM27" s="255" t="str">
        <f ca="1">IF(AND(AFM26&lt;&gt;"",AFK28=2),AFJ28,"")</f>
        <v/>
      </c>
      <c r="AFN27" s="255" t="str">
        <f ca="1">IF(AND(AFN26&lt;&gt;"",AFK29=3),AFJ29,"")</f>
        <v/>
      </c>
      <c r="AFQ27" s="255" t="str">
        <f t="shared" ca="1" si="1453"/>
        <v>Italy</v>
      </c>
      <c r="AFR27" s="255">
        <f ca="1">SUMPRODUCT((AJL3:AJL42=AFQ27)*(AJO3:AJO42=AFQ28)*(AJV3:AJV42="W"))+SUMPRODUCT((AJL3:AJL42=AFQ27)*(AJO3:AJO42=AFQ29)*(AJV3:AJV42="W"))+SUMPRODUCT((AJL3:AJL42=AFQ27)*(AJO3:AJO42=AFQ25)*(AJV3:AJV42="W"))+SUMPRODUCT((AJL3:AJL42=AFQ27)*(AJO3:AJO42=AFQ26)*(AJV3:AJV42="W"))+SUMPRODUCT((AJL3:AJL42=AFQ28)*(AJO3:AJO42=AFQ27)*(AJW3:AJW42="W"))+SUMPRODUCT((AJL3:AJL42=AFQ29)*(AJO3:AJO42=AFQ27)*(AJW3:AJW42="W"))+SUMPRODUCT((AJL3:AJL42=AFQ25)*(AJO3:AJO42=AFQ27)*(AJW3:AJW42="W"))+SUMPRODUCT((AJL3:AJL42=AFQ26)*(AJO3:AJO42=AFQ27)*(AJW3:AJW42="W"))</f>
        <v>0</v>
      </c>
      <c r="AFS27" s="255">
        <f ca="1">SUMPRODUCT((AJL3:AJL42=AFQ27)*(AJO3:AJO42=AFQ28)*(AJV3:AJV42="D"))+SUMPRODUCT((AJL3:AJL42=AFQ27)*(AJO3:AJO42=AFQ29)*(AJV3:AJV42="D"))+SUMPRODUCT((AJL3:AJL42=AFQ27)*(AJO3:AJO42=AFQ25)*(AJV3:AJV42="D"))+SUMPRODUCT((AJL3:AJL42=AFQ27)*(AJO3:AJO42=AFQ26)*(AJV3:AJV42="D"))+SUMPRODUCT((AJL3:AJL42=AFQ28)*(AJO3:AJO42=AFQ27)*(AJV3:AJV42="D"))+SUMPRODUCT((AJL3:AJL42=AFQ29)*(AJO3:AJO42=AFQ27)*(AJV3:AJV42="D"))+SUMPRODUCT((AJL3:AJL42=AFQ25)*(AJO3:AJO42=AFQ27)*(AJV3:AJV42="D"))+SUMPRODUCT((AJL3:AJL42=AFQ26)*(AJO3:AJO42=AFQ27)*(AJV3:AJV42="D"))</f>
        <v>0</v>
      </c>
      <c r="AFT27" s="255">
        <f ca="1">SUMPRODUCT((AJL3:AJL42=AFQ27)*(AJO3:AJO42=AFQ28)*(AJV3:AJV42="L"))+SUMPRODUCT((AJL3:AJL42=AFQ27)*(AJO3:AJO42=AFQ29)*(AJV3:AJV42="L"))+SUMPRODUCT((AJL3:AJL42=AFQ27)*(AJO3:AJO42=AFQ25)*(AJV3:AJV42="L"))+SUMPRODUCT((AJL3:AJL42=AFQ27)*(AJO3:AJO42=AFQ26)*(AJV3:AJV42="L"))+SUMPRODUCT((AJL3:AJL42=AFQ28)*(AJO3:AJO42=AFQ27)*(AJW3:AJW42="L"))+SUMPRODUCT((AJL3:AJL42=AFQ29)*(AJO3:AJO42=AFQ27)*(AJW3:AJW42="L"))+SUMPRODUCT((AJL3:AJL42=AFQ25)*(AJO3:AJO42=AFQ27)*(AJW3:AJW42="L"))+SUMPRODUCT((AJL3:AJL42=AFQ26)*(AJO3:AJO42=AFQ27)*(AJW3:AJW42="L"))</f>
        <v>0</v>
      </c>
      <c r="AFU27" s="255">
        <f ca="1">IF(AFQ27&lt;&gt;"",VLOOKUP(AFQ27,AER4:AEV29,5,FALSE),0)</f>
        <v>0</v>
      </c>
      <c r="AFV27" s="255">
        <f ca="1">IF(AFQ27&lt;&gt;"",VLOOKUP(AFQ27,AER4:AEW29,6,FALSE),0)</f>
        <v>0</v>
      </c>
      <c r="AFW27" s="255">
        <f ca="1">AFU27-AFV27+1000</f>
        <v>1000</v>
      </c>
      <c r="AFX27" s="255">
        <f ca="1">IF(AFQ27&lt;&gt;"",VLOOKUP(AFQ27,AER4:AEY29,8,FALSE),0)</f>
        <v>0</v>
      </c>
      <c r="AFY27" s="255">
        <f ca="1">IF(AFQ27&lt;&gt;"",VLOOKUP(AFQ27,AER4:AEZ29,9,FALSE),0)</f>
        <v>0</v>
      </c>
      <c r="AFZ27" s="255">
        <f ca="1">IF(AFQ27&lt;&gt;"",AFX27-AFY27+1000,"")</f>
        <v>1000</v>
      </c>
      <c r="AGA27" s="255">
        <f ca="1">IF(AFQ27&lt;&gt;"",VLOOKUP(AFQ27,AER25:AEV29,5,FALSE),"")</f>
        <v>0</v>
      </c>
      <c r="AGB27" s="255">
        <f ca="1">IF(AFQ27&lt;&gt;"",VLOOKUP(AFQ27,AER25:AEY29,8,FALSE),"")</f>
        <v>0</v>
      </c>
      <c r="AGC27" s="255">
        <f ca="1">IF(AFQ27&lt;&gt;"",VLOOKUP(AFQ27,AER25:AFF29,15,FALSE),"")</f>
        <v>15</v>
      </c>
      <c r="AGD27" s="255">
        <f ca="1">SUMPRODUCT((AJL3:AJL42=AFQ27)*(AJO3:AJO42=AFQ28)*AJR3:AJR42)+SUMPRODUCT((AJL3:AJL42=AFQ27)*(AJO3:AJO42=AFQ29)*AJR3:AJR42)+SUMPRODUCT((AJL3:AJL42=AFQ27)*(AJO3:AJO42=AFQ25)*AJR3:AJR42)+SUMPRODUCT((AJL3:AJL42=AFQ27)*(AJO3:AJO42=AFQ26)*AJR3:AJR42)+SUMPRODUCT((AJL3:AJL42=AFQ28)*(AJO3:AJO42=AFQ27)*AJS3:AJS42)+SUMPRODUCT((AJL3:AJL42=AFQ29)*(AJO3:AJO42=AFQ27)*AJS3:AJS42)+SUMPRODUCT((AJL3:AJL42=AFQ25)*(AJO3:AJO42=AFQ27)*AJS3:AJS42)+SUMPRODUCT((AJL3:AJL42=AFQ26)*(AJO3:AJO42=AFQ27)*AJS3:AJS42)</f>
        <v>0</v>
      </c>
      <c r="AGE27" s="255">
        <f ca="1">SUMPRODUCT((AJL3:AJL42=AFQ27)*(AJO3:AJO42=AFQ28)*AJT3:AJT42)+SUMPRODUCT((AJL3:AJL42=AFQ27)*(AJO3:AJO42=AFQ29)*AJT3:AJT42)+SUMPRODUCT((AJL3:AJL42=AFQ27)*(AJO3:AJO42=AFQ25)*AJT3:AJT42)+SUMPRODUCT((AJL3:AJL42=AFQ27)*(AJO3:AJO42=AFQ26)*AJT3:AJT42)+SUMPRODUCT((AJL3:AJL42=AFQ28)*(AJO3:AJO42=AFQ27)*AJU3:AJU42)+SUMPRODUCT((AJL3:AJL42=AFQ29)*(AJO3:AJO42=AFQ27)*AJU3:AJU42)+SUMPRODUCT((AJL3:AJL42=AFQ25)*(AJO3:AJO42=AFQ27)*AJU3:AJU42)+SUMPRODUCT((AJL3:AJL42=AFQ26)*(AJO3:AJO42=AFQ27)*AJU3:AJU42)</f>
        <v>0</v>
      </c>
      <c r="AGF27" s="255">
        <f ca="1">IF(AFQ27&lt;&gt;"",AFR27*4+AFS27*2+AGD27+AGE27,"")</f>
        <v>0</v>
      </c>
      <c r="AGG27" s="255">
        <f ca="1">IF(AFQ27&lt;&gt;"",RANK(AGF27,AGF25:AGF29),"")</f>
        <v>1</v>
      </c>
      <c r="AGH27" s="255">
        <f ca="1">SUMPRODUCT((AGF25:AGF29=AGF27)*(AFW25:AFW29&gt;AFW27))</f>
        <v>0</v>
      </c>
      <c r="AGI27" s="255">
        <f ca="1">SUMPRODUCT((AGF25:AGF29=AGF27)*(AFW25:AFW29=AFW27)*(AFZ25:AFZ29&gt;AFZ27))</f>
        <v>0</v>
      </c>
      <c r="AGJ27" s="255">
        <f ca="1">SUMPRODUCT((AGF25:AGF29=AGF27)*(AFW25:AFW29=AFW27)*(AFZ25:AFZ29=AFZ27)*(AGA25:AGA29&gt;AGA27))</f>
        <v>0</v>
      </c>
      <c r="AGK27" s="255">
        <f ca="1">SUMPRODUCT((AGF25:AGF29=AGF27)*(AFW25:AFW29=AFW27)*(AFZ25:AFZ29=AFZ27)*(AGA25:AGA29=AGA27)*(AGB25:AGB29&gt;AGB27))</f>
        <v>0</v>
      </c>
      <c r="AGL27" s="255">
        <f ca="1">SUMPRODUCT((AGF25:AGF29=AGF27)*(AFW25:AFW29=AFW27)*(AFZ25:AFZ29=AFZ27)*(AGA25:AGA29=AGA27)*(AGB25:AGB29=AGB27)*(AGC25:AGC29&gt;AGC27))</f>
        <v>2</v>
      </c>
      <c r="AGM27" s="255">
        <f t="shared" ca="1" si="1311"/>
        <v>3</v>
      </c>
      <c r="AGN27" s="255" t="str">
        <f ca="1">IF(AFQ27&lt;&gt;"",INDEX(AFQ25:AFQ29,MATCH(3,AGM25:AGM29,0),0),"")</f>
        <v>Italy</v>
      </c>
      <c r="AGO27" s="255" t="str">
        <f ca="1">IF(AFM26&lt;&gt;"",AFM26,"")</f>
        <v/>
      </c>
      <c r="AGP27" s="255">
        <f ca="1">SUMPRODUCT((AJL3:AJL42=AGO27)*(AJO3:AJO42=AGO28)*(AJV3:AJV42="W"))+SUMPRODUCT((AJL3:AJL42=AGO27)*(AJO3:AJO42=AGO29)*(AJV3:AJV42="W"))+SUMPRODUCT((AJL3:AJL42=AGO27)*(AJO3:AJO42=AGO26)*(AJV3:AJV42="W"))+SUMPRODUCT((AJL3:AJL42=AGO28)*(AJO3:AJO42=AGO27)*(AJW3:AJW42="W"))+SUMPRODUCT((AJL3:AJL42=AGO29)*(AJO3:AJO42=AGO27)*(AJW3:AJW42="W"))+SUMPRODUCT((AJL3:AJL42=AGO26)*(AJO3:AJO42=AGO27)*(AJW3:AJW42="W"))</f>
        <v>0</v>
      </c>
      <c r="AGQ27" s="255">
        <f ca="1">SUMPRODUCT((AJL3:AJL42=AGO27)*(AJO3:AJO42=AGO28)*(AJV3:AJV42="D"))+SUMPRODUCT((AJL3:AJL42=AGO27)*(AJO3:AJO42=AGO29)*(AJV3:AJV42="D"))+SUMPRODUCT((AJL3:AJL42=AGO27)*(AJO3:AJO42=AGO26)*(AJV3:AJV42="D"))+SUMPRODUCT((AJL3:AJL42=AGO28)*(AJO3:AJO42=AGO27)*(AJV3:AJV42="D"))+SUMPRODUCT((AJL3:AJL42=AGO29)*(AJO3:AJO42=AGO27)*(AJV3:AJV42="D"))+SUMPRODUCT((AJL3:AJL42=AGO26)*(AJO3:AJO42=AGO27)*(AJV3:AJV42="D"))</f>
        <v>0</v>
      </c>
      <c r="AGR27" s="255">
        <f ca="1">SUMPRODUCT((AJL3:AJL42=AGO27)*(AJO3:AJO42=AGO28)*(AJV3:AJV42="L"))+SUMPRODUCT((AJL3:AJL42=AGO27)*(AJO3:AJO42=AGO29)*(AJV3:AJV42="L"))+SUMPRODUCT((AJL3:AJL42=AGO27)*(AJO3:AJO42=AGO26)*(AJV3:AJV42="L"))+SUMPRODUCT((AJL3:AJL42=AGO28)*(AJO3:AJO42=AGO27)*(AJW3:AJW42="L"))+SUMPRODUCT((AJL3:AJL42=AGO29)*(AJO3:AJO42=AGO27)*(AJW3:AJW42="L"))+SUMPRODUCT((AJL3:AJL42=AGO26)*(AJO3:AJO42=AGO27)*(AJW3:AJW42="L"))</f>
        <v>0</v>
      </c>
      <c r="AGS27" s="255">
        <f ca="1">IF(AGO27&lt;&gt;"",VLOOKUP(AGO27,AER4:AEV29,5,FALSE),0)</f>
        <v>0</v>
      </c>
      <c r="AGT27" s="255">
        <f ca="1">IF(AGO27&lt;&gt;"",VLOOKUP(AGO27,AER4:AEW29,6,FALSE),0)</f>
        <v>0</v>
      </c>
      <c r="AGU27" s="255">
        <f ca="1">AGS27-AGT27+1000</f>
        <v>1000</v>
      </c>
      <c r="AGV27" s="255">
        <f ca="1">IF(AGO27&lt;&gt;"",VLOOKUP(AGO27,AER4:AEY29,8,FALSE),0)</f>
        <v>0</v>
      </c>
      <c r="AGW27" s="255">
        <f ca="1">IF(AGO27&lt;&gt;"",VLOOKUP(AGO27,AER4:AEZ29,9,FALSE),0)</f>
        <v>0</v>
      </c>
      <c r="AGX27" s="255">
        <f t="shared" ref="AGX27" ca="1" si="1550">AGV27-AGW27+1000</f>
        <v>1000</v>
      </c>
      <c r="AGY27" s="255" t="str">
        <f ca="1">IF(AGO27&lt;&gt;"",VLOOKUP(AGO27,AER25:AEV29,5,FALSE),"")</f>
        <v/>
      </c>
      <c r="AGZ27" s="255" t="str">
        <f ca="1">IF(AGO27&lt;&gt;"",VLOOKUP(AGO27,AER25:AEY29,8,FALSE),"")</f>
        <v/>
      </c>
      <c r="AHA27" s="255" t="str">
        <f ca="1">IF(AGO27&lt;&gt;"",VLOOKUP(AGO27,AER25:AFF29,15,FALSE),"")</f>
        <v/>
      </c>
      <c r="AHB27" s="255">
        <f ca="1">SUMPRODUCT((AJL3:AJL42=AGO27)*(AJO3:AJO42=AGO28)*AJR3:AJR42)+SUMPRODUCT((AJL3:AJL42=AGO27)*(AJO3:AJO42=AGO29)*AJR3:AJR42)+SUMPRODUCT((AJL3:AJL42=AGO27)*(AJO3:AJO42=AGO26)*AJR3:AJR42)+SUMPRODUCT((AJL3:AJL42=AGO28)*(AJO3:AJO42=AGO27)*AJS3:AJS42)+SUMPRODUCT((AJL3:AJL42=AGO29)*(AJO3:AJO42=AGO27)*AJS3:AJS42)+SUMPRODUCT((AJL3:AJL42=AGO26)*(AJO3:AJO42=AGO27)*AJS3:AJS42)</f>
        <v>0</v>
      </c>
      <c r="AHC27" s="255">
        <f ca="1">SUMPRODUCT((AJL3:AJL42=AGO27)*(AJO3:AJO42=AGO28)*AJT3:AJT42)+SUMPRODUCT((AJL3:AJL42=AGO27)*(AJO3:AJO42=AGO29)*AJT3:AJT42)+SUMPRODUCT((AJL3:AJL42=AGO27)*(AJO3:AJO42=AGO26)*AJT3:AJT42)+SUMPRODUCT((AJL3:AJL42=AGO28)*(AJO3:AJO42=AGO27)*AJU3:AJU42)+SUMPRODUCT((AJL3:AJL42=AGO29)*(AJO3:AJO42=AGO27)*AJU3:AJU42)+SUMPRODUCT((AJL3:AJL42=AGO26)*(AJO3:AJO42=AGO27)*AJU3:AJU42)</f>
        <v>0</v>
      </c>
      <c r="AHD27" s="255">
        <f ca="1">AGP27*4+AGQ27*2+AHB27+AHC27</f>
        <v>0</v>
      </c>
      <c r="AHE27" s="255" t="str">
        <f ca="1">IF(AGO27&lt;&gt;"",RANK(AHD27,AHD26:AHD29),"")</f>
        <v/>
      </c>
      <c r="AHF27" s="255">
        <f ca="1">SUMPRODUCT((AHD26:AHD29=AHD27)*(AGU26:AGU29&gt;AGU27))</f>
        <v>0</v>
      </c>
      <c r="AHG27" s="255">
        <f ca="1">SUMPRODUCT((AHD26:AHD29=AHD27)*(AGU26:AGU29=AGU27)*(AGX26:AGX29&gt;AGX27))</f>
        <v>0</v>
      </c>
      <c r="AHH27" s="255">
        <f ca="1">SUMPRODUCT((AHD25:AHD29=AHD27)*(AGU25:AGU29=AGU27)*(AGX25:AGX29=AGX27)*(AGY25:AGY29&gt;AGY27))</f>
        <v>0</v>
      </c>
      <c r="AHI27" s="255">
        <f ca="1">SUMPRODUCT((AHD25:AHD29=AHD27)*(AGU25:AGU29=AGU27)*(AGX25:AGX29=AGX27)*(AGY25:AGY29=AGY27)*(AGZ25:AGZ29&gt;AGZ27))</f>
        <v>0</v>
      </c>
      <c r="AHJ27" s="255">
        <f ca="1">SUMPRODUCT((AHD25:AHD29=AHD27)*(AGU25:AGU29=AGU27)*(AGX25:AGX29=AGX27)*(AGY25:AGY29=AGY27)*(AGZ25:AGZ29=AGZ27)*(AHA25:AHA29&gt;AHA27))</f>
        <v>0</v>
      </c>
      <c r="AHK27" s="255" t="str">
        <f t="shared" ca="1" si="1456"/>
        <v/>
      </c>
      <c r="AHL27" s="255" t="str">
        <f ca="1">IF(AGO27&lt;&gt;"",INDEX(AGO26:AGO29,MATCH(3,AHK26:AHK29,0),0),"")</f>
        <v/>
      </c>
      <c r="AHM27" s="255" t="str">
        <f ca="1">IF(AFN25&lt;&gt;"",AFN25,"")</f>
        <v/>
      </c>
      <c r="AHN27" s="255">
        <f ca="1">SUMPRODUCT((AJL3:AJL42=AHM27)*(AJO3:AJO42=AHM28)*(AJV3:AJV42="W"))+SUMPRODUCT((AJL3:AJL42=AHM27)*(AJO3:AJO42=AHM29)*(AJV3:AJV42="W"))+SUMPRODUCT((AJL3:AJL42=AHM27)*(AJO3:AJO42=AHM30)*(AJV3:AJV42="W"))+SUMPRODUCT((AJL3:AJL42=AHM28)*(AJO3:AJO42=AHM27)*(AJW3:AJW42="W"))+SUMPRODUCT((AJL3:AJL42=AHM29)*(AJO3:AJO42=AHM27)*(AJW3:AJW42="W"))+SUMPRODUCT((AJL3:AJL42=AHM30)*(AJO3:AJO42=AHM27)*(AJW3:AJW42="W"))</f>
        <v>0</v>
      </c>
      <c r="AHO27" s="255">
        <f ca="1">SUMPRODUCT((AJL3:AJL42=AHM27)*(AJO3:AJO42=AHM28)*(AJV3:AJV42="D"))+SUMPRODUCT((AJL3:AJL42=AHM27)*(AJO3:AJO42=AHM29)*(AJV3:AJV42="D"))+SUMPRODUCT((AJL3:AJL42=AHM27)*(AJO3:AJO42=AHM30)*(AJV3:AJV42="D"))+SUMPRODUCT((AJL3:AJL42=AHM28)*(AJO3:AJO42=AHM27)*(AJV3:AJV42="D"))+SUMPRODUCT((AJL3:AJL42=AHM29)*(AJO3:AJO42=AHM27)*(AJV3:AJV42="D"))+SUMPRODUCT((AJL3:AJL42=AHM30)*(AJO3:AJO42=AHM27)*(AJV3:AJV42="D"))</f>
        <v>0</v>
      </c>
      <c r="AHP27" s="255">
        <f ca="1">SUMPRODUCT((AJL3:AJL42=AHM27)*(AJO3:AJO42=AHM28)*(AJV3:AJV42="L"))+SUMPRODUCT((AJL3:AJL42=AHM27)*(AJO3:AJO42=AHM29)*(AJV3:AJV42="L"))+SUMPRODUCT((AJL3:AJL42=AHM27)*(AJO3:AJO42=AHM30)*(AJV3:AJV42="L"))+SUMPRODUCT((AJL3:AJL42=AHM28)*(AJO3:AJO42=AHM27)*(AJW3:AJW42="L"))+SUMPRODUCT((AJL3:AJL42=AHM29)*(AJO3:AJO42=AHM27)*(AJW3:AJW42="L"))+SUMPRODUCT((AJL3:AJL42=AHM30)*(AJO3:AJO42=AHM27)*(AJW3:AJW42="L"))</f>
        <v>0</v>
      </c>
      <c r="AHQ27" s="255">
        <f ca="1">IF(AHM27&lt;&gt;"",VLOOKUP(AHM27,AER4:AEV29,5,FALSE),0)</f>
        <v>0</v>
      </c>
      <c r="AHR27" s="255">
        <f ca="1">IF(AHM27&lt;&gt;"",VLOOKUP(AHM27,AER4:AEW29,6,FALSE),0)</f>
        <v>0</v>
      </c>
      <c r="AHS27" s="255">
        <f ca="1">AHQ27-AHR27+1000</f>
        <v>1000</v>
      </c>
      <c r="AHT27" s="255">
        <f ca="1">IF(AHM27&lt;&gt;"",VLOOKUP(AHM27,AER4:AEY29,8,FALSE),0)</f>
        <v>0</v>
      </c>
      <c r="AHU27" s="255">
        <f ca="1">IF(AHM27&lt;&gt;"",VLOOKUP(AHM27,AER4:AEZ29,9,FALSE),0)</f>
        <v>0</v>
      </c>
      <c r="AHV27" s="255">
        <f ca="1">AHT27-AHU27+1000</f>
        <v>1000</v>
      </c>
      <c r="AHW27" s="255" t="str">
        <f ca="1">IF(AHM27&lt;&gt;"",VLOOKUP(AHM27,AER25:AEV29,5,FALSE),"")</f>
        <v/>
      </c>
      <c r="AHX27" s="255" t="str">
        <f ca="1">IF(AHM27&lt;&gt;"",VLOOKUP(AHM27,AER25:AEY29,8,FALSE),"")</f>
        <v/>
      </c>
      <c r="AHY27" s="255" t="str">
        <f ca="1">IF(AHM27&lt;&gt;"",VLOOKUP(AHM27,AER25:AFF29,15,FALSE),"")</f>
        <v/>
      </c>
      <c r="AHZ27" s="255">
        <f ca="1">SUMPRODUCT((AJL3:AJL42=AHM27)*(AJO3:AJO42=AHM28)*AJR3:AJR42)+SUMPRODUCT((AJL3:AJL42=AHM27)*(AJO3:AJO42=AHM29)*AJR3:AJR42)+SUMPRODUCT((AJL3:AJL42=AHM27)*(AJO3:AJO42=AHM30)*AJR3:AJR42)+SUMPRODUCT((AJL3:AJL42=AHM28)*(AJO3:AJO42=AHM27)*AJS3:AJS42)+SUMPRODUCT((AJL3:AJL42=AHM29)*(AJO3:AJO42=AHM27)*AJS3:AJS42)+SUMPRODUCT((AJL3:AJL42=AHM30)*(AJO3:AJO42=AHM27)*AJS3:AJS42)</f>
        <v>0</v>
      </c>
      <c r="AIA27" s="255">
        <f ca="1">SUMPRODUCT((AJL3:AJL42=AHM27)*(AJO3:AJO42=AHM28)*AJT3:AJT42)+SUMPRODUCT((AJL3:AJL42=AHM27)*(AJO3:AJO42=AHM29)*AJT3:AJT42)+SUMPRODUCT((AJL3:AJL42=AHM27)*(AJO3:AJO42=AHM30)*AJT3:AJT42)+SUMPRODUCT((AJL3:AJL42=AHM28)*(AJO3:AJO42=AHM27)*AJU3:AJU42)+SUMPRODUCT((AJL3:AJL42=AHM29)*(AJO3:AJO42=AHM27)*AJU3:AJU42)+SUMPRODUCT((AJL3:AJL42=AHM30)*(AJO3:AJO42=AHM27)*AJU3:AJU42)</f>
        <v>0</v>
      </c>
      <c r="AIB27" s="255">
        <f ca="1">AHN27*4+AHO27*2+AHZ27+AIA27</f>
        <v>0</v>
      </c>
      <c r="AIC27" s="255" t="str">
        <f ca="1">IF(AHM27&lt;&gt;"",RANK(AIB27,AIB27:AIB30),"")</f>
        <v/>
      </c>
      <c r="AID27" s="255">
        <f ca="1">SUMPRODUCT((AIB27:AIB30=AIB27)*(AHS27:AHS30&gt;AHS27))</f>
        <v>0</v>
      </c>
      <c r="AIE27" s="255">
        <f ca="1">SUMPRODUCT((AIB27:AIB30=AIB27)*(AHS27:AHS30=AHS27)*(AHV27:AHV30&gt;AHV27))</f>
        <v>0</v>
      </c>
      <c r="AIF27" s="255">
        <f ca="1">SUMPRODUCT((AIB25:AIB29=AIB27)*(AHS25:AHS29=AHS27)*(AHV25:AHV29=AHV27)*(AHW25:AHW29&gt;AHW27))</f>
        <v>0</v>
      </c>
      <c r="AIG27" s="255">
        <f ca="1">SUMPRODUCT((AIB25:AIB29=AIB27)*(AHS25:AHS29=AHS27)*(AHV25:AHV29=AHV27)*(AHW25:AHW29=AHW27)*(AHX25:AHX29&gt;AHX27))</f>
        <v>0</v>
      </c>
      <c r="AIH27" s="255">
        <f ca="1">SUMPRODUCT((AIB25:AIB29=AIB27)*(AHS25:AHS29=AHS27)*(AHV25:AHV29=AHV27)*(AHW25:AHW29=AHW27)*(AHX25:AHX29=AHX27)*(AHY25:AHY29&gt;AHY27))</f>
        <v>0</v>
      </c>
      <c r="AII27" s="255" t="str">
        <f t="shared" ref="AII27:AII29" ca="1" si="1551">IF(AHM27&lt;&gt;"",SUM(AIC27:AIH27)+2,"")</f>
        <v/>
      </c>
      <c r="AIJ27" s="255" t="str">
        <f ca="1">IF(AHM27&lt;&gt;"",INDEX(AHM27:AHM29,MATCH(3,AII27:AII29,0),0),"")</f>
        <v/>
      </c>
      <c r="AJI27" s="255" t="str">
        <f ca="1">IF(AIJ27&lt;&gt;"",AIJ27,IF(AHL27&lt;&gt;"",AHL27,IF(AGN27&lt;&gt;"",AGN27,AFJ27)))</f>
        <v>Italy</v>
      </c>
      <c r="AJJ27" s="255">
        <v>3</v>
      </c>
      <c r="AJK27" s="255">
        <v>25</v>
      </c>
      <c r="AJL27" s="255" t="str">
        <f t="shared" si="58"/>
        <v>South Africa</v>
      </c>
      <c r="AJM27" s="255" t="str">
        <f ca="1">IF(OFFSET('All Players'!$W34,0,AJM$1)&lt;&gt;"",OFFSET('All Players'!$W34,0,AJM$1),"")</f>
        <v/>
      </c>
      <c r="AJN27" s="255" t="str">
        <f ca="1">IF(OFFSET('All Players'!$Y34,0,AJM$1)&lt;&gt;"",OFFSET('All Players'!$Y34,0,AJM$1),"")</f>
        <v/>
      </c>
      <c r="AJO27" s="255" t="str">
        <f t="shared" si="59"/>
        <v>Scotland</v>
      </c>
      <c r="AJP27" s="255" t="str">
        <f ca="1">IF(OFFSET('All Players'!$AA34,0,AJO$1)&lt;&gt;"",OFFSET('All Players'!$AA34,0,AJO$1),"")</f>
        <v/>
      </c>
      <c r="AJQ27" s="255" t="str">
        <f ca="1">IF(OFFSET('All Players'!$AC34,0,AJP$1)&lt;&gt;"",OFFSET('All Players'!$AC34,0,AJP$1),"")</f>
        <v/>
      </c>
      <c r="AJR27" s="255">
        <f t="shared" ca="1" si="60"/>
        <v>0</v>
      </c>
      <c r="AJS27" s="255">
        <f t="shared" ca="1" si="61"/>
        <v>0</v>
      </c>
      <c r="AJT27" s="255">
        <f t="shared" ca="1" si="62"/>
        <v>0</v>
      </c>
      <c r="AJU27" s="255">
        <f t="shared" ca="1" si="63"/>
        <v>0</v>
      </c>
      <c r="AJV27" s="255" t="str">
        <f t="shared" ca="1" si="64"/>
        <v/>
      </c>
      <c r="AJW27" s="255" t="str">
        <f t="shared" ca="1" si="65"/>
        <v/>
      </c>
      <c r="AJX27" s="255">
        <f ca="1">VLOOKUP(AJY27,AOP25:AOQ29,2,FALSE)</f>
        <v>3</v>
      </c>
      <c r="AJY27" s="255" t="s">
        <v>17</v>
      </c>
      <c r="AJZ27" s="255">
        <f t="shared" ca="1" si="1312"/>
        <v>0</v>
      </c>
      <c r="AKA27" s="255">
        <f t="shared" ca="1" si="1313"/>
        <v>0</v>
      </c>
      <c r="AKB27" s="255">
        <f t="shared" ca="1" si="1314"/>
        <v>0</v>
      </c>
      <c r="AKC27" s="255">
        <f t="shared" ca="1" si="1315"/>
        <v>0</v>
      </c>
      <c r="AKD27" s="255">
        <f t="shared" ca="1" si="1457"/>
        <v>0</v>
      </c>
      <c r="AKE27" s="255">
        <f t="shared" ca="1" si="1316"/>
        <v>1000</v>
      </c>
      <c r="AKF27" s="255">
        <f t="shared" ca="1" si="1458"/>
        <v>0</v>
      </c>
      <c r="AKG27" s="255">
        <f t="shared" ca="1" si="1459"/>
        <v>0</v>
      </c>
      <c r="AKH27" s="255">
        <f t="shared" ca="1" si="1317"/>
        <v>1000</v>
      </c>
      <c r="AKI27" s="255">
        <f t="shared" ca="1" si="1318"/>
        <v>0</v>
      </c>
      <c r="AKJ27" s="255">
        <f ca="1">SUMIF(AOS:AOS,AJY27,AOY:AOY)+SUMIF(AOV:AOV,AJY27,AOZ:AOZ)</f>
        <v>0</v>
      </c>
      <c r="AKK27" s="255">
        <f ca="1">SUMIF(AOS:AOS,AJY27,APA:APA)+SUMIF(AOV:AOV,AJY27,APB:APB)</f>
        <v>0</v>
      </c>
      <c r="AKL27" s="255">
        <f t="shared" ca="1" si="1319"/>
        <v>0</v>
      </c>
      <c r="AKM27" s="255">
        <v>15</v>
      </c>
      <c r="AKN27" s="255">
        <f t="shared" ca="1" si="1460"/>
        <v>1</v>
      </c>
      <c r="AKP27" s="255">
        <f ca="1">RANK(AKL27,AKL$25:AKL$29)+COUNTIF(AKL$25:AKL27,AKL27)-1</f>
        <v>3</v>
      </c>
      <c r="AKQ27" s="255" t="str">
        <f ca="1">INDEX(AJY$25:AJY$29,MATCH(3,AKP$25:AKP$29,0),0)</f>
        <v>Italy</v>
      </c>
      <c r="AKR27" s="255">
        <f t="shared" ca="1" si="1461"/>
        <v>1</v>
      </c>
      <c r="AKS27" s="255" t="str">
        <f ca="1">IF(AND(AKS26&lt;&gt;"",AKR27=1),AKQ27,"")</f>
        <v>Italy</v>
      </c>
      <c r="AKT27" s="255" t="str">
        <f ca="1">IF(AND(AKT26&lt;&gt;"",AKR28=2),AKQ28,"")</f>
        <v/>
      </c>
      <c r="AKU27" s="255" t="str">
        <f ca="1">IF(AND(AKU26&lt;&gt;"",AKR29=3),AKQ29,"")</f>
        <v/>
      </c>
      <c r="AKX27" s="255" t="str">
        <f t="shared" ca="1" si="1462"/>
        <v>Italy</v>
      </c>
      <c r="AKY27" s="255">
        <f ca="1">SUMPRODUCT((AOS3:AOS42=AKX27)*(AOV3:AOV42=AKX28)*(APC3:APC42="W"))+SUMPRODUCT((AOS3:AOS42=AKX27)*(AOV3:AOV42=AKX29)*(APC3:APC42="W"))+SUMPRODUCT((AOS3:AOS42=AKX27)*(AOV3:AOV42=AKX25)*(APC3:APC42="W"))+SUMPRODUCT((AOS3:AOS42=AKX27)*(AOV3:AOV42=AKX26)*(APC3:APC42="W"))+SUMPRODUCT((AOS3:AOS42=AKX28)*(AOV3:AOV42=AKX27)*(APD3:APD42="W"))+SUMPRODUCT((AOS3:AOS42=AKX29)*(AOV3:AOV42=AKX27)*(APD3:APD42="W"))+SUMPRODUCT((AOS3:AOS42=AKX25)*(AOV3:AOV42=AKX27)*(APD3:APD42="W"))+SUMPRODUCT((AOS3:AOS42=AKX26)*(AOV3:AOV42=AKX27)*(APD3:APD42="W"))</f>
        <v>0</v>
      </c>
      <c r="AKZ27" s="255">
        <f ca="1">SUMPRODUCT((AOS3:AOS42=AKX27)*(AOV3:AOV42=AKX28)*(APC3:APC42="D"))+SUMPRODUCT((AOS3:AOS42=AKX27)*(AOV3:AOV42=AKX29)*(APC3:APC42="D"))+SUMPRODUCT((AOS3:AOS42=AKX27)*(AOV3:AOV42=AKX25)*(APC3:APC42="D"))+SUMPRODUCT((AOS3:AOS42=AKX27)*(AOV3:AOV42=AKX26)*(APC3:APC42="D"))+SUMPRODUCT((AOS3:AOS42=AKX28)*(AOV3:AOV42=AKX27)*(APC3:APC42="D"))+SUMPRODUCT((AOS3:AOS42=AKX29)*(AOV3:AOV42=AKX27)*(APC3:APC42="D"))+SUMPRODUCT((AOS3:AOS42=AKX25)*(AOV3:AOV42=AKX27)*(APC3:APC42="D"))+SUMPRODUCT((AOS3:AOS42=AKX26)*(AOV3:AOV42=AKX27)*(APC3:APC42="D"))</f>
        <v>0</v>
      </c>
      <c r="ALA27" s="255">
        <f ca="1">SUMPRODUCT((AOS3:AOS42=AKX27)*(AOV3:AOV42=AKX28)*(APC3:APC42="L"))+SUMPRODUCT((AOS3:AOS42=AKX27)*(AOV3:AOV42=AKX29)*(APC3:APC42="L"))+SUMPRODUCT((AOS3:AOS42=AKX27)*(AOV3:AOV42=AKX25)*(APC3:APC42="L"))+SUMPRODUCT((AOS3:AOS42=AKX27)*(AOV3:AOV42=AKX26)*(APC3:APC42="L"))+SUMPRODUCT((AOS3:AOS42=AKX28)*(AOV3:AOV42=AKX27)*(APD3:APD42="L"))+SUMPRODUCT((AOS3:AOS42=AKX29)*(AOV3:AOV42=AKX27)*(APD3:APD42="L"))+SUMPRODUCT((AOS3:AOS42=AKX25)*(AOV3:AOV42=AKX27)*(APD3:APD42="L"))+SUMPRODUCT((AOS3:AOS42=AKX26)*(AOV3:AOV42=AKX27)*(APD3:APD42="L"))</f>
        <v>0</v>
      </c>
      <c r="ALB27" s="255">
        <f ca="1">IF(AKX27&lt;&gt;"",VLOOKUP(AKX27,AJY4:AKC29,5,FALSE),0)</f>
        <v>0</v>
      </c>
      <c r="ALC27" s="255">
        <f ca="1">IF(AKX27&lt;&gt;"",VLOOKUP(AKX27,AJY4:AKD29,6,FALSE),0)</f>
        <v>0</v>
      </c>
      <c r="ALD27" s="255">
        <f ca="1">ALB27-ALC27+1000</f>
        <v>1000</v>
      </c>
      <c r="ALE27" s="255">
        <f ca="1">IF(AKX27&lt;&gt;"",VLOOKUP(AKX27,AJY4:AKF29,8,FALSE),0)</f>
        <v>0</v>
      </c>
      <c r="ALF27" s="255">
        <f ca="1">IF(AKX27&lt;&gt;"",VLOOKUP(AKX27,AJY4:AKG29,9,FALSE),0)</f>
        <v>0</v>
      </c>
      <c r="ALG27" s="255">
        <f ca="1">IF(AKX27&lt;&gt;"",ALE27-ALF27+1000,"")</f>
        <v>1000</v>
      </c>
      <c r="ALH27" s="255">
        <f ca="1">IF(AKX27&lt;&gt;"",VLOOKUP(AKX27,AJY25:AKC29,5,FALSE),"")</f>
        <v>0</v>
      </c>
      <c r="ALI27" s="255">
        <f ca="1">IF(AKX27&lt;&gt;"",VLOOKUP(AKX27,AJY25:AKF29,8,FALSE),"")</f>
        <v>0</v>
      </c>
      <c r="ALJ27" s="255">
        <f ca="1">IF(AKX27&lt;&gt;"",VLOOKUP(AKX27,AJY25:AKM29,15,FALSE),"")</f>
        <v>15</v>
      </c>
      <c r="ALK27" s="255">
        <f ca="1">SUMPRODUCT((AOS3:AOS42=AKX27)*(AOV3:AOV42=AKX28)*AOY3:AOY42)+SUMPRODUCT((AOS3:AOS42=AKX27)*(AOV3:AOV42=AKX29)*AOY3:AOY42)+SUMPRODUCT((AOS3:AOS42=AKX27)*(AOV3:AOV42=AKX25)*AOY3:AOY42)+SUMPRODUCT((AOS3:AOS42=AKX27)*(AOV3:AOV42=AKX26)*AOY3:AOY42)+SUMPRODUCT((AOS3:AOS42=AKX28)*(AOV3:AOV42=AKX27)*AOZ3:AOZ42)+SUMPRODUCT((AOS3:AOS42=AKX29)*(AOV3:AOV42=AKX27)*AOZ3:AOZ42)+SUMPRODUCT((AOS3:AOS42=AKX25)*(AOV3:AOV42=AKX27)*AOZ3:AOZ42)+SUMPRODUCT((AOS3:AOS42=AKX26)*(AOV3:AOV42=AKX27)*AOZ3:AOZ42)</f>
        <v>0</v>
      </c>
      <c r="ALL27" s="255">
        <f ca="1">SUMPRODUCT((AOS3:AOS42=AKX27)*(AOV3:AOV42=AKX28)*APA3:APA42)+SUMPRODUCT((AOS3:AOS42=AKX27)*(AOV3:AOV42=AKX29)*APA3:APA42)+SUMPRODUCT((AOS3:AOS42=AKX27)*(AOV3:AOV42=AKX25)*APA3:APA42)+SUMPRODUCT((AOS3:AOS42=AKX27)*(AOV3:AOV42=AKX26)*APA3:APA42)+SUMPRODUCT((AOS3:AOS42=AKX28)*(AOV3:AOV42=AKX27)*APB3:APB42)+SUMPRODUCT((AOS3:AOS42=AKX29)*(AOV3:AOV42=AKX27)*APB3:APB42)+SUMPRODUCT((AOS3:AOS42=AKX25)*(AOV3:AOV42=AKX27)*APB3:APB42)+SUMPRODUCT((AOS3:AOS42=AKX26)*(AOV3:AOV42=AKX27)*APB3:APB42)</f>
        <v>0</v>
      </c>
      <c r="ALM27" s="255">
        <f ca="1">IF(AKX27&lt;&gt;"",AKY27*4+AKZ27*2+ALK27+ALL27,"")</f>
        <v>0</v>
      </c>
      <c r="ALN27" s="255">
        <f ca="1">IF(AKX27&lt;&gt;"",RANK(ALM27,ALM25:ALM29),"")</f>
        <v>1</v>
      </c>
      <c r="ALO27" s="255">
        <f ca="1">SUMPRODUCT((ALM25:ALM29=ALM27)*(ALD25:ALD29&gt;ALD27))</f>
        <v>0</v>
      </c>
      <c r="ALP27" s="255">
        <f ca="1">SUMPRODUCT((ALM25:ALM29=ALM27)*(ALD25:ALD29=ALD27)*(ALG25:ALG29&gt;ALG27))</f>
        <v>0</v>
      </c>
      <c r="ALQ27" s="255">
        <f ca="1">SUMPRODUCT((ALM25:ALM29=ALM27)*(ALD25:ALD29=ALD27)*(ALG25:ALG29=ALG27)*(ALH25:ALH29&gt;ALH27))</f>
        <v>0</v>
      </c>
      <c r="ALR27" s="255">
        <f ca="1">SUMPRODUCT((ALM25:ALM29=ALM27)*(ALD25:ALD29=ALD27)*(ALG25:ALG29=ALG27)*(ALH25:ALH29=ALH27)*(ALI25:ALI29&gt;ALI27))</f>
        <v>0</v>
      </c>
      <c r="ALS27" s="255">
        <f ca="1">SUMPRODUCT((ALM25:ALM29=ALM27)*(ALD25:ALD29=ALD27)*(ALG25:ALG29=ALG27)*(ALH25:ALH29=ALH27)*(ALI25:ALI29=ALI27)*(ALJ25:ALJ29&gt;ALJ27))</f>
        <v>2</v>
      </c>
      <c r="ALT27" s="255">
        <f t="shared" ca="1" si="1320"/>
        <v>3</v>
      </c>
      <c r="ALU27" s="255" t="str">
        <f ca="1">IF(AKX27&lt;&gt;"",INDEX(AKX25:AKX29,MATCH(3,ALT25:ALT29,0),0),"")</f>
        <v>Italy</v>
      </c>
      <c r="ALV27" s="255" t="str">
        <f ca="1">IF(AKT26&lt;&gt;"",AKT26,"")</f>
        <v/>
      </c>
      <c r="ALW27" s="255">
        <f ca="1">SUMPRODUCT((AOS3:AOS42=ALV27)*(AOV3:AOV42=ALV28)*(APC3:APC42="W"))+SUMPRODUCT((AOS3:AOS42=ALV27)*(AOV3:AOV42=ALV29)*(APC3:APC42="W"))+SUMPRODUCT((AOS3:AOS42=ALV27)*(AOV3:AOV42=ALV26)*(APC3:APC42="W"))+SUMPRODUCT((AOS3:AOS42=ALV28)*(AOV3:AOV42=ALV27)*(APD3:APD42="W"))+SUMPRODUCT((AOS3:AOS42=ALV29)*(AOV3:AOV42=ALV27)*(APD3:APD42="W"))+SUMPRODUCT((AOS3:AOS42=ALV26)*(AOV3:AOV42=ALV27)*(APD3:APD42="W"))</f>
        <v>0</v>
      </c>
      <c r="ALX27" s="255">
        <f ca="1">SUMPRODUCT((AOS3:AOS42=ALV27)*(AOV3:AOV42=ALV28)*(APC3:APC42="D"))+SUMPRODUCT((AOS3:AOS42=ALV27)*(AOV3:AOV42=ALV29)*(APC3:APC42="D"))+SUMPRODUCT((AOS3:AOS42=ALV27)*(AOV3:AOV42=ALV26)*(APC3:APC42="D"))+SUMPRODUCT((AOS3:AOS42=ALV28)*(AOV3:AOV42=ALV27)*(APC3:APC42="D"))+SUMPRODUCT((AOS3:AOS42=ALV29)*(AOV3:AOV42=ALV27)*(APC3:APC42="D"))+SUMPRODUCT((AOS3:AOS42=ALV26)*(AOV3:AOV42=ALV27)*(APC3:APC42="D"))</f>
        <v>0</v>
      </c>
      <c r="ALY27" s="255">
        <f ca="1">SUMPRODUCT((AOS3:AOS42=ALV27)*(AOV3:AOV42=ALV28)*(APC3:APC42="L"))+SUMPRODUCT((AOS3:AOS42=ALV27)*(AOV3:AOV42=ALV29)*(APC3:APC42="L"))+SUMPRODUCT((AOS3:AOS42=ALV27)*(AOV3:AOV42=ALV26)*(APC3:APC42="L"))+SUMPRODUCT((AOS3:AOS42=ALV28)*(AOV3:AOV42=ALV27)*(APD3:APD42="L"))+SUMPRODUCT((AOS3:AOS42=ALV29)*(AOV3:AOV42=ALV27)*(APD3:APD42="L"))+SUMPRODUCT((AOS3:AOS42=ALV26)*(AOV3:AOV42=ALV27)*(APD3:APD42="L"))</f>
        <v>0</v>
      </c>
      <c r="ALZ27" s="255">
        <f ca="1">IF(ALV27&lt;&gt;"",VLOOKUP(ALV27,AJY4:AKC29,5,FALSE),0)</f>
        <v>0</v>
      </c>
      <c r="AMA27" s="255">
        <f ca="1">IF(ALV27&lt;&gt;"",VLOOKUP(ALV27,AJY4:AKD29,6,FALSE),0)</f>
        <v>0</v>
      </c>
      <c r="AMB27" s="255">
        <f ca="1">ALZ27-AMA27+1000</f>
        <v>1000</v>
      </c>
      <c r="AMC27" s="255">
        <f ca="1">IF(ALV27&lt;&gt;"",VLOOKUP(ALV27,AJY4:AKF29,8,FALSE),0)</f>
        <v>0</v>
      </c>
      <c r="AMD27" s="255">
        <f ca="1">IF(ALV27&lt;&gt;"",VLOOKUP(ALV27,AJY4:AKG29,9,FALSE),0)</f>
        <v>0</v>
      </c>
      <c r="AME27" s="255">
        <f t="shared" ref="AME27" ca="1" si="1552">AMC27-AMD27+1000</f>
        <v>1000</v>
      </c>
      <c r="AMF27" s="255" t="str">
        <f ca="1">IF(ALV27&lt;&gt;"",VLOOKUP(ALV27,AJY25:AKC29,5,FALSE),"")</f>
        <v/>
      </c>
      <c r="AMG27" s="255" t="str">
        <f ca="1">IF(ALV27&lt;&gt;"",VLOOKUP(ALV27,AJY25:AKF29,8,FALSE),"")</f>
        <v/>
      </c>
      <c r="AMH27" s="255" t="str">
        <f ca="1">IF(ALV27&lt;&gt;"",VLOOKUP(ALV27,AJY25:AKM29,15,FALSE),"")</f>
        <v/>
      </c>
      <c r="AMI27" s="255">
        <f ca="1">SUMPRODUCT((AOS3:AOS42=ALV27)*(AOV3:AOV42=ALV28)*AOY3:AOY42)+SUMPRODUCT((AOS3:AOS42=ALV27)*(AOV3:AOV42=ALV29)*AOY3:AOY42)+SUMPRODUCT((AOS3:AOS42=ALV27)*(AOV3:AOV42=ALV26)*AOY3:AOY42)+SUMPRODUCT((AOS3:AOS42=ALV28)*(AOV3:AOV42=ALV27)*AOZ3:AOZ42)+SUMPRODUCT((AOS3:AOS42=ALV29)*(AOV3:AOV42=ALV27)*AOZ3:AOZ42)+SUMPRODUCT((AOS3:AOS42=ALV26)*(AOV3:AOV42=ALV27)*AOZ3:AOZ42)</f>
        <v>0</v>
      </c>
      <c r="AMJ27" s="255">
        <f ca="1">SUMPRODUCT((AOS3:AOS42=ALV27)*(AOV3:AOV42=ALV28)*APA3:APA42)+SUMPRODUCT((AOS3:AOS42=ALV27)*(AOV3:AOV42=ALV29)*APA3:APA42)+SUMPRODUCT((AOS3:AOS42=ALV27)*(AOV3:AOV42=ALV26)*APA3:APA42)+SUMPRODUCT((AOS3:AOS42=ALV28)*(AOV3:AOV42=ALV27)*APB3:APB42)+SUMPRODUCT((AOS3:AOS42=ALV29)*(AOV3:AOV42=ALV27)*APB3:APB42)+SUMPRODUCT((AOS3:AOS42=ALV26)*(AOV3:AOV42=ALV27)*APB3:APB42)</f>
        <v>0</v>
      </c>
      <c r="AMK27" s="255">
        <f ca="1">ALW27*4+ALX27*2+AMI27+AMJ27</f>
        <v>0</v>
      </c>
      <c r="AML27" s="255" t="str">
        <f ca="1">IF(ALV27&lt;&gt;"",RANK(AMK27,AMK26:AMK29),"")</f>
        <v/>
      </c>
      <c r="AMM27" s="255">
        <f ca="1">SUMPRODUCT((AMK26:AMK29=AMK27)*(AMB26:AMB29&gt;AMB27))</f>
        <v>0</v>
      </c>
      <c r="AMN27" s="255">
        <f ca="1">SUMPRODUCT((AMK26:AMK29=AMK27)*(AMB26:AMB29=AMB27)*(AME26:AME29&gt;AME27))</f>
        <v>0</v>
      </c>
      <c r="AMO27" s="255">
        <f ca="1">SUMPRODUCT((AMK25:AMK29=AMK27)*(AMB25:AMB29=AMB27)*(AME25:AME29=AME27)*(AMF25:AMF29&gt;AMF27))</f>
        <v>0</v>
      </c>
      <c r="AMP27" s="255">
        <f ca="1">SUMPRODUCT((AMK25:AMK29=AMK27)*(AMB25:AMB29=AMB27)*(AME25:AME29=AME27)*(AMF25:AMF29=AMF27)*(AMG25:AMG29&gt;AMG27))</f>
        <v>0</v>
      </c>
      <c r="AMQ27" s="255">
        <f ca="1">SUMPRODUCT((AMK25:AMK29=AMK27)*(AMB25:AMB29=AMB27)*(AME25:AME29=AME27)*(AMF25:AMF29=AMF27)*(AMG25:AMG29=AMG27)*(AMH25:AMH29&gt;AMH27))</f>
        <v>0</v>
      </c>
      <c r="AMR27" s="255" t="str">
        <f t="shared" ca="1" si="1465"/>
        <v/>
      </c>
      <c r="AMS27" s="255" t="str">
        <f ca="1">IF(ALV27&lt;&gt;"",INDEX(ALV26:ALV29,MATCH(3,AMR26:AMR29,0),0),"")</f>
        <v/>
      </c>
      <c r="AMT27" s="255" t="str">
        <f ca="1">IF(AKU25&lt;&gt;"",AKU25,"")</f>
        <v/>
      </c>
      <c r="AMU27" s="255">
        <f ca="1">SUMPRODUCT((AOS3:AOS42=AMT27)*(AOV3:AOV42=AMT28)*(APC3:APC42="W"))+SUMPRODUCT((AOS3:AOS42=AMT27)*(AOV3:AOV42=AMT29)*(APC3:APC42="W"))+SUMPRODUCT((AOS3:AOS42=AMT27)*(AOV3:AOV42=AMT30)*(APC3:APC42="W"))+SUMPRODUCT((AOS3:AOS42=AMT28)*(AOV3:AOV42=AMT27)*(APD3:APD42="W"))+SUMPRODUCT((AOS3:AOS42=AMT29)*(AOV3:AOV42=AMT27)*(APD3:APD42="W"))+SUMPRODUCT((AOS3:AOS42=AMT30)*(AOV3:AOV42=AMT27)*(APD3:APD42="W"))</f>
        <v>0</v>
      </c>
      <c r="AMV27" s="255">
        <f ca="1">SUMPRODUCT((AOS3:AOS42=AMT27)*(AOV3:AOV42=AMT28)*(APC3:APC42="D"))+SUMPRODUCT((AOS3:AOS42=AMT27)*(AOV3:AOV42=AMT29)*(APC3:APC42="D"))+SUMPRODUCT((AOS3:AOS42=AMT27)*(AOV3:AOV42=AMT30)*(APC3:APC42="D"))+SUMPRODUCT((AOS3:AOS42=AMT28)*(AOV3:AOV42=AMT27)*(APC3:APC42="D"))+SUMPRODUCT((AOS3:AOS42=AMT29)*(AOV3:AOV42=AMT27)*(APC3:APC42="D"))+SUMPRODUCT((AOS3:AOS42=AMT30)*(AOV3:AOV42=AMT27)*(APC3:APC42="D"))</f>
        <v>0</v>
      </c>
      <c r="AMW27" s="255">
        <f ca="1">SUMPRODUCT((AOS3:AOS42=AMT27)*(AOV3:AOV42=AMT28)*(APC3:APC42="L"))+SUMPRODUCT((AOS3:AOS42=AMT27)*(AOV3:AOV42=AMT29)*(APC3:APC42="L"))+SUMPRODUCT((AOS3:AOS42=AMT27)*(AOV3:AOV42=AMT30)*(APC3:APC42="L"))+SUMPRODUCT((AOS3:AOS42=AMT28)*(AOV3:AOV42=AMT27)*(APD3:APD42="L"))+SUMPRODUCT((AOS3:AOS42=AMT29)*(AOV3:AOV42=AMT27)*(APD3:APD42="L"))+SUMPRODUCT((AOS3:AOS42=AMT30)*(AOV3:AOV42=AMT27)*(APD3:APD42="L"))</f>
        <v>0</v>
      </c>
      <c r="AMX27" s="255">
        <f ca="1">IF(AMT27&lt;&gt;"",VLOOKUP(AMT27,AJY4:AKC29,5,FALSE),0)</f>
        <v>0</v>
      </c>
      <c r="AMY27" s="255">
        <f ca="1">IF(AMT27&lt;&gt;"",VLOOKUP(AMT27,AJY4:AKD29,6,FALSE),0)</f>
        <v>0</v>
      </c>
      <c r="AMZ27" s="255">
        <f ca="1">AMX27-AMY27+1000</f>
        <v>1000</v>
      </c>
      <c r="ANA27" s="255">
        <f ca="1">IF(AMT27&lt;&gt;"",VLOOKUP(AMT27,AJY4:AKF29,8,FALSE),0)</f>
        <v>0</v>
      </c>
      <c r="ANB27" s="255">
        <f ca="1">IF(AMT27&lt;&gt;"",VLOOKUP(AMT27,AJY4:AKG29,9,FALSE),0)</f>
        <v>0</v>
      </c>
      <c r="ANC27" s="255">
        <f ca="1">ANA27-ANB27+1000</f>
        <v>1000</v>
      </c>
      <c r="AND27" s="255" t="str">
        <f ca="1">IF(AMT27&lt;&gt;"",VLOOKUP(AMT27,AJY25:AKC29,5,FALSE),"")</f>
        <v/>
      </c>
      <c r="ANE27" s="255" t="str">
        <f ca="1">IF(AMT27&lt;&gt;"",VLOOKUP(AMT27,AJY25:AKF29,8,FALSE),"")</f>
        <v/>
      </c>
      <c r="ANF27" s="255" t="str">
        <f ca="1">IF(AMT27&lt;&gt;"",VLOOKUP(AMT27,AJY25:AKM29,15,FALSE),"")</f>
        <v/>
      </c>
      <c r="ANG27" s="255">
        <f ca="1">SUMPRODUCT((AOS3:AOS42=AMT27)*(AOV3:AOV42=AMT28)*AOY3:AOY42)+SUMPRODUCT((AOS3:AOS42=AMT27)*(AOV3:AOV42=AMT29)*AOY3:AOY42)+SUMPRODUCT((AOS3:AOS42=AMT27)*(AOV3:AOV42=AMT30)*AOY3:AOY42)+SUMPRODUCT((AOS3:AOS42=AMT28)*(AOV3:AOV42=AMT27)*AOZ3:AOZ42)+SUMPRODUCT((AOS3:AOS42=AMT29)*(AOV3:AOV42=AMT27)*AOZ3:AOZ42)+SUMPRODUCT((AOS3:AOS42=AMT30)*(AOV3:AOV42=AMT27)*AOZ3:AOZ42)</f>
        <v>0</v>
      </c>
      <c r="ANH27" s="255">
        <f ca="1">SUMPRODUCT((AOS3:AOS42=AMT27)*(AOV3:AOV42=AMT28)*APA3:APA42)+SUMPRODUCT((AOS3:AOS42=AMT27)*(AOV3:AOV42=AMT29)*APA3:APA42)+SUMPRODUCT((AOS3:AOS42=AMT27)*(AOV3:AOV42=AMT30)*APA3:APA42)+SUMPRODUCT((AOS3:AOS42=AMT28)*(AOV3:AOV42=AMT27)*APB3:APB42)+SUMPRODUCT((AOS3:AOS42=AMT29)*(AOV3:AOV42=AMT27)*APB3:APB42)+SUMPRODUCT((AOS3:AOS42=AMT30)*(AOV3:AOV42=AMT27)*APB3:APB42)</f>
        <v>0</v>
      </c>
      <c r="ANI27" s="255">
        <f ca="1">AMU27*4+AMV27*2+ANG27+ANH27</f>
        <v>0</v>
      </c>
      <c r="ANJ27" s="255" t="str">
        <f ca="1">IF(AMT27&lt;&gt;"",RANK(ANI27,ANI27:ANI30),"")</f>
        <v/>
      </c>
      <c r="ANK27" s="255">
        <f ca="1">SUMPRODUCT((ANI27:ANI30=ANI27)*(AMZ27:AMZ30&gt;AMZ27))</f>
        <v>0</v>
      </c>
      <c r="ANL27" s="255">
        <f ca="1">SUMPRODUCT((ANI27:ANI30=ANI27)*(AMZ27:AMZ30=AMZ27)*(ANC27:ANC30&gt;ANC27))</f>
        <v>0</v>
      </c>
      <c r="ANM27" s="255">
        <f ca="1">SUMPRODUCT((ANI25:ANI29=ANI27)*(AMZ25:AMZ29=AMZ27)*(ANC25:ANC29=ANC27)*(AND25:AND29&gt;AND27))</f>
        <v>0</v>
      </c>
      <c r="ANN27" s="255">
        <f ca="1">SUMPRODUCT((ANI25:ANI29=ANI27)*(AMZ25:AMZ29=AMZ27)*(ANC25:ANC29=ANC27)*(AND25:AND29=AND27)*(ANE25:ANE29&gt;ANE27))</f>
        <v>0</v>
      </c>
      <c r="ANO27" s="255">
        <f ca="1">SUMPRODUCT((ANI25:ANI29=ANI27)*(AMZ25:AMZ29=AMZ27)*(ANC25:ANC29=ANC27)*(AND25:AND29=AND27)*(ANE25:ANE29=ANE27)*(ANF25:ANF29&gt;ANF27))</f>
        <v>0</v>
      </c>
      <c r="ANP27" s="255" t="str">
        <f t="shared" ref="ANP27:ANP29" ca="1" si="1553">IF(AMT27&lt;&gt;"",SUM(ANJ27:ANO27)+2,"")</f>
        <v/>
      </c>
      <c r="ANQ27" s="255" t="str">
        <f ca="1">IF(AMT27&lt;&gt;"",INDEX(AMT27:AMT29,MATCH(3,ANP27:ANP29,0),0),"")</f>
        <v/>
      </c>
      <c r="AOP27" s="255" t="str">
        <f ca="1">IF(ANQ27&lt;&gt;"",ANQ27,IF(AMS27&lt;&gt;"",AMS27,IF(ALU27&lt;&gt;"",ALU27,AKQ27)))</f>
        <v>Italy</v>
      </c>
      <c r="AOQ27" s="255">
        <v>3</v>
      </c>
      <c r="AOR27" s="255">
        <v>25</v>
      </c>
      <c r="AOS27" s="255" t="str">
        <f t="shared" si="66"/>
        <v>South Africa</v>
      </c>
      <c r="AOT27" s="255" t="str">
        <f ca="1">IF(OFFSET('All Players'!$W34,0,AOT$1)&lt;&gt;"",OFFSET('All Players'!$W34,0,AOT$1),"")</f>
        <v/>
      </c>
      <c r="AOU27" s="255" t="str">
        <f ca="1">IF(OFFSET('All Players'!$Y34,0,AOT$1)&lt;&gt;"",OFFSET('All Players'!$Y34,0,AOT$1),"")</f>
        <v/>
      </c>
      <c r="AOV27" s="255" t="str">
        <f t="shared" si="67"/>
        <v>Scotland</v>
      </c>
      <c r="AOW27" s="255" t="str">
        <f ca="1">IF(OFFSET('All Players'!$AA34,0,AOV$1)&lt;&gt;"",OFFSET('All Players'!$AA34,0,AOV$1),"")</f>
        <v/>
      </c>
      <c r="AOX27" s="255" t="str">
        <f ca="1">IF(OFFSET('All Players'!$AC34,0,AOW$1)&lt;&gt;"",OFFSET('All Players'!$AC34,0,AOW$1),"")</f>
        <v/>
      </c>
      <c r="AOY27" s="255">
        <f t="shared" ca="1" si="68"/>
        <v>0</v>
      </c>
      <c r="AOZ27" s="255">
        <f t="shared" ca="1" si="69"/>
        <v>0</v>
      </c>
      <c r="APA27" s="255">
        <f t="shared" ca="1" si="70"/>
        <v>0</v>
      </c>
      <c r="APB27" s="255">
        <f t="shared" ca="1" si="71"/>
        <v>0</v>
      </c>
      <c r="APC27" s="255" t="str">
        <f t="shared" ca="1" si="72"/>
        <v/>
      </c>
      <c r="APD27" s="255" t="str">
        <f t="shared" ca="1" si="73"/>
        <v/>
      </c>
      <c r="APE27" s="255">
        <f ca="1">VLOOKUP(APF27,ATW25:ATX29,2,FALSE)</f>
        <v>3</v>
      </c>
      <c r="APF27" s="255" t="s">
        <v>17</v>
      </c>
      <c r="APG27" s="255">
        <f t="shared" ca="1" si="1321"/>
        <v>0</v>
      </c>
      <c r="APH27" s="255">
        <f t="shared" ca="1" si="1322"/>
        <v>0</v>
      </c>
      <c r="API27" s="255">
        <f t="shared" ca="1" si="1323"/>
        <v>0</v>
      </c>
      <c r="APJ27" s="255">
        <f t="shared" ca="1" si="1324"/>
        <v>0</v>
      </c>
      <c r="APK27" s="255">
        <f t="shared" ca="1" si="1466"/>
        <v>0</v>
      </c>
      <c r="APL27" s="255">
        <f t="shared" ca="1" si="1325"/>
        <v>1000</v>
      </c>
      <c r="APM27" s="255">
        <f t="shared" ca="1" si="1467"/>
        <v>0</v>
      </c>
      <c r="APN27" s="255">
        <f t="shared" ca="1" si="1468"/>
        <v>0</v>
      </c>
      <c r="APO27" s="255">
        <f t="shared" ca="1" si="1326"/>
        <v>1000</v>
      </c>
      <c r="APP27" s="255">
        <f t="shared" ca="1" si="1327"/>
        <v>0</v>
      </c>
      <c r="APQ27" s="255">
        <f ca="1">SUMIF(ATZ:ATZ,APF27,AUF:AUF)+SUMIF(AUC:AUC,APF27,AUG:AUG)</f>
        <v>0</v>
      </c>
      <c r="APR27" s="255">
        <f ca="1">SUMIF(ATZ:ATZ,APF27,AUH:AUH)+SUMIF(AUC:AUC,APF27,AUI:AUI)</f>
        <v>0</v>
      </c>
      <c r="APS27" s="255">
        <f t="shared" ca="1" si="1328"/>
        <v>0</v>
      </c>
      <c r="APT27" s="255">
        <v>15</v>
      </c>
      <c r="APU27" s="255">
        <f t="shared" ca="1" si="1469"/>
        <v>1</v>
      </c>
      <c r="APW27" s="255">
        <f ca="1">RANK(APS27,APS$25:APS$29)+COUNTIF(APS$25:APS27,APS27)-1</f>
        <v>3</v>
      </c>
      <c r="APX27" s="255" t="str">
        <f ca="1">INDEX(APF$25:APF$29,MATCH(3,APW$25:APW$29,0),0)</f>
        <v>Italy</v>
      </c>
      <c r="APY27" s="255">
        <f t="shared" ca="1" si="1470"/>
        <v>1</v>
      </c>
      <c r="APZ27" s="255" t="str">
        <f ca="1">IF(AND(APZ26&lt;&gt;"",APY27=1),APX27,"")</f>
        <v>Italy</v>
      </c>
      <c r="AQA27" s="255" t="str">
        <f ca="1">IF(AND(AQA26&lt;&gt;"",APY28=2),APX28,"")</f>
        <v/>
      </c>
      <c r="AQB27" s="255" t="str">
        <f ca="1">IF(AND(AQB26&lt;&gt;"",APY29=3),APX29,"")</f>
        <v/>
      </c>
      <c r="AQE27" s="255" t="str">
        <f t="shared" ca="1" si="1471"/>
        <v>Italy</v>
      </c>
      <c r="AQF27" s="255">
        <f ca="1">SUMPRODUCT((ATZ3:ATZ42=AQE27)*(AUC3:AUC42=AQE28)*(AUJ3:AUJ42="W"))+SUMPRODUCT((ATZ3:ATZ42=AQE27)*(AUC3:AUC42=AQE29)*(AUJ3:AUJ42="W"))+SUMPRODUCT((ATZ3:ATZ42=AQE27)*(AUC3:AUC42=AQE25)*(AUJ3:AUJ42="W"))+SUMPRODUCT((ATZ3:ATZ42=AQE27)*(AUC3:AUC42=AQE26)*(AUJ3:AUJ42="W"))+SUMPRODUCT((ATZ3:ATZ42=AQE28)*(AUC3:AUC42=AQE27)*(AUK3:AUK42="W"))+SUMPRODUCT((ATZ3:ATZ42=AQE29)*(AUC3:AUC42=AQE27)*(AUK3:AUK42="W"))+SUMPRODUCT((ATZ3:ATZ42=AQE25)*(AUC3:AUC42=AQE27)*(AUK3:AUK42="W"))+SUMPRODUCT((ATZ3:ATZ42=AQE26)*(AUC3:AUC42=AQE27)*(AUK3:AUK42="W"))</f>
        <v>0</v>
      </c>
      <c r="AQG27" s="255">
        <f ca="1">SUMPRODUCT((ATZ3:ATZ42=AQE27)*(AUC3:AUC42=AQE28)*(AUJ3:AUJ42="D"))+SUMPRODUCT((ATZ3:ATZ42=AQE27)*(AUC3:AUC42=AQE29)*(AUJ3:AUJ42="D"))+SUMPRODUCT((ATZ3:ATZ42=AQE27)*(AUC3:AUC42=AQE25)*(AUJ3:AUJ42="D"))+SUMPRODUCT((ATZ3:ATZ42=AQE27)*(AUC3:AUC42=AQE26)*(AUJ3:AUJ42="D"))+SUMPRODUCT((ATZ3:ATZ42=AQE28)*(AUC3:AUC42=AQE27)*(AUJ3:AUJ42="D"))+SUMPRODUCT((ATZ3:ATZ42=AQE29)*(AUC3:AUC42=AQE27)*(AUJ3:AUJ42="D"))+SUMPRODUCT((ATZ3:ATZ42=AQE25)*(AUC3:AUC42=AQE27)*(AUJ3:AUJ42="D"))+SUMPRODUCT((ATZ3:ATZ42=AQE26)*(AUC3:AUC42=AQE27)*(AUJ3:AUJ42="D"))</f>
        <v>0</v>
      </c>
      <c r="AQH27" s="255">
        <f ca="1">SUMPRODUCT((ATZ3:ATZ42=AQE27)*(AUC3:AUC42=AQE28)*(AUJ3:AUJ42="L"))+SUMPRODUCT((ATZ3:ATZ42=AQE27)*(AUC3:AUC42=AQE29)*(AUJ3:AUJ42="L"))+SUMPRODUCT((ATZ3:ATZ42=AQE27)*(AUC3:AUC42=AQE25)*(AUJ3:AUJ42="L"))+SUMPRODUCT((ATZ3:ATZ42=AQE27)*(AUC3:AUC42=AQE26)*(AUJ3:AUJ42="L"))+SUMPRODUCT((ATZ3:ATZ42=AQE28)*(AUC3:AUC42=AQE27)*(AUK3:AUK42="L"))+SUMPRODUCT((ATZ3:ATZ42=AQE29)*(AUC3:AUC42=AQE27)*(AUK3:AUK42="L"))+SUMPRODUCT((ATZ3:ATZ42=AQE25)*(AUC3:AUC42=AQE27)*(AUK3:AUK42="L"))+SUMPRODUCT((ATZ3:ATZ42=AQE26)*(AUC3:AUC42=AQE27)*(AUK3:AUK42="L"))</f>
        <v>0</v>
      </c>
      <c r="AQI27" s="255">
        <f ca="1">IF(AQE27&lt;&gt;"",VLOOKUP(AQE27,APF4:APJ29,5,FALSE),0)</f>
        <v>0</v>
      </c>
      <c r="AQJ27" s="255">
        <f ca="1">IF(AQE27&lt;&gt;"",VLOOKUP(AQE27,APF4:APK29,6,FALSE),0)</f>
        <v>0</v>
      </c>
      <c r="AQK27" s="255">
        <f ca="1">AQI27-AQJ27+1000</f>
        <v>1000</v>
      </c>
      <c r="AQL27" s="255">
        <f ca="1">IF(AQE27&lt;&gt;"",VLOOKUP(AQE27,APF4:APM29,8,FALSE),0)</f>
        <v>0</v>
      </c>
      <c r="AQM27" s="255">
        <f ca="1">IF(AQE27&lt;&gt;"",VLOOKUP(AQE27,APF4:APN29,9,FALSE),0)</f>
        <v>0</v>
      </c>
      <c r="AQN27" s="255">
        <f ca="1">IF(AQE27&lt;&gt;"",AQL27-AQM27+1000,"")</f>
        <v>1000</v>
      </c>
      <c r="AQO27" s="255">
        <f ca="1">IF(AQE27&lt;&gt;"",VLOOKUP(AQE27,APF25:APJ29,5,FALSE),"")</f>
        <v>0</v>
      </c>
      <c r="AQP27" s="255">
        <f ca="1">IF(AQE27&lt;&gt;"",VLOOKUP(AQE27,APF25:APM29,8,FALSE),"")</f>
        <v>0</v>
      </c>
      <c r="AQQ27" s="255">
        <f ca="1">IF(AQE27&lt;&gt;"",VLOOKUP(AQE27,APF25:APT29,15,FALSE),"")</f>
        <v>15</v>
      </c>
      <c r="AQR27" s="255">
        <f ca="1">SUMPRODUCT((ATZ3:ATZ42=AQE27)*(AUC3:AUC42=AQE28)*AUF3:AUF42)+SUMPRODUCT((ATZ3:ATZ42=AQE27)*(AUC3:AUC42=AQE29)*AUF3:AUF42)+SUMPRODUCT((ATZ3:ATZ42=AQE27)*(AUC3:AUC42=AQE25)*AUF3:AUF42)+SUMPRODUCT((ATZ3:ATZ42=AQE27)*(AUC3:AUC42=AQE26)*AUF3:AUF42)+SUMPRODUCT((ATZ3:ATZ42=AQE28)*(AUC3:AUC42=AQE27)*AUG3:AUG42)+SUMPRODUCT((ATZ3:ATZ42=AQE29)*(AUC3:AUC42=AQE27)*AUG3:AUG42)+SUMPRODUCT((ATZ3:ATZ42=AQE25)*(AUC3:AUC42=AQE27)*AUG3:AUG42)+SUMPRODUCT((ATZ3:ATZ42=AQE26)*(AUC3:AUC42=AQE27)*AUG3:AUG42)</f>
        <v>0</v>
      </c>
      <c r="AQS27" s="255">
        <f ca="1">SUMPRODUCT((ATZ3:ATZ42=AQE27)*(AUC3:AUC42=AQE28)*AUH3:AUH42)+SUMPRODUCT((ATZ3:ATZ42=AQE27)*(AUC3:AUC42=AQE29)*AUH3:AUH42)+SUMPRODUCT((ATZ3:ATZ42=AQE27)*(AUC3:AUC42=AQE25)*AUH3:AUH42)+SUMPRODUCT((ATZ3:ATZ42=AQE27)*(AUC3:AUC42=AQE26)*AUH3:AUH42)+SUMPRODUCT((ATZ3:ATZ42=AQE28)*(AUC3:AUC42=AQE27)*AUI3:AUI42)+SUMPRODUCT((ATZ3:ATZ42=AQE29)*(AUC3:AUC42=AQE27)*AUI3:AUI42)+SUMPRODUCT((ATZ3:ATZ42=AQE25)*(AUC3:AUC42=AQE27)*AUI3:AUI42)+SUMPRODUCT((ATZ3:ATZ42=AQE26)*(AUC3:AUC42=AQE27)*AUI3:AUI42)</f>
        <v>0</v>
      </c>
      <c r="AQT27" s="255">
        <f ca="1">IF(AQE27&lt;&gt;"",AQF27*4+AQG27*2+AQR27+AQS27,"")</f>
        <v>0</v>
      </c>
      <c r="AQU27" s="255">
        <f ca="1">IF(AQE27&lt;&gt;"",RANK(AQT27,AQT25:AQT29),"")</f>
        <v>1</v>
      </c>
      <c r="AQV27" s="255">
        <f ca="1">SUMPRODUCT((AQT25:AQT29=AQT27)*(AQK25:AQK29&gt;AQK27))</f>
        <v>0</v>
      </c>
      <c r="AQW27" s="255">
        <f ca="1">SUMPRODUCT((AQT25:AQT29=AQT27)*(AQK25:AQK29=AQK27)*(AQN25:AQN29&gt;AQN27))</f>
        <v>0</v>
      </c>
      <c r="AQX27" s="255">
        <f ca="1">SUMPRODUCT((AQT25:AQT29=AQT27)*(AQK25:AQK29=AQK27)*(AQN25:AQN29=AQN27)*(AQO25:AQO29&gt;AQO27))</f>
        <v>0</v>
      </c>
      <c r="AQY27" s="255">
        <f ca="1">SUMPRODUCT((AQT25:AQT29=AQT27)*(AQK25:AQK29=AQK27)*(AQN25:AQN29=AQN27)*(AQO25:AQO29=AQO27)*(AQP25:AQP29&gt;AQP27))</f>
        <v>0</v>
      </c>
      <c r="AQZ27" s="255">
        <f ca="1">SUMPRODUCT((AQT25:AQT29=AQT27)*(AQK25:AQK29=AQK27)*(AQN25:AQN29=AQN27)*(AQO25:AQO29=AQO27)*(AQP25:AQP29=AQP27)*(AQQ25:AQQ29&gt;AQQ27))</f>
        <v>2</v>
      </c>
      <c r="ARA27" s="255">
        <f t="shared" ca="1" si="1329"/>
        <v>3</v>
      </c>
      <c r="ARB27" s="255" t="str">
        <f ca="1">IF(AQE27&lt;&gt;"",INDEX(AQE25:AQE29,MATCH(3,ARA25:ARA29,0),0),"")</f>
        <v>Italy</v>
      </c>
      <c r="ARC27" s="255" t="str">
        <f ca="1">IF(AQA26&lt;&gt;"",AQA26,"")</f>
        <v/>
      </c>
      <c r="ARD27" s="255">
        <f ca="1">SUMPRODUCT((ATZ3:ATZ42=ARC27)*(AUC3:AUC42=ARC28)*(AUJ3:AUJ42="W"))+SUMPRODUCT((ATZ3:ATZ42=ARC27)*(AUC3:AUC42=ARC29)*(AUJ3:AUJ42="W"))+SUMPRODUCT((ATZ3:ATZ42=ARC27)*(AUC3:AUC42=ARC26)*(AUJ3:AUJ42="W"))+SUMPRODUCT((ATZ3:ATZ42=ARC28)*(AUC3:AUC42=ARC27)*(AUK3:AUK42="W"))+SUMPRODUCT((ATZ3:ATZ42=ARC29)*(AUC3:AUC42=ARC27)*(AUK3:AUK42="W"))+SUMPRODUCT((ATZ3:ATZ42=ARC26)*(AUC3:AUC42=ARC27)*(AUK3:AUK42="W"))</f>
        <v>0</v>
      </c>
      <c r="ARE27" s="255">
        <f ca="1">SUMPRODUCT((ATZ3:ATZ42=ARC27)*(AUC3:AUC42=ARC28)*(AUJ3:AUJ42="D"))+SUMPRODUCT((ATZ3:ATZ42=ARC27)*(AUC3:AUC42=ARC29)*(AUJ3:AUJ42="D"))+SUMPRODUCT((ATZ3:ATZ42=ARC27)*(AUC3:AUC42=ARC26)*(AUJ3:AUJ42="D"))+SUMPRODUCT((ATZ3:ATZ42=ARC28)*(AUC3:AUC42=ARC27)*(AUJ3:AUJ42="D"))+SUMPRODUCT((ATZ3:ATZ42=ARC29)*(AUC3:AUC42=ARC27)*(AUJ3:AUJ42="D"))+SUMPRODUCT((ATZ3:ATZ42=ARC26)*(AUC3:AUC42=ARC27)*(AUJ3:AUJ42="D"))</f>
        <v>0</v>
      </c>
      <c r="ARF27" s="255">
        <f ca="1">SUMPRODUCT((ATZ3:ATZ42=ARC27)*(AUC3:AUC42=ARC28)*(AUJ3:AUJ42="L"))+SUMPRODUCT((ATZ3:ATZ42=ARC27)*(AUC3:AUC42=ARC29)*(AUJ3:AUJ42="L"))+SUMPRODUCT((ATZ3:ATZ42=ARC27)*(AUC3:AUC42=ARC26)*(AUJ3:AUJ42="L"))+SUMPRODUCT((ATZ3:ATZ42=ARC28)*(AUC3:AUC42=ARC27)*(AUK3:AUK42="L"))+SUMPRODUCT((ATZ3:ATZ42=ARC29)*(AUC3:AUC42=ARC27)*(AUK3:AUK42="L"))+SUMPRODUCT((ATZ3:ATZ42=ARC26)*(AUC3:AUC42=ARC27)*(AUK3:AUK42="L"))</f>
        <v>0</v>
      </c>
      <c r="ARG27" s="255">
        <f ca="1">IF(ARC27&lt;&gt;"",VLOOKUP(ARC27,APF4:APJ29,5,FALSE),0)</f>
        <v>0</v>
      </c>
      <c r="ARH27" s="255">
        <f ca="1">IF(ARC27&lt;&gt;"",VLOOKUP(ARC27,APF4:APK29,6,FALSE),0)</f>
        <v>0</v>
      </c>
      <c r="ARI27" s="255">
        <f ca="1">ARG27-ARH27+1000</f>
        <v>1000</v>
      </c>
      <c r="ARJ27" s="255">
        <f ca="1">IF(ARC27&lt;&gt;"",VLOOKUP(ARC27,APF4:APM29,8,FALSE),0)</f>
        <v>0</v>
      </c>
      <c r="ARK27" s="255">
        <f ca="1">IF(ARC27&lt;&gt;"",VLOOKUP(ARC27,APF4:APN29,9,FALSE),0)</f>
        <v>0</v>
      </c>
      <c r="ARL27" s="255">
        <f t="shared" ref="ARL27" ca="1" si="1554">ARJ27-ARK27+1000</f>
        <v>1000</v>
      </c>
      <c r="ARM27" s="255" t="str">
        <f ca="1">IF(ARC27&lt;&gt;"",VLOOKUP(ARC27,APF25:APJ29,5,FALSE),"")</f>
        <v/>
      </c>
      <c r="ARN27" s="255" t="str">
        <f ca="1">IF(ARC27&lt;&gt;"",VLOOKUP(ARC27,APF25:APM29,8,FALSE),"")</f>
        <v/>
      </c>
      <c r="ARO27" s="255" t="str">
        <f ca="1">IF(ARC27&lt;&gt;"",VLOOKUP(ARC27,APF25:APT29,15,FALSE),"")</f>
        <v/>
      </c>
      <c r="ARP27" s="255">
        <f ca="1">SUMPRODUCT((ATZ3:ATZ42=ARC27)*(AUC3:AUC42=ARC28)*AUF3:AUF42)+SUMPRODUCT((ATZ3:ATZ42=ARC27)*(AUC3:AUC42=ARC29)*AUF3:AUF42)+SUMPRODUCT((ATZ3:ATZ42=ARC27)*(AUC3:AUC42=ARC26)*AUF3:AUF42)+SUMPRODUCT((ATZ3:ATZ42=ARC28)*(AUC3:AUC42=ARC27)*AUG3:AUG42)+SUMPRODUCT((ATZ3:ATZ42=ARC29)*(AUC3:AUC42=ARC27)*AUG3:AUG42)+SUMPRODUCT((ATZ3:ATZ42=ARC26)*(AUC3:AUC42=ARC27)*AUG3:AUG42)</f>
        <v>0</v>
      </c>
      <c r="ARQ27" s="255">
        <f ca="1">SUMPRODUCT((ATZ3:ATZ42=ARC27)*(AUC3:AUC42=ARC28)*AUH3:AUH42)+SUMPRODUCT((ATZ3:ATZ42=ARC27)*(AUC3:AUC42=ARC29)*AUH3:AUH42)+SUMPRODUCT((ATZ3:ATZ42=ARC27)*(AUC3:AUC42=ARC26)*AUH3:AUH42)+SUMPRODUCT((ATZ3:ATZ42=ARC28)*(AUC3:AUC42=ARC27)*AUI3:AUI42)+SUMPRODUCT((ATZ3:ATZ42=ARC29)*(AUC3:AUC42=ARC27)*AUI3:AUI42)+SUMPRODUCT((ATZ3:ATZ42=ARC26)*(AUC3:AUC42=ARC27)*AUI3:AUI42)</f>
        <v>0</v>
      </c>
      <c r="ARR27" s="255">
        <f ca="1">ARD27*4+ARE27*2+ARP27+ARQ27</f>
        <v>0</v>
      </c>
      <c r="ARS27" s="255" t="str">
        <f ca="1">IF(ARC27&lt;&gt;"",RANK(ARR27,ARR26:ARR29),"")</f>
        <v/>
      </c>
      <c r="ART27" s="255">
        <f ca="1">SUMPRODUCT((ARR26:ARR29=ARR27)*(ARI26:ARI29&gt;ARI27))</f>
        <v>0</v>
      </c>
      <c r="ARU27" s="255">
        <f ca="1">SUMPRODUCT((ARR26:ARR29=ARR27)*(ARI26:ARI29=ARI27)*(ARL26:ARL29&gt;ARL27))</f>
        <v>0</v>
      </c>
      <c r="ARV27" s="255">
        <f ca="1">SUMPRODUCT((ARR25:ARR29=ARR27)*(ARI25:ARI29=ARI27)*(ARL25:ARL29=ARL27)*(ARM25:ARM29&gt;ARM27))</f>
        <v>0</v>
      </c>
      <c r="ARW27" s="255">
        <f ca="1">SUMPRODUCT((ARR25:ARR29=ARR27)*(ARI25:ARI29=ARI27)*(ARL25:ARL29=ARL27)*(ARM25:ARM29=ARM27)*(ARN25:ARN29&gt;ARN27))</f>
        <v>0</v>
      </c>
      <c r="ARX27" s="255">
        <f ca="1">SUMPRODUCT((ARR25:ARR29=ARR27)*(ARI25:ARI29=ARI27)*(ARL25:ARL29=ARL27)*(ARM25:ARM29=ARM27)*(ARN25:ARN29=ARN27)*(ARO25:ARO29&gt;ARO27))</f>
        <v>0</v>
      </c>
      <c r="ARY27" s="255" t="str">
        <f t="shared" ca="1" si="1474"/>
        <v/>
      </c>
      <c r="ARZ27" s="255" t="str">
        <f ca="1">IF(ARC27&lt;&gt;"",INDEX(ARC26:ARC29,MATCH(3,ARY26:ARY29,0),0),"")</f>
        <v/>
      </c>
      <c r="ASA27" s="255" t="str">
        <f ca="1">IF(AQB25&lt;&gt;"",AQB25,"")</f>
        <v/>
      </c>
      <c r="ASB27" s="255">
        <f ca="1">SUMPRODUCT((ATZ3:ATZ42=ASA27)*(AUC3:AUC42=ASA28)*(AUJ3:AUJ42="W"))+SUMPRODUCT((ATZ3:ATZ42=ASA27)*(AUC3:AUC42=ASA29)*(AUJ3:AUJ42="W"))+SUMPRODUCT((ATZ3:ATZ42=ASA27)*(AUC3:AUC42=ASA30)*(AUJ3:AUJ42="W"))+SUMPRODUCT((ATZ3:ATZ42=ASA28)*(AUC3:AUC42=ASA27)*(AUK3:AUK42="W"))+SUMPRODUCT((ATZ3:ATZ42=ASA29)*(AUC3:AUC42=ASA27)*(AUK3:AUK42="W"))+SUMPRODUCT((ATZ3:ATZ42=ASA30)*(AUC3:AUC42=ASA27)*(AUK3:AUK42="W"))</f>
        <v>0</v>
      </c>
      <c r="ASC27" s="255">
        <f ca="1">SUMPRODUCT((ATZ3:ATZ42=ASA27)*(AUC3:AUC42=ASA28)*(AUJ3:AUJ42="D"))+SUMPRODUCT((ATZ3:ATZ42=ASA27)*(AUC3:AUC42=ASA29)*(AUJ3:AUJ42="D"))+SUMPRODUCT((ATZ3:ATZ42=ASA27)*(AUC3:AUC42=ASA30)*(AUJ3:AUJ42="D"))+SUMPRODUCT((ATZ3:ATZ42=ASA28)*(AUC3:AUC42=ASA27)*(AUJ3:AUJ42="D"))+SUMPRODUCT((ATZ3:ATZ42=ASA29)*(AUC3:AUC42=ASA27)*(AUJ3:AUJ42="D"))+SUMPRODUCT((ATZ3:ATZ42=ASA30)*(AUC3:AUC42=ASA27)*(AUJ3:AUJ42="D"))</f>
        <v>0</v>
      </c>
      <c r="ASD27" s="255">
        <f ca="1">SUMPRODUCT((ATZ3:ATZ42=ASA27)*(AUC3:AUC42=ASA28)*(AUJ3:AUJ42="L"))+SUMPRODUCT((ATZ3:ATZ42=ASA27)*(AUC3:AUC42=ASA29)*(AUJ3:AUJ42="L"))+SUMPRODUCT((ATZ3:ATZ42=ASA27)*(AUC3:AUC42=ASA30)*(AUJ3:AUJ42="L"))+SUMPRODUCT((ATZ3:ATZ42=ASA28)*(AUC3:AUC42=ASA27)*(AUK3:AUK42="L"))+SUMPRODUCT((ATZ3:ATZ42=ASA29)*(AUC3:AUC42=ASA27)*(AUK3:AUK42="L"))+SUMPRODUCT((ATZ3:ATZ42=ASA30)*(AUC3:AUC42=ASA27)*(AUK3:AUK42="L"))</f>
        <v>0</v>
      </c>
      <c r="ASE27" s="255">
        <f ca="1">IF(ASA27&lt;&gt;"",VLOOKUP(ASA27,APF4:APJ29,5,FALSE),0)</f>
        <v>0</v>
      </c>
      <c r="ASF27" s="255">
        <f ca="1">IF(ASA27&lt;&gt;"",VLOOKUP(ASA27,APF4:APK29,6,FALSE),0)</f>
        <v>0</v>
      </c>
      <c r="ASG27" s="255">
        <f ca="1">ASE27-ASF27+1000</f>
        <v>1000</v>
      </c>
      <c r="ASH27" s="255">
        <f ca="1">IF(ASA27&lt;&gt;"",VLOOKUP(ASA27,APF4:APM29,8,FALSE),0)</f>
        <v>0</v>
      </c>
      <c r="ASI27" s="255">
        <f ca="1">IF(ASA27&lt;&gt;"",VLOOKUP(ASA27,APF4:APN29,9,FALSE),0)</f>
        <v>0</v>
      </c>
      <c r="ASJ27" s="255">
        <f ca="1">ASH27-ASI27+1000</f>
        <v>1000</v>
      </c>
      <c r="ASK27" s="255" t="str">
        <f ca="1">IF(ASA27&lt;&gt;"",VLOOKUP(ASA27,APF25:APJ29,5,FALSE),"")</f>
        <v/>
      </c>
      <c r="ASL27" s="255" t="str">
        <f ca="1">IF(ASA27&lt;&gt;"",VLOOKUP(ASA27,APF25:APM29,8,FALSE),"")</f>
        <v/>
      </c>
      <c r="ASM27" s="255" t="str">
        <f ca="1">IF(ASA27&lt;&gt;"",VLOOKUP(ASA27,APF25:APT29,15,FALSE),"")</f>
        <v/>
      </c>
      <c r="ASN27" s="255">
        <f ca="1">SUMPRODUCT((ATZ3:ATZ42=ASA27)*(AUC3:AUC42=ASA28)*AUF3:AUF42)+SUMPRODUCT((ATZ3:ATZ42=ASA27)*(AUC3:AUC42=ASA29)*AUF3:AUF42)+SUMPRODUCT((ATZ3:ATZ42=ASA27)*(AUC3:AUC42=ASA30)*AUF3:AUF42)+SUMPRODUCT((ATZ3:ATZ42=ASA28)*(AUC3:AUC42=ASA27)*AUG3:AUG42)+SUMPRODUCT((ATZ3:ATZ42=ASA29)*(AUC3:AUC42=ASA27)*AUG3:AUG42)+SUMPRODUCT((ATZ3:ATZ42=ASA30)*(AUC3:AUC42=ASA27)*AUG3:AUG42)</f>
        <v>0</v>
      </c>
      <c r="ASO27" s="255">
        <f ca="1">SUMPRODUCT((ATZ3:ATZ42=ASA27)*(AUC3:AUC42=ASA28)*AUH3:AUH42)+SUMPRODUCT((ATZ3:ATZ42=ASA27)*(AUC3:AUC42=ASA29)*AUH3:AUH42)+SUMPRODUCT((ATZ3:ATZ42=ASA27)*(AUC3:AUC42=ASA30)*AUH3:AUH42)+SUMPRODUCT((ATZ3:ATZ42=ASA28)*(AUC3:AUC42=ASA27)*AUI3:AUI42)+SUMPRODUCT((ATZ3:ATZ42=ASA29)*(AUC3:AUC42=ASA27)*AUI3:AUI42)+SUMPRODUCT((ATZ3:ATZ42=ASA30)*(AUC3:AUC42=ASA27)*AUI3:AUI42)</f>
        <v>0</v>
      </c>
      <c r="ASP27" s="255">
        <f ca="1">ASB27*4+ASC27*2+ASN27+ASO27</f>
        <v>0</v>
      </c>
      <c r="ASQ27" s="255" t="str">
        <f ca="1">IF(ASA27&lt;&gt;"",RANK(ASP27,ASP27:ASP30),"")</f>
        <v/>
      </c>
      <c r="ASR27" s="255">
        <f ca="1">SUMPRODUCT((ASP27:ASP30=ASP27)*(ASG27:ASG30&gt;ASG27))</f>
        <v>0</v>
      </c>
      <c r="ASS27" s="255">
        <f ca="1">SUMPRODUCT((ASP27:ASP30=ASP27)*(ASG27:ASG30=ASG27)*(ASJ27:ASJ30&gt;ASJ27))</f>
        <v>0</v>
      </c>
      <c r="AST27" s="255">
        <f ca="1">SUMPRODUCT((ASP25:ASP29=ASP27)*(ASG25:ASG29=ASG27)*(ASJ25:ASJ29=ASJ27)*(ASK25:ASK29&gt;ASK27))</f>
        <v>0</v>
      </c>
      <c r="ASU27" s="255">
        <f ca="1">SUMPRODUCT((ASP25:ASP29=ASP27)*(ASG25:ASG29=ASG27)*(ASJ25:ASJ29=ASJ27)*(ASK25:ASK29=ASK27)*(ASL25:ASL29&gt;ASL27))</f>
        <v>0</v>
      </c>
      <c r="ASV27" s="255">
        <f ca="1">SUMPRODUCT((ASP25:ASP29=ASP27)*(ASG25:ASG29=ASG27)*(ASJ25:ASJ29=ASJ27)*(ASK25:ASK29=ASK27)*(ASL25:ASL29=ASL27)*(ASM25:ASM29&gt;ASM27))</f>
        <v>0</v>
      </c>
      <c r="ASW27" s="255" t="str">
        <f t="shared" ref="ASW27:ASW29" ca="1" si="1555">IF(ASA27&lt;&gt;"",SUM(ASQ27:ASV27)+2,"")</f>
        <v/>
      </c>
      <c r="ASX27" s="255" t="str">
        <f ca="1">IF(ASA27&lt;&gt;"",INDEX(ASA27:ASA29,MATCH(3,ASW27:ASW29,0),0),"")</f>
        <v/>
      </c>
      <c r="ATW27" s="255" t="str">
        <f ca="1">IF(ASX27&lt;&gt;"",ASX27,IF(ARZ27&lt;&gt;"",ARZ27,IF(ARB27&lt;&gt;"",ARB27,APX27)))</f>
        <v>Italy</v>
      </c>
      <c r="ATX27" s="255">
        <v>3</v>
      </c>
      <c r="ATY27" s="255">
        <v>25</v>
      </c>
      <c r="ATZ27" s="255" t="str">
        <f t="shared" si="74"/>
        <v>South Africa</v>
      </c>
      <c r="AUA27" s="255" t="str">
        <f ca="1">IF(OFFSET('All Players'!$W34,0,AUA$1)&lt;&gt;"",OFFSET('All Players'!$W34,0,AUA$1),"")</f>
        <v/>
      </c>
      <c r="AUB27" s="255" t="str">
        <f ca="1">IF(OFFSET('All Players'!$Y34,0,AUA$1)&lt;&gt;"",OFFSET('All Players'!$Y34,0,AUA$1),"")</f>
        <v/>
      </c>
      <c r="AUC27" s="255" t="str">
        <f t="shared" si="75"/>
        <v>Scotland</v>
      </c>
      <c r="AUD27" s="255" t="str">
        <f ca="1">IF(OFFSET('All Players'!$AA34,0,AUC$1)&lt;&gt;"",OFFSET('All Players'!$AA34,0,AUC$1),"")</f>
        <v/>
      </c>
      <c r="AUE27" s="255" t="str">
        <f ca="1">IF(OFFSET('All Players'!$AC34,0,AUD$1)&lt;&gt;"",OFFSET('All Players'!$AC34,0,AUD$1),"")</f>
        <v/>
      </c>
      <c r="AUF27" s="255">
        <f t="shared" ca="1" si="76"/>
        <v>0</v>
      </c>
      <c r="AUG27" s="255">
        <f t="shared" ca="1" si="77"/>
        <v>0</v>
      </c>
      <c r="AUH27" s="255">
        <f t="shared" ca="1" si="78"/>
        <v>0</v>
      </c>
      <c r="AUI27" s="255">
        <f t="shared" ca="1" si="79"/>
        <v>0</v>
      </c>
      <c r="AUJ27" s="255" t="str">
        <f t="shared" ca="1" si="80"/>
        <v/>
      </c>
      <c r="AUK27" s="255" t="str">
        <f t="shared" ca="1" si="81"/>
        <v/>
      </c>
      <c r="AUL27" s="255">
        <f ca="1">VLOOKUP(AUM27,AZD25:AZE29,2,FALSE)</f>
        <v>3</v>
      </c>
      <c r="AUM27" s="255" t="s">
        <v>17</v>
      </c>
      <c r="AUN27" s="255">
        <f t="shared" ca="1" si="1330"/>
        <v>0</v>
      </c>
      <c r="AUO27" s="255">
        <f t="shared" ca="1" si="1331"/>
        <v>0</v>
      </c>
      <c r="AUP27" s="255">
        <f t="shared" ca="1" si="1332"/>
        <v>0</v>
      </c>
      <c r="AUQ27" s="255">
        <f t="shared" ca="1" si="1333"/>
        <v>0</v>
      </c>
      <c r="AUR27" s="255">
        <f t="shared" ca="1" si="1475"/>
        <v>0</v>
      </c>
      <c r="AUS27" s="255">
        <f t="shared" ca="1" si="1334"/>
        <v>1000</v>
      </c>
      <c r="AUT27" s="255">
        <f t="shared" ca="1" si="1476"/>
        <v>0</v>
      </c>
      <c r="AUU27" s="255">
        <f t="shared" ca="1" si="1477"/>
        <v>0</v>
      </c>
      <c r="AUV27" s="255">
        <f t="shared" ca="1" si="1335"/>
        <v>1000</v>
      </c>
      <c r="AUW27" s="255">
        <f t="shared" ca="1" si="1336"/>
        <v>0</v>
      </c>
      <c r="AUX27" s="255">
        <f ca="1">SUMIF(AZG:AZG,AUM27,AZM:AZM)+SUMIF(AZJ:AZJ,AUM27,AZN:AZN)</f>
        <v>0</v>
      </c>
      <c r="AUY27" s="255">
        <f ca="1">SUMIF(AZG:AZG,AUM27,AZO:AZO)+SUMIF(AZJ:AZJ,AUM27,AZP:AZP)</f>
        <v>0</v>
      </c>
      <c r="AUZ27" s="255">
        <f t="shared" ca="1" si="1337"/>
        <v>0</v>
      </c>
      <c r="AVA27" s="255">
        <v>15</v>
      </c>
      <c r="AVB27" s="255">
        <f t="shared" ca="1" si="1478"/>
        <v>1</v>
      </c>
      <c r="AVD27" s="255">
        <f ca="1">RANK(AUZ27,AUZ$25:AUZ$29)+COUNTIF(AUZ$25:AUZ27,AUZ27)-1</f>
        <v>3</v>
      </c>
      <c r="AVE27" s="255" t="str">
        <f ca="1">INDEX(AUM$25:AUM$29,MATCH(3,AVD$25:AVD$29,0),0)</f>
        <v>Italy</v>
      </c>
      <c r="AVF27" s="255">
        <f t="shared" ca="1" si="1479"/>
        <v>1</v>
      </c>
      <c r="AVG27" s="255" t="str">
        <f ca="1">IF(AND(AVG26&lt;&gt;"",AVF27=1),AVE27,"")</f>
        <v>Italy</v>
      </c>
      <c r="AVH27" s="255" t="str">
        <f ca="1">IF(AND(AVH26&lt;&gt;"",AVF28=2),AVE28,"")</f>
        <v/>
      </c>
      <c r="AVI27" s="255" t="str">
        <f ca="1">IF(AND(AVI26&lt;&gt;"",AVF29=3),AVE29,"")</f>
        <v/>
      </c>
      <c r="AVL27" s="255" t="str">
        <f t="shared" ca="1" si="1480"/>
        <v>Italy</v>
      </c>
      <c r="AVM27" s="255">
        <f ca="1">SUMPRODUCT((AZG3:AZG42=AVL27)*(AZJ3:AZJ42=AVL28)*(AZQ3:AZQ42="W"))+SUMPRODUCT((AZG3:AZG42=AVL27)*(AZJ3:AZJ42=AVL29)*(AZQ3:AZQ42="W"))+SUMPRODUCT((AZG3:AZG42=AVL27)*(AZJ3:AZJ42=AVL25)*(AZQ3:AZQ42="W"))+SUMPRODUCT((AZG3:AZG42=AVL27)*(AZJ3:AZJ42=AVL26)*(AZQ3:AZQ42="W"))+SUMPRODUCT((AZG3:AZG42=AVL28)*(AZJ3:AZJ42=AVL27)*(AZR3:AZR42="W"))+SUMPRODUCT((AZG3:AZG42=AVL29)*(AZJ3:AZJ42=AVL27)*(AZR3:AZR42="W"))+SUMPRODUCT((AZG3:AZG42=AVL25)*(AZJ3:AZJ42=AVL27)*(AZR3:AZR42="W"))+SUMPRODUCT((AZG3:AZG42=AVL26)*(AZJ3:AZJ42=AVL27)*(AZR3:AZR42="W"))</f>
        <v>0</v>
      </c>
      <c r="AVN27" s="255">
        <f ca="1">SUMPRODUCT((AZG3:AZG42=AVL27)*(AZJ3:AZJ42=AVL28)*(AZQ3:AZQ42="D"))+SUMPRODUCT((AZG3:AZG42=AVL27)*(AZJ3:AZJ42=AVL29)*(AZQ3:AZQ42="D"))+SUMPRODUCT((AZG3:AZG42=AVL27)*(AZJ3:AZJ42=AVL25)*(AZQ3:AZQ42="D"))+SUMPRODUCT((AZG3:AZG42=AVL27)*(AZJ3:AZJ42=AVL26)*(AZQ3:AZQ42="D"))+SUMPRODUCT((AZG3:AZG42=AVL28)*(AZJ3:AZJ42=AVL27)*(AZQ3:AZQ42="D"))+SUMPRODUCT((AZG3:AZG42=AVL29)*(AZJ3:AZJ42=AVL27)*(AZQ3:AZQ42="D"))+SUMPRODUCT((AZG3:AZG42=AVL25)*(AZJ3:AZJ42=AVL27)*(AZQ3:AZQ42="D"))+SUMPRODUCT((AZG3:AZG42=AVL26)*(AZJ3:AZJ42=AVL27)*(AZQ3:AZQ42="D"))</f>
        <v>0</v>
      </c>
      <c r="AVO27" s="255">
        <f ca="1">SUMPRODUCT((AZG3:AZG42=AVL27)*(AZJ3:AZJ42=AVL28)*(AZQ3:AZQ42="L"))+SUMPRODUCT((AZG3:AZG42=AVL27)*(AZJ3:AZJ42=AVL29)*(AZQ3:AZQ42="L"))+SUMPRODUCT((AZG3:AZG42=AVL27)*(AZJ3:AZJ42=AVL25)*(AZQ3:AZQ42="L"))+SUMPRODUCT((AZG3:AZG42=AVL27)*(AZJ3:AZJ42=AVL26)*(AZQ3:AZQ42="L"))+SUMPRODUCT((AZG3:AZG42=AVL28)*(AZJ3:AZJ42=AVL27)*(AZR3:AZR42="L"))+SUMPRODUCT((AZG3:AZG42=AVL29)*(AZJ3:AZJ42=AVL27)*(AZR3:AZR42="L"))+SUMPRODUCT((AZG3:AZG42=AVL25)*(AZJ3:AZJ42=AVL27)*(AZR3:AZR42="L"))+SUMPRODUCT((AZG3:AZG42=AVL26)*(AZJ3:AZJ42=AVL27)*(AZR3:AZR42="L"))</f>
        <v>0</v>
      </c>
      <c r="AVP27" s="255">
        <f ca="1">IF(AVL27&lt;&gt;"",VLOOKUP(AVL27,AUM4:AUQ29,5,FALSE),0)</f>
        <v>0</v>
      </c>
      <c r="AVQ27" s="255">
        <f ca="1">IF(AVL27&lt;&gt;"",VLOOKUP(AVL27,AUM4:AUR29,6,FALSE),0)</f>
        <v>0</v>
      </c>
      <c r="AVR27" s="255">
        <f ca="1">AVP27-AVQ27+1000</f>
        <v>1000</v>
      </c>
      <c r="AVS27" s="255">
        <f ca="1">IF(AVL27&lt;&gt;"",VLOOKUP(AVL27,AUM4:AUT29,8,FALSE),0)</f>
        <v>0</v>
      </c>
      <c r="AVT27" s="255">
        <f ca="1">IF(AVL27&lt;&gt;"",VLOOKUP(AVL27,AUM4:AUU29,9,FALSE),0)</f>
        <v>0</v>
      </c>
      <c r="AVU27" s="255">
        <f ca="1">IF(AVL27&lt;&gt;"",AVS27-AVT27+1000,"")</f>
        <v>1000</v>
      </c>
      <c r="AVV27" s="255">
        <f ca="1">IF(AVL27&lt;&gt;"",VLOOKUP(AVL27,AUM25:AUQ29,5,FALSE),"")</f>
        <v>0</v>
      </c>
      <c r="AVW27" s="255">
        <f ca="1">IF(AVL27&lt;&gt;"",VLOOKUP(AVL27,AUM25:AUT29,8,FALSE),"")</f>
        <v>0</v>
      </c>
      <c r="AVX27" s="255">
        <f ca="1">IF(AVL27&lt;&gt;"",VLOOKUP(AVL27,AUM25:AVA29,15,FALSE),"")</f>
        <v>15</v>
      </c>
      <c r="AVY27" s="255">
        <f ca="1">SUMPRODUCT((AZG3:AZG42=AVL27)*(AZJ3:AZJ42=AVL28)*AZM3:AZM42)+SUMPRODUCT((AZG3:AZG42=AVL27)*(AZJ3:AZJ42=AVL29)*AZM3:AZM42)+SUMPRODUCT((AZG3:AZG42=AVL27)*(AZJ3:AZJ42=AVL25)*AZM3:AZM42)+SUMPRODUCT((AZG3:AZG42=AVL27)*(AZJ3:AZJ42=AVL26)*AZM3:AZM42)+SUMPRODUCT((AZG3:AZG42=AVL28)*(AZJ3:AZJ42=AVL27)*AZN3:AZN42)+SUMPRODUCT((AZG3:AZG42=AVL29)*(AZJ3:AZJ42=AVL27)*AZN3:AZN42)+SUMPRODUCT((AZG3:AZG42=AVL25)*(AZJ3:AZJ42=AVL27)*AZN3:AZN42)+SUMPRODUCT((AZG3:AZG42=AVL26)*(AZJ3:AZJ42=AVL27)*AZN3:AZN42)</f>
        <v>0</v>
      </c>
      <c r="AVZ27" s="255">
        <f ca="1">SUMPRODUCT((AZG3:AZG42=AVL27)*(AZJ3:AZJ42=AVL28)*AZO3:AZO42)+SUMPRODUCT((AZG3:AZG42=AVL27)*(AZJ3:AZJ42=AVL29)*AZO3:AZO42)+SUMPRODUCT((AZG3:AZG42=AVL27)*(AZJ3:AZJ42=AVL25)*AZO3:AZO42)+SUMPRODUCT((AZG3:AZG42=AVL27)*(AZJ3:AZJ42=AVL26)*AZO3:AZO42)+SUMPRODUCT((AZG3:AZG42=AVL28)*(AZJ3:AZJ42=AVL27)*AZP3:AZP42)+SUMPRODUCT((AZG3:AZG42=AVL29)*(AZJ3:AZJ42=AVL27)*AZP3:AZP42)+SUMPRODUCT((AZG3:AZG42=AVL25)*(AZJ3:AZJ42=AVL27)*AZP3:AZP42)+SUMPRODUCT((AZG3:AZG42=AVL26)*(AZJ3:AZJ42=AVL27)*AZP3:AZP42)</f>
        <v>0</v>
      </c>
      <c r="AWA27" s="255">
        <f ca="1">IF(AVL27&lt;&gt;"",AVM27*4+AVN27*2+AVY27+AVZ27,"")</f>
        <v>0</v>
      </c>
      <c r="AWB27" s="255">
        <f ca="1">IF(AVL27&lt;&gt;"",RANK(AWA27,AWA25:AWA29),"")</f>
        <v>1</v>
      </c>
      <c r="AWC27" s="255">
        <f ca="1">SUMPRODUCT((AWA25:AWA29=AWA27)*(AVR25:AVR29&gt;AVR27))</f>
        <v>0</v>
      </c>
      <c r="AWD27" s="255">
        <f ca="1">SUMPRODUCT((AWA25:AWA29=AWA27)*(AVR25:AVR29=AVR27)*(AVU25:AVU29&gt;AVU27))</f>
        <v>0</v>
      </c>
      <c r="AWE27" s="255">
        <f ca="1">SUMPRODUCT((AWA25:AWA29=AWA27)*(AVR25:AVR29=AVR27)*(AVU25:AVU29=AVU27)*(AVV25:AVV29&gt;AVV27))</f>
        <v>0</v>
      </c>
      <c r="AWF27" s="255">
        <f ca="1">SUMPRODUCT((AWA25:AWA29=AWA27)*(AVR25:AVR29=AVR27)*(AVU25:AVU29=AVU27)*(AVV25:AVV29=AVV27)*(AVW25:AVW29&gt;AVW27))</f>
        <v>0</v>
      </c>
      <c r="AWG27" s="255">
        <f ca="1">SUMPRODUCT((AWA25:AWA29=AWA27)*(AVR25:AVR29=AVR27)*(AVU25:AVU29=AVU27)*(AVV25:AVV29=AVV27)*(AVW25:AVW29=AVW27)*(AVX25:AVX29&gt;AVX27))</f>
        <v>2</v>
      </c>
      <c r="AWH27" s="255">
        <f t="shared" ca="1" si="1338"/>
        <v>3</v>
      </c>
      <c r="AWI27" s="255" t="str">
        <f ca="1">IF(AVL27&lt;&gt;"",INDEX(AVL25:AVL29,MATCH(3,AWH25:AWH29,0),0),"")</f>
        <v>Italy</v>
      </c>
      <c r="AWJ27" s="255" t="str">
        <f ca="1">IF(AVH26&lt;&gt;"",AVH26,"")</f>
        <v/>
      </c>
      <c r="AWK27" s="255">
        <f ca="1">SUMPRODUCT((AZG3:AZG42=AWJ27)*(AZJ3:AZJ42=AWJ28)*(AZQ3:AZQ42="W"))+SUMPRODUCT((AZG3:AZG42=AWJ27)*(AZJ3:AZJ42=AWJ29)*(AZQ3:AZQ42="W"))+SUMPRODUCT((AZG3:AZG42=AWJ27)*(AZJ3:AZJ42=AWJ26)*(AZQ3:AZQ42="W"))+SUMPRODUCT((AZG3:AZG42=AWJ28)*(AZJ3:AZJ42=AWJ27)*(AZR3:AZR42="W"))+SUMPRODUCT((AZG3:AZG42=AWJ29)*(AZJ3:AZJ42=AWJ27)*(AZR3:AZR42="W"))+SUMPRODUCT((AZG3:AZG42=AWJ26)*(AZJ3:AZJ42=AWJ27)*(AZR3:AZR42="W"))</f>
        <v>0</v>
      </c>
      <c r="AWL27" s="255">
        <f ca="1">SUMPRODUCT((AZG3:AZG42=AWJ27)*(AZJ3:AZJ42=AWJ28)*(AZQ3:AZQ42="D"))+SUMPRODUCT((AZG3:AZG42=AWJ27)*(AZJ3:AZJ42=AWJ29)*(AZQ3:AZQ42="D"))+SUMPRODUCT((AZG3:AZG42=AWJ27)*(AZJ3:AZJ42=AWJ26)*(AZQ3:AZQ42="D"))+SUMPRODUCT((AZG3:AZG42=AWJ28)*(AZJ3:AZJ42=AWJ27)*(AZQ3:AZQ42="D"))+SUMPRODUCT((AZG3:AZG42=AWJ29)*(AZJ3:AZJ42=AWJ27)*(AZQ3:AZQ42="D"))+SUMPRODUCT((AZG3:AZG42=AWJ26)*(AZJ3:AZJ42=AWJ27)*(AZQ3:AZQ42="D"))</f>
        <v>0</v>
      </c>
      <c r="AWM27" s="255">
        <f ca="1">SUMPRODUCT((AZG3:AZG42=AWJ27)*(AZJ3:AZJ42=AWJ28)*(AZQ3:AZQ42="L"))+SUMPRODUCT((AZG3:AZG42=AWJ27)*(AZJ3:AZJ42=AWJ29)*(AZQ3:AZQ42="L"))+SUMPRODUCT((AZG3:AZG42=AWJ27)*(AZJ3:AZJ42=AWJ26)*(AZQ3:AZQ42="L"))+SUMPRODUCT((AZG3:AZG42=AWJ28)*(AZJ3:AZJ42=AWJ27)*(AZR3:AZR42="L"))+SUMPRODUCT((AZG3:AZG42=AWJ29)*(AZJ3:AZJ42=AWJ27)*(AZR3:AZR42="L"))+SUMPRODUCT((AZG3:AZG42=AWJ26)*(AZJ3:AZJ42=AWJ27)*(AZR3:AZR42="L"))</f>
        <v>0</v>
      </c>
      <c r="AWN27" s="255">
        <f ca="1">IF(AWJ27&lt;&gt;"",VLOOKUP(AWJ27,AUM4:AUQ29,5,FALSE),0)</f>
        <v>0</v>
      </c>
      <c r="AWO27" s="255">
        <f ca="1">IF(AWJ27&lt;&gt;"",VLOOKUP(AWJ27,AUM4:AUR29,6,FALSE),0)</f>
        <v>0</v>
      </c>
      <c r="AWP27" s="255">
        <f ca="1">AWN27-AWO27+1000</f>
        <v>1000</v>
      </c>
      <c r="AWQ27" s="255">
        <f ca="1">IF(AWJ27&lt;&gt;"",VLOOKUP(AWJ27,AUM4:AUT29,8,FALSE),0)</f>
        <v>0</v>
      </c>
      <c r="AWR27" s="255">
        <f ca="1">IF(AWJ27&lt;&gt;"",VLOOKUP(AWJ27,AUM4:AUU29,9,FALSE),0)</f>
        <v>0</v>
      </c>
      <c r="AWS27" s="255">
        <f t="shared" ref="AWS27" ca="1" si="1556">AWQ27-AWR27+1000</f>
        <v>1000</v>
      </c>
      <c r="AWT27" s="255" t="str">
        <f ca="1">IF(AWJ27&lt;&gt;"",VLOOKUP(AWJ27,AUM25:AUQ29,5,FALSE),"")</f>
        <v/>
      </c>
      <c r="AWU27" s="255" t="str">
        <f ca="1">IF(AWJ27&lt;&gt;"",VLOOKUP(AWJ27,AUM25:AUT29,8,FALSE),"")</f>
        <v/>
      </c>
      <c r="AWV27" s="255" t="str">
        <f ca="1">IF(AWJ27&lt;&gt;"",VLOOKUP(AWJ27,AUM25:AVA29,15,FALSE),"")</f>
        <v/>
      </c>
      <c r="AWW27" s="255">
        <f ca="1">SUMPRODUCT((AZG3:AZG42=AWJ27)*(AZJ3:AZJ42=AWJ28)*AZM3:AZM42)+SUMPRODUCT((AZG3:AZG42=AWJ27)*(AZJ3:AZJ42=AWJ29)*AZM3:AZM42)+SUMPRODUCT((AZG3:AZG42=AWJ27)*(AZJ3:AZJ42=AWJ26)*AZM3:AZM42)+SUMPRODUCT((AZG3:AZG42=AWJ28)*(AZJ3:AZJ42=AWJ27)*AZN3:AZN42)+SUMPRODUCT((AZG3:AZG42=AWJ29)*(AZJ3:AZJ42=AWJ27)*AZN3:AZN42)+SUMPRODUCT((AZG3:AZG42=AWJ26)*(AZJ3:AZJ42=AWJ27)*AZN3:AZN42)</f>
        <v>0</v>
      </c>
      <c r="AWX27" s="255">
        <f ca="1">SUMPRODUCT((AZG3:AZG42=AWJ27)*(AZJ3:AZJ42=AWJ28)*AZO3:AZO42)+SUMPRODUCT((AZG3:AZG42=AWJ27)*(AZJ3:AZJ42=AWJ29)*AZO3:AZO42)+SUMPRODUCT((AZG3:AZG42=AWJ27)*(AZJ3:AZJ42=AWJ26)*AZO3:AZO42)+SUMPRODUCT((AZG3:AZG42=AWJ28)*(AZJ3:AZJ42=AWJ27)*AZP3:AZP42)+SUMPRODUCT((AZG3:AZG42=AWJ29)*(AZJ3:AZJ42=AWJ27)*AZP3:AZP42)+SUMPRODUCT((AZG3:AZG42=AWJ26)*(AZJ3:AZJ42=AWJ27)*AZP3:AZP42)</f>
        <v>0</v>
      </c>
      <c r="AWY27" s="255">
        <f ca="1">AWK27*4+AWL27*2+AWW27+AWX27</f>
        <v>0</v>
      </c>
      <c r="AWZ27" s="255" t="str">
        <f ca="1">IF(AWJ27&lt;&gt;"",RANK(AWY27,AWY26:AWY29),"")</f>
        <v/>
      </c>
      <c r="AXA27" s="255">
        <f ca="1">SUMPRODUCT((AWY26:AWY29=AWY27)*(AWP26:AWP29&gt;AWP27))</f>
        <v>0</v>
      </c>
      <c r="AXB27" s="255">
        <f ca="1">SUMPRODUCT((AWY26:AWY29=AWY27)*(AWP26:AWP29=AWP27)*(AWS26:AWS29&gt;AWS27))</f>
        <v>0</v>
      </c>
      <c r="AXC27" s="255">
        <f ca="1">SUMPRODUCT((AWY25:AWY29=AWY27)*(AWP25:AWP29=AWP27)*(AWS25:AWS29=AWS27)*(AWT25:AWT29&gt;AWT27))</f>
        <v>0</v>
      </c>
      <c r="AXD27" s="255">
        <f ca="1">SUMPRODUCT((AWY25:AWY29=AWY27)*(AWP25:AWP29=AWP27)*(AWS25:AWS29=AWS27)*(AWT25:AWT29=AWT27)*(AWU25:AWU29&gt;AWU27))</f>
        <v>0</v>
      </c>
      <c r="AXE27" s="255">
        <f ca="1">SUMPRODUCT((AWY25:AWY29=AWY27)*(AWP25:AWP29=AWP27)*(AWS25:AWS29=AWS27)*(AWT25:AWT29=AWT27)*(AWU25:AWU29=AWU27)*(AWV25:AWV29&gt;AWV27))</f>
        <v>0</v>
      </c>
      <c r="AXF27" s="255" t="str">
        <f t="shared" ca="1" si="1483"/>
        <v/>
      </c>
      <c r="AXG27" s="255" t="str">
        <f ca="1">IF(AWJ27&lt;&gt;"",INDEX(AWJ26:AWJ29,MATCH(3,AXF26:AXF29,0),0),"")</f>
        <v/>
      </c>
      <c r="AXH27" s="255" t="str">
        <f ca="1">IF(AVI25&lt;&gt;"",AVI25,"")</f>
        <v/>
      </c>
      <c r="AXI27" s="255">
        <f ca="1">SUMPRODUCT((AZG3:AZG42=AXH27)*(AZJ3:AZJ42=AXH28)*(AZQ3:AZQ42="W"))+SUMPRODUCT((AZG3:AZG42=AXH27)*(AZJ3:AZJ42=AXH29)*(AZQ3:AZQ42="W"))+SUMPRODUCT((AZG3:AZG42=AXH27)*(AZJ3:AZJ42=AXH30)*(AZQ3:AZQ42="W"))+SUMPRODUCT((AZG3:AZG42=AXH28)*(AZJ3:AZJ42=AXH27)*(AZR3:AZR42="W"))+SUMPRODUCT((AZG3:AZG42=AXH29)*(AZJ3:AZJ42=AXH27)*(AZR3:AZR42="W"))+SUMPRODUCT((AZG3:AZG42=AXH30)*(AZJ3:AZJ42=AXH27)*(AZR3:AZR42="W"))</f>
        <v>0</v>
      </c>
      <c r="AXJ27" s="255">
        <f ca="1">SUMPRODUCT((AZG3:AZG42=AXH27)*(AZJ3:AZJ42=AXH28)*(AZQ3:AZQ42="D"))+SUMPRODUCT((AZG3:AZG42=AXH27)*(AZJ3:AZJ42=AXH29)*(AZQ3:AZQ42="D"))+SUMPRODUCT((AZG3:AZG42=AXH27)*(AZJ3:AZJ42=AXH30)*(AZQ3:AZQ42="D"))+SUMPRODUCT((AZG3:AZG42=AXH28)*(AZJ3:AZJ42=AXH27)*(AZQ3:AZQ42="D"))+SUMPRODUCT((AZG3:AZG42=AXH29)*(AZJ3:AZJ42=AXH27)*(AZQ3:AZQ42="D"))+SUMPRODUCT((AZG3:AZG42=AXH30)*(AZJ3:AZJ42=AXH27)*(AZQ3:AZQ42="D"))</f>
        <v>0</v>
      </c>
      <c r="AXK27" s="255">
        <f ca="1">SUMPRODUCT((AZG3:AZG42=AXH27)*(AZJ3:AZJ42=AXH28)*(AZQ3:AZQ42="L"))+SUMPRODUCT((AZG3:AZG42=AXH27)*(AZJ3:AZJ42=AXH29)*(AZQ3:AZQ42="L"))+SUMPRODUCT((AZG3:AZG42=AXH27)*(AZJ3:AZJ42=AXH30)*(AZQ3:AZQ42="L"))+SUMPRODUCT((AZG3:AZG42=AXH28)*(AZJ3:AZJ42=AXH27)*(AZR3:AZR42="L"))+SUMPRODUCT((AZG3:AZG42=AXH29)*(AZJ3:AZJ42=AXH27)*(AZR3:AZR42="L"))+SUMPRODUCT((AZG3:AZG42=AXH30)*(AZJ3:AZJ42=AXH27)*(AZR3:AZR42="L"))</f>
        <v>0</v>
      </c>
      <c r="AXL27" s="255">
        <f ca="1">IF(AXH27&lt;&gt;"",VLOOKUP(AXH27,AUM4:AUQ29,5,FALSE),0)</f>
        <v>0</v>
      </c>
      <c r="AXM27" s="255">
        <f ca="1">IF(AXH27&lt;&gt;"",VLOOKUP(AXH27,AUM4:AUR29,6,FALSE),0)</f>
        <v>0</v>
      </c>
      <c r="AXN27" s="255">
        <f ca="1">AXL27-AXM27+1000</f>
        <v>1000</v>
      </c>
      <c r="AXO27" s="255">
        <f ca="1">IF(AXH27&lt;&gt;"",VLOOKUP(AXH27,AUM4:AUT29,8,FALSE),0)</f>
        <v>0</v>
      </c>
      <c r="AXP27" s="255">
        <f ca="1">IF(AXH27&lt;&gt;"",VLOOKUP(AXH27,AUM4:AUU29,9,FALSE),0)</f>
        <v>0</v>
      </c>
      <c r="AXQ27" s="255">
        <f ca="1">AXO27-AXP27+1000</f>
        <v>1000</v>
      </c>
      <c r="AXR27" s="255" t="str">
        <f ca="1">IF(AXH27&lt;&gt;"",VLOOKUP(AXH27,AUM25:AUQ29,5,FALSE),"")</f>
        <v/>
      </c>
      <c r="AXS27" s="255" t="str">
        <f ca="1">IF(AXH27&lt;&gt;"",VLOOKUP(AXH27,AUM25:AUT29,8,FALSE),"")</f>
        <v/>
      </c>
      <c r="AXT27" s="255" t="str">
        <f ca="1">IF(AXH27&lt;&gt;"",VLOOKUP(AXH27,AUM25:AVA29,15,FALSE),"")</f>
        <v/>
      </c>
      <c r="AXU27" s="255">
        <f ca="1">SUMPRODUCT((AZG3:AZG42=AXH27)*(AZJ3:AZJ42=AXH28)*AZM3:AZM42)+SUMPRODUCT((AZG3:AZG42=AXH27)*(AZJ3:AZJ42=AXH29)*AZM3:AZM42)+SUMPRODUCT((AZG3:AZG42=AXH27)*(AZJ3:AZJ42=AXH30)*AZM3:AZM42)+SUMPRODUCT((AZG3:AZG42=AXH28)*(AZJ3:AZJ42=AXH27)*AZN3:AZN42)+SUMPRODUCT((AZG3:AZG42=AXH29)*(AZJ3:AZJ42=AXH27)*AZN3:AZN42)+SUMPRODUCT((AZG3:AZG42=AXH30)*(AZJ3:AZJ42=AXH27)*AZN3:AZN42)</f>
        <v>0</v>
      </c>
      <c r="AXV27" s="255">
        <f ca="1">SUMPRODUCT((AZG3:AZG42=AXH27)*(AZJ3:AZJ42=AXH28)*AZO3:AZO42)+SUMPRODUCT((AZG3:AZG42=AXH27)*(AZJ3:AZJ42=AXH29)*AZO3:AZO42)+SUMPRODUCT((AZG3:AZG42=AXH27)*(AZJ3:AZJ42=AXH30)*AZO3:AZO42)+SUMPRODUCT((AZG3:AZG42=AXH28)*(AZJ3:AZJ42=AXH27)*AZP3:AZP42)+SUMPRODUCT((AZG3:AZG42=AXH29)*(AZJ3:AZJ42=AXH27)*AZP3:AZP42)+SUMPRODUCT((AZG3:AZG42=AXH30)*(AZJ3:AZJ42=AXH27)*AZP3:AZP42)</f>
        <v>0</v>
      </c>
      <c r="AXW27" s="255">
        <f ca="1">AXI27*4+AXJ27*2+AXU27+AXV27</f>
        <v>0</v>
      </c>
      <c r="AXX27" s="255" t="str">
        <f ca="1">IF(AXH27&lt;&gt;"",RANK(AXW27,AXW27:AXW30),"")</f>
        <v/>
      </c>
      <c r="AXY27" s="255">
        <f ca="1">SUMPRODUCT((AXW27:AXW30=AXW27)*(AXN27:AXN30&gt;AXN27))</f>
        <v>0</v>
      </c>
      <c r="AXZ27" s="255">
        <f ca="1">SUMPRODUCT((AXW27:AXW30=AXW27)*(AXN27:AXN30=AXN27)*(AXQ27:AXQ30&gt;AXQ27))</f>
        <v>0</v>
      </c>
      <c r="AYA27" s="255">
        <f ca="1">SUMPRODUCT((AXW25:AXW29=AXW27)*(AXN25:AXN29=AXN27)*(AXQ25:AXQ29=AXQ27)*(AXR25:AXR29&gt;AXR27))</f>
        <v>0</v>
      </c>
      <c r="AYB27" s="255">
        <f ca="1">SUMPRODUCT((AXW25:AXW29=AXW27)*(AXN25:AXN29=AXN27)*(AXQ25:AXQ29=AXQ27)*(AXR25:AXR29=AXR27)*(AXS25:AXS29&gt;AXS27))</f>
        <v>0</v>
      </c>
      <c r="AYC27" s="255">
        <f ca="1">SUMPRODUCT((AXW25:AXW29=AXW27)*(AXN25:AXN29=AXN27)*(AXQ25:AXQ29=AXQ27)*(AXR25:AXR29=AXR27)*(AXS25:AXS29=AXS27)*(AXT25:AXT29&gt;AXT27))</f>
        <v>0</v>
      </c>
      <c r="AYD27" s="255" t="str">
        <f t="shared" ref="AYD27:AYD29" ca="1" si="1557">IF(AXH27&lt;&gt;"",SUM(AXX27:AYC27)+2,"")</f>
        <v/>
      </c>
      <c r="AYE27" s="255" t="str">
        <f ca="1">IF(AXH27&lt;&gt;"",INDEX(AXH27:AXH29,MATCH(3,AYD27:AYD29,0),0),"")</f>
        <v/>
      </c>
      <c r="AZD27" s="255" t="str">
        <f ca="1">IF(AYE27&lt;&gt;"",AYE27,IF(AXG27&lt;&gt;"",AXG27,IF(AWI27&lt;&gt;"",AWI27,AVE27)))</f>
        <v>Italy</v>
      </c>
      <c r="AZE27" s="255">
        <v>3</v>
      </c>
      <c r="AZF27" s="255">
        <v>25</v>
      </c>
      <c r="AZG27" s="255" t="str">
        <f t="shared" si="82"/>
        <v>South Africa</v>
      </c>
      <c r="AZH27" s="255" t="str">
        <f ca="1">IF(OFFSET('All Players'!$W34,0,AZH$1)&lt;&gt;"",OFFSET('All Players'!$W34,0,AZH$1),"")</f>
        <v/>
      </c>
      <c r="AZI27" s="255" t="str">
        <f ca="1">IF(OFFSET('All Players'!$Y34,0,AZH$1)&lt;&gt;"",OFFSET('All Players'!$Y34,0,AZH$1),"")</f>
        <v/>
      </c>
      <c r="AZJ27" s="255" t="str">
        <f t="shared" si="83"/>
        <v>Scotland</v>
      </c>
      <c r="AZK27" s="255" t="str">
        <f ca="1">IF(OFFSET('All Players'!$AA34,0,AZJ$1)&lt;&gt;"",OFFSET('All Players'!$AA34,0,AZJ$1),"")</f>
        <v/>
      </c>
      <c r="AZL27" s="255" t="str">
        <f ca="1">IF(OFFSET('All Players'!$AC34,0,AZK$1)&lt;&gt;"",OFFSET('All Players'!$AC34,0,AZK$1),"")</f>
        <v/>
      </c>
      <c r="AZM27" s="255">
        <f t="shared" ca="1" si="84"/>
        <v>0</v>
      </c>
      <c r="AZN27" s="255">
        <f t="shared" ca="1" si="85"/>
        <v>0</v>
      </c>
      <c r="AZO27" s="255">
        <f t="shared" ca="1" si="86"/>
        <v>0</v>
      </c>
      <c r="AZP27" s="255">
        <f t="shared" ca="1" si="87"/>
        <v>0</v>
      </c>
      <c r="AZQ27" s="255" t="str">
        <f t="shared" ca="1" si="88"/>
        <v/>
      </c>
      <c r="AZR27" s="255" t="str">
        <f t="shared" ca="1" si="89"/>
        <v/>
      </c>
      <c r="AZS27" s="255">
        <f ca="1">VLOOKUP(AZT27,BEK25:BEL29,2,FALSE)</f>
        <v>3</v>
      </c>
      <c r="AZT27" s="255" t="s">
        <v>17</v>
      </c>
      <c r="AZU27" s="255">
        <f t="shared" ca="1" si="1339"/>
        <v>0</v>
      </c>
      <c r="AZV27" s="255">
        <f t="shared" ca="1" si="1340"/>
        <v>0</v>
      </c>
      <c r="AZW27" s="255">
        <f t="shared" ca="1" si="1341"/>
        <v>0</v>
      </c>
      <c r="AZX27" s="255">
        <f t="shared" ca="1" si="1342"/>
        <v>0</v>
      </c>
      <c r="AZY27" s="255">
        <f t="shared" ca="1" si="1484"/>
        <v>0</v>
      </c>
      <c r="AZZ27" s="255">
        <f t="shared" ca="1" si="1343"/>
        <v>1000</v>
      </c>
      <c r="BAA27" s="255">
        <f t="shared" ca="1" si="1485"/>
        <v>0</v>
      </c>
      <c r="BAB27" s="255">
        <f t="shared" ca="1" si="1486"/>
        <v>0</v>
      </c>
      <c r="BAC27" s="255">
        <f t="shared" ca="1" si="1344"/>
        <v>1000</v>
      </c>
      <c r="BAD27" s="255">
        <f t="shared" ca="1" si="1345"/>
        <v>0</v>
      </c>
      <c r="BAE27" s="255">
        <f ca="1">SUMIF(BEN:BEN,AZT27,BET:BET)+SUMIF(BEQ:BEQ,AZT27,BEU:BEU)</f>
        <v>0</v>
      </c>
      <c r="BAF27" s="255">
        <f ca="1">SUMIF(BEN:BEN,AZT27,BEV:BEV)+SUMIF(BEQ:BEQ,AZT27,BEW:BEW)</f>
        <v>0</v>
      </c>
      <c r="BAG27" s="255">
        <f t="shared" ca="1" si="1346"/>
        <v>0</v>
      </c>
      <c r="BAH27" s="255">
        <v>15</v>
      </c>
      <c r="BAI27" s="255">
        <f t="shared" ca="1" si="1487"/>
        <v>1</v>
      </c>
      <c r="BAK27" s="255">
        <f ca="1">RANK(BAG27,BAG$25:BAG$29)+COUNTIF(BAG$25:BAG27,BAG27)-1</f>
        <v>3</v>
      </c>
      <c r="BAL27" s="255" t="str">
        <f ca="1">INDEX(AZT$25:AZT$29,MATCH(3,BAK$25:BAK$29,0),0)</f>
        <v>Italy</v>
      </c>
      <c r="BAM27" s="255">
        <f t="shared" ca="1" si="1488"/>
        <v>1</v>
      </c>
      <c r="BAN27" s="255" t="str">
        <f ca="1">IF(AND(BAN26&lt;&gt;"",BAM27=1),BAL27,"")</f>
        <v>Italy</v>
      </c>
      <c r="BAO27" s="255" t="str">
        <f ca="1">IF(AND(BAO26&lt;&gt;"",BAM28=2),BAL28,"")</f>
        <v/>
      </c>
      <c r="BAP27" s="255" t="str">
        <f ca="1">IF(AND(BAP26&lt;&gt;"",BAM29=3),BAL29,"")</f>
        <v/>
      </c>
      <c r="BAS27" s="255" t="str">
        <f t="shared" ca="1" si="1489"/>
        <v>Italy</v>
      </c>
      <c r="BAT27" s="255">
        <f ca="1">SUMPRODUCT((BEN3:BEN42=BAS27)*(BEQ3:BEQ42=BAS28)*(BEX3:BEX42="W"))+SUMPRODUCT((BEN3:BEN42=BAS27)*(BEQ3:BEQ42=BAS29)*(BEX3:BEX42="W"))+SUMPRODUCT((BEN3:BEN42=BAS27)*(BEQ3:BEQ42=BAS25)*(BEX3:BEX42="W"))+SUMPRODUCT((BEN3:BEN42=BAS27)*(BEQ3:BEQ42=BAS26)*(BEX3:BEX42="W"))+SUMPRODUCT((BEN3:BEN42=BAS28)*(BEQ3:BEQ42=BAS27)*(BEY3:BEY42="W"))+SUMPRODUCT((BEN3:BEN42=BAS29)*(BEQ3:BEQ42=BAS27)*(BEY3:BEY42="W"))+SUMPRODUCT((BEN3:BEN42=BAS25)*(BEQ3:BEQ42=BAS27)*(BEY3:BEY42="W"))+SUMPRODUCT((BEN3:BEN42=BAS26)*(BEQ3:BEQ42=BAS27)*(BEY3:BEY42="W"))</f>
        <v>0</v>
      </c>
      <c r="BAU27" s="255">
        <f ca="1">SUMPRODUCT((BEN3:BEN42=BAS27)*(BEQ3:BEQ42=BAS28)*(BEX3:BEX42="D"))+SUMPRODUCT((BEN3:BEN42=BAS27)*(BEQ3:BEQ42=BAS29)*(BEX3:BEX42="D"))+SUMPRODUCT((BEN3:BEN42=BAS27)*(BEQ3:BEQ42=BAS25)*(BEX3:BEX42="D"))+SUMPRODUCT((BEN3:BEN42=BAS27)*(BEQ3:BEQ42=BAS26)*(BEX3:BEX42="D"))+SUMPRODUCT((BEN3:BEN42=BAS28)*(BEQ3:BEQ42=BAS27)*(BEX3:BEX42="D"))+SUMPRODUCT((BEN3:BEN42=BAS29)*(BEQ3:BEQ42=BAS27)*(BEX3:BEX42="D"))+SUMPRODUCT((BEN3:BEN42=BAS25)*(BEQ3:BEQ42=BAS27)*(BEX3:BEX42="D"))+SUMPRODUCT((BEN3:BEN42=BAS26)*(BEQ3:BEQ42=BAS27)*(BEX3:BEX42="D"))</f>
        <v>0</v>
      </c>
      <c r="BAV27" s="255">
        <f ca="1">SUMPRODUCT((BEN3:BEN42=BAS27)*(BEQ3:BEQ42=BAS28)*(BEX3:BEX42="L"))+SUMPRODUCT((BEN3:BEN42=BAS27)*(BEQ3:BEQ42=BAS29)*(BEX3:BEX42="L"))+SUMPRODUCT((BEN3:BEN42=BAS27)*(BEQ3:BEQ42=BAS25)*(BEX3:BEX42="L"))+SUMPRODUCT((BEN3:BEN42=BAS27)*(BEQ3:BEQ42=BAS26)*(BEX3:BEX42="L"))+SUMPRODUCT((BEN3:BEN42=BAS28)*(BEQ3:BEQ42=BAS27)*(BEY3:BEY42="L"))+SUMPRODUCT((BEN3:BEN42=BAS29)*(BEQ3:BEQ42=BAS27)*(BEY3:BEY42="L"))+SUMPRODUCT((BEN3:BEN42=BAS25)*(BEQ3:BEQ42=BAS27)*(BEY3:BEY42="L"))+SUMPRODUCT((BEN3:BEN42=BAS26)*(BEQ3:BEQ42=BAS27)*(BEY3:BEY42="L"))</f>
        <v>0</v>
      </c>
      <c r="BAW27" s="255">
        <f ca="1">IF(BAS27&lt;&gt;"",VLOOKUP(BAS27,AZT4:AZX29,5,FALSE),0)</f>
        <v>0</v>
      </c>
      <c r="BAX27" s="255">
        <f ca="1">IF(BAS27&lt;&gt;"",VLOOKUP(BAS27,AZT4:AZY29,6,FALSE),0)</f>
        <v>0</v>
      </c>
      <c r="BAY27" s="255">
        <f ca="1">BAW27-BAX27+1000</f>
        <v>1000</v>
      </c>
      <c r="BAZ27" s="255">
        <f ca="1">IF(BAS27&lt;&gt;"",VLOOKUP(BAS27,AZT4:BAA29,8,FALSE),0)</f>
        <v>0</v>
      </c>
      <c r="BBA27" s="255">
        <f ca="1">IF(BAS27&lt;&gt;"",VLOOKUP(BAS27,AZT4:BAB29,9,FALSE),0)</f>
        <v>0</v>
      </c>
      <c r="BBB27" s="255">
        <f ca="1">IF(BAS27&lt;&gt;"",BAZ27-BBA27+1000,"")</f>
        <v>1000</v>
      </c>
      <c r="BBC27" s="255">
        <f ca="1">IF(BAS27&lt;&gt;"",VLOOKUP(BAS27,AZT25:AZX29,5,FALSE),"")</f>
        <v>0</v>
      </c>
      <c r="BBD27" s="255">
        <f ca="1">IF(BAS27&lt;&gt;"",VLOOKUP(BAS27,AZT25:BAA29,8,FALSE),"")</f>
        <v>0</v>
      </c>
      <c r="BBE27" s="255">
        <f ca="1">IF(BAS27&lt;&gt;"",VLOOKUP(BAS27,AZT25:BAH29,15,FALSE),"")</f>
        <v>15</v>
      </c>
      <c r="BBF27" s="255">
        <f ca="1">SUMPRODUCT((BEN3:BEN42=BAS27)*(BEQ3:BEQ42=BAS28)*BET3:BET42)+SUMPRODUCT((BEN3:BEN42=BAS27)*(BEQ3:BEQ42=BAS29)*BET3:BET42)+SUMPRODUCT((BEN3:BEN42=BAS27)*(BEQ3:BEQ42=BAS25)*BET3:BET42)+SUMPRODUCT((BEN3:BEN42=BAS27)*(BEQ3:BEQ42=BAS26)*BET3:BET42)+SUMPRODUCT((BEN3:BEN42=BAS28)*(BEQ3:BEQ42=BAS27)*BEU3:BEU42)+SUMPRODUCT((BEN3:BEN42=BAS29)*(BEQ3:BEQ42=BAS27)*BEU3:BEU42)+SUMPRODUCT((BEN3:BEN42=BAS25)*(BEQ3:BEQ42=BAS27)*BEU3:BEU42)+SUMPRODUCT((BEN3:BEN42=BAS26)*(BEQ3:BEQ42=BAS27)*BEU3:BEU42)</f>
        <v>0</v>
      </c>
      <c r="BBG27" s="255">
        <f ca="1">SUMPRODUCT((BEN3:BEN42=BAS27)*(BEQ3:BEQ42=BAS28)*BEV3:BEV42)+SUMPRODUCT((BEN3:BEN42=BAS27)*(BEQ3:BEQ42=BAS29)*BEV3:BEV42)+SUMPRODUCT((BEN3:BEN42=BAS27)*(BEQ3:BEQ42=BAS25)*BEV3:BEV42)+SUMPRODUCT((BEN3:BEN42=BAS27)*(BEQ3:BEQ42=BAS26)*BEV3:BEV42)+SUMPRODUCT((BEN3:BEN42=BAS28)*(BEQ3:BEQ42=BAS27)*BEW3:BEW42)+SUMPRODUCT((BEN3:BEN42=BAS29)*(BEQ3:BEQ42=BAS27)*BEW3:BEW42)+SUMPRODUCT((BEN3:BEN42=BAS25)*(BEQ3:BEQ42=BAS27)*BEW3:BEW42)+SUMPRODUCT((BEN3:BEN42=BAS26)*(BEQ3:BEQ42=BAS27)*BEW3:BEW42)</f>
        <v>0</v>
      </c>
      <c r="BBH27" s="255">
        <f ca="1">IF(BAS27&lt;&gt;"",BAT27*4+BAU27*2+BBF27+BBG27,"")</f>
        <v>0</v>
      </c>
      <c r="BBI27" s="255">
        <f ca="1">IF(BAS27&lt;&gt;"",RANK(BBH27,BBH25:BBH29),"")</f>
        <v>1</v>
      </c>
      <c r="BBJ27" s="255">
        <f ca="1">SUMPRODUCT((BBH25:BBH29=BBH27)*(BAY25:BAY29&gt;BAY27))</f>
        <v>0</v>
      </c>
      <c r="BBK27" s="255">
        <f ca="1">SUMPRODUCT((BBH25:BBH29=BBH27)*(BAY25:BAY29=BAY27)*(BBB25:BBB29&gt;BBB27))</f>
        <v>0</v>
      </c>
      <c r="BBL27" s="255">
        <f ca="1">SUMPRODUCT((BBH25:BBH29=BBH27)*(BAY25:BAY29=BAY27)*(BBB25:BBB29=BBB27)*(BBC25:BBC29&gt;BBC27))</f>
        <v>0</v>
      </c>
      <c r="BBM27" s="255">
        <f ca="1">SUMPRODUCT((BBH25:BBH29=BBH27)*(BAY25:BAY29=BAY27)*(BBB25:BBB29=BBB27)*(BBC25:BBC29=BBC27)*(BBD25:BBD29&gt;BBD27))</f>
        <v>0</v>
      </c>
      <c r="BBN27" s="255">
        <f ca="1">SUMPRODUCT((BBH25:BBH29=BBH27)*(BAY25:BAY29=BAY27)*(BBB25:BBB29=BBB27)*(BBC25:BBC29=BBC27)*(BBD25:BBD29=BBD27)*(BBE25:BBE29&gt;BBE27))</f>
        <v>2</v>
      </c>
      <c r="BBO27" s="255">
        <f t="shared" ca="1" si="1347"/>
        <v>3</v>
      </c>
      <c r="BBP27" s="255" t="str">
        <f ca="1">IF(BAS27&lt;&gt;"",INDEX(BAS25:BAS29,MATCH(3,BBO25:BBO29,0),0),"")</f>
        <v>Italy</v>
      </c>
      <c r="BBQ27" s="255" t="str">
        <f ca="1">IF(BAO26&lt;&gt;"",BAO26,"")</f>
        <v/>
      </c>
      <c r="BBR27" s="255">
        <f ca="1">SUMPRODUCT((BEN3:BEN42=BBQ27)*(BEQ3:BEQ42=BBQ28)*(BEX3:BEX42="W"))+SUMPRODUCT((BEN3:BEN42=BBQ27)*(BEQ3:BEQ42=BBQ29)*(BEX3:BEX42="W"))+SUMPRODUCT((BEN3:BEN42=BBQ27)*(BEQ3:BEQ42=BBQ26)*(BEX3:BEX42="W"))+SUMPRODUCT((BEN3:BEN42=BBQ28)*(BEQ3:BEQ42=BBQ27)*(BEY3:BEY42="W"))+SUMPRODUCT((BEN3:BEN42=BBQ29)*(BEQ3:BEQ42=BBQ27)*(BEY3:BEY42="W"))+SUMPRODUCT((BEN3:BEN42=BBQ26)*(BEQ3:BEQ42=BBQ27)*(BEY3:BEY42="W"))</f>
        <v>0</v>
      </c>
      <c r="BBS27" s="255">
        <f ca="1">SUMPRODUCT((BEN3:BEN42=BBQ27)*(BEQ3:BEQ42=BBQ28)*(BEX3:BEX42="D"))+SUMPRODUCT((BEN3:BEN42=BBQ27)*(BEQ3:BEQ42=BBQ29)*(BEX3:BEX42="D"))+SUMPRODUCT((BEN3:BEN42=BBQ27)*(BEQ3:BEQ42=BBQ26)*(BEX3:BEX42="D"))+SUMPRODUCT((BEN3:BEN42=BBQ28)*(BEQ3:BEQ42=BBQ27)*(BEX3:BEX42="D"))+SUMPRODUCT((BEN3:BEN42=BBQ29)*(BEQ3:BEQ42=BBQ27)*(BEX3:BEX42="D"))+SUMPRODUCT((BEN3:BEN42=BBQ26)*(BEQ3:BEQ42=BBQ27)*(BEX3:BEX42="D"))</f>
        <v>0</v>
      </c>
      <c r="BBT27" s="255">
        <f ca="1">SUMPRODUCT((BEN3:BEN42=BBQ27)*(BEQ3:BEQ42=BBQ28)*(BEX3:BEX42="L"))+SUMPRODUCT((BEN3:BEN42=BBQ27)*(BEQ3:BEQ42=BBQ29)*(BEX3:BEX42="L"))+SUMPRODUCT((BEN3:BEN42=BBQ27)*(BEQ3:BEQ42=BBQ26)*(BEX3:BEX42="L"))+SUMPRODUCT((BEN3:BEN42=BBQ28)*(BEQ3:BEQ42=BBQ27)*(BEY3:BEY42="L"))+SUMPRODUCT((BEN3:BEN42=BBQ29)*(BEQ3:BEQ42=BBQ27)*(BEY3:BEY42="L"))+SUMPRODUCT((BEN3:BEN42=BBQ26)*(BEQ3:BEQ42=BBQ27)*(BEY3:BEY42="L"))</f>
        <v>0</v>
      </c>
      <c r="BBU27" s="255">
        <f ca="1">IF(BBQ27&lt;&gt;"",VLOOKUP(BBQ27,AZT4:AZX29,5,FALSE),0)</f>
        <v>0</v>
      </c>
      <c r="BBV27" s="255">
        <f ca="1">IF(BBQ27&lt;&gt;"",VLOOKUP(BBQ27,AZT4:AZY29,6,FALSE),0)</f>
        <v>0</v>
      </c>
      <c r="BBW27" s="255">
        <f ca="1">BBU27-BBV27+1000</f>
        <v>1000</v>
      </c>
      <c r="BBX27" s="255">
        <f ca="1">IF(BBQ27&lt;&gt;"",VLOOKUP(BBQ27,AZT4:BAA29,8,FALSE),0)</f>
        <v>0</v>
      </c>
      <c r="BBY27" s="255">
        <f ca="1">IF(BBQ27&lt;&gt;"",VLOOKUP(BBQ27,AZT4:BAB29,9,FALSE),0)</f>
        <v>0</v>
      </c>
      <c r="BBZ27" s="255">
        <f t="shared" ref="BBZ27" ca="1" si="1558">BBX27-BBY27+1000</f>
        <v>1000</v>
      </c>
      <c r="BCA27" s="255" t="str">
        <f ca="1">IF(BBQ27&lt;&gt;"",VLOOKUP(BBQ27,AZT25:AZX29,5,FALSE),"")</f>
        <v/>
      </c>
      <c r="BCB27" s="255" t="str">
        <f ca="1">IF(BBQ27&lt;&gt;"",VLOOKUP(BBQ27,AZT25:BAA29,8,FALSE),"")</f>
        <v/>
      </c>
      <c r="BCC27" s="255" t="str">
        <f ca="1">IF(BBQ27&lt;&gt;"",VLOOKUP(BBQ27,AZT25:BAH29,15,FALSE),"")</f>
        <v/>
      </c>
      <c r="BCD27" s="255">
        <f ca="1">SUMPRODUCT((BEN3:BEN42=BBQ27)*(BEQ3:BEQ42=BBQ28)*BET3:BET42)+SUMPRODUCT((BEN3:BEN42=BBQ27)*(BEQ3:BEQ42=BBQ29)*BET3:BET42)+SUMPRODUCT((BEN3:BEN42=BBQ27)*(BEQ3:BEQ42=BBQ26)*BET3:BET42)+SUMPRODUCT((BEN3:BEN42=BBQ28)*(BEQ3:BEQ42=BBQ27)*BEU3:BEU42)+SUMPRODUCT((BEN3:BEN42=BBQ29)*(BEQ3:BEQ42=BBQ27)*BEU3:BEU42)+SUMPRODUCT((BEN3:BEN42=BBQ26)*(BEQ3:BEQ42=BBQ27)*BEU3:BEU42)</f>
        <v>0</v>
      </c>
      <c r="BCE27" s="255">
        <f ca="1">SUMPRODUCT((BEN3:BEN42=BBQ27)*(BEQ3:BEQ42=BBQ28)*BEV3:BEV42)+SUMPRODUCT((BEN3:BEN42=BBQ27)*(BEQ3:BEQ42=BBQ29)*BEV3:BEV42)+SUMPRODUCT((BEN3:BEN42=BBQ27)*(BEQ3:BEQ42=BBQ26)*BEV3:BEV42)+SUMPRODUCT((BEN3:BEN42=BBQ28)*(BEQ3:BEQ42=BBQ27)*BEW3:BEW42)+SUMPRODUCT((BEN3:BEN42=BBQ29)*(BEQ3:BEQ42=BBQ27)*BEW3:BEW42)+SUMPRODUCT((BEN3:BEN42=BBQ26)*(BEQ3:BEQ42=BBQ27)*BEW3:BEW42)</f>
        <v>0</v>
      </c>
      <c r="BCF27" s="255">
        <f ca="1">BBR27*4+BBS27*2+BCD27+BCE27</f>
        <v>0</v>
      </c>
      <c r="BCG27" s="255" t="str">
        <f ca="1">IF(BBQ27&lt;&gt;"",RANK(BCF27,BCF26:BCF29),"")</f>
        <v/>
      </c>
      <c r="BCH27" s="255">
        <f ca="1">SUMPRODUCT((BCF26:BCF29=BCF27)*(BBW26:BBW29&gt;BBW27))</f>
        <v>0</v>
      </c>
      <c r="BCI27" s="255">
        <f ca="1">SUMPRODUCT((BCF26:BCF29=BCF27)*(BBW26:BBW29=BBW27)*(BBZ26:BBZ29&gt;BBZ27))</f>
        <v>0</v>
      </c>
      <c r="BCJ27" s="255">
        <f ca="1">SUMPRODUCT((BCF25:BCF29=BCF27)*(BBW25:BBW29=BBW27)*(BBZ25:BBZ29=BBZ27)*(BCA25:BCA29&gt;BCA27))</f>
        <v>0</v>
      </c>
      <c r="BCK27" s="255">
        <f ca="1">SUMPRODUCT((BCF25:BCF29=BCF27)*(BBW25:BBW29=BBW27)*(BBZ25:BBZ29=BBZ27)*(BCA25:BCA29=BCA27)*(BCB25:BCB29&gt;BCB27))</f>
        <v>0</v>
      </c>
      <c r="BCL27" s="255">
        <f ca="1">SUMPRODUCT((BCF25:BCF29=BCF27)*(BBW25:BBW29=BBW27)*(BBZ25:BBZ29=BBZ27)*(BCA25:BCA29=BCA27)*(BCB25:BCB29=BCB27)*(BCC25:BCC29&gt;BCC27))</f>
        <v>0</v>
      </c>
      <c r="BCM27" s="255" t="str">
        <f t="shared" ca="1" si="1492"/>
        <v/>
      </c>
      <c r="BCN27" s="255" t="str">
        <f ca="1">IF(BBQ27&lt;&gt;"",INDEX(BBQ26:BBQ29,MATCH(3,BCM26:BCM29,0),0),"")</f>
        <v/>
      </c>
      <c r="BCO27" s="255" t="str">
        <f ca="1">IF(BAP25&lt;&gt;"",BAP25,"")</f>
        <v/>
      </c>
      <c r="BCP27" s="255">
        <f ca="1">SUMPRODUCT((BEN3:BEN42=BCO27)*(BEQ3:BEQ42=BCO28)*(BEX3:BEX42="W"))+SUMPRODUCT((BEN3:BEN42=BCO27)*(BEQ3:BEQ42=BCO29)*(BEX3:BEX42="W"))+SUMPRODUCT((BEN3:BEN42=BCO27)*(BEQ3:BEQ42=BCO30)*(BEX3:BEX42="W"))+SUMPRODUCT((BEN3:BEN42=BCO28)*(BEQ3:BEQ42=BCO27)*(BEY3:BEY42="W"))+SUMPRODUCT((BEN3:BEN42=BCO29)*(BEQ3:BEQ42=BCO27)*(BEY3:BEY42="W"))+SUMPRODUCT((BEN3:BEN42=BCO30)*(BEQ3:BEQ42=BCO27)*(BEY3:BEY42="W"))</f>
        <v>0</v>
      </c>
      <c r="BCQ27" s="255">
        <f ca="1">SUMPRODUCT((BEN3:BEN42=BCO27)*(BEQ3:BEQ42=BCO28)*(BEX3:BEX42="D"))+SUMPRODUCT((BEN3:BEN42=BCO27)*(BEQ3:BEQ42=BCO29)*(BEX3:BEX42="D"))+SUMPRODUCT((BEN3:BEN42=BCO27)*(BEQ3:BEQ42=BCO30)*(BEX3:BEX42="D"))+SUMPRODUCT((BEN3:BEN42=BCO28)*(BEQ3:BEQ42=BCO27)*(BEX3:BEX42="D"))+SUMPRODUCT((BEN3:BEN42=BCO29)*(BEQ3:BEQ42=BCO27)*(BEX3:BEX42="D"))+SUMPRODUCT((BEN3:BEN42=BCO30)*(BEQ3:BEQ42=BCO27)*(BEX3:BEX42="D"))</f>
        <v>0</v>
      </c>
      <c r="BCR27" s="255">
        <f ca="1">SUMPRODUCT((BEN3:BEN42=BCO27)*(BEQ3:BEQ42=BCO28)*(BEX3:BEX42="L"))+SUMPRODUCT((BEN3:BEN42=BCO27)*(BEQ3:BEQ42=BCO29)*(BEX3:BEX42="L"))+SUMPRODUCT((BEN3:BEN42=BCO27)*(BEQ3:BEQ42=BCO30)*(BEX3:BEX42="L"))+SUMPRODUCT((BEN3:BEN42=BCO28)*(BEQ3:BEQ42=BCO27)*(BEY3:BEY42="L"))+SUMPRODUCT((BEN3:BEN42=BCO29)*(BEQ3:BEQ42=BCO27)*(BEY3:BEY42="L"))+SUMPRODUCT((BEN3:BEN42=BCO30)*(BEQ3:BEQ42=BCO27)*(BEY3:BEY42="L"))</f>
        <v>0</v>
      </c>
      <c r="BCS27" s="255">
        <f ca="1">IF(BCO27&lt;&gt;"",VLOOKUP(BCO27,AZT4:AZX29,5,FALSE),0)</f>
        <v>0</v>
      </c>
      <c r="BCT27" s="255">
        <f ca="1">IF(BCO27&lt;&gt;"",VLOOKUP(BCO27,AZT4:AZY29,6,FALSE),0)</f>
        <v>0</v>
      </c>
      <c r="BCU27" s="255">
        <f ca="1">BCS27-BCT27+1000</f>
        <v>1000</v>
      </c>
      <c r="BCV27" s="255">
        <f ca="1">IF(BCO27&lt;&gt;"",VLOOKUP(BCO27,AZT4:BAA29,8,FALSE),0)</f>
        <v>0</v>
      </c>
      <c r="BCW27" s="255">
        <f ca="1">IF(BCO27&lt;&gt;"",VLOOKUP(BCO27,AZT4:BAB29,9,FALSE),0)</f>
        <v>0</v>
      </c>
      <c r="BCX27" s="255">
        <f ca="1">BCV27-BCW27+1000</f>
        <v>1000</v>
      </c>
      <c r="BCY27" s="255" t="str">
        <f ca="1">IF(BCO27&lt;&gt;"",VLOOKUP(BCO27,AZT25:AZX29,5,FALSE),"")</f>
        <v/>
      </c>
      <c r="BCZ27" s="255" t="str">
        <f ca="1">IF(BCO27&lt;&gt;"",VLOOKUP(BCO27,AZT25:BAA29,8,FALSE),"")</f>
        <v/>
      </c>
      <c r="BDA27" s="255" t="str">
        <f ca="1">IF(BCO27&lt;&gt;"",VLOOKUP(BCO27,AZT25:BAH29,15,FALSE),"")</f>
        <v/>
      </c>
      <c r="BDB27" s="255">
        <f ca="1">SUMPRODUCT((BEN3:BEN42=BCO27)*(BEQ3:BEQ42=BCO28)*BET3:BET42)+SUMPRODUCT((BEN3:BEN42=BCO27)*(BEQ3:BEQ42=BCO29)*BET3:BET42)+SUMPRODUCT((BEN3:BEN42=BCO27)*(BEQ3:BEQ42=BCO30)*BET3:BET42)+SUMPRODUCT((BEN3:BEN42=BCO28)*(BEQ3:BEQ42=BCO27)*BEU3:BEU42)+SUMPRODUCT((BEN3:BEN42=BCO29)*(BEQ3:BEQ42=BCO27)*BEU3:BEU42)+SUMPRODUCT((BEN3:BEN42=BCO30)*(BEQ3:BEQ42=BCO27)*BEU3:BEU42)</f>
        <v>0</v>
      </c>
      <c r="BDC27" s="255">
        <f ca="1">SUMPRODUCT((BEN3:BEN42=BCO27)*(BEQ3:BEQ42=BCO28)*BEV3:BEV42)+SUMPRODUCT((BEN3:BEN42=BCO27)*(BEQ3:BEQ42=BCO29)*BEV3:BEV42)+SUMPRODUCT((BEN3:BEN42=BCO27)*(BEQ3:BEQ42=BCO30)*BEV3:BEV42)+SUMPRODUCT((BEN3:BEN42=BCO28)*(BEQ3:BEQ42=BCO27)*BEW3:BEW42)+SUMPRODUCT((BEN3:BEN42=BCO29)*(BEQ3:BEQ42=BCO27)*BEW3:BEW42)+SUMPRODUCT((BEN3:BEN42=BCO30)*(BEQ3:BEQ42=BCO27)*BEW3:BEW42)</f>
        <v>0</v>
      </c>
      <c r="BDD27" s="255">
        <f ca="1">BCP27*4+BCQ27*2+BDB27+BDC27</f>
        <v>0</v>
      </c>
      <c r="BDE27" s="255" t="str">
        <f ca="1">IF(BCO27&lt;&gt;"",RANK(BDD27,BDD27:BDD30),"")</f>
        <v/>
      </c>
      <c r="BDF27" s="255">
        <f ca="1">SUMPRODUCT((BDD27:BDD30=BDD27)*(BCU27:BCU30&gt;BCU27))</f>
        <v>0</v>
      </c>
      <c r="BDG27" s="255">
        <f ca="1">SUMPRODUCT((BDD27:BDD30=BDD27)*(BCU27:BCU30=BCU27)*(BCX27:BCX30&gt;BCX27))</f>
        <v>0</v>
      </c>
      <c r="BDH27" s="255">
        <f ca="1">SUMPRODUCT((BDD25:BDD29=BDD27)*(BCU25:BCU29=BCU27)*(BCX25:BCX29=BCX27)*(BCY25:BCY29&gt;BCY27))</f>
        <v>0</v>
      </c>
      <c r="BDI27" s="255">
        <f ca="1">SUMPRODUCT((BDD25:BDD29=BDD27)*(BCU25:BCU29=BCU27)*(BCX25:BCX29=BCX27)*(BCY25:BCY29=BCY27)*(BCZ25:BCZ29&gt;BCZ27))</f>
        <v>0</v>
      </c>
      <c r="BDJ27" s="255">
        <f ca="1">SUMPRODUCT((BDD25:BDD29=BDD27)*(BCU25:BCU29=BCU27)*(BCX25:BCX29=BCX27)*(BCY25:BCY29=BCY27)*(BCZ25:BCZ29=BCZ27)*(BDA25:BDA29&gt;BDA27))</f>
        <v>0</v>
      </c>
      <c r="BDK27" s="255" t="str">
        <f t="shared" ref="BDK27:BDK29" ca="1" si="1559">IF(BCO27&lt;&gt;"",SUM(BDE27:BDJ27)+2,"")</f>
        <v/>
      </c>
      <c r="BDL27" s="255" t="str">
        <f ca="1">IF(BCO27&lt;&gt;"",INDEX(BCO27:BCO29,MATCH(3,BDK27:BDK29,0),0),"")</f>
        <v/>
      </c>
      <c r="BEK27" s="255" t="str">
        <f ca="1">IF(BDL27&lt;&gt;"",BDL27,IF(BCN27&lt;&gt;"",BCN27,IF(BBP27&lt;&gt;"",BBP27,BAL27)))</f>
        <v>Italy</v>
      </c>
      <c r="BEL27" s="255">
        <v>3</v>
      </c>
      <c r="BEM27" s="255">
        <v>25</v>
      </c>
      <c r="BEN27" s="255" t="str">
        <f t="shared" si="90"/>
        <v>South Africa</v>
      </c>
      <c r="BEO27" s="255" t="str">
        <f ca="1">IF(OFFSET('All Players'!$W34,0,BEO$1)&lt;&gt;"",OFFSET('All Players'!$W34,0,BEO$1),"")</f>
        <v/>
      </c>
      <c r="BEP27" s="255" t="str">
        <f ca="1">IF(OFFSET('All Players'!$Y34,0,BEO$1)&lt;&gt;"",OFFSET('All Players'!$Y34,0,BEO$1),"")</f>
        <v/>
      </c>
      <c r="BEQ27" s="255" t="str">
        <f t="shared" si="91"/>
        <v>Scotland</v>
      </c>
      <c r="BER27" s="255" t="str">
        <f ca="1">IF(OFFSET('All Players'!$AA34,0,BEQ$1)&lt;&gt;"",OFFSET('All Players'!$AA34,0,BEQ$1),"")</f>
        <v/>
      </c>
      <c r="BES27" s="255" t="str">
        <f ca="1">IF(OFFSET('All Players'!$AC34,0,BER$1)&lt;&gt;"",OFFSET('All Players'!$AC34,0,BER$1),"")</f>
        <v/>
      </c>
      <c r="BET27" s="255">
        <f t="shared" ca="1" si="92"/>
        <v>0</v>
      </c>
      <c r="BEU27" s="255">
        <f t="shared" ca="1" si="93"/>
        <v>0</v>
      </c>
      <c r="BEV27" s="255">
        <f t="shared" ca="1" si="94"/>
        <v>0</v>
      </c>
      <c r="BEW27" s="255">
        <f t="shared" ca="1" si="95"/>
        <v>0</v>
      </c>
      <c r="BEX27" s="255" t="str">
        <f t="shared" ca="1" si="96"/>
        <v/>
      </c>
      <c r="BEY27" s="255" t="str">
        <f t="shared" ca="1" si="97"/>
        <v/>
      </c>
      <c r="BEZ27" s="255">
        <f ca="1">VLOOKUP(BFA27,BJR25:BJS29,2,FALSE)</f>
        <v>3</v>
      </c>
      <c r="BFA27" s="255" t="s">
        <v>17</v>
      </c>
      <c r="BFB27" s="255">
        <f t="shared" ca="1" si="1348"/>
        <v>0</v>
      </c>
      <c r="BFC27" s="255">
        <f t="shared" ca="1" si="1349"/>
        <v>0</v>
      </c>
      <c r="BFD27" s="255">
        <f t="shared" ca="1" si="1350"/>
        <v>0</v>
      </c>
      <c r="BFE27" s="255">
        <f t="shared" ca="1" si="1351"/>
        <v>0</v>
      </c>
      <c r="BFF27" s="255">
        <f t="shared" ca="1" si="1493"/>
        <v>0</v>
      </c>
      <c r="BFG27" s="255">
        <f t="shared" ca="1" si="1352"/>
        <v>1000</v>
      </c>
      <c r="BFH27" s="255">
        <f t="shared" ca="1" si="1494"/>
        <v>0</v>
      </c>
      <c r="BFI27" s="255">
        <f t="shared" ca="1" si="1495"/>
        <v>0</v>
      </c>
      <c r="BFJ27" s="255">
        <f t="shared" ca="1" si="1353"/>
        <v>1000</v>
      </c>
      <c r="BFK27" s="255">
        <f t="shared" ca="1" si="1354"/>
        <v>0</v>
      </c>
      <c r="BFL27" s="255">
        <f ca="1">SUMIF(BJU:BJU,BFA27,BKA:BKA)+SUMIF(BJX:BJX,BFA27,BKB:BKB)</f>
        <v>0</v>
      </c>
      <c r="BFM27" s="255">
        <f ca="1">SUMIF(BJU:BJU,BFA27,BKC:BKC)+SUMIF(BJX:BJX,BFA27,BKD:BKD)</f>
        <v>0</v>
      </c>
      <c r="BFN27" s="255">
        <f t="shared" ca="1" si="1355"/>
        <v>0</v>
      </c>
      <c r="BFO27" s="255">
        <v>15</v>
      </c>
      <c r="BFP27" s="255">
        <f t="shared" ca="1" si="1496"/>
        <v>1</v>
      </c>
      <c r="BFR27" s="255">
        <f ca="1">RANK(BFN27,BFN$25:BFN$29)+COUNTIF(BFN$25:BFN27,BFN27)-1</f>
        <v>3</v>
      </c>
      <c r="BFS27" s="255" t="str">
        <f ca="1">INDEX(BFA$25:BFA$29,MATCH(3,BFR$25:BFR$29,0),0)</f>
        <v>Italy</v>
      </c>
      <c r="BFT27" s="255">
        <f t="shared" ca="1" si="1497"/>
        <v>1</v>
      </c>
      <c r="BFU27" s="255" t="str">
        <f ca="1">IF(AND(BFU26&lt;&gt;"",BFT27=1),BFS27,"")</f>
        <v>Italy</v>
      </c>
      <c r="BFV27" s="255" t="str">
        <f ca="1">IF(AND(BFV26&lt;&gt;"",BFT28=2),BFS28,"")</f>
        <v/>
      </c>
      <c r="BFW27" s="255" t="str">
        <f ca="1">IF(AND(BFW26&lt;&gt;"",BFT29=3),BFS29,"")</f>
        <v/>
      </c>
      <c r="BFZ27" s="255" t="str">
        <f t="shared" ca="1" si="1498"/>
        <v>Italy</v>
      </c>
      <c r="BGA27" s="255">
        <f ca="1">SUMPRODUCT((BJU3:BJU42=BFZ27)*(BJX3:BJX42=BFZ28)*(BKE3:BKE42="W"))+SUMPRODUCT((BJU3:BJU42=BFZ27)*(BJX3:BJX42=BFZ29)*(BKE3:BKE42="W"))+SUMPRODUCT((BJU3:BJU42=BFZ27)*(BJX3:BJX42=BFZ25)*(BKE3:BKE42="W"))+SUMPRODUCT((BJU3:BJU42=BFZ27)*(BJX3:BJX42=BFZ26)*(BKE3:BKE42="W"))+SUMPRODUCT((BJU3:BJU42=BFZ28)*(BJX3:BJX42=BFZ27)*(BKF3:BKF42="W"))+SUMPRODUCT((BJU3:BJU42=BFZ29)*(BJX3:BJX42=BFZ27)*(BKF3:BKF42="W"))+SUMPRODUCT((BJU3:BJU42=BFZ25)*(BJX3:BJX42=BFZ27)*(BKF3:BKF42="W"))+SUMPRODUCT((BJU3:BJU42=BFZ26)*(BJX3:BJX42=BFZ27)*(BKF3:BKF42="W"))</f>
        <v>0</v>
      </c>
      <c r="BGB27" s="255">
        <f ca="1">SUMPRODUCT((BJU3:BJU42=BFZ27)*(BJX3:BJX42=BFZ28)*(BKE3:BKE42="D"))+SUMPRODUCT((BJU3:BJU42=BFZ27)*(BJX3:BJX42=BFZ29)*(BKE3:BKE42="D"))+SUMPRODUCT((BJU3:BJU42=BFZ27)*(BJX3:BJX42=BFZ25)*(BKE3:BKE42="D"))+SUMPRODUCT((BJU3:BJU42=BFZ27)*(BJX3:BJX42=BFZ26)*(BKE3:BKE42="D"))+SUMPRODUCT((BJU3:BJU42=BFZ28)*(BJX3:BJX42=BFZ27)*(BKE3:BKE42="D"))+SUMPRODUCT((BJU3:BJU42=BFZ29)*(BJX3:BJX42=BFZ27)*(BKE3:BKE42="D"))+SUMPRODUCT((BJU3:BJU42=BFZ25)*(BJX3:BJX42=BFZ27)*(BKE3:BKE42="D"))+SUMPRODUCT((BJU3:BJU42=BFZ26)*(BJX3:BJX42=BFZ27)*(BKE3:BKE42="D"))</f>
        <v>0</v>
      </c>
      <c r="BGC27" s="255">
        <f ca="1">SUMPRODUCT((BJU3:BJU42=BFZ27)*(BJX3:BJX42=BFZ28)*(BKE3:BKE42="L"))+SUMPRODUCT((BJU3:BJU42=BFZ27)*(BJX3:BJX42=BFZ29)*(BKE3:BKE42="L"))+SUMPRODUCT((BJU3:BJU42=BFZ27)*(BJX3:BJX42=BFZ25)*(BKE3:BKE42="L"))+SUMPRODUCT((BJU3:BJU42=BFZ27)*(BJX3:BJX42=BFZ26)*(BKE3:BKE42="L"))+SUMPRODUCT((BJU3:BJU42=BFZ28)*(BJX3:BJX42=BFZ27)*(BKF3:BKF42="L"))+SUMPRODUCT((BJU3:BJU42=BFZ29)*(BJX3:BJX42=BFZ27)*(BKF3:BKF42="L"))+SUMPRODUCT((BJU3:BJU42=BFZ25)*(BJX3:BJX42=BFZ27)*(BKF3:BKF42="L"))+SUMPRODUCT((BJU3:BJU42=BFZ26)*(BJX3:BJX42=BFZ27)*(BKF3:BKF42="L"))</f>
        <v>0</v>
      </c>
      <c r="BGD27" s="255">
        <f ca="1">IF(BFZ27&lt;&gt;"",VLOOKUP(BFZ27,BFA4:BFE29,5,FALSE),0)</f>
        <v>0</v>
      </c>
      <c r="BGE27" s="255">
        <f ca="1">IF(BFZ27&lt;&gt;"",VLOOKUP(BFZ27,BFA4:BFF29,6,FALSE),0)</f>
        <v>0</v>
      </c>
      <c r="BGF27" s="255">
        <f ca="1">BGD27-BGE27+1000</f>
        <v>1000</v>
      </c>
      <c r="BGG27" s="255">
        <f ca="1">IF(BFZ27&lt;&gt;"",VLOOKUP(BFZ27,BFA4:BFH29,8,FALSE),0)</f>
        <v>0</v>
      </c>
      <c r="BGH27" s="255">
        <f ca="1">IF(BFZ27&lt;&gt;"",VLOOKUP(BFZ27,BFA4:BFI29,9,FALSE),0)</f>
        <v>0</v>
      </c>
      <c r="BGI27" s="255">
        <f ca="1">IF(BFZ27&lt;&gt;"",BGG27-BGH27+1000,"")</f>
        <v>1000</v>
      </c>
      <c r="BGJ27" s="255">
        <f ca="1">IF(BFZ27&lt;&gt;"",VLOOKUP(BFZ27,BFA25:BFE29,5,FALSE),"")</f>
        <v>0</v>
      </c>
      <c r="BGK27" s="255">
        <f ca="1">IF(BFZ27&lt;&gt;"",VLOOKUP(BFZ27,BFA25:BFH29,8,FALSE),"")</f>
        <v>0</v>
      </c>
      <c r="BGL27" s="255">
        <f ca="1">IF(BFZ27&lt;&gt;"",VLOOKUP(BFZ27,BFA25:BFO29,15,FALSE),"")</f>
        <v>15</v>
      </c>
      <c r="BGM27" s="255">
        <f ca="1">SUMPRODUCT((BJU3:BJU42=BFZ27)*(BJX3:BJX42=BFZ28)*BKA3:BKA42)+SUMPRODUCT((BJU3:BJU42=BFZ27)*(BJX3:BJX42=BFZ29)*BKA3:BKA42)+SUMPRODUCT((BJU3:BJU42=BFZ27)*(BJX3:BJX42=BFZ25)*BKA3:BKA42)+SUMPRODUCT((BJU3:BJU42=BFZ27)*(BJX3:BJX42=BFZ26)*BKA3:BKA42)+SUMPRODUCT((BJU3:BJU42=BFZ28)*(BJX3:BJX42=BFZ27)*BKB3:BKB42)+SUMPRODUCT((BJU3:BJU42=BFZ29)*(BJX3:BJX42=BFZ27)*BKB3:BKB42)+SUMPRODUCT((BJU3:BJU42=BFZ25)*(BJX3:BJX42=BFZ27)*BKB3:BKB42)+SUMPRODUCT((BJU3:BJU42=BFZ26)*(BJX3:BJX42=BFZ27)*BKB3:BKB42)</f>
        <v>0</v>
      </c>
      <c r="BGN27" s="255">
        <f ca="1">SUMPRODUCT((BJU3:BJU42=BFZ27)*(BJX3:BJX42=BFZ28)*BKC3:BKC42)+SUMPRODUCT((BJU3:BJU42=BFZ27)*(BJX3:BJX42=BFZ29)*BKC3:BKC42)+SUMPRODUCT((BJU3:BJU42=BFZ27)*(BJX3:BJX42=BFZ25)*BKC3:BKC42)+SUMPRODUCT((BJU3:BJU42=BFZ27)*(BJX3:BJX42=BFZ26)*BKC3:BKC42)+SUMPRODUCT((BJU3:BJU42=BFZ28)*(BJX3:BJX42=BFZ27)*BKD3:BKD42)+SUMPRODUCT((BJU3:BJU42=BFZ29)*(BJX3:BJX42=BFZ27)*BKD3:BKD42)+SUMPRODUCT((BJU3:BJU42=BFZ25)*(BJX3:BJX42=BFZ27)*BKD3:BKD42)+SUMPRODUCT((BJU3:BJU42=BFZ26)*(BJX3:BJX42=BFZ27)*BKD3:BKD42)</f>
        <v>0</v>
      </c>
      <c r="BGO27" s="255">
        <f ca="1">IF(BFZ27&lt;&gt;"",BGA27*4+BGB27*2+BGM27+BGN27,"")</f>
        <v>0</v>
      </c>
      <c r="BGP27" s="255">
        <f ca="1">IF(BFZ27&lt;&gt;"",RANK(BGO27,BGO25:BGO29),"")</f>
        <v>1</v>
      </c>
      <c r="BGQ27" s="255">
        <f ca="1">SUMPRODUCT((BGO25:BGO29=BGO27)*(BGF25:BGF29&gt;BGF27))</f>
        <v>0</v>
      </c>
      <c r="BGR27" s="255">
        <f ca="1">SUMPRODUCT((BGO25:BGO29=BGO27)*(BGF25:BGF29=BGF27)*(BGI25:BGI29&gt;BGI27))</f>
        <v>0</v>
      </c>
      <c r="BGS27" s="255">
        <f ca="1">SUMPRODUCT((BGO25:BGO29=BGO27)*(BGF25:BGF29=BGF27)*(BGI25:BGI29=BGI27)*(BGJ25:BGJ29&gt;BGJ27))</f>
        <v>0</v>
      </c>
      <c r="BGT27" s="255">
        <f ca="1">SUMPRODUCT((BGO25:BGO29=BGO27)*(BGF25:BGF29=BGF27)*(BGI25:BGI29=BGI27)*(BGJ25:BGJ29=BGJ27)*(BGK25:BGK29&gt;BGK27))</f>
        <v>0</v>
      </c>
      <c r="BGU27" s="255">
        <f ca="1">SUMPRODUCT((BGO25:BGO29=BGO27)*(BGF25:BGF29=BGF27)*(BGI25:BGI29=BGI27)*(BGJ25:BGJ29=BGJ27)*(BGK25:BGK29=BGK27)*(BGL25:BGL29&gt;BGL27))</f>
        <v>2</v>
      </c>
      <c r="BGV27" s="255">
        <f t="shared" ca="1" si="1356"/>
        <v>3</v>
      </c>
      <c r="BGW27" s="255" t="str">
        <f ca="1">IF(BFZ27&lt;&gt;"",INDEX(BFZ25:BFZ29,MATCH(3,BGV25:BGV29,0),0),"")</f>
        <v>Italy</v>
      </c>
      <c r="BGX27" s="255" t="str">
        <f ca="1">IF(BFV26&lt;&gt;"",BFV26,"")</f>
        <v/>
      </c>
      <c r="BGY27" s="255">
        <f ca="1">SUMPRODUCT((BJU3:BJU42=BGX27)*(BJX3:BJX42=BGX28)*(BKE3:BKE42="W"))+SUMPRODUCT((BJU3:BJU42=BGX27)*(BJX3:BJX42=BGX29)*(BKE3:BKE42="W"))+SUMPRODUCT((BJU3:BJU42=BGX27)*(BJX3:BJX42=BGX26)*(BKE3:BKE42="W"))+SUMPRODUCT((BJU3:BJU42=BGX28)*(BJX3:BJX42=BGX27)*(BKF3:BKF42="W"))+SUMPRODUCT((BJU3:BJU42=BGX29)*(BJX3:BJX42=BGX27)*(BKF3:BKF42="W"))+SUMPRODUCT((BJU3:BJU42=BGX26)*(BJX3:BJX42=BGX27)*(BKF3:BKF42="W"))</f>
        <v>0</v>
      </c>
      <c r="BGZ27" s="255">
        <f ca="1">SUMPRODUCT((BJU3:BJU42=BGX27)*(BJX3:BJX42=BGX28)*(BKE3:BKE42="D"))+SUMPRODUCT((BJU3:BJU42=BGX27)*(BJX3:BJX42=BGX29)*(BKE3:BKE42="D"))+SUMPRODUCT((BJU3:BJU42=BGX27)*(BJX3:BJX42=BGX26)*(BKE3:BKE42="D"))+SUMPRODUCT((BJU3:BJU42=BGX28)*(BJX3:BJX42=BGX27)*(BKE3:BKE42="D"))+SUMPRODUCT((BJU3:BJU42=BGX29)*(BJX3:BJX42=BGX27)*(BKE3:BKE42="D"))+SUMPRODUCT((BJU3:BJU42=BGX26)*(BJX3:BJX42=BGX27)*(BKE3:BKE42="D"))</f>
        <v>0</v>
      </c>
      <c r="BHA27" s="255">
        <f ca="1">SUMPRODUCT((BJU3:BJU42=BGX27)*(BJX3:BJX42=BGX28)*(BKE3:BKE42="L"))+SUMPRODUCT((BJU3:BJU42=BGX27)*(BJX3:BJX42=BGX29)*(BKE3:BKE42="L"))+SUMPRODUCT((BJU3:BJU42=BGX27)*(BJX3:BJX42=BGX26)*(BKE3:BKE42="L"))+SUMPRODUCT((BJU3:BJU42=BGX28)*(BJX3:BJX42=BGX27)*(BKF3:BKF42="L"))+SUMPRODUCT((BJU3:BJU42=BGX29)*(BJX3:BJX42=BGX27)*(BKF3:BKF42="L"))+SUMPRODUCT((BJU3:BJU42=BGX26)*(BJX3:BJX42=BGX27)*(BKF3:BKF42="L"))</f>
        <v>0</v>
      </c>
      <c r="BHB27" s="255">
        <f ca="1">IF(BGX27&lt;&gt;"",VLOOKUP(BGX27,BFA4:BFE29,5,FALSE),0)</f>
        <v>0</v>
      </c>
      <c r="BHC27" s="255">
        <f ca="1">IF(BGX27&lt;&gt;"",VLOOKUP(BGX27,BFA4:BFF29,6,FALSE),0)</f>
        <v>0</v>
      </c>
      <c r="BHD27" s="255">
        <f ca="1">BHB27-BHC27+1000</f>
        <v>1000</v>
      </c>
      <c r="BHE27" s="255">
        <f ca="1">IF(BGX27&lt;&gt;"",VLOOKUP(BGX27,BFA4:BFH29,8,FALSE),0)</f>
        <v>0</v>
      </c>
      <c r="BHF27" s="255">
        <f ca="1">IF(BGX27&lt;&gt;"",VLOOKUP(BGX27,BFA4:BFI29,9,FALSE),0)</f>
        <v>0</v>
      </c>
      <c r="BHG27" s="255">
        <f t="shared" ref="BHG27" ca="1" si="1560">BHE27-BHF27+1000</f>
        <v>1000</v>
      </c>
      <c r="BHH27" s="255" t="str">
        <f ca="1">IF(BGX27&lt;&gt;"",VLOOKUP(BGX27,BFA25:BFE29,5,FALSE),"")</f>
        <v/>
      </c>
      <c r="BHI27" s="255" t="str">
        <f ca="1">IF(BGX27&lt;&gt;"",VLOOKUP(BGX27,BFA25:BFH29,8,FALSE),"")</f>
        <v/>
      </c>
      <c r="BHJ27" s="255" t="str">
        <f ca="1">IF(BGX27&lt;&gt;"",VLOOKUP(BGX27,BFA25:BFO29,15,FALSE),"")</f>
        <v/>
      </c>
      <c r="BHK27" s="255">
        <f ca="1">SUMPRODUCT((BJU3:BJU42=BGX27)*(BJX3:BJX42=BGX28)*BKA3:BKA42)+SUMPRODUCT((BJU3:BJU42=BGX27)*(BJX3:BJX42=BGX29)*BKA3:BKA42)+SUMPRODUCT((BJU3:BJU42=BGX27)*(BJX3:BJX42=BGX26)*BKA3:BKA42)+SUMPRODUCT((BJU3:BJU42=BGX28)*(BJX3:BJX42=BGX27)*BKB3:BKB42)+SUMPRODUCT((BJU3:BJU42=BGX29)*(BJX3:BJX42=BGX27)*BKB3:BKB42)+SUMPRODUCT((BJU3:BJU42=BGX26)*(BJX3:BJX42=BGX27)*BKB3:BKB42)</f>
        <v>0</v>
      </c>
      <c r="BHL27" s="255">
        <f ca="1">SUMPRODUCT((BJU3:BJU42=BGX27)*(BJX3:BJX42=BGX28)*BKC3:BKC42)+SUMPRODUCT((BJU3:BJU42=BGX27)*(BJX3:BJX42=BGX29)*BKC3:BKC42)+SUMPRODUCT((BJU3:BJU42=BGX27)*(BJX3:BJX42=BGX26)*BKC3:BKC42)+SUMPRODUCT((BJU3:BJU42=BGX28)*(BJX3:BJX42=BGX27)*BKD3:BKD42)+SUMPRODUCT((BJU3:BJU42=BGX29)*(BJX3:BJX42=BGX27)*BKD3:BKD42)+SUMPRODUCT((BJU3:BJU42=BGX26)*(BJX3:BJX42=BGX27)*BKD3:BKD42)</f>
        <v>0</v>
      </c>
      <c r="BHM27" s="255">
        <f ca="1">BGY27*4+BGZ27*2+BHK27+BHL27</f>
        <v>0</v>
      </c>
      <c r="BHN27" s="255" t="str">
        <f ca="1">IF(BGX27&lt;&gt;"",RANK(BHM27,BHM26:BHM29),"")</f>
        <v/>
      </c>
      <c r="BHO27" s="255">
        <f ca="1">SUMPRODUCT((BHM26:BHM29=BHM27)*(BHD26:BHD29&gt;BHD27))</f>
        <v>0</v>
      </c>
      <c r="BHP27" s="255">
        <f ca="1">SUMPRODUCT((BHM26:BHM29=BHM27)*(BHD26:BHD29=BHD27)*(BHG26:BHG29&gt;BHG27))</f>
        <v>0</v>
      </c>
      <c r="BHQ27" s="255">
        <f ca="1">SUMPRODUCT((BHM25:BHM29=BHM27)*(BHD25:BHD29=BHD27)*(BHG25:BHG29=BHG27)*(BHH25:BHH29&gt;BHH27))</f>
        <v>0</v>
      </c>
      <c r="BHR27" s="255">
        <f ca="1">SUMPRODUCT((BHM25:BHM29=BHM27)*(BHD25:BHD29=BHD27)*(BHG25:BHG29=BHG27)*(BHH25:BHH29=BHH27)*(BHI25:BHI29&gt;BHI27))</f>
        <v>0</v>
      </c>
      <c r="BHS27" s="255">
        <f ca="1">SUMPRODUCT((BHM25:BHM29=BHM27)*(BHD25:BHD29=BHD27)*(BHG25:BHG29=BHG27)*(BHH25:BHH29=BHH27)*(BHI25:BHI29=BHI27)*(BHJ25:BHJ29&gt;BHJ27))</f>
        <v>0</v>
      </c>
      <c r="BHT27" s="255" t="str">
        <f t="shared" ca="1" si="1501"/>
        <v/>
      </c>
      <c r="BHU27" s="255" t="str">
        <f ca="1">IF(BGX27&lt;&gt;"",INDEX(BGX26:BGX29,MATCH(3,BHT26:BHT29,0),0),"")</f>
        <v/>
      </c>
      <c r="BHV27" s="255" t="str">
        <f ca="1">IF(BFW25&lt;&gt;"",BFW25,"")</f>
        <v/>
      </c>
      <c r="BHW27" s="255">
        <f ca="1">SUMPRODUCT((BJU3:BJU42=BHV27)*(BJX3:BJX42=BHV28)*(BKE3:BKE42="W"))+SUMPRODUCT((BJU3:BJU42=BHV27)*(BJX3:BJX42=BHV29)*(BKE3:BKE42="W"))+SUMPRODUCT((BJU3:BJU42=BHV27)*(BJX3:BJX42=BHV30)*(BKE3:BKE42="W"))+SUMPRODUCT((BJU3:BJU42=BHV28)*(BJX3:BJX42=BHV27)*(BKF3:BKF42="W"))+SUMPRODUCT((BJU3:BJU42=BHV29)*(BJX3:BJX42=BHV27)*(BKF3:BKF42="W"))+SUMPRODUCT((BJU3:BJU42=BHV30)*(BJX3:BJX42=BHV27)*(BKF3:BKF42="W"))</f>
        <v>0</v>
      </c>
      <c r="BHX27" s="255">
        <f ca="1">SUMPRODUCT((BJU3:BJU42=BHV27)*(BJX3:BJX42=BHV28)*(BKE3:BKE42="D"))+SUMPRODUCT((BJU3:BJU42=BHV27)*(BJX3:BJX42=BHV29)*(BKE3:BKE42="D"))+SUMPRODUCT((BJU3:BJU42=BHV27)*(BJX3:BJX42=BHV30)*(BKE3:BKE42="D"))+SUMPRODUCT((BJU3:BJU42=BHV28)*(BJX3:BJX42=BHV27)*(BKE3:BKE42="D"))+SUMPRODUCT((BJU3:BJU42=BHV29)*(BJX3:BJX42=BHV27)*(BKE3:BKE42="D"))+SUMPRODUCT((BJU3:BJU42=BHV30)*(BJX3:BJX42=BHV27)*(BKE3:BKE42="D"))</f>
        <v>0</v>
      </c>
      <c r="BHY27" s="255">
        <f ca="1">SUMPRODUCT((BJU3:BJU42=BHV27)*(BJX3:BJX42=BHV28)*(BKE3:BKE42="L"))+SUMPRODUCT((BJU3:BJU42=BHV27)*(BJX3:BJX42=BHV29)*(BKE3:BKE42="L"))+SUMPRODUCT((BJU3:BJU42=BHV27)*(BJX3:BJX42=BHV30)*(BKE3:BKE42="L"))+SUMPRODUCT((BJU3:BJU42=BHV28)*(BJX3:BJX42=BHV27)*(BKF3:BKF42="L"))+SUMPRODUCT((BJU3:BJU42=BHV29)*(BJX3:BJX42=BHV27)*(BKF3:BKF42="L"))+SUMPRODUCT((BJU3:BJU42=BHV30)*(BJX3:BJX42=BHV27)*(BKF3:BKF42="L"))</f>
        <v>0</v>
      </c>
      <c r="BHZ27" s="255">
        <f ca="1">IF(BHV27&lt;&gt;"",VLOOKUP(BHV27,BFA4:BFE29,5,FALSE),0)</f>
        <v>0</v>
      </c>
      <c r="BIA27" s="255">
        <f ca="1">IF(BHV27&lt;&gt;"",VLOOKUP(BHV27,BFA4:BFF29,6,FALSE),0)</f>
        <v>0</v>
      </c>
      <c r="BIB27" s="255">
        <f ca="1">BHZ27-BIA27+1000</f>
        <v>1000</v>
      </c>
      <c r="BIC27" s="255">
        <f ca="1">IF(BHV27&lt;&gt;"",VLOOKUP(BHV27,BFA4:BFH29,8,FALSE),0)</f>
        <v>0</v>
      </c>
      <c r="BID27" s="255">
        <f ca="1">IF(BHV27&lt;&gt;"",VLOOKUP(BHV27,BFA4:BFI29,9,FALSE),0)</f>
        <v>0</v>
      </c>
      <c r="BIE27" s="255">
        <f ca="1">BIC27-BID27+1000</f>
        <v>1000</v>
      </c>
      <c r="BIF27" s="255" t="str">
        <f ca="1">IF(BHV27&lt;&gt;"",VLOOKUP(BHV27,BFA25:BFE29,5,FALSE),"")</f>
        <v/>
      </c>
      <c r="BIG27" s="255" t="str">
        <f ca="1">IF(BHV27&lt;&gt;"",VLOOKUP(BHV27,BFA25:BFH29,8,FALSE),"")</f>
        <v/>
      </c>
      <c r="BIH27" s="255" t="str">
        <f ca="1">IF(BHV27&lt;&gt;"",VLOOKUP(BHV27,BFA25:BFO29,15,FALSE),"")</f>
        <v/>
      </c>
      <c r="BII27" s="255">
        <f ca="1">SUMPRODUCT((BJU3:BJU42=BHV27)*(BJX3:BJX42=BHV28)*BKA3:BKA42)+SUMPRODUCT((BJU3:BJU42=BHV27)*(BJX3:BJX42=BHV29)*BKA3:BKA42)+SUMPRODUCT((BJU3:BJU42=BHV27)*(BJX3:BJX42=BHV30)*BKA3:BKA42)+SUMPRODUCT((BJU3:BJU42=BHV28)*(BJX3:BJX42=BHV27)*BKB3:BKB42)+SUMPRODUCT((BJU3:BJU42=BHV29)*(BJX3:BJX42=BHV27)*BKB3:BKB42)+SUMPRODUCT((BJU3:BJU42=BHV30)*(BJX3:BJX42=BHV27)*BKB3:BKB42)</f>
        <v>0</v>
      </c>
      <c r="BIJ27" s="255">
        <f ca="1">SUMPRODUCT((BJU3:BJU42=BHV27)*(BJX3:BJX42=BHV28)*BKC3:BKC42)+SUMPRODUCT((BJU3:BJU42=BHV27)*(BJX3:BJX42=BHV29)*BKC3:BKC42)+SUMPRODUCT((BJU3:BJU42=BHV27)*(BJX3:BJX42=BHV30)*BKC3:BKC42)+SUMPRODUCT((BJU3:BJU42=BHV28)*(BJX3:BJX42=BHV27)*BKD3:BKD42)+SUMPRODUCT((BJU3:BJU42=BHV29)*(BJX3:BJX42=BHV27)*BKD3:BKD42)+SUMPRODUCT((BJU3:BJU42=BHV30)*(BJX3:BJX42=BHV27)*BKD3:BKD42)</f>
        <v>0</v>
      </c>
      <c r="BIK27" s="255">
        <f ca="1">BHW27*4+BHX27*2+BII27+BIJ27</f>
        <v>0</v>
      </c>
      <c r="BIL27" s="255" t="str">
        <f ca="1">IF(BHV27&lt;&gt;"",RANK(BIK27,BIK27:BIK30),"")</f>
        <v/>
      </c>
      <c r="BIM27" s="255">
        <f ca="1">SUMPRODUCT((BIK27:BIK30=BIK27)*(BIB27:BIB30&gt;BIB27))</f>
        <v>0</v>
      </c>
      <c r="BIN27" s="255">
        <f ca="1">SUMPRODUCT((BIK27:BIK30=BIK27)*(BIB27:BIB30=BIB27)*(BIE27:BIE30&gt;BIE27))</f>
        <v>0</v>
      </c>
      <c r="BIO27" s="255">
        <f ca="1">SUMPRODUCT((BIK25:BIK29=BIK27)*(BIB25:BIB29=BIB27)*(BIE25:BIE29=BIE27)*(BIF25:BIF29&gt;BIF27))</f>
        <v>0</v>
      </c>
      <c r="BIP27" s="255">
        <f ca="1">SUMPRODUCT((BIK25:BIK29=BIK27)*(BIB25:BIB29=BIB27)*(BIE25:BIE29=BIE27)*(BIF25:BIF29=BIF27)*(BIG25:BIG29&gt;BIG27))</f>
        <v>0</v>
      </c>
      <c r="BIQ27" s="255">
        <f ca="1">SUMPRODUCT((BIK25:BIK29=BIK27)*(BIB25:BIB29=BIB27)*(BIE25:BIE29=BIE27)*(BIF25:BIF29=BIF27)*(BIG25:BIG29=BIG27)*(BIH25:BIH29&gt;BIH27))</f>
        <v>0</v>
      </c>
      <c r="BIR27" s="255" t="str">
        <f t="shared" ref="BIR27:BIR29" ca="1" si="1561">IF(BHV27&lt;&gt;"",SUM(BIL27:BIQ27)+2,"")</f>
        <v/>
      </c>
      <c r="BIS27" s="255" t="str">
        <f ca="1">IF(BHV27&lt;&gt;"",INDEX(BHV27:BHV29,MATCH(3,BIR27:BIR29,0),0),"")</f>
        <v/>
      </c>
      <c r="BJR27" s="255" t="str">
        <f ca="1">IF(BIS27&lt;&gt;"",BIS27,IF(BHU27&lt;&gt;"",BHU27,IF(BGW27&lt;&gt;"",BGW27,BFS27)))</f>
        <v>Italy</v>
      </c>
      <c r="BJS27" s="255">
        <v>3</v>
      </c>
      <c r="BJT27" s="255">
        <v>25</v>
      </c>
      <c r="BJU27" s="255" t="str">
        <f t="shared" si="98"/>
        <v>South Africa</v>
      </c>
      <c r="BJV27" s="255" t="str">
        <f ca="1">IF(OFFSET('All Players'!$W34,0,BJV$1)&lt;&gt;"",OFFSET('All Players'!$W34,0,BJV$1),"")</f>
        <v/>
      </c>
      <c r="BJW27" s="255" t="str">
        <f ca="1">IF(OFFSET('All Players'!$Y34,0,BJV$1)&lt;&gt;"",OFFSET('All Players'!$Y34,0,BJV$1),"")</f>
        <v/>
      </c>
      <c r="BJX27" s="255" t="str">
        <f t="shared" si="99"/>
        <v>Scotland</v>
      </c>
      <c r="BJY27" s="255" t="str">
        <f ca="1">IF(OFFSET('All Players'!$AA34,0,BJX$1)&lt;&gt;"",OFFSET('All Players'!$AA34,0,BJX$1),"")</f>
        <v/>
      </c>
      <c r="BJZ27" s="255" t="str">
        <f ca="1">IF(OFFSET('All Players'!$AC34,0,BJY$1)&lt;&gt;"",OFFSET('All Players'!$AC34,0,BJY$1),"")</f>
        <v/>
      </c>
      <c r="BKA27" s="255">
        <f t="shared" ca="1" si="100"/>
        <v>0</v>
      </c>
      <c r="BKB27" s="255">
        <f t="shared" ca="1" si="101"/>
        <v>0</v>
      </c>
      <c r="BKC27" s="255">
        <f t="shared" ca="1" si="102"/>
        <v>0</v>
      </c>
      <c r="BKD27" s="255">
        <f t="shared" ca="1" si="103"/>
        <v>0</v>
      </c>
      <c r="BKE27" s="255" t="str">
        <f t="shared" ca="1" si="104"/>
        <v/>
      </c>
      <c r="BKF27" s="255" t="str">
        <f t="shared" ca="1" si="105"/>
        <v/>
      </c>
      <c r="BKG27" s="255">
        <f ca="1">VLOOKUP(BKH27,BOY25:BOZ29,2,FALSE)</f>
        <v>3</v>
      </c>
      <c r="BKH27" s="255" t="s">
        <v>17</v>
      </c>
      <c r="BKI27" s="255">
        <f t="shared" ca="1" si="1357"/>
        <v>0</v>
      </c>
      <c r="BKJ27" s="255">
        <f t="shared" ca="1" si="1358"/>
        <v>0</v>
      </c>
      <c r="BKK27" s="255">
        <f t="shared" ca="1" si="1359"/>
        <v>0</v>
      </c>
      <c r="BKL27" s="255">
        <f t="shared" ca="1" si="1360"/>
        <v>0</v>
      </c>
      <c r="BKM27" s="255">
        <f t="shared" ca="1" si="1502"/>
        <v>0</v>
      </c>
      <c r="BKN27" s="255">
        <f t="shared" ca="1" si="1361"/>
        <v>1000</v>
      </c>
      <c r="BKO27" s="255">
        <f t="shared" ca="1" si="1503"/>
        <v>0</v>
      </c>
      <c r="BKP27" s="255">
        <f t="shared" ca="1" si="1504"/>
        <v>0</v>
      </c>
      <c r="BKQ27" s="255">
        <f t="shared" ca="1" si="1362"/>
        <v>1000</v>
      </c>
      <c r="BKR27" s="255">
        <f t="shared" ca="1" si="1363"/>
        <v>0</v>
      </c>
      <c r="BKS27" s="255">
        <f ca="1">SUMIF(BPB:BPB,BKH27,BPH:BPH)+SUMIF(BPE:BPE,BKH27,BPI:BPI)</f>
        <v>0</v>
      </c>
      <c r="BKT27" s="255">
        <f ca="1">SUMIF(BPB:BPB,BKH27,BPJ:BPJ)+SUMIF(BPE:BPE,BKH27,BPK:BPK)</f>
        <v>0</v>
      </c>
      <c r="BKU27" s="255">
        <f t="shared" ca="1" si="1364"/>
        <v>0</v>
      </c>
      <c r="BKV27" s="255">
        <v>15</v>
      </c>
      <c r="BKW27" s="255">
        <f t="shared" ca="1" si="1505"/>
        <v>1</v>
      </c>
      <c r="BKY27" s="255">
        <f ca="1">RANK(BKU27,BKU$25:BKU$29)+COUNTIF(BKU$25:BKU27,BKU27)-1</f>
        <v>3</v>
      </c>
      <c r="BKZ27" s="255" t="str">
        <f ca="1">INDEX(BKH$25:BKH$29,MATCH(3,BKY$25:BKY$29,0),0)</f>
        <v>Italy</v>
      </c>
      <c r="BLA27" s="255">
        <f t="shared" ca="1" si="1506"/>
        <v>1</v>
      </c>
      <c r="BLB27" s="255" t="str">
        <f ca="1">IF(AND(BLB26&lt;&gt;"",BLA27=1),BKZ27,"")</f>
        <v>Italy</v>
      </c>
      <c r="BLC27" s="255" t="str">
        <f ca="1">IF(AND(BLC26&lt;&gt;"",BLA28=2),BKZ28,"")</f>
        <v/>
      </c>
      <c r="BLD27" s="255" t="str">
        <f ca="1">IF(AND(BLD26&lt;&gt;"",BLA29=3),BKZ29,"")</f>
        <v/>
      </c>
      <c r="BLG27" s="255" t="str">
        <f t="shared" ca="1" si="1507"/>
        <v>Italy</v>
      </c>
      <c r="BLH27" s="255">
        <f ca="1">SUMPRODUCT((BPB3:BPB42=BLG27)*(BPE3:BPE42=BLG28)*(BPL3:BPL42="W"))+SUMPRODUCT((BPB3:BPB42=BLG27)*(BPE3:BPE42=BLG29)*(BPL3:BPL42="W"))+SUMPRODUCT((BPB3:BPB42=BLG27)*(BPE3:BPE42=BLG25)*(BPL3:BPL42="W"))+SUMPRODUCT((BPB3:BPB42=BLG27)*(BPE3:BPE42=BLG26)*(BPL3:BPL42="W"))+SUMPRODUCT((BPB3:BPB42=BLG28)*(BPE3:BPE42=BLG27)*(BPM3:BPM42="W"))+SUMPRODUCT((BPB3:BPB42=BLG29)*(BPE3:BPE42=BLG27)*(BPM3:BPM42="W"))+SUMPRODUCT((BPB3:BPB42=BLG25)*(BPE3:BPE42=BLG27)*(BPM3:BPM42="W"))+SUMPRODUCT((BPB3:BPB42=BLG26)*(BPE3:BPE42=BLG27)*(BPM3:BPM42="W"))</f>
        <v>0</v>
      </c>
      <c r="BLI27" s="255">
        <f ca="1">SUMPRODUCT((BPB3:BPB42=BLG27)*(BPE3:BPE42=BLG28)*(BPL3:BPL42="D"))+SUMPRODUCT((BPB3:BPB42=BLG27)*(BPE3:BPE42=BLG29)*(BPL3:BPL42="D"))+SUMPRODUCT((BPB3:BPB42=BLG27)*(BPE3:BPE42=BLG25)*(BPL3:BPL42="D"))+SUMPRODUCT((BPB3:BPB42=BLG27)*(BPE3:BPE42=BLG26)*(BPL3:BPL42="D"))+SUMPRODUCT((BPB3:BPB42=BLG28)*(BPE3:BPE42=BLG27)*(BPL3:BPL42="D"))+SUMPRODUCT((BPB3:BPB42=BLG29)*(BPE3:BPE42=BLG27)*(BPL3:BPL42="D"))+SUMPRODUCT((BPB3:BPB42=BLG25)*(BPE3:BPE42=BLG27)*(BPL3:BPL42="D"))+SUMPRODUCT((BPB3:BPB42=BLG26)*(BPE3:BPE42=BLG27)*(BPL3:BPL42="D"))</f>
        <v>0</v>
      </c>
      <c r="BLJ27" s="255">
        <f ca="1">SUMPRODUCT((BPB3:BPB42=BLG27)*(BPE3:BPE42=BLG28)*(BPL3:BPL42="L"))+SUMPRODUCT((BPB3:BPB42=BLG27)*(BPE3:BPE42=BLG29)*(BPL3:BPL42="L"))+SUMPRODUCT((BPB3:BPB42=BLG27)*(BPE3:BPE42=BLG25)*(BPL3:BPL42="L"))+SUMPRODUCT((BPB3:BPB42=BLG27)*(BPE3:BPE42=BLG26)*(BPL3:BPL42="L"))+SUMPRODUCT((BPB3:BPB42=BLG28)*(BPE3:BPE42=BLG27)*(BPM3:BPM42="L"))+SUMPRODUCT((BPB3:BPB42=BLG29)*(BPE3:BPE42=BLG27)*(BPM3:BPM42="L"))+SUMPRODUCT((BPB3:BPB42=BLG25)*(BPE3:BPE42=BLG27)*(BPM3:BPM42="L"))+SUMPRODUCT((BPB3:BPB42=BLG26)*(BPE3:BPE42=BLG27)*(BPM3:BPM42="L"))</f>
        <v>0</v>
      </c>
      <c r="BLK27" s="255">
        <f ca="1">IF(BLG27&lt;&gt;"",VLOOKUP(BLG27,BKH4:BKL29,5,FALSE),0)</f>
        <v>0</v>
      </c>
      <c r="BLL27" s="255">
        <f ca="1">IF(BLG27&lt;&gt;"",VLOOKUP(BLG27,BKH4:BKM29,6,FALSE),0)</f>
        <v>0</v>
      </c>
      <c r="BLM27" s="255">
        <f ca="1">BLK27-BLL27+1000</f>
        <v>1000</v>
      </c>
      <c r="BLN27" s="255">
        <f ca="1">IF(BLG27&lt;&gt;"",VLOOKUP(BLG27,BKH4:BKO29,8,FALSE),0)</f>
        <v>0</v>
      </c>
      <c r="BLO27" s="255">
        <f ca="1">IF(BLG27&lt;&gt;"",VLOOKUP(BLG27,BKH4:BKP29,9,FALSE),0)</f>
        <v>0</v>
      </c>
      <c r="BLP27" s="255">
        <f ca="1">IF(BLG27&lt;&gt;"",BLN27-BLO27+1000,"")</f>
        <v>1000</v>
      </c>
      <c r="BLQ27" s="255">
        <f ca="1">IF(BLG27&lt;&gt;"",VLOOKUP(BLG27,BKH25:BKL29,5,FALSE),"")</f>
        <v>0</v>
      </c>
      <c r="BLR27" s="255">
        <f ca="1">IF(BLG27&lt;&gt;"",VLOOKUP(BLG27,BKH25:BKO29,8,FALSE),"")</f>
        <v>0</v>
      </c>
      <c r="BLS27" s="255">
        <f ca="1">IF(BLG27&lt;&gt;"",VLOOKUP(BLG27,BKH25:BKV29,15,FALSE),"")</f>
        <v>15</v>
      </c>
      <c r="BLT27" s="255">
        <f ca="1">SUMPRODUCT((BPB3:BPB42=BLG27)*(BPE3:BPE42=BLG28)*BPH3:BPH42)+SUMPRODUCT((BPB3:BPB42=BLG27)*(BPE3:BPE42=BLG29)*BPH3:BPH42)+SUMPRODUCT((BPB3:BPB42=BLG27)*(BPE3:BPE42=BLG25)*BPH3:BPH42)+SUMPRODUCT((BPB3:BPB42=BLG27)*(BPE3:BPE42=BLG26)*BPH3:BPH42)+SUMPRODUCT((BPB3:BPB42=BLG28)*(BPE3:BPE42=BLG27)*BPI3:BPI42)+SUMPRODUCT((BPB3:BPB42=BLG29)*(BPE3:BPE42=BLG27)*BPI3:BPI42)+SUMPRODUCT((BPB3:BPB42=BLG25)*(BPE3:BPE42=BLG27)*BPI3:BPI42)+SUMPRODUCT((BPB3:BPB42=BLG26)*(BPE3:BPE42=BLG27)*BPI3:BPI42)</f>
        <v>0</v>
      </c>
      <c r="BLU27" s="255">
        <f ca="1">SUMPRODUCT((BPB3:BPB42=BLG27)*(BPE3:BPE42=BLG28)*BPJ3:BPJ42)+SUMPRODUCT((BPB3:BPB42=BLG27)*(BPE3:BPE42=BLG29)*BPJ3:BPJ42)+SUMPRODUCT((BPB3:BPB42=BLG27)*(BPE3:BPE42=BLG25)*BPJ3:BPJ42)+SUMPRODUCT((BPB3:BPB42=BLG27)*(BPE3:BPE42=BLG26)*BPJ3:BPJ42)+SUMPRODUCT((BPB3:BPB42=BLG28)*(BPE3:BPE42=BLG27)*BPK3:BPK42)+SUMPRODUCT((BPB3:BPB42=BLG29)*(BPE3:BPE42=BLG27)*BPK3:BPK42)+SUMPRODUCT((BPB3:BPB42=BLG25)*(BPE3:BPE42=BLG27)*BPK3:BPK42)+SUMPRODUCT((BPB3:BPB42=BLG26)*(BPE3:BPE42=BLG27)*BPK3:BPK42)</f>
        <v>0</v>
      </c>
      <c r="BLV27" s="255">
        <f ca="1">IF(BLG27&lt;&gt;"",BLH27*4+BLI27*2+BLT27+BLU27,"")</f>
        <v>0</v>
      </c>
      <c r="BLW27" s="255">
        <f ca="1">IF(BLG27&lt;&gt;"",RANK(BLV27,BLV25:BLV29),"")</f>
        <v>1</v>
      </c>
      <c r="BLX27" s="255">
        <f ca="1">SUMPRODUCT((BLV25:BLV29=BLV27)*(BLM25:BLM29&gt;BLM27))</f>
        <v>0</v>
      </c>
      <c r="BLY27" s="255">
        <f ca="1">SUMPRODUCT((BLV25:BLV29=BLV27)*(BLM25:BLM29=BLM27)*(BLP25:BLP29&gt;BLP27))</f>
        <v>0</v>
      </c>
      <c r="BLZ27" s="255">
        <f ca="1">SUMPRODUCT((BLV25:BLV29=BLV27)*(BLM25:BLM29=BLM27)*(BLP25:BLP29=BLP27)*(BLQ25:BLQ29&gt;BLQ27))</f>
        <v>0</v>
      </c>
      <c r="BMA27" s="255">
        <f ca="1">SUMPRODUCT((BLV25:BLV29=BLV27)*(BLM25:BLM29=BLM27)*(BLP25:BLP29=BLP27)*(BLQ25:BLQ29=BLQ27)*(BLR25:BLR29&gt;BLR27))</f>
        <v>0</v>
      </c>
      <c r="BMB27" s="255">
        <f ca="1">SUMPRODUCT((BLV25:BLV29=BLV27)*(BLM25:BLM29=BLM27)*(BLP25:BLP29=BLP27)*(BLQ25:BLQ29=BLQ27)*(BLR25:BLR29=BLR27)*(BLS25:BLS29&gt;BLS27))</f>
        <v>2</v>
      </c>
      <c r="BMC27" s="255">
        <f t="shared" ca="1" si="1365"/>
        <v>3</v>
      </c>
      <c r="BMD27" s="255" t="str">
        <f ca="1">IF(BLG27&lt;&gt;"",INDEX(BLG25:BLG29,MATCH(3,BMC25:BMC29,0),0),"")</f>
        <v>Italy</v>
      </c>
      <c r="BME27" s="255" t="str">
        <f ca="1">IF(BLC26&lt;&gt;"",BLC26,"")</f>
        <v/>
      </c>
      <c r="BMF27" s="255">
        <f ca="1">SUMPRODUCT((BPB3:BPB42=BME27)*(BPE3:BPE42=BME28)*(BPL3:BPL42="W"))+SUMPRODUCT((BPB3:BPB42=BME27)*(BPE3:BPE42=BME29)*(BPL3:BPL42="W"))+SUMPRODUCT((BPB3:BPB42=BME27)*(BPE3:BPE42=BME26)*(BPL3:BPL42="W"))+SUMPRODUCT((BPB3:BPB42=BME28)*(BPE3:BPE42=BME27)*(BPM3:BPM42="W"))+SUMPRODUCT((BPB3:BPB42=BME29)*(BPE3:BPE42=BME27)*(BPM3:BPM42="W"))+SUMPRODUCT((BPB3:BPB42=BME26)*(BPE3:BPE42=BME27)*(BPM3:BPM42="W"))</f>
        <v>0</v>
      </c>
      <c r="BMG27" s="255">
        <f ca="1">SUMPRODUCT((BPB3:BPB42=BME27)*(BPE3:BPE42=BME28)*(BPL3:BPL42="D"))+SUMPRODUCT((BPB3:BPB42=BME27)*(BPE3:BPE42=BME29)*(BPL3:BPL42="D"))+SUMPRODUCT((BPB3:BPB42=BME27)*(BPE3:BPE42=BME26)*(BPL3:BPL42="D"))+SUMPRODUCT((BPB3:BPB42=BME28)*(BPE3:BPE42=BME27)*(BPL3:BPL42="D"))+SUMPRODUCT((BPB3:BPB42=BME29)*(BPE3:BPE42=BME27)*(BPL3:BPL42="D"))+SUMPRODUCT((BPB3:BPB42=BME26)*(BPE3:BPE42=BME27)*(BPL3:BPL42="D"))</f>
        <v>0</v>
      </c>
      <c r="BMH27" s="255">
        <f ca="1">SUMPRODUCT((BPB3:BPB42=BME27)*(BPE3:BPE42=BME28)*(BPL3:BPL42="L"))+SUMPRODUCT((BPB3:BPB42=BME27)*(BPE3:BPE42=BME29)*(BPL3:BPL42="L"))+SUMPRODUCT((BPB3:BPB42=BME27)*(BPE3:BPE42=BME26)*(BPL3:BPL42="L"))+SUMPRODUCT((BPB3:BPB42=BME28)*(BPE3:BPE42=BME27)*(BPM3:BPM42="L"))+SUMPRODUCT((BPB3:BPB42=BME29)*(BPE3:BPE42=BME27)*(BPM3:BPM42="L"))+SUMPRODUCT((BPB3:BPB42=BME26)*(BPE3:BPE42=BME27)*(BPM3:BPM42="L"))</f>
        <v>0</v>
      </c>
      <c r="BMI27" s="255">
        <f ca="1">IF(BME27&lt;&gt;"",VLOOKUP(BME27,BKH4:BKL29,5,FALSE),0)</f>
        <v>0</v>
      </c>
      <c r="BMJ27" s="255">
        <f ca="1">IF(BME27&lt;&gt;"",VLOOKUP(BME27,BKH4:BKM29,6,FALSE),0)</f>
        <v>0</v>
      </c>
      <c r="BMK27" s="255">
        <f ca="1">BMI27-BMJ27+1000</f>
        <v>1000</v>
      </c>
      <c r="BML27" s="255">
        <f ca="1">IF(BME27&lt;&gt;"",VLOOKUP(BME27,BKH4:BKO29,8,FALSE),0)</f>
        <v>0</v>
      </c>
      <c r="BMM27" s="255">
        <f ca="1">IF(BME27&lt;&gt;"",VLOOKUP(BME27,BKH4:BKP29,9,FALSE),0)</f>
        <v>0</v>
      </c>
      <c r="BMN27" s="255">
        <f t="shared" ref="BMN27" ca="1" si="1562">BML27-BMM27+1000</f>
        <v>1000</v>
      </c>
      <c r="BMO27" s="255" t="str">
        <f ca="1">IF(BME27&lt;&gt;"",VLOOKUP(BME27,BKH25:BKL29,5,FALSE),"")</f>
        <v/>
      </c>
      <c r="BMP27" s="255" t="str">
        <f ca="1">IF(BME27&lt;&gt;"",VLOOKUP(BME27,BKH25:BKO29,8,FALSE),"")</f>
        <v/>
      </c>
      <c r="BMQ27" s="255" t="str">
        <f ca="1">IF(BME27&lt;&gt;"",VLOOKUP(BME27,BKH25:BKV29,15,FALSE),"")</f>
        <v/>
      </c>
      <c r="BMR27" s="255">
        <f ca="1">SUMPRODUCT((BPB3:BPB42=BME27)*(BPE3:BPE42=BME28)*BPH3:BPH42)+SUMPRODUCT((BPB3:BPB42=BME27)*(BPE3:BPE42=BME29)*BPH3:BPH42)+SUMPRODUCT((BPB3:BPB42=BME27)*(BPE3:BPE42=BME26)*BPH3:BPH42)+SUMPRODUCT((BPB3:BPB42=BME28)*(BPE3:BPE42=BME27)*BPI3:BPI42)+SUMPRODUCT((BPB3:BPB42=BME29)*(BPE3:BPE42=BME27)*BPI3:BPI42)+SUMPRODUCT((BPB3:BPB42=BME26)*(BPE3:BPE42=BME27)*BPI3:BPI42)</f>
        <v>0</v>
      </c>
      <c r="BMS27" s="255">
        <f ca="1">SUMPRODUCT((BPB3:BPB42=BME27)*(BPE3:BPE42=BME28)*BPJ3:BPJ42)+SUMPRODUCT((BPB3:BPB42=BME27)*(BPE3:BPE42=BME29)*BPJ3:BPJ42)+SUMPRODUCT((BPB3:BPB42=BME27)*(BPE3:BPE42=BME26)*BPJ3:BPJ42)+SUMPRODUCT((BPB3:BPB42=BME28)*(BPE3:BPE42=BME27)*BPK3:BPK42)+SUMPRODUCT((BPB3:BPB42=BME29)*(BPE3:BPE42=BME27)*BPK3:BPK42)+SUMPRODUCT((BPB3:BPB42=BME26)*(BPE3:BPE42=BME27)*BPK3:BPK42)</f>
        <v>0</v>
      </c>
      <c r="BMT27" s="255">
        <f ca="1">BMF27*4+BMG27*2+BMR27+BMS27</f>
        <v>0</v>
      </c>
      <c r="BMU27" s="255" t="str">
        <f ca="1">IF(BME27&lt;&gt;"",RANK(BMT27,BMT26:BMT29),"")</f>
        <v/>
      </c>
      <c r="BMV27" s="255">
        <f ca="1">SUMPRODUCT((BMT26:BMT29=BMT27)*(BMK26:BMK29&gt;BMK27))</f>
        <v>0</v>
      </c>
      <c r="BMW27" s="255">
        <f ca="1">SUMPRODUCT((BMT26:BMT29=BMT27)*(BMK26:BMK29=BMK27)*(BMN26:BMN29&gt;BMN27))</f>
        <v>0</v>
      </c>
      <c r="BMX27" s="255">
        <f ca="1">SUMPRODUCT((BMT25:BMT29=BMT27)*(BMK25:BMK29=BMK27)*(BMN25:BMN29=BMN27)*(BMO25:BMO29&gt;BMO27))</f>
        <v>0</v>
      </c>
      <c r="BMY27" s="255">
        <f ca="1">SUMPRODUCT((BMT25:BMT29=BMT27)*(BMK25:BMK29=BMK27)*(BMN25:BMN29=BMN27)*(BMO25:BMO29=BMO27)*(BMP25:BMP29&gt;BMP27))</f>
        <v>0</v>
      </c>
      <c r="BMZ27" s="255">
        <f ca="1">SUMPRODUCT((BMT25:BMT29=BMT27)*(BMK25:BMK29=BMK27)*(BMN25:BMN29=BMN27)*(BMO25:BMO29=BMO27)*(BMP25:BMP29=BMP27)*(BMQ25:BMQ29&gt;BMQ27))</f>
        <v>0</v>
      </c>
      <c r="BNA27" s="255" t="str">
        <f t="shared" ca="1" si="1510"/>
        <v/>
      </c>
      <c r="BNB27" s="255" t="str">
        <f ca="1">IF(BME27&lt;&gt;"",INDEX(BME26:BME29,MATCH(3,BNA26:BNA29,0),0),"")</f>
        <v/>
      </c>
      <c r="BNC27" s="255" t="str">
        <f ca="1">IF(BLD25&lt;&gt;"",BLD25,"")</f>
        <v/>
      </c>
      <c r="BND27" s="255">
        <f ca="1">SUMPRODUCT((BPB3:BPB42=BNC27)*(BPE3:BPE42=BNC28)*(BPL3:BPL42="W"))+SUMPRODUCT((BPB3:BPB42=BNC27)*(BPE3:BPE42=BNC29)*(BPL3:BPL42="W"))+SUMPRODUCT((BPB3:BPB42=BNC27)*(BPE3:BPE42=BNC30)*(BPL3:BPL42="W"))+SUMPRODUCT((BPB3:BPB42=BNC28)*(BPE3:BPE42=BNC27)*(BPM3:BPM42="W"))+SUMPRODUCT((BPB3:BPB42=BNC29)*(BPE3:BPE42=BNC27)*(BPM3:BPM42="W"))+SUMPRODUCT((BPB3:BPB42=BNC30)*(BPE3:BPE42=BNC27)*(BPM3:BPM42="W"))</f>
        <v>0</v>
      </c>
      <c r="BNE27" s="255">
        <f ca="1">SUMPRODUCT((BPB3:BPB42=BNC27)*(BPE3:BPE42=BNC28)*(BPL3:BPL42="D"))+SUMPRODUCT((BPB3:BPB42=BNC27)*(BPE3:BPE42=BNC29)*(BPL3:BPL42="D"))+SUMPRODUCT((BPB3:BPB42=BNC27)*(BPE3:BPE42=BNC30)*(BPL3:BPL42="D"))+SUMPRODUCT((BPB3:BPB42=BNC28)*(BPE3:BPE42=BNC27)*(BPL3:BPL42="D"))+SUMPRODUCT((BPB3:BPB42=BNC29)*(BPE3:BPE42=BNC27)*(BPL3:BPL42="D"))+SUMPRODUCT((BPB3:BPB42=BNC30)*(BPE3:BPE42=BNC27)*(BPL3:BPL42="D"))</f>
        <v>0</v>
      </c>
      <c r="BNF27" s="255">
        <f ca="1">SUMPRODUCT((BPB3:BPB42=BNC27)*(BPE3:BPE42=BNC28)*(BPL3:BPL42="L"))+SUMPRODUCT((BPB3:BPB42=BNC27)*(BPE3:BPE42=BNC29)*(BPL3:BPL42="L"))+SUMPRODUCT((BPB3:BPB42=BNC27)*(BPE3:BPE42=BNC30)*(BPL3:BPL42="L"))+SUMPRODUCT((BPB3:BPB42=BNC28)*(BPE3:BPE42=BNC27)*(BPM3:BPM42="L"))+SUMPRODUCT((BPB3:BPB42=BNC29)*(BPE3:BPE42=BNC27)*(BPM3:BPM42="L"))+SUMPRODUCT((BPB3:BPB42=BNC30)*(BPE3:BPE42=BNC27)*(BPM3:BPM42="L"))</f>
        <v>0</v>
      </c>
      <c r="BNG27" s="255">
        <f ca="1">IF(BNC27&lt;&gt;"",VLOOKUP(BNC27,BKH4:BKL29,5,FALSE),0)</f>
        <v>0</v>
      </c>
      <c r="BNH27" s="255">
        <f ca="1">IF(BNC27&lt;&gt;"",VLOOKUP(BNC27,BKH4:BKM29,6,FALSE),0)</f>
        <v>0</v>
      </c>
      <c r="BNI27" s="255">
        <f ca="1">BNG27-BNH27+1000</f>
        <v>1000</v>
      </c>
      <c r="BNJ27" s="255">
        <f ca="1">IF(BNC27&lt;&gt;"",VLOOKUP(BNC27,BKH4:BKO29,8,FALSE),0)</f>
        <v>0</v>
      </c>
      <c r="BNK27" s="255">
        <f ca="1">IF(BNC27&lt;&gt;"",VLOOKUP(BNC27,BKH4:BKP29,9,FALSE),0)</f>
        <v>0</v>
      </c>
      <c r="BNL27" s="255">
        <f ca="1">BNJ27-BNK27+1000</f>
        <v>1000</v>
      </c>
      <c r="BNM27" s="255" t="str">
        <f ca="1">IF(BNC27&lt;&gt;"",VLOOKUP(BNC27,BKH25:BKL29,5,FALSE),"")</f>
        <v/>
      </c>
      <c r="BNN27" s="255" t="str">
        <f ca="1">IF(BNC27&lt;&gt;"",VLOOKUP(BNC27,BKH25:BKO29,8,FALSE),"")</f>
        <v/>
      </c>
      <c r="BNO27" s="255" t="str">
        <f ca="1">IF(BNC27&lt;&gt;"",VLOOKUP(BNC27,BKH25:BKV29,15,FALSE),"")</f>
        <v/>
      </c>
      <c r="BNP27" s="255">
        <f ca="1">SUMPRODUCT((BPB3:BPB42=BNC27)*(BPE3:BPE42=BNC28)*BPH3:BPH42)+SUMPRODUCT((BPB3:BPB42=BNC27)*(BPE3:BPE42=BNC29)*BPH3:BPH42)+SUMPRODUCT((BPB3:BPB42=BNC27)*(BPE3:BPE42=BNC30)*BPH3:BPH42)+SUMPRODUCT((BPB3:BPB42=BNC28)*(BPE3:BPE42=BNC27)*BPI3:BPI42)+SUMPRODUCT((BPB3:BPB42=BNC29)*(BPE3:BPE42=BNC27)*BPI3:BPI42)+SUMPRODUCT((BPB3:BPB42=BNC30)*(BPE3:BPE42=BNC27)*BPI3:BPI42)</f>
        <v>0</v>
      </c>
      <c r="BNQ27" s="255">
        <f ca="1">SUMPRODUCT((BPB3:BPB42=BNC27)*(BPE3:BPE42=BNC28)*BPJ3:BPJ42)+SUMPRODUCT((BPB3:BPB42=BNC27)*(BPE3:BPE42=BNC29)*BPJ3:BPJ42)+SUMPRODUCT((BPB3:BPB42=BNC27)*(BPE3:BPE42=BNC30)*BPJ3:BPJ42)+SUMPRODUCT((BPB3:BPB42=BNC28)*(BPE3:BPE42=BNC27)*BPK3:BPK42)+SUMPRODUCT((BPB3:BPB42=BNC29)*(BPE3:BPE42=BNC27)*BPK3:BPK42)+SUMPRODUCT((BPB3:BPB42=BNC30)*(BPE3:BPE42=BNC27)*BPK3:BPK42)</f>
        <v>0</v>
      </c>
      <c r="BNR27" s="255">
        <f ca="1">BND27*4+BNE27*2+BNP27+BNQ27</f>
        <v>0</v>
      </c>
      <c r="BNS27" s="255" t="str">
        <f ca="1">IF(BNC27&lt;&gt;"",RANK(BNR27,BNR27:BNR30),"")</f>
        <v/>
      </c>
      <c r="BNT27" s="255">
        <f ca="1">SUMPRODUCT((BNR27:BNR30=BNR27)*(BNI27:BNI30&gt;BNI27))</f>
        <v>0</v>
      </c>
      <c r="BNU27" s="255">
        <f ca="1">SUMPRODUCT((BNR27:BNR30=BNR27)*(BNI27:BNI30=BNI27)*(BNL27:BNL30&gt;BNL27))</f>
        <v>0</v>
      </c>
      <c r="BNV27" s="255">
        <f ca="1">SUMPRODUCT((BNR25:BNR29=BNR27)*(BNI25:BNI29=BNI27)*(BNL25:BNL29=BNL27)*(BNM25:BNM29&gt;BNM27))</f>
        <v>0</v>
      </c>
      <c r="BNW27" s="255">
        <f ca="1">SUMPRODUCT((BNR25:BNR29=BNR27)*(BNI25:BNI29=BNI27)*(BNL25:BNL29=BNL27)*(BNM25:BNM29=BNM27)*(BNN25:BNN29&gt;BNN27))</f>
        <v>0</v>
      </c>
      <c r="BNX27" s="255">
        <f ca="1">SUMPRODUCT((BNR25:BNR29=BNR27)*(BNI25:BNI29=BNI27)*(BNL25:BNL29=BNL27)*(BNM25:BNM29=BNM27)*(BNN25:BNN29=BNN27)*(BNO25:BNO29&gt;BNO27))</f>
        <v>0</v>
      </c>
      <c r="BNY27" s="255" t="str">
        <f t="shared" ref="BNY27:BNY29" ca="1" si="1563">IF(BNC27&lt;&gt;"",SUM(BNS27:BNX27)+2,"")</f>
        <v/>
      </c>
      <c r="BNZ27" s="255" t="str">
        <f ca="1">IF(BNC27&lt;&gt;"",INDEX(BNC27:BNC29,MATCH(3,BNY27:BNY29,0),0),"")</f>
        <v/>
      </c>
      <c r="BOY27" s="255" t="str">
        <f ca="1">IF(BNZ27&lt;&gt;"",BNZ27,IF(BNB27&lt;&gt;"",BNB27,IF(BMD27&lt;&gt;"",BMD27,BKZ27)))</f>
        <v>Italy</v>
      </c>
      <c r="BOZ27" s="255">
        <v>3</v>
      </c>
      <c r="BPA27" s="255">
        <v>25</v>
      </c>
      <c r="BPB27" s="255" t="str">
        <f t="shared" si="106"/>
        <v>South Africa</v>
      </c>
      <c r="BPC27" s="255" t="str">
        <f ca="1">IF(OFFSET('All Players'!$W34,0,BPC$1)&lt;&gt;"",OFFSET('All Players'!$W34,0,BPC$1),"")</f>
        <v/>
      </c>
      <c r="BPD27" s="255" t="str">
        <f ca="1">IF(OFFSET('All Players'!$Y34,0,BPC$1)&lt;&gt;"",OFFSET('All Players'!$Y34,0,BPC$1),"")</f>
        <v/>
      </c>
      <c r="BPE27" s="255" t="str">
        <f t="shared" si="107"/>
        <v>Scotland</v>
      </c>
      <c r="BPF27" s="255" t="str">
        <f ca="1">IF(OFFSET('All Players'!$AA34,0,BPE$1)&lt;&gt;"",OFFSET('All Players'!$AA34,0,BPE$1),"")</f>
        <v/>
      </c>
      <c r="BPG27" s="255" t="str">
        <f ca="1">IF(OFFSET('All Players'!$AC34,0,BPF$1)&lt;&gt;"",OFFSET('All Players'!$AC34,0,BPF$1),"")</f>
        <v/>
      </c>
      <c r="BPH27" s="255">
        <f t="shared" ca="1" si="108"/>
        <v>0</v>
      </c>
      <c r="BPI27" s="255">
        <f t="shared" ca="1" si="109"/>
        <v>0</v>
      </c>
      <c r="BPJ27" s="255">
        <f t="shared" ca="1" si="110"/>
        <v>0</v>
      </c>
      <c r="BPK27" s="255">
        <f t="shared" ca="1" si="111"/>
        <v>0</v>
      </c>
      <c r="BPL27" s="255" t="str">
        <f t="shared" ca="1" si="112"/>
        <v/>
      </c>
      <c r="BPM27" s="255" t="str">
        <f t="shared" ca="1" si="113"/>
        <v/>
      </c>
      <c r="BPN27" s="255">
        <f ca="1">VLOOKUP(BPO27,BUF25:BUG29,2,FALSE)</f>
        <v>3</v>
      </c>
      <c r="BPO27" s="255" t="s">
        <v>17</v>
      </c>
      <c r="BPP27" s="255">
        <f t="shared" ca="1" si="1366"/>
        <v>0</v>
      </c>
      <c r="BPQ27" s="255">
        <f t="shared" ca="1" si="1367"/>
        <v>0</v>
      </c>
      <c r="BPR27" s="255">
        <f t="shared" ca="1" si="1368"/>
        <v>0</v>
      </c>
      <c r="BPS27" s="255">
        <f t="shared" ca="1" si="1369"/>
        <v>0</v>
      </c>
      <c r="BPT27" s="255">
        <f t="shared" ca="1" si="1511"/>
        <v>0</v>
      </c>
      <c r="BPU27" s="255">
        <f t="shared" ca="1" si="1370"/>
        <v>1000</v>
      </c>
      <c r="BPV27" s="255">
        <f t="shared" ca="1" si="1512"/>
        <v>0</v>
      </c>
      <c r="BPW27" s="255">
        <f t="shared" ca="1" si="1513"/>
        <v>0</v>
      </c>
      <c r="BPX27" s="255">
        <f t="shared" ca="1" si="1371"/>
        <v>1000</v>
      </c>
      <c r="BPY27" s="255">
        <f t="shared" ca="1" si="1372"/>
        <v>0</v>
      </c>
      <c r="BPZ27" s="255">
        <f ca="1">SUMIF(BUI:BUI,BPO27,BUO:BUO)+SUMIF(BUL:BUL,BPO27,BUP:BUP)</f>
        <v>0</v>
      </c>
      <c r="BQA27" s="255">
        <f ca="1">SUMIF(BUI:BUI,BPO27,BUQ:BUQ)+SUMIF(BUL:BUL,BPO27,BUR:BUR)</f>
        <v>0</v>
      </c>
      <c r="BQB27" s="255">
        <f t="shared" ca="1" si="1373"/>
        <v>0</v>
      </c>
      <c r="BQC27" s="255">
        <v>15</v>
      </c>
      <c r="BQD27" s="255">
        <f t="shared" ca="1" si="1514"/>
        <v>1</v>
      </c>
      <c r="BQF27" s="255">
        <f ca="1">RANK(BQB27,BQB$25:BQB$29)+COUNTIF(BQB$25:BQB27,BQB27)-1</f>
        <v>3</v>
      </c>
      <c r="BQG27" s="255" t="str">
        <f ca="1">INDEX(BPO$25:BPO$29,MATCH(3,BQF$25:BQF$29,0),0)</f>
        <v>Italy</v>
      </c>
      <c r="BQH27" s="255">
        <f t="shared" ca="1" si="1515"/>
        <v>1</v>
      </c>
      <c r="BQI27" s="255" t="str">
        <f ca="1">IF(AND(BQI26&lt;&gt;"",BQH27=1),BQG27,"")</f>
        <v>Italy</v>
      </c>
      <c r="BQJ27" s="255" t="str">
        <f ca="1">IF(AND(BQJ26&lt;&gt;"",BQH28=2),BQG28,"")</f>
        <v/>
      </c>
      <c r="BQK27" s="255" t="str">
        <f ca="1">IF(AND(BQK26&lt;&gt;"",BQH29=3),BQG29,"")</f>
        <v/>
      </c>
      <c r="BQN27" s="255" t="str">
        <f t="shared" ca="1" si="1516"/>
        <v>Italy</v>
      </c>
      <c r="BQO27" s="255">
        <f ca="1">SUMPRODUCT((BUI3:BUI42=BQN27)*(BUL3:BUL42=BQN28)*(BUS3:BUS42="W"))+SUMPRODUCT((BUI3:BUI42=BQN27)*(BUL3:BUL42=BQN29)*(BUS3:BUS42="W"))+SUMPRODUCT((BUI3:BUI42=BQN27)*(BUL3:BUL42=BQN25)*(BUS3:BUS42="W"))+SUMPRODUCT((BUI3:BUI42=BQN27)*(BUL3:BUL42=BQN26)*(BUS3:BUS42="W"))+SUMPRODUCT((BUI3:BUI42=BQN28)*(BUL3:BUL42=BQN27)*(BUT3:BUT42="W"))+SUMPRODUCT((BUI3:BUI42=BQN29)*(BUL3:BUL42=BQN27)*(BUT3:BUT42="W"))+SUMPRODUCT((BUI3:BUI42=BQN25)*(BUL3:BUL42=BQN27)*(BUT3:BUT42="W"))+SUMPRODUCT((BUI3:BUI42=BQN26)*(BUL3:BUL42=BQN27)*(BUT3:BUT42="W"))</f>
        <v>0</v>
      </c>
      <c r="BQP27" s="255">
        <f ca="1">SUMPRODUCT((BUI3:BUI42=BQN27)*(BUL3:BUL42=BQN28)*(BUS3:BUS42="D"))+SUMPRODUCT((BUI3:BUI42=BQN27)*(BUL3:BUL42=BQN29)*(BUS3:BUS42="D"))+SUMPRODUCT((BUI3:BUI42=BQN27)*(BUL3:BUL42=BQN25)*(BUS3:BUS42="D"))+SUMPRODUCT((BUI3:BUI42=BQN27)*(BUL3:BUL42=BQN26)*(BUS3:BUS42="D"))+SUMPRODUCT((BUI3:BUI42=BQN28)*(BUL3:BUL42=BQN27)*(BUS3:BUS42="D"))+SUMPRODUCT((BUI3:BUI42=BQN29)*(BUL3:BUL42=BQN27)*(BUS3:BUS42="D"))+SUMPRODUCT((BUI3:BUI42=BQN25)*(BUL3:BUL42=BQN27)*(BUS3:BUS42="D"))+SUMPRODUCT((BUI3:BUI42=BQN26)*(BUL3:BUL42=BQN27)*(BUS3:BUS42="D"))</f>
        <v>0</v>
      </c>
      <c r="BQQ27" s="255">
        <f ca="1">SUMPRODUCT((BUI3:BUI42=BQN27)*(BUL3:BUL42=BQN28)*(BUS3:BUS42="L"))+SUMPRODUCT((BUI3:BUI42=BQN27)*(BUL3:BUL42=BQN29)*(BUS3:BUS42="L"))+SUMPRODUCT((BUI3:BUI42=BQN27)*(BUL3:BUL42=BQN25)*(BUS3:BUS42="L"))+SUMPRODUCT((BUI3:BUI42=BQN27)*(BUL3:BUL42=BQN26)*(BUS3:BUS42="L"))+SUMPRODUCT((BUI3:BUI42=BQN28)*(BUL3:BUL42=BQN27)*(BUT3:BUT42="L"))+SUMPRODUCT((BUI3:BUI42=BQN29)*(BUL3:BUL42=BQN27)*(BUT3:BUT42="L"))+SUMPRODUCT((BUI3:BUI42=BQN25)*(BUL3:BUL42=BQN27)*(BUT3:BUT42="L"))+SUMPRODUCT((BUI3:BUI42=BQN26)*(BUL3:BUL42=BQN27)*(BUT3:BUT42="L"))</f>
        <v>0</v>
      </c>
      <c r="BQR27" s="255">
        <f ca="1">IF(BQN27&lt;&gt;"",VLOOKUP(BQN27,BPO4:BPS29,5,FALSE),0)</f>
        <v>0</v>
      </c>
      <c r="BQS27" s="255">
        <f ca="1">IF(BQN27&lt;&gt;"",VLOOKUP(BQN27,BPO4:BPT29,6,FALSE),0)</f>
        <v>0</v>
      </c>
      <c r="BQT27" s="255">
        <f ca="1">BQR27-BQS27+1000</f>
        <v>1000</v>
      </c>
      <c r="BQU27" s="255">
        <f ca="1">IF(BQN27&lt;&gt;"",VLOOKUP(BQN27,BPO4:BPV29,8,FALSE),0)</f>
        <v>0</v>
      </c>
      <c r="BQV27" s="255">
        <f ca="1">IF(BQN27&lt;&gt;"",VLOOKUP(BQN27,BPO4:BPW29,9,FALSE),0)</f>
        <v>0</v>
      </c>
      <c r="BQW27" s="255">
        <f ca="1">IF(BQN27&lt;&gt;"",BQU27-BQV27+1000,"")</f>
        <v>1000</v>
      </c>
      <c r="BQX27" s="255">
        <f ca="1">IF(BQN27&lt;&gt;"",VLOOKUP(BQN27,BPO25:BPS29,5,FALSE),"")</f>
        <v>0</v>
      </c>
      <c r="BQY27" s="255">
        <f ca="1">IF(BQN27&lt;&gt;"",VLOOKUP(BQN27,BPO25:BPV29,8,FALSE),"")</f>
        <v>0</v>
      </c>
      <c r="BQZ27" s="255">
        <f ca="1">IF(BQN27&lt;&gt;"",VLOOKUP(BQN27,BPO25:BQC29,15,FALSE),"")</f>
        <v>15</v>
      </c>
      <c r="BRA27" s="255">
        <f ca="1">SUMPRODUCT((BUI3:BUI42=BQN27)*(BUL3:BUL42=BQN28)*BUO3:BUO42)+SUMPRODUCT((BUI3:BUI42=BQN27)*(BUL3:BUL42=BQN29)*BUO3:BUO42)+SUMPRODUCT((BUI3:BUI42=BQN27)*(BUL3:BUL42=BQN25)*BUO3:BUO42)+SUMPRODUCT((BUI3:BUI42=BQN27)*(BUL3:BUL42=BQN26)*BUO3:BUO42)+SUMPRODUCT((BUI3:BUI42=BQN28)*(BUL3:BUL42=BQN27)*BUP3:BUP42)+SUMPRODUCT((BUI3:BUI42=BQN29)*(BUL3:BUL42=BQN27)*BUP3:BUP42)+SUMPRODUCT((BUI3:BUI42=BQN25)*(BUL3:BUL42=BQN27)*BUP3:BUP42)+SUMPRODUCT((BUI3:BUI42=BQN26)*(BUL3:BUL42=BQN27)*BUP3:BUP42)</f>
        <v>0</v>
      </c>
      <c r="BRB27" s="255">
        <f ca="1">SUMPRODUCT((BUI3:BUI42=BQN27)*(BUL3:BUL42=BQN28)*BUQ3:BUQ42)+SUMPRODUCT((BUI3:BUI42=BQN27)*(BUL3:BUL42=BQN29)*BUQ3:BUQ42)+SUMPRODUCT((BUI3:BUI42=BQN27)*(BUL3:BUL42=BQN25)*BUQ3:BUQ42)+SUMPRODUCT((BUI3:BUI42=BQN27)*(BUL3:BUL42=BQN26)*BUQ3:BUQ42)+SUMPRODUCT((BUI3:BUI42=BQN28)*(BUL3:BUL42=BQN27)*BUR3:BUR42)+SUMPRODUCT((BUI3:BUI42=BQN29)*(BUL3:BUL42=BQN27)*BUR3:BUR42)+SUMPRODUCT((BUI3:BUI42=BQN25)*(BUL3:BUL42=BQN27)*BUR3:BUR42)+SUMPRODUCT((BUI3:BUI42=BQN26)*(BUL3:BUL42=BQN27)*BUR3:BUR42)</f>
        <v>0</v>
      </c>
      <c r="BRC27" s="255">
        <f ca="1">IF(BQN27&lt;&gt;"",BQO27*4+BQP27*2+BRA27+BRB27,"")</f>
        <v>0</v>
      </c>
      <c r="BRD27" s="255">
        <f ca="1">IF(BQN27&lt;&gt;"",RANK(BRC27,BRC25:BRC29),"")</f>
        <v>1</v>
      </c>
      <c r="BRE27" s="255">
        <f ca="1">SUMPRODUCT((BRC25:BRC29=BRC27)*(BQT25:BQT29&gt;BQT27))</f>
        <v>0</v>
      </c>
      <c r="BRF27" s="255">
        <f ca="1">SUMPRODUCT((BRC25:BRC29=BRC27)*(BQT25:BQT29=BQT27)*(BQW25:BQW29&gt;BQW27))</f>
        <v>0</v>
      </c>
      <c r="BRG27" s="255">
        <f ca="1">SUMPRODUCT((BRC25:BRC29=BRC27)*(BQT25:BQT29=BQT27)*(BQW25:BQW29=BQW27)*(BQX25:BQX29&gt;BQX27))</f>
        <v>0</v>
      </c>
      <c r="BRH27" s="255">
        <f ca="1">SUMPRODUCT((BRC25:BRC29=BRC27)*(BQT25:BQT29=BQT27)*(BQW25:BQW29=BQW27)*(BQX25:BQX29=BQX27)*(BQY25:BQY29&gt;BQY27))</f>
        <v>0</v>
      </c>
      <c r="BRI27" s="255">
        <f ca="1">SUMPRODUCT((BRC25:BRC29=BRC27)*(BQT25:BQT29=BQT27)*(BQW25:BQW29=BQW27)*(BQX25:BQX29=BQX27)*(BQY25:BQY29=BQY27)*(BQZ25:BQZ29&gt;BQZ27))</f>
        <v>2</v>
      </c>
      <c r="BRJ27" s="255">
        <f t="shared" ca="1" si="1374"/>
        <v>3</v>
      </c>
      <c r="BRK27" s="255" t="str">
        <f ca="1">IF(BQN27&lt;&gt;"",INDEX(BQN25:BQN29,MATCH(3,BRJ25:BRJ29,0),0),"")</f>
        <v>Italy</v>
      </c>
      <c r="BRL27" s="255" t="str">
        <f ca="1">IF(BQJ26&lt;&gt;"",BQJ26,"")</f>
        <v/>
      </c>
      <c r="BRM27" s="255">
        <f ca="1">SUMPRODUCT((BUI3:BUI42=BRL27)*(BUL3:BUL42=BRL28)*(BUS3:BUS42="W"))+SUMPRODUCT((BUI3:BUI42=BRL27)*(BUL3:BUL42=BRL29)*(BUS3:BUS42="W"))+SUMPRODUCT((BUI3:BUI42=BRL27)*(BUL3:BUL42=BRL26)*(BUS3:BUS42="W"))+SUMPRODUCT((BUI3:BUI42=BRL28)*(BUL3:BUL42=BRL27)*(BUT3:BUT42="W"))+SUMPRODUCT((BUI3:BUI42=BRL29)*(BUL3:BUL42=BRL27)*(BUT3:BUT42="W"))+SUMPRODUCT((BUI3:BUI42=BRL26)*(BUL3:BUL42=BRL27)*(BUT3:BUT42="W"))</f>
        <v>0</v>
      </c>
      <c r="BRN27" s="255">
        <f ca="1">SUMPRODUCT((BUI3:BUI42=BRL27)*(BUL3:BUL42=BRL28)*(BUS3:BUS42="D"))+SUMPRODUCT((BUI3:BUI42=BRL27)*(BUL3:BUL42=BRL29)*(BUS3:BUS42="D"))+SUMPRODUCT((BUI3:BUI42=BRL27)*(BUL3:BUL42=BRL26)*(BUS3:BUS42="D"))+SUMPRODUCT((BUI3:BUI42=BRL28)*(BUL3:BUL42=BRL27)*(BUS3:BUS42="D"))+SUMPRODUCT((BUI3:BUI42=BRL29)*(BUL3:BUL42=BRL27)*(BUS3:BUS42="D"))+SUMPRODUCT((BUI3:BUI42=BRL26)*(BUL3:BUL42=BRL27)*(BUS3:BUS42="D"))</f>
        <v>0</v>
      </c>
      <c r="BRO27" s="255">
        <f ca="1">SUMPRODUCT((BUI3:BUI42=BRL27)*(BUL3:BUL42=BRL28)*(BUS3:BUS42="L"))+SUMPRODUCT((BUI3:BUI42=BRL27)*(BUL3:BUL42=BRL29)*(BUS3:BUS42="L"))+SUMPRODUCT((BUI3:BUI42=BRL27)*(BUL3:BUL42=BRL26)*(BUS3:BUS42="L"))+SUMPRODUCT((BUI3:BUI42=BRL28)*(BUL3:BUL42=BRL27)*(BUT3:BUT42="L"))+SUMPRODUCT((BUI3:BUI42=BRL29)*(BUL3:BUL42=BRL27)*(BUT3:BUT42="L"))+SUMPRODUCT((BUI3:BUI42=BRL26)*(BUL3:BUL42=BRL27)*(BUT3:BUT42="L"))</f>
        <v>0</v>
      </c>
      <c r="BRP27" s="255">
        <f ca="1">IF(BRL27&lt;&gt;"",VLOOKUP(BRL27,BPO4:BPS29,5,FALSE),0)</f>
        <v>0</v>
      </c>
      <c r="BRQ27" s="255">
        <f ca="1">IF(BRL27&lt;&gt;"",VLOOKUP(BRL27,BPO4:BPT29,6,FALSE),0)</f>
        <v>0</v>
      </c>
      <c r="BRR27" s="255">
        <f ca="1">BRP27-BRQ27+1000</f>
        <v>1000</v>
      </c>
      <c r="BRS27" s="255">
        <f ca="1">IF(BRL27&lt;&gt;"",VLOOKUP(BRL27,BPO4:BPV29,8,FALSE),0)</f>
        <v>0</v>
      </c>
      <c r="BRT27" s="255">
        <f ca="1">IF(BRL27&lt;&gt;"",VLOOKUP(BRL27,BPO4:BPW29,9,FALSE),0)</f>
        <v>0</v>
      </c>
      <c r="BRU27" s="255">
        <f t="shared" ref="BRU27" ca="1" si="1564">BRS27-BRT27+1000</f>
        <v>1000</v>
      </c>
      <c r="BRV27" s="255" t="str">
        <f ca="1">IF(BRL27&lt;&gt;"",VLOOKUP(BRL27,BPO25:BPS29,5,FALSE),"")</f>
        <v/>
      </c>
      <c r="BRW27" s="255" t="str">
        <f ca="1">IF(BRL27&lt;&gt;"",VLOOKUP(BRL27,BPO25:BPV29,8,FALSE),"")</f>
        <v/>
      </c>
      <c r="BRX27" s="255" t="str">
        <f ca="1">IF(BRL27&lt;&gt;"",VLOOKUP(BRL27,BPO25:BQC29,15,FALSE),"")</f>
        <v/>
      </c>
      <c r="BRY27" s="255">
        <f ca="1">SUMPRODUCT((BUI3:BUI42=BRL27)*(BUL3:BUL42=BRL28)*BUO3:BUO42)+SUMPRODUCT((BUI3:BUI42=BRL27)*(BUL3:BUL42=BRL29)*BUO3:BUO42)+SUMPRODUCT((BUI3:BUI42=BRL27)*(BUL3:BUL42=BRL26)*BUO3:BUO42)+SUMPRODUCT((BUI3:BUI42=BRL28)*(BUL3:BUL42=BRL27)*BUP3:BUP42)+SUMPRODUCT((BUI3:BUI42=BRL29)*(BUL3:BUL42=BRL27)*BUP3:BUP42)+SUMPRODUCT((BUI3:BUI42=BRL26)*(BUL3:BUL42=BRL27)*BUP3:BUP42)</f>
        <v>0</v>
      </c>
      <c r="BRZ27" s="255">
        <f ca="1">SUMPRODUCT((BUI3:BUI42=BRL27)*(BUL3:BUL42=BRL28)*BUQ3:BUQ42)+SUMPRODUCT((BUI3:BUI42=BRL27)*(BUL3:BUL42=BRL29)*BUQ3:BUQ42)+SUMPRODUCT((BUI3:BUI42=BRL27)*(BUL3:BUL42=BRL26)*BUQ3:BUQ42)+SUMPRODUCT((BUI3:BUI42=BRL28)*(BUL3:BUL42=BRL27)*BUR3:BUR42)+SUMPRODUCT((BUI3:BUI42=BRL29)*(BUL3:BUL42=BRL27)*BUR3:BUR42)+SUMPRODUCT((BUI3:BUI42=BRL26)*(BUL3:BUL42=BRL27)*BUR3:BUR42)</f>
        <v>0</v>
      </c>
      <c r="BSA27" s="255">
        <f ca="1">BRM27*4+BRN27*2+BRY27+BRZ27</f>
        <v>0</v>
      </c>
      <c r="BSB27" s="255" t="str">
        <f ca="1">IF(BRL27&lt;&gt;"",RANK(BSA27,BSA26:BSA29),"")</f>
        <v/>
      </c>
      <c r="BSC27" s="255">
        <f ca="1">SUMPRODUCT((BSA26:BSA29=BSA27)*(BRR26:BRR29&gt;BRR27))</f>
        <v>0</v>
      </c>
      <c r="BSD27" s="255">
        <f ca="1">SUMPRODUCT((BSA26:BSA29=BSA27)*(BRR26:BRR29=BRR27)*(BRU26:BRU29&gt;BRU27))</f>
        <v>0</v>
      </c>
      <c r="BSE27" s="255">
        <f ca="1">SUMPRODUCT((BSA25:BSA29=BSA27)*(BRR25:BRR29=BRR27)*(BRU25:BRU29=BRU27)*(BRV25:BRV29&gt;BRV27))</f>
        <v>0</v>
      </c>
      <c r="BSF27" s="255">
        <f ca="1">SUMPRODUCT((BSA25:BSA29=BSA27)*(BRR25:BRR29=BRR27)*(BRU25:BRU29=BRU27)*(BRV25:BRV29=BRV27)*(BRW25:BRW29&gt;BRW27))</f>
        <v>0</v>
      </c>
      <c r="BSG27" s="255">
        <f ca="1">SUMPRODUCT((BSA25:BSA29=BSA27)*(BRR25:BRR29=BRR27)*(BRU25:BRU29=BRU27)*(BRV25:BRV29=BRV27)*(BRW25:BRW29=BRW27)*(BRX25:BRX29&gt;BRX27))</f>
        <v>0</v>
      </c>
      <c r="BSH27" s="255" t="str">
        <f t="shared" ca="1" si="1519"/>
        <v/>
      </c>
      <c r="BSI27" s="255" t="str">
        <f ca="1">IF(BRL27&lt;&gt;"",INDEX(BRL26:BRL29,MATCH(3,BSH26:BSH29,0),0),"")</f>
        <v/>
      </c>
      <c r="BSJ27" s="255" t="str">
        <f ca="1">IF(BQK25&lt;&gt;"",BQK25,"")</f>
        <v/>
      </c>
      <c r="BSK27" s="255">
        <f ca="1">SUMPRODUCT((BUI3:BUI42=BSJ27)*(BUL3:BUL42=BSJ28)*(BUS3:BUS42="W"))+SUMPRODUCT((BUI3:BUI42=BSJ27)*(BUL3:BUL42=BSJ29)*(BUS3:BUS42="W"))+SUMPRODUCT((BUI3:BUI42=BSJ27)*(BUL3:BUL42=BSJ30)*(BUS3:BUS42="W"))+SUMPRODUCT((BUI3:BUI42=BSJ28)*(BUL3:BUL42=BSJ27)*(BUT3:BUT42="W"))+SUMPRODUCT((BUI3:BUI42=BSJ29)*(BUL3:BUL42=BSJ27)*(BUT3:BUT42="W"))+SUMPRODUCT((BUI3:BUI42=BSJ30)*(BUL3:BUL42=BSJ27)*(BUT3:BUT42="W"))</f>
        <v>0</v>
      </c>
      <c r="BSL27" s="255">
        <f ca="1">SUMPRODUCT((BUI3:BUI42=BSJ27)*(BUL3:BUL42=BSJ28)*(BUS3:BUS42="D"))+SUMPRODUCT((BUI3:BUI42=BSJ27)*(BUL3:BUL42=BSJ29)*(BUS3:BUS42="D"))+SUMPRODUCT((BUI3:BUI42=BSJ27)*(BUL3:BUL42=BSJ30)*(BUS3:BUS42="D"))+SUMPRODUCT((BUI3:BUI42=BSJ28)*(BUL3:BUL42=BSJ27)*(BUS3:BUS42="D"))+SUMPRODUCT((BUI3:BUI42=BSJ29)*(BUL3:BUL42=BSJ27)*(BUS3:BUS42="D"))+SUMPRODUCT((BUI3:BUI42=BSJ30)*(BUL3:BUL42=BSJ27)*(BUS3:BUS42="D"))</f>
        <v>0</v>
      </c>
      <c r="BSM27" s="255">
        <f ca="1">SUMPRODUCT((BUI3:BUI42=BSJ27)*(BUL3:BUL42=BSJ28)*(BUS3:BUS42="L"))+SUMPRODUCT((BUI3:BUI42=BSJ27)*(BUL3:BUL42=BSJ29)*(BUS3:BUS42="L"))+SUMPRODUCT((BUI3:BUI42=BSJ27)*(BUL3:BUL42=BSJ30)*(BUS3:BUS42="L"))+SUMPRODUCT((BUI3:BUI42=BSJ28)*(BUL3:BUL42=BSJ27)*(BUT3:BUT42="L"))+SUMPRODUCT((BUI3:BUI42=BSJ29)*(BUL3:BUL42=BSJ27)*(BUT3:BUT42="L"))+SUMPRODUCT((BUI3:BUI42=BSJ30)*(BUL3:BUL42=BSJ27)*(BUT3:BUT42="L"))</f>
        <v>0</v>
      </c>
      <c r="BSN27" s="255">
        <f ca="1">IF(BSJ27&lt;&gt;"",VLOOKUP(BSJ27,BPO4:BPS29,5,FALSE),0)</f>
        <v>0</v>
      </c>
      <c r="BSO27" s="255">
        <f ca="1">IF(BSJ27&lt;&gt;"",VLOOKUP(BSJ27,BPO4:BPT29,6,FALSE),0)</f>
        <v>0</v>
      </c>
      <c r="BSP27" s="255">
        <f ca="1">BSN27-BSO27+1000</f>
        <v>1000</v>
      </c>
      <c r="BSQ27" s="255">
        <f ca="1">IF(BSJ27&lt;&gt;"",VLOOKUP(BSJ27,BPO4:BPV29,8,FALSE),0)</f>
        <v>0</v>
      </c>
      <c r="BSR27" s="255">
        <f ca="1">IF(BSJ27&lt;&gt;"",VLOOKUP(BSJ27,BPO4:BPW29,9,FALSE),0)</f>
        <v>0</v>
      </c>
      <c r="BSS27" s="255">
        <f ca="1">BSQ27-BSR27+1000</f>
        <v>1000</v>
      </c>
      <c r="BST27" s="255" t="str">
        <f ca="1">IF(BSJ27&lt;&gt;"",VLOOKUP(BSJ27,BPO25:BPS29,5,FALSE),"")</f>
        <v/>
      </c>
      <c r="BSU27" s="255" t="str">
        <f ca="1">IF(BSJ27&lt;&gt;"",VLOOKUP(BSJ27,BPO25:BPV29,8,FALSE),"")</f>
        <v/>
      </c>
      <c r="BSV27" s="255" t="str">
        <f ca="1">IF(BSJ27&lt;&gt;"",VLOOKUP(BSJ27,BPO25:BQC29,15,FALSE),"")</f>
        <v/>
      </c>
      <c r="BSW27" s="255">
        <f ca="1">SUMPRODUCT((BUI3:BUI42=BSJ27)*(BUL3:BUL42=BSJ28)*BUO3:BUO42)+SUMPRODUCT((BUI3:BUI42=BSJ27)*(BUL3:BUL42=BSJ29)*BUO3:BUO42)+SUMPRODUCT((BUI3:BUI42=BSJ27)*(BUL3:BUL42=BSJ30)*BUO3:BUO42)+SUMPRODUCT((BUI3:BUI42=BSJ28)*(BUL3:BUL42=BSJ27)*BUP3:BUP42)+SUMPRODUCT((BUI3:BUI42=BSJ29)*(BUL3:BUL42=BSJ27)*BUP3:BUP42)+SUMPRODUCT((BUI3:BUI42=BSJ30)*(BUL3:BUL42=BSJ27)*BUP3:BUP42)</f>
        <v>0</v>
      </c>
      <c r="BSX27" s="255">
        <f ca="1">SUMPRODUCT((BUI3:BUI42=BSJ27)*(BUL3:BUL42=BSJ28)*BUQ3:BUQ42)+SUMPRODUCT((BUI3:BUI42=BSJ27)*(BUL3:BUL42=BSJ29)*BUQ3:BUQ42)+SUMPRODUCT((BUI3:BUI42=BSJ27)*(BUL3:BUL42=BSJ30)*BUQ3:BUQ42)+SUMPRODUCT((BUI3:BUI42=BSJ28)*(BUL3:BUL42=BSJ27)*BUR3:BUR42)+SUMPRODUCT((BUI3:BUI42=BSJ29)*(BUL3:BUL42=BSJ27)*BUR3:BUR42)+SUMPRODUCT((BUI3:BUI42=BSJ30)*(BUL3:BUL42=BSJ27)*BUR3:BUR42)</f>
        <v>0</v>
      </c>
      <c r="BSY27" s="255">
        <f ca="1">BSK27*4+BSL27*2+BSW27+BSX27</f>
        <v>0</v>
      </c>
      <c r="BSZ27" s="255" t="str">
        <f ca="1">IF(BSJ27&lt;&gt;"",RANK(BSY27,BSY27:BSY30),"")</f>
        <v/>
      </c>
      <c r="BTA27" s="255">
        <f ca="1">SUMPRODUCT((BSY27:BSY30=BSY27)*(BSP27:BSP30&gt;BSP27))</f>
        <v>0</v>
      </c>
      <c r="BTB27" s="255">
        <f ca="1">SUMPRODUCT((BSY27:BSY30=BSY27)*(BSP27:BSP30=BSP27)*(BSS27:BSS30&gt;BSS27))</f>
        <v>0</v>
      </c>
      <c r="BTC27" s="255">
        <f ca="1">SUMPRODUCT((BSY25:BSY29=BSY27)*(BSP25:BSP29=BSP27)*(BSS25:BSS29=BSS27)*(BST25:BST29&gt;BST27))</f>
        <v>0</v>
      </c>
      <c r="BTD27" s="255">
        <f ca="1">SUMPRODUCT((BSY25:BSY29=BSY27)*(BSP25:BSP29=BSP27)*(BSS25:BSS29=BSS27)*(BST25:BST29=BST27)*(BSU25:BSU29&gt;BSU27))</f>
        <v>0</v>
      </c>
      <c r="BTE27" s="255">
        <f ca="1">SUMPRODUCT((BSY25:BSY29=BSY27)*(BSP25:BSP29=BSP27)*(BSS25:BSS29=BSS27)*(BST25:BST29=BST27)*(BSU25:BSU29=BSU27)*(BSV25:BSV29&gt;BSV27))</f>
        <v>0</v>
      </c>
      <c r="BTF27" s="255" t="str">
        <f t="shared" ref="BTF27:BTF29" ca="1" si="1565">IF(BSJ27&lt;&gt;"",SUM(BSZ27:BTE27)+2,"")</f>
        <v/>
      </c>
      <c r="BTG27" s="255" t="str">
        <f ca="1">IF(BSJ27&lt;&gt;"",INDEX(BSJ27:BSJ29,MATCH(3,BTF27:BTF29,0),0),"")</f>
        <v/>
      </c>
      <c r="BUF27" s="255" t="str">
        <f ca="1">IF(BTG27&lt;&gt;"",BTG27,IF(BSI27&lt;&gt;"",BSI27,IF(BRK27&lt;&gt;"",BRK27,BQG27)))</f>
        <v>Italy</v>
      </c>
      <c r="BUG27" s="255">
        <v>3</v>
      </c>
      <c r="BUH27" s="255">
        <v>25</v>
      </c>
      <c r="BUI27" s="255" t="str">
        <f t="shared" si="114"/>
        <v>South Africa</v>
      </c>
      <c r="BUJ27" s="255" t="str">
        <f ca="1">IF(OFFSET('All Players'!$W34,0,BUJ$1)&lt;&gt;"",OFFSET('All Players'!$W34,0,BUJ$1),"")</f>
        <v/>
      </c>
      <c r="BUK27" s="255" t="str">
        <f ca="1">IF(OFFSET('All Players'!$Y34,0,BUJ$1)&lt;&gt;"",OFFSET('All Players'!$Y34,0,BUJ$1),"")</f>
        <v/>
      </c>
      <c r="BUL27" s="255" t="str">
        <f t="shared" si="115"/>
        <v>Scotland</v>
      </c>
      <c r="BUM27" s="255" t="str">
        <f ca="1">IF(OFFSET('All Players'!$AA34,0,BUL$1)&lt;&gt;"",OFFSET('All Players'!$AA34,0,BUL$1),"")</f>
        <v/>
      </c>
      <c r="BUN27" s="255" t="str">
        <f ca="1">IF(OFFSET('All Players'!$AC34,0,BUM$1)&lt;&gt;"",OFFSET('All Players'!$AC34,0,BUM$1),"")</f>
        <v/>
      </c>
      <c r="BUO27" s="255">
        <f t="shared" ca="1" si="116"/>
        <v>0</v>
      </c>
      <c r="BUP27" s="255">
        <f t="shared" ca="1" si="117"/>
        <v>0</v>
      </c>
      <c r="BUQ27" s="255">
        <f t="shared" ca="1" si="118"/>
        <v>0</v>
      </c>
      <c r="BUR27" s="255">
        <f t="shared" ca="1" si="119"/>
        <v>0</v>
      </c>
      <c r="BUS27" s="255" t="str">
        <f t="shared" ca="1" si="120"/>
        <v/>
      </c>
      <c r="BUT27" s="255" t="str">
        <f t="shared" ca="1" si="121"/>
        <v/>
      </c>
      <c r="BUU27" s="255">
        <f ca="1">VLOOKUP(BUV27,BZM25:BZN29,2,FALSE)</f>
        <v>3</v>
      </c>
      <c r="BUV27" s="255" t="s">
        <v>17</v>
      </c>
      <c r="BUW27" s="255">
        <f t="shared" ca="1" si="1375"/>
        <v>0</v>
      </c>
      <c r="BUX27" s="255">
        <f t="shared" ca="1" si="1376"/>
        <v>0</v>
      </c>
      <c r="BUY27" s="255">
        <f t="shared" ca="1" si="1377"/>
        <v>0</v>
      </c>
      <c r="BUZ27" s="255">
        <f t="shared" ca="1" si="1378"/>
        <v>0</v>
      </c>
      <c r="BVA27" s="255">
        <f t="shared" ca="1" si="1520"/>
        <v>0</v>
      </c>
      <c r="BVB27" s="255">
        <f t="shared" ca="1" si="1379"/>
        <v>1000</v>
      </c>
      <c r="BVC27" s="255">
        <f t="shared" ca="1" si="1521"/>
        <v>0</v>
      </c>
      <c r="BVD27" s="255">
        <f t="shared" ca="1" si="1522"/>
        <v>0</v>
      </c>
      <c r="BVE27" s="255">
        <f t="shared" ca="1" si="1380"/>
        <v>1000</v>
      </c>
      <c r="BVF27" s="255">
        <f t="shared" ca="1" si="1381"/>
        <v>0</v>
      </c>
      <c r="BVG27" s="255">
        <f ca="1">SUMIF(BZP:BZP,BUV27,BZV:BZV)+SUMIF(BZS:BZS,BUV27,BZW:BZW)</f>
        <v>0</v>
      </c>
      <c r="BVH27" s="255">
        <f ca="1">SUMIF(BZP:BZP,BUV27,BZX:BZX)+SUMIF(BZS:BZS,BUV27,BZY:BZY)</f>
        <v>0</v>
      </c>
      <c r="BVI27" s="255">
        <f t="shared" ca="1" si="1382"/>
        <v>0</v>
      </c>
      <c r="BVJ27" s="255">
        <v>15</v>
      </c>
      <c r="BVK27" s="255">
        <f t="shared" ca="1" si="1523"/>
        <v>1</v>
      </c>
      <c r="BVM27" s="255">
        <f ca="1">RANK(BVI27,BVI$25:BVI$29)+COUNTIF(BVI$25:BVI27,BVI27)-1</f>
        <v>3</v>
      </c>
      <c r="BVN27" s="255" t="str">
        <f ca="1">INDEX(BUV$25:BUV$29,MATCH(3,BVM$25:BVM$29,0),0)</f>
        <v>Italy</v>
      </c>
      <c r="BVO27" s="255">
        <f t="shared" ca="1" si="1524"/>
        <v>1</v>
      </c>
      <c r="BVP27" s="255" t="str">
        <f ca="1">IF(AND(BVP26&lt;&gt;"",BVO27=1),BVN27,"")</f>
        <v>Italy</v>
      </c>
      <c r="BVQ27" s="255" t="str">
        <f ca="1">IF(AND(BVQ26&lt;&gt;"",BVO28=2),BVN28,"")</f>
        <v/>
      </c>
      <c r="BVR27" s="255" t="str">
        <f ca="1">IF(AND(BVR26&lt;&gt;"",BVO29=3),BVN29,"")</f>
        <v/>
      </c>
      <c r="BVU27" s="255" t="str">
        <f t="shared" ca="1" si="1525"/>
        <v>Italy</v>
      </c>
      <c r="BVV27" s="255">
        <f ca="1">SUMPRODUCT((BZP3:BZP42=BVU27)*(BZS3:BZS42=BVU28)*(BZZ3:BZZ42="W"))+SUMPRODUCT((BZP3:BZP42=BVU27)*(BZS3:BZS42=BVU29)*(BZZ3:BZZ42="W"))+SUMPRODUCT((BZP3:BZP42=BVU27)*(BZS3:BZS42=BVU25)*(BZZ3:BZZ42="W"))+SUMPRODUCT((BZP3:BZP42=BVU27)*(BZS3:BZS42=BVU26)*(BZZ3:BZZ42="W"))+SUMPRODUCT((BZP3:BZP42=BVU28)*(BZS3:BZS42=BVU27)*(CAA3:CAA42="W"))+SUMPRODUCT((BZP3:BZP42=BVU29)*(BZS3:BZS42=BVU27)*(CAA3:CAA42="W"))+SUMPRODUCT((BZP3:BZP42=BVU25)*(BZS3:BZS42=BVU27)*(CAA3:CAA42="W"))+SUMPRODUCT((BZP3:BZP42=BVU26)*(BZS3:BZS42=BVU27)*(CAA3:CAA42="W"))</f>
        <v>0</v>
      </c>
      <c r="BVW27" s="255">
        <f ca="1">SUMPRODUCT((BZP3:BZP42=BVU27)*(BZS3:BZS42=BVU28)*(BZZ3:BZZ42="D"))+SUMPRODUCT((BZP3:BZP42=BVU27)*(BZS3:BZS42=BVU29)*(BZZ3:BZZ42="D"))+SUMPRODUCT((BZP3:BZP42=BVU27)*(BZS3:BZS42=BVU25)*(BZZ3:BZZ42="D"))+SUMPRODUCT((BZP3:BZP42=BVU27)*(BZS3:BZS42=BVU26)*(BZZ3:BZZ42="D"))+SUMPRODUCT((BZP3:BZP42=BVU28)*(BZS3:BZS42=BVU27)*(BZZ3:BZZ42="D"))+SUMPRODUCT((BZP3:BZP42=BVU29)*(BZS3:BZS42=BVU27)*(BZZ3:BZZ42="D"))+SUMPRODUCT((BZP3:BZP42=BVU25)*(BZS3:BZS42=BVU27)*(BZZ3:BZZ42="D"))+SUMPRODUCT((BZP3:BZP42=BVU26)*(BZS3:BZS42=BVU27)*(BZZ3:BZZ42="D"))</f>
        <v>0</v>
      </c>
      <c r="BVX27" s="255">
        <f ca="1">SUMPRODUCT((BZP3:BZP42=BVU27)*(BZS3:BZS42=BVU28)*(BZZ3:BZZ42="L"))+SUMPRODUCT((BZP3:BZP42=BVU27)*(BZS3:BZS42=BVU29)*(BZZ3:BZZ42="L"))+SUMPRODUCT((BZP3:BZP42=BVU27)*(BZS3:BZS42=BVU25)*(BZZ3:BZZ42="L"))+SUMPRODUCT((BZP3:BZP42=BVU27)*(BZS3:BZS42=BVU26)*(BZZ3:BZZ42="L"))+SUMPRODUCT((BZP3:BZP42=BVU28)*(BZS3:BZS42=BVU27)*(CAA3:CAA42="L"))+SUMPRODUCT((BZP3:BZP42=BVU29)*(BZS3:BZS42=BVU27)*(CAA3:CAA42="L"))+SUMPRODUCT((BZP3:BZP42=BVU25)*(BZS3:BZS42=BVU27)*(CAA3:CAA42="L"))+SUMPRODUCT((BZP3:BZP42=BVU26)*(BZS3:BZS42=BVU27)*(CAA3:CAA42="L"))</f>
        <v>0</v>
      </c>
      <c r="BVY27" s="255">
        <f ca="1">IF(BVU27&lt;&gt;"",VLOOKUP(BVU27,BUV4:BUZ29,5,FALSE),0)</f>
        <v>0</v>
      </c>
      <c r="BVZ27" s="255">
        <f ca="1">IF(BVU27&lt;&gt;"",VLOOKUP(BVU27,BUV4:BVA29,6,FALSE),0)</f>
        <v>0</v>
      </c>
      <c r="BWA27" s="255">
        <f ca="1">BVY27-BVZ27+1000</f>
        <v>1000</v>
      </c>
      <c r="BWB27" s="255">
        <f ca="1">IF(BVU27&lt;&gt;"",VLOOKUP(BVU27,BUV4:BVC29,8,FALSE),0)</f>
        <v>0</v>
      </c>
      <c r="BWC27" s="255">
        <f ca="1">IF(BVU27&lt;&gt;"",VLOOKUP(BVU27,BUV4:BVD29,9,FALSE),0)</f>
        <v>0</v>
      </c>
      <c r="BWD27" s="255">
        <f ca="1">IF(BVU27&lt;&gt;"",BWB27-BWC27+1000,"")</f>
        <v>1000</v>
      </c>
      <c r="BWE27" s="255">
        <f ca="1">IF(BVU27&lt;&gt;"",VLOOKUP(BVU27,BUV25:BUZ29,5,FALSE),"")</f>
        <v>0</v>
      </c>
      <c r="BWF27" s="255">
        <f ca="1">IF(BVU27&lt;&gt;"",VLOOKUP(BVU27,BUV25:BVC29,8,FALSE),"")</f>
        <v>0</v>
      </c>
      <c r="BWG27" s="255">
        <f ca="1">IF(BVU27&lt;&gt;"",VLOOKUP(BVU27,BUV25:BVJ29,15,FALSE),"")</f>
        <v>15</v>
      </c>
      <c r="BWH27" s="255">
        <f ca="1">SUMPRODUCT((BZP3:BZP42=BVU27)*(BZS3:BZS42=BVU28)*BZV3:BZV42)+SUMPRODUCT((BZP3:BZP42=BVU27)*(BZS3:BZS42=BVU29)*BZV3:BZV42)+SUMPRODUCT((BZP3:BZP42=BVU27)*(BZS3:BZS42=BVU25)*BZV3:BZV42)+SUMPRODUCT((BZP3:BZP42=BVU27)*(BZS3:BZS42=BVU26)*BZV3:BZV42)+SUMPRODUCT((BZP3:BZP42=BVU28)*(BZS3:BZS42=BVU27)*BZW3:BZW42)+SUMPRODUCT((BZP3:BZP42=BVU29)*(BZS3:BZS42=BVU27)*BZW3:BZW42)+SUMPRODUCT((BZP3:BZP42=BVU25)*(BZS3:BZS42=BVU27)*BZW3:BZW42)+SUMPRODUCT((BZP3:BZP42=BVU26)*(BZS3:BZS42=BVU27)*BZW3:BZW42)</f>
        <v>0</v>
      </c>
      <c r="BWI27" s="255">
        <f ca="1">SUMPRODUCT((BZP3:BZP42=BVU27)*(BZS3:BZS42=BVU28)*BZX3:BZX42)+SUMPRODUCT((BZP3:BZP42=BVU27)*(BZS3:BZS42=BVU29)*BZX3:BZX42)+SUMPRODUCT((BZP3:BZP42=BVU27)*(BZS3:BZS42=BVU25)*BZX3:BZX42)+SUMPRODUCT((BZP3:BZP42=BVU27)*(BZS3:BZS42=BVU26)*BZX3:BZX42)+SUMPRODUCT((BZP3:BZP42=BVU28)*(BZS3:BZS42=BVU27)*BZY3:BZY42)+SUMPRODUCT((BZP3:BZP42=BVU29)*(BZS3:BZS42=BVU27)*BZY3:BZY42)+SUMPRODUCT((BZP3:BZP42=BVU25)*(BZS3:BZS42=BVU27)*BZY3:BZY42)+SUMPRODUCT((BZP3:BZP42=BVU26)*(BZS3:BZS42=BVU27)*BZY3:BZY42)</f>
        <v>0</v>
      </c>
      <c r="BWJ27" s="255">
        <f ca="1">IF(BVU27&lt;&gt;"",BVV27*4+BVW27*2+BWH27+BWI27,"")</f>
        <v>0</v>
      </c>
      <c r="BWK27" s="255">
        <f ca="1">IF(BVU27&lt;&gt;"",RANK(BWJ27,BWJ25:BWJ29),"")</f>
        <v>1</v>
      </c>
      <c r="BWL27" s="255">
        <f ca="1">SUMPRODUCT((BWJ25:BWJ29=BWJ27)*(BWA25:BWA29&gt;BWA27))</f>
        <v>0</v>
      </c>
      <c r="BWM27" s="255">
        <f ca="1">SUMPRODUCT((BWJ25:BWJ29=BWJ27)*(BWA25:BWA29=BWA27)*(BWD25:BWD29&gt;BWD27))</f>
        <v>0</v>
      </c>
      <c r="BWN27" s="255">
        <f ca="1">SUMPRODUCT((BWJ25:BWJ29=BWJ27)*(BWA25:BWA29=BWA27)*(BWD25:BWD29=BWD27)*(BWE25:BWE29&gt;BWE27))</f>
        <v>0</v>
      </c>
      <c r="BWO27" s="255">
        <f ca="1">SUMPRODUCT((BWJ25:BWJ29=BWJ27)*(BWA25:BWA29=BWA27)*(BWD25:BWD29=BWD27)*(BWE25:BWE29=BWE27)*(BWF25:BWF29&gt;BWF27))</f>
        <v>0</v>
      </c>
      <c r="BWP27" s="255">
        <f ca="1">SUMPRODUCT((BWJ25:BWJ29=BWJ27)*(BWA25:BWA29=BWA27)*(BWD25:BWD29=BWD27)*(BWE25:BWE29=BWE27)*(BWF25:BWF29=BWF27)*(BWG25:BWG29&gt;BWG27))</f>
        <v>2</v>
      </c>
      <c r="BWQ27" s="255">
        <f t="shared" ca="1" si="1383"/>
        <v>3</v>
      </c>
      <c r="BWR27" s="255" t="str">
        <f ca="1">IF(BVU27&lt;&gt;"",INDEX(BVU25:BVU29,MATCH(3,BWQ25:BWQ29,0),0),"")</f>
        <v>Italy</v>
      </c>
      <c r="BWS27" s="255" t="str">
        <f ca="1">IF(BVQ26&lt;&gt;"",BVQ26,"")</f>
        <v/>
      </c>
      <c r="BWT27" s="255">
        <f ca="1">SUMPRODUCT((BZP3:BZP42=BWS27)*(BZS3:BZS42=BWS28)*(BZZ3:BZZ42="W"))+SUMPRODUCT((BZP3:BZP42=BWS27)*(BZS3:BZS42=BWS29)*(BZZ3:BZZ42="W"))+SUMPRODUCT((BZP3:BZP42=BWS27)*(BZS3:BZS42=BWS26)*(BZZ3:BZZ42="W"))+SUMPRODUCT((BZP3:BZP42=BWS28)*(BZS3:BZS42=BWS27)*(CAA3:CAA42="W"))+SUMPRODUCT((BZP3:BZP42=BWS29)*(BZS3:BZS42=BWS27)*(CAA3:CAA42="W"))+SUMPRODUCT((BZP3:BZP42=BWS26)*(BZS3:BZS42=BWS27)*(CAA3:CAA42="W"))</f>
        <v>0</v>
      </c>
      <c r="BWU27" s="255">
        <f ca="1">SUMPRODUCT((BZP3:BZP42=BWS27)*(BZS3:BZS42=BWS28)*(BZZ3:BZZ42="D"))+SUMPRODUCT((BZP3:BZP42=BWS27)*(BZS3:BZS42=BWS29)*(BZZ3:BZZ42="D"))+SUMPRODUCT((BZP3:BZP42=BWS27)*(BZS3:BZS42=BWS26)*(BZZ3:BZZ42="D"))+SUMPRODUCT((BZP3:BZP42=BWS28)*(BZS3:BZS42=BWS27)*(BZZ3:BZZ42="D"))+SUMPRODUCT((BZP3:BZP42=BWS29)*(BZS3:BZS42=BWS27)*(BZZ3:BZZ42="D"))+SUMPRODUCT((BZP3:BZP42=BWS26)*(BZS3:BZS42=BWS27)*(BZZ3:BZZ42="D"))</f>
        <v>0</v>
      </c>
      <c r="BWV27" s="255">
        <f ca="1">SUMPRODUCT((BZP3:BZP42=BWS27)*(BZS3:BZS42=BWS28)*(BZZ3:BZZ42="L"))+SUMPRODUCT((BZP3:BZP42=BWS27)*(BZS3:BZS42=BWS29)*(BZZ3:BZZ42="L"))+SUMPRODUCT((BZP3:BZP42=BWS27)*(BZS3:BZS42=BWS26)*(BZZ3:BZZ42="L"))+SUMPRODUCT((BZP3:BZP42=BWS28)*(BZS3:BZS42=BWS27)*(CAA3:CAA42="L"))+SUMPRODUCT((BZP3:BZP42=BWS29)*(BZS3:BZS42=BWS27)*(CAA3:CAA42="L"))+SUMPRODUCT((BZP3:BZP42=BWS26)*(BZS3:BZS42=BWS27)*(CAA3:CAA42="L"))</f>
        <v>0</v>
      </c>
      <c r="BWW27" s="255">
        <f ca="1">IF(BWS27&lt;&gt;"",VLOOKUP(BWS27,BUV4:BUZ29,5,FALSE),0)</f>
        <v>0</v>
      </c>
      <c r="BWX27" s="255">
        <f ca="1">IF(BWS27&lt;&gt;"",VLOOKUP(BWS27,BUV4:BVA29,6,FALSE),0)</f>
        <v>0</v>
      </c>
      <c r="BWY27" s="255">
        <f ca="1">BWW27-BWX27+1000</f>
        <v>1000</v>
      </c>
      <c r="BWZ27" s="255">
        <f ca="1">IF(BWS27&lt;&gt;"",VLOOKUP(BWS27,BUV4:BVC29,8,FALSE),0)</f>
        <v>0</v>
      </c>
      <c r="BXA27" s="255">
        <f ca="1">IF(BWS27&lt;&gt;"",VLOOKUP(BWS27,BUV4:BVD29,9,FALSE),0)</f>
        <v>0</v>
      </c>
      <c r="BXB27" s="255">
        <f t="shared" ref="BXB27" ca="1" si="1566">BWZ27-BXA27+1000</f>
        <v>1000</v>
      </c>
      <c r="BXC27" s="255" t="str">
        <f ca="1">IF(BWS27&lt;&gt;"",VLOOKUP(BWS27,BUV25:BUZ29,5,FALSE),"")</f>
        <v/>
      </c>
      <c r="BXD27" s="255" t="str">
        <f ca="1">IF(BWS27&lt;&gt;"",VLOOKUP(BWS27,BUV25:BVC29,8,FALSE),"")</f>
        <v/>
      </c>
      <c r="BXE27" s="255" t="str">
        <f ca="1">IF(BWS27&lt;&gt;"",VLOOKUP(BWS27,BUV25:BVJ29,15,FALSE),"")</f>
        <v/>
      </c>
      <c r="BXF27" s="255">
        <f ca="1">SUMPRODUCT((BZP3:BZP42=BWS27)*(BZS3:BZS42=BWS28)*BZV3:BZV42)+SUMPRODUCT((BZP3:BZP42=BWS27)*(BZS3:BZS42=BWS29)*BZV3:BZV42)+SUMPRODUCT((BZP3:BZP42=BWS27)*(BZS3:BZS42=BWS26)*BZV3:BZV42)+SUMPRODUCT((BZP3:BZP42=BWS28)*(BZS3:BZS42=BWS27)*BZW3:BZW42)+SUMPRODUCT((BZP3:BZP42=BWS29)*(BZS3:BZS42=BWS27)*BZW3:BZW42)+SUMPRODUCT((BZP3:BZP42=BWS26)*(BZS3:BZS42=BWS27)*BZW3:BZW42)</f>
        <v>0</v>
      </c>
      <c r="BXG27" s="255">
        <f ca="1">SUMPRODUCT((BZP3:BZP42=BWS27)*(BZS3:BZS42=BWS28)*BZX3:BZX42)+SUMPRODUCT((BZP3:BZP42=BWS27)*(BZS3:BZS42=BWS29)*BZX3:BZX42)+SUMPRODUCT((BZP3:BZP42=BWS27)*(BZS3:BZS42=BWS26)*BZX3:BZX42)+SUMPRODUCT((BZP3:BZP42=BWS28)*(BZS3:BZS42=BWS27)*BZY3:BZY42)+SUMPRODUCT((BZP3:BZP42=BWS29)*(BZS3:BZS42=BWS27)*BZY3:BZY42)+SUMPRODUCT((BZP3:BZP42=BWS26)*(BZS3:BZS42=BWS27)*BZY3:BZY42)</f>
        <v>0</v>
      </c>
      <c r="BXH27" s="255">
        <f ca="1">BWT27*4+BWU27*2+BXF27+BXG27</f>
        <v>0</v>
      </c>
      <c r="BXI27" s="255" t="str">
        <f ca="1">IF(BWS27&lt;&gt;"",RANK(BXH27,BXH26:BXH29),"")</f>
        <v/>
      </c>
      <c r="BXJ27" s="255">
        <f ca="1">SUMPRODUCT((BXH26:BXH29=BXH27)*(BWY26:BWY29&gt;BWY27))</f>
        <v>0</v>
      </c>
      <c r="BXK27" s="255">
        <f ca="1">SUMPRODUCT((BXH26:BXH29=BXH27)*(BWY26:BWY29=BWY27)*(BXB26:BXB29&gt;BXB27))</f>
        <v>0</v>
      </c>
      <c r="BXL27" s="255">
        <f ca="1">SUMPRODUCT((BXH25:BXH29=BXH27)*(BWY25:BWY29=BWY27)*(BXB25:BXB29=BXB27)*(BXC25:BXC29&gt;BXC27))</f>
        <v>0</v>
      </c>
      <c r="BXM27" s="255">
        <f ca="1">SUMPRODUCT((BXH25:BXH29=BXH27)*(BWY25:BWY29=BWY27)*(BXB25:BXB29=BXB27)*(BXC25:BXC29=BXC27)*(BXD25:BXD29&gt;BXD27))</f>
        <v>0</v>
      </c>
      <c r="BXN27" s="255">
        <f ca="1">SUMPRODUCT((BXH25:BXH29=BXH27)*(BWY25:BWY29=BWY27)*(BXB25:BXB29=BXB27)*(BXC25:BXC29=BXC27)*(BXD25:BXD29=BXD27)*(BXE25:BXE29&gt;BXE27))</f>
        <v>0</v>
      </c>
      <c r="BXO27" s="255" t="str">
        <f t="shared" ca="1" si="1528"/>
        <v/>
      </c>
      <c r="BXP27" s="255" t="str">
        <f ca="1">IF(BWS27&lt;&gt;"",INDEX(BWS26:BWS29,MATCH(3,BXO26:BXO29,0),0),"")</f>
        <v/>
      </c>
      <c r="BXQ27" s="255" t="str">
        <f ca="1">IF(BVR25&lt;&gt;"",BVR25,"")</f>
        <v/>
      </c>
      <c r="BXR27" s="255">
        <f ca="1">SUMPRODUCT((BZP3:BZP42=BXQ27)*(BZS3:BZS42=BXQ28)*(BZZ3:BZZ42="W"))+SUMPRODUCT((BZP3:BZP42=BXQ27)*(BZS3:BZS42=BXQ29)*(BZZ3:BZZ42="W"))+SUMPRODUCT((BZP3:BZP42=BXQ27)*(BZS3:BZS42=BXQ30)*(BZZ3:BZZ42="W"))+SUMPRODUCT((BZP3:BZP42=BXQ28)*(BZS3:BZS42=BXQ27)*(CAA3:CAA42="W"))+SUMPRODUCT((BZP3:BZP42=BXQ29)*(BZS3:BZS42=BXQ27)*(CAA3:CAA42="W"))+SUMPRODUCT((BZP3:BZP42=BXQ30)*(BZS3:BZS42=BXQ27)*(CAA3:CAA42="W"))</f>
        <v>0</v>
      </c>
      <c r="BXS27" s="255">
        <f ca="1">SUMPRODUCT((BZP3:BZP42=BXQ27)*(BZS3:BZS42=BXQ28)*(BZZ3:BZZ42="D"))+SUMPRODUCT((BZP3:BZP42=BXQ27)*(BZS3:BZS42=BXQ29)*(BZZ3:BZZ42="D"))+SUMPRODUCT((BZP3:BZP42=BXQ27)*(BZS3:BZS42=BXQ30)*(BZZ3:BZZ42="D"))+SUMPRODUCT((BZP3:BZP42=BXQ28)*(BZS3:BZS42=BXQ27)*(BZZ3:BZZ42="D"))+SUMPRODUCT((BZP3:BZP42=BXQ29)*(BZS3:BZS42=BXQ27)*(BZZ3:BZZ42="D"))+SUMPRODUCT((BZP3:BZP42=BXQ30)*(BZS3:BZS42=BXQ27)*(BZZ3:BZZ42="D"))</f>
        <v>0</v>
      </c>
      <c r="BXT27" s="255">
        <f ca="1">SUMPRODUCT((BZP3:BZP42=BXQ27)*(BZS3:BZS42=BXQ28)*(BZZ3:BZZ42="L"))+SUMPRODUCT((BZP3:BZP42=BXQ27)*(BZS3:BZS42=BXQ29)*(BZZ3:BZZ42="L"))+SUMPRODUCT((BZP3:BZP42=BXQ27)*(BZS3:BZS42=BXQ30)*(BZZ3:BZZ42="L"))+SUMPRODUCT((BZP3:BZP42=BXQ28)*(BZS3:BZS42=BXQ27)*(CAA3:CAA42="L"))+SUMPRODUCT((BZP3:BZP42=BXQ29)*(BZS3:BZS42=BXQ27)*(CAA3:CAA42="L"))+SUMPRODUCT((BZP3:BZP42=BXQ30)*(BZS3:BZS42=BXQ27)*(CAA3:CAA42="L"))</f>
        <v>0</v>
      </c>
      <c r="BXU27" s="255">
        <f ca="1">IF(BXQ27&lt;&gt;"",VLOOKUP(BXQ27,BUV4:BUZ29,5,FALSE),0)</f>
        <v>0</v>
      </c>
      <c r="BXV27" s="255">
        <f ca="1">IF(BXQ27&lt;&gt;"",VLOOKUP(BXQ27,BUV4:BVA29,6,FALSE),0)</f>
        <v>0</v>
      </c>
      <c r="BXW27" s="255">
        <f ca="1">BXU27-BXV27+1000</f>
        <v>1000</v>
      </c>
      <c r="BXX27" s="255">
        <f ca="1">IF(BXQ27&lt;&gt;"",VLOOKUP(BXQ27,BUV4:BVC29,8,FALSE),0)</f>
        <v>0</v>
      </c>
      <c r="BXY27" s="255">
        <f ca="1">IF(BXQ27&lt;&gt;"",VLOOKUP(BXQ27,BUV4:BVD29,9,FALSE),0)</f>
        <v>0</v>
      </c>
      <c r="BXZ27" s="255">
        <f ca="1">BXX27-BXY27+1000</f>
        <v>1000</v>
      </c>
      <c r="BYA27" s="255" t="str">
        <f ca="1">IF(BXQ27&lt;&gt;"",VLOOKUP(BXQ27,BUV25:BUZ29,5,FALSE),"")</f>
        <v/>
      </c>
      <c r="BYB27" s="255" t="str">
        <f ca="1">IF(BXQ27&lt;&gt;"",VLOOKUP(BXQ27,BUV25:BVC29,8,FALSE),"")</f>
        <v/>
      </c>
      <c r="BYC27" s="255" t="str">
        <f ca="1">IF(BXQ27&lt;&gt;"",VLOOKUP(BXQ27,BUV25:BVJ29,15,FALSE),"")</f>
        <v/>
      </c>
      <c r="BYD27" s="255">
        <f ca="1">SUMPRODUCT((BZP3:BZP42=BXQ27)*(BZS3:BZS42=BXQ28)*BZV3:BZV42)+SUMPRODUCT((BZP3:BZP42=BXQ27)*(BZS3:BZS42=BXQ29)*BZV3:BZV42)+SUMPRODUCT((BZP3:BZP42=BXQ27)*(BZS3:BZS42=BXQ30)*BZV3:BZV42)+SUMPRODUCT((BZP3:BZP42=BXQ28)*(BZS3:BZS42=BXQ27)*BZW3:BZW42)+SUMPRODUCT((BZP3:BZP42=BXQ29)*(BZS3:BZS42=BXQ27)*BZW3:BZW42)+SUMPRODUCT((BZP3:BZP42=BXQ30)*(BZS3:BZS42=BXQ27)*BZW3:BZW42)</f>
        <v>0</v>
      </c>
      <c r="BYE27" s="255">
        <f ca="1">SUMPRODUCT((BZP3:BZP42=BXQ27)*(BZS3:BZS42=BXQ28)*BZX3:BZX42)+SUMPRODUCT((BZP3:BZP42=BXQ27)*(BZS3:BZS42=BXQ29)*BZX3:BZX42)+SUMPRODUCT((BZP3:BZP42=BXQ27)*(BZS3:BZS42=BXQ30)*BZX3:BZX42)+SUMPRODUCT((BZP3:BZP42=BXQ28)*(BZS3:BZS42=BXQ27)*BZY3:BZY42)+SUMPRODUCT((BZP3:BZP42=BXQ29)*(BZS3:BZS42=BXQ27)*BZY3:BZY42)+SUMPRODUCT((BZP3:BZP42=BXQ30)*(BZS3:BZS42=BXQ27)*BZY3:BZY42)</f>
        <v>0</v>
      </c>
      <c r="BYF27" s="255">
        <f ca="1">BXR27*4+BXS27*2+BYD27+BYE27</f>
        <v>0</v>
      </c>
      <c r="BYG27" s="255" t="str">
        <f ca="1">IF(BXQ27&lt;&gt;"",RANK(BYF27,BYF27:BYF30),"")</f>
        <v/>
      </c>
      <c r="BYH27" s="255">
        <f ca="1">SUMPRODUCT((BYF27:BYF30=BYF27)*(BXW27:BXW30&gt;BXW27))</f>
        <v>0</v>
      </c>
      <c r="BYI27" s="255">
        <f ca="1">SUMPRODUCT((BYF27:BYF30=BYF27)*(BXW27:BXW30=BXW27)*(BXZ27:BXZ30&gt;BXZ27))</f>
        <v>0</v>
      </c>
      <c r="BYJ27" s="255">
        <f ca="1">SUMPRODUCT((BYF25:BYF29=BYF27)*(BXW25:BXW29=BXW27)*(BXZ25:BXZ29=BXZ27)*(BYA25:BYA29&gt;BYA27))</f>
        <v>0</v>
      </c>
      <c r="BYK27" s="255">
        <f ca="1">SUMPRODUCT((BYF25:BYF29=BYF27)*(BXW25:BXW29=BXW27)*(BXZ25:BXZ29=BXZ27)*(BYA25:BYA29=BYA27)*(BYB25:BYB29&gt;BYB27))</f>
        <v>0</v>
      </c>
      <c r="BYL27" s="255">
        <f ca="1">SUMPRODUCT((BYF25:BYF29=BYF27)*(BXW25:BXW29=BXW27)*(BXZ25:BXZ29=BXZ27)*(BYA25:BYA29=BYA27)*(BYB25:BYB29=BYB27)*(BYC25:BYC29&gt;BYC27))</f>
        <v>0</v>
      </c>
      <c r="BYM27" s="255" t="str">
        <f t="shared" ref="BYM27:BYM29" ca="1" si="1567">IF(BXQ27&lt;&gt;"",SUM(BYG27:BYL27)+2,"")</f>
        <v/>
      </c>
      <c r="BYN27" s="255" t="str">
        <f ca="1">IF(BXQ27&lt;&gt;"",INDEX(BXQ27:BXQ29,MATCH(3,BYM27:BYM29,0),0),"")</f>
        <v/>
      </c>
      <c r="BZM27" s="255" t="str">
        <f ca="1">IF(BYN27&lt;&gt;"",BYN27,IF(BXP27&lt;&gt;"",BXP27,IF(BWR27&lt;&gt;"",BWR27,BVN27)))</f>
        <v>Italy</v>
      </c>
      <c r="BZN27" s="255">
        <v>3</v>
      </c>
      <c r="BZO27" s="255">
        <v>25</v>
      </c>
      <c r="BZP27" s="255" t="str">
        <f t="shared" si="122"/>
        <v>South Africa</v>
      </c>
      <c r="BZQ27" s="255" t="str">
        <f ca="1">IF(OFFSET('All Players'!$W34,0,BZQ$1)&lt;&gt;"",OFFSET('All Players'!$W34,0,BZQ$1),"")</f>
        <v/>
      </c>
      <c r="BZR27" s="255" t="str">
        <f ca="1">IF(OFFSET('All Players'!$Y34,0,BZQ$1)&lt;&gt;"",OFFSET('All Players'!$Y34,0,BZQ$1),"")</f>
        <v/>
      </c>
      <c r="BZS27" s="255" t="str">
        <f t="shared" si="123"/>
        <v>Scotland</v>
      </c>
      <c r="BZT27" s="255" t="str">
        <f ca="1">IF(OFFSET('All Players'!$AA34,0,BZS$1)&lt;&gt;"",OFFSET('All Players'!$AA34,0,BZS$1),"")</f>
        <v/>
      </c>
      <c r="BZU27" s="255" t="str">
        <f ca="1">IF(OFFSET('All Players'!$AC34,0,BZT$1)&lt;&gt;"",OFFSET('All Players'!$AC34,0,BZT$1),"")</f>
        <v/>
      </c>
      <c r="BZV27" s="255">
        <f t="shared" ca="1" si="124"/>
        <v>0</v>
      </c>
      <c r="BZW27" s="255">
        <f t="shared" ca="1" si="125"/>
        <v>0</v>
      </c>
      <c r="BZX27" s="255">
        <f t="shared" ca="1" si="126"/>
        <v>0</v>
      </c>
      <c r="BZY27" s="255">
        <f t="shared" ca="1" si="127"/>
        <v>0</v>
      </c>
      <c r="BZZ27" s="255" t="str">
        <f t="shared" ca="1" si="128"/>
        <v/>
      </c>
      <c r="CAA27" s="255" t="str">
        <f t="shared" ca="1" si="129"/>
        <v/>
      </c>
      <c r="CAB27" s="255">
        <f ca="1">VLOOKUP(CAC27,CET25:CEU29,2,FALSE)</f>
        <v>3</v>
      </c>
      <c r="CAC27" s="255" t="s">
        <v>17</v>
      </c>
      <c r="CAD27" s="255">
        <f t="shared" ca="1" si="1384"/>
        <v>0</v>
      </c>
      <c r="CAE27" s="255">
        <f t="shared" ca="1" si="1385"/>
        <v>0</v>
      </c>
      <c r="CAF27" s="255">
        <f t="shared" ca="1" si="1386"/>
        <v>0</v>
      </c>
      <c r="CAG27" s="255">
        <f t="shared" ca="1" si="1387"/>
        <v>0</v>
      </c>
      <c r="CAH27" s="255">
        <f t="shared" ca="1" si="1529"/>
        <v>0</v>
      </c>
      <c r="CAI27" s="255">
        <f t="shared" ca="1" si="1388"/>
        <v>1000</v>
      </c>
      <c r="CAJ27" s="255">
        <f t="shared" ca="1" si="1530"/>
        <v>0</v>
      </c>
      <c r="CAK27" s="255">
        <f t="shared" ca="1" si="1531"/>
        <v>0</v>
      </c>
      <c r="CAL27" s="255">
        <f t="shared" ca="1" si="1389"/>
        <v>1000</v>
      </c>
      <c r="CAM27" s="255">
        <f t="shared" ca="1" si="1390"/>
        <v>0</v>
      </c>
      <c r="CAN27" s="255">
        <f ca="1">SUMIF(CEW:CEW,CAC27,CFC:CFC)+SUMIF(CEZ:CEZ,CAC27,CFD:CFD)</f>
        <v>0</v>
      </c>
      <c r="CAO27" s="255">
        <f ca="1">SUMIF(CEW:CEW,CAC27,CFE:CFE)+SUMIF(CEZ:CEZ,CAC27,CFF:CFF)</f>
        <v>0</v>
      </c>
      <c r="CAP27" s="255">
        <f t="shared" ca="1" si="1391"/>
        <v>0</v>
      </c>
      <c r="CAQ27" s="255">
        <v>15</v>
      </c>
      <c r="CAR27" s="255">
        <f t="shared" ca="1" si="1532"/>
        <v>1</v>
      </c>
      <c r="CAT27" s="255">
        <f ca="1">RANK(CAP27,CAP$25:CAP$29)+COUNTIF(CAP$25:CAP27,CAP27)-1</f>
        <v>3</v>
      </c>
      <c r="CAU27" s="255" t="str">
        <f ca="1">INDEX(CAC$25:CAC$29,MATCH(3,CAT$25:CAT$29,0),0)</f>
        <v>Italy</v>
      </c>
      <c r="CAV27" s="255">
        <f t="shared" ca="1" si="1533"/>
        <v>1</v>
      </c>
      <c r="CAW27" s="255" t="str">
        <f ca="1">IF(AND(CAW26&lt;&gt;"",CAV27=1),CAU27,"")</f>
        <v>Italy</v>
      </c>
      <c r="CAX27" s="255" t="str">
        <f ca="1">IF(AND(CAX26&lt;&gt;"",CAV28=2),CAU28,"")</f>
        <v/>
      </c>
      <c r="CAY27" s="255" t="str">
        <f ca="1">IF(AND(CAY26&lt;&gt;"",CAV29=3),CAU29,"")</f>
        <v/>
      </c>
      <c r="CBB27" s="255" t="str">
        <f t="shared" ca="1" si="1534"/>
        <v>Italy</v>
      </c>
      <c r="CBC27" s="255">
        <f ca="1">SUMPRODUCT((CEW3:CEW42=CBB27)*(CEZ3:CEZ42=CBB28)*(CFG3:CFG42="W"))+SUMPRODUCT((CEW3:CEW42=CBB27)*(CEZ3:CEZ42=CBB29)*(CFG3:CFG42="W"))+SUMPRODUCT((CEW3:CEW42=CBB27)*(CEZ3:CEZ42=CBB25)*(CFG3:CFG42="W"))+SUMPRODUCT((CEW3:CEW42=CBB27)*(CEZ3:CEZ42=CBB26)*(CFG3:CFG42="W"))+SUMPRODUCT((CEW3:CEW42=CBB28)*(CEZ3:CEZ42=CBB27)*(CFH3:CFH42="W"))+SUMPRODUCT((CEW3:CEW42=CBB29)*(CEZ3:CEZ42=CBB27)*(CFH3:CFH42="W"))+SUMPRODUCT((CEW3:CEW42=CBB25)*(CEZ3:CEZ42=CBB27)*(CFH3:CFH42="W"))+SUMPRODUCT((CEW3:CEW42=CBB26)*(CEZ3:CEZ42=CBB27)*(CFH3:CFH42="W"))</f>
        <v>0</v>
      </c>
      <c r="CBD27" s="255">
        <f ca="1">SUMPRODUCT((CEW3:CEW42=CBB27)*(CEZ3:CEZ42=CBB28)*(CFG3:CFG42="D"))+SUMPRODUCT((CEW3:CEW42=CBB27)*(CEZ3:CEZ42=CBB29)*(CFG3:CFG42="D"))+SUMPRODUCT((CEW3:CEW42=CBB27)*(CEZ3:CEZ42=CBB25)*(CFG3:CFG42="D"))+SUMPRODUCT((CEW3:CEW42=CBB27)*(CEZ3:CEZ42=CBB26)*(CFG3:CFG42="D"))+SUMPRODUCT((CEW3:CEW42=CBB28)*(CEZ3:CEZ42=CBB27)*(CFG3:CFG42="D"))+SUMPRODUCT((CEW3:CEW42=CBB29)*(CEZ3:CEZ42=CBB27)*(CFG3:CFG42="D"))+SUMPRODUCT((CEW3:CEW42=CBB25)*(CEZ3:CEZ42=CBB27)*(CFG3:CFG42="D"))+SUMPRODUCT((CEW3:CEW42=CBB26)*(CEZ3:CEZ42=CBB27)*(CFG3:CFG42="D"))</f>
        <v>0</v>
      </c>
      <c r="CBE27" s="255">
        <f ca="1">SUMPRODUCT((CEW3:CEW42=CBB27)*(CEZ3:CEZ42=CBB28)*(CFG3:CFG42="L"))+SUMPRODUCT((CEW3:CEW42=CBB27)*(CEZ3:CEZ42=CBB29)*(CFG3:CFG42="L"))+SUMPRODUCT((CEW3:CEW42=CBB27)*(CEZ3:CEZ42=CBB25)*(CFG3:CFG42="L"))+SUMPRODUCT((CEW3:CEW42=CBB27)*(CEZ3:CEZ42=CBB26)*(CFG3:CFG42="L"))+SUMPRODUCT((CEW3:CEW42=CBB28)*(CEZ3:CEZ42=CBB27)*(CFH3:CFH42="L"))+SUMPRODUCT((CEW3:CEW42=CBB29)*(CEZ3:CEZ42=CBB27)*(CFH3:CFH42="L"))+SUMPRODUCT((CEW3:CEW42=CBB25)*(CEZ3:CEZ42=CBB27)*(CFH3:CFH42="L"))+SUMPRODUCT((CEW3:CEW42=CBB26)*(CEZ3:CEZ42=CBB27)*(CFH3:CFH42="L"))</f>
        <v>0</v>
      </c>
      <c r="CBF27" s="255">
        <f ca="1">IF(CBB27&lt;&gt;"",VLOOKUP(CBB27,CAC4:CAG29,5,FALSE),0)</f>
        <v>0</v>
      </c>
      <c r="CBG27" s="255">
        <f ca="1">IF(CBB27&lt;&gt;"",VLOOKUP(CBB27,CAC4:CAH29,6,FALSE),0)</f>
        <v>0</v>
      </c>
      <c r="CBH27" s="255">
        <f ca="1">CBF27-CBG27+1000</f>
        <v>1000</v>
      </c>
      <c r="CBI27" s="255">
        <f ca="1">IF(CBB27&lt;&gt;"",VLOOKUP(CBB27,CAC4:CAJ29,8,FALSE),0)</f>
        <v>0</v>
      </c>
      <c r="CBJ27" s="255">
        <f ca="1">IF(CBB27&lt;&gt;"",VLOOKUP(CBB27,CAC4:CAK29,9,FALSE),0)</f>
        <v>0</v>
      </c>
      <c r="CBK27" s="255">
        <f ca="1">IF(CBB27&lt;&gt;"",CBI27-CBJ27+1000,"")</f>
        <v>1000</v>
      </c>
      <c r="CBL27" s="255">
        <f ca="1">IF(CBB27&lt;&gt;"",VLOOKUP(CBB27,CAC25:CAG29,5,FALSE),"")</f>
        <v>0</v>
      </c>
      <c r="CBM27" s="255">
        <f ca="1">IF(CBB27&lt;&gt;"",VLOOKUP(CBB27,CAC25:CAJ29,8,FALSE),"")</f>
        <v>0</v>
      </c>
      <c r="CBN27" s="255">
        <f ca="1">IF(CBB27&lt;&gt;"",VLOOKUP(CBB27,CAC25:CAQ29,15,FALSE),"")</f>
        <v>15</v>
      </c>
      <c r="CBO27" s="255">
        <f ca="1">SUMPRODUCT((CEW3:CEW42=CBB27)*(CEZ3:CEZ42=CBB28)*CFC3:CFC42)+SUMPRODUCT((CEW3:CEW42=CBB27)*(CEZ3:CEZ42=CBB29)*CFC3:CFC42)+SUMPRODUCT((CEW3:CEW42=CBB27)*(CEZ3:CEZ42=CBB25)*CFC3:CFC42)+SUMPRODUCT((CEW3:CEW42=CBB27)*(CEZ3:CEZ42=CBB26)*CFC3:CFC42)+SUMPRODUCT((CEW3:CEW42=CBB28)*(CEZ3:CEZ42=CBB27)*CFD3:CFD42)+SUMPRODUCT((CEW3:CEW42=CBB29)*(CEZ3:CEZ42=CBB27)*CFD3:CFD42)+SUMPRODUCT((CEW3:CEW42=CBB25)*(CEZ3:CEZ42=CBB27)*CFD3:CFD42)+SUMPRODUCT((CEW3:CEW42=CBB26)*(CEZ3:CEZ42=CBB27)*CFD3:CFD42)</f>
        <v>0</v>
      </c>
      <c r="CBP27" s="255">
        <f ca="1">SUMPRODUCT((CEW3:CEW42=CBB27)*(CEZ3:CEZ42=CBB28)*CFE3:CFE42)+SUMPRODUCT((CEW3:CEW42=CBB27)*(CEZ3:CEZ42=CBB29)*CFE3:CFE42)+SUMPRODUCT((CEW3:CEW42=CBB27)*(CEZ3:CEZ42=CBB25)*CFE3:CFE42)+SUMPRODUCT((CEW3:CEW42=CBB27)*(CEZ3:CEZ42=CBB26)*CFE3:CFE42)+SUMPRODUCT((CEW3:CEW42=CBB28)*(CEZ3:CEZ42=CBB27)*CFF3:CFF42)+SUMPRODUCT((CEW3:CEW42=CBB29)*(CEZ3:CEZ42=CBB27)*CFF3:CFF42)+SUMPRODUCT((CEW3:CEW42=CBB25)*(CEZ3:CEZ42=CBB27)*CFF3:CFF42)+SUMPRODUCT((CEW3:CEW42=CBB26)*(CEZ3:CEZ42=CBB27)*CFF3:CFF42)</f>
        <v>0</v>
      </c>
      <c r="CBQ27" s="255">
        <f ca="1">IF(CBB27&lt;&gt;"",CBC27*4+CBD27*2+CBO27+CBP27,"")</f>
        <v>0</v>
      </c>
      <c r="CBR27" s="255">
        <f ca="1">IF(CBB27&lt;&gt;"",RANK(CBQ27,CBQ25:CBQ29),"")</f>
        <v>1</v>
      </c>
      <c r="CBS27" s="255">
        <f ca="1">SUMPRODUCT((CBQ25:CBQ29=CBQ27)*(CBH25:CBH29&gt;CBH27))</f>
        <v>0</v>
      </c>
      <c r="CBT27" s="255">
        <f ca="1">SUMPRODUCT((CBQ25:CBQ29=CBQ27)*(CBH25:CBH29=CBH27)*(CBK25:CBK29&gt;CBK27))</f>
        <v>0</v>
      </c>
      <c r="CBU27" s="255">
        <f ca="1">SUMPRODUCT((CBQ25:CBQ29=CBQ27)*(CBH25:CBH29=CBH27)*(CBK25:CBK29=CBK27)*(CBL25:CBL29&gt;CBL27))</f>
        <v>0</v>
      </c>
      <c r="CBV27" s="255">
        <f ca="1">SUMPRODUCT((CBQ25:CBQ29=CBQ27)*(CBH25:CBH29=CBH27)*(CBK25:CBK29=CBK27)*(CBL25:CBL29=CBL27)*(CBM25:CBM29&gt;CBM27))</f>
        <v>0</v>
      </c>
      <c r="CBW27" s="255">
        <f ca="1">SUMPRODUCT((CBQ25:CBQ29=CBQ27)*(CBH25:CBH29=CBH27)*(CBK25:CBK29=CBK27)*(CBL25:CBL29=CBL27)*(CBM25:CBM29=CBM27)*(CBN25:CBN29&gt;CBN27))</f>
        <v>2</v>
      </c>
      <c r="CBX27" s="255">
        <f t="shared" ca="1" si="1392"/>
        <v>3</v>
      </c>
      <c r="CBY27" s="255" t="str">
        <f ca="1">IF(CBB27&lt;&gt;"",INDEX(CBB25:CBB29,MATCH(3,CBX25:CBX29,0),0),"")</f>
        <v>Italy</v>
      </c>
      <c r="CBZ27" s="255" t="str">
        <f ca="1">IF(CAX26&lt;&gt;"",CAX26,"")</f>
        <v/>
      </c>
      <c r="CCA27" s="255">
        <f ca="1">SUMPRODUCT((CEW3:CEW42=CBZ27)*(CEZ3:CEZ42=CBZ28)*(CFG3:CFG42="W"))+SUMPRODUCT((CEW3:CEW42=CBZ27)*(CEZ3:CEZ42=CBZ29)*(CFG3:CFG42="W"))+SUMPRODUCT((CEW3:CEW42=CBZ27)*(CEZ3:CEZ42=CBZ26)*(CFG3:CFG42="W"))+SUMPRODUCT((CEW3:CEW42=CBZ28)*(CEZ3:CEZ42=CBZ27)*(CFH3:CFH42="W"))+SUMPRODUCT((CEW3:CEW42=CBZ29)*(CEZ3:CEZ42=CBZ27)*(CFH3:CFH42="W"))+SUMPRODUCT((CEW3:CEW42=CBZ26)*(CEZ3:CEZ42=CBZ27)*(CFH3:CFH42="W"))</f>
        <v>0</v>
      </c>
      <c r="CCB27" s="255">
        <f ca="1">SUMPRODUCT((CEW3:CEW42=CBZ27)*(CEZ3:CEZ42=CBZ28)*(CFG3:CFG42="D"))+SUMPRODUCT((CEW3:CEW42=CBZ27)*(CEZ3:CEZ42=CBZ29)*(CFG3:CFG42="D"))+SUMPRODUCT((CEW3:CEW42=CBZ27)*(CEZ3:CEZ42=CBZ26)*(CFG3:CFG42="D"))+SUMPRODUCT((CEW3:CEW42=CBZ28)*(CEZ3:CEZ42=CBZ27)*(CFG3:CFG42="D"))+SUMPRODUCT((CEW3:CEW42=CBZ29)*(CEZ3:CEZ42=CBZ27)*(CFG3:CFG42="D"))+SUMPRODUCT((CEW3:CEW42=CBZ26)*(CEZ3:CEZ42=CBZ27)*(CFG3:CFG42="D"))</f>
        <v>0</v>
      </c>
      <c r="CCC27" s="255">
        <f ca="1">SUMPRODUCT((CEW3:CEW42=CBZ27)*(CEZ3:CEZ42=CBZ28)*(CFG3:CFG42="L"))+SUMPRODUCT((CEW3:CEW42=CBZ27)*(CEZ3:CEZ42=CBZ29)*(CFG3:CFG42="L"))+SUMPRODUCT((CEW3:CEW42=CBZ27)*(CEZ3:CEZ42=CBZ26)*(CFG3:CFG42="L"))+SUMPRODUCT((CEW3:CEW42=CBZ28)*(CEZ3:CEZ42=CBZ27)*(CFH3:CFH42="L"))+SUMPRODUCT((CEW3:CEW42=CBZ29)*(CEZ3:CEZ42=CBZ27)*(CFH3:CFH42="L"))+SUMPRODUCT((CEW3:CEW42=CBZ26)*(CEZ3:CEZ42=CBZ27)*(CFH3:CFH42="L"))</f>
        <v>0</v>
      </c>
      <c r="CCD27" s="255">
        <f ca="1">IF(CBZ27&lt;&gt;"",VLOOKUP(CBZ27,CAC4:CAG29,5,FALSE),0)</f>
        <v>0</v>
      </c>
      <c r="CCE27" s="255">
        <f ca="1">IF(CBZ27&lt;&gt;"",VLOOKUP(CBZ27,CAC4:CAH29,6,FALSE),0)</f>
        <v>0</v>
      </c>
      <c r="CCF27" s="255">
        <f ca="1">CCD27-CCE27+1000</f>
        <v>1000</v>
      </c>
      <c r="CCG27" s="255">
        <f ca="1">IF(CBZ27&lt;&gt;"",VLOOKUP(CBZ27,CAC4:CAJ29,8,FALSE),0)</f>
        <v>0</v>
      </c>
      <c r="CCH27" s="255">
        <f ca="1">IF(CBZ27&lt;&gt;"",VLOOKUP(CBZ27,CAC4:CAK29,9,FALSE),0)</f>
        <v>0</v>
      </c>
      <c r="CCI27" s="255">
        <f t="shared" ref="CCI27" ca="1" si="1568">CCG27-CCH27+1000</f>
        <v>1000</v>
      </c>
      <c r="CCJ27" s="255" t="str">
        <f ca="1">IF(CBZ27&lt;&gt;"",VLOOKUP(CBZ27,CAC25:CAG29,5,FALSE),"")</f>
        <v/>
      </c>
      <c r="CCK27" s="255" t="str">
        <f ca="1">IF(CBZ27&lt;&gt;"",VLOOKUP(CBZ27,CAC25:CAJ29,8,FALSE),"")</f>
        <v/>
      </c>
      <c r="CCL27" s="255" t="str">
        <f ca="1">IF(CBZ27&lt;&gt;"",VLOOKUP(CBZ27,CAC25:CAQ29,15,FALSE),"")</f>
        <v/>
      </c>
      <c r="CCM27" s="255">
        <f ca="1">SUMPRODUCT((CEW3:CEW42=CBZ27)*(CEZ3:CEZ42=CBZ28)*CFC3:CFC42)+SUMPRODUCT((CEW3:CEW42=CBZ27)*(CEZ3:CEZ42=CBZ29)*CFC3:CFC42)+SUMPRODUCT((CEW3:CEW42=CBZ27)*(CEZ3:CEZ42=CBZ26)*CFC3:CFC42)+SUMPRODUCT((CEW3:CEW42=CBZ28)*(CEZ3:CEZ42=CBZ27)*CFD3:CFD42)+SUMPRODUCT((CEW3:CEW42=CBZ29)*(CEZ3:CEZ42=CBZ27)*CFD3:CFD42)+SUMPRODUCT((CEW3:CEW42=CBZ26)*(CEZ3:CEZ42=CBZ27)*CFD3:CFD42)</f>
        <v>0</v>
      </c>
      <c r="CCN27" s="255">
        <f ca="1">SUMPRODUCT((CEW3:CEW42=CBZ27)*(CEZ3:CEZ42=CBZ28)*CFE3:CFE42)+SUMPRODUCT((CEW3:CEW42=CBZ27)*(CEZ3:CEZ42=CBZ29)*CFE3:CFE42)+SUMPRODUCT((CEW3:CEW42=CBZ27)*(CEZ3:CEZ42=CBZ26)*CFE3:CFE42)+SUMPRODUCT((CEW3:CEW42=CBZ28)*(CEZ3:CEZ42=CBZ27)*CFF3:CFF42)+SUMPRODUCT((CEW3:CEW42=CBZ29)*(CEZ3:CEZ42=CBZ27)*CFF3:CFF42)+SUMPRODUCT((CEW3:CEW42=CBZ26)*(CEZ3:CEZ42=CBZ27)*CFF3:CFF42)</f>
        <v>0</v>
      </c>
      <c r="CCO27" s="255">
        <f ca="1">CCA27*4+CCB27*2+CCM27+CCN27</f>
        <v>0</v>
      </c>
      <c r="CCP27" s="255" t="str">
        <f ca="1">IF(CBZ27&lt;&gt;"",RANK(CCO27,CCO26:CCO29),"")</f>
        <v/>
      </c>
      <c r="CCQ27" s="255">
        <f ca="1">SUMPRODUCT((CCO26:CCO29=CCO27)*(CCF26:CCF29&gt;CCF27))</f>
        <v>0</v>
      </c>
      <c r="CCR27" s="255">
        <f ca="1">SUMPRODUCT((CCO26:CCO29=CCO27)*(CCF26:CCF29=CCF27)*(CCI26:CCI29&gt;CCI27))</f>
        <v>0</v>
      </c>
      <c r="CCS27" s="255">
        <f ca="1">SUMPRODUCT((CCO25:CCO29=CCO27)*(CCF25:CCF29=CCF27)*(CCI25:CCI29=CCI27)*(CCJ25:CCJ29&gt;CCJ27))</f>
        <v>0</v>
      </c>
      <c r="CCT27" s="255">
        <f ca="1">SUMPRODUCT((CCO25:CCO29=CCO27)*(CCF25:CCF29=CCF27)*(CCI25:CCI29=CCI27)*(CCJ25:CCJ29=CCJ27)*(CCK25:CCK29&gt;CCK27))</f>
        <v>0</v>
      </c>
      <c r="CCU27" s="255">
        <f ca="1">SUMPRODUCT((CCO25:CCO29=CCO27)*(CCF25:CCF29=CCF27)*(CCI25:CCI29=CCI27)*(CCJ25:CCJ29=CCJ27)*(CCK25:CCK29=CCK27)*(CCL25:CCL29&gt;CCL27))</f>
        <v>0</v>
      </c>
      <c r="CCV27" s="255" t="str">
        <f t="shared" ca="1" si="1537"/>
        <v/>
      </c>
      <c r="CCW27" s="255" t="str">
        <f ca="1">IF(CBZ27&lt;&gt;"",INDEX(CBZ26:CBZ29,MATCH(3,CCV26:CCV29,0),0),"")</f>
        <v/>
      </c>
      <c r="CCX27" s="255" t="str">
        <f ca="1">IF(CAY25&lt;&gt;"",CAY25,"")</f>
        <v/>
      </c>
      <c r="CCY27" s="255">
        <f ca="1">SUMPRODUCT((CEW3:CEW42=CCX27)*(CEZ3:CEZ42=CCX28)*(CFG3:CFG42="W"))+SUMPRODUCT((CEW3:CEW42=CCX27)*(CEZ3:CEZ42=CCX29)*(CFG3:CFG42="W"))+SUMPRODUCT((CEW3:CEW42=CCX27)*(CEZ3:CEZ42=CCX30)*(CFG3:CFG42="W"))+SUMPRODUCT((CEW3:CEW42=CCX28)*(CEZ3:CEZ42=CCX27)*(CFH3:CFH42="W"))+SUMPRODUCT((CEW3:CEW42=CCX29)*(CEZ3:CEZ42=CCX27)*(CFH3:CFH42="W"))+SUMPRODUCT((CEW3:CEW42=CCX30)*(CEZ3:CEZ42=CCX27)*(CFH3:CFH42="W"))</f>
        <v>0</v>
      </c>
      <c r="CCZ27" s="255">
        <f ca="1">SUMPRODUCT((CEW3:CEW42=CCX27)*(CEZ3:CEZ42=CCX28)*(CFG3:CFG42="D"))+SUMPRODUCT((CEW3:CEW42=CCX27)*(CEZ3:CEZ42=CCX29)*(CFG3:CFG42="D"))+SUMPRODUCT((CEW3:CEW42=CCX27)*(CEZ3:CEZ42=CCX30)*(CFG3:CFG42="D"))+SUMPRODUCT((CEW3:CEW42=CCX28)*(CEZ3:CEZ42=CCX27)*(CFG3:CFG42="D"))+SUMPRODUCT((CEW3:CEW42=CCX29)*(CEZ3:CEZ42=CCX27)*(CFG3:CFG42="D"))+SUMPRODUCT((CEW3:CEW42=CCX30)*(CEZ3:CEZ42=CCX27)*(CFG3:CFG42="D"))</f>
        <v>0</v>
      </c>
      <c r="CDA27" s="255">
        <f ca="1">SUMPRODUCT((CEW3:CEW42=CCX27)*(CEZ3:CEZ42=CCX28)*(CFG3:CFG42="L"))+SUMPRODUCT((CEW3:CEW42=CCX27)*(CEZ3:CEZ42=CCX29)*(CFG3:CFG42="L"))+SUMPRODUCT((CEW3:CEW42=CCX27)*(CEZ3:CEZ42=CCX30)*(CFG3:CFG42="L"))+SUMPRODUCT((CEW3:CEW42=CCX28)*(CEZ3:CEZ42=CCX27)*(CFH3:CFH42="L"))+SUMPRODUCT((CEW3:CEW42=CCX29)*(CEZ3:CEZ42=CCX27)*(CFH3:CFH42="L"))+SUMPRODUCT((CEW3:CEW42=CCX30)*(CEZ3:CEZ42=CCX27)*(CFH3:CFH42="L"))</f>
        <v>0</v>
      </c>
      <c r="CDB27" s="255">
        <f ca="1">IF(CCX27&lt;&gt;"",VLOOKUP(CCX27,CAC4:CAG29,5,FALSE),0)</f>
        <v>0</v>
      </c>
      <c r="CDC27" s="255">
        <f ca="1">IF(CCX27&lt;&gt;"",VLOOKUP(CCX27,CAC4:CAH29,6,FALSE),0)</f>
        <v>0</v>
      </c>
      <c r="CDD27" s="255">
        <f ca="1">CDB27-CDC27+1000</f>
        <v>1000</v>
      </c>
      <c r="CDE27" s="255">
        <f ca="1">IF(CCX27&lt;&gt;"",VLOOKUP(CCX27,CAC4:CAJ29,8,FALSE),0)</f>
        <v>0</v>
      </c>
      <c r="CDF27" s="255">
        <f ca="1">IF(CCX27&lt;&gt;"",VLOOKUP(CCX27,CAC4:CAK29,9,FALSE),0)</f>
        <v>0</v>
      </c>
      <c r="CDG27" s="255">
        <f ca="1">CDE27-CDF27+1000</f>
        <v>1000</v>
      </c>
      <c r="CDH27" s="255" t="str">
        <f ca="1">IF(CCX27&lt;&gt;"",VLOOKUP(CCX27,CAC25:CAG29,5,FALSE),"")</f>
        <v/>
      </c>
      <c r="CDI27" s="255" t="str">
        <f ca="1">IF(CCX27&lt;&gt;"",VLOOKUP(CCX27,CAC25:CAJ29,8,FALSE),"")</f>
        <v/>
      </c>
      <c r="CDJ27" s="255" t="str">
        <f ca="1">IF(CCX27&lt;&gt;"",VLOOKUP(CCX27,CAC25:CAQ29,15,FALSE),"")</f>
        <v/>
      </c>
      <c r="CDK27" s="255">
        <f ca="1">SUMPRODUCT((CEW3:CEW42=CCX27)*(CEZ3:CEZ42=CCX28)*CFC3:CFC42)+SUMPRODUCT((CEW3:CEW42=CCX27)*(CEZ3:CEZ42=CCX29)*CFC3:CFC42)+SUMPRODUCT((CEW3:CEW42=CCX27)*(CEZ3:CEZ42=CCX30)*CFC3:CFC42)+SUMPRODUCT((CEW3:CEW42=CCX28)*(CEZ3:CEZ42=CCX27)*CFD3:CFD42)+SUMPRODUCT((CEW3:CEW42=CCX29)*(CEZ3:CEZ42=CCX27)*CFD3:CFD42)+SUMPRODUCT((CEW3:CEW42=CCX30)*(CEZ3:CEZ42=CCX27)*CFD3:CFD42)</f>
        <v>0</v>
      </c>
      <c r="CDL27" s="255">
        <f ca="1">SUMPRODUCT((CEW3:CEW42=CCX27)*(CEZ3:CEZ42=CCX28)*CFE3:CFE42)+SUMPRODUCT((CEW3:CEW42=CCX27)*(CEZ3:CEZ42=CCX29)*CFE3:CFE42)+SUMPRODUCT((CEW3:CEW42=CCX27)*(CEZ3:CEZ42=CCX30)*CFE3:CFE42)+SUMPRODUCT((CEW3:CEW42=CCX28)*(CEZ3:CEZ42=CCX27)*CFF3:CFF42)+SUMPRODUCT((CEW3:CEW42=CCX29)*(CEZ3:CEZ42=CCX27)*CFF3:CFF42)+SUMPRODUCT((CEW3:CEW42=CCX30)*(CEZ3:CEZ42=CCX27)*CFF3:CFF42)</f>
        <v>0</v>
      </c>
      <c r="CDM27" s="255">
        <f ca="1">CCY27*4+CCZ27*2+CDK27+CDL27</f>
        <v>0</v>
      </c>
      <c r="CDN27" s="255" t="str">
        <f ca="1">IF(CCX27&lt;&gt;"",RANK(CDM27,CDM27:CDM30),"")</f>
        <v/>
      </c>
      <c r="CDO27" s="255">
        <f ca="1">SUMPRODUCT((CDM27:CDM30=CDM27)*(CDD27:CDD30&gt;CDD27))</f>
        <v>0</v>
      </c>
      <c r="CDP27" s="255">
        <f ca="1">SUMPRODUCT((CDM27:CDM30=CDM27)*(CDD27:CDD30=CDD27)*(CDG27:CDG30&gt;CDG27))</f>
        <v>0</v>
      </c>
      <c r="CDQ27" s="255">
        <f ca="1">SUMPRODUCT((CDM25:CDM29=CDM27)*(CDD25:CDD29=CDD27)*(CDG25:CDG29=CDG27)*(CDH25:CDH29&gt;CDH27))</f>
        <v>0</v>
      </c>
      <c r="CDR27" s="255">
        <f ca="1">SUMPRODUCT((CDM25:CDM29=CDM27)*(CDD25:CDD29=CDD27)*(CDG25:CDG29=CDG27)*(CDH25:CDH29=CDH27)*(CDI25:CDI29&gt;CDI27))</f>
        <v>0</v>
      </c>
      <c r="CDS27" s="255">
        <f ca="1">SUMPRODUCT((CDM25:CDM29=CDM27)*(CDD25:CDD29=CDD27)*(CDG25:CDG29=CDG27)*(CDH25:CDH29=CDH27)*(CDI25:CDI29=CDI27)*(CDJ25:CDJ29&gt;CDJ27))</f>
        <v>0</v>
      </c>
      <c r="CDT27" s="255" t="str">
        <f t="shared" ref="CDT27:CDT29" ca="1" si="1569">IF(CCX27&lt;&gt;"",SUM(CDN27:CDS27)+2,"")</f>
        <v/>
      </c>
      <c r="CDU27" s="255" t="str">
        <f ca="1">IF(CCX27&lt;&gt;"",INDEX(CCX27:CCX29,MATCH(3,CDT27:CDT29,0),0),"")</f>
        <v/>
      </c>
      <c r="CET27" s="255" t="str">
        <f ca="1">IF(CDU27&lt;&gt;"",CDU27,IF(CCW27&lt;&gt;"",CCW27,IF(CBY27&lt;&gt;"",CBY27,CAU27)))</f>
        <v>Italy</v>
      </c>
      <c r="CEU27" s="255">
        <v>3</v>
      </c>
      <c r="CEV27" s="255">
        <v>25</v>
      </c>
      <c r="CEW27" s="255" t="str">
        <f t="shared" si="130"/>
        <v>South Africa</v>
      </c>
      <c r="CEX27" s="255" t="str">
        <f ca="1">IF(OFFSET('All Players'!$W34,0,CEX$1)&lt;&gt;"",OFFSET('All Players'!$W34,0,CEX$1),"")</f>
        <v/>
      </c>
      <c r="CEY27" s="255" t="str">
        <f ca="1">IF(OFFSET('All Players'!$Y34,0,CEX$1)&lt;&gt;"",OFFSET('All Players'!$Y34,0,CEX$1),"")</f>
        <v/>
      </c>
      <c r="CEZ27" s="255" t="str">
        <f t="shared" si="131"/>
        <v>Scotland</v>
      </c>
      <c r="CFA27" s="255" t="str">
        <f ca="1">IF(OFFSET('All Players'!$AA34,0,CEZ$1)&lt;&gt;"",OFFSET('All Players'!$AA34,0,CEZ$1),"")</f>
        <v/>
      </c>
      <c r="CFB27" s="255" t="str">
        <f ca="1">IF(OFFSET('All Players'!$AC34,0,CFA$1)&lt;&gt;"",OFFSET('All Players'!$AC34,0,CFA$1),"")</f>
        <v/>
      </c>
      <c r="CFC27" s="255">
        <f t="shared" ca="1" si="132"/>
        <v>0</v>
      </c>
      <c r="CFD27" s="255">
        <f t="shared" ca="1" si="133"/>
        <v>0</v>
      </c>
      <c r="CFE27" s="255">
        <f t="shared" ca="1" si="134"/>
        <v>0</v>
      </c>
      <c r="CFF27" s="255">
        <f t="shared" ca="1" si="135"/>
        <v>0</v>
      </c>
      <c r="CFG27" s="255" t="str">
        <f t="shared" ca="1" si="136"/>
        <v/>
      </c>
      <c r="CFH27" s="255" t="str">
        <f t="shared" ca="1" si="137"/>
        <v/>
      </c>
    </row>
    <row r="28" spans="1:2192" x14ac:dyDescent="0.2">
      <c r="A28" s="255">
        <f>VLOOKUP(B28,DS25:DT29,2,FALSE)</f>
        <v>5</v>
      </c>
      <c r="B28" s="255" t="s">
        <v>38</v>
      </c>
      <c r="C28" s="255">
        <f t="shared" si="1250"/>
        <v>0</v>
      </c>
      <c r="D28" s="255">
        <f t="shared" si="1251"/>
        <v>0</v>
      </c>
      <c r="E28" s="255">
        <f t="shared" si="1252"/>
        <v>4</v>
      </c>
      <c r="F28" s="255">
        <f>SUMIF($DV$3:$DV$60,B28,$DW$3:$DW$60)+SUMIF($DY$3:$DY$60,B28,$DX$3:$DX$60)</f>
        <v>58</v>
      </c>
      <c r="G28" s="255">
        <f>SUMIF($DY$3:$DY$60,B28,$DW$3:$DW$60)+SUMIF($DV$3:$DV$60,B28,$DX$3:$DX$60)</f>
        <v>131</v>
      </c>
      <c r="H28" s="255">
        <f t="shared" si="1253"/>
        <v>927</v>
      </c>
      <c r="I28" s="255">
        <f>SUMIF(Tournament!$H$13:$H$52,B28,Tournament!$O$13:$O$52)+SUMIF(Tournament!$N$13:$N$52,B28,Tournament!$Q$13:$Q$52)</f>
        <v>7</v>
      </c>
      <c r="J28" s="255">
        <f>SUMIF(Tournament!$N$13:$N$52,B28,Tournament!$O$13:$O$52)+SUMIF(Tournament!$H$13:$H$52,B28,Tournament!$Q$13:$Q$52)</f>
        <v>17</v>
      </c>
      <c r="K28" s="255">
        <f t="shared" si="1254"/>
        <v>990</v>
      </c>
      <c r="L28" s="255">
        <f t="shared" si="1255"/>
        <v>0</v>
      </c>
      <c r="M28" s="255">
        <f>SUMIF(DV:DV,B28,EB:EB)+SUMIF(DY:DY,B28,EC:EC)</f>
        <v>0</v>
      </c>
      <c r="N28" s="255">
        <f>SUMIF(DV:DV,B28,ED:ED)+SUMIF(DY:DY,B28,EE:EE)</f>
        <v>2</v>
      </c>
      <c r="O28" s="255">
        <f t="shared" si="1256"/>
        <v>2</v>
      </c>
      <c r="P28" s="255">
        <v>18</v>
      </c>
      <c r="Q28" s="255">
        <f t="shared" si="1393"/>
        <v>5</v>
      </c>
      <c r="S28" s="255">
        <f>RANK(O28,$O$25:$O$29)+COUNTIF($O$25:O28,O28)-1</f>
        <v>5</v>
      </c>
      <c r="T28" s="255" t="str">
        <f>INDEX($B$25:$B$29,MATCH(4,$S$25:$S$29,0),0)</f>
        <v>Romania</v>
      </c>
      <c r="U28" s="255">
        <f t="shared" si="1394"/>
        <v>4</v>
      </c>
      <c r="V28" s="255" t="str">
        <f>IF(AND(V27&lt;&gt;"",U28=1),T28,"")</f>
        <v/>
      </c>
      <c r="W28" s="255" t="str">
        <f>IF(AND(W27&lt;&gt;"",U29=2),T29,"")</f>
        <v/>
      </c>
      <c r="AA28" s="255" t="str">
        <f t="shared" si="1395"/>
        <v/>
      </c>
      <c r="AB28" s="255">
        <f>SUMPRODUCT((DV3:DV42=AA28)*(DY3:DY42=AA29)*(EF3:EF42="W"))+SUMPRODUCT((DV3:DV42=AA28)*(DY3:DY42=AA25)*(EF3:EF42="W"))+SUMPRODUCT((DV3:DV42=AA28)*(DY3:DY42=AA26)*(EF3:EF42="W"))+SUMPRODUCT((DV3:DV42=AA28)*(DY3:DY42=AA27)*(EF3:EF42="W"))+SUMPRODUCT((DV3:DV42=AA29)*(DY3:DY42=AA28)*(EG3:EG42="W"))+SUMPRODUCT((DV3:DV42=AA25)*(DY3:DY42=AA28)*(EG3:EG42="W"))+SUMPRODUCT((DV3:DV42=AA26)*(DY3:DY42=AA28)*(EG3:EG42="W"))+SUMPRODUCT((DV3:DV42=AA27)*(DY3:DY42=AA28)*(EG3:EG42="W"))</f>
        <v>0</v>
      </c>
      <c r="AC28" s="255">
        <f>SUMPRODUCT((DV3:DV42=AA28)*(DY3:DY42=AA29)*(EF3:EF42="D"))+SUMPRODUCT((DV3:DV42=AA28)*(DY3:DY42=AA25)*(EF3:EF42="D"))+SUMPRODUCT((DV3:DV42=AA28)*(DY3:DY42=AA26)*(EF3:EF42="D"))+SUMPRODUCT((DV3:DV42=AA28)*(DY3:DY42=AA27)*(EF3:EF42="D"))+SUMPRODUCT((DV3:DV42=AA29)*(DY3:DY42=AA28)*(EF3:EF42="D"))+SUMPRODUCT((DV3:DV42=AA25)*(DY3:DY42=AA28)*(EF3:EF42="D"))+SUMPRODUCT((DV3:DV42=AA26)*(DY3:DY42=AA28)*(EF3:EF42="D"))+SUMPRODUCT((DV3:DV42=AA27)*(DY3:DY42=AA28)*(EF3:EF42="D"))</f>
        <v>0</v>
      </c>
      <c r="AD28" s="255">
        <f>SUMPRODUCT((DV3:DV42=AA28)*(DY3:DY42=AA29)*(EF3:EF42="L"))+SUMPRODUCT((DV3:DV42=AA28)*(DY3:DY42=AA25)*(EF3:EF42="L"))+SUMPRODUCT((DV3:DV42=AA28)*(DY3:DY42=AA26)*(EF3:EF42="L"))+SUMPRODUCT((DV3:DV42=AA28)*(DY3:DY42=AA27)*(EF3:EF42="L"))+SUMPRODUCT((DV3:DV42=AA29)*(DY3:DY42=AA28)*(EG3:EG42="L"))+SUMPRODUCT((DV3:DV42=AA25)*(DY3:DY42=AA28)*(EG3:EG42="L"))+SUMPRODUCT((DV3:DV42=AA26)*(DY3:DY42=AA28)*(EG3:EG42="L"))+SUMPRODUCT((DV3:DV42=AA27)*(DY3:DY42=AA28)*(EG3:EG42="L"))</f>
        <v>0</v>
      </c>
      <c r="AE28" s="255">
        <f>IF(AA28&lt;&gt;"",VLOOKUP(AA28,B4:F29,5,FALSE),0)</f>
        <v>0</v>
      </c>
      <c r="AF28" s="255">
        <f>IF(AA28&lt;&gt;"",VLOOKUP(AA28,B4:G29,6,FALSE),0)</f>
        <v>0</v>
      </c>
      <c r="AG28" s="255">
        <f>AE28-AF28+1000</f>
        <v>1000</v>
      </c>
      <c r="AH28" s="255">
        <f>IF(AA28&lt;&gt;"",VLOOKUP(AA28,B4:I29,8,FALSE),0)</f>
        <v>0</v>
      </c>
      <c r="AI28" s="255">
        <f>IF(AA28&lt;&gt;"",VLOOKUP(AA28,B4:J29,9,FALSE),0)</f>
        <v>0</v>
      </c>
      <c r="AJ28" s="255" t="str">
        <f>IF(AA28&lt;&gt;"",AH28-AI28+1000,"")</f>
        <v/>
      </c>
      <c r="AK28" s="255" t="str">
        <f>IF(AA28&lt;&gt;"",VLOOKUP(AA28,B25:F29,5,FALSE),"")</f>
        <v/>
      </c>
      <c r="AL28" s="255" t="str">
        <f>IF(AA28&lt;&gt;"",VLOOKUP(AA28,B25:I29,8,FALSE),"")</f>
        <v/>
      </c>
      <c r="AM28" s="255" t="str">
        <f>IF(AA28&lt;&gt;"",VLOOKUP(AA28,B25:P29,15,FALSE),"")</f>
        <v/>
      </c>
      <c r="AN28" s="255">
        <f>SUMPRODUCT((DV3:DV42=AA28)*(DY3:DY42=AA29)*EB3:EB42)+SUMPRODUCT((DV3:DV42=AA28)*(DY3:DY42=AA25)*EB3:EB42)+SUMPRODUCT((DV3:DV42=AA28)*(DY3:DY42=AA26)*EB3:EB42)+SUMPRODUCT((DV3:DV42=AA28)*(DY3:DY42=AA27)*EB3:EB42)+SUMPRODUCT((DV3:DV42=AA29)*(DY3:DY42=AA28)*EC3:EC42)+SUMPRODUCT((DV3:DV42=AA25)*(DY3:DY42=AA28)*EC3:EC42)+SUMPRODUCT((DV3:DV42=AA26)*(DY3:DY42=AA28)*EC3:EC42)+SUMPRODUCT((DV3:DV42=AA27)*(DY3:DY42=AA28)*EC3:EC42)</f>
        <v>0</v>
      </c>
      <c r="AO28" s="255">
        <f>SUMPRODUCT((DV3:DV42=AA28)*(DY3:DY42=AA29)*ED3:ED42)+SUMPRODUCT((DV3:DV42=AA28)*(DY3:DY42=AA25)*ED3:ED42)+SUMPRODUCT((DV3:DV42=AA28)*(DY3:DY42=AA26)*ED3:ED42)+SUMPRODUCT((DV3:DV42=AA28)*(DY3:DY42=AA27)*ED3:ED42)+SUMPRODUCT((DV3:DV42=AA29)*(DY3:DY42=AA28)*EE3:EE42)+SUMPRODUCT((DV3:DV42=AA25)*(DY3:DY42=AA28)*EE3:EE42)+SUMPRODUCT((DV3:DV42=AA26)*(DY3:DY42=AA28)*EE3:EE42)+SUMPRODUCT((DV3:DV42=AA27)*(DY3:DY42=AA28)*EE3:EE42)</f>
        <v>0</v>
      </c>
      <c r="AP28" s="255" t="str">
        <f>IF(AA28&lt;&gt;"",AB28*4+AC28*2+AN28+AO28,"")</f>
        <v/>
      </c>
      <c r="AQ28" s="255" t="str">
        <f>IF(AA28&lt;&gt;"",RANK(AP28,AP25:AP29),"")</f>
        <v/>
      </c>
      <c r="AR28" s="255">
        <f>SUMPRODUCT((AP25:AP29=AP28)*(AG25:AG29&gt;AG28))</f>
        <v>0</v>
      </c>
      <c r="AS28" s="255">
        <f>SUMPRODUCT((AP25:AP29=AP28)*(AG25:AG29=AG28)*(AJ25:AJ29&gt;AJ28))</f>
        <v>0</v>
      </c>
      <c r="AT28" s="255">
        <f>SUMPRODUCT((AP25:AP29=AP28)*(AG25:AG29=AG28)*(AJ25:AJ29=AJ28)*(AK25:AK29&gt;AK28))</f>
        <v>0</v>
      </c>
      <c r="AU28" s="255">
        <f>SUMPRODUCT((AP25:AP29=AP28)*(AG25:AG29=AG28)*(AJ25:AJ29=AJ28)*(AK25:AK29=AK28)*(AL25:AL29&gt;AL28))</f>
        <v>0</v>
      </c>
      <c r="AV28" s="255">
        <f>SUMPRODUCT((AP25:AP29=AP28)*(AG25:AG29=AG28)*(AJ25:AJ29=AJ28)*(AK25:AK29=AK28)*(AL25:AL29=AL28)*(AM25:AM29&gt;AM28))</f>
        <v>0</v>
      </c>
      <c r="AW28" s="255" t="str">
        <f t="shared" si="1398"/>
        <v/>
      </c>
      <c r="AX28" s="255" t="str">
        <f>IF(AA28&lt;&gt;"",INDEX(AA25:AA29,MATCH(4,AW25:AW29,0),0),"")</f>
        <v/>
      </c>
      <c r="AY28" s="255" t="str">
        <f>IF(W27&lt;&gt;"",W27,"")</f>
        <v/>
      </c>
      <c r="AZ28" s="255" t="str">
        <f>IF(AY28&lt;&gt;"",SUMPRODUCT((DV3:DV42=AY28)*(DY3:DY42=AY29)*(EF3:EF42="W"))+SUMPRODUCT((DV3:DV42=AY28)*(DY3:DY42=AY26)*(EF3:EF42="W"))+SUMPRODUCT((DV3:DV42=AY28)*(DY3:DY42=AY27)*(EF3:EF42="W"))+SUMPRODUCT((DV3:DV42=AY29)*(DY3:DY42=AY28)*(EG3:EG42="W"))+SUMPRODUCT((DV3:DV42=AY26)*(DY3:DY42=AY28)*(EG3:EG42="W"))+SUMPRODUCT((DV3:DV42=AY27)*(DY3:DY42=AY28)*(EG3:EG42="W")),"")</f>
        <v/>
      </c>
      <c r="BA28" s="255" t="str">
        <f>IF(AY28&lt;&gt;"",SUMPRODUCT((DV3:DV42=AY28)*(DY3:DY42=AY29)*(EF3:EF42="D"))+SUMPRODUCT((DV3:DV42=AY28)*(DY3:DY42=AY26)*(EF3:EF42="D"))+SUMPRODUCT((DV3:DV42=AY28)*(DY3:DY42=AY27)*(EF3:EF42="D"))+SUMPRODUCT((DV3:DV42=AY29)*(DY3:DY42=AY28)*(EF3:EF42="D"))+SUMPRODUCT((DV3:DV42=AY26)*(DY3:DY42=AY28)*(EF3:EF42="D"))+SUMPRODUCT((DV3:DV42=AY27)*(DY3:DY42=AY28)*(EF3:EF42="D")),"")</f>
        <v/>
      </c>
      <c r="BB28" s="255" t="str">
        <f>IF(AY28&lt;&gt;"",SUMPRODUCT((DV3:DV42=AY28)*(DY3:DY42=AY29)*(EF3:EF42="L"))+SUMPRODUCT((DV3:DV42=AY28)*(DY3:DY42=AY26)*(EF3:EF42="L"))+SUMPRODUCT((DV3:DV42=AY28)*(DY3:DY42=AY27)*(EF3:EF42="L"))+SUMPRODUCT((DV3:DV42=AY29)*(DY3:DY42=AY28)*(EG3:EG42="L"))+SUMPRODUCT((DV3:DV42=AY26)*(DY3:DY42=AY28)*(EG3:EG42="L"))+SUMPRODUCT((DV3:DV42=AY27)*(DY3:DY42=AY28)*(EG3:EG42="L")),"")</f>
        <v/>
      </c>
      <c r="BC28" s="255">
        <f>IF(AY28&lt;&gt;"",VLOOKUP(AY28,B4:F29,5,FALSE),0)</f>
        <v>0</v>
      </c>
      <c r="BD28" s="255">
        <f>IF(AY28&lt;&gt;"",VLOOKUP(AY28,B4:G29,6,FALSE),0)</f>
        <v>0</v>
      </c>
      <c r="BE28" s="255">
        <f>BC28-BD28+1000</f>
        <v>1000</v>
      </c>
      <c r="BF28" s="255">
        <f>IF(AY28&lt;&gt;"",VLOOKUP(AY28,B4:I29,8,FALSE),0)</f>
        <v>0</v>
      </c>
      <c r="BG28" s="255">
        <f>IF(AY28&lt;&gt;"",VLOOKUP(AY28,B4:J29,9,FALSE),0)</f>
        <v>0</v>
      </c>
      <c r="BH28" s="255" t="str">
        <f>IF(AY28&lt;&gt;"",BF28-BG28+1000,"")</f>
        <v/>
      </c>
      <c r="BI28" s="255" t="str">
        <f>IF(AY28&lt;&gt;"",VLOOKUP(AY28,B25:F29,5,FALSE),"")</f>
        <v/>
      </c>
      <c r="BJ28" s="255" t="str">
        <f>IF(AY28&lt;&gt;"",VLOOKUP(AY28,B25:I29,8,FALSE),"")</f>
        <v/>
      </c>
      <c r="BK28" s="255" t="str">
        <f>IF(AY28&lt;&gt;"",VLOOKUP(AY28,B25:P29,15,FALSE),"")</f>
        <v/>
      </c>
      <c r="BL28" s="255" t="str">
        <f>IF(AY28&lt;&gt;"",SUMPRODUCT((DV3:DV42=AY28)*(DY3:DY42=AY29)*EB3:EB42)+SUMPRODUCT((DV3:DV42=AY28)*(DY3:DY42=AY26)*EB3:EB42)+SUMPRODUCT((DV3:DV42=AY28)*(DY3:DY42=AY27)*EB3:EB42)+SUMPRODUCT((DV3:DV42=AY29)*(DY3:DY42=AY28)*EC3:EC42)+SUMPRODUCT((DV3:DV42=AY26)*(DY3:DY42=AY28)*EC3:EC42)+SUMPRODUCT((DV3:DV42=AY27)*(DY3:DY42=AY28)*EC3:EC42),"")</f>
        <v/>
      </c>
      <c r="BM28" s="255" t="str">
        <f>IF(AY28&lt;&gt;"",SUMPRODUCT((DV3:DV42=AY28)*(DY3:DY42=AY29)*ED3:ED42)+SUMPRODUCT((DV3:DV42=AY28)*(DY3:DY42=AY26)*ED3:ED42)+SUMPRODUCT((DV3:DV42=AY28)*(DY3:DY42=AY27)*ED3:ED42)+SUMPRODUCT((DV3:DV42=AY29)*(DY3:DY42=AY28)*EE3:EE42)+SUMPRODUCT((DV3:DV42=AY26)*(DY3:DY42=AY28)*EE3:EE42)+SUMPRODUCT((DV3:DV42=AY27)*(DY3:DY42=AY28)*EE3:EE42),"")</f>
        <v/>
      </c>
      <c r="BN28" s="255" t="str">
        <f>IF(AY28&lt;&gt;"",AZ28*4+BA28*2+BL28+BM28,"")</f>
        <v/>
      </c>
      <c r="BO28" s="255" t="str">
        <f>IF(AY28&lt;&gt;"",RANK(BN28,BN26:BN29),"")</f>
        <v/>
      </c>
      <c r="BP28" s="255">
        <f>SUMPRODUCT((BN26:BN29=BN28)*(BE26:BE29&gt;BE28))</f>
        <v>0</v>
      </c>
      <c r="BQ28" s="255">
        <f>SUMPRODUCT((BN26:BN29=BN28)*(BE26:BE29=BE28)*(BH26:BH29&gt;BH28))</f>
        <v>0</v>
      </c>
      <c r="BR28" s="255">
        <f>SUMPRODUCT((BN25:BN29=BN28)*(BE25:BE29=BE28)*(BH25:BH29=BH28)*(BI25:BI29&gt;BI28))</f>
        <v>0</v>
      </c>
      <c r="BS28" s="255">
        <f>SUMPRODUCT((BN25:BN29=BN28)*(BE25:BE29=BE28)*(BH25:BH29=BH28)*(BI25:BI29=BI28)*(BJ25:BJ29&gt;BJ28))</f>
        <v>0</v>
      </c>
      <c r="BT28" s="255">
        <f>SUMPRODUCT((BN25:BN29=BN28)*(BE25:BE29=BE28)*(BH25:BH29=BH28)*(BI25:BI29=BI28)*(BJ25:BJ29=BJ28)*(BK25:BK29&gt;BK28))</f>
        <v>0</v>
      </c>
      <c r="BU28" s="255" t="str">
        <f t="shared" si="1399"/>
        <v/>
      </c>
      <c r="BV28" s="255" t="str">
        <f>IF(AY28&lt;&gt;"",INDEX(AY26:AY29,MATCH(4,BU26:BU29,0),0),"")</f>
        <v/>
      </c>
      <c r="BW28" s="255" t="str">
        <f>IF(X26&lt;&gt;"",X26,"")</f>
        <v/>
      </c>
      <c r="BX28" s="255">
        <f>SUMPRODUCT((DV3:DV42=BW28)*(DY3:DY42=BW29)*(EF3:EF42="W"))+SUMPRODUCT((DV3:DV42=BW28)*(DY3:DY42=BW30)*(EF3:EF42="W"))+SUMPRODUCT((DV3:DV42=BW28)*(DY3:DY42=BW27)*(EF3:EF42="W"))+SUMPRODUCT((DV3:DV42=BW29)*(DY3:DY42=BW28)*(EG3:EG42="W"))+SUMPRODUCT((DV3:DV42=BW30)*(DY3:DY42=BW28)*(EG3:EG42="W"))+SUMPRODUCT((DV3:DV42=BW27)*(DY3:DY42=BW28)*(EG3:EG42="W"))</f>
        <v>0</v>
      </c>
      <c r="BY28" s="255">
        <f>SUMPRODUCT((DV3:DV42=BW28)*(DY3:DY42=BW29)*(EF3:EF42="D"))+SUMPRODUCT((DV3:DV42=BW28)*(DY3:DY42=BW30)*(EF3:EF42="D"))+SUMPRODUCT((DV3:DV42=BW28)*(DY3:DY42=BW27)*(EF3:EF42="D"))+SUMPRODUCT((DV3:DV42=BW29)*(DY3:DY42=BW28)*(EF3:EF42="D"))+SUMPRODUCT((DV3:DV42=BW30)*(DY3:DY42=BW28)*(EF3:EF42="D"))+SUMPRODUCT((DV3:DV42=BW27)*(DY3:DY42=BW28)*(EF3:EF42="D"))</f>
        <v>0</v>
      </c>
      <c r="BZ28" s="255">
        <f>SUMPRODUCT((DV3:DV42=BW28)*(DY3:DY42=BW29)*(EF3:EF42="L"))+SUMPRODUCT((DV3:DV42=BW28)*(DY3:DY42=BW30)*(EF3:EF42="L"))+SUMPRODUCT((DV3:DV42=BW28)*(DY3:DY42=BW27)*(EF3:EF42="L"))+SUMPRODUCT((DV3:DV42=BW29)*(DY3:DY42=BW28)*(EG3:EG42="L"))+SUMPRODUCT((DV3:DV42=BW30)*(DY3:DY42=BW28)*(EG3:EG42="L"))+SUMPRODUCT((DV3:DV42=BW27)*(DY3:DY42=BW28)*(EG3:EG42="L"))</f>
        <v>0</v>
      </c>
      <c r="CA28" s="255">
        <f>IF(BW28&lt;&gt;"",VLOOKUP(BW28,B4:F29,5,FALSE),0)</f>
        <v>0</v>
      </c>
      <c r="CB28" s="255">
        <f>IF(BW28&lt;&gt;"",VLOOKUP(BW28,B4:G29,6,FALSE),0)</f>
        <v>0</v>
      </c>
      <c r="CC28" s="255">
        <f>CA28-CB28+1000</f>
        <v>1000</v>
      </c>
      <c r="CD28" s="255">
        <f>IF(BW28&lt;&gt;"",VLOOKUP(BW28,B4:I29,8,FALSE),0)</f>
        <v>0</v>
      </c>
      <c r="CE28" s="255">
        <f>IF(BW28&lt;&gt;"",VLOOKUP(BW28,B4:J29,9,FALSE),0)</f>
        <v>0</v>
      </c>
      <c r="CF28" s="255">
        <f t="shared" ref="CF28" si="1570">CD28-CE28+1000</f>
        <v>1000</v>
      </c>
      <c r="CG28" s="255" t="str">
        <f>IF(BW28&lt;&gt;"",VLOOKUP(BW28,B25:F29,5,FALSE),"")</f>
        <v/>
      </c>
      <c r="CH28" s="255" t="str">
        <f>IF(BW28&lt;&gt;"",VLOOKUP(BW28,B25:I29,8,FALSE),"")</f>
        <v/>
      </c>
      <c r="CI28" s="255" t="str">
        <f>IF(BW28&lt;&gt;"",VLOOKUP(BW28,B25:P29,15,FALSE),"")</f>
        <v/>
      </c>
      <c r="CJ28" s="255">
        <f>SUMPRODUCT((DV3:DV42=BW28)*(DY3:DY42=BW29)*EB3:EB42)+SUMPRODUCT((DV3:DV42=BW28)*(DY3:DY42=BW30)*EB3:EB42)+SUMPRODUCT((DV3:DV42=BW28)*(DY3:DY42=BW27)*EB3:EB42)+SUMPRODUCT((DV3:DV42=BW29)*(DY3:DY42=BW28)*EC3:EC42)+SUMPRODUCT((DV3:DV42=BW30)*(DY3:DY42=BW28)*EC3:EC42)+SUMPRODUCT((DV3:DV42=BW27)*(DY3:DY42=BW28)*EC3:EC42)</f>
        <v>0</v>
      </c>
      <c r="CK28" s="255">
        <f>SUMPRODUCT((DV3:DV42=BW28)*(DY3:DY42=BW29)*ED3:ED42)+SUMPRODUCT((DV3:DV42=BW28)*(DY3:DY42=BW30)*ED3:ED42)+SUMPRODUCT((DV3:DV42=BW28)*(DY3:DY42=BW27)*ED3:ED42)+SUMPRODUCT((DV3:DV42=BW29)*(DY3:DY42=BW28)*EE3:EE42)+SUMPRODUCT((DV3:DV42=BW30)*(DY3:DY42=BW28)*EE3:EE42)+SUMPRODUCT((DV3:DV42=BW27)*(DY3:DY42=BW28)*EE3:EE42)</f>
        <v>0</v>
      </c>
      <c r="CL28" s="255">
        <f t="shared" ref="CL28" si="1571">BX28*4+BY28*2+CJ28+CK28</f>
        <v>0</v>
      </c>
      <c r="CM28" s="255" t="str">
        <f>IF(BW28&lt;&gt;"",RANK(CL28,CL27:CL30),"")</f>
        <v/>
      </c>
      <c r="CN28" s="255">
        <f>SUMPRODUCT((CL27:CL30=CL28)*(CC27:CC30&gt;CC28))</f>
        <v>0</v>
      </c>
      <c r="CO28" s="255">
        <f>SUMPRODUCT((CL27:CL30=CL28)*(CC27:CC30=CC28)*(CF27:CF30&gt;CF28))</f>
        <v>0</v>
      </c>
      <c r="CP28" s="255">
        <f>SUMPRODUCT((CL25:CL29=CL28)*(CC25:CC29=CC28)*(CF25:CF29=CF28)*(CG25:CG29&gt;CG28))</f>
        <v>0</v>
      </c>
      <c r="CQ28" s="255">
        <f>SUMPRODUCT((CL25:CL29=CL28)*(CC25:CC29=CC28)*(CF25:CF29=CF28)*(CG25:CG29=CG28)*(CH25:CH29&gt;CH28))</f>
        <v>0</v>
      </c>
      <c r="CR28" s="255">
        <f>SUMPRODUCT((CL25:CL29=CL28)*(CC25:CC29=CC28)*(CF25:CF29=CF28)*(CG25:CG29=CG28)*(CH25:CH29=CH28)*(CI25:CI29&gt;CI28))</f>
        <v>0</v>
      </c>
      <c r="CS28" s="255" t="str">
        <f t="shared" si="1539"/>
        <v/>
      </c>
      <c r="CT28" s="255" t="str">
        <f>IF(BW28&lt;&gt;"",INDEX(BW27:BW29,MATCH(4,CS27:CS29,0),0),"")</f>
        <v/>
      </c>
      <c r="CU28" s="255" t="str">
        <f>IF(Y25&lt;&gt;"",Y25,"")</f>
        <v/>
      </c>
      <c r="CV28" s="255">
        <f>SUMPRODUCT((DV3:DV42=CU28)*(DY3:DY42=CU29)*(EF3:EF42="W"))+SUMPRODUCT((DV3:DV42=CU28)*(DY3:DY42=CU30)*(EF3:EF42="W"))+SUMPRODUCT((DV3:DV42=CU28)*(DY3:DY42=CU31)*(EF3:EF42="W"))+SUMPRODUCT((DV3:DV42=CU29)*(DY3:DY42=CU28)*(EG3:EG42="W"))+SUMPRODUCT((DV3:DV42=CU30)*(DY3:DY42=CU28)*(EG3:EG42="W"))+SUMPRODUCT((DV3:DV42=CU31)*(DY3:DY42=CU28)*(EG3:EG42="W"))</f>
        <v>0</v>
      </c>
      <c r="CW28" s="255">
        <f>SUMPRODUCT((DV3:DV42=CU28)*(DY3:DY42=CU29)*(EF3:EF42="D"))+SUMPRODUCT((DV3:DV42=CU28)*(DY3:DY42=CU30)*(EF3:EF42="D"))+SUMPRODUCT((DV3:DV42=CU28)*(DY3:DY42=CU31)*(EF3:EF42="D"))+SUMPRODUCT((DV3:DV42=CU29)*(DY3:DY42=CU28)*(EF3:EF42="D"))+SUMPRODUCT((DV3:DV42=CU30)*(DY3:DY42=CU28)*(EF3:EF42="D"))+SUMPRODUCT((DV3:DV42=CU31)*(DY3:DY42=CU28)*(EF3:EF42="D"))</f>
        <v>0</v>
      </c>
      <c r="CX28" s="255">
        <f>SUMPRODUCT((DV3:DV42=CU28)*(DY3:DY42=CU29)*(EF3:EF42="L"))+SUMPRODUCT((DV3:DV42=CU28)*(DY3:DY42=CU30)*(EF3:EF42="L"))+SUMPRODUCT((DV3:DV42=CU28)*(DY3:DY42=CU31)*(EF3:EF42="L"))+SUMPRODUCT((DV3:DV42=CU29)*(DY3:DY42=CU28)*(EG3:EG42="L"))+SUMPRODUCT((DV3:DV42=CU30)*(DY3:DY42=CU28)*(EG3:EG42="L"))+SUMPRODUCT((DV3:DV42=CU31)*(DY3:DY42=CU28)*(EG3:EG42="L"))</f>
        <v>0</v>
      </c>
      <c r="CY28" s="255">
        <f>IF(CU28&lt;&gt;"",VLOOKUP(CU28,B4:F29,5,FALSE),0)</f>
        <v>0</v>
      </c>
      <c r="CZ28" s="255">
        <f>IF(CU28&lt;&gt;"",VLOOKUP(CU28,B4:G29,6,FALSE),0)</f>
        <v>0</v>
      </c>
      <c r="DA28" s="255">
        <f>CY28-CZ28+1000</f>
        <v>1000</v>
      </c>
      <c r="DB28" s="255">
        <f>IF(CU28&lt;&gt;"",VLOOKUP(CU28,B4:I29,8,FALSE),0)</f>
        <v>0</v>
      </c>
      <c r="DC28" s="255">
        <f>IF(CU28&lt;&gt;"",VLOOKUP(CU28,B4:J29,9,FALSE),0)</f>
        <v>0</v>
      </c>
      <c r="DD28" s="255">
        <f>DB28-DC28+1000</f>
        <v>1000</v>
      </c>
      <c r="DE28" s="255" t="str">
        <f>IF(CU28&lt;&gt;"",VLOOKUP(CU28,B25:F29,5,FALSE),"")</f>
        <v/>
      </c>
      <c r="DF28" s="255" t="str">
        <f>IF(CU28&lt;&gt;"",VLOOKUP(CU28,B25:I29,8,FALSE),"")</f>
        <v/>
      </c>
      <c r="DG28" s="255" t="str">
        <f>IF(CU28&lt;&gt;"",VLOOKUP(CU28,B25:P29,15,FALSE),"")</f>
        <v/>
      </c>
      <c r="DH28" s="255">
        <f>SUMPRODUCT((DV3:DV42=CU28)*(DY3:DY42=CU29)*EB3:EB42)+SUMPRODUCT((DV3:DV42=CU28)*(DY3:DY42=CU30)*EB3:EB42)+SUMPRODUCT((DV3:DV42=CU28)*(DY3:DY42=CU31)*EB3:EB42)+SUMPRODUCT((DV3:DV42=CU29)*(DY3:DY42=CU28)*EC3:EC42)+SUMPRODUCT((DV3:DV42=CU30)*(DY3:DY42=CU28)*EC3:EC42)+SUMPRODUCT((DV3:DV42=CU31)*(DY3:DY42=CU28)*EC3:EC42)</f>
        <v>0</v>
      </c>
      <c r="DI28" s="255">
        <f>SUMPRODUCT((DV3:DV42=CU28)*(DY3:DY42=CU29)*ED3:ED42)+SUMPRODUCT((DV3:DV42=CU28)*(DY3:DY42=CU30)*ED3:ED42)+SUMPRODUCT((DV3:DV42=CU28)*(DY3:DY42=CU31)*ED3:ED42)+SUMPRODUCT((DV3:DV42=CU29)*(DY3:DY42=CU28)*EE3:EE42)+SUMPRODUCT((DV3:DV42=CU30)*(DY3:DY42=CU28)*EE3:EE42)+SUMPRODUCT((DV3:DV42=CU31)*(DY3:DY42=CU28)*EE3:EE42)</f>
        <v>0</v>
      </c>
      <c r="DJ28" s="255">
        <f>CV28*4+CW28*2+DH28+DI28</f>
        <v>0</v>
      </c>
      <c r="DK28" s="255" t="str">
        <f>IF(CU28&lt;&gt;"",RANK(DJ28,DJ28:DJ31),"")</f>
        <v/>
      </c>
      <c r="DL28" s="255">
        <f>SUMPRODUCT((DJ28:DJ31=DJ28)*(DA28:DA31&gt;DA28))</f>
        <v>0</v>
      </c>
      <c r="DM28" s="255">
        <f>SUMPRODUCT((DJ28:DJ31=DJ28)*(DA28:DA31=DA28)*(DD28:DD31&gt;DD28))</f>
        <v>0</v>
      </c>
      <c r="DN28" s="255">
        <f>SUMPRODUCT((DJ25:DJ29=DJ28)*(DA25:DA29=DA28)*(DD25:DD29=DD28)*(DE25:DE29&gt;DE28))</f>
        <v>0</v>
      </c>
      <c r="DO28" s="255">
        <f>SUMPRODUCT((DJ25:DJ29=DJ28)*(DA25:DA29=DA28)*(DD25:DD29=DD28)*(DE25:DE29=DE28)*(DF25:DF29&gt;DF28))</f>
        <v>0</v>
      </c>
      <c r="DP28" s="255">
        <f>SUMPRODUCT((DJ25:DJ29=DJ28)*(DA25:DA29=DA28)*(DD25:DD29=DD28)*(DE25:DE29=DE28)*(DF25:DF29=DF28)*(DG25:DG29&gt;DG28))</f>
        <v>0</v>
      </c>
      <c r="DQ28" s="255" t="str">
        <f t="shared" ref="DQ28:DQ29" si="1572">IF(CU28&lt;&gt;"",SUM(DK28:DP28)+3,"")</f>
        <v/>
      </c>
      <c r="DR28" s="255" t="str">
        <f>IF(CU28&lt;&gt;"",IF(DQ28=4,CU28,CU29),"")</f>
        <v/>
      </c>
      <c r="DS28" s="255" t="str">
        <f>IF(DR28&lt;&gt;"",DR28,IF(CT28&lt;&gt;"",CT28,IF(BV28&lt;&gt;"",BV28,IF(AX28&lt;&gt;"",AX28,T28))))</f>
        <v>Romania</v>
      </c>
      <c r="DT28" s="255">
        <v>4</v>
      </c>
      <c r="DU28" s="255">
        <v>26</v>
      </c>
      <c r="DV28" s="255" t="str">
        <f>Tournament!H38</f>
        <v>England</v>
      </c>
      <c r="DW28" s="255">
        <f>IF(AND(Tournament!J38&lt;&gt;"",Tournament!L38&lt;&gt;""),Tournament!J38,0)</f>
        <v>13</v>
      </c>
      <c r="DX28" s="255">
        <f>IF(AND(Tournament!L38&lt;&gt;"",Tournament!J38&lt;&gt;""),Tournament!L38,0)</f>
        <v>33</v>
      </c>
      <c r="DY28" s="255" t="str">
        <f>Tournament!N38</f>
        <v>Australia</v>
      </c>
      <c r="DZ28" s="255">
        <f>IF(Tournament!O38&lt;&gt;"",Tournament!O38,0)</f>
        <v>1</v>
      </c>
      <c r="EA28" s="255">
        <f>IF(Tournament!Q38&lt;&gt;"",Tournament!Q38,0)</f>
        <v>3</v>
      </c>
      <c r="EB28" s="255">
        <f>IF(DW28&lt;&gt;"",IF(Tournament!O38&gt;3,1,0),0)</f>
        <v>0</v>
      </c>
      <c r="EC28" s="255">
        <f>IF(DX28&lt;&gt;"",IF(Tournament!Q38&gt;3,1,0),0)</f>
        <v>0</v>
      </c>
      <c r="ED28" s="255">
        <f t="shared" si="15"/>
        <v>0</v>
      </c>
      <c r="EE28" s="255">
        <f t="shared" si="16"/>
        <v>0</v>
      </c>
      <c r="EF28" s="255" t="str">
        <f>IF(AND(Tournament!J38&lt;&gt;"",Tournament!L38&lt;&gt;""),IF(DW28&gt;DX28,"W",IF(DW28=DX28,"D","L")),"")</f>
        <v>L</v>
      </c>
      <c r="EG28" s="255" t="str">
        <f t="shared" si="17"/>
        <v>W</v>
      </c>
      <c r="EH28" s="255">
        <f ca="1">VLOOKUP(EI28,IZ25:JA29,2,FALSE)</f>
        <v>1</v>
      </c>
      <c r="EI28" s="255" t="s">
        <v>38</v>
      </c>
      <c r="EJ28" s="255">
        <f t="shared" ca="1" si="1258"/>
        <v>0</v>
      </c>
      <c r="EK28" s="255">
        <f t="shared" ca="1" si="1259"/>
        <v>0</v>
      </c>
      <c r="EL28" s="255">
        <f t="shared" ca="1" si="1260"/>
        <v>0</v>
      </c>
      <c r="EM28" s="255">
        <f t="shared" ca="1" si="1261"/>
        <v>0</v>
      </c>
      <c r="EN28" s="255">
        <f t="shared" ca="1" si="1400"/>
        <v>0</v>
      </c>
      <c r="EO28" s="255">
        <f t="shared" ca="1" si="1262"/>
        <v>1000</v>
      </c>
      <c r="EP28" s="255">
        <f t="shared" ca="1" si="1401"/>
        <v>0</v>
      </c>
      <c r="EQ28" s="255">
        <f t="shared" ca="1" si="1402"/>
        <v>0</v>
      </c>
      <c r="ER28" s="255">
        <f t="shared" ca="1" si="1263"/>
        <v>1000</v>
      </c>
      <c r="ES28" s="255">
        <f t="shared" ca="1" si="1264"/>
        <v>0</v>
      </c>
      <c r="ET28" s="255">
        <f ca="1">SUMIF(JC:JC,EI28,JI:JI)+SUMIF(JF:JF,EI28,JJ:JJ)</f>
        <v>0</v>
      </c>
      <c r="EU28" s="255">
        <f ca="1">SUMIF(JC:JC,EI28,JK:JK)+SUMIF(JF:JF,EI28,JL:JL)</f>
        <v>0</v>
      </c>
      <c r="EV28" s="255">
        <f t="shared" ca="1" si="1265"/>
        <v>0</v>
      </c>
      <c r="EW28" s="255">
        <v>18</v>
      </c>
      <c r="EX28" s="255">
        <f t="shared" ca="1" si="1403"/>
        <v>1</v>
      </c>
      <c r="EZ28" s="255">
        <f ca="1">RANK(EV28,EV$25:EV$29)+COUNTIF(EV$25:EV28,EV28)-1</f>
        <v>4</v>
      </c>
      <c r="FA28" s="255" t="str">
        <f ca="1">INDEX(EI$25:EI$29,MATCH(4,EZ$25:EZ$29,0),0)</f>
        <v>Canada</v>
      </c>
      <c r="FB28" s="255">
        <f t="shared" ca="1" si="1404"/>
        <v>1</v>
      </c>
      <c r="FC28" s="255" t="str">
        <f ca="1">IF(AND(FC27&lt;&gt;"",FB28=1),FA28,"")</f>
        <v>Canada</v>
      </c>
      <c r="FD28" s="255" t="str">
        <f ca="1">IF(AND(FD27&lt;&gt;"",FB29=2),FA29,"")</f>
        <v/>
      </c>
      <c r="FH28" s="255" t="str">
        <f t="shared" ca="1" si="1405"/>
        <v>Canada</v>
      </c>
      <c r="FI28" s="255">
        <f ca="1">SUMPRODUCT((JC3:JC42=FH28)*(JF3:JF42=FH29)*(JM3:JM42="W"))+SUMPRODUCT((JC3:JC42=FH28)*(JF3:JF42=FH25)*(JM3:JM42="W"))+SUMPRODUCT((JC3:JC42=FH28)*(JF3:JF42=FH26)*(JM3:JM42="W"))+SUMPRODUCT((JC3:JC42=FH28)*(JF3:JF42=FH27)*(JM3:JM42="W"))+SUMPRODUCT((JC3:JC42=FH29)*(JF3:JF42=FH28)*(JN3:JN42="W"))+SUMPRODUCT((JC3:JC42=FH25)*(JF3:JF42=FH28)*(JN3:JN42="W"))+SUMPRODUCT((JC3:JC42=FH26)*(JF3:JF42=FH28)*(JN3:JN42="W"))+SUMPRODUCT((JC3:JC42=FH27)*(JF3:JF42=FH28)*(JN3:JN42="W"))</f>
        <v>0</v>
      </c>
      <c r="FJ28" s="255">
        <f ca="1">SUMPRODUCT((JC3:JC42=FH28)*(JF3:JF42=FH29)*(JM3:JM42="D"))+SUMPRODUCT((JC3:JC42=FH28)*(JF3:JF42=FH25)*(JM3:JM42="D"))+SUMPRODUCT((JC3:JC42=FH28)*(JF3:JF42=FH26)*(JM3:JM42="D"))+SUMPRODUCT((JC3:JC42=FH28)*(JF3:JF42=FH27)*(JM3:JM42="D"))+SUMPRODUCT((JC3:JC42=FH29)*(JF3:JF42=FH28)*(JM3:JM42="D"))+SUMPRODUCT((JC3:JC42=FH25)*(JF3:JF42=FH28)*(JM3:JM42="D"))+SUMPRODUCT((JC3:JC42=FH26)*(JF3:JF42=FH28)*(JM3:JM42="D"))+SUMPRODUCT((JC3:JC42=FH27)*(JF3:JF42=FH28)*(JM3:JM42="D"))</f>
        <v>0</v>
      </c>
      <c r="FK28" s="255">
        <f ca="1">SUMPRODUCT((JC3:JC42=FH28)*(JF3:JF42=FH29)*(JM3:JM42="L"))+SUMPRODUCT((JC3:JC42=FH28)*(JF3:JF42=FH25)*(JM3:JM42="L"))+SUMPRODUCT((JC3:JC42=FH28)*(JF3:JF42=FH26)*(JM3:JM42="L"))+SUMPRODUCT((JC3:JC42=FH28)*(JF3:JF42=FH27)*(JM3:JM42="L"))+SUMPRODUCT((JC3:JC42=FH29)*(JF3:JF42=FH28)*(JN3:JN42="L"))+SUMPRODUCT((JC3:JC42=FH25)*(JF3:JF42=FH28)*(JN3:JN42="L"))+SUMPRODUCT((JC3:JC42=FH26)*(JF3:JF42=FH28)*(JN3:JN42="L"))+SUMPRODUCT((JC3:JC42=FH27)*(JF3:JF42=FH28)*(JN3:JN42="L"))</f>
        <v>0</v>
      </c>
      <c r="FL28" s="255">
        <f ca="1">IF(FH28&lt;&gt;"",VLOOKUP(FH28,EI4:EM29,5,FALSE),0)</f>
        <v>0</v>
      </c>
      <c r="FM28" s="255">
        <f ca="1">IF(FH28&lt;&gt;"",VLOOKUP(FH28,EI4:EN29,6,FALSE),0)</f>
        <v>0</v>
      </c>
      <c r="FN28" s="255">
        <f ca="1">FL28-FM28+1000</f>
        <v>1000</v>
      </c>
      <c r="FO28" s="255">
        <f ca="1">IF(FH28&lt;&gt;"",VLOOKUP(FH28,EI4:EP29,8,FALSE),0)</f>
        <v>0</v>
      </c>
      <c r="FP28" s="255">
        <f ca="1">IF(FH28&lt;&gt;"",VLOOKUP(FH28,EI4:EQ29,9,FALSE),0)</f>
        <v>0</v>
      </c>
      <c r="FQ28" s="255">
        <f ca="1">IF(FH28&lt;&gt;"",FO28-FP28+1000,"")</f>
        <v>1000</v>
      </c>
      <c r="FR28" s="255">
        <f ca="1">IF(FH28&lt;&gt;"",VLOOKUP(FH28,EI25:EM29,5,FALSE),"")</f>
        <v>0</v>
      </c>
      <c r="FS28" s="255">
        <f ca="1">IF(FH28&lt;&gt;"",VLOOKUP(FH28,EI25:EP29,8,FALSE),"")</f>
        <v>0</v>
      </c>
      <c r="FT28" s="255">
        <f ca="1">IF(FH28&lt;&gt;"",VLOOKUP(FH28,EI25:EW29,15,FALSE),"")</f>
        <v>18</v>
      </c>
      <c r="FU28" s="255">
        <f ca="1">SUMPRODUCT((JC3:JC42=FH28)*(JF3:JF42=FH29)*JI3:JI42)+SUMPRODUCT((JC3:JC42=FH28)*(JF3:JF42=FH25)*JI3:JI42)+SUMPRODUCT((JC3:JC42=FH28)*(JF3:JF42=FH26)*JI3:JI42)+SUMPRODUCT((JC3:JC42=FH28)*(JF3:JF42=FH27)*JI3:JI42)+SUMPRODUCT((JC3:JC42=FH29)*(JF3:JF42=FH28)*JJ3:JJ42)+SUMPRODUCT((JC3:JC42=FH25)*(JF3:JF42=FH28)*JJ3:JJ42)+SUMPRODUCT((JC3:JC42=FH26)*(JF3:JF42=FH28)*JJ3:JJ42)+SUMPRODUCT((JC3:JC42=FH27)*(JF3:JF42=FH28)*JJ3:JJ42)</f>
        <v>0</v>
      </c>
      <c r="FV28" s="255">
        <f ca="1">SUMPRODUCT((JC3:JC42=FH28)*(JF3:JF42=FH29)*JK3:JK42)+SUMPRODUCT((JC3:JC42=FH28)*(JF3:JF42=FH25)*JK3:JK42)+SUMPRODUCT((JC3:JC42=FH28)*(JF3:JF42=FH26)*JK3:JK42)+SUMPRODUCT((JC3:JC42=FH28)*(JF3:JF42=FH27)*JK3:JK42)+SUMPRODUCT((JC3:JC42=FH29)*(JF3:JF42=FH28)*JL3:JL42)+SUMPRODUCT((JC3:JC42=FH25)*(JF3:JF42=FH28)*JL3:JL42)+SUMPRODUCT((JC3:JC42=FH26)*(JF3:JF42=FH28)*JL3:JL42)+SUMPRODUCT((JC3:JC42=FH27)*(JF3:JF42=FH28)*JL3:JL42)</f>
        <v>0</v>
      </c>
      <c r="FW28" s="255">
        <f ca="1">IF(FH28&lt;&gt;"",FI28*4+FJ28*2+FU28+FV28,"")</f>
        <v>0</v>
      </c>
      <c r="FX28" s="255">
        <f ca="1">IF(FH28&lt;&gt;"",RANK(FW28,FW25:FW29),"")</f>
        <v>1</v>
      </c>
      <c r="FY28" s="255">
        <f ca="1">SUMPRODUCT((FW25:FW29=FW28)*(FN25:FN29&gt;FN28))</f>
        <v>0</v>
      </c>
      <c r="FZ28" s="255">
        <f ca="1">SUMPRODUCT((FW25:FW29=FW28)*(FN25:FN29=FN28)*(FQ25:FQ29&gt;FQ28))</f>
        <v>0</v>
      </c>
      <c r="GA28" s="255">
        <f ca="1">SUMPRODUCT((FW25:FW29=FW28)*(FN25:FN29=FN28)*(FQ25:FQ29=FQ28)*(FR25:FR29&gt;FR28))</f>
        <v>0</v>
      </c>
      <c r="GB28" s="255">
        <f ca="1">SUMPRODUCT((FW25:FW29=FW28)*(FN25:FN29=FN28)*(FQ25:FQ29=FQ28)*(FR25:FR29=FR28)*(FS25:FS29&gt;FS28))</f>
        <v>0</v>
      </c>
      <c r="GC28" s="255">
        <f ca="1">SUMPRODUCT((FW25:FW29=FW28)*(FN25:FN29=FN28)*(FQ25:FQ29=FQ28)*(FR25:FR29=FR28)*(FS25:FS29=FS28)*(FT25:FT29&gt;FT28))</f>
        <v>0</v>
      </c>
      <c r="GD28" s="255">
        <f t="shared" ca="1" si="1408"/>
        <v>1</v>
      </c>
      <c r="GE28" s="255" t="str">
        <f ca="1">IF(FH28&lt;&gt;"",INDEX(FH25:FH29,MATCH(4,GD25:GD29,0),0),"")</f>
        <v>France</v>
      </c>
      <c r="GF28" s="255" t="str">
        <f ca="1">IF(FD27&lt;&gt;"",FD27,"")</f>
        <v/>
      </c>
      <c r="GG28" s="255" t="str">
        <f ca="1">IF(GF28&lt;&gt;"",SUMPRODUCT((JC3:JC42=GF28)*(JF3:JF42=GF29)*(JM3:JM42="W"))+SUMPRODUCT((JC3:JC42=GF28)*(JF3:JF42=GF26)*(JM3:JM42="W"))+SUMPRODUCT((JC3:JC42=GF28)*(JF3:JF42=GF27)*(JM3:JM42="W"))+SUMPRODUCT((JC3:JC42=GF29)*(JF3:JF42=GF28)*(JN3:JN42="W"))+SUMPRODUCT((JC3:JC42=GF26)*(JF3:JF42=GF28)*(JN3:JN42="W"))+SUMPRODUCT((JC3:JC42=GF27)*(JF3:JF42=GF28)*(JN3:JN42="W")),"")</f>
        <v/>
      </c>
      <c r="GH28" s="255" t="str">
        <f ca="1">IF(GF28&lt;&gt;"",SUMPRODUCT((JC3:JC42=GF28)*(JF3:JF42=GF29)*(JM3:JM42="D"))+SUMPRODUCT((JC3:JC42=GF28)*(JF3:JF42=GF26)*(JM3:JM42="D"))+SUMPRODUCT((JC3:JC42=GF28)*(JF3:JF42=GF27)*(JM3:JM42="D"))+SUMPRODUCT((JC3:JC42=GF29)*(JF3:JF42=GF28)*(JM3:JM42="D"))+SUMPRODUCT((JC3:JC42=GF26)*(JF3:JF42=GF28)*(JM3:JM42="D"))+SUMPRODUCT((JC3:JC42=GF27)*(JF3:JF42=GF28)*(JM3:JM42="D")),"")</f>
        <v/>
      </c>
      <c r="GI28" s="255" t="str">
        <f ca="1">IF(GF28&lt;&gt;"",SUMPRODUCT((JC3:JC42=GF28)*(JF3:JF42=GF29)*(JM3:JM42="L"))+SUMPRODUCT((JC3:JC42=GF28)*(JF3:JF42=GF26)*(JM3:JM42="L"))+SUMPRODUCT((JC3:JC42=GF28)*(JF3:JF42=GF27)*(JM3:JM42="L"))+SUMPRODUCT((JC3:JC42=GF29)*(JF3:JF42=GF28)*(JN3:JN42="L"))+SUMPRODUCT((JC3:JC42=GF26)*(JF3:JF42=GF28)*(JN3:JN42="L"))+SUMPRODUCT((JC3:JC42=GF27)*(JF3:JF42=GF28)*(JN3:JN42="L")),"")</f>
        <v/>
      </c>
      <c r="GJ28" s="255">
        <f ca="1">IF(GF28&lt;&gt;"",VLOOKUP(GF28,EI4:EM29,5,FALSE),0)</f>
        <v>0</v>
      </c>
      <c r="GK28" s="255">
        <f ca="1">IF(GF28&lt;&gt;"",VLOOKUP(GF28,EI4:EN29,6,FALSE),0)</f>
        <v>0</v>
      </c>
      <c r="GL28" s="255">
        <f ca="1">GJ28-GK28+1000</f>
        <v>1000</v>
      </c>
      <c r="GM28" s="255">
        <f ca="1">IF(GF28&lt;&gt;"",VLOOKUP(GF28,EI4:EP29,8,FALSE),0)</f>
        <v>0</v>
      </c>
      <c r="GN28" s="255">
        <f ca="1">IF(GF28&lt;&gt;"",VLOOKUP(GF28,EI4:EQ29,9,FALSE),0)</f>
        <v>0</v>
      </c>
      <c r="GO28" s="255" t="str">
        <f ca="1">IF(GF28&lt;&gt;"",GM28-GN28+1000,"")</f>
        <v/>
      </c>
      <c r="GP28" s="255" t="str">
        <f ca="1">IF(GF28&lt;&gt;"",VLOOKUP(GF28,EI25:EM29,5,FALSE),"")</f>
        <v/>
      </c>
      <c r="GQ28" s="255" t="str">
        <f ca="1">IF(GF28&lt;&gt;"",VLOOKUP(GF28,EI25:EP29,8,FALSE),"")</f>
        <v/>
      </c>
      <c r="GR28" s="255" t="str">
        <f ca="1">IF(GF28&lt;&gt;"",VLOOKUP(GF28,EI25:EW29,15,FALSE),"")</f>
        <v/>
      </c>
      <c r="GS28" s="255" t="str">
        <f ca="1">IF(GF28&lt;&gt;"",SUMPRODUCT((JC3:JC42=GF28)*(JF3:JF42=GF29)*JI3:JI42)+SUMPRODUCT((JC3:JC42=GF28)*(JF3:JF42=GF26)*JI3:JI42)+SUMPRODUCT((JC3:JC42=GF28)*(JF3:JF42=GF27)*JI3:JI42)+SUMPRODUCT((JC3:JC42=GF29)*(JF3:JF42=GF28)*JJ3:JJ42)+SUMPRODUCT((JC3:JC42=GF26)*(JF3:JF42=GF28)*JJ3:JJ42)+SUMPRODUCT((JC3:JC42=GF27)*(JF3:JF42=GF28)*JJ3:JJ42),"")</f>
        <v/>
      </c>
      <c r="GT28" s="255" t="str">
        <f ca="1">IF(GF28&lt;&gt;"",SUMPRODUCT((JC3:JC42=GF28)*(JF3:JF42=GF29)*JK3:JK42)+SUMPRODUCT((JC3:JC42=GF28)*(JF3:JF42=GF26)*JK3:JK42)+SUMPRODUCT((JC3:JC42=GF28)*(JF3:JF42=GF27)*JK3:JK42)+SUMPRODUCT((JC3:JC42=GF29)*(JF3:JF42=GF28)*JL3:JL42)+SUMPRODUCT((JC3:JC42=GF26)*(JF3:JF42=GF28)*JL3:JL42)+SUMPRODUCT((JC3:JC42=GF27)*(JF3:JF42=GF28)*JL3:JL42),"")</f>
        <v/>
      </c>
      <c r="GU28" s="255" t="str">
        <f ca="1">IF(GF28&lt;&gt;"",GG28*4+GH28*2+GS28+GT28,"")</f>
        <v/>
      </c>
      <c r="GV28" s="255" t="str">
        <f ca="1">IF(GF28&lt;&gt;"",RANK(GU28,GU26:GU29),"")</f>
        <v/>
      </c>
      <c r="GW28" s="255">
        <f ca="1">SUMPRODUCT((GU26:GU29=GU28)*(GL26:GL29&gt;GL28))</f>
        <v>0</v>
      </c>
      <c r="GX28" s="255">
        <f ca="1">SUMPRODUCT((GU26:GU29=GU28)*(GL26:GL29=GL28)*(GO26:GO29&gt;GO28))</f>
        <v>0</v>
      </c>
      <c r="GY28" s="255">
        <f ca="1">SUMPRODUCT((GU25:GU29=GU28)*(GL25:GL29=GL28)*(GO25:GO29=GO28)*(GP25:GP29&gt;GP28))</f>
        <v>0</v>
      </c>
      <c r="GZ28" s="255">
        <f ca="1">SUMPRODUCT((GU25:GU29=GU28)*(GL25:GL29=GL28)*(GO25:GO29=GO28)*(GP25:GP29=GP28)*(GQ25:GQ29&gt;GQ28))</f>
        <v>0</v>
      </c>
      <c r="HA28" s="255">
        <f ca="1">SUMPRODUCT((GU25:GU29=GU28)*(GL25:GL29=GL28)*(GO25:GO29=GO28)*(GP25:GP29=GP28)*(GQ25:GQ29=GQ28)*(GR25:GR29&gt;GR28))</f>
        <v>0</v>
      </c>
      <c r="HB28" s="255" t="str">
        <f t="shared" ca="1" si="1409"/>
        <v/>
      </c>
      <c r="HC28" s="255" t="str">
        <f ca="1">IF(GF28&lt;&gt;"",INDEX(GF26:GF29,MATCH(4,HB26:HB29,0),0),"")</f>
        <v/>
      </c>
      <c r="HD28" s="255" t="str">
        <f ca="1">IF(FE26&lt;&gt;"",FE26,"")</f>
        <v/>
      </c>
      <c r="HE28" s="255">
        <f ca="1">SUMPRODUCT((JC3:JC42=HD28)*(JF3:JF42=HD29)*(JM3:JM42="W"))+SUMPRODUCT((JC3:JC42=HD28)*(JF3:JF42=HD30)*(JM3:JM42="W"))+SUMPRODUCT((JC3:JC42=HD28)*(JF3:JF42=HD27)*(JM3:JM42="W"))+SUMPRODUCT((JC3:JC42=HD29)*(JF3:JF42=HD28)*(JN3:JN42="W"))+SUMPRODUCT((JC3:JC42=HD30)*(JF3:JF42=HD28)*(JN3:JN42="W"))+SUMPRODUCT((JC3:JC42=HD27)*(JF3:JF42=HD28)*(JN3:JN42="W"))</f>
        <v>0</v>
      </c>
      <c r="HF28" s="255">
        <f ca="1">SUMPRODUCT((JC3:JC42=HD28)*(JF3:JF42=HD29)*(JM3:JM42="D"))+SUMPRODUCT((JC3:JC42=HD28)*(JF3:JF42=HD30)*(JM3:JM42="D"))+SUMPRODUCT((JC3:JC42=HD28)*(JF3:JF42=HD27)*(JM3:JM42="D"))+SUMPRODUCT((JC3:JC42=HD29)*(JF3:JF42=HD28)*(JM3:JM42="D"))+SUMPRODUCT((JC3:JC42=HD30)*(JF3:JF42=HD28)*(JM3:JM42="D"))+SUMPRODUCT((JC3:JC42=HD27)*(JF3:JF42=HD28)*(JM3:JM42="D"))</f>
        <v>0</v>
      </c>
      <c r="HG28" s="255">
        <f ca="1">SUMPRODUCT((JC3:JC42=HD28)*(JF3:JF42=HD29)*(JM3:JM42="L"))+SUMPRODUCT((JC3:JC42=HD28)*(JF3:JF42=HD30)*(JM3:JM42="L"))+SUMPRODUCT((JC3:JC42=HD28)*(JF3:JF42=HD27)*(JM3:JM42="L"))+SUMPRODUCT((JC3:JC42=HD29)*(JF3:JF42=HD28)*(JN3:JN42="L"))+SUMPRODUCT((JC3:JC42=HD30)*(JF3:JF42=HD28)*(JN3:JN42="L"))+SUMPRODUCT((JC3:JC42=HD27)*(JF3:JF42=HD28)*(JN3:JN42="L"))</f>
        <v>0</v>
      </c>
      <c r="HH28" s="255">
        <f ca="1">IF(HD28&lt;&gt;"",VLOOKUP(HD28,EI4:EM29,5,FALSE),0)</f>
        <v>0</v>
      </c>
      <c r="HI28" s="255">
        <f ca="1">IF(HD28&lt;&gt;"",VLOOKUP(HD28,EI4:EN29,6,FALSE),0)</f>
        <v>0</v>
      </c>
      <c r="HJ28" s="255">
        <f ca="1">HH28-HI28+1000</f>
        <v>1000</v>
      </c>
      <c r="HK28" s="255">
        <f ca="1">IF(HD28&lt;&gt;"",VLOOKUP(HD28,EI4:EP29,8,FALSE),0)</f>
        <v>0</v>
      </c>
      <c r="HL28" s="255">
        <f ca="1">IF(HD28&lt;&gt;"",VLOOKUP(HD28,EI4:EQ29,9,FALSE),0)</f>
        <v>0</v>
      </c>
      <c r="HM28" s="255">
        <f t="shared" ref="HM28" ca="1" si="1573">HK28-HL28+1000</f>
        <v>1000</v>
      </c>
      <c r="HN28" s="255" t="str">
        <f ca="1">IF(HD28&lt;&gt;"",VLOOKUP(HD28,EI25:EM29,5,FALSE),"")</f>
        <v/>
      </c>
      <c r="HO28" s="255" t="str">
        <f ca="1">IF(HD28&lt;&gt;"",VLOOKUP(HD28,EI25:EP29,8,FALSE),"")</f>
        <v/>
      </c>
      <c r="HP28" s="255" t="str">
        <f ca="1">IF(HD28&lt;&gt;"",VLOOKUP(HD28,EI25:EW29,15,FALSE),"")</f>
        <v/>
      </c>
      <c r="HQ28" s="255">
        <f ca="1">SUMPRODUCT((JC3:JC42=HD28)*(JF3:JF42=HD29)*JI3:JI42)+SUMPRODUCT((JC3:JC42=HD28)*(JF3:JF42=HD30)*JI3:JI42)+SUMPRODUCT((JC3:JC42=HD28)*(JF3:JF42=HD27)*JI3:JI42)+SUMPRODUCT((JC3:JC42=HD29)*(JF3:JF42=HD28)*JJ3:JJ42)+SUMPRODUCT((JC3:JC42=HD30)*(JF3:JF42=HD28)*JJ3:JJ42)+SUMPRODUCT((JC3:JC42=HD27)*(JF3:JF42=HD28)*JJ3:JJ42)</f>
        <v>0</v>
      </c>
      <c r="HR28" s="255">
        <f ca="1">SUMPRODUCT((JC3:JC42=HD28)*(JF3:JF42=HD29)*JK3:JK42)+SUMPRODUCT((JC3:JC42=HD28)*(JF3:JF42=HD30)*JK3:JK42)+SUMPRODUCT((JC3:JC42=HD28)*(JF3:JF42=HD27)*JK3:JK42)+SUMPRODUCT((JC3:JC42=HD29)*(JF3:JF42=HD28)*JL3:JL42)+SUMPRODUCT((JC3:JC42=HD30)*(JF3:JF42=HD28)*JL3:JL42)+SUMPRODUCT((JC3:JC42=HD27)*(JF3:JF42=HD28)*JL3:JL42)</f>
        <v>0</v>
      </c>
      <c r="HS28" s="255">
        <f t="shared" ref="HS28" ca="1" si="1574">HE28*4+HF28*2+HQ28+HR28</f>
        <v>0</v>
      </c>
      <c r="HT28" s="255" t="str">
        <f ca="1">IF(HD28&lt;&gt;"",RANK(HS28,HS27:HS30),"")</f>
        <v/>
      </c>
      <c r="HU28" s="255">
        <f ca="1">SUMPRODUCT((HS27:HS30=HS28)*(HJ27:HJ30&gt;HJ28))</f>
        <v>0</v>
      </c>
      <c r="HV28" s="255">
        <f ca="1">SUMPRODUCT((HS27:HS30=HS28)*(HJ27:HJ30=HJ28)*(HM27:HM30&gt;HM28))</f>
        <v>0</v>
      </c>
      <c r="HW28" s="255">
        <f ca="1">SUMPRODUCT((HS25:HS29=HS28)*(HJ25:HJ29=HJ28)*(HM25:HM29=HM28)*(HN25:HN29&gt;HN28))</f>
        <v>0</v>
      </c>
      <c r="HX28" s="255">
        <f ca="1">SUMPRODUCT((HS25:HS29=HS28)*(HJ25:HJ29=HJ28)*(HM25:HM29=HM28)*(HN25:HN29=HN28)*(HO25:HO29&gt;HO28))</f>
        <v>0</v>
      </c>
      <c r="HY28" s="255">
        <f ca="1">SUMPRODUCT((HS25:HS29=HS28)*(HJ25:HJ29=HJ28)*(HM25:HM29=HM28)*(HN25:HN29=HN28)*(HO25:HO29=HO28)*(HP25:HP29&gt;HP28))</f>
        <v>0</v>
      </c>
      <c r="HZ28" s="255" t="str">
        <f t="shared" ca="1" si="1541"/>
        <v/>
      </c>
      <c r="IA28" s="255" t="str">
        <f ca="1">IF(HD28&lt;&gt;"",INDEX(HD27:HD29,MATCH(4,HZ27:HZ29,0),0),"")</f>
        <v/>
      </c>
      <c r="IB28" s="255" t="str">
        <f ca="1">IF(FF25&lt;&gt;"",FF25,"")</f>
        <v/>
      </c>
      <c r="IC28" s="255">
        <f ca="1">SUMPRODUCT((JC3:JC42=IB28)*(JF3:JF42=IB29)*(JM3:JM42="W"))+SUMPRODUCT((JC3:JC42=IB28)*(JF3:JF42=IB30)*(JM3:JM42="W"))+SUMPRODUCT((JC3:JC42=IB28)*(JF3:JF42=IB31)*(JM3:JM42="W"))+SUMPRODUCT((JC3:JC42=IB29)*(JF3:JF42=IB28)*(JN3:JN42="W"))+SUMPRODUCT((JC3:JC42=IB30)*(JF3:JF42=IB28)*(JN3:JN42="W"))+SUMPRODUCT((JC3:JC42=IB31)*(JF3:JF42=IB28)*(JN3:JN42="W"))</f>
        <v>0</v>
      </c>
      <c r="ID28" s="255">
        <f ca="1">SUMPRODUCT((JC3:JC42=IB28)*(JF3:JF42=IB29)*(JM3:JM42="D"))+SUMPRODUCT((JC3:JC42=IB28)*(JF3:JF42=IB30)*(JM3:JM42="D"))+SUMPRODUCT((JC3:JC42=IB28)*(JF3:JF42=IB31)*(JM3:JM42="D"))+SUMPRODUCT((JC3:JC42=IB29)*(JF3:JF42=IB28)*(JM3:JM42="D"))+SUMPRODUCT((JC3:JC42=IB30)*(JF3:JF42=IB28)*(JM3:JM42="D"))+SUMPRODUCT((JC3:JC42=IB31)*(JF3:JF42=IB28)*(JM3:JM42="D"))</f>
        <v>0</v>
      </c>
      <c r="IE28" s="255">
        <f ca="1">SUMPRODUCT((JC3:JC42=IB28)*(JF3:JF42=IB29)*(JM3:JM42="L"))+SUMPRODUCT((JC3:JC42=IB28)*(JF3:JF42=IB30)*(JM3:JM42="L"))+SUMPRODUCT((JC3:JC42=IB28)*(JF3:JF42=IB31)*(JM3:JM42="L"))+SUMPRODUCT((JC3:JC42=IB29)*(JF3:JF42=IB28)*(JN3:JN42="L"))+SUMPRODUCT((JC3:JC42=IB30)*(JF3:JF42=IB28)*(JN3:JN42="L"))+SUMPRODUCT((JC3:JC42=IB31)*(JF3:JF42=IB28)*(JN3:JN42="L"))</f>
        <v>0</v>
      </c>
      <c r="IF28" s="255">
        <f ca="1">IF(IB28&lt;&gt;"",VLOOKUP(IB28,EI4:EM29,5,FALSE),0)</f>
        <v>0</v>
      </c>
      <c r="IG28" s="255">
        <f ca="1">IF(IB28&lt;&gt;"",VLOOKUP(IB28,EI4:EN29,6,FALSE),0)</f>
        <v>0</v>
      </c>
      <c r="IH28" s="255">
        <f ca="1">IF28-IG28+1000</f>
        <v>1000</v>
      </c>
      <c r="II28" s="255">
        <f ca="1">IF(IB28&lt;&gt;"",VLOOKUP(IB28,EI4:EP29,8,FALSE),0)</f>
        <v>0</v>
      </c>
      <c r="IJ28" s="255">
        <f ca="1">IF(IB28&lt;&gt;"",VLOOKUP(IB28,EI4:EQ29,9,FALSE),0)</f>
        <v>0</v>
      </c>
      <c r="IK28" s="255">
        <f ca="1">II28-IJ28+1000</f>
        <v>1000</v>
      </c>
      <c r="IL28" s="255" t="str">
        <f ca="1">IF(IB28&lt;&gt;"",VLOOKUP(IB28,EI25:EM29,5,FALSE),"")</f>
        <v/>
      </c>
      <c r="IM28" s="255" t="str">
        <f ca="1">IF(IB28&lt;&gt;"",VLOOKUP(IB28,EI25:EP29,8,FALSE),"")</f>
        <v/>
      </c>
      <c r="IN28" s="255" t="str">
        <f ca="1">IF(IB28&lt;&gt;"",VLOOKUP(IB28,EI25:EW29,15,FALSE),"")</f>
        <v/>
      </c>
      <c r="IO28" s="255">
        <f ca="1">SUMPRODUCT((JC3:JC42=IB28)*(JF3:JF42=IB29)*JI3:JI42)+SUMPRODUCT((JC3:JC42=IB28)*(JF3:JF42=IB30)*JI3:JI42)+SUMPRODUCT((JC3:JC42=IB28)*(JF3:JF42=IB31)*JI3:JI42)+SUMPRODUCT((JC3:JC42=IB29)*(JF3:JF42=IB28)*JJ3:JJ42)+SUMPRODUCT((JC3:JC42=IB30)*(JF3:JF42=IB28)*JJ3:JJ42)+SUMPRODUCT((JC3:JC42=IB31)*(JF3:JF42=IB28)*JJ3:JJ42)</f>
        <v>0</v>
      </c>
      <c r="IP28" s="255">
        <f ca="1">SUMPRODUCT((JC3:JC42=IB28)*(JF3:JF42=IB29)*JK3:JK42)+SUMPRODUCT((JC3:JC42=IB28)*(JF3:JF42=IB30)*JK3:JK42)+SUMPRODUCT((JC3:JC42=IB28)*(JF3:JF42=IB31)*JK3:JK42)+SUMPRODUCT((JC3:JC42=IB29)*(JF3:JF42=IB28)*JL3:JL42)+SUMPRODUCT((JC3:JC42=IB30)*(JF3:JF42=IB28)*JL3:JL42)+SUMPRODUCT((JC3:JC42=IB31)*(JF3:JF42=IB28)*JL3:JL42)</f>
        <v>0</v>
      </c>
      <c r="IQ28" s="255">
        <f ca="1">IC28*4+ID28*2+IO28+IP28</f>
        <v>0</v>
      </c>
      <c r="IR28" s="255" t="str">
        <f ca="1">IF(IB28&lt;&gt;"",RANK(IQ28,IQ28:IQ31),"")</f>
        <v/>
      </c>
      <c r="IS28" s="255">
        <f ca="1">SUMPRODUCT((IQ28:IQ31=IQ28)*(IH28:IH31&gt;IH28))</f>
        <v>0</v>
      </c>
      <c r="IT28" s="255">
        <f ca="1">SUMPRODUCT((IQ28:IQ31=IQ28)*(IH28:IH31=IH28)*(IK28:IK31&gt;IK28))</f>
        <v>0</v>
      </c>
      <c r="IU28" s="255">
        <f ca="1">SUMPRODUCT((IQ25:IQ29=IQ28)*(IH25:IH29=IH28)*(IK25:IK29=IK28)*(IL25:IL29&gt;IL28))</f>
        <v>0</v>
      </c>
      <c r="IV28" s="255">
        <f ca="1">SUMPRODUCT((IQ25:IQ29=IQ28)*(IH25:IH29=IH28)*(IK25:IK29=IK28)*(IL25:IL29=IL28)*(IM25:IM29&gt;IM28))</f>
        <v>0</v>
      </c>
      <c r="IW28" s="255">
        <f ca="1">SUMPRODUCT((IQ25:IQ29=IQ28)*(IH25:IH29=IH28)*(IK25:IK29=IK28)*(IL25:IL29=IL28)*(IM25:IM29=IM28)*(IN25:IN29&gt;IN28))</f>
        <v>0</v>
      </c>
      <c r="IX28" s="255" t="str">
        <f t="shared" ref="IX28:IX29" ca="1" si="1575">IF(IB28&lt;&gt;"",SUM(IR28:IW28)+3,"")</f>
        <v/>
      </c>
      <c r="IY28" s="255" t="str">
        <f ca="1">IF(IB28&lt;&gt;"",IF(IX28=4,IB28,IB29),"")</f>
        <v/>
      </c>
      <c r="IZ28" s="255" t="str">
        <f ca="1">IF(IY28&lt;&gt;"",IY28,IF(IA28&lt;&gt;"",IA28,IF(HC28&lt;&gt;"",HC28,IF(GE28&lt;&gt;"",GE28,FA28))))</f>
        <v>France</v>
      </c>
      <c r="JA28" s="255">
        <v>4</v>
      </c>
      <c r="JB28" s="255">
        <v>26</v>
      </c>
      <c r="JC28" s="255" t="str">
        <f t="shared" si="18"/>
        <v>England</v>
      </c>
      <c r="JD28" s="255" t="str">
        <f ca="1">IF(OFFSET('All Players'!$W35,0,JD$1)&lt;&gt;"",OFFSET('All Players'!$W35,0,JD$1),"")</f>
        <v/>
      </c>
      <c r="JE28" s="255" t="str">
        <f ca="1">IF(OFFSET('All Players'!$Y35,0,JD$1)&lt;&gt;"",OFFSET('All Players'!$Y35,0,JD$1),"")</f>
        <v/>
      </c>
      <c r="JF28" s="255" t="str">
        <f t="shared" si="19"/>
        <v>Australia</v>
      </c>
      <c r="JG28" s="255" t="str">
        <f ca="1">IF(OFFSET('All Players'!$AA35,0,JF$1)&lt;&gt;"",OFFSET('All Players'!$AA35,0,JF$1),"")</f>
        <v/>
      </c>
      <c r="JH28" s="255" t="str">
        <f ca="1">IF(OFFSET('All Players'!$AC35,0,JG$1)&lt;&gt;"",OFFSET('All Players'!$AC35,0,JG$1),"")</f>
        <v/>
      </c>
      <c r="JI28" s="255">
        <f t="shared" ca="1" si="20"/>
        <v>0</v>
      </c>
      <c r="JJ28" s="255">
        <f t="shared" ca="1" si="21"/>
        <v>0</v>
      </c>
      <c r="JK28" s="255">
        <f t="shared" ca="1" si="22"/>
        <v>0</v>
      </c>
      <c r="JL28" s="255">
        <f t="shared" ca="1" si="23"/>
        <v>0</v>
      </c>
      <c r="JM28" s="255" t="str">
        <f t="shared" ca="1" si="24"/>
        <v/>
      </c>
      <c r="JN28" s="255" t="str">
        <f t="shared" ca="1" si="25"/>
        <v/>
      </c>
      <c r="JO28" s="255">
        <f ca="1">VLOOKUP(JP28,OG25:OH29,2,FALSE)</f>
        <v>1</v>
      </c>
      <c r="JP28" s="255" t="s">
        <v>38</v>
      </c>
      <c r="JQ28" s="255">
        <f t="shared" ca="1" si="1267"/>
        <v>0</v>
      </c>
      <c r="JR28" s="255">
        <f t="shared" ca="1" si="1268"/>
        <v>0</v>
      </c>
      <c r="JS28" s="255">
        <f t="shared" ca="1" si="1269"/>
        <v>0</v>
      </c>
      <c r="JT28" s="255">
        <f t="shared" ca="1" si="1270"/>
        <v>0</v>
      </c>
      <c r="JU28" s="255">
        <f t="shared" ca="1" si="1410"/>
        <v>0</v>
      </c>
      <c r="JV28" s="255">
        <f t="shared" ca="1" si="1271"/>
        <v>1000</v>
      </c>
      <c r="JW28" s="255">
        <f t="shared" ca="1" si="1411"/>
        <v>0</v>
      </c>
      <c r="JX28" s="255">
        <f t="shared" ca="1" si="1412"/>
        <v>0</v>
      </c>
      <c r="JY28" s="255">
        <f t="shared" ca="1" si="1272"/>
        <v>1000</v>
      </c>
      <c r="JZ28" s="255">
        <f t="shared" ca="1" si="1273"/>
        <v>0</v>
      </c>
      <c r="KA28" s="255">
        <f ca="1">SUMIF(OJ:OJ,JP28,OP:OP)+SUMIF(OM:OM,JP28,OQ:OQ)</f>
        <v>0</v>
      </c>
      <c r="KB28" s="255">
        <f ca="1">SUMIF(OJ:OJ,JP28,OR:OR)+SUMIF(OM:OM,JP28,OS:OS)</f>
        <v>0</v>
      </c>
      <c r="KC28" s="255">
        <f t="shared" ca="1" si="1274"/>
        <v>0</v>
      </c>
      <c r="KD28" s="255">
        <v>18</v>
      </c>
      <c r="KE28" s="255">
        <f t="shared" ca="1" si="1413"/>
        <v>1</v>
      </c>
      <c r="KG28" s="255">
        <f ca="1">RANK(KC28,KC$25:KC$29)+COUNTIF(KC$25:KC28,KC28)-1</f>
        <v>4</v>
      </c>
      <c r="KH28" s="255" t="str">
        <f ca="1">INDEX(JP$25:JP$29,MATCH(4,KG$25:KG$29,0),0)</f>
        <v>Canada</v>
      </c>
      <c r="KI28" s="255">
        <f t="shared" ca="1" si="1414"/>
        <v>1</v>
      </c>
      <c r="KJ28" s="255" t="str">
        <f ca="1">IF(AND(KJ27&lt;&gt;"",KI28=1),KH28,"")</f>
        <v>Canada</v>
      </c>
      <c r="KK28" s="255" t="str">
        <f ca="1">IF(AND(KK27&lt;&gt;"",KI29=2),KH29,"")</f>
        <v/>
      </c>
      <c r="KO28" s="255" t="str">
        <f t="shared" ca="1" si="1415"/>
        <v>Canada</v>
      </c>
      <c r="KP28" s="255">
        <f ca="1">SUMPRODUCT((OJ3:OJ42=KO28)*(OM3:OM42=KO29)*(OT3:OT42="W"))+SUMPRODUCT((OJ3:OJ42=KO28)*(OM3:OM42=KO25)*(OT3:OT42="W"))+SUMPRODUCT((OJ3:OJ42=KO28)*(OM3:OM42=KO26)*(OT3:OT42="W"))+SUMPRODUCT((OJ3:OJ42=KO28)*(OM3:OM42=KO27)*(OT3:OT42="W"))+SUMPRODUCT((OJ3:OJ42=KO29)*(OM3:OM42=KO28)*(OU3:OU42="W"))+SUMPRODUCT((OJ3:OJ42=KO25)*(OM3:OM42=KO28)*(OU3:OU42="W"))+SUMPRODUCT((OJ3:OJ42=KO26)*(OM3:OM42=KO28)*(OU3:OU42="W"))+SUMPRODUCT((OJ3:OJ42=KO27)*(OM3:OM42=KO28)*(OU3:OU42="W"))</f>
        <v>0</v>
      </c>
      <c r="KQ28" s="255">
        <f ca="1">SUMPRODUCT((OJ3:OJ42=KO28)*(OM3:OM42=KO29)*(OT3:OT42="D"))+SUMPRODUCT((OJ3:OJ42=KO28)*(OM3:OM42=KO25)*(OT3:OT42="D"))+SUMPRODUCT((OJ3:OJ42=KO28)*(OM3:OM42=KO26)*(OT3:OT42="D"))+SUMPRODUCT((OJ3:OJ42=KO28)*(OM3:OM42=KO27)*(OT3:OT42="D"))+SUMPRODUCT((OJ3:OJ42=KO29)*(OM3:OM42=KO28)*(OT3:OT42="D"))+SUMPRODUCT((OJ3:OJ42=KO25)*(OM3:OM42=KO28)*(OT3:OT42="D"))+SUMPRODUCT((OJ3:OJ42=KO26)*(OM3:OM42=KO28)*(OT3:OT42="D"))+SUMPRODUCT((OJ3:OJ42=KO27)*(OM3:OM42=KO28)*(OT3:OT42="D"))</f>
        <v>0</v>
      </c>
      <c r="KR28" s="255">
        <f ca="1">SUMPRODUCT((OJ3:OJ42=KO28)*(OM3:OM42=KO29)*(OT3:OT42="L"))+SUMPRODUCT((OJ3:OJ42=KO28)*(OM3:OM42=KO25)*(OT3:OT42="L"))+SUMPRODUCT((OJ3:OJ42=KO28)*(OM3:OM42=KO26)*(OT3:OT42="L"))+SUMPRODUCT((OJ3:OJ42=KO28)*(OM3:OM42=KO27)*(OT3:OT42="L"))+SUMPRODUCT((OJ3:OJ42=KO29)*(OM3:OM42=KO28)*(OU3:OU42="L"))+SUMPRODUCT((OJ3:OJ42=KO25)*(OM3:OM42=KO28)*(OU3:OU42="L"))+SUMPRODUCT((OJ3:OJ42=KO26)*(OM3:OM42=KO28)*(OU3:OU42="L"))+SUMPRODUCT((OJ3:OJ42=KO27)*(OM3:OM42=KO28)*(OU3:OU42="L"))</f>
        <v>0</v>
      </c>
      <c r="KS28" s="255">
        <f ca="1">IF(KO28&lt;&gt;"",VLOOKUP(KO28,JP4:JT29,5,FALSE),0)</f>
        <v>0</v>
      </c>
      <c r="KT28" s="255">
        <f ca="1">IF(KO28&lt;&gt;"",VLOOKUP(KO28,JP4:JU29,6,FALSE),0)</f>
        <v>0</v>
      </c>
      <c r="KU28" s="255">
        <f ca="1">KS28-KT28+1000</f>
        <v>1000</v>
      </c>
      <c r="KV28" s="255">
        <f ca="1">IF(KO28&lt;&gt;"",VLOOKUP(KO28,JP4:JW29,8,FALSE),0)</f>
        <v>0</v>
      </c>
      <c r="KW28" s="255">
        <f ca="1">IF(KO28&lt;&gt;"",VLOOKUP(KO28,JP4:JX29,9,FALSE),0)</f>
        <v>0</v>
      </c>
      <c r="KX28" s="255">
        <f ca="1">IF(KO28&lt;&gt;"",KV28-KW28+1000,"")</f>
        <v>1000</v>
      </c>
      <c r="KY28" s="255">
        <f ca="1">IF(KO28&lt;&gt;"",VLOOKUP(KO28,JP25:JT29,5,FALSE),"")</f>
        <v>0</v>
      </c>
      <c r="KZ28" s="255">
        <f ca="1">IF(KO28&lt;&gt;"",VLOOKUP(KO28,JP25:JW29,8,FALSE),"")</f>
        <v>0</v>
      </c>
      <c r="LA28" s="255">
        <f ca="1">IF(KO28&lt;&gt;"",VLOOKUP(KO28,JP25:KD29,15,FALSE),"")</f>
        <v>18</v>
      </c>
      <c r="LB28" s="255">
        <f ca="1">SUMPRODUCT((OJ3:OJ42=KO28)*(OM3:OM42=KO29)*OP3:OP42)+SUMPRODUCT((OJ3:OJ42=KO28)*(OM3:OM42=KO25)*OP3:OP42)+SUMPRODUCT((OJ3:OJ42=KO28)*(OM3:OM42=KO26)*OP3:OP42)+SUMPRODUCT((OJ3:OJ42=KO28)*(OM3:OM42=KO27)*OP3:OP42)+SUMPRODUCT((OJ3:OJ42=KO29)*(OM3:OM42=KO28)*OQ3:OQ42)+SUMPRODUCT((OJ3:OJ42=KO25)*(OM3:OM42=KO28)*OQ3:OQ42)+SUMPRODUCT((OJ3:OJ42=KO26)*(OM3:OM42=KO28)*OQ3:OQ42)+SUMPRODUCT((OJ3:OJ42=KO27)*(OM3:OM42=KO28)*OQ3:OQ42)</f>
        <v>0</v>
      </c>
      <c r="LC28" s="255">
        <f ca="1">SUMPRODUCT((OJ3:OJ42=KO28)*(OM3:OM42=KO29)*OR3:OR42)+SUMPRODUCT((OJ3:OJ42=KO28)*(OM3:OM42=KO25)*OR3:OR42)+SUMPRODUCT((OJ3:OJ42=KO28)*(OM3:OM42=KO26)*OR3:OR42)+SUMPRODUCT((OJ3:OJ42=KO28)*(OM3:OM42=KO27)*OR3:OR42)+SUMPRODUCT((OJ3:OJ42=KO29)*(OM3:OM42=KO28)*OS3:OS42)+SUMPRODUCT((OJ3:OJ42=KO25)*(OM3:OM42=KO28)*OS3:OS42)+SUMPRODUCT((OJ3:OJ42=KO26)*(OM3:OM42=KO28)*OS3:OS42)+SUMPRODUCT((OJ3:OJ42=KO27)*(OM3:OM42=KO28)*OS3:OS42)</f>
        <v>0</v>
      </c>
      <c r="LD28" s="255">
        <f ca="1">IF(KO28&lt;&gt;"",KP28*4+KQ28*2+LB28+LC28,"")</f>
        <v>0</v>
      </c>
      <c r="LE28" s="255">
        <f ca="1">IF(KO28&lt;&gt;"",RANK(LD28,LD25:LD29),"")</f>
        <v>1</v>
      </c>
      <c r="LF28" s="255">
        <f ca="1">SUMPRODUCT((LD25:LD29=LD28)*(KU25:KU29&gt;KU28))</f>
        <v>0</v>
      </c>
      <c r="LG28" s="255">
        <f ca="1">SUMPRODUCT((LD25:LD29=LD28)*(KU25:KU29=KU28)*(KX25:KX29&gt;KX28))</f>
        <v>0</v>
      </c>
      <c r="LH28" s="255">
        <f ca="1">SUMPRODUCT((LD25:LD29=LD28)*(KU25:KU29=KU28)*(KX25:KX29=KX28)*(KY25:KY29&gt;KY28))</f>
        <v>0</v>
      </c>
      <c r="LI28" s="255">
        <f ca="1">SUMPRODUCT((LD25:LD29=LD28)*(KU25:KU29=KU28)*(KX25:KX29=KX28)*(KY25:KY29=KY28)*(KZ25:KZ29&gt;KZ28))</f>
        <v>0</v>
      </c>
      <c r="LJ28" s="255">
        <f ca="1">SUMPRODUCT((LD25:LD29=LD28)*(KU25:KU29=KU28)*(KX25:KX29=KX28)*(KY25:KY29=KY28)*(KZ25:KZ29=KZ28)*(LA25:LA29&gt;LA28))</f>
        <v>0</v>
      </c>
      <c r="LK28" s="255">
        <f t="shared" ca="1" si="1418"/>
        <v>1</v>
      </c>
      <c r="LL28" s="255" t="str">
        <f ca="1">IF(KO28&lt;&gt;"",INDEX(KO25:KO29,MATCH(4,LK25:LK29,0),0),"")</f>
        <v>France</v>
      </c>
      <c r="LM28" s="255" t="str">
        <f ca="1">IF(KK27&lt;&gt;"",KK27,"")</f>
        <v/>
      </c>
      <c r="LN28" s="255" t="str">
        <f ca="1">IF(LM28&lt;&gt;"",SUMPRODUCT((OJ3:OJ42=LM28)*(OM3:OM42=LM29)*(OT3:OT42="W"))+SUMPRODUCT((OJ3:OJ42=LM28)*(OM3:OM42=LM26)*(OT3:OT42="W"))+SUMPRODUCT((OJ3:OJ42=LM28)*(OM3:OM42=LM27)*(OT3:OT42="W"))+SUMPRODUCT((OJ3:OJ42=LM29)*(OM3:OM42=LM28)*(OU3:OU42="W"))+SUMPRODUCT((OJ3:OJ42=LM26)*(OM3:OM42=LM28)*(OU3:OU42="W"))+SUMPRODUCT((OJ3:OJ42=LM27)*(OM3:OM42=LM28)*(OU3:OU42="W")),"")</f>
        <v/>
      </c>
      <c r="LO28" s="255" t="str">
        <f ca="1">IF(LM28&lt;&gt;"",SUMPRODUCT((OJ3:OJ42=LM28)*(OM3:OM42=LM29)*(OT3:OT42="D"))+SUMPRODUCT((OJ3:OJ42=LM28)*(OM3:OM42=LM26)*(OT3:OT42="D"))+SUMPRODUCT((OJ3:OJ42=LM28)*(OM3:OM42=LM27)*(OT3:OT42="D"))+SUMPRODUCT((OJ3:OJ42=LM29)*(OM3:OM42=LM28)*(OT3:OT42="D"))+SUMPRODUCT((OJ3:OJ42=LM26)*(OM3:OM42=LM28)*(OT3:OT42="D"))+SUMPRODUCT((OJ3:OJ42=LM27)*(OM3:OM42=LM28)*(OT3:OT42="D")),"")</f>
        <v/>
      </c>
      <c r="LP28" s="255" t="str">
        <f ca="1">IF(LM28&lt;&gt;"",SUMPRODUCT((OJ3:OJ42=LM28)*(OM3:OM42=LM29)*(OT3:OT42="L"))+SUMPRODUCT((OJ3:OJ42=LM28)*(OM3:OM42=LM26)*(OT3:OT42="L"))+SUMPRODUCT((OJ3:OJ42=LM28)*(OM3:OM42=LM27)*(OT3:OT42="L"))+SUMPRODUCT((OJ3:OJ42=LM29)*(OM3:OM42=LM28)*(OU3:OU42="L"))+SUMPRODUCT((OJ3:OJ42=LM26)*(OM3:OM42=LM28)*(OU3:OU42="L"))+SUMPRODUCT((OJ3:OJ42=LM27)*(OM3:OM42=LM28)*(OU3:OU42="L")),"")</f>
        <v/>
      </c>
      <c r="LQ28" s="255">
        <f ca="1">IF(LM28&lt;&gt;"",VLOOKUP(LM28,JP4:JT29,5,FALSE),0)</f>
        <v>0</v>
      </c>
      <c r="LR28" s="255">
        <f ca="1">IF(LM28&lt;&gt;"",VLOOKUP(LM28,JP4:JU29,6,FALSE),0)</f>
        <v>0</v>
      </c>
      <c r="LS28" s="255">
        <f ca="1">LQ28-LR28+1000</f>
        <v>1000</v>
      </c>
      <c r="LT28" s="255">
        <f ca="1">IF(LM28&lt;&gt;"",VLOOKUP(LM28,JP4:JW29,8,FALSE),0)</f>
        <v>0</v>
      </c>
      <c r="LU28" s="255">
        <f ca="1">IF(LM28&lt;&gt;"",VLOOKUP(LM28,JP4:JX29,9,FALSE),0)</f>
        <v>0</v>
      </c>
      <c r="LV28" s="255" t="str">
        <f ca="1">IF(LM28&lt;&gt;"",LT28-LU28+1000,"")</f>
        <v/>
      </c>
      <c r="LW28" s="255" t="str">
        <f ca="1">IF(LM28&lt;&gt;"",VLOOKUP(LM28,JP25:JT29,5,FALSE),"")</f>
        <v/>
      </c>
      <c r="LX28" s="255" t="str">
        <f ca="1">IF(LM28&lt;&gt;"",VLOOKUP(LM28,JP25:JW29,8,FALSE),"")</f>
        <v/>
      </c>
      <c r="LY28" s="255" t="str">
        <f ca="1">IF(LM28&lt;&gt;"",VLOOKUP(LM28,JP25:KD29,15,FALSE),"")</f>
        <v/>
      </c>
      <c r="LZ28" s="255" t="str">
        <f ca="1">IF(LM28&lt;&gt;"",SUMPRODUCT((OJ3:OJ42=LM28)*(OM3:OM42=LM29)*OP3:OP42)+SUMPRODUCT((OJ3:OJ42=LM28)*(OM3:OM42=LM26)*OP3:OP42)+SUMPRODUCT((OJ3:OJ42=LM28)*(OM3:OM42=LM27)*OP3:OP42)+SUMPRODUCT((OJ3:OJ42=LM29)*(OM3:OM42=LM28)*OQ3:OQ42)+SUMPRODUCT((OJ3:OJ42=LM26)*(OM3:OM42=LM28)*OQ3:OQ42)+SUMPRODUCT((OJ3:OJ42=LM27)*(OM3:OM42=LM28)*OQ3:OQ42),"")</f>
        <v/>
      </c>
      <c r="MA28" s="255" t="str">
        <f ca="1">IF(LM28&lt;&gt;"",SUMPRODUCT((OJ3:OJ42=LM28)*(OM3:OM42=LM29)*OR3:OR42)+SUMPRODUCT((OJ3:OJ42=LM28)*(OM3:OM42=LM26)*OR3:OR42)+SUMPRODUCT((OJ3:OJ42=LM28)*(OM3:OM42=LM27)*OR3:OR42)+SUMPRODUCT((OJ3:OJ42=LM29)*(OM3:OM42=LM28)*OS3:OS42)+SUMPRODUCT((OJ3:OJ42=LM26)*(OM3:OM42=LM28)*OS3:OS42)+SUMPRODUCT((OJ3:OJ42=LM27)*(OM3:OM42=LM28)*OS3:OS42),"")</f>
        <v/>
      </c>
      <c r="MB28" s="255" t="str">
        <f ca="1">IF(LM28&lt;&gt;"",LN28*4+LO28*2+LZ28+MA28,"")</f>
        <v/>
      </c>
      <c r="MC28" s="255" t="str">
        <f ca="1">IF(LM28&lt;&gt;"",RANK(MB28,MB26:MB29),"")</f>
        <v/>
      </c>
      <c r="MD28" s="255">
        <f ca="1">SUMPRODUCT((MB26:MB29=MB28)*(LS26:LS29&gt;LS28))</f>
        <v>0</v>
      </c>
      <c r="ME28" s="255">
        <f ca="1">SUMPRODUCT((MB26:MB29=MB28)*(LS26:LS29=LS28)*(LV26:LV29&gt;LV28))</f>
        <v>0</v>
      </c>
      <c r="MF28" s="255">
        <f ca="1">SUMPRODUCT((MB25:MB29=MB28)*(LS25:LS29=LS28)*(LV25:LV29=LV28)*(LW25:LW29&gt;LW28))</f>
        <v>0</v>
      </c>
      <c r="MG28" s="255">
        <f ca="1">SUMPRODUCT((MB25:MB29=MB28)*(LS25:LS29=LS28)*(LV25:LV29=LV28)*(LW25:LW29=LW28)*(LX25:LX29&gt;LX28))</f>
        <v>0</v>
      </c>
      <c r="MH28" s="255">
        <f ca="1">SUMPRODUCT((MB25:MB29=MB28)*(LS25:LS29=LS28)*(LV25:LV29=LV28)*(LW25:LW29=LW28)*(LX25:LX29=LX28)*(LY25:LY29&gt;LY28))</f>
        <v>0</v>
      </c>
      <c r="MI28" s="255" t="str">
        <f t="shared" ca="1" si="1419"/>
        <v/>
      </c>
      <c r="MJ28" s="255" t="str">
        <f ca="1">IF(LM28&lt;&gt;"",INDEX(LM26:LM29,MATCH(4,MI26:MI29,0),0),"")</f>
        <v/>
      </c>
      <c r="MK28" s="255" t="str">
        <f ca="1">IF(KL26&lt;&gt;"",KL26,"")</f>
        <v/>
      </c>
      <c r="ML28" s="255">
        <f ca="1">SUMPRODUCT((OJ3:OJ42=MK28)*(OM3:OM42=MK29)*(OT3:OT42="W"))+SUMPRODUCT((OJ3:OJ42=MK28)*(OM3:OM42=MK30)*(OT3:OT42="W"))+SUMPRODUCT((OJ3:OJ42=MK28)*(OM3:OM42=MK27)*(OT3:OT42="W"))+SUMPRODUCT((OJ3:OJ42=MK29)*(OM3:OM42=MK28)*(OU3:OU42="W"))+SUMPRODUCT((OJ3:OJ42=MK30)*(OM3:OM42=MK28)*(OU3:OU42="W"))+SUMPRODUCT((OJ3:OJ42=MK27)*(OM3:OM42=MK28)*(OU3:OU42="W"))</f>
        <v>0</v>
      </c>
      <c r="MM28" s="255">
        <f ca="1">SUMPRODUCT((OJ3:OJ42=MK28)*(OM3:OM42=MK29)*(OT3:OT42="D"))+SUMPRODUCT((OJ3:OJ42=MK28)*(OM3:OM42=MK30)*(OT3:OT42="D"))+SUMPRODUCT((OJ3:OJ42=MK28)*(OM3:OM42=MK27)*(OT3:OT42="D"))+SUMPRODUCT((OJ3:OJ42=MK29)*(OM3:OM42=MK28)*(OT3:OT42="D"))+SUMPRODUCT((OJ3:OJ42=MK30)*(OM3:OM42=MK28)*(OT3:OT42="D"))+SUMPRODUCT((OJ3:OJ42=MK27)*(OM3:OM42=MK28)*(OT3:OT42="D"))</f>
        <v>0</v>
      </c>
      <c r="MN28" s="255">
        <f ca="1">SUMPRODUCT((OJ3:OJ42=MK28)*(OM3:OM42=MK29)*(OT3:OT42="L"))+SUMPRODUCT((OJ3:OJ42=MK28)*(OM3:OM42=MK30)*(OT3:OT42="L"))+SUMPRODUCT((OJ3:OJ42=MK28)*(OM3:OM42=MK27)*(OT3:OT42="L"))+SUMPRODUCT((OJ3:OJ42=MK29)*(OM3:OM42=MK28)*(OU3:OU42="L"))+SUMPRODUCT((OJ3:OJ42=MK30)*(OM3:OM42=MK28)*(OU3:OU42="L"))+SUMPRODUCT((OJ3:OJ42=MK27)*(OM3:OM42=MK28)*(OU3:OU42="L"))</f>
        <v>0</v>
      </c>
      <c r="MO28" s="255">
        <f ca="1">IF(MK28&lt;&gt;"",VLOOKUP(MK28,JP4:JT29,5,FALSE),0)</f>
        <v>0</v>
      </c>
      <c r="MP28" s="255">
        <f ca="1">IF(MK28&lt;&gt;"",VLOOKUP(MK28,JP4:JU29,6,FALSE),0)</f>
        <v>0</v>
      </c>
      <c r="MQ28" s="255">
        <f ca="1">MO28-MP28+1000</f>
        <v>1000</v>
      </c>
      <c r="MR28" s="255">
        <f ca="1">IF(MK28&lt;&gt;"",VLOOKUP(MK28,JP4:JW29,8,FALSE),0)</f>
        <v>0</v>
      </c>
      <c r="MS28" s="255">
        <f ca="1">IF(MK28&lt;&gt;"",VLOOKUP(MK28,JP4:JX29,9,FALSE),0)</f>
        <v>0</v>
      </c>
      <c r="MT28" s="255">
        <f t="shared" ref="MT28" ca="1" si="1576">MR28-MS28+1000</f>
        <v>1000</v>
      </c>
      <c r="MU28" s="255" t="str">
        <f ca="1">IF(MK28&lt;&gt;"",VLOOKUP(MK28,JP25:JT29,5,FALSE),"")</f>
        <v/>
      </c>
      <c r="MV28" s="255" t="str">
        <f ca="1">IF(MK28&lt;&gt;"",VLOOKUP(MK28,JP25:JW29,8,FALSE),"")</f>
        <v/>
      </c>
      <c r="MW28" s="255" t="str">
        <f ca="1">IF(MK28&lt;&gt;"",VLOOKUP(MK28,JP25:KD29,15,FALSE),"")</f>
        <v/>
      </c>
      <c r="MX28" s="255">
        <f ca="1">SUMPRODUCT((OJ3:OJ42=MK28)*(OM3:OM42=MK29)*OP3:OP42)+SUMPRODUCT((OJ3:OJ42=MK28)*(OM3:OM42=MK30)*OP3:OP42)+SUMPRODUCT((OJ3:OJ42=MK28)*(OM3:OM42=MK27)*OP3:OP42)+SUMPRODUCT((OJ3:OJ42=MK29)*(OM3:OM42=MK28)*OQ3:OQ42)+SUMPRODUCT((OJ3:OJ42=MK30)*(OM3:OM42=MK28)*OQ3:OQ42)+SUMPRODUCT((OJ3:OJ42=MK27)*(OM3:OM42=MK28)*OQ3:OQ42)</f>
        <v>0</v>
      </c>
      <c r="MY28" s="255">
        <f ca="1">SUMPRODUCT((OJ3:OJ42=MK28)*(OM3:OM42=MK29)*OR3:OR42)+SUMPRODUCT((OJ3:OJ42=MK28)*(OM3:OM42=MK30)*OR3:OR42)+SUMPRODUCT((OJ3:OJ42=MK28)*(OM3:OM42=MK27)*OR3:OR42)+SUMPRODUCT((OJ3:OJ42=MK29)*(OM3:OM42=MK28)*OS3:OS42)+SUMPRODUCT((OJ3:OJ42=MK30)*(OM3:OM42=MK28)*OS3:OS42)+SUMPRODUCT((OJ3:OJ42=MK27)*(OM3:OM42=MK28)*OS3:OS42)</f>
        <v>0</v>
      </c>
      <c r="MZ28" s="255">
        <f t="shared" ref="MZ28" ca="1" si="1577">ML28*4+MM28*2+MX28+MY28</f>
        <v>0</v>
      </c>
      <c r="NA28" s="255" t="str">
        <f ca="1">IF(MK28&lt;&gt;"",RANK(MZ28,MZ27:MZ30),"")</f>
        <v/>
      </c>
      <c r="NB28" s="255">
        <f ca="1">SUMPRODUCT((MZ27:MZ30=MZ28)*(MQ27:MQ30&gt;MQ28))</f>
        <v>0</v>
      </c>
      <c r="NC28" s="255">
        <f ca="1">SUMPRODUCT((MZ27:MZ30=MZ28)*(MQ27:MQ30=MQ28)*(MT27:MT30&gt;MT28))</f>
        <v>0</v>
      </c>
      <c r="ND28" s="255">
        <f ca="1">SUMPRODUCT((MZ25:MZ29=MZ28)*(MQ25:MQ29=MQ28)*(MT25:MT29=MT28)*(MU25:MU29&gt;MU28))</f>
        <v>0</v>
      </c>
      <c r="NE28" s="255">
        <f ca="1">SUMPRODUCT((MZ25:MZ29=MZ28)*(MQ25:MQ29=MQ28)*(MT25:MT29=MT28)*(MU25:MU29=MU28)*(MV25:MV29&gt;MV28))</f>
        <v>0</v>
      </c>
      <c r="NF28" s="255">
        <f ca="1">SUMPRODUCT((MZ25:MZ29=MZ28)*(MQ25:MQ29=MQ28)*(MT25:MT29=MT28)*(MU25:MU29=MU28)*(MV25:MV29=MV28)*(MW25:MW29&gt;MW28))</f>
        <v>0</v>
      </c>
      <c r="NG28" s="255" t="str">
        <f t="shared" ca="1" si="1543"/>
        <v/>
      </c>
      <c r="NH28" s="255" t="str">
        <f ca="1">IF(MK28&lt;&gt;"",INDEX(MK27:MK29,MATCH(4,NG27:NG29,0),0),"")</f>
        <v/>
      </c>
      <c r="NI28" s="255" t="str">
        <f ca="1">IF(KM25&lt;&gt;"",KM25,"")</f>
        <v/>
      </c>
      <c r="NJ28" s="255">
        <f ca="1">SUMPRODUCT((OJ3:OJ42=NI28)*(OM3:OM42=NI29)*(OT3:OT42="W"))+SUMPRODUCT((OJ3:OJ42=NI28)*(OM3:OM42=NI30)*(OT3:OT42="W"))+SUMPRODUCT((OJ3:OJ42=NI28)*(OM3:OM42=NI31)*(OT3:OT42="W"))+SUMPRODUCT((OJ3:OJ42=NI29)*(OM3:OM42=NI28)*(OU3:OU42="W"))+SUMPRODUCT((OJ3:OJ42=NI30)*(OM3:OM42=NI28)*(OU3:OU42="W"))+SUMPRODUCT((OJ3:OJ42=NI31)*(OM3:OM42=NI28)*(OU3:OU42="W"))</f>
        <v>0</v>
      </c>
      <c r="NK28" s="255">
        <f ca="1">SUMPRODUCT((OJ3:OJ42=NI28)*(OM3:OM42=NI29)*(OT3:OT42="D"))+SUMPRODUCT((OJ3:OJ42=NI28)*(OM3:OM42=NI30)*(OT3:OT42="D"))+SUMPRODUCT((OJ3:OJ42=NI28)*(OM3:OM42=NI31)*(OT3:OT42="D"))+SUMPRODUCT((OJ3:OJ42=NI29)*(OM3:OM42=NI28)*(OT3:OT42="D"))+SUMPRODUCT((OJ3:OJ42=NI30)*(OM3:OM42=NI28)*(OT3:OT42="D"))+SUMPRODUCT((OJ3:OJ42=NI31)*(OM3:OM42=NI28)*(OT3:OT42="D"))</f>
        <v>0</v>
      </c>
      <c r="NL28" s="255">
        <f ca="1">SUMPRODUCT((OJ3:OJ42=NI28)*(OM3:OM42=NI29)*(OT3:OT42="L"))+SUMPRODUCT((OJ3:OJ42=NI28)*(OM3:OM42=NI30)*(OT3:OT42="L"))+SUMPRODUCT((OJ3:OJ42=NI28)*(OM3:OM42=NI31)*(OT3:OT42="L"))+SUMPRODUCT((OJ3:OJ42=NI29)*(OM3:OM42=NI28)*(OU3:OU42="L"))+SUMPRODUCT((OJ3:OJ42=NI30)*(OM3:OM42=NI28)*(OU3:OU42="L"))+SUMPRODUCT((OJ3:OJ42=NI31)*(OM3:OM42=NI28)*(OU3:OU42="L"))</f>
        <v>0</v>
      </c>
      <c r="NM28" s="255">
        <f ca="1">IF(NI28&lt;&gt;"",VLOOKUP(NI28,JP4:JT29,5,FALSE),0)</f>
        <v>0</v>
      </c>
      <c r="NN28" s="255">
        <f ca="1">IF(NI28&lt;&gt;"",VLOOKUP(NI28,JP4:JU29,6,FALSE),0)</f>
        <v>0</v>
      </c>
      <c r="NO28" s="255">
        <f ca="1">NM28-NN28+1000</f>
        <v>1000</v>
      </c>
      <c r="NP28" s="255">
        <f ca="1">IF(NI28&lt;&gt;"",VLOOKUP(NI28,JP4:JW29,8,FALSE),0)</f>
        <v>0</v>
      </c>
      <c r="NQ28" s="255">
        <f ca="1">IF(NI28&lt;&gt;"",VLOOKUP(NI28,JP4:JX29,9,FALSE),0)</f>
        <v>0</v>
      </c>
      <c r="NR28" s="255">
        <f ca="1">NP28-NQ28+1000</f>
        <v>1000</v>
      </c>
      <c r="NS28" s="255" t="str">
        <f ca="1">IF(NI28&lt;&gt;"",VLOOKUP(NI28,JP25:JT29,5,FALSE),"")</f>
        <v/>
      </c>
      <c r="NT28" s="255" t="str">
        <f ca="1">IF(NI28&lt;&gt;"",VLOOKUP(NI28,JP25:JW29,8,FALSE),"")</f>
        <v/>
      </c>
      <c r="NU28" s="255" t="str">
        <f ca="1">IF(NI28&lt;&gt;"",VLOOKUP(NI28,JP25:KD29,15,FALSE),"")</f>
        <v/>
      </c>
      <c r="NV28" s="255">
        <f ca="1">SUMPRODUCT((OJ3:OJ42=NI28)*(OM3:OM42=NI29)*OP3:OP42)+SUMPRODUCT((OJ3:OJ42=NI28)*(OM3:OM42=NI30)*OP3:OP42)+SUMPRODUCT((OJ3:OJ42=NI28)*(OM3:OM42=NI31)*OP3:OP42)+SUMPRODUCT((OJ3:OJ42=NI29)*(OM3:OM42=NI28)*OQ3:OQ42)+SUMPRODUCT((OJ3:OJ42=NI30)*(OM3:OM42=NI28)*OQ3:OQ42)+SUMPRODUCT((OJ3:OJ42=NI31)*(OM3:OM42=NI28)*OQ3:OQ42)</f>
        <v>0</v>
      </c>
      <c r="NW28" s="255">
        <f ca="1">SUMPRODUCT((OJ3:OJ42=NI28)*(OM3:OM42=NI29)*OR3:OR42)+SUMPRODUCT((OJ3:OJ42=NI28)*(OM3:OM42=NI30)*OR3:OR42)+SUMPRODUCT((OJ3:OJ42=NI28)*(OM3:OM42=NI31)*OR3:OR42)+SUMPRODUCT((OJ3:OJ42=NI29)*(OM3:OM42=NI28)*OS3:OS42)+SUMPRODUCT((OJ3:OJ42=NI30)*(OM3:OM42=NI28)*OS3:OS42)+SUMPRODUCT((OJ3:OJ42=NI31)*(OM3:OM42=NI28)*OS3:OS42)</f>
        <v>0</v>
      </c>
      <c r="NX28" s="255">
        <f ca="1">NJ28*4+NK28*2+NV28+NW28</f>
        <v>0</v>
      </c>
      <c r="NY28" s="255" t="str">
        <f ca="1">IF(NI28&lt;&gt;"",RANK(NX28,NX28:NX31),"")</f>
        <v/>
      </c>
      <c r="NZ28" s="255">
        <f ca="1">SUMPRODUCT((NX28:NX31=NX28)*(NO28:NO31&gt;NO28))</f>
        <v>0</v>
      </c>
      <c r="OA28" s="255">
        <f ca="1">SUMPRODUCT((NX28:NX31=NX28)*(NO28:NO31=NO28)*(NR28:NR31&gt;NR28))</f>
        <v>0</v>
      </c>
      <c r="OB28" s="255">
        <f ca="1">SUMPRODUCT((NX25:NX29=NX28)*(NO25:NO29=NO28)*(NR25:NR29=NR28)*(NS25:NS29&gt;NS28))</f>
        <v>0</v>
      </c>
      <c r="OC28" s="255">
        <f ca="1">SUMPRODUCT((NX25:NX29=NX28)*(NO25:NO29=NO28)*(NR25:NR29=NR28)*(NS25:NS29=NS28)*(NT25:NT29&gt;NT28))</f>
        <v>0</v>
      </c>
      <c r="OD28" s="255">
        <f ca="1">SUMPRODUCT((NX25:NX29=NX28)*(NO25:NO29=NO28)*(NR25:NR29=NR28)*(NS25:NS29=NS28)*(NT25:NT29=NT28)*(NU25:NU29&gt;NU28))</f>
        <v>0</v>
      </c>
      <c r="OE28" s="255" t="str">
        <f t="shared" ref="OE28:OE29" ca="1" si="1578">IF(NI28&lt;&gt;"",SUM(NY28:OD28)+3,"")</f>
        <v/>
      </c>
      <c r="OF28" s="255" t="str">
        <f ca="1">IF(NI28&lt;&gt;"",IF(OE28=4,NI28,NI29),"")</f>
        <v/>
      </c>
      <c r="OG28" s="255" t="str">
        <f ca="1">IF(OF28&lt;&gt;"",OF28,IF(NH28&lt;&gt;"",NH28,IF(MJ28&lt;&gt;"",MJ28,IF(LL28&lt;&gt;"",LL28,KH28))))</f>
        <v>France</v>
      </c>
      <c r="OH28" s="255">
        <v>4</v>
      </c>
      <c r="OI28" s="255">
        <v>26</v>
      </c>
      <c r="OJ28" s="255" t="str">
        <f t="shared" si="26"/>
        <v>England</v>
      </c>
      <c r="OK28" s="255" t="str">
        <f ca="1">IF(OFFSET('All Players'!$W35,0,OK$1)&lt;&gt;"",OFFSET('All Players'!$W35,0,OK$1),"")</f>
        <v/>
      </c>
      <c r="OL28" s="255" t="str">
        <f ca="1">IF(OFFSET('All Players'!$Y35,0,OK$1)&lt;&gt;"",OFFSET('All Players'!$Y35,0,OK$1),"")</f>
        <v/>
      </c>
      <c r="OM28" s="255" t="str">
        <f t="shared" si="27"/>
        <v>Australia</v>
      </c>
      <c r="ON28" s="255" t="str">
        <f ca="1">IF(OFFSET('All Players'!$AA35,0,OM$1)&lt;&gt;"",OFFSET('All Players'!$AA35,0,OM$1),"")</f>
        <v/>
      </c>
      <c r="OO28" s="255" t="str">
        <f ca="1">IF(OFFSET('All Players'!$AC35,0,ON$1)&lt;&gt;"",OFFSET('All Players'!$AC35,0,ON$1),"")</f>
        <v/>
      </c>
      <c r="OP28" s="255">
        <f t="shared" ca="1" si="28"/>
        <v>0</v>
      </c>
      <c r="OQ28" s="255">
        <f t="shared" ca="1" si="29"/>
        <v>0</v>
      </c>
      <c r="OR28" s="255">
        <f t="shared" ca="1" si="30"/>
        <v>0</v>
      </c>
      <c r="OS28" s="255">
        <f t="shared" ca="1" si="31"/>
        <v>0</v>
      </c>
      <c r="OT28" s="255" t="str">
        <f t="shared" ca="1" si="32"/>
        <v/>
      </c>
      <c r="OU28" s="255" t="str">
        <f t="shared" ca="1" si="33"/>
        <v/>
      </c>
      <c r="OV28" s="255">
        <f ca="1">VLOOKUP(OW28,TN25:TO29,2,FALSE)</f>
        <v>1</v>
      </c>
      <c r="OW28" s="255" t="s">
        <v>38</v>
      </c>
      <c r="OX28" s="255">
        <f t="shared" ca="1" si="1276"/>
        <v>0</v>
      </c>
      <c r="OY28" s="255">
        <f t="shared" ca="1" si="1277"/>
        <v>0</v>
      </c>
      <c r="OZ28" s="255">
        <f t="shared" ca="1" si="1278"/>
        <v>0</v>
      </c>
      <c r="PA28" s="255">
        <f t="shared" ca="1" si="1279"/>
        <v>0</v>
      </c>
      <c r="PB28" s="255">
        <f t="shared" ca="1" si="1420"/>
        <v>0</v>
      </c>
      <c r="PC28" s="255">
        <f t="shared" ca="1" si="1280"/>
        <v>1000</v>
      </c>
      <c r="PD28" s="255">
        <f t="shared" ca="1" si="1421"/>
        <v>0</v>
      </c>
      <c r="PE28" s="255">
        <f t="shared" ca="1" si="1422"/>
        <v>0</v>
      </c>
      <c r="PF28" s="255">
        <f t="shared" ca="1" si="1281"/>
        <v>1000</v>
      </c>
      <c r="PG28" s="255">
        <f t="shared" ca="1" si="1282"/>
        <v>0</v>
      </c>
      <c r="PH28" s="255">
        <f ca="1">SUMIF(TQ:TQ,OW28,TW:TW)+SUMIF(TT:TT,OW28,TX:TX)</f>
        <v>0</v>
      </c>
      <c r="PI28" s="255">
        <f ca="1">SUMIF(TQ:TQ,OW28,TY:TY)+SUMIF(TT:TT,OW28,TZ:TZ)</f>
        <v>0</v>
      </c>
      <c r="PJ28" s="255">
        <f t="shared" ca="1" si="1283"/>
        <v>0</v>
      </c>
      <c r="PK28" s="255">
        <v>18</v>
      </c>
      <c r="PL28" s="255">
        <f t="shared" ca="1" si="1423"/>
        <v>1</v>
      </c>
      <c r="PN28" s="255">
        <f ca="1">RANK(PJ28,PJ$25:PJ$29)+COUNTIF(PJ$25:PJ28,PJ28)-1</f>
        <v>4</v>
      </c>
      <c r="PO28" s="255" t="str">
        <f ca="1">INDEX(OW$25:OW$29,MATCH(4,PN$25:PN$29,0),0)</f>
        <v>Canada</v>
      </c>
      <c r="PP28" s="255">
        <f t="shared" ca="1" si="1424"/>
        <v>1</v>
      </c>
      <c r="PQ28" s="255" t="str">
        <f ca="1">IF(AND(PQ27&lt;&gt;"",PP28=1),PO28,"")</f>
        <v>Canada</v>
      </c>
      <c r="PR28" s="255" t="str">
        <f ca="1">IF(AND(PR27&lt;&gt;"",PP29=2),PO29,"")</f>
        <v/>
      </c>
      <c r="PV28" s="255" t="str">
        <f t="shared" ca="1" si="1425"/>
        <v>Canada</v>
      </c>
      <c r="PW28" s="255">
        <f ca="1">SUMPRODUCT((TQ3:TQ42=PV28)*(TT3:TT42=PV29)*(UA3:UA42="W"))+SUMPRODUCT((TQ3:TQ42=PV28)*(TT3:TT42=PV25)*(UA3:UA42="W"))+SUMPRODUCT((TQ3:TQ42=PV28)*(TT3:TT42=PV26)*(UA3:UA42="W"))+SUMPRODUCT((TQ3:TQ42=PV28)*(TT3:TT42=PV27)*(UA3:UA42="W"))+SUMPRODUCT((TQ3:TQ42=PV29)*(TT3:TT42=PV28)*(UB3:UB42="W"))+SUMPRODUCT((TQ3:TQ42=PV25)*(TT3:TT42=PV28)*(UB3:UB42="W"))+SUMPRODUCT((TQ3:TQ42=PV26)*(TT3:TT42=PV28)*(UB3:UB42="W"))+SUMPRODUCT((TQ3:TQ42=PV27)*(TT3:TT42=PV28)*(UB3:UB42="W"))</f>
        <v>0</v>
      </c>
      <c r="PX28" s="255">
        <f ca="1">SUMPRODUCT((TQ3:TQ42=PV28)*(TT3:TT42=PV29)*(UA3:UA42="D"))+SUMPRODUCT((TQ3:TQ42=PV28)*(TT3:TT42=PV25)*(UA3:UA42="D"))+SUMPRODUCT((TQ3:TQ42=PV28)*(TT3:TT42=PV26)*(UA3:UA42="D"))+SUMPRODUCT((TQ3:TQ42=PV28)*(TT3:TT42=PV27)*(UA3:UA42="D"))+SUMPRODUCT((TQ3:TQ42=PV29)*(TT3:TT42=PV28)*(UA3:UA42="D"))+SUMPRODUCT((TQ3:TQ42=PV25)*(TT3:TT42=PV28)*(UA3:UA42="D"))+SUMPRODUCT((TQ3:TQ42=PV26)*(TT3:TT42=PV28)*(UA3:UA42="D"))+SUMPRODUCT((TQ3:TQ42=PV27)*(TT3:TT42=PV28)*(UA3:UA42="D"))</f>
        <v>0</v>
      </c>
      <c r="PY28" s="255">
        <f ca="1">SUMPRODUCT((TQ3:TQ42=PV28)*(TT3:TT42=PV29)*(UA3:UA42="L"))+SUMPRODUCT((TQ3:TQ42=PV28)*(TT3:TT42=PV25)*(UA3:UA42="L"))+SUMPRODUCT((TQ3:TQ42=PV28)*(TT3:TT42=PV26)*(UA3:UA42="L"))+SUMPRODUCT((TQ3:TQ42=PV28)*(TT3:TT42=PV27)*(UA3:UA42="L"))+SUMPRODUCT((TQ3:TQ42=PV29)*(TT3:TT42=PV28)*(UB3:UB42="L"))+SUMPRODUCT((TQ3:TQ42=PV25)*(TT3:TT42=PV28)*(UB3:UB42="L"))+SUMPRODUCT((TQ3:TQ42=PV26)*(TT3:TT42=PV28)*(UB3:UB42="L"))+SUMPRODUCT((TQ3:TQ42=PV27)*(TT3:TT42=PV28)*(UB3:UB42="L"))</f>
        <v>0</v>
      </c>
      <c r="PZ28" s="255">
        <f ca="1">IF(PV28&lt;&gt;"",VLOOKUP(PV28,OW4:PA29,5,FALSE),0)</f>
        <v>0</v>
      </c>
      <c r="QA28" s="255">
        <f ca="1">IF(PV28&lt;&gt;"",VLOOKUP(PV28,OW4:PB29,6,FALSE),0)</f>
        <v>0</v>
      </c>
      <c r="QB28" s="255">
        <f ca="1">PZ28-QA28+1000</f>
        <v>1000</v>
      </c>
      <c r="QC28" s="255">
        <f ca="1">IF(PV28&lt;&gt;"",VLOOKUP(PV28,OW4:PD29,8,FALSE),0)</f>
        <v>0</v>
      </c>
      <c r="QD28" s="255">
        <f ca="1">IF(PV28&lt;&gt;"",VLOOKUP(PV28,OW4:PE29,9,FALSE),0)</f>
        <v>0</v>
      </c>
      <c r="QE28" s="255">
        <f ca="1">IF(PV28&lt;&gt;"",QC28-QD28+1000,"")</f>
        <v>1000</v>
      </c>
      <c r="QF28" s="255">
        <f ca="1">IF(PV28&lt;&gt;"",VLOOKUP(PV28,OW25:PA29,5,FALSE),"")</f>
        <v>0</v>
      </c>
      <c r="QG28" s="255">
        <f ca="1">IF(PV28&lt;&gt;"",VLOOKUP(PV28,OW25:PD29,8,FALSE),"")</f>
        <v>0</v>
      </c>
      <c r="QH28" s="255">
        <f ca="1">IF(PV28&lt;&gt;"",VLOOKUP(PV28,OW25:PK29,15,FALSE),"")</f>
        <v>18</v>
      </c>
      <c r="QI28" s="255">
        <f ca="1">SUMPRODUCT((TQ3:TQ42=PV28)*(TT3:TT42=PV29)*TW3:TW42)+SUMPRODUCT((TQ3:TQ42=PV28)*(TT3:TT42=PV25)*TW3:TW42)+SUMPRODUCT((TQ3:TQ42=PV28)*(TT3:TT42=PV26)*TW3:TW42)+SUMPRODUCT((TQ3:TQ42=PV28)*(TT3:TT42=PV27)*TW3:TW42)+SUMPRODUCT((TQ3:TQ42=PV29)*(TT3:TT42=PV28)*TX3:TX42)+SUMPRODUCT((TQ3:TQ42=PV25)*(TT3:TT42=PV28)*TX3:TX42)+SUMPRODUCT((TQ3:TQ42=PV26)*(TT3:TT42=PV28)*TX3:TX42)+SUMPRODUCT((TQ3:TQ42=PV27)*(TT3:TT42=PV28)*TX3:TX42)</f>
        <v>0</v>
      </c>
      <c r="QJ28" s="255">
        <f ca="1">SUMPRODUCT((TQ3:TQ42=PV28)*(TT3:TT42=PV29)*TY3:TY42)+SUMPRODUCT((TQ3:TQ42=PV28)*(TT3:TT42=PV25)*TY3:TY42)+SUMPRODUCT((TQ3:TQ42=PV28)*(TT3:TT42=PV26)*TY3:TY42)+SUMPRODUCT((TQ3:TQ42=PV28)*(TT3:TT42=PV27)*TY3:TY42)+SUMPRODUCT((TQ3:TQ42=PV29)*(TT3:TT42=PV28)*TZ3:TZ42)+SUMPRODUCT((TQ3:TQ42=PV25)*(TT3:TT42=PV28)*TZ3:TZ42)+SUMPRODUCT((TQ3:TQ42=PV26)*(TT3:TT42=PV28)*TZ3:TZ42)+SUMPRODUCT((TQ3:TQ42=PV27)*(TT3:TT42=PV28)*TZ3:TZ42)</f>
        <v>0</v>
      </c>
      <c r="QK28" s="255">
        <f ca="1">IF(PV28&lt;&gt;"",PW28*4+PX28*2+QI28+QJ28,"")</f>
        <v>0</v>
      </c>
      <c r="QL28" s="255">
        <f ca="1">IF(PV28&lt;&gt;"",RANK(QK28,QK25:QK29),"")</f>
        <v>1</v>
      </c>
      <c r="QM28" s="255">
        <f ca="1">SUMPRODUCT((QK25:QK29=QK28)*(QB25:QB29&gt;QB28))</f>
        <v>0</v>
      </c>
      <c r="QN28" s="255">
        <f ca="1">SUMPRODUCT((QK25:QK29=QK28)*(QB25:QB29=QB28)*(QE25:QE29&gt;QE28))</f>
        <v>0</v>
      </c>
      <c r="QO28" s="255">
        <f ca="1">SUMPRODUCT((QK25:QK29=QK28)*(QB25:QB29=QB28)*(QE25:QE29=QE28)*(QF25:QF29&gt;QF28))</f>
        <v>0</v>
      </c>
      <c r="QP28" s="255">
        <f ca="1">SUMPRODUCT((QK25:QK29=QK28)*(QB25:QB29=QB28)*(QE25:QE29=QE28)*(QF25:QF29=QF28)*(QG25:QG29&gt;QG28))</f>
        <v>0</v>
      </c>
      <c r="QQ28" s="255">
        <f ca="1">SUMPRODUCT((QK25:QK29=QK28)*(QB25:QB29=QB28)*(QE25:QE29=QE28)*(QF25:QF29=QF28)*(QG25:QG29=QG28)*(QH25:QH29&gt;QH28))</f>
        <v>0</v>
      </c>
      <c r="QR28" s="255">
        <f t="shared" ca="1" si="1428"/>
        <v>1</v>
      </c>
      <c r="QS28" s="255" t="str">
        <f ca="1">IF(PV28&lt;&gt;"",INDEX(PV25:PV29,MATCH(4,QR25:QR29,0),0),"")</f>
        <v>France</v>
      </c>
      <c r="QT28" s="255" t="str">
        <f ca="1">IF(PR27&lt;&gt;"",PR27,"")</f>
        <v/>
      </c>
      <c r="QU28" s="255" t="str">
        <f ca="1">IF(QT28&lt;&gt;"",SUMPRODUCT((TQ3:TQ42=QT28)*(TT3:TT42=QT29)*(UA3:UA42="W"))+SUMPRODUCT((TQ3:TQ42=QT28)*(TT3:TT42=QT26)*(UA3:UA42="W"))+SUMPRODUCT((TQ3:TQ42=QT28)*(TT3:TT42=QT27)*(UA3:UA42="W"))+SUMPRODUCT((TQ3:TQ42=QT29)*(TT3:TT42=QT28)*(UB3:UB42="W"))+SUMPRODUCT((TQ3:TQ42=QT26)*(TT3:TT42=QT28)*(UB3:UB42="W"))+SUMPRODUCT((TQ3:TQ42=QT27)*(TT3:TT42=QT28)*(UB3:UB42="W")),"")</f>
        <v/>
      </c>
      <c r="QV28" s="255" t="str">
        <f ca="1">IF(QT28&lt;&gt;"",SUMPRODUCT((TQ3:TQ42=QT28)*(TT3:TT42=QT29)*(UA3:UA42="D"))+SUMPRODUCT((TQ3:TQ42=QT28)*(TT3:TT42=QT26)*(UA3:UA42="D"))+SUMPRODUCT((TQ3:TQ42=QT28)*(TT3:TT42=QT27)*(UA3:UA42="D"))+SUMPRODUCT((TQ3:TQ42=QT29)*(TT3:TT42=QT28)*(UA3:UA42="D"))+SUMPRODUCT((TQ3:TQ42=QT26)*(TT3:TT42=QT28)*(UA3:UA42="D"))+SUMPRODUCT((TQ3:TQ42=QT27)*(TT3:TT42=QT28)*(UA3:UA42="D")),"")</f>
        <v/>
      </c>
      <c r="QW28" s="255" t="str">
        <f ca="1">IF(QT28&lt;&gt;"",SUMPRODUCT((TQ3:TQ42=QT28)*(TT3:TT42=QT29)*(UA3:UA42="L"))+SUMPRODUCT((TQ3:TQ42=QT28)*(TT3:TT42=QT26)*(UA3:UA42="L"))+SUMPRODUCT((TQ3:TQ42=QT28)*(TT3:TT42=QT27)*(UA3:UA42="L"))+SUMPRODUCT((TQ3:TQ42=QT29)*(TT3:TT42=QT28)*(UB3:UB42="L"))+SUMPRODUCT((TQ3:TQ42=QT26)*(TT3:TT42=QT28)*(UB3:UB42="L"))+SUMPRODUCT((TQ3:TQ42=QT27)*(TT3:TT42=QT28)*(UB3:UB42="L")),"")</f>
        <v/>
      </c>
      <c r="QX28" s="255">
        <f ca="1">IF(QT28&lt;&gt;"",VLOOKUP(QT28,OW4:PA29,5,FALSE),0)</f>
        <v>0</v>
      </c>
      <c r="QY28" s="255">
        <f ca="1">IF(QT28&lt;&gt;"",VLOOKUP(QT28,OW4:PB29,6,FALSE),0)</f>
        <v>0</v>
      </c>
      <c r="QZ28" s="255">
        <f ca="1">QX28-QY28+1000</f>
        <v>1000</v>
      </c>
      <c r="RA28" s="255">
        <f ca="1">IF(QT28&lt;&gt;"",VLOOKUP(QT28,OW4:PD29,8,FALSE),0)</f>
        <v>0</v>
      </c>
      <c r="RB28" s="255">
        <f ca="1">IF(QT28&lt;&gt;"",VLOOKUP(QT28,OW4:PE29,9,FALSE),0)</f>
        <v>0</v>
      </c>
      <c r="RC28" s="255" t="str">
        <f ca="1">IF(QT28&lt;&gt;"",RA28-RB28+1000,"")</f>
        <v/>
      </c>
      <c r="RD28" s="255" t="str">
        <f ca="1">IF(QT28&lt;&gt;"",VLOOKUP(QT28,OW25:PA29,5,FALSE),"")</f>
        <v/>
      </c>
      <c r="RE28" s="255" t="str">
        <f ca="1">IF(QT28&lt;&gt;"",VLOOKUP(QT28,OW25:PD29,8,FALSE),"")</f>
        <v/>
      </c>
      <c r="RF28" s="255" t="str">
        <f ca="1">IF(QT28&lt;&gt;"",VLOOKUP(QT28,OW25:PK29,15,FALSE),"")</f>
        <v/>
      </c>
      <c r="RG28" s="255" t="str">
        <f ca="1">IF(QT28&lt;&gt;"",SUMPRODUCT((TQ3:TQ42=QT28)*(TT3:TT42=QT29)*TW3:TW42)+SUMPRODUCT((TQ3:TQ42=QT28)*(TT3:TT42=QT26)*TW3:TW42)+SUMPRODUCT((TQ3:TQ42=QT28)*(TT3:TT42=QT27)*TW3:TW42)+SUMPRODUCT((TQ3:TQ42=QT29)*(TT3:TT42=QT28)*TX3:TX42)+SUMPRODUCT((TQ3:TQ42=QT26)*(TT3:TT42=QT28)*TX3:TX42)+SUMPRODUCT((TQ3:TQ42=QT27)*(TT3:TT42=QT28)*TX3:TX42),"")</f>
        <v/>
      </c>
      <c r="RH28" s="255" t="str">
        <f ca="1">IF(QT28&lt;&gt;"",SUMPRODUCT((TQ3:TQ42=QT28)*(TT3:TT42=QT29)*TY3:TY42)+SUMPRODUCT((TQ3:TQ42=QT28)*(TT3:TT42=QT26)*TY3:TY42)+SUMPRODUCT((TQ3:TQ42=QT28)*(TT3:TT42=QT27)*TY3:TY42)+SUMPRODUCT((TQ3:TQ42=QT29)*(TT3:TT42=QT28)*TZ3:TZ42)+SUMPRODUCT((TQ3:TQ42=QT26)*(TT3:TT42=QT28)*TZ3:TZ42)+SUMPRODUCT((TQ3:TQ42=QT27)*(TT3:TT42=QT28)*TZ3:TZ42),"")</f>
        <v/>
      </c>
      <c r="RI28" s="255" t="str">
        <f ca="1">IF(QT28&lt;&gt;"",QU28*4+QV28*2+RG28+RH28,"")</f>
        <v/>
      </c>
      <c r="RJ28" s="255" t="str">
        <f ca="1">IF(QT28&lt;&gt;"",RANK(RI28,RI26:RI29),"")</f>
        <v/>
      </c>
      <c r="RK28" s="255">
        <f ca="1">SUMPRODUCT((RI26:RI29=RI28)*(QZ26:QZ29&gt;QZ28))</f>
        <v>0</v>
      </c>
      <c r="RL28" s="255">
        <f ca="1">SUMPRODUCT((RI26:RI29=RI28)*(QZ26:QZ29=QZ28)*(RC26:RC29&gt;RC28))</f>
        <v>0</v>
      </c>
      <c r="RM28" s="255">
        <f ca="1">SUMPRODUCT((RI25:RI29=RI28)*(QZ25:QZ29=QZ28)*(RC25:RC29=RC28)*(RD25:RD29&gt;RD28))</f>
        <v>0</v>
      </c>
      <c r="RN28" s="255">
        <f ca="1">SUMPRODUCT((RI25:RI29=RI28)*(QZ25:QZ29=QZ28)*(RC25:RC29=RC28)*(RD25:RD29=RD28)*(RE25:RE29&gt;RE28))</f>
        <v>0</v>
      </c>
      <c r="RO28" s="255">
        <f ca="1">SUMPRODUCT((RI25:RI29=RI28)*(QZ25:QZ29=QZ28)*(RC25:RC29=RC28)*(RD25:RD29=RD28)*(RE25:RE29=RE28)*(RF25:RF29&gt;RF28))</f>
        <v>0</v>
      </c>
      <c r="RP28" s="255" t="str">
        <f t="shared" ca="1" si="1429"/>
        <v/>
      </c>
      <c r="RQ28" s="255" t="str">
        <f ca="1">IF(QT28&lt;&gt;"",INDEX(QT26:QT29,MATCH(4,RP26:RP29,0),0),"")</f>
        <v/>
      </c>
      <c r="RR28" s="255" t="str">
        <f ca="1">IF(PS26&lt;&gt;"",PS26,"")</f>
        <v/>
      </c>
      <c r="RS28" s="255">
        <f ca="1">SUMPRODUCT((TQ3:TQ42=RR28)*(TT3:TT42=RR29)*(UA3:UA42="W"))+SUMPRODUCT((TQ3:TQ42=RR28)*(TT3:TT42=RR30)*(UA3:UA42="W"))+SUMPRODUCT((TQ3:TQ42=RR28)*(TT3:TT42=RR27)*(UA3:UA42="W"))+SUMPRODUCT((TQ3:TQ42=RR29)*(TT3:TT42=RR28)*(UB3:UB42="W"))+SUMPRODUCT((TQ3:TQ42=RR30)*(TT3:TT42=RR28)*(UB3:UB42="W"))+SUMPRODUCT((TQ3:TQ42=RR27)*(TT3:TT42=RR28)*(UB3:UB42="W"))</f>
        <v>0</v>
      </c>
      <c r="RT28" s="255">
        <f ca="1">SUMPRODUCT((TQ3:TQ42=RR28)*(TT3:TT42=RR29)*(UA3:UA42="D"))+SUMPRODUCT((TQ3:TQ42=RR28)*(TT3:TT42=RR30)*(UA3:UA42="D"))+SUMPRODUCT((TQ3:TQ42=RR28)*(TT3:TT42=RR27)*(UA3:UA42="D"))+SUMPRODUCT((TQ3:TQ42=RR29)*(TT3:TT42=RR28)*(UA3:UA42="D"))+SUMPRODUCT((TQ3:TQ42=RR30)*(TT3:TT42=RR28)*(UA3:UA42="D"))+SUMPRODUCT((TQ3:TQ42=RR27)*(TT3:TT42=RR28)*(UA3:UA42="D"))</f>
        <v>0</v>
      </c>
      <c r="RU28" s="255">
        <f ca="1">SUMPRODUCT((TQ3:TQ42=RR28)*(TT3:TT42=RR29)*(UA3:UA42="L"))+SUMPRODUCT((TQ3:TQ42=RR28)*(TT3:TT42=RR30)*(UA3:UA42="L"))+SUMPRODUCT((TQ3:TQ42=RR28)*(TT3:TT42=RR27)*(UA3:UA42="L"))+SUMPRODUCT((TQ3:TQ42=RR29)*(TT3:TT42=RR28)*(UB3:UB42="L"))+SUMPRODUCT((TQ3:TQ42=RR30)*(TT3:TT42=RR28)*(UB3:UB42="L"))+SUMPRODUCT((TQ3:TQ42=RR27)*(TT3:TT42=RR28)*(UB3:UB42="L"))</f>
        <v>0</v>
      </c>
      <c r="RV28" s="255">
        <f ca="1">IF(RR28&lt;&gt;"",VLOOKUP(RR28,OW4:PA29,5,FALSE),0)</f>
        <v>0</v>
      </c>
      <c r="RW28" s="255">
        <f ca="1">IF(RR28&lt;&gt;"",VLOOKUP(RR28,OW4:PB29,6,FALSE),0)</f>
        <v>0</v>
      </c>
      <c r="RX28" s="255">
        <f ca="1">RV28-RW28+1000</f>
        <v>1000</v>
      </c>
      <c r="RY28" s="255">
        <f ca="1">IF(RR28&lt;&gt;"",VLOOKUP(RR28,OW4:PD29,8,FALSE),0)</f>
        <v>0</v>
      </c>
      <c r="RZ28" s="255">
        <f ca="1">IF(RR28&lt;&gt;"",VLOOKUP(RR28,OW4:PE29,9,FALSE),0)</f>
        <v>0</v>
      </c>
      <c r="SA28" s="255">
        <f t="shared" ref="SA28" ca="1" si="1579">RY28-RZ28+1000</f>
        <v>1000</v>
      </c>
      <c r="SB28" s="255" t="str">
        <f ca="1">IF(RR28&lt;&gt;"",VLOOKUP(RR28,OW25:PA29,5,FALSE),"")</f>
        <v/>
      </c>
      <c r="SC28" s="255" t="str">
        <f ca="1">IF(RR28&lt;&gt;"",VLOOKUP(RR28,OW25:PD29,8,FALSE),"")</f>
        <v/>
      </c>
      <c r="SD28" s="255" t="str">
        <f ca="1">IF(RR28&lt;&gt;"",VLOOKUP(RR28,OW25:PK29,15,FALSE),"")</f>
        <v/>
      </c>
      <c r="SE28" s="255">
        <f ca="1">SUMPRODUCT((TQ3:TQ42=RR28)*(TT3:TT42=RR29)*TW3:TW42)+SUMPRODUCT((TQ3:TQ42=RR28)*(TT3:TT42=RR30)*TW3:TW42)+SUMPRODUCT((TQ3:TQ42=RR28)*(TT3:TT42=RR27)*TW3:TW42)+SUMPRODUCT((TQ3:TQ42=RR29)*(TT3:TT42=RR28)*TX3:TX42)+SUMPRODUCT((TQ3:TQ42=RR30)*(TT3:TT42=RR28)*TX3:TX42)+SUMPRODUCT((TQ3:TQ42=RR27)*(TT3:TT42=RR28)*TX3:TX42)</f>
        <v>0</v>
      </c>
      <c r="SF28" s="255">
        <f ca="1">SUMPRODUCT((TQ3:TQ42=RR28)*(TT3:TT42=RR29)*TY3:TY42)+SUMPRODUCT((TQ3:TQ42=RR28)*(TT3:TT42=RR30)*TY3:TY42)+SUMPRODUCT((TQ3:TQ42=RR28)*(TT3:TT42=RR27)*TY3:TY42)+SUMPRODUCT((TQ3:TQ42=RR29)*(TT3:TT42=RR28)*TZ3:TZ42)+SUMPRODUCT((TQ3:TQ42=RR30)*(TT3:TT42=RR28)*TZ3:TZ42)+SUMPRODUCT((TQ3:TQ42=RR27)*(TT3:TT42=RR28)*TZ3:TZ42)</f>
        <v>0</v>
      </c>
      <c r="SG28" s="255">
        <f t="shared" ref="SG28" ca="1" si="1580">RS28*4+RT28*2+SE28+SF28</f>
        <v>0</v>
      </c>
      <c r="SH28" s="255" t="str">
        <f ca="1">IF(RR28&lt;&gt;"",RANK(SG28,SG27:SG30),"")</f>
        <v/>
      </c>
      <c r="SI28" s="255">
        <f ca="1">SUMPRODUCT((SG27:SG30=SG28)*(RX27:RX30&gt;RX28))</f>
        <v>0</v>
      </c>
      <c r="SJ28" s="255">
        <f ca="1">SUMPRODUCT((SG27:SG30=SG28)*(RX27:RX30=RX28)*(SA27:SA30&gt;SA28))</f>
        <v>0</v>
      </c>
      <c r="SK28" s="255">
        <f ca="1">SUMPRODUCT((SG25:SG29=SG28)*(RX25:RX29=RX28)*(SA25:SA29=SA28)*(SB25:SB29&gt;SB28))</f>
        <v>0</v>
      </c>
      <c r="SL28" s="255">
        <f ca="1">SUMPRODUCT((SG25:SG29=SG28)*(RX25:RX29=RX28)*(SA25:SA29=SA28)*(SB25:SB29=SB28)*(SC25:SC29&gt;SC28))</f>
        <v>0</v>
      </c>
      <c r="SM28" s="255">
        <f ca="1">SUMPRODUCT((SG25:SG29=SG28)*(RX25:RX29=RX28)*(SA25:SA29=SA28)*(SB25:SB29=SB28)*(SC25:SC29=SC28)*(SD25:SD29&gt;SD28))</f>
        <v>0</v>
      </c>
      <c r="SN28" s="255" t="str">
        <f t="shared" ca="1" si="1545"/>
        <v/>
      </c>
      <c r="SO28" s="255" t="str">
        <f ca="1">IF(RR28&lt;&gt;"",INDEX(RR27:RR29,MATCH(4,SN27:SN29,0),0),"")</f>
        <v/>
      </c>
      <c r="SP28" s="255" t="str">
        <f ca="1">IF(PT25&lt;&gt;"",PT25,"")</f>
        <v/>
      </c>
      <c r="SQ28" s="255">
        <f ca="1">SUMPRODUCT((TQ3:TQ42=SP28)*(TT3:TT42=SP29)*(UA3:UA42="W"))+SUMPRODUCT((TQ3:TQ42=SP28)*(TT3:TT42=SP30)*(UA3:UA42="W"))+SUMPRODUCT((TQ3:TQ42=SP28)*(TT3:TT42=SP31)*(UA3:UA42="W"))+SUMPRODUCT((TQ3:TQ42=SP29)*(TT3:TT42=SP28)*(UB3:UB42="W"))+SUMPRODUCT((TQ3:TQ42=SP30)*(TT3:TT42=SP28)*(UB3:UB42="W"))+SUMPRODUCT((TQ3:TQ42=SP31)*(TT3:TT42=SP28)*(UB3:UB42="W"))</f>
        <v>0</v>
      </c>
      <c r="SR28" s="255">
        <f ca="1">SUMPRODUCT((TQ3:TQ42=SP28)*(TT3:TT42=SP29)*(UA3:UA42="D"))+SUMPRODUCT((TQ3:TQ42=SP28)*(TT3:TT42=SP30)*(UA3:UA42="D"))+SUMPRODUCT((TQ3:TQ42=SP28)*(TT3:TT42=SP31)*(UA3:UA42="D"))+SUMPRODUCT((TQ3:TQ42=SP29)*(TT3:TT42=SP28)*(UA3:UA42="D"))+SUMPRODUCT((TQ3:TQ42=SP30)*(TT3:TT42=SP28)*(UA3:UA42="D"))+SUMPRODUCT((TQ3:TQ42=SP31)*(TT3:TT42=SP28)*(UA3:UA42="D"))</f>
        <v>0</v>
      </c>
      <c r="SS28" s="255">
        <f ca="1">SUMPRODUCT((TQ3:TQ42=SP28)*(TT3:TT42=SP29)*(UA3:UA42="L"))+SUMPRODUCT((TQ3:TQ42=SP28)*(TT3:TT42=SP30)*(UA3:UA42="L"))+SUMPRODUCT((TQ3:TQ42=SP28)*(TT3:TT42=SP31)*(UA3:UA42="L"))+SUMPRODUCT((TQ3:TQ42=SP29)*(TT3:TT42=SP28)*(UB3:UB42="L"))+SUMPRODUCT((TQ3:TQ42=SP30)*(TT3:TT42=SP28)*(UB3:UB42="L"))+SUMPRODUCT((TQ3:TQ42=SP31)*(TT3:TT42=SP28)*(UB3:UB42="L"))</f>
        <v>0</v>
      </c>
      <c r="ST28" s="255">
        <f ca="1">IF(SP28&lt;&gt;"",VLOOKUP(SP28,OW4:PA29,5,FALSE),0)</f>
        <v>0</v>
      </c>
      <c r="SU28" s="255">
        <f ca="1">IF(SP28&lt;&gt;"",VLOOKUP(SP28,OW4:PB29,6,FALSE),0)</f>
        <v>0</v>
      </c>
      <c r="SV28" s="255">
        <f ca="1">ST28-SU28+1000</f>
        <v>1000</v>
      </c>
      <c r="SW28" s="255">
        <f ca="1">IF(SP28&lt;&gt;"",VLOOKUP(SP28,OW4:PD29,8,FALSE),0)</f>
        <v>0</v>
      </c>
      <c r="SX28" s="255">
        <f ca="1">IF(SP28&lt;&gt;"",VLOOKUP(SP28,OW4:PE29,9,FALSE),0)</f>
        <v>0</v>
      </c>
      <c r="SY28" s="255">
        <f ca="1">SW28-SX28+1000</f>
        <v>1000</v>
      </c>
      <c r="SZ28" s="255" t="str">
        <f ca="1">IF(SP28&lt;&gt;"",VLOOKUP(SP28,OW25:PA29,5,FALSE),"")</f>
        <v/>
      </c>
      <c r="TA28" s="255" t="str">
        <f ca="1">IF(SP28&lt;&gt;"",VLOOKUP(SP28,OW25:PD29,8,FALSE),"")</f>
        <v/>
      </c>
      <c r="TB28" s="255" t="str">
        <f ca="1">IF(SP28&lt;&gt;"",VLOOKUP(SP28,OW25:PK29,15,FALSE),"")</f>
        <v/>
      </c>
      <c r="TC28" s="255">
        <f ca="1">SUMPRODUCT((TQ3:TQ42=SP28)*(TT3:TT42=SP29)*TW3:TW42)+SUMPRODUCT((TQ3:TQ42=SP28)*(TT3:TT42=SP30)*TW3:TW42)+SUMPRODUCT((TQ3:TQ42=SP28)*(TT3:TT42=SP31)*TW3:TW42)+SUMPRODUCT((TQ3:TQ42=SP29)*(TT3:TT42=SP28)*TX3:TX42)+SUMPRODUCT((TQ3:TQ42=SP30)*(TT3:TT42=SP28)*TX3:TX42)+SUMPRODUCT((TQ3:TQ42=SP31)*(TT3:TT42=SP28)*TX3:TX42)</f>
        <v>0</v>
      </c>
      <c r="TD28" s="255">
        <f ca="1">SUMPRODUCT((TQ3:TQ42=SP28)*(TT3:TT42=SP29)*TY3:TY42)+SUMPRODUCT((TQ3:TQ42=SP28)*(TT3:TT42=SP30)*TY3:TY42)+SUMPRODUCT((TQ3:TQ42=SP28)*(TT3:TT42=SP31)*TY3:TY42)+SUMPRODUCT((TQ3:TQ42=SP29)*(TT3:TT42=SP28)*TZ3:TZ42)+SUMPRODUCT((TQ3:TQ42=SP30)*(TT3:TT42=SP28)*TZ3:TZ42)+SUMPRODUCT((TQ3:TQ42=SP31)*(TT3:TT42=SP28)*TZ3:TZ42)</f>
        <v>0</v>
      </c>
      <c r="TE28" s="255">
        <f ca="1">SQ28*4+SR28*2+TC28+TD28</f>
        <v>0</v>
      </c>
      <c r="TF28" s="255" t="str">
        <f ca="1">IF(SP28&lt;&gt;"",RANK(TE28,TE28:TE31),"")</f>
        <v/>
      </c>
      <c r="TG28" s="255">
        <f ca="1">SUMPRODUCT((TE28:TE31=TE28)*(SV28:SV31&gt;SV28))</f>
        <v>0</v>
      </c>
      <c r="TH28" s="255">
        <f ca="1">SUMPRODUCT((TE28:TE31=TE28)*(SV28:SV31=SV28)*(SY28:SY31&gt;SY28))</f>
        <v>0</v>
      </c>
      <c r="TI28" s="255">
        <f ca="1">SUMPRODUCT((TE25:TE29=TE28)*(SV25:SV29=SV28)*(SY25:SY29=SY28)*(SZ25:SZ29&gt;SZ28))</f>
        <v>0</v>
      </c>
      <c r="TJ28" s="255">
        <f ca="1">SUMPRODUCT((TE25:TE29=TE28)*(SV25:SV29=SV28)*(SY25:SY29=SY28)*(SZ25:SZ29=SZ28)*(TA25:TA29&gt;TA28))</f>
        <v>0</v>
      </c>
      <c r="TK28" s="255">
        <f ca="1">SUMPRODUCT((TE25:TE29=TE28)*(SV25:SV29=SV28)*(SY25:SY29=SY28)*(SZ25:SZ29=SZ28)*(TA25:TA29=TA28)*(TB25:TB29&gt;TB28))</f>
        <v>0</v>
      </c>
      <c r="TL28" s="255" t="str">
        <f t="shared" ref="TL28:TL29" ca="1" si="1581">IF(SP28&lt;&gt;"",SUM(TF28:TK28)+3,"")</f>
        <v/>
      </c>
      <c r="TM28" s="255" t="str">
        <f ca="1">IF(SP28&lt;&gt;"",IF(TL28=4,SP28,SP29),"")</f>
        <v/>
      </c>
      <c r="TN28" s="255" t="str">
        <f ca="1">IF(TM28&lt;&gt;"",TM28,IF(SO28&lt;&gt;"",SO28,IF(RQ28&lt;&gt;"",RQ28,IF(QS28&lt;&gt;"",QS28,PO28))))</f>
        <v>France</v>
      </c>
      <c r="TO28" s="255">
        <v>4</v>
      </c>
      <c r="TP28" s="255">
        <v>26</v>
      </c>
      <c r="TQ28" s="255" t="str">
        <f t="shared" si="34"/>
        <v>England</v>
      </c>
      <c r="TR28" s="255" t="str">
        <f ca="1">IF(OFFSET('All Players'!$W35,0,TR$1)&lt;&gt;"",OFFSET('All Players'!$W35,0,TR$1),"")</f>
        <v/>
      </c>
      <c r="TS28" s="255" t="str">
        <f ca="1">IF(OFFSET('All Players'!$Y35,0,TR$1)&lt;&gt;"",OFFSET('All Players'!$Y35,0,TR$1),"")</f>
        <v/>
      </c>
      <c r="TT28" s="255" t="str">
        <f t="shared" si="35"/>
        <v>Australia</v>
      </c>
      <c r="TU28" s="255" t="str">
        <f ca="1">IF(OFFSET('All Players'!$AA35,0,TT$1)&lt;&gt;"",OFFSET('All Players'!$AA35,0,TT$1),"")</f>
        <v/>
      </c>
      <c r="TV28" s="255" t="str">
        <f ca="1">IF(OFFSET('All Players'!$AC35,0,TU$1)&lt;&gt;"",OFFSET('All Players'!$AC35,0,TU$1),"")</f>
        <v/>
      </c>
      <c r="TW28" s="255">
        <f t="shared" ca="1" si="36"/>
        <v>0</v>
      </c>
      <c r="TX28" s="255">
        <f t="shared" ca="1" si="37"/>
        <v>0</v>
      </c>
      <c r="TY28" s="255">
        <f t="shared" ca="1" si="38"/>
        <v>0</v>
      </c>
      <c r="TZ28" s="255">
        <f t="shared" ca="1" si="39"/>
        <v>0</v>
      </c>
      <c r="UA28" s="255" t="str">
        <f t="shared" ca="1" si="40"/>
        <v/>
      </c>
      <c r="UB28" s="255" t="str">
        <f t="shared" ca="1" si="41"/>
        <v/>
      </c>
      <c r="UC28" s="255">
        <f ca="1">VLOOKUP(UD28,YU25:YV29,2,FALSE)</f>
        <v>1</v>
      </c>
      <c r="UD28" s="255" t="s">
        <v>38</v>
      </c>
      <c r="UE28" s="255">
        <f t="shared" ca="1" si="1285"/>
        <v>0</v>
      </c>
      <c r="UF28" s="255">
        <f t="shared" ca="1" si="1286"/>
        <v>0</v>
      </c>
      <c r="UG28" s="255">
        <f t="shared" ca="1" si="1287"/>
        <v>0</v>
      </c>
      <c r="UH28" s="255">
        <f t="shared" ca="1" si="1288"/>
        <v>0</v>
      </c>
      <c r="UI28" s="255">
        <f t="shared" ca="1" si="1430"/>
        <v>0</v>
      </c>
      <c r="UJ28" s="255">
        <f t="shared" ca="1" si="1289"/>
        <v>1000</v>
      </c>
      <c r="UK28" s="255">
        <f t="shared" ca="1" si="1431"/>
        <v>0</v>
      </c>
      <c r="UL28" s="255">
        <f t="shared" ca="1" si="1432"/>
        <v>0</v>
      </c>
      <c r="UM28" s="255">
        <f t="shared" ca="1" si="1290"/>
        <v>1000</v>
      </c>
      <c r="UN28" s="255">
        <f t="shared" ca="1" si="1291"/>
        <v>0</v>
      </c>
      <c r="UO28" s="255">
        <f ca="1">SUMIF(YX:YX,UD28,ZD:ZD)+SUMIF(ZA:ZA,UD28,ZE:ZE)</f>
        <v>0</v>
      </c>
      <c r="UP28" s="255">
        <f ca="1">SUMIF(YX:YX,UD28,ZF:ZF)+SUMIF(ZA:ZA,UD28,ZG:ZG)</f>
        <v>0</v>
      </c>
      <c r="UQ28" s="255">
        <f t="shared" ca="1" si="1292"/>
        <v>0</v>
      </c>
      <c r="UR28" s="255">
        <v>18</v>
      </c>
      <c r="US28" s="255">
        <f t="shared" ca="1" si="1433"/>
        <v>1</v>
      </c>
      <c r="UU28" s="255">
        <f ca="1">RANK(UQ28,UQ$25:UQ$29)+COUNTIF(UQ$25:UQ28,UQ28)-1</f>
        <v>4</v>
      </c>
      <c r="UV28" s="255" t="str">
        <f ca="1">INDEX(UD$25:UD$29,MATCH(4,UU$25:UU$29,0),0)</f>
        <v>Canada</v>
      </c>
      <c r="UW28" s="255">
        <f t="shared" ca="1" si="1434"/>
        <v>1</v>
      </c>
      <c r="UX28" s="255" t="str">
        <f ca="1">IF(AND(UX27&lt;&gt;"",UW28=1),UV28,"")</f>
        <v>Canada</v>
      </c>
      <c r="UY28" s="255" t="str">
        <f ca="1">IF(AND(UY27&lt;&gt;"",UW29=2),UV29,"")</f>
        <v/>
      </c>
      <c r="VC28" s="255" t="str">
        <f t="shared" ca="1" si="1435"/>
        <v>Canada</v>
      </c>
      <c r="VD28" s="255">
        <f ca="1">SUMPRODUCT((YX3:YX42=VC28)*(ZA3:ZA42=VC29)*(ZH3:ZH42="W"))+SUMPRODUCT((YX3:YX42=VC28)*(ZA3:ZA42=VC25)*(ZH3:ZH42="W"))+SUMPRODUCT((YX3:YX42=VC28)*(ZA3:ZA42=VC26)*(ZH3:ZH42="W"))+SUMPRODUCT((YX3:YX42=VC28)*(ZA3:ZA42=VC27)*(ZH3:ZH42="W"))+SUMPRODUCT((YX3:YX42=VC29)*(ZA3:ZA42=VC28)*(ZI3:ZI42="W"))+SUMPRODUCT((YX3:YX42=VC25)*(ZA3:ZA42=VC28)*(ZI3:ZI42="W"))+SUMPRODUCT((YX3:YX42=VC26)*(ZA3:ZA42=VC28)*(ZI3:ZI42="W"))+SUMPRODUCT((YX3:YX42=VC27)*(ZA3:ZA42=VC28)*(ZI3:ZI42="W"))</f>
        <v>0</v>
      </c>
      <c r="VE28" s="255">
        <f ca="1">SUMPRODUCT((YX3:YX42=VC28)*(ZA3:ZA42=VC29)*(ZH3:ZH42="D"))+SUMPRODUCT((YX3:YX42=VC28)*(ZA3:ZA42=VC25)*(ZH3:ZH42="D"))+SUMPRODUCT((YX3:YX42=VC28)*(ZA3:ZA42=VC26)*(ZH3:ZH42="D"))+SUMPRODUCT((YX3:YX42=VC28)*(ZA3:ZA42=VC27)*(ZH3:ZH42="D"))+SUMPRODUCT((YX3:YX42=VC29)*(ZA3:ZA42=VC28)*(ZH3:ZH42="D"))+SUMPRODUCT((YX3:YX42=VC25)*(ZA3:ZA42=VC28)*(ZH3:ZH42="D"))+SUMPRODUCT((YX3:YX42=VC26)*(ZA3:ZA42=VC28)*(ZH3:ZH42="D"))+SUMPRODUCT((YX3:YX42=VC27)*(ZA3:ZA42=VC28)*(ZH3:ZH42="D"))</f>
        <v>0</v>
      </c>
      <c r="VF28" s="255">
        <f ca="1">SUMPRODUCT((YX3:YX42=VC28)*(ZA3:ZA42=VC29)*(ZH3:ZH42="L"))+SUMPRODUCT((YX3:YX42=VC28)*(ZA3:ZA42=VC25)*(ZH3:ZH42="L"))+SUMPRODUCT((YX3:YX42=VC28)*(ZA3:ZA42=VC26)*(ZH3:ZH42="L"))+SUMPRODUCT((YX3:YX42=VC28)*(ZA3:ZA42=VC27)*(ZH3:ZH42="L"))+SUMPRODUCT((YX3:YX42=VC29)*(ZA3:ZA42=VC28)*(ZI3:ZI42="L"))+SUMPRODUCT((YX3:YX42=VC25)*(ZA3:ZA42=VC28)*(ZI3:ZI42="L"))+SUMPRODUCT((YX3:YX42=VC26)*(ZA3:ZA42=VC28)*(ZI3:ZI42="L"))+SUMPRODUCT((YX3:YX42=VC27)*(ZA3:ZA42=VC28)*(ZI3:ZI42="L"))</f>
        <v>0</v>
      </c>
      <c r="VG28" s="255">
        <f ca="1">IF(VC28&lt;&gt;"",VLOOKUP(VC28,UD4:UH29,5,FALSE),0)</f>
        <v>0</v>
      </c>
      <c r="VH28" s="255">
        <f ca="1">IF(VC28&lt;&gt;"",VLOOKUP(VC28,UD4:UI29,6,FALSE),0)</f>
        <v>0</v>
      </c>
      <c r="VI28" s="255">
        <f ca="1">VG28-VH28+1000</f>
        <v>1000</v>
      </c>
      <c r="VJ28" s="255">
        <f ca="1">IF(VC28&lt;&gt;"",VLOOKUP(VC28,UD4:UK29,8,FALSE),0)</f>
        <v>0</v>
      </c>
      <c r="VK28" s="255">
        <f ca="1">IF(VC28&lt;&gt;"",VLOOKUP(VC28,UD4:UL29,9,FALSE),0)</f>
        <v>0</v>
      </c>
      <c r="VL28" s="255">
        <f ca="1">IF(VC28&lt;&gt;"",VJ28-VK28+1000,"")</f>
        <v>1000</v>
      </c>
      <c r="VM28" s="255">
        <f ca="1">IF(VC28&lt;&gt;"",VLOOKUP(VC28,UD25:UH29,5,FALSE),"")</f>
        <v>0</v>
      </c>
      <c r="VN28" s="255">
        <f ca="1">IF(VC28&lt;&gt;"",VLOOKUP(VC28,UD25:UK29,8,FALSE),"")</f>
        <v>0</v>
      </c>
      <c r="VO28" s="255">
        <f ca="1">IF(VC28&lt;&gt;"",VLOOKUP(VC28,UD25:UR29,15,FALSE),"")</f>
        <v>18</v>
      </c>
      <c r="VP28" s="255">
        <f ca="1">SUMPRODUCT((YX3:YX42=VC28)*(ZA3:ZA42=VC29)*ZD3:ZD42)+SUMPRODUCT((YX3:YX42=VC28)*(ZA3:ZA42=VC25)*ZD3:ZD42)+SUMPRODUCT((YX3:YX42=VC28)*(ZA3:ZA42=VC26)*ZD3:ZD42)+SUMPRODUCT((YX3:YX42=VC28)*(ZA3:ZA42=VC27)*ZD3:ZD42)+SUMPRODUCT((YX3:YX42=VC29)*(ZA3:ZA42=VC28)*ZE3:ZE42)+SUMPRODUCT((YX3:YX42=VC25)*(ZA3:ZA42=VC28)*ZE3:ZE42)+SUMPRODUCT((YX3:YX42=VC26)*(ZA3:ZA42=VC28)*ZE3:ZE42)+SUMPRODUCT((YX3:YX42=VC27)*(ZA3:ZA42=VC28)*ZE3:ZE42)</f>
        <v>0</v>
      </c>
      <c r="VQ28" s="255">
        <f ca="1">SUMPRODUCT((YX3:YX42=VC28)*(ZA3:ZA42=VC29)*ZF3:ZF42)+SUMPRODUCT((YX3:YX42=VC28)*(ZA3:ZA42=VC25)*ZF3:ZF42)+SUMPRODUCT((YX3:YX42=VC28)*(ZA3:ZA42=VC26)*ZF3:ZF42)+SUMPRODUCT((YX3:YX42=VC28)*(ZA3:ZA42=VC27)*ZF3:ZF42)+SUMPRODUCT((YX3:YX42=VC29)*(ZA3:ZA42=VC28)*ZG3:ZG42)+SUMPRODUCT((YX3:YX42=VC25)*(ZA3:ZA42=VC28)*ZG3:ZG42)+SUMPRODUCT((YX3:YX42=VC26)*(ZA3:ZA42=VC28)*ZG3:ZG42)+SUMPRODUCT((YX3:YX42=VC27)*(ZA3:ZA42=VC28)*ZG3:ZG42)</f>
        <v>0</v>
      </c>
      <c r="VR28" s="255">
        <f ca="1">IF(VC28&lt;&gt;"",VD28*4+VE28*2+VP28+VQ28,"")</f>
        <v>0</v>
      </c>
      <c r="VS28" s="255">
        <f ca="1">IF(VC28&lt;&gt;"",RANK(VR28,VR25:VR29),"")</f>
        <v>1</v>
      </c>
      <c r="VT28" s="255">
        <f ca="1">SUMPRODUCT((VR25:VR29=VR28)*(VI25:VI29&gt;VI28))</f>
        <v>0</v>
      </c>
      <c r="VU28" s="255">
        <f ca="1">SUMPRODUCT((VR25:VR29=VR28)*(VI25:VI29=VI28)*(VL25:VL29&gt;VL28))</f>
        <v>0</v>
      </c>
      <c r="VV28" s="255">
        <f ca="1">SUMPRODUCT((VR25:VR29=VR28)*(VI25:VI29=VI28)*(VL25:VL29=VL28)*(VM25:VM29&gt;VM28))</f>
        <v>0</v>
      </c>
      <c r="VW28" s="255">
        <f ca="1">SUMPRODUCT((VR25:VR29=VR28)*(VI25:VI29=VI28)*(VL25:VL29=VL28)*(VM25:VM29=VM28)*(VN25:VN29&gt;VN28))</f>
        <v>0</v>
      </c>
      <c r="VX28" s="255">
        <f ca="1">SUMPRODUCT((VR25:VR29=VR28)*(VI25:VI29=VI28)*(VL25:VL29=VL28)*(VM25:VM29=VM28)*(VN25:VN29=VN28)*(VO25:VO29&gt;VO28))</f>
        <v>0</v>
      </c>
      <c r="VY28" s="255">
        <f t="shared" ca="1" si="1293"/>
        <v>1</v>
      </c>
      <c r="VZ28" s="255" t="str">
        <f ca="1">IF(VC28&lt;&gt;"",INDEX(VC25:VC29,MATCH(4,VY25:VY29,0),0),"")</f>
        <v>France</v>
      </c>
      <c r="WA28" s="255" t="str">
        <f ca="1">IF(UY27&lt;&gt;"",UY27,"")</f>
        <v/>
      </c>
      <c r="WB28" s="255" t="str">
        <f ca="1">IF(WA28&lt;&gt;"",SUMPRODUCT((YX3:YX42=WA28)*(ZA3:ZA42=WA29)*(ZH3:ZH42="W"))+SUMPRODUCT((YX3:YX42=WA28)*(ZA3:ZA42=WA26)*(ZH3:ZH42="W"))+SUMPRODUCT((YX3:YX42=WA28)*(ZA3:ZA42=WA27)*(ZH3:ZH42="W"))+SUMPRODUCT((YX3:YX42=WA29)*(ZA3:ZA42=WA28)*(ZI3:ZI42="W"))+SUMPRODUCT((YX3:YX42=WA26)*(ZA3:ZA42=WA28)*(ZI3:ZI42="W"))+SUMPRODUCT((YX3:YX42=WA27)*(ZA3:ZA42=WA28)*(ZI3:ZI42="W")),"")</f>
        <v/>
      </c>
      <c r="WC28" s="255" t="str">
        <f ca="1">IF(WA28&lt;&gt;"",SUMPRODUCT((YX3:YX42=WA28)*(ZA3:ZA42=WA29)*(ZH3:ZH42="D"))+SUMPRODUCT((YX3:YX42=WA28)*(ZA3:ZA42=WA26)*(ZH3:ZH42="D"))+SUMPRODUCT((YX3:YX42=WA28)*(ZA3:ZA42=WA27)*(ZH3:ZH42="D"))+SUMPRODUCT((YX3:YX42=WA29)*(ZA3:ZA42=WA28)*(ZH3:ZH42="D"))+SUMPRODUCT((YX3:YX42=WA26)*(ZA3:ZA42=WA28)*(ZH3:ZH42="D"))+SUMPRODUCT((YX3:YX42=WA27)*(ZA3:ZA42=WA28)*(ZH3:ZH42="D")),"")</f>
        <v/>
      </c>
      <c r="WD28" s="255" t="str">
        <f ca="1">IF(WA28&lt;&gt;"",SUMPRODUCT((YX3:YX42=WA28)*(ZA3:ZA42=WA29)*(ZH3:ZH42="L"))+SUMPRODUCT((YX3:YX42=WA28)*(ZA3:ZA42=WA26)*(ZH3:ZH42="L"))+SUMPRODUCT((YX3:YX42=WA28)*(ZA3:ZA42=WA27)*(ZH3:ZH42="L"))+SUMPRODUCT((YX3:YX42=WA29)*(ZA3:ZA42=WA28)*(ZI3:ZI42="L"))+SUMPRODUCT((YX3:YX42=WA26)*(ZA3:ZA42=WA28)*(ZI3:ZI42="L"))+SUMPRODUCT((YX3:YX42=WA27)*(ZA3:ZA42=WA28)*(ZI3:ZI42="L")),"")</f>
        <v/>
      </c>
      <c r="WE28" s="255">
        <f ca="1">IF(WA28&lt;&gt;"",VLOOKUP(WA28,UD4:UH29,5,FALSE),0)</f>
        <v>0</v>
      </c>
      <c r="WF28" s="255">
        <f ca="1">IF(WA28&lt;&gt;"",VLOOKUP(WA28,UD4:UI29,6,FALSE),0)</f>
        <v>0</v>
      </c>
      <c r="WG28" s="255">
        <f ca="1">WE28-WF28+1000</f>
        <v>1000</v>
      </c>
      <c r="WH28" s="255">
        <f ca="1">IF(WA28&lt;&gt;"",VLOOKUP(WA28,UD4:UK29,8,FALSE),0)</f>
        <v>0</v>
      </c>
      <c r="WI28" s="255">
        <f ca="1">IF(WA28&lt;&gt;"",VLOOKUP(WA28,UD4:UL29,9,FALSE),0)</f>
        <v>0</v>
      </c>
      <c r="WJ28" s="255" t="str">
        <f ca="1">IF(WA28&lt;&gt;"",WH28-WI28+1000,"")</f>
        <v/>
      </c>
      <c r="WK28" s="255" t="str">
        <f ca="1">IF(WA28&lt;&gt;"",VLOOKUP(WA28,UD25:UH29,5,FALSE),"")</f>
        <v/>
      </c>
      <c r="WL28" s="255" t="str">
        <f ca="1">IF(WA28&lt;&gt;"",VLOOKUP(WA28,UD25:UK29,8,FALSE),"")</f>
        <v/>
      </c>
      <c r="WM28" s="255" t="str">
        <f ca="1">IF(WA28&lt;&gt;"",VLOOKUP(WA28,UD25:UR29,15,FALSE),"")</f>
        <v/>
      </c>
      <c r="WN28" s="255" t="str">
        <f ca="1">IF(WA28&lt;&gt;"",SUMPRODUCT((YX3:YX42=WA28)*(ZA3:ZA42=WA29)*ZD3:ZD42)+SUMPRODUCT((YX3:YX42=WA28)*(ZA3:ZA42=WA26)*ZD3:ZD42)+SUMPRODUCT((YX3:YX42=WA28)*(ZA3:ZA42=WA27)*ZD3:ZD42)+SUMPRODUCT((YX3:YX42=WA29)*(ZA3:ZA42=WA28)*ZE3:ZE42)+SUMPRODUCT((YX3:YX42=WA26)*(ZA3:ZA42=WA28)*ZE3:ZE42)+SUMPRODUCT((YX3:YX42=WA27)*(ZA3:ZA42=WA28)*ZE3:ZE42),"")</f>
        <v/>
      </c>
      <c r="WO28" s="255" t="str">
        <f ca="1">IF(WA28&lt;&gt;"",SUMPRODUCT((YX3:YX42=WA28)*(ZA3:ZA42=WA29)*ZF3:ZF42)+SUMPRODUCT((YX3:YX42=WA28)*(ZA3:ZA42=WA26)*ZF3:ZF42)+SUMPRODUCT((YX3:YX42=WA28)*(ZA3:ZA42=WA27)*ZF3:ZF42)+SUMPRODUCT((YX3:YX42=WA29)*(ZA3:ZA42=WA28)*ZG3:ZG42)+SUMPRODUCT((YX3:YX42=WA26)*(ZA3:ZA42=WA28)*ZG3:ZG42)+SUMPRODUCT((YX3:YX42=WA27)*(ZA3:ZA42=WA28)*ZG3:ZG42),"")</f>
        <v/>
      </c>
      <c r="WP28" s="255" t="str">
        <f ca="1">IF(WA28&lt;&gt;"",WB28*4+WC28*2+WN28+WO28,"")</f>
        <v/>
      </c>
      <c r="WQ28" s="255" t="str">
        <f ca="1">IF(WA28&lt;&gt;"",RANK(WP28,WP26:WP29),"")</f>
        <v/>
      </c>
      <c r="WR28" s="255">
        <f ca="1">SUMPRODUCT((WP26:WP29=WP28)*(WG26:WG29&gt;WG28))</f>
        <v>0</v>
      </c>
      <c r="WS28" s="255">
        <f ca="1">SUMPRODUCT((WP26:WP29=WP28)*(WG26:WG29=WG28)*(WJ26:WJ29&gt;WJ28))</f>
        <v>0</v>
      </c>
      <c r="WT28" s="255">
        <f ca="1">SUMPRODUCT((WP25:WP29=WP28)*(WG25:WG29=WG28)*(WJ25:WJ29=WJ28)*(WK25:WK29&gt;WK28))</f>
        <v>0</v>
      </c>
      <c r="WU28" s="255">
        <f ca="1">SUMPRODUCT((WP25:WP29=WP28)*(WG25:WG29=WG28)*(WJ25:WJ29=WJ28)*(WK25:WK29=WK28)*(WL25:WL29&gt;WL28))</f>
        <v>0</v>
      </c>
      <c r="WV28" s="255">
        <f ca="1">SUMPRODUCT((WP25:WP29=WP28)*(WG25:WG29=WG28)*(WJ25:WJ29=WJ28)*(WK25:WK29=WK28)*(WL25:WL29=WL28)*(WM25:WM29&gt;WM28))</f>
        <v>0</v>
      </c>
      <c r="WW28" s="255" t="str">
        <f t="shared" ca="1" si="1438"/>
        <v/>
      </c>
      <c r="WX28" s="255" t="str">
        <f ca="1">IF(WA28&lt;&gt;"",INDEX(WA26:WA29,MATCH(4,WW26:WW29,0),0),"")</f>
        <v/>
      </c>
      <c r="WY28" s="255" t="str">
        <f ca="1">IF(UZ26&lt;&gt;"",UZ26,"")</f>
        <v/>
      </c>
      <c r="WZ28" s="255">
        <f ca="1">SUMPRODUCT((YX3:YX42=WY28)*(ZA3:ZA42=WY29)*(ZH3:ZH42="W"))+SUMPRODUCT((YX3:YX42=WY28)*(ZA3:ZA42=WY30)*(ZH3:ZH42="W"))+SUMPRODUCT((YX3:YX42=WY28)*(ZA3:ZA42=WY27)*(ZH3:ZH42="W"))+SUMPRODUCT((YX3:YX42=WY29)*(ZA3:ZA42=WY28)*(ZI3:ZI42="W"))+SUMPRODUCT((YX3:YX42=WY30)*(ZA3:ZA42=WY28)*(ZI3:ZI42="W"))+SUMPRODUCT((YX3:YX42=WY27)*(ZA3:ZA42=WY28)*(ZI3:ZI42="W"))</f>
        <v>0</v>
      </c>
      <c r="XA28" s="255">
        <f ca="1">SUMPRODUCT((YX3:YX42=WY28)*(ZA3:ZA42=WY29)*(ZH3:ZH42="D"))+SUMPRODUCT((YX3:YX42=WY28)*(ZA3:ZA42=WY30)*(ZH3:ZH42="D"))+SUMPRODUCT((YX3:YX42=WY28)*(ZA3:ZA42=WY27)*(ZH3:ZH42="D"))+SUMPRODUCT((YX3:YX42=WY29)*(ZA3:ZA42=WY28)*(ZH3:ZH42="D"))+SUMPRODUCT((YX3:YX42=WY30)*(ZA3:ZA42=WY28)*(ZH3:ZH42="D"))+SUMPRODUCT((YX3:YX42=WY27)*(ZA3:ZA42=WY28)*(ZH3:ZH42="D"))</f>
        <v>0</v>
      </c>
      <c r="XB28" s="255">
        <f ca="1">SUMPRODUCT((YX3:YX42=WY28)*(ZA3:ZA42=WY29)*(ZH3:ZH42="L"))+SUMPRODUCT((YX3:YX42=WY28)*(ZA3:ZA42=WY30)*(ZH3:ZH42="L"))+SUMPRODUCT((YX3:YX42=WY28)*(ZA3:ZA42=WY27)*(ZH3:ZH42="L"))+SUMPRODUCT((YX3:YX42=WY29)*(ZA3:ZA42=WY28)*(ZI3:ZI42="L"))+SUMPRODUCT((YX3:YX42=WY30)*(ZA3:ZA42=WY28)*(ZI3:ZI42="L"))+SUMPRODUCT((YX3:YX42=WY27)*(ZA3:ZA42=WY28)*(ZI3:ZI42="L"))</f>
        <v>0</v>
      </c>
      <c r="XC28" s="255">
        <f ca="1">IF(WY28&lt;&gt;"",VLOOKUP(WY28,UD4:UH29,5,FALSE),0)</f>
        <v>0</v>
      </c>
      <c r="XD28" s="255">
        <f ca="1">IF(WY28&lt;&gt;"",VLOOKUP(WY28,UD4:UI29,6,FALSE),0)</f>
        <v>0</v>
      </c>
      <c r="XE28" s="255">
        <f ca="1">XC28-XD28+1000</f>
        <v>1000</v>
      </c>
      <c r="XF28" s="255">
        <f ca="1">IF(WY28&lt;&gt;"",VLOOKUP(WY28,UD4:UK29,8,FALSE),0)</f>
        <v>0</v>
      </c>
      <c r="XG28" s="255">
        <f ca="1">IF(WY28&lt;&gt;"",VLOOKUP(WY28,UD4:UL29,9,FALSE),0)</f>
        <v>0</v>
      </c>
      <c r="XH28" s="255">
        <f t="shared" ref="XH28" ca="1" si="1582">XF28-XG28+1000</f>
        <v>1000</v>
      </c>
      <c r="XI28" s="255" t="str">
        <f ca="1">IF(WY28&lt;&gt;"",VLOOKUP(WY28,UD25:UH29,5,FALSE),"")</f>
        <v/>
      </c>
      <c r="XJ28" s="255" t="str">
        <f ca="1">IF(WY28&lt;&gt;"",VLOOKUP(WY28,UD25:UK29,8,FALSE),"")</f>
        <v/>
      </c>
      <c r="XK28" s="255" t="str">
        <f ca="1">IF(WY28&lt;&gt;"",VLOOKUP(WY28,UD25:UR29,15,FALSE),"")</f>
        <v/>
      </c>
      <c r="XL28" s="255">
        <f ca="1">SUMPRODUCT((YX3:YX42=WY28)*(ZA3:ZA42=WY29)*ZD3:ZD42)+SUMPRODUCT((YX3:YX42=WY28)*(ZA3:ZA42=WY30)*ZD3:ZD42)+SUMPRODUCT((YX3:YX42=WY28)*(ZA3:ZA42=WY27)*ZD3:ZD42)+SUMPRODUCT((YX3:YX42=WY29)*(ZA3:ZA42=WY28)*ZE3:ZE42)+SUMPRODUCT((YX3:YX42=WY30)*(ZA3:ZA42=WY28)*ZE3:ZE42)+SUMPRODUCT((YX3:YX42=WY27)*(ZA3:ZA42=WY28)*ZE3:ZE42)</f>
        <v>0</v>
      </c>
      <c r="XM28" s="255">
        <f ca="1">SUMPRODUCT((YX3:YX42=WY28)*(ZA3:ZA42=WY29)*ZF3:ZF42)+SUMPRODUCT((YX3:YX42=WY28)*(ZA3:ZA42=WY30)*ZF3:ZF42)+SUMPRODUCT((YX3:YX42=WY28)*(ZA3:ZA42=WY27)*ZF3:ZF42)+SUMPRODUCT((YX3:YX42=WY29)*(ZA3:ZA42=WY28)*ZG3:ZG42)+SUMPRODUCT((YX3:YX42=WY30)*(ZA3:ZA42=WY28)*ZG3:ZG42)+SUMPRODUCT((YX3:YX42=WY27)*(ZA3:ZA42=WY28)*ZG3:ZG42)</f>
        <v>0</v>
      </c>
      <c r="XN28" s="255">
        <f t="shared" ref="XN28" ca="1" si="1583">WZ28*4+XA28*2+XL28+XM28</f>
        <v>0</v>
      </c>
      <c r="XO28" s="255" t="str">
        <f ca="1">IF(WY28&lt;&gt;"",RANK(XN28,XN27:XN30),"")</f>
        <v/>
      </c>
      <c r="XP28" s="255">
        <f ca="1">SUMPRODUCT((XN27:XN30=XN28)*(XE27:XE30&gt;XE28))</f>
        <v>0</v>
      </c>
      <c r="XQ28" s="255">
        <f ca="1">SUMPRODUCT((XN27:XN30=XN28)*(XE27:XE30=XE28)*(XH27:XH30&gt;XH28))</f>
        <v>0</v>
      </c>
      <c r="XR28" s="255">
        <f ca="1">SUMPRODUCT((XN25:XN29=XN28)*(XE25:XE29=XE28)*(XH25:XH29=XH28)*(XI25:XI29&gt;XI28))</f>
        <v>0</v>
      </c>
      <c r="XS28" s="255">
        <f ca="1">SUMPRODUCT((XN25:XN29=XN28)*(XE25:XE29=XE28)*(XH25:XH29=XH28)*(XI25:XI29=XI28)*(XJ25:XJ29&gt;XJ28))</f>
        <v>0</v>
      </c>
      <c r="XT28" s="255">
        <f ca="1">SUMPRODUCT((XN25:XN29=XN28)*(XE25:XE29=XE28)*(XH25:XH29=XH28)*(XI25:XI29=XI28)*(XJ25:XJ29=XJ28)*(XK25:XK29&gt;XK28))</f>
        <v>0</v>
      </c>
      <c r="XU28" s="255" t="str">
        <f t="shared" ca="1" si="1547"/>
        <v/>
      </c>
      <c r="XV28" s="255" t="str">
        <f ca="1">IF(WY28&lt;&gt;"",INDEX(WY27:WY29,MATCH(4,XU27:XU29,0),0),"")</f>
        <v/>
      </c>
      <c r="XW28" s="255" t="str">
        <f ca="1">IF(VA25&lt;&gt;"",VA25,"")</f>
        <v/>
      </c>
      <c r="XX28" s="255">
        <f ca="1">SUMPRODUCT((YX3:YX42=XW28)*(ZA3:ZA42=XW29)*(ZH3:ZH42="W"))+SUMPRODUCT((YX3:YX42=XW28)*(ZA3:ZA42=XW30)*(ZH3:ZH42="W"))+SUMPRODUCT((YX3:YX42=XW28)*(ZA3:ZA42=XW31)*(ZH3:ZH42="W"))+SUMPRODUCT((YX3:YX42=XW29)*(ZA3:ZA42=XW28)*(ZI3:ZI42="W"))+SUMPRODUCT((YX3:YX42=XW30)*(ZA3:ZA42=XW28)*(ZI3:ZI42="W"))+SUMPRODUCT((YX3:YX42=XW31)*(ZA3:ZA42=XW28)*(ZI3:ZI42="W"))</f>
        <v>0</v>
      </c>
      <c r="XY28" s="255">
        <f ca="1">SUMPRODUCT((YX3:YX42=XW28)*(ZA3:ZA42=XW29)*(ZH3:ZH42="D"))+SUMPRODUCT((YX3:YX42=XW28)*(ZA3:ZA42=XW30)*(ZH3:ZH42="D"))+SUMPRODUCT((YX3:YX42=XW28)*(ZA3:ZA42=XW31)*(ZH3:ZH42="D"))+SUMPRODUCT((YX3:YX42=XW29)*(ZA3:ZA42=XW28)*(ZH3:ZH42="D"))+SUMPRODUCT((YX3:YX42=XW30)*(ZA3:ZA42=XW28)*(ZH3:ZH42="D"))+SUMPRODUCT((YX3:YX42=XW31)*(ZA3:ZA42=XW28)*(ZH3:ZH42="D"))</f>
        <v>0</v>
      </c>
      <c r="XZ28" s="255">
        <f ca="1">SUMPRODUCT((YX3:YX42=XW28)*(ZA3:ZA42=XW29)*(ZH3:ZH42="L"))+SUMPRODUCT((YX3:YX42=XW28)*(ZA3:ZA42=XW30)*(ZH3:ZH42="L"))+SUMPRODUCT((YX3:YX42=XW28)*(ZA3:ZA42=XW31)*(ZH3:ZH42="L"))+SUMPRODUCT((YX3:YX42=XW29)*(ZA3:ZA42=XW28)*(ZI3:ZI42="L"))+SUMPRODUCT((YX3:YX42=XW30)*(ZA3:ZA42=XW28)*(ZI3:ZI42="L"))+SUMPRODUCT((YX3:YX42=XW31)*(ZA3:ZA42=XW28)*(ZI3:ZI42="L"))</f>
        <v>0</v>
      </c>
      <c r="YA28" s="255">
        <f ca="1">IF(XW28&lt;&gt;"",VLOOKUP(XW28,UD4:UH29,5,FALSE),0)</f>
        <v>0</v>
      </c>
      <c r="YB28" s="255">
        <f ca="1">IF(XW28&lt;&gt;"",VLOOKUP(XW28,UD4:UI29,6,FALSE),0)</f>
        <v>0</v>
      </c>
      <c r="YC28" s="255">
        <f ca="1">YA28-YB28+1000</f>
        <v>1000</v>
      </c>
      <c r="YD28" s="255">
        <f ca="1">IF(XW28&lt;&gt;"",VLOOKUP(XW28,UD4:UK29,8,FALSE),0)</f>
        <v>0</v>
      </c>
      <c r="YE28" s="255">
        <f ca="1">IF(XW28&lt;&gt;"",VLOOKUP(XW28,UD4:UL29,9,FALSE),0)</f>
        <v>0</v>
      </c>
      <c r="YF28" s="255">
        <f ca="1">YD28-YE28+1000</f>
        <v>1000</v>
      </c>
      <c r="YG28" s="255" t="str">
        <f ca="1">IF(XW28&lt;&gt;"",VLOOKUP(XW28,UD25:UH29,5,FALSE),"")</f>
        <v/>
      </c>
      <c r="YH28" s="255" t="str">
        <f ca="1">IF(XW28&lt;&gt;"",VLOOKUP(XW28,UD25:UK29,8,FALSE),"")</f>
        <v/>
      </c>
      <c r="YI28" s="255" t="str">
        <f ca="1">IF(XW28&lt;&gt;"",VLOOKUP(XW28,UD25:UR29,15,FALSE),"")</f>
        <v/>
      </c>
      <c r="YJ28" s="255">
        <f ca="1">SUMPRODUCT((YX3:YX42=XW28)*(ZA3:ZA42=XW29)*ZD3:ZD42)+SUMPRODUCT((YX3:YX42=XW28)*(ZA3:ZA42=XW30)*ZD3:ZD42)+SUMPRODUCT((YX3:YX42=XW28)*(ZA3:ZA42=XW31)*ZD3:ZD42)+SUMPRODUCT((YX3:YX42=XW29)*(ZA3:ZA42=XW28)*ZE3:ZE42)+SUMPRODUCT((YX3:YX42=XW30)*(ZA3:ZA42=XW28)*ZE3:ZE42)+SUMPRODUCT((YX3:YX42=XW31)*(ZA3:ZA42=XW28)*ZE3:ZE42)</f>
        <v>0</v>
      </c>
      <c r="YK28" s="255">
        <f ca="1">SUMPRODUCT((YX3:YX42=XW28)*(ZA3:ZA42=XW29)*ZF3:ZF42)+SUMPRODUCT((YX3:YX42=XW28)*(ZA3:ZA42=XW30)*ZF3:ZF42)+SUMPRODUCT((YX3:YX42=XW28)*(ZA3:ZA42=XW31)*ZF3:ZF42)+SUMPRODUCT((YX3:YX42=XW29)*(ZA3:ZA42=XW28)*ZG3:ZG42)+SUMPRODUCT((YX3:YX42=XW30)*(ZA3:ZA42=XW28)*ZG3:ZG42)+SUMPRODUCT((YX3:YX42=XW31)*(ZA3:ZA42=XW28)*ZG3:ZG42)</f>
        <v>0</v>
      </c>
      <c r="YL28" s="255">
        <f ca="1">XX28*4+XY28*2+YJ28+YK28</f>
        <v>0</v>
      </c>
      <c r="YM28" s="255" t="str">
        <f ca="1">IF(XW28&lt;&gt;"",RANK(YL28,YL28:YL31),"")</f>
        <v/>
      </c>
      <c r="YN28" s="255">
        <f ca="1">SUMPRODUCT((YL28:YL31=YL28)*(YC28:YC31&gt;YC28))</f>
        <v>0</v>
      </c>
      <c r="YO28" s="255">
        <f ca="1">SUMPRODUCT((YL28:YL31=YL28)*(YC28:YC31=YC28)*(YF28:YF31&gt;YF28))</f>
        <v>0</v>
      </c>
      <c r="YP28" s="255">
        <f ca="1">SUMPRODUCT((YL25:YL29=YL28)*(YC25:YC29=YC28)*(YF25:YF29=YF28)*(YG25:YG29&gt;YG28))</f>
        <v>0</v>
      </c>
      <c r="YQ28" s="255">
        <f ca="1">SUMPRODUCT((YL25:YL29=YL28)*(YC25:YC29=YC28)*(YF25:YF29=YF28)*(YG25:YG29=YG28)*(YH25:YH29&gt;YH28))</f>
        <v>0</v>
      </c>
      <c r="YR28" s="255">
        <f ca="1">SUMPRODUCT((YL25:YL29=YL28)*(YC25:YC29=YC28)*(YF25:YF29=YF28)*(YG25:YG29=YG28)*(YH25:YH29=YH28)*(YI25:YI29&gt;YI28))</f>
        <v>0</v>
      </c>
      <c r="YS28" s="255" t="str">
        <f t="shared" ref="YS28:YS29" ca="1" si="1584">IF(XW28&lt;&gt;"",SUM(YM28:YR28)+3,"")</f>
        <v/>
      </c>
      <c r="YT28" s="255" t="str">
        <f ca="1">IF(XW28&lt;&gt;"",IF(YS28=4,XW28,XW29),"")</f>
        <v/>
      </c>
      <c r="YU28" s="255" t="str">
        <f ca="1">IF(YT28&lt;&gt;"",YT28,IF(XV28&lt;&gt;"",XV28,IF(WX28&lt;&gt;"",WX28,IF(VZ28&lt;&gt;"",VZ28,UV28))))</f>
        <v>France</v>
      </c>
      <c r="YV28" s="255">
        <v>4</v>
      </c>
      <c r="YW28" s="255">
        <v>26</v>
      </c>
      <c r="YX28" s="255" t="str">
        <f t="shared" si="42"/>
        <v>England</v>
      </c>
      <c r="YY28" s="255" t="str">
        <f ca="1">IF(OFFSET('All Players'!$W35,0,YY$1)&lt;&gt;"",OFFSET('All Players'!$W35,0,YY$1),"")</f>
        <v/>
      </c>
      <c r="YZ28" s="255" t="str">
        <f ca="1">IF(OFFSET('All Players'!$Y35,0,YY$1)&lt;&gt;"",OFFSET('All Players'!$Y35,0,YY$1),"")</f>
        <v/>
      </c>
      <c r="ZA28" s="255" t="str">
        <f t="shared" si="43"/>
        <v>Australia</v>
      </c>
      <c r="ZB28" s="255" t="str">
        <f ca="1">IF(OFFSET('All Players'!$AA35,0,ZA$1)&lt;&gt;"",OFFSET('All Players'!$AA35,0,ZA$1),"")</f>
        <v/>
      </c>
      <c r="ZC28" s="255" t="str">
        <f ca="1">IF(OFFSET('All Players'!$AC35,0,ZB$1)&lt;&gt;"",OFFSET('All Players'!$AC35,0,ZB$1),"")</f>
        <v/>
      </c>
      <c r="ZD28" s="255">
        <f t="shared" ca="1" si="44"/>
        <v>0</v>
      </c>
      <c r="ZE28" s="255">
        <f t="shared" ca="1" si="45"/>
        <v>0</v>
      </c>
      <c r="ZF28" s="255">
        <f t="shared" ca="1" si="46"/>
        <v>0</v>
      </c>
      <c r="ZG28" s="255">
        <f t="shared" ca="1" si="47"/>
        <v>0</v>
      </c>
      <c r="ZH28" s="255" t="str">
        <f t="shared" ca="1" si="48"/>
        <v/>
      </c>
      <c r="ZI28" s="255" t="str">
        <f t="shared" ca="1" si="49"/>
        <v/>
      </c>
      <c r="ZJ28" s="255">
        <f ca="1">VLOOKUP(ZK28,AEB25:AEC29,2,FALSE)</f>
        <v>1</v>
      </c>
      <c r="ZK28" s="255" t="s">
        <v>38</v>
      </c>
      <c r="ZL28" s="255">
        <f t="shared" ca="1" si="1294"/>
        <v>0</v>
      </c>
      <c r="ZM28" s="255">
        <f t="shared" ca="1" si="1295"/>
        <v>0</v>
      </c>
      <c r="ZN28" s="255">
        <f t="shared" ca="1" si="1296"/>
        <v>0</v>
      </c>
      <c r="ZO28" s="255">
        <f t="shared" ca="1" si="1297"/>
        <v>0</v>
      </c>
      <c r="ZP28" s="255">
        <f t="shared" ca="1" si="1439"/>
        <v>0</v>
      </c>
      <c r="ZQ28" s="255">
        <f t="shared" ca="1" si="1298"/>
        <v>1000</v>
      </c>
      <c r="ZR28" s="255">
        <f t="shared" ca="1" si="1440"/>
        <v>0</v>
      </c>
      <c r="ZS28" s="255">
        <f t="shared" ca="1" si="1441"/>
        <v>0</v>
      </c>
      <c r="ZT28" s="255">
        <f t="shared" ca="1" si="1299"/>
        <v>1000</v>
      </c>
      <c r="ZU28" s="255">
        <f t="shared" ca="1" si="1300"/>
        <v>0</v>
      </c>
      <c r="ZV28" s="255">
        <f ca="1">SUMIF(AEE:AEE,ZK28,AEK:AEK)+SUMIF(AEH:AEH,ZK28,AEL:AEL)</f>
        <v>0</v>
      </c>
      <c r="ZW28" s="255">
        <f ca="1">SUMIF(AEE:AEE,ZK28,AEM:AEM)+SUMIF(AEH:AEH,ZK28,AEN:AEN)</f>
        <v>0</v>
      </c>
      <c r="ZX28" s="255">
        <f t="shared" ca="1" si="1301"/>
        <v>0</v>
      </c>
      <c r="ZY28" s="255">
        <v>18</v>
      </c>
      <c r="ZZ28" s="255">
        <f t="shared" ca="1" si="1442"/>
        <v>1</v>
      </c>
      <c r="AAB28" s="255">
        <f ca="1">RANK(ZX28,ZX$25:ZX$29)+COUNTIF(ZX$25:ZX28,ZX28)-1</f>
        <v>4</v>
      </c>
      <c r="AAC28" s="255" t="str">
        <f ca="1">INDEX(ZK$25:ZK$29,MATCH(4,AAB$25:AAB$29,0),0)</f>
        <v>Canada</v>
      </c>
      <c r="AAD28" s="255">
        <f t="shared" ca="1" si="1443"/>
        <v>1</v>
      </c>
      <c r="AAE28" s="255" t="str">
        <f ca="1">IF(AND(AAE27&lt;&gt;"",AAD28=1),AAC28,"")</f>
        <v>Canada</v>
      </c>
      <c r="AAF28" s="255" t="str">
        <f ca="1">IF(AND(AAF27&lt;&gt;"",AAD29=2),AAC29,"")</f>
        <v/>
      </c>
      <c r="AAJ28" s="255" t="str">
        <f t="shared" ca="1" si="1444"/>
        <v>Canada</v>
      </c>
      <c r="AAK28" s="255">
        <f ca="1">SUMPRODUCT((AEE3:AEE42=AAJ28)*(AEH3:AEH42=AAJ29)*(AEO3:AEO42="W"))+SUMPRODUCT((AEE3:AEE42=AAJ28)*(AEH3:AEH42=AAJ25)*(AEO3:AEO42="W"))+SUMPRODUCT((AEE3:AEE42=AAJ28)*(AEH3:AEH42=AAJ26)*(AEO3:AEO42="W"))+SUMPRODUCT((AEE3:AEE42=AAJ28)*(AEH3:AEH42=AAJ27)*(AEO3:AEO42="W"))+SUMPRODUCT((AEE3:AEE42=AAJ29)*(AEH3:AEH42=AAJ28)*(AEP3:AEP42="W"))+SUMPRODUCT((AEE3:AEE42=AAJ25)*(AEH3:AEH42=AAJ28)*(AEP3:AEP42="W"))+SUMPRODUCT((AEE3:AEE42=AAJ26)*(AEH3:AEH42=AAJ28)*(AEP3:AEP42="W"))+SUMPRODUCT((AEE3:AEE42=AAJ27)*(AEH3:AEH42=AAJ28)*(AEP3:AEP42="W"))</f>
        <v>0</v>
      </c>
      <c r="AAL28" s="255">
        <f ca="1">SUMPRODUCT((AEE3:AEE42=AAJ28)*(AEH3:AEH42=AAJ29)*(AEO3:AEO42="D"))+SUMPRODUCT((AEE3:AEE42=AAJ28)*(AEH3:AEH42=AAJ25)*(AEO3:AEO42="D"))+SUMPRODUCT((AEE3:AEE42=AAJ28)*(AEH3:AEH42=AAJ26)*(AEO3:AEO42="D"))+SUMPRODUCT((AEE3:AEE42=AAJ28)*(AEH3:AEH42=AAJ27)*(AEO3:AEO42="D"))+SUMPRODUCT((AEE3:AEE42=AAJ29)*(AEH3:AEH42=AAJ28)*(AEO3:AEO42="D"))+SUMPRODUCT((AEE3:AEE42=AAJ25)*(AEH3:AEH42=AAJ28)*(AEO3:AEO42="D"))+SUMPRODUCT((AEE3:AEE42=AAJ26)*(AEH3:AEH42=AAJ28)*(AEO3:AEO42="D"))+SUMPRODUCT((AEE3:AEE42=AAJ27)*(AEH3:AEH42=AAJ28)*(AEO3:AEO42="D"))</f>
        <v>0</v>
      </c>
      <c r="AAM28" s="255">
        <f ca="1">SUMPRODUCT((AEE3:AEE42=AAJ28)*(AEH3:AEH42=AAJ29)*(AEO3:AEO42="L"))+SUMPRODUCT((AEE3:AEE42=AAJ28)*(AEH3:AEH42=AAJ25)*(AEO3:AEO42="L"))+SUMPRODUCT((AEE3:AEE42=AAJ28)*(AEH3:AEH42=AAJ26)*(AEO3:AEO42="L"))+SUMPRODUCT((AEE3:AEE42=AAJ28)*(AEH3:AEH42=AAJ27)*(AEO3:AEO42="L"))+SUMPRODUCT((AEE3:AEE42=AAJ29)*(AEH3:AEH42=AAJ28)*(AEP3:AEP42="L"))+SUMPRODUCT((AEE3:AEE42=AAJ25)*(AEH3:AEH42=AAJ28)*(AEP3:AEP42="L"))+SUMPRODUCT((AEE3:AEE42=AAJ26)*(AEH3:AEH42=AAJ28)*(AEP3:AEP42="L"))+SUMPRODUCT((AEE3:AEE42=AAJ27)*(AEH3:AEH42=AAJ28)*(AEP3:AEP42="L"))</f>
        <v>0</v>
      </c>
      <c r="AAN28" s="255">
        <f ca="1">IF(AAJ28&lt;&gt;"",VLOOKUP(AAJ28,ZK4:ZO29,5,FALSE),0)</f>
        <v>0</v>
      </c>
      <c r="AAO28" s="255">
        <f ca="1">IF(AAJ28&lt;&gt;"",VLOOKUP(AAJ28,ZK4:ZP29,6,FALSE),0)</f>
        <v>0</v>
      </c>
      <c r="AAP28" s="255">
        <f ca="1">AAN28-AAO28+1000</f>
        <v>1000</v>
      </c>
      <c r="AAQ28" s="255">
        <f ca="1">IF(AAJ28&lt;&gt;"",VLOOKUP(AAJ28,ZK4:ZR29,8,FALSE),0)</f>
        <v>0</v>
      </c>
      <c r="AAR28" s="255">
        <f ca="1">IF(AAJ28&lt;&gt;"",VLOOKUP(AAJ28,ZK4:ZS29,9,FALSE),0)</f>
        <v>0</v>
      </c>
      <c r="AAS28" s="255">
        <f ca="1">IF(AAJ28&lt;&gt;"",AAQ28-AAR28+1000,"")</f>
        <v>1000</v>
      </c>
      <c r="AAT28" s="255">
        <f ca="1">IF(AAJ28&lt;&gt;"",VLOOKUP(AAJ28,ZK25:ZO29,5,FALSE),"")</f>
        <v>0</v>
      </c>
      <c r="AAU28" s="255">
        <f ca="1">IF(AAJ28&lt;&gt;"",VLOOKUP(AAJ28,ZK25:ZR29,8,FALSE),"")</f>
        <v>0</v>
      </c>
      <c r="AAV28" s="255">
        <f ca="1">IF(AAJ28&lt;&gt;"",VLOOKUP(AAJ28,ZK25:ZY29,15,FALSE),"")</f>
        <v>18</v>
      </c>
      <c r="AAW28" s="255">
        <f ca="1">SUMPRODUCT((AEE3:AEE42=AAJ28)*(AEH3:AEH42=AAJ29)*AEK3:AEK42)+SUMPRODUCT((AEE3:AEE42=AAJ28)*(AEH3:AEH42=AAJ25)*AEK3:AEK42)+SUMPRODUCT((AEE3:AEE42=AAJ28)*(AEH3:AEH42=AAJ26)*AEK3:AEK42)+SUMPRODUCT((AEE3:AEE42=AAJ28)*(AEH3:AEH42=AAJ27)*AEK3:AEK42)+SUMPRODUCT((AEE3:AEE42=AAJ29)*(AEH3:AEH42=AAJ28)*AEL3:AEL42)+SUMPRODUCT((AEE3:AEE42=AAJ25)*(AEH3:AEH42=AAJ28)*AEL3:AEL42)+SUMPRODUCT((AEE3:AEE42=AAJ26)*(AEH3:AEH42=AAJ28)*AEL3:AEL42)+SUMPRODUCT((AEE3:AEE42=AAJ27)*(AEH3:AEH42=AAJ28)*AEL3:AEL42)</f>
        <v>0</v>
      </c>
      <c r="AAX28" s="255">
        <f ca="1">SUMPRODUCT((AEE3:AEE42=AAJ28)*(AEH3:AEH42=AAJ29)*AEM3:AEM42)+SUMPRODUCT((AEE3:AEE42=AAJ28)*(AEH3:AEH42=AAJ25)*AEM3:AEM42)+SUMPRODUCT((AEE3:AEE42=AAJ28)*(AEH3:AEH42=AAJ26)*AEM3:AEM42)+SUMPRODUCT((AEE3:AEE42=AAJ28)*(AEH3:AEH42=AAJ27)*AEM3:AEM42)+SUMPRODUCT((AEE3:AEE42=AAJ29)*(AEH3:AEH42=AAJ28)*AEN3:AEN42)+SUMPRODUCT((AEE3:AEE42=AAJ25)*(AEH3:AEH42=AAJ28)*AEN3:AEN42)+SUMPRODUCT((AEE3:AEE42=AAJ26)*(AEH3:AEH42=AAJ28)*AEN3:AEN42)+SUMPRODUCT((AEE3:AEE42=AAJ27)*(AEH3:AEH42=AAJ28)*AEN3:AEN42)</f>
        <v>0</v>
      </c>
      <c r="AAY28" s="255">
        <f ca="1">IF(AAJ28&lt;&gt;"",AAK28*4+AAL28*2+AAW28+AAX28,"")</f>
        <v>0</v>
      </c>
      <c r="AAZ28" s="255">
        <f ca="1">IF(AAJ28&lt;&gt;"",RANK(AAY28,AAY25:AAY29),"")</f>
        <v>1</v>
      </c>
      <c r="ABA28" s="255">
        <f ca="1">SUMPRODUCT((AAY25:AAY29=AAY28)*(AAP25:AAP29&gt;AAP28))</f>
        <v>0</v>
      </c>
      <c r="ABB28" s="255">
        <f ca="1">SUMPRODUCT((AAY25:AAY29=AAY28)*(AAP25:AAP29=AAP28)*(AAS25:AAS29&gt;AAS28))</f>
        <v>0</v>
      </c>
      <c r="ABC28" s="255">
        <f ca="1">SUMPRODUCT((AAY25:AAY29=AAY28)*(AAP25:AAP29=AAP28)*(AAS25:AAS29=AAS28)*(AAT25:AAT29&gt;AAT28))</f>
        <v>0</v>
      </c>
      <c r="ABD28" s="255">
        <f ca="1">SUMPRODUCT((AAY25:AAY29=AAY28)*(AAP25:AAP29=AAP28)*(AAS25:AAS29=AAS28)*(AAT25:AAT29=AAT28)*(AAU25:AAU29&gt;AAU28))</f>
        <v>0</v>
      </c>
      <c r="ABE28" s="255">
        <f ca="1">SUMPRODUCT((AAY25:AAY29=AAY28)*(AAP25:AAP29=AAP28)*(AAS25:AAS29=AAS28)*(AAT25:AAT29=AAT28)*(AAU25:AAU29=AAU28)*(AAV25:AAV29&gt;AAV28))</f>
        <v>0</v>
      </c>
      <c r="ABF28" s="255">
        <f t="shared" ca="1" si="1302"/>
        <v>1</v>
      </c>
      <c r="ABG28" s="255" t="str">
        <f ca="1">IF(AAJ28&lt;&gt;"",INDEX(AAJ25:AAJ29,MATCH(4,ABF25:ABF29,0),0),"")</f>
        <v>France</v>
      </c>
      <c r="ABH28" s="255" t="str">
        <f ca="1">IF(AAF27&lt;&gt;"",AAF27,"")</f>
        <v/>
      </c>
      <c r="ABI28" s="255" t="str">
        <f ca="1">IF(ABH28&lt;&gt;"",SUMPRODUCT((AEE3:AEE42=ABH28)*(AEH3:AEH42=ABH29)*(AEO3:AEO42="W"))+SUMPRODUCT((AEE3:AEE42=ABH28)*(AEH3:AEH42=ABH26)*(AEO3:AEO42="W"))+SUMPRODUCT((AEE3:AEE42=ABH28)*(AEH3:AEH42=ABH27)*(AEO3:AEO42="W"))+SUMPRODUCT((AEE3:AEE42=ABH29)*(AEH3:AEH42=ABH28)*(AEP3:AEP42="W"))+SUMPRODUCT((AEE3:AEE42=ABH26)*(AEH3:AEH42=ABH28)*(AEP3:AEP42="W"))+SUMPRODUCT((AEE3:AEE42=ABH27)*(AEH3:AEH42=ABH28)*(AEP3:AEP42="W")),"")</f>
        <v/>
      </c>
      <c r="ABJ28" s="255" t="str">
        <f ca="1">IF(ABH28&lt;&gt;"",SUMPRODUCT((AEE3:AEE42=ABH28)*(AEH3:AEH42=ABH29)*(AEO3:AEO42="D"))+SUMPRODUCT((AEE3:AEE42=ABH28)*(AEH3:AEH42=ABH26)*(AEO3:AEO42="D"))+SUMPRODUCT((AEE3:AEE42=ABH28)*(AEH3:AEH42=ABH27)*(AEO3:AEO42="D"))+SUMPRODUCT((AEE3:AEE42=ABH29)*(AEH3:AEH42=ABH28)*(AEO3:AEO42="D"))+SUMPRODUCT((AEE3:AEE42=ABH26)*(AEH3:AEH42=ABH28)*(AEO3:AEO42="D"))+SUMPRODUCT((AEE3:AEE42=ABH27)*(AEH3:AEH42=ABH28)*(AEO3:AEO42="D")),"")</f>
        <v/>
      </c>
      <c r="ABK28" s="255" t="str">
        <f ca="1">IF(ABH28&lt;&gt;"",SUMPRODUCT((AEE3:AEE42=ABH28)*(AEH3:AEH42=ABH29)*(AEO3:AEO42="L"))+SUMPRODUCT((AEE3:AEE42=ABH28)*(AEH3:AEH42=ABH26)*(AEO3:AEO42="L"))+SUMPRODUCT((AEE3:AEE42=ABH28)*(AEH3:AEH42=ABH27)*(AEO3:AEO42="L"))+SUMPRODUCT((AEE3:AEE42=ABH29)*(AEH3:AEH42=ABH28)*(AEP3:AEP42="L"))+SUMPRODUCT((AEE3:AEE42=ABH26)*(AEH3:AEH42=ABH28)*(AEP3:AEP42="L"))+SUMPRODUCT((AEE3:AEE42=ABH27)*(AEH3:AEH42=ABH28)*(AEP3:AEP42="L")),"")</f>
        <v/>
      </c>
      <c r="ABL28" s="255">
        <f ca="1">IF(ABH28&lt;&gt;"",VLOOKUP(ABH28,ZK4:ZO29,5,FALSE),0)</f>
        <v>0</v>
      </c>
      <c r="ABM28" s="255">
        <f ca="1">IF(ABH28&lt;&gt;"",VLOOKUP(ABH28,ZK4:ZP29,6,FALSE),0)</f>
        <v>0</v>
      </c>
      <c r="ABN28" s="255">
        <f ca="1">ABL28-ABM28+1000</f>
        <v>1000</v>
      </c>
      <c r="ABO28" s="255">
        <f ca="1">IF(ABH28&lt;&gt;"",VLOOKUP(ABH28,ZK4:ZR29,8,FALSE),0)</f>
        <v>0</v>
      </c>
      <c r="ABP28" s="255">
        <f ca="1">IF(ABH28&lt;&gt;"",VLOOKUP(ABH28,ZK4:ZS29,9,FALSE),0)</f>
        <v>0</v>
      </c>
      <c r="ABQ28" s="255" t="str">
        <f ca="1">IF(ABH28&lt;&gt;"",ABO28-ABP28+1000,"")</f>
        <v/>
      </c>
      <c r="ABR28" s="255" t="str">
        <f ca="1">IF(ABH28&lt;&gt;"",VLOOKUP(ABH28,ZK25:ZO29,5,FALSE),"")</f>
        <v/>
      </c>
      <c r="ABS28" s="255" t="str">
        <f ca="1">IF(ABH28&lt;&gt;"",VLOOKUP(ABH28,ZK25:ZR29,8,FALSE),"")</f>
        <v/>
      </c>
      <c r="ABT28" s="255" t="str">
        <f ca="1">IF(ABH28&lt;&gt;"",VLOOKUP(ABH28,ZK25:ZY29,15,FALSE),"")</f>
        <v/>
      </c>
      <c r="ABU28" s="255" t="str">
        <f ca="1">IF(ABH28&lt;&gt;"",SUMPRODUCT((AEE3:AEE42=ABH28)*(AEH3:AEH42=ABH29)*AEK3:AEK42)+SUMPRODUCT((AEE3:AEE42=ABH28)*(AEH3:AEH42=ABH26)*AEK3:AEK42)+SUMPRODUCT((AEE3:AEE42=ABH28)*(AEH3:AEH42=ABH27)*AEK3:AEK42)+SUMPRODUCT((AEE3:AEE42=ABH29)*(AEH3:AEH42=ABH28)*AEL3:AEL42)+SUMPRODUCT((AEE3:AEE42=ABH26)*(AEH3:AEH42=ABH28)*AEL3:AEL42)+SUMPRODUCT((AEE3:AEE42=ABH27)*(AEH3:AEH42=ABH28)*AEL3:AEL42),"")</f>
        <v/>
      </c>
      <c r="ABV28" s="255" t="str">
        <f ca="1">IF(ABH28&lt;&gt;"",SUMPRODUCT((AEE3:AEE42=ABH28)*(AEH3:AEH42=ABH29)*AEM3:AEM42)+SUMPRODUCT((AEE3:AEE42=ABH28)*(AEH3:AEH42=ABH26)*AEM3:AEM42)+SUMPRODUCT((AEE3:AEE42=ABH28)*(AEH3:AEH42=ABH27)*AEM3:AEM42)+SUMPRODUCT((AEE3:AEE42=ABH29)*(AEH3:AEH42=ABH28)*AEN3:AEN42)+SUMPRODUCT((AEE3:AEE42=ABH26)*(AEH3:AEH42=ABH28)*AEN3:AEN42)+SUMPRODUCT((AEE3:AEE42=ABH27)*(AEH3:AEH42=ABH28)*AEN3:AEN42),"")</f>
        <v/>
      </c>
      <c r="ABW28" s="255" t="str">
        <f ca="1">IF(ABH28&lt;&gt;"",ABI28*4+ABJ28*2+ABU28+ABV28,"")</f>
        <v/>
      </c>
      <c r="ABX28" s="255" t="str">
        <f ca="1">IF(ABH28&lt;&gt;"",RANK(ABW28,ABW26:ABW29),"")</f>
        <v/>
      </c>
      <c r="ABY28" s="255">
        <f ca="1">SUMPRODUCT((ABW26:ABW29=ABW28)*(ABN26:ABN29&gt;ABN28))</f>
        <v>0</v>
      </c>
      <c r="ABZ28" s="255">
        <f ca="1">SUMPRODUCT((ABW26:ABW29=ABW28)*(ABN26:ABN29=ABN28)*(ABQ26:ABQ29&gt;ABQ28))</f>
        <v>0</v>
      </c>
      <c r="ACA28" s="255">
        <f ca="1">SUMPRODUCT((ABW25:ABW29=ABW28)*(ABN25:ABN29=ABN28)*(ABQ25:ABQ29=ABQ28)*(ABR25:ABR29&gt;ABR28))</f>
        <v>0</v>
      </c>
      <c r="ACB28" s="255">
        <f ca="1">SUMPRODUCT((ABW25:ABW29=ABW28)*(ABN25:ABN29=ABN28)*(ABQ25:ABQ29=ABQ28)*(ABR25:ABR29=ABR28)*(ABS25:ABS29&gt;ABS28))</f>
        <v>0</v>
      </c>
      <c r="ACC28" s="255">
        <f ca="1">SUMPRODUCT((ABW25:ABW29=ABW28)*(ABN25:ABN29=ABN28)*(ABQ25:ABQ29=ABQ28)*(ABR25:ABR29=ABR28)*(ABS25:ABS29=ABS28)*(ABT25:ABT29&gt;ABT28))</f>
        <v>0</v>
      </c>
      <c r="ACD28" s="255" t="str">
        <f t="shared" ca="1" si="1447"/>
        <v/>
      </c>
      <c r="ACE28" s="255" t="str">
        <f ca="1">IF(ABH28&lt;&gt;"",INDEX(ABH26:ABH29,MATCH(4,ACD26:ACD29,0),0),"")</f>
        <v/>
      </c>
      <c r="ACF28" s="255" t="str">
        <f ca="1">IF(AAG26&lt;&gt;"",AAG26,"")</f>
        <v/>
      </c>
      <c r="ACG28" s="255">
        <f ca="1">SUMPRODUCT((AEE3:AEE42=ACF28)*(AEH3:AEH42=ACF29)*(AEO3:AEO42="W"))+SUMPRODUCT((AEE3:AEE42=ACF28)*(AEH3:AEH42=ACF30)*(AEO3:AEO42="W"))+SUMPRODUCT((AEE3:AEE42=ACF28)*(AEH3:AEH42=ACF27)*(AEO3:AEO42="W"))+SUMPRODUCT((AEE3:AEE42=ACF29)*(AEH3:AEH42=ACF28)*(AEP3:AEP42="W"))+SUMPRODUCT((AEE3:AEE42=ACF30)*(AEH3:AEH42=ACF28)*(AEP3:AEP42="W"))+SUMPRODUCT((AEE3:AEE42=ACF27)*(AEH3:AEH42=ACF28)*(AEP3:AEP42="W"))</f>
        <v>0</v>
      </c>
      <c r="ACH28" s="255">
        <f ca="1">SUMPRODUCT((AEE3:AEE42=ACF28)*(AEH3:AEH42=ACF29)*(AEO3:AEO42="D"))+SUMPRODUCT((AEE3:AEE42=ACF28)*(AEH3:AEH42=ACF30)*(AEO3:AEO42="D"))+SUMPRODUCT((AEE3:AEE42=ACF28)*(AEH3:AEH42=ACF27)*(AEO3:AEO42="D"))+SUMPRODUCT((AEE3:AEE42=ACF29)*(AEH3:AEH42=ACF28)*(AEO3:AEO42="D"))+SUMPRODUCT((AEE3:AEE42=ACF30)*(AEH3:AEH42=ACF28)*(AEO3:AEO42="D"))+SUMPRODUCT((AEE3:AEE42=ACF27)*(AEH3:AEH42=ACF28)*(AEO3:AEO42="D"))</f>
        <v>0</v>
      </c>
      <c r="ACI28" s="255">
        <f ca="1">SUMPRODUCT((AEE3:AEE42=ACF28)*(AEH3:AEH42=ACF29)*(AEO3:AEO42="L"))+SUMPRODUCT((AEE3:AEE42=ACF28)*(AEH3:AEH42=ACF30)*(AEO3:AEO42="L"))+SUMPRODUCT((AEE3:AEE42=ACF28)*(AEH3:AEH42=ACF27)*(AEO3:AEO42="L"))+SUMPRODUCT((AEE3:AEE42=ACF29)*(AEH3:AEH42=ACF28)*(AEP3:AEP42="L"))+SUMPRODUCT((AEE3:AEE42=ACF30)*(AEH3:AEH42=ACF28)*(AEP3:AEP42="L"))+SUMPRODUCT((AEE3:AEE42=ACF27)*(AEH3:AEH42=ACF28)*(AEP3:AEP42="L"))</f>
        <v>0</v>
      </c>
      <c r="ACJ28" s="255">
        <f ca="1">IF(ACF28&lt;&gt;"",VLOOKUP(ACF28,ZK4:ZO29,5,FALSE),0)</f>
        <v>0</v>
      </c>
      <c r="ACK28" s="255">
        <f ca="1">IF(ACF28&lt;&gt;"",VLOOKUP(ACF28,ZK4:ZP29,6,FALSE),0)</f>
        <v>0</v>
      </c>
      <c r="ACL28" s="255">
        <f ca="1">ACJ28-ACK28+1000</f>
        <v>1000</v>
      </c>
      <c r="ACM28" s="255">
        <f ca="1">IF(ACF28&lt;&gt;"",VLOOKUP(ACF28,ZK4:ZR29,8,FALSE),0)</f>
        <v>0</v>
      </c>
      <c r="ACN28" s="255">
        <f ca="1">IF(ACF28&lt;&gt;"",VLOOKUP(ACF28,ZK4:ZS29,9,FALSE),0)</f>
        <v>0</v>
      </c>
      <c r="ACO28" s="255">
        <f t="shared" ref="ACO28" ca="1" si="1585">ACM28-ACN28+1000</f>
        <v>1000</v>
      </c>
      <c r="ACP28" s="255" t="str">
        <f ca="1">IF(ACF28&lt;&gt;"",VLOOKUP(ACF28,ZK25:ZO29,5,FALSE),"")</f>
        <v/>
      </c>
      <c r="ACQ28" s="255" t="str">
        <f ca="1">IF(ACF28&lt;&gt;"",VLOOKUP(ACF28,ZK25:ZR29,8,FALSE),"")</f>
        <v/>
      </c>
      <c r="ACR28" s="255" t="str">
        <f ca="1">IF(ACF28&lt;&gt;"",VLOOKUP(ACF28,ZK25:ZY29,15,FALSE),"")</f>
        <v/>
      </c>
      <c r="ACS28" s="255">
        <f ca="1">SUMPRODUCT((AEE3:AEE42=ACF28)*(AEH3:AEH42=ACF29)*AEK3:AEK42)+SUMPRODUCT((AEE3:AEE42=ACF28)*(AEH3:AEH42=ACF30)*AEK3:AEK42)+SUMPRODUCT((AEE3:AEE42=ACF28)*(AEH3:AEH42=ACF27)*AEK3:AEK42)+SUMPRODUCT((AEE3:AEE42=ACF29)*(AEH3:AEH42=ACF28)*AEL3:AEL42)+SUMPRODUCT((AEE3:AEE42=ACF30)*(AEH3:AEH42=ACF28)*AEL3:AEL42)+SUMPRODUCT((AEE3:AEE42=ACF27)*(AEH3:AEH42=ACF28)*AEL3:AEL42)</f>
        <v>0</v>
      </c>
      <c r="ACT28" s="255">
        <f ca="1">SUMPRODUCT((AEE3:AEE42=ACF28)*(AEH3:AEH42=ACF29)*AEM3:AEM42)+SUMPRODUCT((AEE3:AEE42=ACF28)*(AEH3:AEH42=ACF30)*AEM3:AEM42)+SUMPRODUCT((AEE3:AEE42=ACF28)*(AEH3:AEH42=ACF27)*AEM3:AEM42)+SUMPRODUCT((AEE3:AEE42=ACF29)*(AEH3:AEH42=ACF28)*AEN3:AEN42)+SUMPRODUCT((AEE3:AEE42=ACF30)*(AEH3:AEH42=ACF28)*AEN3:AEN42)+SUMPRODUCT((AEE3:AEE42=ACF27)*(AEH3:AEH42=ACF28)*AEN3:AEN42)</f>
        <v>0</v>
      </c>
      <c r="ACU28" s="255">
        <f t="shared" ref="ACU28" ca="1" si="1586">ACG28*4+ACH28*2+ACS28+ACT28</f>
        <v>0</v>
      </c>
      <c r="ACV28" s="255" t="str">
        <f ca="1">IF(ACF28&lt;&gt;"",RANK(ACU28,ACU27:ACU30),"")</f>
        <v/>
      </c>
      <c r="ACW28" s="255">
        <f ca="1">SUMPRODUCT((ACU27:ACU30=ACU28)*(ACL27:ACL30&gt;ACL28))</f>
        <v>0</v>
      </c>
      <c r="ACX28" s="255">
        <f ca="1">SUMPRODUCT((ACU27:ACU30=ACU28)*(ACL27:ACL30=ACL28)*(ACO27:ACO30&gt;ACO28))</f>
        <v>0</v>
      </c>
      <c r="ACY28" s="255">
        <f ca="1">SUMPRODUCT((ACU25:ACU29=ACU28)*(ACL25:ACL29=ACL28)*(ACO25:ACO29=ACO28)*(ACP25:ACP29&gt;ACP28))</f>
        <v>0</v>
      </c>
      <c r="ACZ28" s="255">
        <f ca="1">SUMPRODUCT((ACU25:ACU29=ACU28)*(ACL25:ACL29=ACL28)*(ACO25:ACO29=ACO28)*(ACP25:ACP29=ACP28)*(ACQ25:ACQ29&gt;ACQ28))</f>
        <v>0</v>
      </c>
      <c r="ADA28" s="255">
        <f ca="1">SUMPRODUCT((ACU25:ACU29=ACU28)*(ACL25:ACL29=ACL28)*(ACO25:ACO29=ACO28)*(ACP25:ACP29=ACP28)*(ACQ25:ACQ29=ACQ28)*(ACR25:ACR29&gt;ACR28))</f>
        <v>0</v>
      </c>
      <c r="ADB28" s="255" t="str">
        <f t="shared" ca="1" si="1549"/>
        <v/>
      </c>
      <c r="ADC28" s="255" t="str">
        <f ca="1">IF(ACF28&lt;&gt;"",INDEX(ACF27:ACF29,MATCH(4,ADB27:ADB29,0),0),"")</f>
        <v/>
      </c>
      <c r="ADD28" s="255" t="str">
        <f ca="1">IF(AAH25&lt;&gt;"",AAH25,"")</f>
        <v/>
      </c>
      <c r="ADE28" s="255">
        <f ca="1">SUMPRODUCT((AEE3:AEE42=ADD28)*(AEH3:AEH42=ADD29)*(AEO3:AEO42="W"))+SUMPRODUCT((AEE3:AEE42=ADD28)*(AEH3:AEH42=ADD30)*(AEO3:AEO42="W"))+SUMPRODUCT((AEE3:AEE42=ADD28)*(AEH3:AEH42=ADD31)*(AEO3:AEO42="W"))+SUMPRODUCT((AEE3:AEE42=ADD29)*(AEH3:AEH42=ADD28)*(AEP3:AEP42="W"))+SUMPRODUCT((AEE3:AEE42=ADD30)*(AEH3:AEH42=ADD28)*(AEP3:AEP42="W"))+SUMPRODUCT((AEE3:AEE42=ADD31)*(AEH3:AEH42=ADD28)*(AEP3:AEP42="W"))</f>
        <v>0</v>
      </c>
      <c r="ADF28" s="255">
        <f ca="1">SUMPRODUCT((AEE3:AEE42=ADD28)*(AEH3:AEH42=ADD29)*(AEO3:AEO42="D"))+SUMPRODUCT((AEE3:AEE42=ADD28)*(AEH3:AEH42=ADD30)*(AEO3:AEO42="D"))+SUMPRODUCT((AEE3:AEE42=ADD28)*(AEH3:AEH42=ADD31)*(AEO3:AEO42="D"))+SUMPRODUCT((AEE3:AEE42=ADD29)*(AEH3:AEH42=ADD28)*(AEO3:AEO42="D"))+SUMPRODUCT((AEE3:AEE42=ADD30)*(AEH3:AEH42=ADD28)*(AEO3:AEO42="D"))+SUMPRODUCT((AEE3:AEE42=ADD31)*(AEH3:AEH42=ADD28)*(AEO3:AEO42="D"))</f>
        <v>0</v>
      </c>
      <c r="ADG28" s="255">
        <f ca="1">SUMPRODUCT((AEE3:AEE42=ADD28)*(AEH3:AEH42=ADD29)*(AEO3:AEO42="L"))+SUMPRODUCT((AEE3:AEE42=ADD28)*(AEH3:AEH42=ADD30)*(AEO3:AEO42="L"))+SUMPRODUCT((AEE3:AEE42=ADD28)*(AEH3:AEH42=ADD31)*(AEO3:AEO42="L"))+SUMPRODUCT((AEE3:AEE42=ADD29)*(AEH3:AEH42=ADD28)*(AEP3:AEP42="L"))+SUMPRODUCT((AEE3:AEE42=ADD30)*(AEH3:AEH42=ADD28)*(AEP3:AEP42="L"))+SUMPRODUCT((AEE3:AEE42=ADD31)*(AEH3:AEH42=ADD28)*(AEP3:AEP42="L"))</f>
        <v>0</v>
      </c>
      <c r="ADH28" s="255">
        <f ca="1">IF(ADD28&lt;&gt;"",VLOOKUP(ADD28,ZK4:ZO29,5,FALSE),0)</f>
        <v>0</v>
      </c>
      <c r="ADI28" s="255">
        <f ca="1">IF(ADD28&lt;&gt;"",VLOOKUP(ADD28,ZK4:ZP29,6,FALSE),0)</f>
        <v>0</v>
      </c>
      <c r="ADJ28" s="255">
        <f ca="1">ADH28-ADI28+1000</f>
        <v>1000</v>
      </c>
      <c r="ADK28" s="255">
        <f ca="1">IF(ADD28&lt;&gt;"",VLOOKUP(ADD28,ZK4:ZR29,8,FALSE),0)</f>
        <v>0</v>
      </c>
      <c r="ADL28" s="255">
        <f ca="1">IF(ADD28&lt;&gt;"",VLOOKUP(ADD28,ZK4:ZS29,9,FALSE),0)</f>
        <v>0</v>
      </c>
      <c r="ADM28" s="255">
        <f ca="1">ADK28-ADL28+1000</f>
        <v>1000</v>
      </c>
      <c r="ADN28" s="255" t="str">
        <f ca="1">IF(ADD28&lt;&gt;"",VLOOKUP(ADD28,ZK25:ZO29,5,FALSE),"")</f>
        <v/>
      </c>
      <c r="ADO28" s="255" t="str">
        <f ca="1">IF(ADD28&lt;&gt;"",VLOOKUP(ADD28,ZK25:ZR29,8,FALSE),"")</f>
        <v/>
      </c>
      <c r="ADP28" s="255" t="str">
        <f ca="1">IF(ADD28&lt;&gt;"",VLOOKUP(ADD28,ZK25:ZY29,15,FALSE),"")</f>
        <v/>
      </c>
      <c r="ADQ28" s="255">
        <f ca="1">SUMPRODUCT((AEE3:AEE42=ADD28)*(AEH3:AEH42=ADD29)*AEK3:AEK42)+SUMPRODUCT((AEE3:AEE42=ADD28)*(AEH3:AEH42=ADD30)*AEK3:AEK42)+SUMPRODUCT((AEE3:AEE42=ADD28)*(AEH3:AEH42=ADD31)*AEK3:AEK42)+SUMPRODUCT((AEE3:AEE42=ADD29)*(AEH3:AEH42=ADD28)*AEL3:AEL42)+SUMPRODUCT((AEE3:AEE42=ADD30)*(AEH3:AEH42=ADD28)*AEL3:AEL42)+SUMPRODUCT((AEE3:AEE42=ADD31)*(AEH3:AEH42=ADD28)*AEL3:AEL42)</f>
        <v>0</v>
      </c>
      <c r="ADR28" s="255">
        <f ca="1">SUMPRODUCT((AEE3:AEE42=ADD28)*(AEH3:AEH42=ADD29)*AEM3:AEM42)+SUMPRODUCT((AEE3:AEE42=ADD28)*(AEH3:AEH42=ADD30)*AEM3:AEM42)+SUMPRODUCT((AEE3:AEE42=ADD28)*(AEH3:AEH42=ADD31)*AEM3:AEM42)+SUMPRODUCT((AEE3:AEE42=ADD29)*(AEH3:AEH42=ADD28)*AEN3:AEN42)+SUMPRODUCT((AEE3:AEE42=ADD30)*(AEH3:AEH42=ADD28)*AEN3:AEN42)+SUMPRODUCT((AEE3:AEE42=ADD31)*(AEH3:AEH42=ADD28)*AEN3:AEN42)</f>
        <v>0</v>
      </c>
      <c r="ADS28" s="255">
        <f ca="1">ADE28*4+ADF28*2+ADQ28+ADR28</f>
        <v>0</v>
      </c>
      <c r="ADT28" s="255" t="str">
        <f ca="1">IF(ADD28&lt;&gt;"",RANK(ADS28,ADS28:ADS31),"")</f>
        <v/>
      </c>
      <c r="ADU28" s="255">
        <f ca="1">SUMPRODUCT((ADS28:ADS31=ADS28)*(ADJ28:ADJ31&gt;ADJ28))</f>
        <v>0</v>
      </c>
      <c r="ADV28" s="255">
        <f ca="1">SUMPRODUCT((ADS28:ADS31=ADS28)*(ADJ28:ADJ31=ADJ28)*(ADM28:ADM31&gt;ADM28))</f>
        <v>0</v>
      </c>
      <c r="ADW28" s="255">
        <f ca="1">SUMPRODUCT((ADS25:ADS29=ADS28)*(ADJ25:ADJ29=ADJ28)*(ADM25:ADM29=ADM28)*(ADN25:ADN29&gt;ADN28))</f>
        <v>0</v>
      </c>
      <c r="ADX28" s="255">
        <f ca="1">SUMPRODUCT((ADS25:ADS29=ADS28)*(ADJ25:ADJ29=ADJ28)*(ADM25:ADM29=ADM28)*(ADN25:ADN29=ADN28)*(ADO25:ADO29&gt;ADO28))</f>
        <v>0</v>
      </c>
      <c r="ADY28" s="255">
        <f ca="1">SUMPRODUCT((ADS25:ADS29=ADS28)*(ADJ25:ADJ29=ADJ28)*(ADM25:ADM29=ADM28)*(ADN25:ADN29=ADN28)*(ADO25:ADO29=ADO28)*(ADP25:ADP29&gt;ADP28))</f>
        <v>0</v>
      </c>
      <c r="ADZ28" s="255" t="str">
        <f t="shared" ref="ADZ28:ADZ29" ca="1" si="1587">IF(ADD28&lt;&gt;"",SUM(ADT28:ADY28)+3,"")</f>
        <v/>
      </c>
      <c r="AEA28" s="255" t="str">
        <f ca="1">IF(ADD28&lt;&gt;"",IF(ADZ28=4,ADD28,ADD29),"")</f>
        <v/>
      </c>
      <c r="AEB28" s="255" t="str">
        <f ca="1">IF(AEA28&lt;&gt;"",AEA28,IF(ADC28&lt;&gt;"",ADC28,IF(ACE28&lt;&gt;"",ACE28,IF(ABG28&lt;&gt;"",ABG28,AAC28))))</f>
        <v>France</v>
      </c>
      <c r="AEC28" s="255">
        <v>4</v>
      </c>
      <c r="AED28" s="255">
        <v>26</v>
      </c>
      <c r="AEE28" s="255" t="str">
        <f t="shared" si="50"/>
        <v>England</v>
      </c>
      <c r="AEF28" s="255" t="str">
        <f ca="1">IF(OFFSET('All Players'!$W35,0,AEF$1)&lt;&gt;"",OFFSET('All Players'!$W35,0,AEF$1),"")</f>
        <v/>
      </c>
      <c r="AEG28" s="255" t="str">
        <f ca="1">IF(OFFSET('All Players'!$Y35,0,AEF$1)&lt;&gt;"",OFFSET('All Players'!$Y35,0,AEF$1),"")</f>
        <v/>
      </c>
      <c r="AEH28" s="255" t="str">
        <f t="shared" si="51"/>
        <v>Australia</v>
      </c>
      <c r="AEI28" s="255" t="str">
        <f ca="1">IF(OFFSET('All Players'!$AA35,0,AEH$1)&lt;&gt;"",OFFSET('All Players'!$AA35,0,AEH$1),"")</f>
        <v/>
      </c>
      <c r="AEJ28" s="255" t="str">
        <f ca="1">IF(OFFSET('All Players'!$AC35,0,AEI$1)&lt;&gt;"",OFFSET('All Players'!$AC35,0,AEI$1),"")</f>
        <v/>
      </c>
      <c r="AEK28" s="255">
        <f t="shared" ca="1" si="52"/>
        <v>0</v>
      </c>
      <c r="AEL28" s="255">
        <f t="shared" ca="1" si="53"/>
        <v>0</v>
      </c>
      <c r="AEM28" s="255">
        <f t="shared" ca="1" si="54"/>
        <v>0</v>
      </c>
      <c r="AEN28" s="255">
        <f t="shared" ca="1" si="55"/>
        <v>0</v>
      </c>
      <c r="AEO28" s="255" t="str">
        <f t="shared" ca="1" si="56"/>
        <v/>
      </c>
      <c r="AEP28" s="255" t="str">
        <f t="shared" ca="1" si="57"/>
        <v/>
      </c>
      <c r="AEQ28" s="255">
        <f ca="1">VLOOKUP(AER28,AJI25:AJJ29,2,FALSE)</f>
        <v>1</v>
      </c>
      <c r="AER28" s="255" t="s">
        <v>38</v>
      </c>
      <c r="AES28" s="255">
        <f t="shared" ca="1" si="1303"/>
        <v>0</v>
      </c>
      <c r="AET28" s="255">
        <f t="shared" ca="1" si="1304"/>
        <v>0</v>
      </c>
      <c r="AEU28" s="255">
        <f t="shared" ca="1" si="1305"/>
        <v>0</v>
      </c>
      <c r="AEV28" s="255">
        <f t="shared" ca="1" si="1306"/>
        <v>0</v>
      </c>
      <c r="AEW28" s="255">
        <f t="shared" ca="1" si="1448"/>
        <v>0</v>
      </c>
      <c r="AEX28" s="255">
        <f t="shared" ca="1" si="1307"/>
        <v>1000</v>
      </c>
      <c r="AEY28" s="255">
        <f t="shared" ca="1" si="1449"/>
        <v>0</v>
      </c>
      <c r="AEZ28" s="255">
        <f t="shared" ca="1" si="1450"/>
        <v>0</v>
      </c>
      <c r="AFA28" s="255">
        <f t="shared" ca="1" si="1308"/>
        <v>1000</v>
      </c>
      <c r="AFB28" s="255">
        <f t="shared" ca="1" si="1309"/>
        <v>0</v>
      </c>
      <c r="AFC28" s="255">
        <f ca="1">SUMIF(AJL:AJL,AER28,AJR:AJR)+SUMIF(AJO:AJO,AER28,AJS:AJS)</f>
        <v>0</v>
      </c>
      <c r="AFD28" s="255">
        <f ca="1">SUMIF(AJL:AJL,AER28,AJT:AJT)+SUMIF(AJO:AJO,AER28,AJU:AJU)</f>
        <v>0</v>
      </c>
      <c r="AFE28" s="255">
        <f t="shared" ca="1" si="1310"/>
        <v>0</v>
      </c>
      <c r="AFF28" s="255">
        <v>18</v>
      </c>
      <c r="AFG28" s="255">
        <f t="shared" ca="1" si="1451"/>
        <v>1</v>
      </c>
      <c r="AFI28" s="255">
        <f ca="1">RANK(AFE28,AFE$25:AFE$29)+COUNTIF(AFE$25:AFE28,AFE28)-1</f>
        <v>4</v>
      </c>
      <c r="AFJ28" s="255" t="str">
        <f ca="1">INDEX(AER$25:AER$29,MATCH(4,AFI$25:AFI$29,0),0)</f>
        <v>Canada</v>
      </c>
      <c r="AFK28" s="255">
        <f t="shared" ca="1" si="1452"/>
        <v>1</v>
      </c>
      <c r="AFL28" s="255" t="str">
        <f ca="1">IF(AND(AFL27&lt;&gt;"",AFK28=1),AFJ28,"")</f>
        <v>Canada</v>
      </c>
      <c r="AFM28" s="255" t="str">
        <f ca="1">IF(AND(AFM27&lt;&gt;"",AFK29=2),AFJ29,"")</f>
        <v/>
      </c>
      <c r="AFQ28" s="255" t="str">
        <f t="shared" ca="1" si="1453"/>
        <v>Canada</v>
      </c>
      <c r="AFR28" s="255">
        <f ca="1">SUMPRODUCT((AJL3:AJL42=AFQ28)*(AJO3:AJO42=AFQ29)*(AJV3:AJV42="W"))+SUMPRODUCT((AJL3:AJL42=AFQ28)*(AJO3:AJO42=AFQ25)*(AJV3:AJV42="W"))+SUMPRODUCT((AJL3:AJL42=AFQ28)*(AJO3:AJO42=AFQ26)*(AJV3:AJV42="W"))+SUMPRODUCT((AJL3:AJL42=AFQ28)*(AJO3:AJO42=AFQ27)*(AJV3:AJV42="W"))+SUMPRODUCT((AJL3:AJL42=AFQ29)*(AJO3:AJO42=AFQ28)*(AJW3:AJW42="W"))+SUMPRODUCT((AJL3:AJL42=AFQ25)*(AJO3:AJO42=AFQ28)*(AJW3:AJW42="W"))+SUMPRODUCT((AJL3:AJL42=AFQ26)*(AJO3:AJO42=AFQ28)*(AJW3:AJW42="W"))+SUMPRODUCT((AJL3:AJL42=AFQ27)*(AJO3:AJO42=AFQ28)*(AJW3:AJW42="W"))</f>
        <v>0</v>
      </c>
      <c r="AFS28" s="255">
        <f ca="1">SUMPRODUCT((AJL3:AJL42=AFQ28)*(AJO3:AJO42=AFQ29)*(AJV3:AJV42="D"))+SUMPRODUCT((AJL3:AJL42=AFQ28)*(AJO3:AJO42=AFQ25)*(AJV3:AJV42="D"))+SUMPRODUCT((AJL3:AJL42=AFQ28)*(AJO3:AJO42=AFQ26)*(AJV3:AJV42="D"))+SUMPRODUCT((AJL3:AJL42=AFQ28)*(AJO3:AJO42=AFQ27)*(AJV3:AJV42="D"))+SUMPRODUCT((AJL3:AJL42=AFQ29)*(AJO3:AJO42=AFQ28)*(AJV3:AJV42="D"))+SUMPRODUCT((AJL3:AJL42=AFQ25)*(AJO3:AJO42=AFQ28)*(AJV3:AJV42="D"))+SUMPRODUCT((AJL3:AJL42=AFQ26)*(AJO3:AJO42=AFQ28)*(AJV3:AJV42="D"))+SUMPRODUCT((AJL3:AJL42=AFQ27)*(AJO3:AJO42=AFQ28)*(AJV3:AJV42="D"))</f>
        <v>0</v>
      </c>
      <c r="AFT28" s="255">
        <f ca="1">SUMPRODUCT((AJL3:AJL42=AFQ28)*(AJO3:AJO42=AFQ29)*(AJV3:AJV42="L"))+SUMPRODUCT((AJL3:AJL42=AFQ28)*(AJO3:AJO42=AFQ25)*(AJV3:AJV42="L"))+SUMPRODUCT((AJL3:AJL42=AFQ28)*(AJO3:AJO42=AFQ26)*(AJV3:AJV42="L"))+SUMPRODUCT((AJL3:AJL42=AFQ28)*(AJO3:AJO42=AFQ27)*(AJV3:AJV42="L"))+SUMPRODUCT((AJL3:AJL42=AFQ29)*(AJO3:AJO42=AFQ28)*(AJW3:AJW42="L"))+SUMPRODUCT((AJL3:AJL42=AFQ25)*(AJO3:AJO42=AFQ28)*(AJW3:AJW42="L"))+SUMPRODUCT((AJL3:AJL42=AFQ26)*(AJO3:AJO42=AFQ28)*(AJW3:AJW42="L"))+SUMPRODUCT((AJL3:AJL42=AFQ27)*(AJO3:AJO42=AFQ28)*(AJW3:AJW42="L"))</f>
        <v>0</v>
      </c>
      <c r="AFU28" s="255">
        <f ca="1">IF(AFQ28&lt;&gt;"",VLOOKUP(AFQ28,AER4:AEV29,5,FALSE),0)</f>
        <v>0</v>
      </c>
      <c r="AFV28" s="255">
        <f ca="1">IF(AFQ28&lt;&gt;"",VLOOKUP(AFQ28,AER4:AEW29,6,FALSE),0)</f>
        <v>0</v>
      </c>
      <c r="AFW28" s="255">
        <f ca="1">AFU28-AFV28+1000</f>
        <v>1000</v>
      </c>
      <c r="AFX28" s="255">
        <f ca="1">IF(AFQ28&lt;&gt;"",VLOOKUP(AFQ28,AER4:AEY29,8,FALSE),0)</f>
        <v>0</v>
      </c>
      <c r="AFY28" s="255">
        <f ca="1">IF(AFQ28&lt;&gt;"",VLOOKUP(AFQ28,AER4:AEZ29,9,FALSE),0)</f>
        <v>0</v>
      </c>
      <c r="AFZ28" s="255">
        <f ca="1">IF(AFQ28&lt;&gt;"",AFX28-AFY28+1000,"")</f>
        <v>1000</v>
      </c>
      <c r="AGA28" s="255">
        <f ca="1">IF(AFQ28&lt;&gt;"",VLOOKUP(AFQ28,AER25:AEV29,5,FALSE),"")</f>
        <v>0</v>
      </c>
      <c r="AGB28" s="255">
        <f ca="1">IF(AFQ28&lt;&gt;"",VLOOKUP(AFQ28,AER25:AEY29,8,FALSE),"")</f>
        <v>0</v>
      </c>
      <c r="AGC28" s="255">
        <f ca="1">IF(AFQ28&lt;&gt;"",VLOOKUP(AFQ28,AER25:AFF29,15,FALSE),"")</f>
        <v>18</v>
      </c>
      <c r="AGD28" s="255">
        <f ca="1">SUMPRODUCT((AJL3:AJL42=AFQ28)*(AJO3:AJO42=AFQ29)*AJR3:AJR42)+SUMPRODUCT((AJL3:AJL42=AFQ28)*(AJO3:AJO42=AFQ25)*AJR3:AJR42)+SUMPRODUCT((AJL3:AJL42=AFQ28)*(AJO3:AJO42=AFQ26)*AJR3:AJR42)+SUMPRODUCT((AJL3:AJL42=AFQ28)*(AJO3:AJO42=AFQ27)*AJR3:AJR42)+SUMPRODUCT((AJL3:AJL42=AFQ29)*(AJO3:AJO42=AFQ28)*AJS3:AJS42)+SUMPRODUCT((AJL3:AJL42=AFQ25)*(AJO3:AJO42=AFQ28)*AJS3:AJS42)+SUMPRODUCT((AJL3:AJL42=AFQ26)*(AJO3:AJO42=AFQ28)*AJS3:AJS42)+SUMPRODUCT((AJL3:AJL42=AFQ27)*(AJO3:AJO42=AFQ28)*AJS3:AJS42)</f>
        <v>0</v>
      </c>
      <c r="AGE28" s="255">
        <f ca="1">SUMPRODUCT((AJL3:AJL42=AFQ28)*(AJO3:AJO42=AFQ29)*AJT3:AJT42)+SUMPRODUCT((AJL3:AJL42=AFQ28)*(AJO3:AJO42=AFQ25)*AJT3:AJT42)+SUMPRODUCT((AJL3:AJL42=AFQ28)*(AJO3:AJO42=AFQ26)*AJT3:AJT42)+SUMPRODUCT((AJL3:AJL42=AFQ28)*(AJO3:AJO42=AFQ27)*AJT3:AJT42)+SUMPRODUCT((AJL3:AJL42=AFQ29)*(AJO3:AJO42=AFQ28)*AJU3:AJU42)+SUMPRODUCT((AJL3:AJL42=AFQ25)*(AJO3:AJO42=AFQ28)*AJU3:AJU42)+SUMPRODUCT((AJL3:AJL42=AFQ26)*(AJO3:AJO42=AFQ28)*AJU3:AJU42)+SUMPRODUCT((AJL3:AJL42=AFQ27)*(AJO3:AJO42=AFQ28)*AJU3:AJU42)</f>
        <v>0</v>
      </c>
      <c r="AGF28" s="255">
        <f ca="1">IF(AFQ28&lt;&gt;"",AFR28*4+AFS28*2+AGD28+AGE28,"")</f>
        <v>0</v>
      </c>
      <c r="AGG28" s="255">
        <f ca="1">IF(AFQ28&lt;&gt;"",RANK(AGF28,AGF25:AGF29),"")</f>
        <v>1</v>
      </c>
      <c r="AGH28" s="255">
        <f ca="1">SUMPRODUCT((AGF25:AGF29=AGF28)*(AFW25:AFW29&gt;AFW28))</f>
        <v>0</v>
      </c>
      <c r="AGI28" s="255">
        <f ca="1">SUMPRODUCT((AGF25:AGF29=AGF28)*(AFW25:AFW29=AFW28)*(AFZ25:AFZ29&gt;AFZ28))</f>
        <v>0</v>
      </c>
      <c r="AGJ28" s="255">
        <f ca="1">SUMPRODUCT((AGF25:AGF29=AGF28)*(AFW25:AFW29=AFW28)*(AFZ25:AFZ29=AFZ28)*(AGA25:AGA29&gt;AGA28))</f>
        <v>0</v>
      </c>
      <c r="AGK28" s="255">
        <f ca="1">SUMPRODUCT((AGF25:AGF29=AGF28)*(AFW25:AFW29=AFW28)*(AFZ25:AFZ29=AFZ28)*(AGA25:AGA29=AGA28)*(AGB25:AGB29&gt;AGB28))</f>
        <v>0</v>
      </c>
      <c r="AGL28" s="255">
        <f ca="1">SUMPRODUCT((AGF25:AGF29=AGF28)*(AFW25:AFW29=AFW28)*(AFZ25:AFZ29=AFZ28)*(AGA25:AGA29=AGA28)*(AGB25:AGB29=AGB28)*(AGC25:AGC29&gt;AGC28))</f>
        <v>0</v>
      </c>
      <c r="AGM28" s="255">
        <f t="shared" ca="1" si="1311"/>
        <v>1</v>
      </c>
      <c r="AGN28" s="255" t="str">
        <f ca="1">IF(AFQ28&lt;&gt;"",INDEX(AFQ25:AFQ29,MATCH(4,AGM25:AGM29,0),0),"")</f>
        <v>France</v>
      </c>
      <c r="AGO28" s="255" t="str">
        <f ca="1">IF(AFM27&lt;&gt;"",AFM27,"")</f>
        <v/>
      </c>
      <c r="AGP28" s="255" t="str">
        <f ca="1">IF(AGO28&lt;&gt;"",SUMPRODUCT((AJL3:AJL42=AGO28)*(AJO3:AJO42=AGO29)*(AJV3:AJV42="W"))+SUMPRODUCT((AJL3:AJL42=AGO28)*(AJO3:AJO42=AGO26)*(AJV3:AJV42="W"))+SUMPRODUCT((AJL3:AJL42=AGO28)*(AJO3:AJO42=AGO27)*(AJV3:AJV42="W"))+SUMPRODUCT((AJL3:AJL42=AGO29)*(AJO3:AJO42=AGO28)*(AJW3:AJW42="W"))+SUMPRODUCT((AJL3:AJL42=AGO26)*(AJO3:AJO42=AGO28)*(AJW3:AJW42="W"))+SUMPRODUCT((AJL3:AJL42=AGO27)*(AJO3:AJO42=AGO28)*(AJW3:AJW42="W")),"")</f>
        <v/>
      </c>
      <c r="AGQ28" s="255" t="str">
        <f ca="1">IF(AGO28&lt;&gt;"",SUMPRODUCT((AJL3:AJL42=AGO28)*(AJO3:AJO42=AGO29)*(AJV3:AJV42="D"))+SUMPRODUCT((AJL3:AJL42=AGO28)*(AJO3:AJO42=AGO26)*(AJV3:AJV42="D"))+SUMPRODUCT((AJL3:AJL42=AGO28)*(AJO3:AJO42=AGO27)*(AJV3:AJV42="D"))+SUMPRODUCT((AJL3:AJL42=AGO29)*(AJO3:AJO42=AGO28)*(AJV3:AJV42="D"))+SUMPRODUCT((AJL3:AJL42=AGO26)*(AJO3:AJO42=AGO28)*(AJV3:AJV42="D"))+SUMPRODUCT((AJL3:AJL42=AGO27)*(AJO3:AJO42=AGO28)*(AJV3:AJV42="D")),"")</f>
        <v/>
      </c>
      <c r="AGR28" s="255" t="str">
        <f ca="1">IF(AGO28&lt;&gt;"",SUMPRODUCT((AJL3:AJL42=AGO28)*(AJO3:AJO42=AGO29)*(AJV3:AJV42="L"))+SUMPRODUCT((AJL3:AJL42=AGO28)*(AJO3:AJO42=AGO26)*(AJV3:AJV42="L"))+SUMPRODUCT((AJL3:AJL42=AGO28)*(AJO3:AJO42=AGO27)*(AJV3:AJV42="L"))+SUMPRODUCT((AJL3:AJL42=AGO29)*(AJO3:AJO42=AGO28)*(AJW3:AJW42="L"))+SUMPRODUCT((AJL3:AJL42=AGO26)*(AJO3:AJO42=AGO28)*(AJW3:AJW42="L"))+SUMPRODUCT((AJL3:AJL42=AGO27)*(AJO3:AJO42=AGO28)*(AJW3:AJW42="L")),"")</f>
        <v/>
      </c>
      <c r="AGS28" s="255">
        <f ca="1">IF(AGO28&lt;&gt;"",VLOOKUP(AGO28,AER4:AEV29,5,FALSE),0)</f>
        <v>0</v>
      </c>
      <c r="AGT28" s="255">
        <f ca="1">IF(AGO28&lt;&gt;"",VLOOKUP(AGO28,AER4:AEW29,6,FALSE),0)</f>
        <v>0</v>
      </c>
      <c r="AGU28" s="255">
        <f ca="1">AGS28-AGT28+1000</f>
        <v>1000</v>
      </c>
      <c r="AGV28" s="255">
        <f ca="1">IF(AGO28&lt;&gt;"",VLOOKUP(AGO28,AER4:AEY29,8,FALSE),0)</f>
        <v>0</v>
      </c>
      <c r="AGW28" s="255">
        <f ca="1">IF(AGO28&lt;&gt;"",VLOOKUP(AGO28,AER4:AEZ29,9,FALSE),0)</f>
        <v>0</v>
      </c>
      <c r="AGX28" s="255" t="str">
        <f ca="1">IF(AGO28&lt;&gt;"",AGV28-AGW28+1000,"")</f>
        <v/>
      </c>
      <c r="AGY28" s="255" t="str">
        <f ca="1">IF(AGO28&lt;&gt;"",VLOOKUP(AGO28,AER25:AEV29,5,FALSE),"")</f>
        <v/>
      </c>
      <c r="AGZ28" s="255" t="str">
        <f ca="1">IF(AGO28&lt;&gt;"",VLOOKUP(AGO28,AER25:AEY29,8,FALSE),"")</f>
        <v/>
      </c>
      <c r="AHA28" s="255" t="str">
        <f ca="1">IF(AGO28&lt;&gt;"",VLOOKUP(AGO28,AER25:AFF29,15,FALSE),"")</f>
        <v/>
      </c>
      <c r="AHB28" s="255" t="str">
        <f ca="1">IF(AGO28&lt;&gt;"",SUMPRODUCT((AJL3:AJL42=AGO28)*(AJO3:AJO42=AGO29)*AJR3:AJR42)+SUMPRODUCT((AJL3:AJL42=AGO28)*(AJO3:AJO42=AGO26)*AJR3:AJR42)+SUMPRODUCT((AJL3:AJL42=AGO28)*(AJO3:AJO42=AGO27)*AJR3:AJR42)+SUMPRODUCT((AJL3:AJL42=AGO29)*(AJO3:AJO42=AGO28)*AJS3:AJS42)+SUMPRODUCT((AJL3:AJL42=AGO26)*(AJO3:AJO42=AGO28)*AJS3:AJS42)+SUMPRODUCT((AJL3:AJL42=AGO27)*(AJO3:AJO42=AGO28)*AJS3:AJS42),"")</f>
        <v/>
      </c>
      <c r="AHC28" s="255" t="str">
        <f ca="1">IF(AGO28&lt;&gt;"",SUMPRODUCT((AJL3:AJL42=AGO28)*(AJO3:AJO42=AGO29)*AJT3:AJT42)+SUMPRODUCT((AJL3:AJL42=AGO28)*(AJO3:AJO42=AGO26)*AJT3:AJT42)+SUMPRODUCT((AJL3:AJL42=AGO28)*(AJO3:AJO42=AGO27)*AJT3:AJT42)+SUMPRODUCT((AJL3:AJL42=AGO29)*(AJO3:AJO42=AGO28)*AJU3:AJU42)+SUMPRODUCT((AJL3:AJL42=AGO26)*(AJO3:AJO42=AGO28)*AJU3:AJU42)+SUMPRODUCT((AJL3:AJL42=AGO27)*(AJO3:AJO42=AGO28)*AJU3:AJU42),"")</f>
        <v/>
      </c>
      <c r="AHD28" s="255" t="str">
        <f ca="1">IF(AGO28&lt;&gt;"",AGP28*4+AGQ28*2+AHB28+AHC28,"")</f>
        <v/>
      </c>
      <c r="AHE28" s="255" t="str">
        <f ca="1">IF(AGO28&lt;&gt;"",RANK(AHD28,AHD26:AHD29),"")</f>
        <v/>
      </c>
      <c r="AHF28" s="255">
        <f ca="1">SUMPRODUCT((AHD26:AHD29=AHD28)*(AGU26:AGU29&gt;AGU28))</f>
        <v>0</v>
      </c>
      <c r="AHG28" s="255">
        <f ca="1">SUMPRODUCT((AHD26:AHD29=AHD28)*(AGU26:AGU29=AGU28)*(AGX26:AGX29&gt;AGX28))</f>
        <v>0</v>
      </c>
      <c r="AHH28" s="255">
        <f ca="1">SUMPRODUCT((AHD25:AHD29=AHD28)*(AGU25:AGU29=AGU28)*(AGX25:AGX29=AGX28)*(AGY25:AGY29&gt;AGY28))</f>
        <v>0</v>
      </c>
      <c r="AHI28" s="255">
        <f ca="1">SUMPRODUCT((AHD25:AHD29=AHD28)*(AGU25:AGU29=AGU28)*(AGX25:AGX29=AGX28)*(AGY25:AGY29=AGY28)*(AGZ25:AGZ29&gt;AGZ28))</f>
        <v>0</v>
      </c>
      <c r="AHJ28" s="255">
        <f ca="1">SUMPRODUCT((AHD25:AHD29=AHD28)*(AGU25:AGU29=AGU28)*(AGX25:AGX29=AGX28)*(AGY25:AGY29=AGY28)*(AGZ25:AGZ29=AGZ28)*(AHA25:AHA29&gt;AHA28))</f>
        <v>0</v>
      </c>
      <c r="AHK28" s="255" t="str">
        <f t="shared" ca="1" si="1456"/>
        <v/>
      </c>
      <c r="AHL28" s="255" t="str">
        <f ca="1">IF(AGO28&lt;&gt;"",INDEX(AGO26:AGO29,MATCH(4,AHK26:AHK29,0),0),"")</f>
        <v/>
      </c>
      <c r="AHM28" s="255" t="str">
        <f ca="1">IF(AFN26&lt;&gt;"",AFN26,"")</f>
        <v/>
      </c>
      <c r="AHN28" s="255">
        <f ca="1">SUMPRODUCT((AJL3:AJL42=AHM28)*(AJO3:AJO42=AHM29)*(AJV3:AJV42="W"))+SUMPRODUCT((AJL3:AJL42=AHM28)*(AJO3:AJO42=AHM30)*(AJV3:AJV42="W"))+SUMPRODUCT((AJL3:AJL42=AHM28)*(AJO3:AJO42=AHM27)*(AJV3:AJV42="W"))+SUMPRODUCT((AJL3:AJL42=AHM29)*(AJO3:AJO42=AHM28)*(AJW3:AJW42="W"))+SUMPRODUCT((AJL3:AJL42=AHM30)*(AJO3:AJO42=AHM28)*(AJW3:AJW42="W"))+SUMPRODUCT((AJL3:AJL42=AHM27)*(AJO3:AJO42=AHM28)*(AJW3:AJW42="W"))</f>
        <v>0</v>
      </c>
      <c r="AHO28" s="255">
        <f ca="1">SUMPRODUCT((AJL3:AJL42=AHM28)*(AJO3:AJO42=AHM29)*(AJV3:AJV42="D"))+SUMPRODUCT((AJL3:AJL42=AHM28)*(AJO3:AJO42=AHM30)*(AJV3:AJV42="D"))+SUMPRODUCT((AJL3:AJL42=AHM28)*(AJO3:AJO42=AHM27)*(AJV3:AJV42="D"))+SUMPRODUCT((AJL3:AJL42=AHM29)*(AJO3:AJO42=AHM28)*(AJV3:AJV42="D"))+SUMPRODUCT((AJL3:AJL42=AHM30)*(AJO3:AJO42=AHM28)*(AJV3:AJV42="D"))+SUMPRODUCT((AJL3:AJL42=AHM27)*(AJO3:AJO42=AHM28)*(AJV3:AJV42="D"))</f>
        <v>0</v>
      </c>
      <c r="AHP28" s="255">
        <f ca="1">SUMPRODUCT((AJL3:AJL42=AHM28)*(AJO3:AJO42=AHM29)*(AJV3:AJV42="L"))+SUMPRODUCT((AJL3:AJL42=AHM28)*(AJO3:AJO42=AHM30)*(AJV3:AJV42="L"))+SUMPRODUCT((AJL3:AJL42=AHM28)*(AJO3:AJO42=AHM27)*(AJV3:AJV42="L"))+SUMPRODUCT((AJL3:AJL42=AHM29)*(AJO3:AJO42=AHM28)*(AJW3:AJW42="L"))+SUMPRODUCT((AJL3:AJL42=AHM30)*(AJO3:AJO42=AHM28)*(AJW3:AJW42="L"))+SUMPRODUCT((AJL3:AJL42=AHM27)*(AJO3:AJO42=AHM28)*(AJW3:AJW42="L"))</f>
        <v>0</v>
      </c>
      <c r="AHQ28" s="255">
        <f ca="1">IF(AHM28&lt;&gt;"",VLOOKUP(AHM28,AER4:AEV29,5,FALSE),0)</f>
        <v>0</v>
      </c>
      <c r="AHR28" s="255">
        <f ca="1">IF(AHM28&lt;&gt;"",VLOOKUP(AHM28,AER4:AEW29,6,FALSE),0)</f>
        <v>0</v>
      </c>
      <c r="AHS28" s="255">
        <f ca="1">AHQ28-AHR28+1000</f>
        <v>1000</v>
      </c>
      <c r="AHT28" s="255">
        <f ca="1">IF(AHM28&lt;&gt;"",VLOOKUP(AHM28,AER4:AEY29,8,FALSE),0)</f>
        <v>0</v>
      </c>
      <c r="AHU28" s="255">
        <f ca="1">IF(AHM28&lt;&gt;"",VLOOKUP(AHM28,AER4:AEZ29,9,FALSE),0)</f>
        <v>0</v>
      </c>
      <c r="AHV28" s="255">
        <f t="shared" ref="AHV28" ca="1" si="1588">AHT28-AHU28+1000</f>
        <v>1000</v>
      </c>
      <c r="AHW28" s="255" t="str">
        <f ca="1">IF(AHM28&lt;&gt;"",VLOOKUP(AHM28,AER25:AEV29,5,FALSE),"")</f>
        <v/>
      </c>
      <c r="AHX28" s="255" t="str">
        <f ca="1">IF(AHM28&lt;&gt;"",VLOOKUP(AHM28,AER25:AEY29,8,FALSE),"")</f>
        <v/>
      </c>
      <c r="AHY28" s="255" t="str">
        <f ca="1">IF(AHM28&lt;&gt;"",VLOOKUP(AHM28,AER25:AFF29,15,FALSE),"")</f>
        <v/>
      </c>
      <c r="AHZ28" s="255">
        <f ca="1">SUMPRODUCT((AJL3:AJL42=AHM28)*(AJO3:AJO42=AHM29)*AJR3:AJR42)+SUMPRODUCT((AJL3:AJL42=AHM28)*(AJO3:AJO42=AHM30)*AJR3:AJR42)+SUMPRODUCT((AJL3:AJL42=AHM28)*(AJO3:AJO42=AHM27)*AJR3:AJR42)+SUMPRODUCT((AJL3:AJL42=AHM29)*(AJO3:AJO42=AHM28)*AJS3:AJS42)+SUMPRODUCT((AJL3:AJL42=AHM30)*(AJO3:AJO42=AHM28)*AJS3:AJS42)+SUMPRODUCT((AJL3:AJL42=AHM27)*(AJO3:AJO42=AHM28)*AJS3:AJS42)</f>
        <v>0</v>
      </c>
      <c r="AIA28" s="255">
        <f ca="1">SUMPRODUCT((AJL3:AJL42=AHM28)*(AJO3:AJO42=AHM29)*AJT3:AJT42)+SUMPRODUCT((AJL3:AJL42=AHM28)*(AJO3:AJO42=AHM30)*AJT3:AJT42)+SUMPRODUCT((AJL3:AJL42=AHM28)*(AJO3:AJO42=AHM27)*AJT3:AJT42)+SUMPRODUCT((AJL3:AJL42=AHM29)*(AJO3:AJO42=AHM28)*AJU3:AJU42)+SUMPRODUCT((AJL3:AJL42=AHM30)*(AJO3:AJO42=AHM28)*AJU3:AJU42)+SUMPRODUCT((AJL3:AJL42=AHM27)*(AJO3:AJO42=AHM28)*AJU3:AJU42)</f>
        <v>0</v>
      </c>
      <c r="AIB28" s="255">
        <f t="shared" ref="AIB28" ca="1" si="1589">AHN28*4+AHO28*2+AHZ28+AIA28</f>
        <v>0</v>
      </c>
      <c r="AIC28" s="255" t="str">
        <f ca="1">IF(AHM28&lt;&gt;"",RANK(AIB28,AIB27:AIB30),"")</f>
        <v/>
      </c>
      <c r="AID28" s="255">
        <f ca="1">SUMPRODUCT((AIB27:AIB30=AIB28)*(AHS27:AHS30&gt;AHS28))</f>
        <v>0</v>
      </c>
      <c r="AIE28" s="255">
        <f ca="1">SUMPRODUCT((AIB27:AIB30=AIB28)*(AHS27:AHS30=AHS28)*(AHV27:AHV30&gt;AHV28))</f>
        <v>0</v>
      </c>
      <c r="AIF28" s="255">
        <f ca="1">SUMPRODUCT((AIB25:AIB29=AIB28)*(AHS25:AHS29=AHS28)*(AHV25:AHV29=AHV28)*(AHW25:AHW29&gt;AHW28))</f>
        <v>0</v>
      </c>
      <c r="AIG28" s="255">
        <f ca="1">SUMPRODUCT((AIB25:AIB29=AIB28)*(AHS25:AHS29=AHS28)*(AHV25:AHV29=AHV28)*(AHW25:AHW29=AHW28)*(AHX25:AHX29&gt;AHX28))</f>
        <v>0</v>
      </c>
      <c r="AIH28" s="255">
        <f ca="1">SUMPRODUCT((AIB25:AIB29=AIB28)*(AHS25:AHS29=AHS28)*(AHV25:AHV29=AHV28)*(AHW25:AHW29=AHW28)*(AHX25:AHX29=AHX28)*(AHY25:AHY29&gt;AHY28))</f>
        <v>0</v>
      </c>
      <c r="AII28" s="255" t="str">
        <f t="shared" ca="1" si="1551"/>
        <v/>
      </c>
      <c r="AIJ28" s="255" t="str">
        <f ca="1">IF(AHM28&lt;&gt;"",INDEX(AHM27:AHM29,MATCH(4,AII27:AII29,0),0),"")</f>
        <v/>
      </c>
      <c r="AIK28" s="255" t="str">
        <f ca="1">IF(AFO25&lt;&gt;"",AFO25,"")</f>
        <v/>
      </c>
      <c r="AIL28" s="255">
        <f ca="1">SUMPRODUCT((AJL3:AJL42=AIK28)*(AJO3:AJO42=AIK29)*(AJV3:AJV42="W"))+SUMPRODUCT((AJL3:AJL42=AIK28)*(AJO3:AJO42=AIK30)*(AJV3:AJV42="W"))+SUMPRODUCT((AJL3:AJL42=AIK28)*(AJO3:AJO42=AIK31)*(AJV3:AJV42="W"))+SUMPRODUCT((AJL3:AJL42=AIK29)*(AJO3:AJO42=AIK28)*(AJW3:AJW42="W"))+SUMPRODUCT((AJL3:AJL42=AIK30)*(AJO3:AJO42=AIK28)*(AJW3:AJW42="W"))+SUMPRODUCT((AJL3:AJL42=AIK31)*(AJO3:AJO42=AIK28)*(AJW3:AJW42="W"))</f>
        <v>0</v>
      </c>
      <c r="AIM28" s="255">
        <f ca="1">SUMPRODUCT((AJL3:AJL42=AIK28)*(AJO3:AJO42=AIK29)*(AJV3:AJV42="D"))+SUMPRODUCT((AJL3:AJL42=AIK28)*(AJO3:AJO42=AIK30)*(AJV3:AJV42="D"))+SUMPRODUCT((AJL3:AJL42=AIK28)*(AJO3:AJO42=AIK31)*(AJV3:AJV42="D"))+SUMPRODUCT((AJL3:AJL42=AIK29)*(AJO3:AJO42=AIK28)*(AJV3:AJV42="D"))+SUMPRODUCT((AJL3:AJL42=AIK30)*(AJO3:AJO42=AIK28)*(AJV3:AJV42="D"))+SUMPRODUCT((AJL3:AJL42=AIK31)*(AJO3:AJO42=AIK28)*(AJV3:AJV42="D"))</f>
        <v>0</v>
      </c>
      <c r="AIN28" s="255">
        <f ca="1">SUMPRODUCT((AJL3:AJL42=AIK28)*(AJO3:AJO42=AIK29)*(AJV3:AJV42="L"))+SUMPRODUCT((AJL3:AJL42=AIK28)*(AJO3:AJO42=AIK30)*(AJV3:AJV42="L"))+SUMPRODUCT((AJL3:AJL42=AIK28)*(AJO3:AJO42=AIK31)*(AJV3:AJV42="L"))+SUMPRODUCT((AJL3:AJL42=AIK29)*(AJO3:AJO42=AIK28)*(AJW3:AJW42="L"))+SUMPRODUCT((AJL3:AJL42=AIK30)*(AJO3:AJO42=AIK28)*(AJW3:AJW42="L"))+SUMPRODUCT((AJL3:AJL42=AIK31)*(AJO3:AJO42=AIK28)*(AJW3:AJW42="L"))</f>
        <v>0</v>
      </c>
      <c r="AIO28" s="255">
        <f ca="1">IF(AIK28&lt;&gt;"",VLOOKUP(AIK28,AER4:AEV29,5,FALSE),0)</f>
        <v>0</v>
      </c>
      <c r="AIP28" s="255">
        <f ca="1">IF(AIK28&lt;&gt;"",VLOOKUP(AIK28,AER4:AEW29,6,FALSE),0)</f>
        <v>0</v>
      </c>
      <c r="AIQ28" s="255">
        <f ca="1">AIO28-AIP28+1000</f>
        <v>1000</v>
      </c>
      <c r="AIR28" s="255">
        <f ca="1">IF(AIK28&lt;&gt;"",VLOOKUP(AIK28,AER4:AEY29,8,FALSE),0)</f>
        <v>0</v>
      </c>
      <c r="AIS28" s="255">
        <f ca="1">IF(AIK28&lt;&gt;"",VLOOKUP(AIK28,AER4:AEZ29,9,FALSE),0)</f>
        <v>0</v>
      </c>
      <c r="AIT28" s="255">
        <f ca="1">AIR28-AIS28+1000</f>
        <v>1000</v>
      </c>
      <c r="AIU28" s="255" t="str">
        <f ca="1">IF(AIK28&lt;&gt;"",VLOOKUP(AIK28,AER25:AEV29,5,FALSE),"")</f>
        <v/>
      </c>
      <c r="AIV28" s="255" t="str">
        <f ca="1">IF(AIK28&lt;&gt;"",VLOOKUP(AIK28,AER25:AEY29,8,FALSE),"")</f>
        <v/>
      </c>
      <c r="AIW28" s="255" t="str">
        <f ca="1">IF(AIK28&lt;&gt;"",VLOOKUP(AIK28,AER25:AFF29,15,FALSE),"")</f>
        <v/>
      </c>
      <c r="AIX28" s="255">
        <f ca="1">SUMPRODUCT((AJL3:AJL42=AIK28)*(AJO3:AJO42=AIK29)*AJR3:AJR42)+SUMPRODUCT((AJL3:AJL42=AIK28)*(AJO3:AJO42=AIK30)*AJR3:AJR42)+SUMPRODUCT((AJL3:AJL42=AIK28)*(AJO3:AJO42=AIK31)*AJR3:AJR42)+SUMPRODUCT((AJL3:AJL42=AIK29)*(AJO3:AJO42=AIK28)*AJS3:AJS42)+SUMPRODUCT((AJL3:AJL42=AIK30)*(AJO3:AJO42=AIK28)*AJS3:AJS42)+SUMPRODUCT((AJL3:AJL42=AIK31)*(AJO3:AJO42=AIK28)*AJS3:AJS42)</f>
        <v>0</v>
      </c>
      <c r="AIY28" s="255">
        <f ca="1">SUMPRODUCT((AJL3:AJL42=AIK28)*(AJO3:AJO42=AIK29)*AJT3:AJT42)+SUMPRODUCT((AJL3:AJL42=AIK28)*(AJO3:AJO42=AIK30)*AJT3:AJT42)+SUMPRODUCT((AJL3:AJL42=AIK28)*(AJO3:AJO42=AIK31)*AJT3:AJT42)+SUMPRODUCT((AJL3:AJL42=AIK29)*(AJO3:AJO42=AIK28)*AJU3:AJU42)+SUMPRODUCT((AJL3:AJL42=AIK30)*(AJO3:AJO42=AIK28)*AJU3:AJU42)+SUMPRODUCT((AJL3:AJL42=AIK31)*(AJO3:AJO42=AIK28)*AJU3:AJU42)</f>
        <v>0</v>
      </c>
      <c r="AIZ28" s="255">
        <f ca="1">AIL28*4+AIM28*2+AIX28+AIY28</f>
        <v>0</v>
      </c>
      <c r="AJA28" s="255" t="str">
        <f ca="1">IF(AIK28&lt;&gt;"",RANK(AIZ28,AIZ28:AIZ31),"")</f>
        <v/>
      </c>
      <c r="AJB28" s="255">
        <f ca="1">SUMPRODUCT((AIZ28:AIZ31=AIZ28)*(AIQ28:AIQ31&gt;AIQ28))</f>
        <v>0</v>
      </c>
      <c r="AJC28" s="255">
        <f ca="1">SUMPRODUCT((AIZ28:AIZ31=AIZ28)*(AIQ28:AIQ31=AIQ28)*(AIT28:AIT31&gt;AIT28))</f>
        <v>0</v>
      </c>
      <c r="AJD28" s="255">
        <f ca="1">SUMPRODUCT((AIZ25:AIZ29=AIZ28)*(AIQ25:AIQ29=AIQ28)*(AIT25:AIT29=AIT28)*(AIU25:AIU29&gt;AIU28))</f>
        <v>0</v>
      </c>
      <c r="AJE28" s="255">
        <f ca="1">SUMPRODUCT((AIZ25:AIZ29=AIZ28)*(AIQ25:AIQ29=AIQ28)*(AIT25:AIT29=AIT28)*(AIU25:AIU29=AIU28)*(AIV25:AIV29&gt;AIV28))</f>
        <v>0</v>
      </c>
      <c r="AJF28" s="255">
        <f ca="1">SUMPRODUCT((AIZ25:AIZ29=AIZ28)*(AIQ25:AIQ29=AIQ28)*(AIT25:AIT29=AIT28)*(AIU25:AIU29=AIU28)*(AIV25:AIV29=AIV28)*(AIW25:AIW29&gt;AIW28))</f>
        <v>0</v>
      </c>
      <c r="AJG28" s="255" t="str">
        <f t="shared" ref="AJG28:AJG29" ca="1" si="1590">IF(AIK28&lt;&gt;"",SUM(AJA28:AJF28)+3,"")</f>
        <v/>
      </c>
      <c r="AJH28" s="255" t="str">
        <f ca="1">IF(AIK28&lt;&gt;"",IF(AJG28=4,AIK28,AIK29),"")</f>
        <v/>
      </c>
      <c r="AJI28" s="255" t="str">
        <f ca="1">IF(AJH28&lt;&gt;"",AJH28,IF(AIJ28&lt;&gt;"",AIJ28,IF(AHL28&lt;&gt;"",AHL28,IF(AGN28&lt;&gt;"",AGN28,AFJ28))))</f>
        <v>France</v>
      </c>
      <c r="AJJ28" s="255">
        <v>4</v>
      </c>
      <c r="AJK28" s="255">
        <v>26</v>
      </c>
      <c r="AJL28" s="255" t="str">
        <f t="shared" si="58"/>
        <v>England</v>
      </c>
      <c r="AJM28" s="255" t="str">
        <f ca="1">IF(OFFSET('All Players'!$W35,0,AJM$1)&lt;&gt;"",OFFSET('All Players'!$W35,0,AJM$1),"")</f>
        <v/>
      </c>
      <c r="AJN28" s="255" t="str">
        <f ca="1">IF(OFFSET('All Players'!$Y35,0,AJM$1)&lt;&gt;"",OFFSET('All Players'!$Y35,0,AJM$1),"")</f>
        <v/>
      </c>
      <c r="AJO28" s="255" t="str">
        <f t="shared" si="59"/>
        <v>Australia</v>
      </c>
      <c r="AJP28" s="255" t="str">
        <f ca="1">IF(OFFSET('All Players'!$AA35,0,AJO$1)&lt;&gt;"",OFFSET('All Players'!$AA35,0,AJO$1),"")</f>
        <v/>
      </c>
      <c r="AJQ28" s="255" t="str">
        <f ca="1">IF(OFFSET('All Players'!$AC35,0,AJP$1)&lt;&gt;"",OFFSET('All Players'!$AC35,0,AJP$1),"")</f>
        <v/>
      </c>
      <c r="AJR28" s="255">
        <f t="shared" ca="1" si="60"/>
        <v>0</v>
      </c>
      <c r="AJS28" s="255">
        <f t="shared" ca="1" si="61"/>
        <v>0</v>
      </c>
      <c r="AJT28" s="255">
        <f t="shared" ca="1" si="62"/>
        <v>0</v>
      </c>
      <c r="AJU28" s="255">
        <f t="shared" ca="1" si="63"/>
        <v>0</v>
      </c>
      <c r="AJV28" s="255" t="str">
        <f t="shared" ca="1" si="64"/>
        <v/>
      </c>
      <c r="AJW28" s="255" t="str">
        <f t="shared" ca="1" si="65"/>
        <v/>
      </c>
      <c r="AJX28" s="255">
        <f ca="1">VLOOKUP(AJY28,AOP25:AOQ29,2,FALSE)</f>
        <v>1</v>
      </c>
      <c r="AJY28" s="255" t="s">
        <v>38</v>
      </c>
      <c r="AJZ28" s="255">
        <f t="shared" ca="1" si="1312"/>
        <v>0</v>
      </c>
      <c r="AKA28" s="255">
        <f t="shared" ca="1" si="1313"/>
        <v>0</v>
      </c>
      <c r="AKB28" s="255">
        <f t="shared" ca="1" si="1314"/>
        <v>0</v>
      </c>
      <c r="AKC28" s="255">
        <f t="shared" ca="1" si="1315"/>
        <v>0</v>
      </c>
      <c r="AKD28" s="255">
        <f t="shared" ca="1" si="1457"/>
        <v>0</v>
      </c>
      <c r="AKE28" s="255">
        <f t="shared" ca="1" si="1316"/>
        <v>1000</v>
      </c>
      <c r="AKF28" s="255">
        <f t="shared" ca="1" si="1458"/>
        <v>0</v>
      </c>
      <c r="AKG28" s="255">
        <f t="shared" ca="1" si="1459"/>
        <v>0</v>
      </c>
      <c r="AKH28" s="255">
        <f t="shared" ca="1" si="1317"/>
        <v>1000</v>
      </c>
      <c r="AKI28" s="255">
        <f t="shared" ca="1" si="1318"/>
        <v>0</v>
      </c>
      <c r="AKJ28" s="255">
        <f ca="1">SUMIF(AOS:AOS,AJY28,AOY:AOY)+SUMIF(AOV:AOV,AJY28,AOZ:AOZ)</f>
        <v>0</v>
      </c>
      <c r="AKK28" s="255">
        <f ca="1">SUMIF(AOS:AOS,AJY28,APA:APA)+SUMIF(AOV:AOV,AJY28,APB:APB)</f>
        <v>0</v>
      </c>
      <c r="AKL28" s="255">
        <f t="shared" ca="1" si="1319"/>
        <v>0</v>
      </c>
      <c r="AKM28" s="255">
        <v>18</v>
      </c>
      <c r="AKN28" s="255">
        <f t="shared" ca="1" si="1460"/>
        <v>1</v>
      </c>
      <c r="AKP28" s="255">
        <f ca="1">RANK(AKL28,AKL$25:AKL$29)+COUNTIF(AKL$25:AKL28,AKL28)-1</f>
        <v>4</v>
      </c>
      <c r="AKQ28" s="255" t="str">
        <f ca="1">INDEX(AJY$25:AJY$29,MATCH(4,AKP$25:AKP$29,0),0)</f>
        <v>Canada</v>
      </c>
      <c r="AKR28" s="255">
        <f t="shared" ca="1" si="1461"/>
        <v>1</v>
      </c>
      <c r="AKS28" s="255" t="str">
        <f ca="1">IF(AND(AKS27&lt;&gt;"",AKR28=1),AKQ28,"")</f>
        <v>Canada</v>
      </c>
      <c r="AKT28" s="255" t="str">
        <f ca="1">IF(AND(AKT27&lt;&gt;"",AKR29=2),AKQ29,"")</f>
        <v/>
      </c>
      <c r="AKX28" s="255" t="str">
        <f t="shared" ca="1" si="1462"/>
        <v>Canada</v>
      </c>
      <c r="AKY28" s="255">
        <f ca="1">SUMPRODUCT((AOS3:AOS42=AKX28)*(AOV3:AOV42=AKX29)*(APC3:APC42="W"))+SUMPRODUCT((AOS3:AOS42=AKX28)*(AOV3:AOV42=AKX25)*(APC3:APC42="W"))+SUMPRODUCT((AOS3:AOS42=AKX28)*(AOV3:AOV42=AKX26)*(APC3:APC42="W"))+SUMPRODUCT((AOS3:AOS42=AKX28)*(AOV3:AOV42=AKX27)*(APC3:APC42="W"))+SUMPRODUCT((AOS3:AOS42=AKX29)*(AOV3:AOV42=AKX28)*(APD3:APD42="W"))+SUMPRODUCT((AOS3:AOS42=AKX25)*(AOV3:AOV42=AKX28)*(APD3:APD42="W"))+SUMPRODUCT((AOS3:AOS42=AKX26)*(AOV3:AOV42=AKX28)*(APD3:APD42="W"))+SUMPRODUCT((AOS3:AOS42=AKX27)*(AOV3:AOV42=AKX28)*(APD3:APD42="W"))</f>
        <v>0</v>
      </c>
      <c r="AKZ28" s="255">
        <f ca="1">SUMPRODUCT((AOS3:AOS42=AKX28)*(AOV3:AOV42=AKX29)*(APC3:APC42="D"))+SUMPRODUCT((AOS3:AOS42=AKX28)*(AOV3:AOV42=AKX25)*(APC3:APC42="D"))+SUMPRODUCT((AOS3:AOS42=AKX28)*(AOV3:AOV42=AKX26)*(APC3:APC42="D"))+SUMPRODUCT((AOS3:AOS42=AKX28)*(AOV3:AOV42=AKX27)*(APC3:APC42="D"))+SUMPRODUCT((AOS3:AOS42=AKX29)*(AOV3:AOV42=AKX28)*(APC3:APC42="D"))+SUMPRODUCT((AOS3:AOS42=AKX25)*(AOV3:AOV42=AKX28)*(APC3:APC42="D"))+SUMPRODUCT((AOS3:AOS42=AKX26)*(AOV3:AOV42=AKX28)*(APC3:APC42="D"))+SUMPRODUCT((AOS3:AOS42=AKX27)*(AOV3:AOV42=AKX28)*(APC3:APC42="D"))</f>
        <v>0</v>
      </c>
      <c r="ALA28" s="255">
        <f ca="1">SUMPRODUCT((AOS3:AOS42=AKX28)*(AOV3:AOV42=AKX29)*(APC3:APC42="L"))+SUMPRODUCT((AOS3:AOS42=AKX28)*(AOV3:AOV42=AKX25)*(APC3:APC42="L"))+SUMPRODUCT((AOS3:AOS42=AKX28)*(AOV3:AOV42=AKX26)*(APC3:APC42="L"))+SUMPRODUCT((AOS3:AOS42=AKX28)*(AOV3:AOV42=AKX27)*(APC3:APC42="L"))+SUMPRODUCT((AOS3:AOS42=AKX29)*(AOV3:AOV42=AKX28)*(APD3:APD42="L"))+SUMPRODUCT((AOS3:AOS42=AKX25)*(AOV3:AOV42=AKX28)*(APD3:APD42="L"))+SUMPRODUCT((AOS3:AOS42=AKX26)*(AOV3:AOV42=AKX28)*(APD3:APD42="L"))+SUMPRODUCT((AOS3:AOS42=AKX27)*(AOV3:AOV42=AKX28)*(APD3:APD42="L"))</f>
        <v>0</v>
      </c>
      <c r="ALB28" s="255">
        <f ca="1">IF(AKX28&lt;&gt;"",VLOOKUP(AKX28,AJY4:AKC29,5,FALSE),0)</f>
        <v>0</v>
      </c>
      <c r="ALC28" s="255">
        <f ca="1">IF(AKX28&lt;&gt;"",VLOOKUP(AKX28,AJY4:AKD29,6,FALSE),0)</f>
        <v>0</v>
      </c>
      <c r="ALD28" s="255">
        <f ca="1">ALB28-ALC28+1000</f>
        <v>1000</v>
      </c>
      <c r="ALE28" s="255">
        <f ca="1">IF(AKX28&lt;&gt;"",VLOOKUP(AKX28,AJY4:AKF29,8,FALSE),0)</f>
        <v>0</v>
      </c>
      <c r="ALF28" s="255">
        <f ca="1">IF(AKX28&lt;&gt;"",VLOOKUP(AKX28,AJY4:AKG29,9,FALSE),0)</f>
        <v>0</v>
      </c>
      <c r="ALG28" s="255">
        <f ca="1">IF(AKX28&lt;&gt;"",ALE28-ALF28+1000,"")</f>
        <v>1000</v>
      </c>
      <c r="ALH28" s="255">
        <f ca="1">IF(AKX28&lt;&gt;"",VLOOKUP(AKX28,AJY25:AKC29,5,FALSE),"")</f>
        <v>0</v>
      </c>
      <c r="ALI28" s="255">
        <f ca="1">IF(AKX28&lt;&gt;"",VLOOKUP(AKX28,AJY25:AKF29,8,FALSE),"")</f>
        <v>0</v>
      </c>
      <c r="ALJ28" s="255">
        <f ca="1">IF(AKX28&lt;&gt;"",VLOOKUP(AKX28,AJY25:AKM29,15,FALSE),"")</f>
        <v>18</v>
      </c>
      <c r="ALK28" s="255">
        <f ca="1">SUMPRODUCT((AOS3:AOS42=AKX28)*(AOV3:AOV42=AKX29)*AOY3:AOY42)+SUMPRODUCT((AOS3:AOS42=AKX28)*(AOV3:AOV42=AKX25)*AOY3:AOY42)+SUMPRODUCT((AOS3:AOS42=AKX28)*(AOV3:AOV42=AKX26)*AOY3:AOY42)+SUMPRODUCT((AOS3:AOS42=AKX28)*(AOV3:AOV42=AKX27)*AOY3:AOY42)+SUMPRODUCT((AOS3:AOS42=AKX29)*(AOV3:AOV42=AKX28)*AOZ3:AOZ42)+SUMPRODUCT((AOS3:AOS42=AKX25)*(AOV3:AOV42=AKX28)*AOZ3:AOZ42)+SUMPRODUCT((AOS3:AOS42=AKX26)*(AOV3:AOV42=AKX28)*AOZ3:AOZ42)+SUMPRODUCT((AOS3:AOS42=AKX27)*(AOV3:AOV42=AKX28)*AOZ3:AOZ42)</f>
        <v>0</v>
      </c>
      <c r="ALL28" s="255">
        <f ca="1">SUMPRODUCT((AOS3:AOS42=AKX28)*(AOV3:AOV42=AKX29)*APA3:APA42)+SUMPRODUCT((AOS3:AOS42=AKX28)*(AOV3:AOV42=AKX25)*APA3:APA42)+SUMPRODUCT((AOS3:AOS42=AKX28)*(AOV3:AOV42=AKX26)*APA3:APA42)+SUMPRODUCT((AOS3:AOS42=AKX28)*(AOV3:AOV42=AKX27)*APA3:APA42)+SUMPRODUCT((AOS3:AOS42=AKX29)*(AOV3:AOV42=AKX28)*APB3:APB42)+SUMPRODUCT((AOS3:AOS42=AKX25)*(AOV3:AOV42=AKX28)*APB3:APB42)+SUMPRODUCT((AOS3:AOS42=AKX26)*(AOV3:AOV42=AKX28)*APB3:APB42)+SUMPRODUCT((AOS3:AOS42=AKX27)*(AOV3:AOV42=AKX28)*APB3:APB42)</f>
        <v>0</v>
      </c>
      <c r="ALM28" s="255">
        <f ca="1">IF(AKX28&lt;&gt;"",AKY28*4+AKZ28*2+ALK28+ALL28,"")</f>
        <v>0</v>
      </c>
      <c r="ALN28" s="255">
        <f ca="1">IF(AKX28&lt;&gt;"",RANK(ALM28,ALM25:ALM29),"")</f>
        <v>1</v>
      </c>
      <c r="ALO28" s="255">
        <f ca="1">SUMPRODUCT((ALM25:ALM29=ALM28)*(ALD25:ALD29&gt;ALD28))</f>
        <v>0</v>
      </c>
      <c r="ALP28" s="255">
        <f ca="1">SUMPRODUCT((ALM25:ALM29=ALM28)*(ALD25:ALD29=ALD28)*(ALG25:ALG29&gt;ALG28))</f>
        <v>0</v>
      </c>
      <c r="ALQ28" s="255">
        <f ca="1">SUMPRODUCT((ALM25:ALM29=ALM28)*(ALD25:ALD29=ALD28)*(ALG25:ALG29=ALG28)*(ALH25:ALH29&gt;ALH28))</f>
        <v>0</v>
      </c>
      <c r="ALR28" s="255">
        <f ca="1">SUMPRODUCT((ALM25:ALM29=ALM28)*(ALD25:ALD29=ALD28)*(ALG25:ALG29=ALG28)*(ALH25:ALH29=ALH28)*(ALI25:ALI29&gt;ALI28))</f>
        <v>0</v>
      </c>
      <c r="ALS28" s="255">
        <f ca="1">SUMPRODUCT((ALM25:ALM29=ALM28)*(ALD25:ALD29=ALD28)*(ALG25:ALG29=ALG28)*(ALH25:ALH29=ALH28)*(ALI25:ALI29=ALI28)*(ALJ25:ALJ29&gt;ALJ28))</f>
        <v>0</v>
      </c>
      <c r="ALT28" s="255">
        <f t="shared" ca="1" si="1320"/>
        <v>1</v>
      </c>
      <c r="ALU28" s="255" t="str">
        <f ca="1">IF(AKX28&lt;&gt;"",INDEX(AKX25:AKX29,MATCH(4,ALT25:ALT29,0),0),"")</f>
        <v>France</v>
      </c>
      <c r="ALV28" s="255" t="str">
        <f ca="1">IF(AKT27&lt;&gt;"",AKT27,"")</f>
        <v/>
      </c>
      <c r="ALW28" s="255" t="str">
        <f ca="1">IF(ALV28&lt;&gt;"",SUMPRODUCT((AOS3:AOS42=ALV28)*(AOV3:AOV42=ALV29)*(APC3:APC42="W"))+SUMPRODUCT((AOS3:AOS42=ALV28)*(AOV3:AOV42=ALV26)*(APC3:APC42="W"))+SUMPRODUCT((AOS3:AOS42=ALV28)*(AOV3:AOV42=ALV27)*(APC3:APC42="W"))+SUMPRODUCT((AOS3:AOS42=ALV29)*(AOV3:AOV42=ALV28)*(APD3:APD42="W"))+SUMPRODUCT((AOS3:AOS42=ALV26)*(AOV3:AOV42=ALV28)*(APD3:APD42="W"))+SUMPRODUCT((AOS3:AOS42=ALV27)*(AOV3:AOV42=ALV28)*(APD3:APD42="W")),"")</f>
        <v/>
      </c>
      <c r="ALX28" s="255" t="str">
        <f ca="1">IF(ALV28&lt;&gt;"",SUMPRODUCT((AOS3:AOS42=ALV28)*(AOV3:AOV42=ALV29)*(APC3:APC42="D"))+SUMPRODUCT((AOS3:AOS42=ALV28)*(AOV3:AOV42=ALV26)*(APC3:APC42="D"))+SUMPRODUCT((AOS3:AOS42=ALV28)*(AOV3:AOV42=ALV27)*(APC3:APC42="D"))+SUMPRODUCT((AOS3:AOS42=ALV29)*(AOV3:AOV42=ALV28)*(APC3:APC42="D"))+SUMPRODUCT((AOS3:AOS42=ALV26)*(AOV3:AOV42=ALV28)*(APC3:APC42="D"))+SUMPRODUCT((AOS3:AOS42=ALV27)*(AOV3:AOV42=ALV28)*(APC3:APC42="D")),"")</f>
        <v/>
      </c>
      <c r="ALY28" s="255" t="str">
        <f ca="1">IF(ALV28&lt;&gt;"",SUMPRODUCT((AOS3:AOS42=ALV28)*(AOV3:AOV42=ALV29)*(APC3:APC42="L"))+SUMPRODUCT((AOS3:AOS42=ALV28)*(AOV3:AOV42=ALV26)*(APC3:APC42="L"))+SUMPRODUCT((AOS3:AOS42=ALV28)*(AOV3:AOV42=ALV27)*(APC3:APC42="L"))+SUMPRODUCT((AOS3:AOS42=ALV29)*(AOV3:AOV42=ALV28)*(APD3:APD42="L"))+SUMPRODUCT((AOS3:AOS42=ALV26)*(AOV3:AOV42=ALV28)*(APD3:APD42="L"))+SUMPRODUCT((AOS3:AOS42=ALV27)*(AOV3:AOV42=ALV28)*(APD3:APD42="L")),"")</f>
        <v/>
      </c>
      <c r="ALZ28" s="255">
        <f ca="1">IF(ALV28&lt;&gt;"",VLOOKUP(ALV28,AJY4:AKC29,5,FALSE),0)</f>
        <v>0</v>
      </c>
      <c r="AMA28" s="255">
        <f ca="1">IF(ALV28&lt;&gt;"",VLOOKUP(ALV28,AJY4:AKD29,6,FALSE),0)</f>
        <v>0</v>
      </c>
      <c r="AMB28" s="255">
        <f ca="1">ALZ28-AMA28+1000</f>
        <v>1000</v>
      </c>
      <c r="AMC28" s="255">
        <f ca="1">IF(ALV28&lt;&gt;"",VLOOKUP(ALV28,AJY4:AKF29,8,FALSE),0)</f>
        <v>0</v>
      </c>
      <c r="AMD28" s="255">
        <f ca="1">IF(ALV28&lt;&gt;"",VLOOKUP(ALV28,AJY4:AKG29,9,FALSE),0)</f>
        <v>0</v>
      </c>
      <c r="AME28" s="255" t="str">
        <f ca="1">IF(ALV28&lt;&gt;"",AMC28-AMD28+1000,"")</f>
        <v/>
      </c>
      <c r="AMF28" s="255" t="str">
        <f ca="1">IF(ALV28&lt;&gt;"",VLOOKUP(ALV28,AJY25:AKC29,5,FALSE),"")</f>
        <v/>
      </c>
      <c r="AMG28" s="255" t="str">
        <f ca="1">IF(ALV28&lt;&gt;"",VLOOKUP(ALV28,AJY25:AKF29,8,FALSE),"")</f>
        <v/>
      </c>
      <c r="AMH28" s="255" t="str">
        <f ca="1">IF(ALV28&lt;&gt;"",VLOOKUP(ALV28,AJY25:AKM29,15,FALSE),"")</f>
        <v/>
      </c>
      <c r="AMI28" s="255" t="str">
        <f ca="1">IF(ALV28&lt;&gt;"",SUMPRODUCT((AOS3:AOS42=ALV28)*(AOV3:AOV42=ALV29)*AOY3:AOY42)+SUMPRODUCT((AOS3:AOS42=ALV28)*(AOV3:AOV42=ALV26)*AOY3:AOY42)+SUMPRODUCT((AOS3:AOS42=ALV28)*(AOV3:AOV42=ALV27)*AOY3:AOY42)+SUMPRODUCT((AOS3:AOS42=ALV29)*(AOV3:AOV42=ALV28)*AOZ3:AOZ42)+SUMPRODUCT((AOS3:AOS42=ALV26)*(AOV3:AOV42=ALV28)*AOZ3:AOZ42)+SUMPRODUCT((AOS3:AOS42=ALV27)*(AOV3:AOV42=ALV28)*AOZ3:AOZ42),"")</f>
        <v/>
      </c>
      <c r="AMJ28" s="255" t="str">
        <f ca="1">IF(ALV28&lt;&gt;"",SUMPRODUCT((AOS3:AOS42=ALV28)*(AOV3:AOV42=ALV29)*APA3:APA42)+SUMPRODUCT((AOS3:AOS42=ALV28)*(AOV3:AOV42=ALV26)*APA3:APA42)+SUMPRODUCT((AOS3:AOS42=ALV28)*(AOV3:AOV42=ALV27)*APA3:APA42)+SUMPRODUCT((AOS3:AOS42=ALV29)*(AOV3:AOV42=ALV28)*APB3:APB42)+SUMPRODUCT((AOS3:AOS42=ALV26)*(AOV3:AOV42=ALV28)*APB3:APB42)+SUMPRODUCT((AOS3:AOS42=ALV27)*(AOV3:AOV42=ALV28)*APB3:APB42),"")</f>
        <v/>
      </c>
      <c r="AMK28" s="255" t="str">
        <f ca="1">IF(ALV28&lt;&gt;"",ALW28*4+ALX28*2+AMI28+AMJ28,"")</f>
        <v/>
      </c>
      <c r="AML28" s="255" t="str">
        <f ca="1">IF(ALV28&lt;&gt;"",RANK(AMK28,AMK26:AMK29),"")</f>
        <v/>
      </c>
      <c r="AMM28" s="255">
        <f ca="1">SUMPRODUCT((AMK26:AMK29=AMK28)*(AMB26:AMB29&gt;AMB28))</f>
        <v>0</v>
      </c>
      <c r="AMN28" s="255">
        <f ca="1">SUMPRODUCT((AMK26:AMK29=AMK28)*(AMB26:AMB29=AMB28)*(AME26:AME29&gt;AME28))</f>
        <v>0</v>
      </c>
      <c r="AMO28" s="255">
        <f ca="1">SUMPRODUCT((AMK25:AMK29=AMK28)*(AMB25:AMB29=AMB28)*(AME25:AME29=AME28)*(AMF25:AMF29&gt;AMF28))</f>
        <v>0</v>
      </c>
      <c r="AMP28" s="255">
        <f ca="1">SUMPRODUCT((AMK25:AMK29=AMK28)*(AMB25:AMB29=AMB28)*(AME25:AME29=AME28)*(AMF25:AMF29=AMF28)*(AMG25:AMG29&gt;AMG28))</f>
        <v>0</v>
      </c>
      <c r="AMQ28" s="255">
        <f ca="1">SUMPRODUCT((AMK25:AMK29=AMK28)*(AMB25:AMB29=AMB28)*(AME25:AME29=AME28)*(AMF25:AMF29=AMF28)*(AMG25:AMG29=AMG28)*(AMH25:AMH29&gt;AMH28))</f>
        <v>0</v>
      </c>
      <c r="AMR28" s="255" t="str">
        <f t="shared" ca="1" si="1465"/>
        <v/>
      </c>
      <c r="AMS28" s="255" t="str">
        <f ca="1">IF(ALV28&lt;&gt;"",INDEX(ALV26:ALV29,MATCH(4,AMR26:AMR29,0),0),"")</f>
        <v/>
      </c>
      <c r="AMT28" s="255" t="str">
        <f ca="1">IF(AKU26&lt;&gt;"",AKU26,"")</f>
        <v/>
      </c>
      <c r="AMU28" s="255">
        <f ca="1">SUMPRODUCT((AOS3:AOS42=AMT28)*(AOV3:AOV42=AMT29)*(APC3:APC42="W"))+SUMPRODUCT((AOS3:AOS42=AMT28)*(AOV3:AOV42=AMT30)*(APC3:APC42="W"))+SUMPRODUCT((AOS3:AOS42=AMT28)*(AOV3:AOV42=AMT27)*(APC3:APC42="W"))+SUMPRODUCT((AOS3:AOS42=AMT29)*(AOV3:AOV42=AMT28)*(APD3:APD42="W"))+SUMPRODUCT((AOS3:AOS42=AMT30)*(AOV3:AOV42=AMT28)*(APD3:APD42="W"))+SUMPRODUCT((AOS3:AOS42=AMT27)*(AOV3:AOV42=AMT28)*(APD3:APD42="W"))</f>
        <v>0</v>
      </c>
      <c r="AMV28" s="255">
        <f ca="1">SUMPRODUCT((AOS3:AOS42=AMT28)*(AOV3:AOV42=AMT29)*(APC3:APC42="D"))+SUMPRODUCT((AOS3:AOS42=AMT28)*(AOV3:AOV42=AMT30)*(APC3:APC42="D"))+SUMPRODUCT((AOS3:AOS42=AMT28)*(AOV3:AOV42=AMT27)*(APC3:APC42="D"))+SUMPRODUCT((AOS3:AOS42=AMT29)*(AOV3:AOV42=AMT28)*(APC3:APC42="D"))+SUMPRODUCT((AOS3:AOS42=AMT30)*(AOV3:AOV42=AMT28)*(APC3:APC42="D"))+SUMPRODUCT((AOS3:AOS42=AMT27)*(AOV3:AOV42=AMT28)*(APC3:APC42="D"))</f>
        <v>0</v>
      </c>
      <c r="AMW28" s="255">
        <f ca="1">SUMPRODUCT((AOS3:AOS42=AMT28)*(AOV3:AOV42=AMT29)*(APC3:APC42="L"))+SUMPRODUCT((AOS3:AOS42=AMT28)*(AOV3:AOV42=AMT30)*(APC3:APC42="L"))+SUMPRODUCT((AOS3:AOS42=AMT28)*(AOV3:AOV42=AMT27)*(APC3:APC42="L"))+SUMPRODUCT((AOS3:AOS42=AMT29)*(AOV3:AOV42=AMT28)*(APD3:APD42="L"))+SUMPRODUCT((AOS3:AOS42=AMT30)*(AOV3:AOV42=AMT28)*(APD3:APD42="L"))+SUMPRODUCT((AOS3:AOS42=AMT27)*(AOV3:AOV42=AMT28)*(APD3:APD42="L"))</f>
        <v>0</v>
      </c>
      <c r="AMX28" s="255">
        <f ca="1">IF(AMT28&lt;&gt;"",VLOOKUP(AMT28,AJY4:AKC29,5,FALSE),0)</f>
        <v>0</v>
      </c>
      <c r="AMY28" s="255">
        <f ca="1">IF(AMT28&lt;&gt;"",VLOOKUP(AMT28,AJY4:AKD29,6,FALSE),0)</f>
        <v>0</v>
      </c>
      <c r="AMZ28" s="255">
        <f ca="1">AMX28-AMY28+1000</f>
        <v>1000</v>
      </c>
      <c r="ANA28" s="255">
        <f ca="1">IF(AMT28&lt;&gt;"",VLOOKUP(AMT28,AJY4:AKF29,8,FALSE),0)</f>
        <v>0</v>
      </c>
      <c r="ANB28" s="255">
        <f ca="1">IF(AMT28&lt;&gt;"",VLOOKUP(AMT28,AJY4:AKG29,9,FALSE),0)</f>
        <v>0</v>
      </c>
      <c r="ANC28" s="255">
        <f t="shared" ref="ANC28" ca="1" si="1591">ANA28-ANB28+1000</f>
        <v>1000</v>
      </c>
      <c r="AND28" s="255" t="str">
        <f ca="1">IF(AMT28&lt;&gt;"",VLOOKUP(AMT28,AJY25:AKC29,5,FALSE),"")</f>
        <v/>
      </c>
      <c r="ANE28" s="255" t="str">
        <f ca="1">IF(AMT28&lt;&gt;"",VLOOKUP(AMT28,AJY25:AKF29,8,FALSE),"")</f>
        <v/>
      </c>
      <c r="ANF28" s="255" t="str">
        <f ca="1">IF(AMT28&lt;&gt;"",VLOOKUP(AMT28,AJY25:AKM29,15,FALSE),"")</f>
        <v/>
      </c>
      <c r="ANG28" s="255">
        <f ca="1">SUMPRODUCT((AOS3:AOS42=AMT28)*(AOV3:AOV42=AMT29)*AOY3:AOY42)+SUMPRODUCT((AOS3:AOS42=AMT28)*(AOV3:AOV42=AMT30)*AOY3:AOY42)+SUMPRODUCT((AOS3:AOS42=AMT28)*(AOV3:AOV42=AMT27)*AOY3:AOY42)+SUMPRODUCT((AOS3:AOS42=AMT29)*(AOV3:AOV42=AMT28)*AOZ3:AOZ42)+SUMPRODUCT((AOS3:AOS42=AMT30)*(AOV3:AOV42=AMT28)*AOZ3:AOZ42)+SUMPRODUCT((AOS3:AOS42=AMT27)*(AOV3:AOV42=AMT28)*AOZ3:AOZ42)</f>
        <v>0</v>
      </c>
      <c r="ANH28" s="255">
        <f ca="1">SUMPRODUCT((AOS3:AOS42=AMT28)*(AOV3:AOV42=AMT29)*APA3:APA42)+SUMPRODUCT((AOS3:AOS42=AMT28)*(AOV3:AOV42=AMT30)*APA3:APA42)+SUMPRODUCT((AOS3:AOS42=AMT28)*(AOV3:AOV42=AMT27)*APA3:APA42)+SUMPRODUCT((AOS3:AOS42=AMT29)*(AOV3:AOV42=AMT28)*APB3:APB42)+SUMPRODUCT((AOS3:AOS42=AMT30)*(AOV3:AOV42=AMT28)*APB3:APB42)+SUMPRODUCT((AOS3:AOS42=AMT27)*(AOV3:AOV42=AMT28)*APB3:APB42)</f>
        <v>0</v>
      </c>
      <c r="ANI28" s="255">
        <f t="shared" ref="ANI28" ca="1" si="1592">AMU28*4+AMV28*2+ANG28+ANH28</f>
        <v>0</v>
      </c>
      <c r="ANJ28" s="255" t="str">
        <f ca="1">IF(AMT28&lt;&gt;"",RANK(ANI28,ANI27:ANI30),"")</f>
        <v/>
      </c>
      <c r="ANK28" s="255">
        <f ca="1">SUMPRODUCT((ANI27:ANI30=ANI28)*(AMZ27:AMZ30&gt;AMZ28))</f>
        <v>0</v>
      </c>
      <c r="ANL28" s="255">
        <f ca="1">SUMPRODUCT((ANI27:ANI30=ANI28)*(AMZ27:AMZ30=AMZ28)*(ANC27:ANC30&gt;ANC28))</f>
        <v>0</v>
      </c>
      <c r="ANM28" s="255">
        <f ca="1">SUMPRODUCT((ANI25:ANI29=ANI28)*(AMZ25:AMZ29=AMZ28)*(ANC25:ANC29=ANC28)*(AND25:AND29&gt;AND28))</f>
        <v>0</v>
      </c>
      <c r="ANN28" s="255">
        <f ca="1">SUMPRODUCT((ANI25:ANI29=ANI28)*(AMZ25:AMZ29=AMZ28)*(ANC25:ANC29=ANC28)*(AND25:AND29=AND28)*(ANE25:ANE29&gt;ANE28))</f>
        <v>0</v>
      </c>
      <c r="ANO28" s="255">
        <f ca="1">SUMPRODUCT((ANI25:ANI29=ANI28)*(AMZ25:AMZ29=AMZ28)*(ANC25:ANC29=ANC28)*(AND25:AND29=AND28)*(ANE25:ANE29=ANE28)*(ANF25:ANF29&gt;ANF28))</f>
        <v>0</v>
      </c>
      <c r="ANP28" s="255" t="str">
        <f t="shared" ca="1" si="1553"/>
        <v/>
      </c>
      <c r="ANQ28" s="255" t="str">
        <f ca="1">IF(AMT28&lt;&gt;"",INDEX(AMT27:AMT29,MATCH(4,ANP27:ANP29,0),0),"")</f>
        <v/>
      </c>
      <c r="ANR28" s="255" t="str">
        <f ca="1">IF(AKV25&lt;&gt;"",AKV25,"")</f>
        <v/>
      </c>
      <c r="ANS28" s="255">
        <f ca="1">SUMPRODUCT((AOS3:AOS42=ANR28)*(AOV3:AOV42=ANR29)*(APC3:APC42="W"))+SUMPRODUCT((AOS3:AOS42=ANR28)*(AOV3:AOV42=ANR30)*(APC3:APC42="W"))+SUMPRODUCT((AOS3:AOS42=ANR28)*(AOV3:AOV42=ANR31)*(APC3:APC42="W"))+SUMPRODUCT((AOS3:AOS42=ANR29)*(AOV3:AOV42=ANR28)*(APD3:APD42="W"))+SUMPRODUCT((AOS3:AOS42=ANR30)*(AOV3:AOV42=ANR28)*(APD3:APD42="W"))+SUMPRODUCT((AOS3:AOS42=ANR31)*(AOV3:AOV42=ANR28)*(APD3:APD42="W"))</f>
        <v>0</v>
      </c>
      <c r="ANT28" s="255">
        <f ca="1">SUMPRODUCT((AOS3:AOS42=ANR28)*(AOV3:AOV42=ANR29)*(APC3:APC42="D"))+SUMPRODUCT((AOS3:AOS42=ANR28)*(AOV3:AOV42=ANR30)*(APC3:APC42="D"))+SUMPRODUCT((AOS3:AOS42=ANR28)*(AOV3:AOV42=ANR31)*(APC3:APC42="D"))+SUMPRODUCT((AOS3:AOS42=ANR29)*(AOV3:AOV42=ANR28)*(APC3:APC42="D"))+SUMPRODUCT((AOS3:AOS42=ANR30)*(AOV3:AOV42=ANR28)*(APC3:APC42="D"))+SUMPRODUCT((AOS3:AOS42=ANR31)*(AOV3:AOV42=ANR28)*(APC3:APC42="D"))</f>
        <v>0</v>
      </c>
      <c r="ANU28" s="255">
        <f ca="1">SUMPRODUCT((AOS3:AOS42=ANR28)*(AOV3:AOV42=ANR29)*(APC3:APC42="L"))+SUMPRODUCT((AOS3:AOS42=ANR28)*(AOV3:AOV42=ANR30)*(APC3:APC42="L"))+SUMPRODUCT((AOS3:AOS42=ANR28)*(AOV3:AOV42=ANR31)*(APC3:APC42="L"))+SUMPRODUCT((AOS3:AOS42=ANR29)*(AOV3:AOV42=ANR28)*(APD3:APD42="L"))+SUMPRODUCT((AOS3:AOS42=ANR30)*(AOV3:AOV42=ANR28)*(APD3:APD42="L"))+SUMPRODUCT((AOS3:AOS42=ANR31)*(AOV3:AOV42=ANR28)*(APD3:APD42="L"))</f>
        <v>0</v>
      </c>
      <c r="ANV28" s="255">
        <f ca="1">IF(ANR28&lt;&gt;"",VLOOKUP(ANR28,AJY4:AKC29,5,FALSE),0)</f>
        <v>0</v>
      </c>
      <c r="ANW28" s="255">
        <f ca="1">IF(ANR28&lt;&gt;"",VLOOKUP(ANR28,AJY4:AKD29,6,FALSE),0)</f>
        <v>0</v>
      </c>
      <c r="ANX28" s="255">
        <f ca="1">ANV28-ANW28+1000</f>
        <v>1000</v>
      </c>
      <c r="ANY28" s="255">
        <f ca="1">IF(ANR28&lt;&gt;"",VLOOKUP(ANR28,AJY4:AKF29,8,FALSE),0)</f>
        <v>0</v>
      </c>
      <c r="ANZ28" s="255">
        <f ca="1">IF(ANR28&lt;&gt;"",VLOOKUP(ANR28,AJY4:AKG29,9,FALSE),0)</f>
        <v>0</v>
      </c>
      <c r="AOA28" s="255">
        <f ca="1">ANY28-ANZ28+1000</f>
        <v>1000</v>
      </c>
      <c r="AOB28" s="255" t="str">
        <f ca="1">IF(ANR28&lt;&gt;"",VLOOKUP(ANR28,AJY25:AKC29,5,FALSE),"")</f>
        <v/>
      </c>
      <c r="AOC28" s="255" t="str">
        <f ca="1">IF(ANR28&lt;&gt;"",VLOOKUP(ANR28,AJY25:AKF29,8,FALSE),"")</f>
        <v/>
      </c>
      <c r="AOD28" s="255" t="str">
        <f ca="1">IF(ANR28&lt;&gt;"",VLOOKUP(ANR28,AJY25:AKM29,15,FALSE),"")</f>
        <v/>
      </c>
      <c r="AOE28" s="255">
        <f ca="1">SUMPRODUCT((AOS3:AOS42=ANR28)*(AOV3:AOV42=ANR29)*AOY3:AOY42)+SUMPRODUCT((AOS3:AOS42=ANR28)*(AOV3:AOV42=ANR30)*AOY3:AOY42)+SUMPRODUCT((AOS3:AOS42=ANR28)*(AOV3:AOV42=ANR31)*AOY3:AOY42)+SUMPRODUCT((AOS3:AOS42=ANR29)*(AOV3:AOV42=ANR28)*AOZ3:AOZ42)+SUMPRODUCT((AOS3:AOS42=ANR30)*(AOV3:AOV42=ANR28)*AOZ3:AOZ42)+SUMPRODUCT((AOS3:AOS42=ANR31)*(AOV3:AOV42=ANR28)*AOZ3:AOZ42)</f>
        <v>0</v>
      </c>
      <c r="AOF28" s="255">
        <f ca="1">SUMPRODUCT((AOS3:AOS42=ANR28)*(AOV3:AOV42=ANR29)*APA3:APA42)+SUMPRODUCT((AOS3:AOS42=ANR28)*(AOV3:AOV42=ANR30)*APA3:APA42)+SUMPRODUCT((AOS3:AOS42=ANR28)*(AOV3:AOV42=ANR31)*APA3:APA42)+SUMPRODUCT((AOS3:AOS42=ANR29)*(AOV3:AOV42=ANR28)*APB3:APB42)+SUMPRODUCT((AOS3:AOS42=ANR30)*(AOV3:AOV42=ANR28)*APB3:APB42)+SUMPRODUCT((AOS3:AOS42=ANR31)*(AOV3:AOV42=ANR28)*APB3:APB42)</f>
        <v>0</v>
      </c>
      <c r="AOG28" s="255">
        <f ca="1">ANS28*4+ANT28*2+AOE28+AOF28</f>
        <v>0</v>
      </c>
      <c r="AOH28" s="255" t="str">
        <f ca="1">IF(ANR28&lt;&gt;"",RANK(AOG28,AOG28:AOG31),"")</f>
        <v/>
      </c>
      <c r="AOI28" s="255">
        <f ca="1">SUMPRODUCT((AOG28:AOG31=AOG28)*(ANX28:ANX31&gt;ANX28))</f>
        <v>0</v>
      </c>
      <c r="AOJ28" s="255">
        <f ca="1">SUMPRODUCT((AOG28:AOG31=AOG28)*(ANX28:ANX31=ANX28)*(AOA28:AOA31&gt;AOA28))</f>
        <v>0</v>
      </c>
      <c r="AOK28" s="255">
        <f ca="1">SUMPRODUCT((AOG25:AOG29=AOG28)*(ANX25:ANX29=ANX28)*(AOA25:AOA29=AOA28)*(AOB25:AOB29&gt;AOB28))</f>
        <v>0</v>
      </c>
      <c r="AOL28" s="255">
        <f ca="1">SUMPRODUCT((AOG25:AOG29=AOG28)*(ANX25:ANX29=ANX28)*(AOA25:AOA29=AOA28)*(AOB25:AOB29=AOB28)*(AOC25:AOC29&gt;AOC28))</f>
        <v>0</v>
      </c>
      <c r="AOM28" s="255">
        <f ca="1">SUMPRODUCT((AOG25:AOG29=AOG28)*(ANX25:ANX29=ANX28)*(AOA25:AOA29=AOA28)*(AOB25:AOB29=AOB28)*(AOC25:AOC29=AOC28)*(AOD25:AOD29&gt;AOD28))</f>
        <v>0</v>
      </c>
      <c r="AON28" s="255" t="str">
        <f t="shared" ref="AON28:AON29" ca="1" si="1593">IF(ANR28&lt;&gt;"",SUM(AOH28:AOM28)+3,"")</f>
        <v/>
      </c>
      <c r="AOO28" s="255" t="str">
        <f ca="1">IF(ANR28&lt;&gt;"",IF(AON28=4,ANR28,ANR29),"")</f>
        <v/>
      </c>
      <c r="AOP28" s="255" t="str">
        <f ca="1">IF(AOO28&lt;&gt;"",AOO28,IF(ANQ28&lt;&gt;"",ANQ28,IF(AMS28&lt;&gt;"",AMS28,IF(ALU28&lt;&gt;"",ALU28,AKQ28))))</f>
        <v>France</v>
      </c>
      <c r="AOQ28" s="255">
        <v>4</v>
      </c>
      <c r="AOR28" s="255">
        <v>26</v>
      </c>
      <c r="AOS28" s="255" t="str">
        <f t="shared" si="66"/>
        <v>England</v>
      </c>
      <c r="AOT28" s="255" t="str">
        <f ca="1">IF(OFFSET('All Players'!$W35,0,AOT$1)&lt;&gt;"",OFFSET('All Players'!$W35,0,AOT$1),"")</f>
        <v/>
      </c>
      <c r="AOU28" s="255" t="str">
        <f ca="1">IF(OFFSET('All Players'!$Y35,0,AOT$1)&lt;&gt;"",OFFSET('All Players'!$Y35,0,AOT$1),"")</f>
        <v/>
      </c>
      <c r="AOV28" s="255" t="str">
        <f t="shared" si="67"/>
        <v>Australia</v>
      </c>
      <c r="AOW28" s="255" t="str">
        <f ca="1">IF(OFFSET('All Players'!$AA35,0,AOV$1)&lt;&gt;"",OFFSET('All Players'!$AA35,0,AOV$1),"")</f>
        <v/>
      </c>
      <c r="AOX28" s="255" t="str">
        <f ca="1">IF(OFFSET('All Players'!$AC35,0,AOW$1)&lt;&gt;"",OFFSET('All Players'!$AC35,0,AOW$1),"")</f>
        <v/>
      </c>
      <c r="AOY28" s="255">
        <f t="shared" ca="1" si="68"/>
        <v>0</v>
      </c>
      <c r="AOZ28" s="255">
        <f t="shared" ca="1" si="69"/>
        <v>0</v>
      </c>
      <c r="APA28" s="255">
        <f t="shared" ca="1" si="70"/>
        <v>0</v>
      </c>
      <c r="APB28" s="255">
        <f t="shared" ca="1" si="71"/>
        <v>0</v>
      </c>
      <c r="APC28" s="255" t="str">
        <f t="shared" ca="1" si="72"/>
        <v/>
      </c>
      <c r="APD28" s="255" t="str">
        <f t="shared" ca="1" si="73"/>
        <v/>
      </c>
      <c r="APE28" s="255">
        <f ca="1">VLOOKUP(APF28,ATW25:ATX29,2,FALSE)</f>
        <v>1</v>
      </c>
      <c r="APF28" s="255" t="s">
        <v>38</v>
      </c>
      <c r="APG28" s="255">
        <f t="shared" ca="1" si="1321"/>
        <v>0</v>
      </c>
      <c r="APH28" s="255">
        <f t="shared" ca="1" si="1322"/>
        <v>0</v>
      </c>
      <c r="API28" s="255">
        <f t="shared" ca="1" si="1323"/>
        <v>0</v>
      </c>
      <c r="APJ28" s="255">
        <f t="shared" ca="1" si="1324"/>
        <v>0</v>
      </c>
      <c r="APK28" s="255">
        <f t="shared" ca="1" si="1466"/>
        <v>0</v>
      </c>
      <c r="APL28" s="255">
        <f t="shared" ca="1" si="1325"/>
        <v>1000</v>
      </c>
      <c r="APM28" s="255">
        <f t="shared" ca="1" si="1467"/>
        <v>0</v>
      </c>
      <c r="APN28" s="255">
        <f t="shared" ca="1" si="1468"/>
        <v>0</v>
      </c>
      <c r="APO28" s="255">
        <f t="shared" ca="1" si="1326"/>
        <v>1000</v>
      </c>
      <c r="APP28" s="255">
        <f t="shared" ca="1" si="1327"/>
        <v>0</v>
      </c>
      <c r="APQ28" s="255">
        <f ca="1">SUMIF(ATZ:ATZ,APF28,AUF:AUF)+SUMIF(AUC:AUC,APF28,AUG:AUG)</f>
        <v>0</v>
      </c>
      <c r="APR28" s="255">
        <f ca="1">SUMIF(ATZ:ATZ,APF28,AUH:AUH)+SUMIF(AUC:AUC,APF28,AUI:AUI)</f>
        <v>0</v>
      </c>
      <c r="APS28" s="255">
        <f t="shared" ca="1" si="1328"/>
        <v>0</v>
      </c>
      <c r="APT28" s="255">
        <v>18</v>
      </c>
      <c r="APU28" s="255">
        <f t="shared" ca="1" si="1469"/>
        <v>1</v>
      </c>
      <c r="APW28" s="255">
        <f ca="1">RANK(APS28,APS$25:APS$29)+COUNTIF(APS$25:APS28,APS28)-1</f>
        <v>4</v>
      </c>
      <c r="APX28" s="255" t="str">
        <f ca="1">INDEX(APF$25:APF$29,MATCH(4,APW$25:APW$29,0),0)</f>
        <v>Canada</v>
      </c>
      <c r="APY28" s="255">
        <f t="shared" ca="1" si="1470"/>
        <v>1</v>
      </c>
      <c r="APZ28" s="255" t="str">
        <f ca="1">IF(AND(APZ27&lt;&gt;"",APY28=1),APX28,"")</f>
        <v>Canada</v>
      </c>
      <c r="AQA28" s="255" t="str">
        <f ca="1">IF(AND(AQA27&lt;&gt;"",APY29=2),APX29,"")</f>
        <v/>
      </c>
      <c r="AQE28" s="255" t="str">
        <f t="shared" ca="1" si="1471"/>
        <v>Canada</v>
      </c>
      <c r="AQF28" s="255">
        <f ca="1">SUMPRODUCT((ATZ3:ATZ42=AQE28)*(AUC3:AUC42=AQE29)*(AUJ3:AUJ42="W"))+SUMPRODUCT((ATZ3:ATZ42=AQE28)*(AUC3:AUC42=AQE25)*(AUJ3:AUJ42="W"))+SUMPRODUCT((ATZ3:ATZ42=AQE28)*(AUC3:AUC42=AQE26)*(AUJ3:AUJ42="W"))+SUMPRODUCT((ATZ3:ATZ42=AQE28)*(AUC3:AUC42=AQE27)*(AUJ3:AUJ42="W"))+SUMPRODUCT((ATZ3:ATZ42=AQE29)*(AUC3:AUC42=AQE28)*(AUK3:AUK42="W"))+SUMPRODUCT((ATZ3:ATZ42=AQE25)*(AUC3:AUC42=AQE28)*(AUK3:AUK42="W"))+SUMPRODUCT((ATZ3:ATZ42=AQE26)*(AUC3:AUC42=AQE28)*(AUK3:AUK42="W"))+SUMPRODUCT((ATZ3:ATZ42=AQE27)*(AUC3:AUC42=AQE28)*(AUK3:AUK42="W"))</f>
        <v>0</v>
      </c>
      <c r="AQG28" s="255">
        <f ca="1">SUMPRODUCT((ATZ3:ATZ42=AQE28)*(AUC3:AUC42=AQE29)*(AUJ3:AUJ42="D"))+SUMPRODUCT((ATZ3:ATZ42=AQE28)*(AUC3:AUC42=AQE25)*(AUJ3:AUJ42="D"))+SUMPRODUCT((ATZ3:ATZ42=AQE28)*(AUC3:AUC42=AQE26)*(AUJ3:AUJ42="D"))+SUMPRODUCT((ATZ3:ATZ42=AQE28)*(AUC3:AUC42=AQE27)*(AUJ3:AUJ42="D"))+SUMPRODUCT((ATZ3:ATZ42=AQE29)*(AUC3:AUC42=AQE28)*(AUJ3:AUJ42="D"))+SUMPRODUCT((ATZ3:ATZ42=AQE25)*(AUC3:AUC42=AQE28)*(AUJ3:AUJ42="D"))+SUMPRODUCT((ATZ3:ATZ42=AQE26)*(AUC3:AUC42=AQE28)*(AUJ3:AUJ42="D"))+SUMPRODUCT((ATZ3:ATZ42=AQE27)*(AUC3:AUC42=AQE28)*(AUJ3:AUJ42="D"))</f>
        <v>0</v>
      </c>
      <c r="AQH28" s="255">
        <f ca="1">SUMPRODUCT((ATZ3:ATZ42=AQE28)*(AUC3:AUC42=AQE29)*(AUJ3:AUJ42="L"))+SUMPRODUCT((ATZ3:ATZ42=AQE28)*(AUC3:AUC42=AQE25)*(AUJ3:AUJ42="L"))+SUMPRODUCT((ATZ3:ATZ42=AQE28)*(AUC3:AUC42=AQE26)*(AUJ3:AUJ42="L"))+SUMPRODUCT((ATZ3:ATZ42=AQE28)*(AUC3:AUC42=AQE27)*(AUJ3:AUJ42="L"))+SUMPRODUCT((ATZ3:ATZ42=AQE29)*(AUC3:AUC42=AQE28)*(AUK3:AUK42="L"))+SUMPRODUCT((ATZ3:ATZ42=AQE25)*(AUC3:AUC42=AQE28)*(AUK3:AUK42="L"))+SUMPRODUCT((ATZ3:ATZ42=AQE26)*(AUC3:AUC42=AQE28)*(AUK3:AUK42="L"))+SUMPRODUCT((ATZ3:ATZ42=AQE27)*(AUC3:AUC42=AQE28)*(AUK3:AUK42="L"))</f>
        <v>0</v>
      </c>
      <c r="AQI28" s="255">
        <f ca="1">IF(AQE28&lt;&gt;"",VLOOKUP(AQE28,APF4:APJ29,5,FALSE),0)</f>
        <v>0</v>
      </c>
      <c r="AQJ28" s="255">
        <f ca="1">IF(AQE28&lt;&gt;"",VLOOKUP(AQE28,APF4:APK29,6,FALSE),0)</f>
        <v>0</v>
      </c>
      <c r="AQK28" s="255">
        <f ca="1">AQI28-AQJ28+1000</f>
        <v>1000</v>
      </c>
      <c r="AQL28" s="255">
        <f ca="1">IF(AQE28&lt;&gt;"",VLOOKUP(AQE28,APF4:APM29,8,FALSE),0)</f>
        <v>0</v>
      </c>
      <c r="AQM28" s="255">
        <f ca="1">IF(AQE28&lt;&gt;"",VLOOKUP(AQE28,APF4:APN29,9,FALSE),0)</f>
        <v>0</v>
      </c>
      <c r="AQN28" s="255">
        <f ca="1">IF(AQE28&lt;&gt;"",AQL28-AQM28+1000,"")</f>
        <v>1000</v>
      </c>
      <c r="AQO28" s="255">
        <f ca="1">IF(AQE28&lt;&gt;"",VLOOKUP(AQE28,APF25:APJ29,5,FALSE),"")</f>
        <v>0</v>
      </c>
      <c r="AQP28" s="255">
        <f ca="1">IF(AQE28&lt;&gt;"",VLOOKUP(AQE28,APF25:APM29,8,FALSE),"")</f>
        <v>0</v>
      </c>
      <c r="AQQ28" s="255">
        <f ca="1">IF(AQE28&lt;&gt;"",VLOOKUP(AQE28,APF25:APT29,15,FALSE),"")</f>
        <v>18</v>
      </c>
      <c r="AQR28" s="255">
        <f ca="1">SUMPRODUCT((ATZ3:ATZ42=AQE28)*(AUC3:AUC42=AQE29)*AUF3:AUF42)+SUMPRODUCT((ATZ3:ATZ42=AQE28)*(AUC3:AUC42=AQE25)*AUF3:AUF42)+SUMPRODUCT((ATZ3:ATZ42=AQE28)*(AUC3:AUC42=AQE26)*AUF3:AUF42)+SUMPRODUCT((ATZ3:ATZ42=AQE28)*(AUC3:AUC42=AQE27)*AUF3:AUF42)+SUMPRODUCT((ATZ3:ATZ42=AQE29)*(AUC3:AUC42=AQE28)*AUG3:AUG42)+SUMPRODUCT((ATZ3:ATZ42=AQE25)*(AUC3:AUC42=AQE28)*AUG3:AUG42)+SUMPRODUCT((ATZ3:ATZ42=AQE26)*(AUC3:AUC42=AQE28)*AUG3:AUG42)+SUMPRODUCT((ATZ3:ATZ42=AQE27)*(AUC3:AUC42=AQE28)*AUG3:AUG42)</f>
        <v>0</v>
      </c>
      <c r="AQS28" s="255">
        <f ca="1">SUMPRODUCT((ATZ3:ATZ42=AQE28)*(AUC3:AUC42=AQE29)*AUH3:AUH42)+SUMPRODUCT((ATZ3:ATZ42=AQE28)*(AUC3:AUC42=AQE25)*AUH3:AUH42)+SUMPRODUCT((ATZ3:ATZ42=AQE28)*(AUC3:AUC42=AQE26)*AUH3:AUH42)+SUMPRODUCT((ATZ3:ATZ42=AQE28)*(AUC3:AUC42=AQE27)*AUH3:AUH42)+SUMPRODUCT((ATZ3:ATZ42=AQE29)*(AUC3:AUC42=AQE28)*AUI3:AUI42)+SUMPRODUCT((ATZ3:ATZ42=AQE25)*(AUC3:AUC42=AQE28)*AUI3:AUI42)+SUMPRODUCT((ATZ3:ATZ42=AQE26)*(AUC3:AUC42=AQE28)*AUI3:AUI42)+SUMPRODUCT((ATZ3:ATZ42=AQE27)*(AUC3:AUC42=AQE28)*AUI3:AUI42)</f>
        <v>0</v>
      </c>
      <c r="AQT28" s="255">
        <f ca="1">IF(AQE28&lt;&gt;"",AQF28*4+AQG28*2+AQR28+AQS28,"")</f>
        <v>0</v>
      </c>
      <c r="AQU28" s="255">
        <f ca="1">IF(AQE28&lt;&gt;"",RANK(AQT28,AQT25:AQT29),"")</f>
        <v>1</v>
      </c>
      <c r="AQV28" s="255">
        <f ca="1">SUMPRODUCT((AQT25:AQT29=AQT28)*(AQK25:AQK29&gt;AQK28))</f>
        <v>0</v>
      </c>
      <c r="AQW28" s="255">
        <f ca="1">SUMPRODUCT((AQT25:AQT29=AQT28)*(AQK25:AQK29=AQK28)*(AQN25:AQN29&gt;AQN28))</f>
        <v>0</v>
      </c>
      <c r="AQX28" s="255">
        <f ca="1">SUMPRODUCT((AQT25:AQT29=AQT28)*(AQK25:AQK29=AQK28)*(AQN25:AQN29=AQN28)*(AQO25:AQO29&gt;AQO28))</f>
        <v>0</v>
      </c>
      <c r="AQY28" s="255">
        <f ca="1">SUMPRODUCT((AQT25:AQT29=AQT28)*(AQK25:AQK29=AQK28)*(AQN25:AQN29=AQN28)*(AQO25:AQO29=AQO28)*(AQP25:AQP29&gt;AQP28))</f>
        <v>0</v>
      </c>
      <c r="AQZ28" s="255">
        <f ca="1">SUMPRODUCT((AQT25:AQT29=AQT28)*(AQK25:AQK29=AQK28)*(AQN25:AQN29=AQN28)*(AQO25:AQO29=AQO28)*(AQP25:AQP29=AQP28)*(AQQ25:AQQ29&gt;AQQ28))</f>
        <v>0</v>
      </c>
      <c r="ARA28" s="255">
        <f t="shared" ca="1" si="1329"/>
        <v>1</v>
      </c>
      <c r="ARB28" s="255" t="str">
        <f ca="1">IF(AQE28&lt;&gt;"",INDEX(AQE25:AQE29,MATCH(4,ARA25:ARA29,0),0),"")</f>
        <v>France</v>
      </c>
      <c r="ARC28" s="255" t="str">
        <f ca="1">IF(AQA27&lt;&gt;"",AQA27,"")</f>
        <v/>
      </c>
      <c r="ARD28" s="255" t="str">
        <f ca="1">IF(ARC28&lt;&gt;"",SUMPRODUCT((ATZ3:ATZ42=ARC28)*(AUC3:AUC42=ARC29)*(AUJ3:AUJ42="W"))+SUMPRODUCT((ATZ3:ATZ42=ARC28)*(AUC3:AUC42=ARC26)*(AUJ3:AUJ42="W"))+SUMPRODUCT((ATZ3:ATZ42=ARC28)*(AUC3:AUC42=ARC27)*(AUJ3:AUJ42="W"))+SUMPRODUCT((ATZ3:ATZ42=ARC29)*(AUC3:AUC42=ARC28)*(AUK3:AUK42="W"))+SUMPRODUCT((ATZ3:ATZ42=ARC26)*(AUC3:AUC42=ARC28)*(AUK3:AUK42="W"))+SUMPRODUCT((ATZ3:ATZ42=ARC27)*(AUC3:AUC42=ARC28)*(AUK3:AUK42="W")),"")</f>
        <v/>
      </c>
      <c r="ARE28" s="255" t="str">
        <f ca="1">IF(ARC28&lt;&gt;"",SUMPRODUCT((ATZ3:ATZ42=ARC28)*(AUC3:AUC42=ARC29)*(AUJ3:AUJ42="D"))+SUMPRODUCT((ATZ3:ATZ42=ARC28)*(AUC3:AUC42=ARC26)*(AUJ3:AUJ42="D"))+SUMPRODUCT((ATZ3:ATZ42=ARC28)*(AUC3:AUC42=ARC27)*(AUJ3:AUJ42="D"))+SUMPRODUCT((ATZ3:ATZ42=ARC29)*(AUC3:AUC42=ARC28)*(AUJ3:AUJ42="D"))+SUMPRODUCT((ATZ3:ATZ42=ARC26)*(AUC3:AUC42=ARC28)*(AUJ3:AUJ42="D"))+SUMPRODUCT((ATZ3:ATZ42=ARC27)*(AUC3:AUC42=ARC28)*(AUJ3:AUJ42="D")),"")</f>
        <v/>
      </c>
      <c r="ARF28" s="255" t="str">
        <f ca="1">IF(ARC28&lt;&gt;"",SUMPRODUCT((ATZ3:ATZ42=ARC28)*(AUC3:AUC42=ARC29)*(AUJ3:AUJ42="L"))+SUMPRODUCT((ATZ3:ATZ42=ARC28)*(AUC3:AUC42=ARC26)*(AUJ3:AUJ42="L"))+SUMPRODUCT((ATZ3:ATZ42=ARC28)*(AUC3:AUC42=ARC27)*(AUJ3:AUJ42="L"))+SUMPRODUCT((ATZ3:ATZ42=ARC29)*(AUC3:AUC42=ARC28)*(AUK3:AUK42="L"))+SUMPRODUCT((ATZ3:ATZ42=ARC26)*(AUC3:AUC42=ARC28)*(AUK3:AUK42="L"))+SUMPRODUCT((ATZ3:ATZ42=ARC27)*(AUC3:AUC42=ARC28)*(AUK3:AUK42="L")),"")</f>
        <v/>
      </c>
      <c r="ARG28" s="255">
        <f ca="1">IF(ARC28&lt;&gt;"",VLOOKUP(ARC28,APF4:APJ29,5,FALSE),0)</f>
        <v>0</v>
      </c>
      <c r="ARH28" s="255">
        <f ca="1">IF(ARC28&lt;&gt;"",VLOOKUP(ARC28,APF4:APK29,6,FALSE),0)</f>
        <v>0</v>
      </c>
      <c r="ARI28" s="255">
        <f ca="1">ARG28-ARH28+1000</f>
        <v>1000</v>
      </c>
      <c r="ARJ28" s="255">
        <f ca="1">IF(ARC28&lt;&gt;"",VLOOKUP(ARC28,APF4:APM29,8,FALSE),0)</f>
        <v>0</v>
      </c>
      <c r="ARK28" s="255">
        <f ca="1">IF(ARC28&lt;&gt;"",VLOOKUP(ARC28,APF4:APN29,9,FALSE),0)</f>
        <v>0</v>
      </c>
      <c r="ARL28" s="255" t="str">
        <f ca="1">IF(ARC28&lt;&gt;"",ARJ28-ARK28+1000,"")</f>
        <v/>
      </c>
      <c r="ARM28" s="255" t="str">
        <f ca="1">IF(ARC28&lt;&gt;"",VLOOKUP(ARC28,APF25:APJ29,5,FALSE),"")</f>
        <v/>
      </c>
      <c r="ARN28" s="255" t="str">
        <f ca="1">IF(ARC28&lt;&gt;"",VLOOKUP(ARC28,APF25:APM29,8,FALSE),"")</f>
        <v/>
      </c>
      <c r="ARO28" s="255" t="str">
        <f ca="1">IF(ARC28&lt;&gt;"",VLOOKUP(ARC28,APF25:APT29,15,FALSE),"")</f>
        <v/>
      </c>
      <c r="ARP28" s="255" t="str">
        <f ca="1">IF(ARC28&lt;&gt;"",SUMPRODUCT((ATZ3:ATZ42=ARC28)*(AUC3:AUC42=ARC29)*AUF3:AUF42)+SUMPRODUCT((ATZ3:ATZ42=ARC28)*(AUC3:AUC42=ARC26)*AUF3:AUF42)+SUMPRODUCT((ATZ3:ATZ42=ARC28)*(AUC3:AUC42=ARC27)*AUF3:AUF42)+SUMPRODUCT((ATZ3:ATZ42=ARC29)*(AUC3:AUC42=ARC28)*AUG3:AUG42)+SUMPRODUCT((ATZ3:ATZ42=ARC26)*(AUC3:AUC42=ARC28)*AUG3:AUG42)+SUMPRODUCT((ATZ3:ATZ42=ARC27)*(AUC3:AUC42=ARC28)*AUG3:AUG42),"")</f>
        <v/>
      </c>
      <c r="ARQ28" s="255" t="str">
        <f ca="1">IF(ARC28&lt;&gt;"",SUMPRODUCT((ATZ3:ATZ42=ARC28)*(AUC3:AUC42=ARC29)*AUH3:AUH42)+SUMPRODUCT((ATZ3:ATZ42=ARC28)*(AUC3:AUC42=ARC26)*AUH3:AUH42)+SUMPRODUCT((ATZ3:ATZ42=ARC28)*(AUC3:AUC42=ARC27)*AUH3:AUH42)+SUMPRODUCT((ATZ3:ATZ42=ARC29)*(AUC3:AUC42=ARC28)*AUI3:AUI42)+SUMPRODUCT((ATZ3:ATZ42=ARC26)*(AUC3:AUC42=ARC28)*AUI3:AUI42)+SUMPRODUCT((ATZ3:ATZ42=ARC27)*(AUC3:AUC42=ARC28)*AUI3:AUI42),"")</f>
        <v/>
      </c>
      <c r="ARR28" s="255" t="str">
        <f ca="1">IF(ARC28&lt;&gt;"",ARD28*4+ARE28*2+ARP28+ARQ28,"")</f>
        <v/>
      </c>
      <c r="ARS28" s="255" t="str">
        <f ca="1">IF(ARC28&lt;&gt;"",RANK(ARR28,ARR26:ARR29),"")</f>
        <v/>
      </c>
      <c r="ART28" s="255">
        <f ca="1">SUMPRODUCT((ARR26:ARR29=ARR28)*(ARI26:ARI29&gt;ARI28))</f>
        <v>0</v>
      </c>
      <c r="ARU28" s="255">
        <f ca="1">SUMPRODUCT((ARR26:ARR29=ARR28)*(ARI26:ARI29=ARI28)*(ARL26:ARL29&gt;ARL28))</f>
        <v>0</v>
      </c>
      <c r="ARV28" s="255">
        <f ca="1">SUMPRODUCT((ARR25:ARR29=ARR28)*(ARI25:ARI29=ARI28)*(ARL25:ARL29=ARL28)*(ARM25:ARM29&gt;ARM28))</f>
        <v>0</v>
      </c>
      <c r="ARW28" s="255">
        <f ca="1">SUMPRODUCT((ARR25:ARR29=ARR28)*(ARI25:ARI29=ARI28)*(ARL25:ARL29=ARL28)*(ARM25:ARM29=ARM28)*(ARN25:ARN29&gt;ARN28))</f>
        <v>0</v>
      </c>
      <c r="ARX28" s="255">
        <f ca="1">SUMPRODUCT((ARR25:ARR29=ARR28)*(ARI25:ARI29=ARI28)*(ARL25:ARL29=ARL28)*(ARM25:ARM29=ARM28)*(ARN25:ARN29=ARN28)*(ARO25:ARO29&gt;ARO28))</f>
        <v>0</v>
      </c>
      <c r="ARY28" s="255" t="str">
        <f t="shared" ca="1" si="1474"/>
        <v/>
      </c>
      <c r="ARZ28" s="255" t="str">
        <f ca="1">IF(ARC28&lt;&gt;"",INDEX(ARC26:ARC29,MATCH(4,ARY26:ARY29,0),0),"")</f>
        <v/>
      </c>
      <c r="ASA28" s="255" t="str">
        <f ca="1">IF(AQB26&lt;&gt;"",AQB26,"")</f>
        <v/>
      </c>
      <c r="ASB28" s="255">
        <f ca="1">SUMPRODUCT((ATZ3:ATZ42=ASA28)*(AUC3:AUC42=ASA29)*(AUJ3:AUJ42="W"))+SUMPRODUCT((ATZ3:ATZ42=ASA28)*(AUC3:AUC42=ASA30)*(AUJ3:AUJ42="W"))+SUMPRODUCT((ATZ3:ATZ42=ASA28)*(AUC3:AUC42=ASA27)*(AUJ3:AUJ42="W"))+SUMPRODUCT((ATZ3:ATZ42=ASA29)*(AUC3:AUC42=ASA28)*(AUK3:AUK42="W"))+SUMPRODUCT((ATZ3:ATZ42=ASA30)*(AUC3:AUC42=ASA28)*(AUK3:AUK42="W"))+SUMPRODUCT((ATZ3:ATZ42=ASA27)*(AUC3:AUC42=ASA28)*(AUK3:AUK42="W"))</f>
        <v>0</v>
      </c>
      <c r="ASC28" s="255">
        <f ca="1">SUMPRODUCT((ATZ3:ATZ42=ASA28)*(AUC3:AUC42=ASA29)*(AUJ3:AUJ42="D"))+SUMPRODUCT((ATZ3:ATZ42=ASA28)*(AUC3:AUC42=ASA30)*(AUJ3:AUJ42="D"))+SUMPRODUCT((ATZ3:ATZ42=ASA28)*(AUC3:AUC42=ASA27)*(AUJ3:AUJ42="D"))+SUMPRODUCT((ATZ3:ATZ42=ASA29)*(AUC3:AUC42=ASA28)*(AUJ3:AUJ42="D"))+SUMPRODUCT((ATZ3:ATZ42=ASA30)*(AUC3:AUC42=ASA28)*(AUJ3:AUJ42="D"))+SUMPRODUCT((ATZ3:ATZ42=ASA27)*(AUC3:AUC42=ASA28)*(AUJ3:AUJ42="D"))</f>
        <v>0</v>
      </c>
      <c r="ASD28" s="255">
        <f ca="1">SUMPRODUCT((ATZ3:ATZ42=ASA28)*(AUC3:AUC42=ASA29)*(AUJ3:AUJ42="L"))+SUMPRODUCT((ATZ3:ATZ42=ASA28)*(AUC3:AUC42=ASA30)*(AUJ3:AUJ42="L"))+SUMPRODUCT((ATZ3:ATZ42=ASA28)*(AUC3:AUC42=ASA27)*(AUJ3:AUJ42="L"))+SUMPRODUCT((ATZ3:ATZ42=ASA29)*(AUC3:AUC42=ASA28)*(AUK3:AUK42="L"))+SUMPRODUCT((ATZ3:ATZ42=ASA30)*(AUC3:AUC42=ASA28)*(AUK3:AUK42="L"))+SUMPRODUCT((ATZ3:ATZ42=ASA27)*(AUC3:AUC42=ASA28)*(AUK3:AUK42="L"))</f>
        <v>0</v>
      </c>
      <c r="ASE28" s="255">
        <f ca="1">IF(ASA28&lt;&gt;"",VLOOKUP(ASA28,APF4:APJ29,5,FALSE),0)</f>
        <v>0</v>
      </c>
      <c r="ASF28" s="255">
        <f ca="1">IF(ASA28&lt;&gt;"",VLOOKUP(ASA28,APF4:APK29,6,FALSE),0)</f>
        <v>0</v>
      </c>
      <c r="ASG28" s="255">
        <f ca="1">ASE28-ASF28+1000</f>
        <v>1000</v>
      </c>
      <c r="ASH28" s="255">
        <f ca="1">IF(ASA28&lt;&gt;"",VLOOKUP(ASA28,APF4:APM29,8,FALSE),0)</f>
        <v>0</v>
      </c>
      <c r="ASI28" s="255">
        <f ca="1">IF(ASA28&lt;&gt;"",VLOOKUP(ASA28,APF4:APN29,9,FALSE),0)</f>
        <v>0</v>
      </c>
      <c r="ASJ28" s="255">
        <f t="shared" ref="ASJ28" ca="1" si="1594">ASH28-ASI28+1000</f>
        <v>1000</v>
      </c>
      <c r="ASK28" s="255" t="str">
        <f ca="1">IF(ASA28&lt;&gt;"",VLOOKUP(ASA28,APF25:APJ29,5,FALSE),"")</f>
        <v/>
      </c>
      <c r="ASL28" s="255" t="str">
        <f ca="1">IF(ASA28&lt;&gt;"",VLOOKUP(ASA28,APF25:APM29,8,FALSE),"")</f>
        <v/>
      </c>
      <c r="ASM28" s="255" t="str">
        <f ca="1">IF(ASA28&lt;&gt;"",VLOOKUP(ASA28,APF25:APT29,15,FALSE),"")</f>
        <v/>
      </c>
      <c r="ASN28" s="255">
        <f ca="1">SUMPRODUCT((ATZ3:ATZ42=ASA28)*(AUC3:AUC42=ASA29)*AUF3:AUF42)+SUMPRODUCT((ATZ3:ATZ42=ASA28)*(AUC3:AUC42=ASA30)*AUF3:AUF42)+SUMPRODUCT((ATZ3:ATZ42=ASA28)*(AUC3:AUC42=ASA27)*AUF3:AUF42)+SUMPRODUCT((ATZ3:ATZ42=ASA29)*(AUC3:AUC42=ASA28)*AUG3:AUG42)+SUMPRODUCT((ATZ3:ATZ42=ASA30)*(AUC3:AUC42=ASA28)*AUG3:AUG42)+SUMPRODUCT((ATZ3:ATZ42=ASA27)*(AUC3:AUC42=ASA28)*AUG3:AUG42)</f>
        <v>0</v>
      </c>
      <c r="ASO28" s="255">
        <f ca="1">SUMPRODUCT((ATZ3:ATZ42=ASA28)*(AUC3:AUC42=ASA29)*AUH3:AUH42)+SUMPRODUCT((ATZ3:ATZ42=ASA28)*(AUC3:AUC42=ASA30)*AUH3:AUH42)+SUMPRODUCT((ATZ3:ATZ42=ASA28)*(AUC3:AUC42=ASA27)*AUH3:AUH42)+SUMPRODUCT((ATZ3:ATZ42=ASA29)*(AUC3:AUC42=ASA28)*AUI3:AUI42)+SUMPRODUCT((ATZ3:ATZ42=ASA30)*(AUC3:AUC42=ASA28)*AUI3:AUI42)+SUMPRODUCT((ATZ3:ATZ42=ASA27)*(AUC3:AUC42=ASA28)*AUI3:AUI42)</f>
        <v>0</v>
      </c>
      <c r="ASP28" s="255">
        <f t="shared" ref="ASP28" ca="1" si="1595">ASB28*4+ASC28*2+ASN28+ASO28</f>
        <v>0</v>
      </c>
      <c r="ASQ28" s="255" t="str">
        <f ca="1">IF(ASA28&lt;&gt;"",RANK(ASP28,ASP27:ASP30),"")</f>
        <v/>
      </c>
      <c r="ASR28" s="255">
        <f ca="1">SUMPRODUCT((ASP27:ASP30=ASP28)*(ASG27:ASG30&gt;ASG28))</f>
        <v>0</v>
      </c>
      <c r="ASS28" s="255">
        <f ca="1">SUMPRODUCT((ASP27:ASP30=ASP28)*(ASG27:ASG30=ASG28)*(ASJ27:ASJ30&gt;ASJ28))</f>
        <v>0</v>
      </c>
      <c r="AST28" s="255">
        <f ca="1">SUMPRODUCT((ASP25:ASP29=ASP28)*(ASG25:ASG29=ASG28)*(ASJ25:ASJ29=ASJ28)*(ASK25:ASK29&gt;ASK28))</f>
        <v>0</v>
      </c>
      <c r="ASU28" s="255">
        <f ca="1">SUMPRODUCT((ASP25:ASP29=ASP28)*(ASG25:ASG29=ASG28)*(ASJ25:ASJ29=ASJ28)*(ASK25:ASK29=ASK28)*(ASL25:ASL29&gt;ASL28))</f>
        <v>0</v>
      </c>
      <c r="ASV28" s="255">
        <f ca="1">SUMPRODUCT((ASP25:ASP29=ASP28)*(ASG25:ASG29=ASG28)*(ASJ25:ASJ29=ASJ28)*(ASK25:ASK29=ASK28)*(ASL25:ASL29=ASL28)*(ASM25:ASM29&gt;ASM28))</f>
        <v>0</v>
      </c>
      <c r="ASW28" s="255" t="str">
        <f t="shared" ca="1" si="1555"/>
        <v/>
      </c>
      <c r="ASX28" s="255" t="str">
        <f ca="1">IF(ASA28&lt;&gt;"",INDEX(ASA27:ASA29,MATCH(4,ASW27:ASW29,0),0),"")</f>
        <v/>
      </c>
      <c r="ASY28" s="255" t="str">
        <f ca="1">IF(AQC25&lt;&gt;"",AQC25,"")</f>
        <v/>
      </c>
      <c r="ASZ28" s="255">
        <f ca="1">SUMPRODUCT((ATZ3:ATZ42=ASY28)*(AUC3:AUC42=ASY29)*(AUJ3:AUJ42="W"))+SUMPRODUCT((ATZ3:ATZ42=ASY28)*(AUC3:AUC42=ASY30)*(AUJ3:AUJ42="W"))+SUMPRODUCT((ATZ3:ATZ42=ASY28)*(AUC3:AUC42=ASY31)*(AUJ3:AUJ42="W"))+SUMPRODUCT((ATZ3:ATZ42=ASY29)*(AUC3:AUC42=ASY28)*(AUK3:AUK42="W"))+SUMPRODUCT((ATZ3:ATZ42=ASY30)*(AUC3:AUC42=ASY28)*(AUK3:AUK42="W"))+SUMPRODUCT((ATZ3:ATZ42=ASY31)*(AUC3:AUC42=ASY28)*(AUK3:AUK42="W"))</f>
        <v>0</v>
      </c>
      <c r="ATA28" s="255">
        <f ca="1">SUMPRODUCT((ATZ3:ATZ42=ASY28)*(AUC3:AUC42=ASY29)*(AUJ3:AUJ42="D"))+SUMPRODUCT((ATZ3:ATZ42=ASY28)*(AUC3:AUC42=ASY30)*(AUJ3:AUJ42="D"))+SUMPRODUCT((ATZ3:ATZ42=ASY28)*(AUC3:AUC42=ASY31)*(AUJ3:AUJ42="D"))+SUMPRODUCT((ATZ3:ATZ42=ASY29)*(AUC3:AUC42=ASY28)*(AUJ3:AUJ42="D"))+SUMPRODUCT((ATZ3:ATZ42=ASY30)*(AUC3:AUC42=ASY28)*(AUJ3:AUJ42="D"))+SUMPRODUCT((ATZ3:ATZ42=ASY31)*(AUC3:AUC42=ASY28)*(AUJ3:AUJ42="D"))</f>
        <v>0</v>
      </c>
      <c r="ATB28" s="255">
        <f ca="1">SUMPRODUCT((ATZ3:ATZ42=ASY28)*(AUC3:AUC42=ASY29)*(AUJ3:AUJ42="L"))+SUMPRODUCT((ATZ3:ATZ42=ASY28)*(AUC3:AUC42=ASY30)*(AUJ3:AUJ42="L"))+SUMPRODUCT((ATZ3:ATZ42=ASY28)*(AUC3:AUC42=ASY31)*(AUJ3:AUJ42="L"))+SUMPRODUCT((ATZ3:ATZ42=ASY29)*(AUC3:AUC42=ASY28)*(AUK3:AUK42="L"))+SUMPRODUCT((ATZ3:ATZ42=ASY30)*(AUC3:AUC42=ASY28)*(AUK3:AUK42="L"))+SUMPRODUCT((ATZ3:ATZ42=ASY31)*(AUC3:AUC42=ASY28)*(AUK3:AUK42="L"))</f>
        <v>0</v>
      </c>
      <c r="ATC28" s="255">
        <f ca="1">IF(ASY28&lt;&gt;"",VLOOKUP(ASY28,APF4:APJ29,5,FALSE),0)</f>
        <v>0</v>
      </c>
      <c r="ATD28" s="255">
        <f ca="1">IF(ASY28&lt;&gt;"",VLOOKUP(ASY28,APF4:APK29,6,FALSE),0)</f>
        <v>0</v>
      </c>
      <c r="ATE28" s="255">
        <f ca="1">ATC28-ATD28+1000</f>
        <v>1000</v>
      </c>
      <c r="ATF28" s="255">
        <f ca="1">IF(ASY28&lt;&gt;"",VLOOKUP(ASY28,APF4:APM29,8,FALSE),0)</f>
        <v>0</v>
      </c>
      <c r="ATG28" s="255">
        <f ca="1">IF(ASY28&lt;&gt;"",VLOOKUP(ASY28,APF4:APN29,9,FALSE),0)</f>
        <v>0</v>
      </c>
      <c r="ATH28" s="255">
        <f ca="1">ATF28-ATG28+1000</f>
        <v>1000</v>
      </c>
      <c r="ATI28" s="255" t="str">
        <f ca="1">IF(ASY28&lt;&gt;"",VLOOKUP(ASY28,APF25:APJ29,5,FALSE),"")</f>
        <v/>
      </c>
      <c r="ATJ28" s="255" t="str">
        <f ca="1">IF(ASY28&lt;&gt;"",VLOOKUP(ASY28,APF25:APM29,8,FALSE),"")</f>
        <v/>
      </c>
      <c r="ATK28" s="255" t="str">
        <f ca="1">IF(ASY28&lt;&gt;"",VLOOKUP(ASY28,APF25:APT29,15,FALSE),"")</f>
        <v/>
      </c>
      <c r="ATL28" s="255">
        <f ca="1">SUMPRODUCT((ATZ3:ATZ42=ASY28)*(AUC3:AUC42=ASY29)*AUF3:AUF42)+SUMPRODUCT((ATZ3:ATZ42=ASY28)*(AUC3:AUC42=ASY30)*AUF3:AUF42)+SUMPRODUCT((ATZ3:ATZ42=ASY28)*(AUC3:AUC42=ASY31)*AUF3:AUF42)+SUMPRODUCT((ATZ3:ATZ42=ASY29)*(AUC3:AUC42=ASY28)*AUG3:AUG42)+SUMPRODUCT((ATZ3:ATZ42=ASY30)*(AUC3:AUC42=ASY28)*AUG3:AUG42)+SUMPRODUCT((ATZ3:ATZ42=ASY31)*(AUC3:AUC42=ASY28)*AUG3:AUG42)</f>
        <v>0</v>
      </c>
      <c r="ATM28" s="255">
        <f ca="1">SUMPRODUCT((ATZ3:ATZ42=ASY28)*(AUC3:AUC42=ASY29)*AUH3:AUH42)+SUMPRODUCT((ATZ3:ATZ42=ASY28)*(AUC3:AUC42=ASY30)*AUH3:AUH42)+SUMPRODUCT((ATZ3:ATZ42=ASY28)*(AUC3:AUC42=ASY31)*AUH3:AUH42)+SUMPRODUCT((ATZ3:ATZ42=ASY29)*(AUC3:AUC42=ASY28)*AUI3:AUI42)+SUMPRODUCT((ATZ3:ATZ42=ASY30)*(AUC3:AUC42=ASY28)*AUI3:AUI42)+SUMPRODUCT((ATZ3:ATZ42=ASY31)*(AUC3:AUC42=ASY28)*AUI3:AUI42)</f>
        <v>0</v>
      </c>
      <c r="ATN28" s="255">
        <f ca="1">ASZ28*4+ATA28*2+ATL28+ATM28</f>
        <v>0</v>
      </c>
      <c r="ATO28" s="255" t="str">
        <f ca="1">IF(ASY28&lt;&gt;"",RANK(ATN28,ATN28:ATN31),"")</f>
        <v/>
      </c>
      <c r="ATP28" s="255">
        <f ca="1">SUMPRODUCT((ATN28:ATN31=ATN28)*(ATE28:ATE31&gt;ATE28))</f>
        <v>0</v>
      </c>
      <c r="ATQ28" s="255">
        <f ca="1">SUMPRODUCT((ATN28:ATN31=ATN28)*(ATE28:ATE31=ATE28)*(ATH28:ATH31&gt;ATH28))</f>
        <v>0</v>
      </c>
      <c r="ATR28" s="255">
        <f ca="1">SUMPRODUCT((ATN25:ATN29=ATN28)*(ATE25:ATE29=ATE28)*(ATH25:ATH29=ATH28)*(ATI25:ATI29&gt;ATI28))</f>
        <v>0</v>
      </c>
      <c r="ATS28" s="255">
        <f ca="1">SUMPRODUCT((ATN25:ATN29=ATN28)*(ATE25:ATE29=ATE28)*(ATH25:ATH29=ATH28)*(ATI25:ATI29=ATI28)*(ATJ25:ATJ29&gt;ATJ28))</f>
        <v>0</v>
      </c>
      <c r="ATT28" s="255">
        <f ca="1">SUMPRODUCT((ATN25:ATN29=ATN28)*(ATE25:ATE29=ATE28)*(ATH25:ATH29=ATH28)*(ATI25:ATI29=ATI28)*(ATJ25:ATJ29=ATJ28)*(ATK25:ATK29&gt;ATK28))</f>
        <v>0</v>
      </c>
      <c r="ATU28" s="255" t="str">
        <f t="shared" ref="ATU28:ATU29" ca="1" si="1596">IF(ASY28&lt;&gt;"",SUM(ATO28:ATT28)+3,"")</f>
        <v/>
      </c>
      <c r="ATV28" s="255" t="str">
        <f ca="1">IF(ASY28&lt;&gt;"",IF(ATU28=4,ASY28,ASY29),"")</f>
        <v/>
      </c>
      <c r="ATW28" s="255" t="str">
        <f ca="1">IF(ATV28&lt;&gt;"",ATV28,IF(ASX28&lt;&gt;"",ASX28,IF(ARZ28&lt;&gt;"",ARZ28,IF(ARB28&lt;&gt;"",ARB28,APX28))))</f>
        <v>France</v>
      </c>
      <c r="ATX28" s="255">
        <v>4</v>
      </c>
      <c r="ATY28" s="255">
        <v>26</v>
      </c>
      <c r="ATZ28" s="255" t="str">
        <f t="shared" si="74"/>
        <v>England</v>
      </c>
      <c r="AUA28" s="255" t="str">
        <f ca="1">IF(OFFSET('All Players'!$W35,0,AUA$1)&lt;&gt;"",OFFSET('All Players'!$W35,0,AUA$1),"")</f>
        <v/>
      </c>
      <c r="AUB28" s="255" t="str">
        <f ca="1">IF(OFFSET('All Players'!$Y35,0,AUA$1)&lt;&gt;"",OFFSET('All Players'!$Y35,0,AUA$1),"")</f>
        <v/>
      </c>
      <c r="AUC28" s="255" t="str">
        <f t="shared" si="75"/>
        <v>Australia</v>
      </c>
      <c r="AUD28" s="255" t="str">
        <f ca="1">IF(OFFSET('All Players'!$AA35,0,AUC$1)&lt;&gt;"",OFFSET('All Players'!$AA35,0,AUC$1),"")</f>
        <v/>
      </c>
      <c r="AUE28" s="255" t="str">
        <f ca="1">IF(OFFSET('All Players'!$AC35,0,AUD$1)&lt;&gt;"",OFFSET('All Players'!$AC35,0,AUD$1),"")</f>
        <v/>
      </c>
      <c r="AUF28" s="255">
        <f t="shared" ca="1" si="76"/>
        <v>0</v>
      </c>
      <c r="AUG28" s="255">
        <f t="shared" ca="1" si="77"/>
        <v>0</v>
      </c>
      <c r="AUH28" s="255">
        <f t="shared" ca="1" si="78"/>
        <v>0</v>
      </c>
      <c r="AUI28" s="255">
        <f t="shared" ca="1" si="79"/>
        <v>0</v>
      </c>
      <c r="AUJ28" s="255" t="str">
        <f t="shared" ca="1" si="80"/>
        <v/>
      </c>
      <c r="AUK28" s="255" t="str">
        <f t="shared" ca="1" si="81"/>
        <v/>
      </c>
      <c r="AUL28" s="255">
        <f ca="1">VLOOKUP(AUM28,AZD25:AZE29,2,FALSE)</f>
        <v>1</v>
      </c>
      <c r="AUM28" s="255" t="s">
        <v>38</v>
      </c>
      <c r="AUN28" s="255">
        <f t="shared" ca="1" si="1330"/>
        <v>0</v>
      </c>
      <c r="AUO28" s="255">
        <f t="shared" ca="1" si="1331"/>
        <v>0</v>
      </c>
      <c r="AUP28" s="255">
        <f t="shared" ca="1" si="1332"/>
        <v>0</v>
      </c>
      <c r="AUQ28" s="255">
        <f t="shared" ca="1" si="1333"/>
        <v>0</v>
      </c>
      <c r="AUR28" s="255">
        <f t="shared" ca="1" si="1475"/>
        <v>0</v>
      </c>
      <c r="AUS28" s="255">
        <f t="shared" ca="1" si="1334"/>
        <v>1000</v>
      </c>
      <c r="AUT28" s="255">
        <f t="shared" ca="1" si="1476"/>
        <v>0</v>
      </c>
      <c r="AUU28" s="255">
        <f t="shared" ca="1" si="1477"/>
        <v>0</v>
      </c>
      <c r="AUV28" s="255">
        <f t="shared" ca="1" si="1335"/>
        <v>1000</v>
      </c>
      <c r="AUW28" s="255">
        <f t="shared" ca="1" si="1336"/>
        <v>0</v>
      </c>
      <c r="AUX28" s="255">
        <f ca="1">SUMIF(AZG:AZG,AUM28,AZM:AZM)+SUMIF(AZJ:AZJ,AUM28,AZN:AZN)</f>
        <v>0</v>
      </c>
      <c r="AUY28" s="255">
        <f ca="1">SUMIF(AZG:AZG,AUM28,AZO:AZO)+SUMIF(AZJ:AZJ,AUM28,AZP:AZP)</f>
        <v>0</v>
      </c>
      <c r="AUZ28" s="255">
        <f t="shared" ca="1" si="1337"/>
        <v>0</v>
      </c>
      <c r="AVA28" s="255">
        <v>18</v>
      </c>
      <c r="AVB28" s="255">
        <f t="shared" ca="1" si="1478"/>
        <v>1</v>
      </c>
      <c r="AVD28" s="255">
        <f ca="1">RANK(AUZ28,AUZ$25:AUZ$29)+COUNTIF(AUZ$25:AUZ28,AUZ28)-1</f>
        <v>4</v>
      </c>
      <c r="AVE28" s="255" t="str">
        <f ca="1">INDEX(AUM$25:AUM$29,MATCH(4,AVD$25:AVD$29,0),0)</f>
        <v>Canada</v>
      </c>
      <c r="AVF28" s="255">
        <f t="shared" ca="1" si="1479"/>
        <v>1</v>
      </c>
      <c r="AVG28" s="255" t="str">
        <f ca="1">IF(AND(AVG27&lt;&gt;"",AVF28=1),AVE28,"")</f>
        <v>Canada</v>
      </c>
      <c r="AVH28" s="255" t="str">
        <f ca="1">IF(AND(AVH27&lt;&gt;"",AVF29=2),AVE29,"")</f>
        <v/>
      </c>
      <c r="AVL28" s="255" t="str">
        <f t="shared" ca="1" si="1480"/>
        <v>Canada</v>
      </c>
      <c r="AVM28" s="255">
        <f ca="1">SUMPRODUCT((AZG3:AZG42=AVL28)*(AZJ3:AZJ42=AVL29)*(AZQ3:AZQ42="W"))+SUMPRODUCT((AZG3:AZG42=AVL28)*(AZJ3:AZJ42=AVL25)*(AZQ3:AZQ42="W"))+SUMPRODUCT((AZG3:AZG42=AVL28)*(AZJ3:AZJ42=AVL26)*(AZQ3:AZQ42="W"))+SUMPRODUCT((AZG3:AZG42=AVL28)*(AZJ3:AZJ42=AVL27)*(AZQ3:AZQ42="W"))+SUMPRODUCT((AZG3:AZG42=AVL29)*(AZJ3:AZJ42=AVL28)*(AZR3:AZR42="W"))+SUMPRODUCT((AZG3:AZG42=AVL25)*(AZJ3:AZJ42=AVL28)*(AZR3:AZR42="W"))+SUMPRODUCT((AZG3:AZG42=AVL26)*(AZJ3:AZJ42=AVL28)*(AZR3:AZR42="W"))+SUMPRODUCT((AZG3:AZG42=AVL27)*(AZJ3:AZJ42=AVL28)*(AZR3:AZR42="W"))</f>
        <v>0</v>
      </c>
      <c r="AVN28" s="255">
        <f ca="1">SUMPRODUCT((AZG3:AZG42=AVL28)*(AZJ3:AZJ42=AVL29)*(AZQ3:AZQ42="D"))+SUMPRODUCT((AZG3:AZG42=AVL28)*(AZJ3:AZJ42=AVL25)*(AZQ3:AZQ42="D"))+SUMPRODUCT((AZG3:AZG42=AVL28)*(AZJ3:AZJ42=AVL26)*(AZQ3:AZQ42="D"))+SUMPRODUCT((AZG3:AZG42=AVL28)*(AZJ3:AZJ42=AVL27)*(AZQ3:AZQ42="D"))+SUMPRODUCT((AZG3:AZG42=AVL29)*(AZJ3:AZJ42=AVL28)*(AZQ3:AZQ42="D"))+SUMPRODUCT((AZG3:AZG42=AVL25)*(AZJ3:AZJ42=AVL28)*(AZQ3:AZQ42="D"))+SUMPRODUCT((AZG3:AZG42=AVL26)*(AZJ3:AZJ42=AVL28)*(AZQ3:AZQ42="D"))+SUMPRODUCT((AZG3:AZG42=AVL27)*(AZJ3:AZJ42=AVL28)*(AZQ3:AZQ42="D"))</f>
        <v>0</v>
      </c>
      <c r="AVO28" s="255">
        <f ca="1">SUMPRODUCT((AZG3:AZG42=AVL28)*(AZJ3:AZJ42=AVL29)*(AZQ3:AZQ42="L"))+SUMPRODUCT((AZG3:AZG42=AVL28)*(AZJ3:AZJ42=AVL25)*(AZQ3:AZQ42="L"))+SUMPRODUCT((AZG3:AZG42=AVL28)*(AZJ3:AZJ42=AVL26)*(AZQ3:AZQ42="L"))+SUMPRODUCT((AZG3:AZG42=AVL28)*(AZJ3:AZJ42=AVL27)*(AZQ3:AZQ42="L"))+SUMPRODUCT((AZG3:AZG42=AVL29)*(AZJ3:AZJ42=AVL28)*(AZR3:AZR42="L"))+SUMPRODUCT((AZG3:AZG42=AVL25)*(AZJ3:AZJ42=AVL28)*(AZR3:AZR42="L"))+SUMPRODUCT((AZG3:AZG42=AVL26)*(AZJ3:AZJ42=AVL28)*(AZR3:AZR42="L"))+SUMPRODUCT((AZG3:AZG42=AVL27)*(AZJ3:AZJ42=AVL28)*(AZR3:AZR42="L"))</f>
        <v>0</v>
      </c>
      <c r="AVP28" s="255">
        <f ca="1">IF(AVL28&lt;&gt;"",VLOOKUP(AVL28,AUM4:AUQ29,5,FALSE),0)</f>
        <v>0</v>
      </c>
      <c r="AVQ28" s="255">
        <f ca="1">IF(AVL28&lt;&gt;"",VLOOKUP(AVL28,AUM4:AUR29,6,FALSE),0)</f>
        <v>0</v>
      </c>
      <c r="AVR28" s="255">
        <f ca="1">AVP28-AVQ28+1000</f>
        <v>1000</v>
      </c>
      <c r="AVS28" s="255">
        <f ca="1">IF(AVL28&lt;&gt;"",VLOOKUP(AVL28,AUM4:AUT29,8,FALSE),0)</f>
        <v>0</v>
      </c>
      <c r="AVT28" s="255">
        <f ca="1">IF(AVL28&lt;&gt;"",VLOOKUP(AVL28,AUM4:AUU29,9,FALSE),0)</f>
        <v>0</v>
      </c>
      <c r="AVU28" s="255">
        <f ca="1">IF(AVL28&lt;&gt;"",AVS28-AVT28+1000,"")</f>
        <v>1000</v>
      </c>
      <c r="AVV28" s="255">
        <f ca="1">IF(AVL28&lt;&gt;"",VLOOKUP(AVL28,AUM25:AUQ29,5,FALSE),"")</f>
        <v>0</v>
      </c>
      <c r="AVW28" s="255">
        <f ca="1">IF(AVL28&lt;&gt;"",VLOOKUP(AVL28,AUM25:AUT29,8,FALSE),"")</f>
        <v>0</v>
      </c>
      <c r="AVX28" s="255">
        <f ca="1">IF(AVL28&lt;&gt;"",VLOOKUP(AVL28,AUM25:AVA29,15,FALSE),"")</f>
        <v>18</v>
      </c>
      <c r="AVY28" s="255">
        <f ca="1">SUMPRODUCT((AZG3:AZG42=AVL28)*(AZJ3:AZJ42=AVL29)*AZM3:AZM42)+SUMPRODUCT((AZG3:AZG42=AVL28)*(AZJ3:AZJ42=AVL25)*AZM3:AZM42)+SUMPRODUCT((AZG3:AZG42=AVL28)*(AZJ3:AZJ42=AVL26)*AZM3:AZM42)+SUMPRODUCT((AZG3:AZG42=AVL28)*(AZJ3:AZJ42=AVL27)*AZM3:AZM42)+SUMPRODUCT((AZG3:AZG42=AVL29)*(AZJ3:AZJ42=AVL28)*AZN3:AZN42)+SUMPRODUCT((AZG3:AZG42=AVL25)*(AZJ3:AZJ42=AVL28)*AZN3:AZN42)+SUMPRODUCT((AZG3:AZG42=AVL26)*(AZJ3:AZJ42=AVL28)*AZN3:AZN42)+SUMPRODUCT((AZG3:AZG42=AVL27)*(AZJ3:AZJ42=AVL28)*AZN3:AZN42)</f>
        <v>0</v>
      </c>
      <c r="AVZ28" s="255">
        <f ca="1">SUMPRODUCT((AZG3:AZG42=AVL28)*(AZJ3:AZJ42=AVL29)*AZO3:AZO42)+SUMPRODUCT((AZG3:AZG42=AVL28)*(AZJ3:AZJ42=AVL25)*AZO3:AZO42)+SUMPRODUCT((AZG3:AZG42=AVL28)*(AZJ3:AZJ42=AVL26)*AZO3:AZO42)+SUMPRODUCT((AZG3:AZG42=AVL28)*(AZJ3:AZJ42=AVL27)*AZO3:AZO42)+SUMPRODUCT((AZG3:AZG42=AVL29)*(AZJ3:AZJ42=AVL28)*AZP3:AZP42)+SUMPRODUCT((AZG3:AZG42=AVL25)*(AZJ3:AZJ42=AVL28)*AZP3:AZP42)+SUMPRODUCT((AZG3:AZG42=AVL26)*(AZJ3:AZJ42=AVL28)*AZP3:AZP42)+SUMPRODUCT((AZG3:AZG42=AVL27)*(AZJ3:AZJ42=AVL28)*AZP3:AZP42)</f>
        <v>0</v>
      </c>
      <c r="AWA28" s="255">
        <f ca="1">IF(AVL28&lt;&gt;"",AVM28*4+AVN28*2+AVY28+AVZ28,"")</f>
        <v>0</v>
      </c>
      <c r="AWB28" s="255">
        <f ca="1">IF(AVL28&lt;&gt;"",RANK(AWA28,AWA25:AWA29),"")</f>
        <v>1</v>
      </c>
      <c r="AWC28" s="255">
        <f ca="1">SUMPRODUCT((AWA25:AWA29=AWA28)*(AVR25:AVR29&gt;AVR28))</f>
        <v>0</v>
      </c>
      <c r="AWD28" s="255">
        <f ca="1">SUMPRODUCT((AWA25:AWA29=AWA28)*(AVR25:AVR29=AVR28)*(AVU25:AVU29&gt;AVU28))</f>
        <v>0</v>
      </c>
      <c r="AWE28" s="255">
        <f ca="1">SUMPRODUCT((AWA25:AWA29=AWA28)*(AVR25:AVR29=AVR28)*(AVU25:AVU29=AVU28)*(AVV25:AVV29&gt;AVV28))</f>
        <v>0</v>
      </c>
      <c r="AWF28" s="255">
        <f ca="1">SUMPRODUCT((AWA25:AWA29=AWA28)*(AVR25:AVR29=AVR28)*(AVU25:AVU29=AVU28)*(AVV25:AVV29=AVV28)*(AVW25:AVW29&gt;AVW28))</f>
        <v>0</v>
      </c>
      <c r="AWG28" s="255">
        <f ca="1">SUMPRODUCT((AWA25:AWA29=AWA28)*(AVR25:AVR29=AVR28)*(AVU25:AVU29=AVU28)*(AVV25:AVV29=AVV28)*(AVW25:AVW29=AVW28)*(AVX25:AVX29&gt;AVX28))</f>
        <v>0</v>
      </c>
      <c r="AWH28" s="255">
        <f t="shared" ca="1" si="1338"/>
        <v>1</v>
      </c>
      <c r="AWI28" s="255" t="str">
        <f ca="1">IF(AVL28&lt;&gt;"",INDEX(AVL25:AVL29,MATCH(4,AWH25:AWH29,0),0),"")</f>
        <v>France</v>
      </c>
      <c r="AWJ28" s="255" t="str">
        <f ca="1">IF(AVH27&lt;&gt;"",AVH27,"")</f>
        <v/>
      </c>
      <c r="AWK28" s="255" t="str">
        <f ca="1">IF(AWJ28&lt;&gt;"",SUMPRODUCT((AZG3:AZG42=AWJ28)*(AZJ3:AZJ42=AWJ29)*(AZQ3:AZQ42="W"))+SUMPRODUCT((AZG3:AZG42=AWJ28)*(AZJ3:AZJ42=AWJ26)*(AZQ3:AZQ42="W"))+SUMPRODUCT((AZG3:AZG42=AWJ28)*(AZJ3:AZJ42=AWJ27)*(AZQ3:AZQ42="W"))+SUMPRODUCT((AZG3:AZG42=AWJ29)*(AZJ3:AZJ42=AWJ28)*(AZR3:AZR42="W"))+SUMPRODUCT((AZG3:AZG42=AWJ26)*(AZJ3:AZJ42=AWJ28)*(AZR3:AZR42="W"))+SUMPRODUCT((AZG3:AZG42=AWJ27)*(AZJ3:AZJ42=AWJ28)*(AZR3:AZR42="W")),"")</f>
        <v/>
      </c>
      <c r="AWL28" s="255" t="str">
        <f ca="1">IF(AWJ28&lt;&gt;"",SUMPRODUCT((AZG3:AZG42=AWJ28)*(AZJ3:AZJ42=AWJ29)*(AZQ3:AZQ42="D"))+SUMPRODUCT((AZG3:AZG42=AWJ28)*(AZJ3:AZJ42=AWJ26)*(AZQ3:AZQ42="D"))+SUMPRODUCT((AZG3:AZG42=AWJ28)*(AZJ3:AZJ42=AWJ27)*(AZQ3:AZQ42="D"))+SUMPRODUCT((AZG3:AZG42=AWJ29)*(AZJ3:AZJ42=AWJ28)*(AZQ3:AZQ42="D"))+SUMPRODUCT((AZG3:AZG42=AWJ26)*(AZJ3:AZJ42=AWJ28)*(AZQ3:AZQ42="D"))+SUMPRODUCT((AZG3:AZG42=AWJ27)*(AZJ3:AZJ42=AWJ28)*(AZQ3:AZQ42="D")),"")</f>
        <v/>
      </c>
      <c r="AWM28" s="255" t="str">
        <f ca="1">IF(AWJ28&lt;&gt;"",SUMPRODUCT((AZG3:AZG42=AWJ28)*(AZJ3:AZJ42=AWJ29)*(AZQ3:AZQ42="L"))+SUMPRODUCT((AZG3:AZG42=AWJ28)*(AZJ3:AZJ42=AWJ26)*(AZQ3:AZQ42="L"))+SUMPRODUCT((AZG3:AZG42=AWJ28)*(AZJ3:AZJ42=AWJ27)*(AZQ3:AZQ42="L"))+SUMPRODUCT((AZG3:AZG42=AWJ29)*(AZJ3:AZJ42=AWJ28)*(AZR3:AZR42="L"))+SUMPRODUCT((AZG3:AZG42=AWJ26)*(AZJ3:AZJ42=AWJ28)*(AZR3:AZR42="L"))+SUMPRODUCT((AZG3:AZG42=AWJ27)*(AZJ3:AZJ42=AWJ28)*(AZR3:AZR42="L")),"")</f>
        <v/>
      </c>
      <c r="AWN28" s="255">
        <f ca="1">IF(AWJ28&lt;&gt;"",VLOOKUP(AWJ28,AUM4:AUQ29,5,FALSE),0)</f>
        <v>0</v>
      </c>
      <c r="AWO28" s="255">
        <f ca="1">IF(AWJ28&lt;&gt;"",VLOOKUP(AWJ28,AUM4:AUR29,6,FALSE),0)</f>
        <v>0</v>
      </c>
      <c r="AWP28" s="255">
        <f ca="1">AWN28-AWO28+1000</f>
        <v>1000</v>
      </c>
      <c r="AWQ28" s="255">
        <f ca="1">IF(AWJ28&lt;&gt;"",VLOOKUP(AWJ28,AUM4:AUT29,8,FALSE),0)</f>
        <v>0</v>
      </c>
      <c r="AWR28" s="255">
        <f ca="1">IF(AWJ28&lt;&gt;"",VLOOKUP(AWJ28,AUM4:AUU29,9,FALSE),0)</f>
        <v>0</v>
      </c>
      <c r="AWS28" s="255" t="str">
        <f ca="1">IF(AWJ28&lt;&gt;"",AWQ28-AWR28+1000,"")</f>
        <v/>
      </c>
      <c r="AWT28" s="255" t="str">
        <f ca="1">IF(AWJ28&lt;&gt;"",VLOOKUP(AWJ28,AUM25:AUQ29,5,FALSE),"")</f>
        <v/>
      </c>
      <c r="AWU28" s="255" t="str">
        <f ca="1">IF(AWJ28&lt;&gt;"",VLOOKUP(AWJ28,AUM25:AUT29,8,FALSE),"")</f>
        <v/>
      </c>
      <c r="AWV28" s="255" t="str">
        <f ca="1">IF(AWJ28&lt;&gt;"",VLOOKUP(AWJ28,AUM25:AVA29,15,FALSE),"")</f>
        <v/>
      </c>
      <c r="AWW28" s="255" t="str">
        <f ca="1">IF(AWJ28&lt;&gt;"",SUMPRODUCT((AZG3:AZG42=AWJ28)*(AZJ3:AZJ42=AWJ29)*AZM3:AZM42)+SUMPRODUCT((AZG3:AZG42=AWJ28)*(AZJ3:AZJ42=AWJ26)*AZM3:AZM42)+SUMPRODUCT((AZG3:AZG42=AWJ28)*(AZJ3:AZJ42=AWJ27)*AZM3:AZM42)+SUMPRODUCT((AZG3:AZG42=AWJ29)*(AZJ3:AZJ42=AWJ28)*AZN3:AZN42)+SUMPRODUCT((AZG3:AZG42=AWJ26)*(AZJ3:AZJ42=AWJ28)*AZN3:AZN42)+SUMPRODUCT((AZG3:AZG42=AWJ27)*(AZJ3:AZJ42=AWJ28)*AZN3:AZN42),"")</f>
        <v/>
      </c>
      <c r="AWX28" s="255" t="str">
        <f ca="1">IF(AWJ28&lt;&gt;"",SUMPRODUCT((AZG3:AZG42=AWJ28)*(AZJ3:AZJ42=AWJ29)*AZO3:AZO42)+SUMPRODUCT((AZG3:AZG42=AWJ28)*(AZJ3:AZJ42=AWJ26)*AZO3:AZO42)+SUMPRODUCT((AZG3:AZG42=AWJ28)*(AZJ3:AZJ42=AWJ27)*AZO3:AZO42)+SUMPRODUCT((AZG3:AZG42=AWJ29)*(AZJ3:AZJ42=AWJ28)*AZP3:AZP42)+SUMPRODUCT((AZG3:AZG42=AWJ26)*(AZJ3:AZJ42=AWJ28)*AZP3:AZP42)+SUMPRODUCT((AZG3:AZG42=AWJ27)*(AZJ3:AZJ42=AWJ28)*AZP3:AZP42),"")</f>
        <v/>
      </c>
      <c r="AWY28" s="255" t="str">
        <f ca="1">IF(AWJ28&lt;&gt;"",AWK28*4+AWL28*2+AWW28+AWX28,"")</f>
        <v/>
      </c>
      <c r="AWZ28" s="255" t="str">
        <f ca="1">IF(AWJ28&lt;&gt;"",RANK(AWY28,AWY26:AWY29),"")</f>
        <v/>
      </c>
      <c r="AXA28" s="255">
        <f ca="1">SUMPRODUCT((AWY26:AWY29=AWY28)*(AWP26:AWP29&gt;AWP28))</f>
        <v>0</v>
      </c>
      <c r="AXB28" s="255">
        <f ca="1">SUMPRODUCT((AWY26:AWY29=AWY28)*(AWP26:AWP29=AWP28)*(AWS26:AWS29&gt;AWS28))</f>
        <v>0</v>
      </c>
      <c r="AXC28" s="255">
        <f ca="1">SUMPRODUCT((AWY25:AWY29=AWY28)*(AWP25:AWP29=AWP28)*(AWS25:AWS29=AWS28)*(AWT25:AWT29&gt;AWT28))</f>
        <v>0</v>
      </c>
      <c r="AXD28" s="255">
        <f ca="1">SUMPRODUCT((AWY25:AWY29=AWY28)*(AWP25:AWP29=AWP28)*(AWS25:AWS29=AWS28)*(AWT25:AWT29=AWT28)*(AWU25:AWU29&gt;AWU28))</f>
        <v>0</v>
      </c>
      <c r="AXE28" s="255">
        <f ca="1">SUMPRODUCT((AWY25:AWY29=AWY28)*(AWP25:AWP29=AWP28)*(AWS25:AWS29=AWS28)*(AWT25:AWT29=AWT28)*(AWU25:AWU29=AWU28)*(AWV25:AWV29&gt;AWV28))</f>
        <v>0</v>
      </c>
      <c r="AXF28" s="255" t="str">
        <f t="shared" ca="1" si="1483"/>
        <v/>
      </c>
      <c r="AXG28" s="255" t="str">
        <f ca="1">IF(AWJ28&lt;&gt;"",INDEX(AWJ26:AWJ29,MATCH(4,AXF26:AXF29,0),0),"")</f>
        <v/>
      </c>
      <c r="AXH28" s="255" t="str">
        <f ca="1">IF(AVI26&lt;&gt;"",AVI26,"")</f>
        <v/>
      </c>
      <c r="AXI28" s="255">
        <f ca="1">SUMPRODUCT((AZG3:AZG42=AXH28)*(AZJ3:AZJ42=AXH29)*(AZQ3:AZQ42="W"))+SUMPRODUCT((AZG3:AZG42=AXH28)*(AZJ3:AZJ42=AXH30)*(AZQ3:AZQ42="W"))+SUMPRODUCT((AZG3:AZG42=AXH28)*(AZJ3:AZJ42=AXH27)*(AZQ3:AZQ42="W"))+SUMPRODUCT((AZG3:AZG42=AXH29)*(AZJ3:AZJ42=AXH28)*(AZR3:AZR42="W"))+SUMPRODUCT((AZG3:AZG42=AXH30)*(AZJ3:AZJ42=AXH28)*(AZR3:AZR42="W"))+SUMPRODUCT((AZG3:AZG42=AXH27)*(AZJ3:AZJ42=AXH28)*(AZR3:AZR42="W"))</f>
        <v>0</v>
      </c>
      <c r="AXJ28" s="255">
        <f ca="1">SUMPRODUCT((AZG3:AZG42=AXH28)*(AZJ3:AZJ42=AXH29)*(AZQ3:AZQ42="D"))+SUMPRODUCT((AZG3:AZG42=AXH28)*(AZJ3:AZJ42=AXH30)*(AZQ3:AZQ42="D"))+SUMPRODUCT((AZG3:AZG42=AXH28)*(AZJ3:AZJ42=AXH27)*(AZQ3:AZQ42="D"))+SUMPRODUCT((AZG3:AZG42=AXH29)*(AZJ3:AZJ42=AXH28)*(AZQ3:AZQ42="D"))+SUMPRODUCT((AZG3:AZG42=AXH30)*(AZJ3:AZJ42=AXH28)*(AZQ3:AZQ42="D"))+SUMPRODUCT((AZG3:AZG42=AXH27)*(AZJ3:AZJ42=AXH28)*(AZQ3:AZQ42="D"))</f>
        <v>0</v>
      </c>
      <c r="AXK28" s="255">
        <f ca="1">SUMPRODUCT((AZG3:AZG42=AXH28)*(AZJ3:AZJ42=AXH29)*(AZQ3:AZQ42="L"))+SUMPRODUCT((AZG3:AZG42=AXH28)*(AZJ3:AZJ42=AXH30)*(AZQ3:AZQ42="L"))+SUMPRODUCT((AZG3:AZG42=AXH28)*(AZJ3:AZJ42=AXH27)*(AZQ3:AZQ42="L"))+SUMPRODUCT((AZG3:AZG42=AXH29)*(AZJ3:AZJ42=AXH28)*(AZR3:AZR42="L"))+SUMPRODUCT((AZG3:AZG42=AXH30)*(AZJ3:AZJ42=AXH28)*(AZR3:AZR42="L"))+SUMPRODUCT((AZG3:AZG42=AXH27)*(AZJ3:AZJ42=AXH28)*(AZR3:AZR42="L"))</f>
        <v>0</v>
      </c>
      <c r="AXL28" s="255">
        <f ca="1">IF(AXH28&lt;&gt;"",VLOOKUP(AXH28,AUM4:AUQ29,5,FALSE),0)</f>
        <v>0</v>
      </c>
      <c r="AXM28" s="255">
        <f ca="1">IF(AXH28&lt;&gt;"",VLOOKUP(AXH28,AUM4:AUR29,6,FALSE),0)</f>
        <v>0</v>
      </c>
      <c r="AXN28" s="255">
        <f ca="1">AXL28-AXM28+1000</f>
        <v>1000</v>
      </c>
      <c r="AXO28" s="255">
        <f ca="1">IF(AXH28&lt;&gt;"",VLOOKUP(AXH28,AUM4:AUT29,8,FALSE),0)</f>
        <v>0</v>
      </c>
      <c r="AXP28" s="255">
        <f ca="1">IF(AXH28&lt;&gt;"",VLOOKUP(AXH28,AUM4:AUU29,9,FALSE),0)</f>
        <v>0</v>
      </c>
      <c r="AXQ28" s="255">
        <f t="shared" ref="AXQ28" ca="1" si="1597">AXO28-AXP28+1000</f>
        <v>1000</v>
      </c>
      <c r="AXR28" s="255" t="str">
        <f ca="1">IF(AXH28&lt;&gt;"",VLOOKUP(AXH28,AUM25:AUQ29,5,FALSE),"")</f>
        <v/>
      </c>
      <c r="AXS28" s="255" t="str">
        <f ca="1">IF(AXH28&lt;&gt;"",VLOOKUP(AXH28,AUM25:AUT29,8,FALSE),"")</f>
        <v/>
      </c>
      <c r="AXT28" s="255" t="str">
        <f ca="1">IF(AXH28&lt;&gt;"",VLOOKUP(AXH28,AUM25:AVA29,15,FALSE),"")</f>
        <v/>
      </c>
      <c r="AXU28" s="255">
        <f ca="1">SUMPRODUCT((AZG3:AZG42=AXH28)*(AZJ3:AZJ42=AXH29)*AZM3:AZM42)+SUMPRODUCT((AZG3:AZG42=AXH28)*(AZJ3:AZJ42=AXH30)*AZM3:AZM42)+SUMPRODUCT((AZG3:AZG42=AXH28)*(AZJ3:AZJ42=AXH27)*AZM3:AZM42)+SUMPRODUCT((AZG3:AZG42=AXH29)*(AZJ3:AZJ42=AXH28)*AZN3:AZN42)+SUMPRODUCT((AZG3:AZG42=AXH30)*(AZJ3:AZJ42=AXH28)*AZN3:AZN42)+SUMPRODUCT((AZG3:AZG42=AXH27)*(AZJ3:AZJ42=AXH28)*AZN3:AZN42)</f>
        <v>0</v>
      </c>
      <c r="AXV28" s="255">
        <f ca="1">SUMPRODUCT((AZG3:AZG42=AXH28)*(AZJ3:AZJ42=AXH29)*AZO3:AZO42)+SUMPRODUCT((AZG3:AZG42=AXH28)*(AZJ3:AZJ42=AXH30)*AZO3:AZO42)+SUMPRODUCT((AZG3:AZG42=AXH28)*(AZJ3:AZJ42=AXH27)*AZO3:AZO42)+SUMPRODUCT((AZG3:AZG42=AXH29)*(AZJ3:AZJ42=AXH28)*AZP3:AZP42)+SUMPRODUCT((AZG3:AZG42=AXH30)*(AZJ3:AZJ42=AXH28)*AZP3:AZP42)+SUMPRODUCT((AZG3:AZG42=AXH27)*(AZJ3:AZJ42=AXH28)*AZP3:AZP42)</f>
        <v>0</v>
      </c>
      <c r="AXW28" s="255">
        <f t="shared" ref="AXW28" ca="1" si="1598">AXI28*4+AXJ28*2+AXU28+AXV28</f>
        <v>0</v>
      </c>
      <c r="AXX28" s="255" t="str">
        <f ca="1">IF(AXH28&lt;&gt;"",RANK(AXW28,AXW27:AXW30),"")</f>
        <v/>
      </c>
      <c r="AXY28" s="255">
        <f ca="1">SUMPRODUCT((AXW27:AXW30=AXW28)*(AXN27:AXN30&gt;AXN28))</f>
        <v>0</v>
      </c>
      <c r="AXZ28" s="255">
        <f ca="1">SUMPRODUCT((AXW27:AXW30=AXW28)*(AXN27:AXN30=AXN28)*(AXQ27:AXQ30&gt;AXQ28))</f>
        <v>0</v>
      </c>
      <c r="AYA28" s="255">
        <f ca="1">SUMPRODUCT((AXW25:AXW29=AXW28)*(AXN25:AXN29=AXN28)*(AXQ25:AXQ29=AXQ28)*(AXR25:AXR29&gt;AXR28))</f>
        <v>0</v>
      </c>
      <c r="AYB28" s="255">
        <f ca="1">SUMPRODUCT((AXW25:AXW29=AXW28)*(AXN25:AXN29=AXN28)*(AXQ25:AXQ29=AXQ28)*(AXR25:AXR29=AXR28)*(AXS25:AXS29&gt;AXS28))</f>
        <v>0</v>
      </c>
      <c r="AYC28" s="255">
        <f ca="1">SUMPRODUCT((AXW25:AXW29=AXW28)*(AXN25:AXN29=AXN28)*(AXQ25:AXQ29=AXQ28)*(AXR25:AXR29=AXR28)*(AXS25:AXS29=AXS28)*(AXT25:AXT29&gt;AXT28))</f>
        <v>0</v>
      </c>
      <c r="AYD28" s="255" t="str">
        <f t="shared" ca="1" si="1557"/>
        <v/>
      </c>
      <c r="AYE28" s="255" t="str">
        <f ca="1">IF(AXH28&lt;&gt;"",INDEX(AXH27:AXH29,MATCH(4,AYD27:AYD29,0),0),"")</f>
        <v/>
      </c>
      <c r="AYF28" s="255" t="str">
        <f ca="1">IF(AVJ25&lt;&gt;"",AVJ25,"")</f>
        <v/>
      </c>
      <c r="AYG28" s="255">
        <f ca="1">SUMPRODUCT((AZG3:AZG42=AYF28)*(AZJ3:AZJ42=AYF29)*(AZQ3:AZQ42="W"))+SUMPRODUCT((AZG3:AZG42=AYF28)*(AZJ3:AZJ42=AYF30)*(AZQ3:AZQ42="W"))+SUMPRODUCT((AZG3:AZG42=AYF28)*(AZJ3:AZJ42=AYF31)*(AZQ3:AZQ42="W"))+SUMPRODUCT((AZG3:AZG42=AYF29)*(AZJ3:AZJ42=AYF28)*(AZR3:AZR42="W"))+SUMPRODUCT((AZG3:AZG42=AYF30)*(AZJ3:AZJ42=AYF28)*(AZR3:AZR42="W"))+SUMPRODUCT((AZG3:AZG42=AYF31)*(AZJ3:AZJ42=AYF28)*(AZR3:AZR42="W"))</f>
        <v>0</v>
      </c>
      <c r="AYH28" s="255">
        <f ca="1">SUMPRODUCT((AZG3:AZG42=AYF28)*(AZJ3:AZJ42=AYF29)*(AZQ3:AZQ42="D"))+SUMPRODUCT((AZG3:AZG42=AYF28)*(AZJ3:AZJ42=AYF30)*(AZQ3:AZQ42="D"))+SUMPRODUCT((AZG3:AZG42=AYF28)*(AZJ3:AZJ42=AYF31)*(AZQ3:AZQ42="D"))+SUMPRODUCT((AZG3:AZG42=AYF29)*(AZJ3:AZJ42=AYF28)*(AZQ3:AZQ42="D"))+SUMPRODUCT((AZG3:AZG42=AYF30)*(AZJ3:AZJ42=AYF28)*(AZQ3:AZQ42="D"))+SUMPRODUCT((AZG3:AZG42=AYF31)*(AZJ3:AZJ42=AYF28)*(AZQ3:AZQ42="D"))</f>
        <v>0</v>
      </c>
      <c r="AYI28" s="255">
        <f ca="1">SUMPRODUCT((AZG3:AZG42=AYF28)*(AZJ3:AZJ42=AYF29)*(AZQ3:AZQ42="L"))+SUMPRODUCT((AZG3:AZG42=AYF28)*(AZJ3:AZJ42=AYF30)*(AZQ3:AZQ42="L"))+SUMPRODUCT((AZG3:AZG42=AYF28)*(AZJ3:AZJ42=AYF31)*(AZQ3:AZQ42="L"))+SUMPRODUCT((AZG3:AZG42=AYF29)*(AZJ3:AZJ42=AYF28)*(AZR3:AZR42="L"))+SUMPRODUCT((AZG3:AZG42=AYF30)*(AZJ3:AZJ42=AYF28)*(AZR3:AZR42="L"))+SUMPRODUCT((AZG3:AZG42=AYF31)*(AZJ3:AZJ42=AYF28)*(AZR3:AZR42="L"))</f>
        <v>0</v>
      </c>
      <c r="AYJ28" s="255">
        <f ca="1">IF(AYF28&lt;&gt;"",VLOOKUP(AYF28,AUM4:AUQ29,5,FALSE),0)</f>
        <v>0</v>
      </c>
      <c r="AYK28" s="255">
        <f ca="1">IF(AYF28&lt;&gt;"",VLOOKUP(AYF28,AUM4:AUR29,6,FALSE),0)</f>
        <v>0</v>
      </c>
      <c r="AYL28" s="255">
        <f ca="1">AYJ28-AYK28+1000</f>
        <v>1000</v>
      </c>
      <c r="AYM28" s="255">
        <f ca="1">IF(AYF28&lt;&gt;"",VLOOKUP(AYF28,AUM4:AUT29,8,FALSE),0)</f>
        <v>0</v>
      </c>
      <c r="AYN28" s="255">
        <f ca="1">IF(AYF28&lt;&gt;"",VLOOKUP(AYF28,AUM4:AUU29,9,FALSE),0)</f>
        <v>0</v>
      </c>
      <c r="AYO28" s="255">
        <f ca="1">AYM28-AYN28+1000</f>
        <v>1000</v>
      </c>
      <c r="AYP28" s="255" t="str">
        <f ca="1">IF(AYF28&lt;&gt;"",VLOOKUP(AYF28,AUM25:AUQ29,5,FALSE),"")</f>
        <v/>
      </c>
      <c r="AYQ28" s="255" t="str">
        <f ca="1">IF(AYF28&lt;&gt;"",VLOOKUP(AYF28,AUM25:AUT29,8,FALSE),"")</f>
        <v/>
      </c>
      <c r="AYR28" s="255" t="str">
        <f ca="1">IF(AYF28&lt;&gt;"",VLOOKUP(AYF28,AUM25:AVA29,15,FALSE),"")</f>
        <v/>
      </c>
      <c r="AYS28" s="255">
        <f ca="1">SUMPRODUCT((AZG3:AZG42=AYF28)*(AZJ3:AZJ42=AYF29)*AZM3:AZM42)+SUMPRODUCT((AZG3:AZG42=AYF28)*(AZJ3:AZJ42=AYF30)*AZM3:AZM42)+SUMPRODUCT((AZG3:AZG42=AYF28)*(AZJ3:AZJ42=AYF31)*AZM3:AZM42)+SUMPRODUCT((AZG3:AZG42=AYF29)*(AZJ3:AZJ42=AYF28)*AZN3:AZN42)+SUMPRODUCT((AZG3:AZG42=AYF30)*(AZJ3:AZJ42=AYF28)*AZN3:AZN42)+SUMPRODUCT((AZG3:AZG42=AYF31)*(AZJ3:AZJ42=AYF28)*AZN3:AZN42)</f>
        <v>0</v>
      </c>
      <c r="AYT28" s="255">
        <f ca="1">SUMPRODUCT((AZG3:AZG42=AYF28)*(AZJ3:AZJ42=AYF29)*AZO3:AZO42)+SUMPRODUCT((AZG3:AZG42=AYF28)*(AZJ3:AZJ42=AYF30)*AZO3:AZO42)+SUMPRODUCT((AZG3:AZG42=AYF28)*(AZJ3:AZJ42=AYF31)*AZO3:AZO42)+SUMPRODUCT((AZG3:AZG42=AYF29)*(AZJ3:AZJ42=AYF28)*AZP3:AZP42)+SUMPRODUCT((AZG3:AZG42=AYF30)*(AZJ3:AZJ42=AYF28)*AZP3:AZP42)+SUMPRODUCT((AZG3:AZG42=AYF31)*(AZJ3:AZJ42=AYF28)*AZP3:AZP42)</f>
        <v>0</v>
      </c>
      <c r="AYU28" s="255">
        <f ca="1">AYG28*4+AYH28*2+AYS28+AYT28</f>
        <v>0</v>
      </c>
      <c r="AYV28" s="255" t="str">
        <f ca="1">IF(AYF28&lt;&gt;"",RANK(AYU28,AYU28:AYU31),"")</f>
        <v/>
      </c>
      <c r="AYW28" s="255">
        <f ca="1">SUMPRODUCT((AYU28:AYU31=AYU28)*(AYL28:AYL31&gt;AYL28))</f>
        <v>0</v>
      </c>
      <c r="AYX28" s="255">
        <f ca="1">SUMPRODUCT((AYU28:AYU31=AYU28)*(AYL28:AYL31=AYL28)*(AYO28:AYO31&gt;AYO28))</f>
        <v>0</v>
      </c>
      <c r="AYY28" s="255">
        <f ca="1">SUMPRODUCT((AYU25:AYU29=AYU28)*(AYL25:AYL29=AYL28)*(AYO25:AYO29=AYO28)*(AYP25:AYP29&gt;AYP28))</f>
        <v>0</v>
      </c>
      <c r="AYZ28" s="255">
        <f ca="1">SUMPRODUCT((AYU25:AYU29=AYU28)*(AYL25:AYL29=AYL28)*(AYO25:AYO29=AYO28)*(AYP25:AYP29=AYP28)*(AYQ25:AYQ29&gt;AYQ28))</f>
        <v>0</v>
      </c>
      <c r="AZA28" s="255">
        <f ca="1">SUMPRODUCT((AYU25:AYU29=AYU28)*(AYL25:AYL29=AYL28)*(AYO25:AYO29=AYO28)*(AYP25:AYP29=AYP28)*(AYQ25:AYQ29=AYQ28)*(AYR25:AYR29&gt;AYR28))</f>
        <v>0</v>
      </c>
      <c r="AZB28" s="255" t="str">
        <f t="shared" ref="AZB28:AZB29" ca="1" si="1599">IF(AYF28&lt;&gt;"",SUM(AYV28:AZA28)+3,"")</f>
        <v/>
      </c>
      <c r="AZC28" s="255" t="str">
        <f ca="1">IF(AYF28&lt;&gt;"",IF(AZB28=4,AYF28,AYF29),"")</f>
        <v/>
      </c>
      <c r="AZD28" s="255" t="str">
        <f ca="1">IF(AZC28&lt;&gt;"",AZC28,IF(AYE28&lt;&gt;"",AYE28,IF(AXG28&lt;&gt;"",AXG28,IF(AWI28&lt;&gt;"",AWI28,AVE28))))</f>
        <v>France</v>
      </c>
      <c r="AZE28" s="255">
        <v>4</v>
      </c>
      <c r="AZF28" s="255">
        <v>26</v>
      </c>
      <c r="AZG28" s="255" t="str">
        <f t="shared" si="82"/>
        <v>England</v>
      </c>
      <c r="AZH28" s="255" t="str">
        <f ca="1">IF(OFFSET('All Players'!$W35,0,AZH$1)&lt;&gt;"",OFFSET('All Players'!$W35,0,AZH$1),"")</f>
        <v/>
      </c>
      <c r="AZI28" s="255" t="str">
        <f ca="1">IF(OFFSET('All Players'!$Y35,0,AZH$1)&lt;&gt;"",OFFSET('All Players'!$Y35,0,AZH$1),"")</f>
        <v/>
      </c>
      <c r="AZJ28" s="255" t="str">
        <f t="shared" si="83"/>
        <v>Australia</v>
      </c>
      <c r="AZK28" s="255" t="str">
        <f ca="1">IF(OFFSET('All Players'!$AA35,0,AZJ$1)&lt;&gt;"",OFFSET('All Players'!$AA35,0,AZJ$1),"")</f>
        <v/>
      </c>
      <c r="AZL28" s="255" t="str">
        <f ca="1">IF(OFFSET('All Players'!$AC35,0,AZK$1)&lt;&gt;"",OFFSET('All Players'!$AC35,0,AZK$1),"")</f>
        <v/>
      </c>
      <c r="AZM28" s="255">
        <f t="shared" ca="1" si="84"/>
        <v>0</v>
      </c>
      <c r="AZN28" s="255">
        <f t="shared" ca="1" si="85"/>
        <v>0</v>
      </c>
      <c r="AZO28" s="255">
        <f t="shared" ca="1" si="86"/>
        <v>0</v>
      </c>
      <c r="AZP28" s="255">
        <f t="shared" ca="1" si="87"/>
        <v>0</v>
      </c>
      <c r="AZQ28" s="255" t="str">
        <f t="shared" ca="1" si="88"/>
        <v/>
      </c>
      <c r="AZR28" s="255" t="str">
        <f t="shared" ca="1" si="89"/>
        <v/>
      </c>
      <c r="AZS28" s="255">
        <f ca="1">VLOOKUP(AZT28,BEK25:BEL29,2,FALSE)</f>
        <v>1</v>
      </c>
      <c r="AZT28" s="255" t="s">
        <v>38</v>
      </c>
      <c r="AZU28" s="255">
        <f t="shared" ca="1" si="1339"/>
        <v>0</v>
      </c>
      <c r="AZV28" s="255">
        <f t="shared" ca="1" si="1340"/>
        <v>0</v>
      </c>
      <c r="AZW28" s="255">
        <f t="shared" ca="1" si="1341"/>
        <v>0</v>
      </c>
      <c r="AZX28" s="255">
        <f t="shared" ca="1" si="1342"/>
        <v>0</v>
      </c>
      <c r="AZY28" s="255">
        <f t="shared" ca="1" si="1484"/>
        <v>0</v>
      </c>
      <c r="AZZ28" s="255">
        <f t="shared" ca="1" si="1343"/>
        <v>1000</v>
      </c>
      <c r="BAA28" s="255">
        <f t="shared" ca="1" si="1485"/>
        <v>0</v>
      </c>
      <c r="BAB28" s="255">
        <f t="shared" ca="1" si="1486"/>
        <v>0</v>
      </c>
      <c r="BAC28" s="255">
        <f t="shared" ca="1" si="1344"/>
        <v>1000</v>
      </c>
      <c r="BAD28" s="255">
        <f t="shared" ca="1" si="1345"/>
        <v>0</v>
      </c>
      <c r="BAE28" s="255">
        <f ca="1">SUMIF(BEN:BEN,AZT28,BET:BET)+SUMIF(BEQ:BEQ,AZT28,BEU:BEU)</f>
        <v>0</v>
      </c>
      <c r="BAF28" s="255">
        <f ca="1">SUMIF(BEN:BEN,AZT28,BEV:BEV)+SUMIF(BEQ:BEQ,AZT28,BEW:BEW)</f>
        <v>0</v>
      </c>
      <c r="BAG28" s="255">
        <f t="shared" ca="1" si="1346"/>
        <v>0</v>
      </c>
      <c r="BAH28" s="255">
        <v>18</v>
      </c>
      <c r="BAI28" s="255">
        <f t="shared" ca="1" si="1487"/>
        <v>1</v>
      </c>
      <c r="BAK28" s="255">
        <f ca="1">RANK(BAG28,BAG$25:BAG$29)+COUNTIF(BAG$25:BAG28,BAG28)-1</f>
        <v>4</v>
      </c>
      <c r="BAL28" s="255" t="str">
        <f ca="1">INDEX(AZT$25:AZT$29,MATCH(4,BAK$25:BAK$29,0),0)</f>
        <v>Canada</v>
      </c>
      <c r="BAM28" s="255">
        <f t="shared" ca="1" si="1488"/>
        <v>1</v>
      </c>
      <c r="BAN28" s="255" t="str">
        <f ca="1">IF(AND(BAN27&lt;&gt;"",BAM28=1),BAL28,"")</f>
        <v>Canada</v>
      </c>
      <c r="BAO28" s="255" t="str">
        <f ca="1">IF(AND(BAO27&lt;&gt;"",BAM29=2),BAL29,"")</f>
        <v/>
      </c>
      <c r="BAS28" s="255" t="str">
        <f t="shared" ca="1" si="1489"/>
        <v>Canada</v>
      </c>
      <c r="BAT28" s="255">
        <f ca="1">SUMPRODUCT((BEN3:BEN42=BAS28)*(BEQ3:BEQ42=BAS29)*(BEX3:BEX42="W"))+SUMPRODUCT((BEN3:BEN42=BAS28)*(BEQ3:BEQ42=BAS25)*(BEX3:BEX42="W"))+SUMPRODUCT((BEN3:BEN42=BAS28)*(BEQ3:BEQ42=BAS26)*(BEX3:BEX42="W"))+SUMPRODUCT((BEN3:BEN42=BAS28)*(BEQ3:BEQ42=BAS27)*(BEX3:BEX42="W"))+SUMPRODUCT((BEN3:BEN42=BAS29)*(BEQ3:BEQ42=BAS28)*(BEY3:BEY42="W"))+SUMPRODUCT((BEN3:BEN42=BAS25)*(BEQ3:BEQ42=BAS28)*(BEY3:BEY42="W"))+SUMPRODUCT((BEN3:BEN42=BAS26)*(BEQ3:BEQ42=BAS28)*(BEY3:BEY42="W"))+SUMPRODUCT((BEN3:BEN42=BAS27)*(BEQ3:BEQ42=BAS28)*(BEY3:BEY42="W"))</f>
        <v>0</v>
      </c>
      <c r="BAU28" s="255">
        <f ca="1">SUMPRODUCT((BEN3:BEN42=BAS28)*(BEQ3:BEQ42=BAS29)*(BEX3:BEX42="D"))+SUMPRODUCT((BEN3:BEN42=BAS28)*(BEQ3:BEQ42=BAS25)*(BEX3:BEX42="D"))+SUMPRODUCT((BEN3:BEN42=BAS28)*(BEQ3:BEQ42=BAS26)*(BEX3:BEX42="D"))+SUMPRODUCT((BEN3:BEN42=BAS28)*(BEQ3:BEQ42=BAS27)*(BEX3:BEX42="D"))+SUMPRODUCT((BEN3:BEN42=BAS29)*(BEQ3:BEQ42=BAS28)*(BEX3:BEX42="D"))+SUMPRODUCT((BEN3:BEN42=BAS25)*(BEQ3:BEQ42=BAS28)*(BEX3:BEX42="D"))+SUMPRODUCT((BEN3:BEN42=BAS26)*(BEQ3:BEQ42=BAS28)*(BEX3:BEX42="D"))+SUMPRODUCT((BEN3:BEN42=BAS27)*(BEQ3:BEQ42=BAS28)*(BEX3:BEX42="D"))</f>
        <v>0</v>
      </c>
      <c r="BAV28" s="255">
        <f ca="1">SUMPRODUCT((BEN3:BEN42=BAS28)*(BEQ3:BEQ42=BAS29)*(BEX3:BEX42="L"))+SUMPRODUCT((BEN3:BEN42=BAS28)*(BEQ3:BEQ42=BAS25)*(BEX3:BEX42="L"))+SUMPRODUCT((BEN3:BEN42=BAS28)*(BEQ3:BEQ42=BAS26)*(BEX3:BEX42="L"))+SUMPRODUCT((BEN3:BEN42=BAS28)*(BEQ3:BEQ42=BAS27)*(BEX3:BEX42="L"))+SUMPRODUCT((BEN3:BEN42=BAS29)*(BEQ3:BEQ42=BAS28)*(BEY3:BEY42="L"))+SUMPRODUCT((BEN3:BEN42=BAS25)*(BEQ3:BEQ42=BAS28)*(BEY3:BEY42="L"))+SUMPRODUCT((BEN3:BEN42=BAS26)*(BEQ3:BEQ42=BAS28)*(BEY3:BEY42="L"))+SUMPRODUCT((BEN3:BEN42=BAS27)*(BEQ3:BEQ42=BAS28)*(BEY3:BEY42="L"))</f>
        <v>0</v>
      </c>
      <c r="BAW28" s="255">
        <f ca="1">IF(BAS28&lt;&gt;"",VLOOKUP(BAS28,AZT4:AZX29,5,FALSE),0)</f>
        <v>0</v>
      </c>
      <c r="BAX28" s="255">
        <f ca="1">IF(BAS28&lt;&gt;"",VLOOKUP(BAS28,AZT4:AZY29,6,FALSE),0)</f>
        <v>0</v>
      </c>
      <c r="BAY28" s="255">
        <f ca="1">BAW28-BAX28+1000</f>
        <v>1000</v>
      </c>
      <c r="BAZ28" s="255">
        <f ca="1">IF(BAS28&lt;&gt;"",VLOOKUP(BAS28,AZT4:BAA29,8,FALSE),0)</f>
        <v>0</v>
      </c>
      <c r="BBA28" s="255">
        <f ca="1">IF(BAS28&lt;&gt;"",VLOOKUP(BAS28,AZT4:BAB29,9,FALSE),0)</f>
        <v>0</v>
      </c>
      <c r="BBB28" s="255">
        <f ca="1">IF(BAS28&lt;&gt;"",BAZ28-BBA28+1000,"")</f>
        <v>1000</v>
      </c>
      <c r="BBC28" s="255">
        <f ca="1">IF(BAS28&lt;&gt;"",VLOOKUP(BAS28,AZT25:AZX29,5,FALSE),"")</f>
        <v>0</v>
      </c>
      <c r="BBD28" s="255">
        <f ca="1">IF(BAS28&lt;&gt;"",VLOOKUP(BAS28,AZT25:BAA29,8,FALSE),"")</f>
        <v>0</v>
      </c>
      <c r="BBE28" s="255">
        <f ca="1">IF(BAS28&lt;&gt;"",VLOOKUP(BAS28,AZT25:BAH29,15,FALSE),"")</f>
        <v>18</v>
      </c>
      <c r="BBF28" s="255">
        <f ca="1">SUMPRODUCT((BEN3:BEN42=BAS28)*(BEQ3:BEQ42=BAS29)*BET3:BET42)+SUMPRODUCT((BEN3:BEN42=BAS28)*(BEQ3:BEQ42=BAS25)*BET3:BET42)+SUMPRODUCT((BEN3:BEN42=BAS28)*(BEQ3:BEQ42=BAS26)*BET3:BET42)+SUMPRODUCT((BEN3:BEN42=BAS28)*(BEQ3:BEQ42=BAS27)*BET3:BET42)+SUMPRODUCT((BEN3:BEN42=BAS29)*(BEQ3:BEQ42=BAS28)*BEU3:BEU42)+SUMPRODUCT((BEN3:BEN42=BAS25)*(BEQ3:BEQ42=BAS28)*BEU3:BEU42)+SUMPRODUCT((BEN3:BEN42=BAS26)*(BEQ3:BEQ42=BAS28)*BEU3:BEU42)+SUMPRODUCT((BEN3:BEN42=BAS27)*(BEQ3:BEQ42=BAS28)*BEU3:BEU42)</f>
        <v>0</v>
      </c>
      <c r="BBG28" s="255">
        <f ca="1">SUMPRODUCT((BEN3:BEN42=BAS28)*(BEQ3:BEQ42=BAS29)*BEV3:BEV42)+SUMPRODUCT((BEN3:BEN42=BAS28)*(BEQ3:BEQ42=BAS25)*BEV3:BEV42)+SUMPRODUCT((BEN3:BEN42=BAS28)*(BEQ3:BEQ42=BAS26)*BEV3:BEV42)+SUMPRODUCT((BEN3:BEN42=BAS28)*(BEQ3:BEQ42=BAS27)*BEV3:BEV42)+SUMPRODUCT((BEN3:BEN42=BAS29)*(BEQ3:BEQ42=BAS28)*BEW3:BEW42)+SUMPRODUCT((BEN3:BEN42=BAS25)*(BEQ3:BEQ42=BAS28)*BEW3:BEW42)+SUMPRODUCT((BEN3:BEN42=BAS26)*(BEQ3:BEQ42=BAS28)*BEW3:BEW42)+SUMPRODUCT((BEN3:BEN42=BAS27)*(BEQ3:BEQ42=BAS28)*BEW3:BEW42)</f>
        <v>0</v>
      </c>
      <c r="BBH28" s="255">
        <f ca="1">IF(BAS28&lt;&gt;"",BAT28*4+BAU28*2+BBF28+BBG28,"")</f>
        <v>0</v>
      </c>
      <c r="BBI28" s="255">
        <f ca="1">IF(BAS28&lt;&gt;"",RANK(BBH28,BBH25:BBH29),"")</f>
        <v>1</v>
      </c>
      <c r="BBJ28" s="255">
        <f ca="1">SUMPRODUCT((BBH25:BBH29=BBH28)*(BAY25:BAY29&gt;BAY28))</f>
        <v>0</v>
      </c>
      <c r="BBK28" s="255">
        <f ca="1">SUMPRODUCT((BBH25:BBH29=BBH28)*(BAY25:BAY29=BAY28)*(BBB25:BBB29&gt;BBB28))</f>
        <v>0</v>
      </c>
      <c r="BBL28" s="255">
        <f ca="1">SUMPRODUCT((BBH25:BBH29=BBH28)*(BAY25:BAY29=BAY28)*(BBB25:BBB29=BBB28)*(BBC25:BBC29&gt;BBC28))</f>
        <v>0</v>
      </c>
      <c r="BBM28" s="255">
        <f ca="1">SUMPRODUCT((BBH25:BBH29=BBH28)*(BAY25:BAY29=BAY28)*(BBB25:BBB29=BBB28)*(BBC25:BBC29=BBC28)*(BBD25:BBD29&gt;BBD28))</f>
        <v>0</v>
      </c>
      <c r="BBN28" s="255">
        <f ca="1">SUMPRODUCT((BBH25:BBH29=BBH28)*(BAY25:BAY29=BAY28)*(BBB25:BBB29=BBB28)*(BBC25:BBC29=BBC28)*(BBD25:BBD29=BBD28)*(BBE25:BBE29&gt;BBE28))</f>
        <v>0</v>
      </c>
      <c r="BBO28" s="255">
        <f t="shared" ca="1" si="1347"/>
        <v>1</v>
      </c>
      <c r="BBP28" s="255" t="str">
        <f ca="1">IF(BAS28&lt;&gt;"",INDEX(BAS25:BAS29,MATCH(4,BBO25:BBO29,0),0),"")</f>
        <v>France</v>
      </c>
      <c r="BBQ28" s="255" t="str">
        <f ca="1">IF(BAO27&lt;&gt;"",BAO27,"")</f>
        <v/>
      </c>
      <c r="BBR28" s="255" t="str">
        <f ca="1">IF(BBQ28&lt;&gt;"",SUMPRODUCT((BEN3:BEN42=BBQ28)*(BEQ3:BEQ42=BBQ29)*(BEX3:BEX42="W"))+SUMPRODUCT((BEN3:BEN42=BBQ28)*(BEQ3:BEQ42=BBQ26)*(BEX3:BEX42="W"))+SUMPRODUCT((BEN3:BEN42=BBQ28)*(BEQ3:BEQ42=BBQ27)*(BEX3:BEX42="W"))+SUMPRODUCT((BEN3:BEN42=BBQ29)*(BEQ3:BEQ42=BBQ28)*(BEY3:BEY42="W"))+SUMPRODUCT((BEN3:BEN42=BBQ26)*(BEQ3:BEQ42=BBQ28)*(BEY3:BEY42="W"))+SUMPRODUCT((BEN3:BEN42=BBQ27)*(BEQ3:BEQ42=BBQ28)*(BEY3:BEY42="W")),"")</f>
        <v/>
      </c>
      <c r="BBS28" s="255" t="str">
        <f ca="1">IF(BBQ28&lt;&gt;"",SUMPRODUCT((BEN3:BEN42=BBQ28)*(BEQ3:BEQ42=BBQ29)*(BEX3:BEX42="D"))+SUMPRODUCT((BEN3:BEN42=BBQ28)*(BEQ3:BEQ42=BBQ26)*(BEX3:BEX42="D"))+SUMPRODUCT((BEN3:BEN42=BBQ28)*(BEQ3:BEQ42=BBQ27)*(BEX3:BEX42="D"))+SUMPRODUCT((BEN3:BEN42=BBQ29)*(BEQ3:BEQ42=BBQ28)*(BEX3:BEX42="D"))+SUMPRODUCT((BEN3:BEN42=BBQ26)*(BEQ3:BEQ42=BBQ28)*(BEX3:BEX42="D"))+SUMPRODUCT((BEN3:BEN42=BBQ27)*(BEQ3:BEQ42=BBQ28)*(BEX3:BEX42="D")),"")</f>
        <v/>
      </c>
      <c r="BBT28" s="255" t="str">
        <f ca="1">IF(BBQ28&lt;&gt;"",SUMPRODUCT((BEN3:BEN42=BBQ28)*(BEQ3:BEQ42=BBQ29)*(BEX3:BEX42="L"))+SUMPRODUCT((BEN3:BEN42=BBQ28)*(BEQ3:BEQ42=BBQ26)*(BEX3:BEX42="L"))+SUMPRODUCT((BEN3:BEN42=BBQ28)*(BEQ3:BEQ42=BBQ27)*(BEX3:BEX42="L"))+SUMPRODUCT((BEN3:BEN42=BBQ29)*(BEQ3:BEQ42=BBQ28)*(BEY3:BEY42="L"))+SUMPRODUCT((BEN3:BEN42=BBQ26)*(BEQ3:BEQ42=BBQ28)*(BEY3:BEY42="L"))+SUMPRODUCT((BEN3:BEN42=BBQ27)*(BEQ3:BEQ42=BBQ28)*(BEY3:BEY42="L")),"")</f>
        <v/>
      </c>
      <c r="BBU28" s="255">
        <f ca="1">IF(BBQ28&lt;&gt;"",VLOOKUP(BBQ28,AZT4:AZX29,5,FALSE),0)</f>
        <v>0</v>
      </c>
      <c r="BBV28" s="255">
        <f ca="1">IF(BBQ28&lt;&gt;"",VLOOKUP(BBQ28,AZT4:AZY29,6,FALSE),0)</f>
        <v>0</v>
      </c>
      <c r="BBW28" s="255">
        <f ca="1">BBU28-BBV28+1000</f>
        <v>1000</v>
      </c>
      <c r="BBX28" s="255">
        <f ca="1">IF(BBQ28&lt;&gt;"",VLOOKUP(BBQ28,AZT4:BAA29,8,FALSE),0)</f>
        <v>0</v>
      </c>
      <c r="BBY28" s="255">
        <f ca="1">IF(BBQ28&lt;&gt;"",VLOOKUP(BBQ28,AZT4:BAB29,9,FALSE),0)</f>
        <v>0</v>
      </c>
      <c r="BBZ28" s="255" t="str">
        <f ca="1">IF(BBQ28&lt;&gt;"",BBX28-BBY28+1000,"")</f>
        <v/>
      </c>
      <c r="BCA28" s="255" t="str">
        <f ca="1">IF(BBQ28&lt;&gt;"",VLOOKUP(BBQ28,AZT25:AZX29,5,FALSE),"")</f>
        <v/>
      </c>
      <c r="BCB28" s="255" t="str">
        <f ca="1">IF(BBQ28&lt;&gt;"",VLOOKUP(BBQ28,AZT25:BAA29,8,FALSE),"")</f>
        <v/>
      </c>
      <c r="BCC28" s="255" t="str">
        <f ca="1">IF(BBQ28&lt;&gt;"",VLOOKUP(BBQ28,AZT25:BAH29,15,FALSE),"")</f>
        <v/>
      </c>
      <c r="BCD28" s="255" t="str">
        <f ca="1">IF(BBQ28&lt;&gt;"",SUMPRODUCT((BEN3:BEN42=BBQ28)*(BEQ3:BEQ42=BBQ29)*BET3:BET42)+SUMPRODUCT((BEN3:BEN42=BBQ28)*(BEQ3:BEQ42=BBQ26)*BET3:BET42)+SUMPRODUCT((BEN3:BEN42=BBQ28)*(BEQ3:BEQ42=BBQ27)*BET3:BET42)+SUMPRODUCT((BEN3:BEN42=BBQ29)*(BEQ3:BEQ42=BBQ28)*BEU3:BEU42)+SUMPRODUCT((BEN3:BEN42=BBQ26)*(BEQ3:BEQ42=BBQ28)*BEU3:BEU42)+SUMPRODUCT((BEN3:BEN42=BBQ27)*(BEQ3:BEQ42=BBQ28)*BEU3:BEU42),"")</f>
        <v/>
      </c>
      <c r="BCE28" s="255" t="str">
        <f ca="1">IF(BBQ28&lt;&gt;"",SUMPRODUCT((BEN3:BEN42=BBQ28)*(BEQ3:BEQ42=BBQ29)*BEV3:BEV42)+SUMPRODUCT((BEN3:BEN42=BBQ28)*(BEQ3:BEQ42=BBQ26)*BEV3:BEV42)+SUMPRODUCT((BEN3:BEN42=BBQ28)*(BEQ3:BEQ42=BBQ27)*BEV3:BEV42)+SUMPRODUCT((BEN3:BEN42=BBQ29)*(BEQ3:BEQ42=BBQ28)*BEW3:BEW42)+SUMPRODUCT((BEN3:BEN42=BBQ26)*(BEQ3:BEQ42=BBQ28)*BEW3:BEW42)+SUMPRODUCT((BEN3:BEN42=BBQ27)*(BEQ3:BEQ42=BBQ28)*BEW3:BEW42),"")</f>
        <v/>
      </c>
      <c r="BCF28" s="255" t="str">
        <f ca="1">IF(BBQ28&lt;&gt;"",BBR28*4+BBS28*2+BCD28+BCE28,"")</f>
        <v/>
      </c>
      <c r="BCG28" s="255" t="str">
        <f ca="1">IF(BBQ28&lt;&gt;"",RANK(BCF28,BCF26:BCF29),"")</f>
        <v/>
      </c>
      <c r="BCH28" s="255">
        <f ca="1">SUMPRODUCT((BCF26:BCF29=BCF28)*(BBW26:BBW29&gt;BBW28))</f>
        <v>0</v>
      </c>
      <c r="BCI28" s="255">
        <f ca="1">SUMPRODUCT((BCF26:BCF29=BCF28)*(BBW26:BBW29=BBW28)*(BBZ26:BBZ29&gt;BBZ28))</f>
        <v>0</v>
      </c>
      <c r="BCJ28" s="255">
        <f ca="1">SUMPRODUCT((BCF25:BCF29=BCF28)*(BBW25:BBW29=BBW28)*(BBZ25:BBZ29=BBZ28)*(BCA25:BCA29&gt;BCA28))</f>
        <v>0</v>
      </c>
      <c r="BCK28" s="255">
        <f ca="1">SUMPRODUCT((BCF25:BCF29=BCF28)*(BBW25:BBW29=BBW28)*(BBZ25:BBZ29=BBZ28)*(BCA25:BCA29=BCA28)*(BCB25:BCB29&gt;BCB28))</f>
        <v>0</v>
      </c>
      <c r="BCL28" s="255">
        <f ca="1">SUMPRODUCT((BCF25:BCF29=BCF28)*(BBW25:BBW29=BBW28)*(BBZ25:BBZ29=BBZ28)*(BCA25:BCA29=BCA28)*(BCB25:BCB29=BCB28)*(BCC25:BCC29&gt;BCC28))</f>
        <v>0</v>
      </c>
      <c r="BCM28" s="255" t="str">
        <f t="shared" ca="1" si="1492"/>
        <v/>
      </c>
      <c r="BCN28" s="255" t="str">
        <f ca="1">IF(BBQ28&lt;&gt;"",INDEX(BBQ26:BBQ29,MATCH(4,BCM26:BCM29,0),0),"")</f>
        <v/>
      </c>
      <c r="BCO28" s="255" t="str">
        <f ca="1">IF(BAP26&lt;&gt;"",BAP26,"")</f>
        <v/>
      </c>
      <c r="BCP28" s="255">
        <f ca="1">SUMPRODUCT((BEN3:BEN42=BCO28)*(BEQ3:BEQ42=BCO29)*(BEX3:BEX42="W"))+SUMPRODUCT((BEN3:BEN42=BCO28)*(BEQ3:BEQ42=BCO30)*(BEX3:BEX42="W"))+SUMPRODUCT((BEN3:BEN42=BCO28)*(BEQ3:BEQ42=BCO27)*(BEX3:BEX42="W"))+SUMPRODUCT((BEN3:BEN42=BCO29)*(BEQ3:BEQ42=BCO28)*(BEY3:BEY42="W"))+SUMPRODUCT((BEN3:BEN42=BCO30)*(BEQ3:BEQ42=BCO28)*(BEY3:BEY42="W"))+SUMPRODUCT((BEN3:BEN42=BCO27)*(BEQ3:BEQ42=BCO28)*(BEY3:BEY42="W"))</f>
        <v>0</v>
      </c>
      <c r="BCQ28" s="255">
        <f ca="1">SUMPRODUCT((BEN3:BEN42=BCO28)*(BEQ3:BEQ42=BCO29)*(BEX3:BEX42="D"))+SUMPRODUCT((BEN3:BEN42=BCO28)*(BEQ3:BEQ42=BCO30)*(BEX3:BEX42="D"))+SUMPRODUCT((BEN3:BEN42=BCO28)*(BEQ3:BEQ42=BCO27)*(BEX3:BEX42="D"))+SUMPRODUCT((BEN3:BEN42=BCO29)*(BEQ3:BEQ42=BCO28)*(BEX3:BEX42="D"))+SUMPRODUCT((BEN3:BEN42=BCO30)*(BEQ3:BEQ42=BCO28)*(BEX3:BEX42="D"))+SUMPRODUCT((BEN3:BEN42=BCO27)*(BEQ3:BEQ42=BCO28)*(BEX3:BEX42="D"))</f>
        <v>0</v>
      </c>
      <c r="BCR28" s="255">
        <f ca="1">SUMPRODUCT((BEN3:BEN42=BCO28)*(BEQ3:BEQ42=BCO29)*(BEX3:BEX42="L"))+SUMPRODUCT((BEN3:BEN42=BCO28)*(BEQ3:BEQ42=BCO30)*(BEX3:BEX42="L"))+SUMPRODUCT((BEN3:BEN42=BCO28)*(BEQ3:BEQ42=BCO27)*(BEX3:BEX42="L"))+SUMPRODUCT((BEN3:BEN42=BCO29)*(BEQ3:BEQ42=BCO28)*(BEY3:BEY42="L"))+SUMPRODUCT((BEN3:BEN42=BCO30)*(BEQ3:BEQ42=BCO28)*(BEY3:BEY42="L"))+SUMPRODUCT((BEN3:BEN42=BCO27)*(BEQ3:BEQ42=BCO28)*(BEY3:BEY42="L"))</f>
        <v>0</v>
      </c>
      <c r="BCS28" s="255">
        <f ca="1">IF(BCO28&lt;&gt;"",VLOOKUP(BCO28,AZT4:AZX29,5,FALSE),0)</f>
        <v>0</v>
      </c>
      <c r="BCT28" s="255">
        <f ca="1">IF(BCO28&lt;&gt;"",VLOOKUP(BCO28,AZT4:AZY29,6,FALSE),0)</f>
        <v>0</v>
      </c>
      <c r="BCU28" s="255">
        <f ca="1">BCS28-BCT28+1000</f>
        <v>1000</v>
      </c>
      <c r="BCV28" s="255">
        <f ca="1">IF(BCO28&lt;&gt;"",VLOOKUP(BCO28,AZT4:BAA29,8,FALSE),0)</f>
        <v>0</v>
      </c>
      <c r="BCW28" s="255">
        <f ca="1">IF(BCO28&lt;&gt;"",VLOOKUP(BCO28,AZT4:BAB29,9,FALSE),0)</f>
        <v>0</v>
      </c>
      <c r="BCX28" s="255">
        <f t="shared" ref="BCX28" ca="1" si="1600">BCV28-BCW28+1000</f>
        <v>1000</v>
      </c>
      <c r="BCY28" s="255" t="str">
        <f ca="1">IF(BCO28&lt;&gt;"",VLOOKUP(BCO28,AZT25:AZX29,5,FALSE),"")</f>
        <v/>
      </c>
      <c r="BCZ28" s="255" t="str">
        <f ca="1">IF(BCO28&lt;&gt;"",VLOOKUP(BCO28,AZT25:BAA29,8,FALSE),"")</f>
        <v/>
      </c>
      <c r="BDA28" s="255" t="str">
        <f ca="1">IF(BCO28&lt;&gt;"",VLOOKUP(BCO28,AZT25:BAH29,15,FALSE),"")</f>
        <v/>
      </c>
      <c r="BDB28" s="255">
        <f ca="1">SUMPRODUCT((BEN3:BEN42=BCO28)*(BEQ3:BEQ42=BCO29)*BET3:BET42)+SUMPRODUCT((BEN3:BEN42=BCO28)*(BEQ3:BEQ42=BCO30)*BET3:BET42)+SUMPRODUCT((BEN3:BEN42=BCO28)*(BEQ3:BEQ42=BCO27)*BET3:BET42)+SUMPRODUCT((BEN3:BEN42=BCO29)*(BEQ3:BEQ42=BCO28)*BEU3:BEU42)+SUMPRODUCT((BEN3:BEN42=BCO30)*(BEQ3:BEQ42=BCO28)*BEU3:BEU42)+SUMPRODUCT((BEN3:BEN42=BCO27)*(BEQ3:BEQ42=BCO28)*BEU3:BEU42)</f>
        <v>0</v>
      </c>
      <c r="BDC28" s="255">
        <f ca="1">SUMPRODUCT((BEN3:BEN42=BCO28)*(BEQ3:BEQ42=BCO29)*BEV3:BEV42)+SUMPRODUCT((BEN3:BEN42=BCO28)*(BEQ3:BEQ42=BCO30)*BEV3:BEV42)+SUMPRODUCT((BEN3:BEN42=BCO28)*(BEQ3:BEQ42=BCO27)*BEV3:BEV42)+SUMPRODUCT((BEN3:BEN42=BCO29)*(BEQ3:BEQ42=BCO28)*BEW3:BEW42)+SUMPRODUCT((BEN3:BEN42=BCO30)*(BEQ3:BEQ42=BCO28)*BEW3:BEW42)+SUMPRODUCT((BEN3:BEN42=BCO27)*(BEQ3:BEQ42=BCO28)*BEW3:BEW42)</f>
        <v>0</v>
      </c>
      <c r="BDD28" s="255">
        <f t="shared" ref="BDD28" ca="1" si="1601">BCP28*4+BCQ28*2+BDB28+BDC28</f>
        <v>0</v>
      </c>
      <c r="BDE28" s="255" t="str">
        <f ca="1">IF(BCO28&lt;&gt;"",RANK(BDD28,BDD27:BDD30),"")</f>
        <v/>
      </c>
      <c r="BDF28" s="255">
        <f ca="1">SUMPRODUCT((BDD27:BDD30=BDD28)*(BCU27:BCU30&gt;BCU28))</f>
        <v>0</v>
      </c>
      <c r="BDG28" s="255">
        <f ca="1">SUMPRODUCT((BDD27:BDD30=BDD28)*(BCU27:BCU30=BCU28)*(BCX27:BCX30&gt;BCX28))</f>
        <v>0</v>
      </c>
      <c r="BDH28" s="255">
        <f ca="1">SUMPRODUCT((BDD25:BDD29=BDD28)*(BCU25:BCU29=BCU28)*(BCX25:BCX29=BCX28)*(BCY25:BCY29&gt;BCY28))</f>
        <v>0</v>
      </c>
      <c r="BDI28" s="255">
        <f ca="1">SUMPRODUCT((BDD25:BDD29=BDD28)*(BCU25:BCU29=BCU28)*(BCX25:BCX29=BCX28)*(BCY25:BCY29=BCY28)*(BCZ25:BCZ29&gt;BCZ28))</f>
        <v>0</v>
      </c>
      <c r="BDJ28" s="255">
        <f ca="1">SUMPRODUCT((BDD25:BDD29=BDD28)*(BCU25:BCU29=BCU28)*(BCX25:BCX29=BCX28)*(BCY25:BCY29=BCY28)*(BCZ25:BCZ29=BCZ28)*(BDA25:BDA29&gt;BDA28))</f>
        <v>0</v>
      </c>
      <c r="BDK28" s="255" t="str">
        <f t="shared" ca="1" si="1559"/>
        <v/>
      </c>
      <c r="BDL28" s="255" t="str">
        <f ca="1">IF(BCO28&lt;&gt;"",INDEX(BCO27:BCO29,MATCH(4,BDK27:BDK29,0),0),"")</f>
        <v/>
      </c>
      <c r="BDM28" s="255" t="str">
        <f ca="1">IF(BAQ25&lt;&gt;"",BAQ25,"")</f>
        <v/>
      </c>
      <c r="BDN28" s="255">
        <f ca="1">SUMPRODUCT((BEN3:BEN42=BDM28)*(BEQ3:BEQ42=BDM29)*(BEX3:BEX42="W"))+SUMPRODUCT((BEN3:BEN42=BDM28)*(BEQ3:BEQ42=BDM30)*(BEX3:BEX42="W"))+SUMPRODUCT((BEN3:BEN42=BDM28)*(BEQ3:BEQ42=BDM31)*(BEX3:BEX42="W"))+SUMPRODUCT((BEN3:BEN42=BDM29)*(BEQ3:BEQ42=BDM28)*(BEY3:BEY42="W"))+SUMPRODUCT((BEN3:BEN42=BDM30)*(BEQ3:BEQ42=BDM28)*(BEY3:BEY42="W"))+SUMPRODUCT((BEN3:BEN42=BDM31)*(BEQ3:BEQ42=BDM28)*(BEY3:BEY42="W"))</f>
        <v>0</v>
      </c>
      <c r="BDO28" s="255">
        <f ca="1">SUMPRODUCT((BEN3:BEN42=BDM28)*(BEQ3:BEQ42=BDM29)*(BEX3:BEX42="D"))+SUMPRODUCT((BEN3:BEN42=BDM28)*(BEQ3:BEQ42=BDM30)*(BEX3:BEX42="D"))+SUMPRODUCT((BEN3:BEN42=BDM28)*(BEQ3:BEQ42=BDM31)*(BEX3:BEX42="D"))+SUMPRODUCT((BEN3:BEN42=BDM29)*(BEQ3:BEQ42=BDM28)*(BEX3:BEX42="D"))+SUMPRODUCT((BEN3:BEN42=BDM30)*(BEQ3:BEQ42=BDM28)*(BEX3:BEX42="D"))+SUMPRODUCT((BEN3:BEN42=BDM31)*(BEQ3:BEQ42=BDM28)*(BEX3:BEX42="D"))</f>
        <v>0</v>
      </c>
      <c r="BDP28" s="255">
        <f ca="1">SUMPRODUCT((BEN3:BEN42=BDM28)*(BEQ3:BEQ42=BDM29)*(BEX3:BEX42="L"))+SUMPRODUCT((BEN3:BEN42=BDM28)*(BEQ3:BEQ42=BDM30)*(BEX3:BEX42="L"))+SUMPRODUCT((BEN3:BEN42=BDM28)*(BEQ3:BEQ42=BDM31)*(BEX3:BEX42="L"))+SUMPRODUCT((BEN3:BEN42=BDM29)*(BEQ3:BEQ42=BDM28)*(BEY3:BEY42="L"))+SUMPRODUCT((BEN3:BEN42=BDM30)*(BEQ3:BEQ42=BDM28)*(BEY3:BEY42="L"))+SUMPRODUCT((BEN3:BEN42=BDM31)*(BEQ3:BEQ42=BDM28)*(BEY3:BEY42="L"))</f>
        <v>0</v>
      </c>
      <c r="BDQ28" s="255">
        <f ca="1">IF(BDM28&lt;&gt;"",VLOOKUP(BDM28,AZT4:AZX29,5,FALSE),0)</f>
        <v>0</v>
      </c>
      <c r="BDR28" s="255">
        <f ca="1">IF(BDM28&lt;&gt;"",VLOOKUP(BDM28,AZT4:AZY29,6,FALSE),0)</f>
        <v>0</v>
      </c>
      <c r="BDS28" s="255">
        <f ca="1">BDQ28-BDR28+1000</f>
        <v>1000</v>
      </c>
      <c r="BDT28" s="255">
        <f ca="1">IF(BDM28&lt;&gt;"",VLOOKUP(BDM28,AZT4:BAA29,8,FALSE),0)</f>
        <v>0</v>
      </c>
      <c r="BDU28" s="255">
        <f ca="1">IF(BDM28&lt;&gt;"",VLOOKUP(BDM28,AZT4:BAB29,9,FALSE),0)</f>
        <v>0</v>
      </c>
      <c r="BDV28" s="255">
        <f ca="1">BDT28-BDU28+1000</f>
        <v>1000</v>
      </c>
      <c r="BDW28" s="255" t="str">
        <f ca="1">IF(BDM28&lt;&gt;"",VLOOKUP(BDM28,AZT25:AZX29,5,FALSE),"")</f>
        <v/>
      </c>
      <c r="BDX28" s="255" t="str">
        <f ca="1">IF(BDM28&lt;&gt;"",VLOOKUP(BDM28,AZT25:BAA29,8,FALSE),"")</f>
        <v/>
      </c>
      <c r="BDY28" s="255" t="str">
        <f ca="1">IF(BDM28&lt;&gt;"",VLOOKUP(BDM28,AZT25:BAH29,15,FALSE),"")</f>
        <v/>
      </c>
      <c r="BDZ28" s="255">
        <f ca="1">SUMPRODUCT((BEN3:BEN42=BDM28)*(BEQ3:BEQ42=BDM29)*BET3:BET42)+SUMPRODUCT((BEN3:BEN42=BDM28)*(BEQ3:BEQ42=BDM30)*BET3:BET42)+SUMPRODUCT((BEN3:BEN42=BDM28)*(BEQ3:BEQ42=BDM31)*BET3:BET42)+SUMPRODUCT((BEN3:BEN42=BDM29)*(BEQ3:BEQ42=BDM28)*BEU3:BEU42)+SUMPRODUCT((BEN3:BEN42=BDM30)*(BEQ3:BEQ42=BDM28)*BEU3:BEU42)+SUMPRODUCT((BEN3:BEN42=BDM31)*(BEQ3:BEQ42=BDM28)*BEU3:BEU42)</f>
        <v>0</v>
      </c>
      <c r="BEA28" s="255">
        <f ca="1">SUMPRODUCT((BEN3:BEN42=BDM28)*(BEQ3:BEQ42=BDM29)*BEV3:BEV42)+SUMPRODUCT((BEN3:BEN42=BDM28)*(BEQ3:BEQ42=BDM30)*BEV3:BEV42)+SUMPRODUCT((BEN3:BEN42=BDM28)*(BEQ3:BEQ42=BDM31)*BEV3:BEV42)+SUMPRODUCT((BEN3:BEN42=BDM29)*(BEQ3:BEQ42=BDM28)*BEW3:BEW42)+SUMPRODUCT((BEN3:BEN42=BDM30)*(BEQ3:BEQ42=BDM28)*BEW3:BEW42)+SUMPRODUCT((BEN3:BEN42=BDM31)*(BEQ3:BEQ42=BDM28)*BEW3:BEW42)</f>
        <v>0</v>
      </c>
      <c r="BEB28" s="255">
        <f ca="1">BDN28*4+BDO28*2+BDZ28+BEA28</f>
        <v>0</v>
      </c>
      <c r="BEC28" s="255" t="str">
        <f ca="1">IF(BDM28&lt;&gt;"",RANK(BEB28,BEB28:BEB31),"")</f>
        <v/>
      </c>
      <c r="BED28" s="255">
        <f ca="1">SUMPRODUCT((BEB28:BEB31=BEB28)*(BDS28:BDS31&gt;BDS28))</f>
        <v>0</v>
      </c>
      <c r="BEE28" s="255">
        <f ca="1">SUMPRODUCT((BEB28:BEB31=BEB28)*(BDS28:BDS31=BDS28)*(BDV28:BDV31&gt;BDV28))</f>
        <v>0</v>
      </c>
      <c r="BEF28" s="255">
        <f ca="1">SUMPRODUCT((BEB25:BEB29=BEB28)*(BDS25:BDS29=BDS28)*(BDV25:BDV29=BDV28)*(BDW25:BDW29&gt;BDW28))</f>
        <v>0</v>
      </c>
      <c r="BEG28" s="255">
        <f ca="1">SUMPRODUCT((BEB25:BEB29=BEB28)*(BDS25:BDS29=BDS28)*(BDV25:BDV29=BDV28)*(BDW25:BDW29=BDW28)*(BDX25:BDX29&gt;BDX28))</f>
        <v>0</v>
      </c>
      <c r="BEH28" s="255">
        <f ca="1">SUMPRODUCT((BEB25:BEB29=BEB28)*(BDS25:BDS29=BDS28)*(BDV25:BDV29=BDV28)*(BDW25:BDW29=BDW28)*(BDX25:BDX29=BDX28)*(BDY25:BDY29&gt;BDY28))</f>
        <v>0</v>
      </c>
      <c r="BEI28" s="255" t="str">
        <f t="shared" ref="BEI28:BEI29" ca="1" si="1602">IF(BDM28&lt;&gt;"",SUM(BEC28:BEH28)+3,"")</f>
        <v/>
      </c>
      <c r="BEJ28" s="255" t="str">
        <f ca="1">IF(BDM28&lt;&gt;"",IF(BEI28=4,BDM28,BDM29),"")</f>
        <v/>
      </c>
      <c r="BEK28" s="255" t="str">
        <f ca="1">IF(BEJ28&lt;&gt;"",BEJ28,IF(BDL28&lt;&gt;"",BDL28,IF(BCN28&lt;&gt;"",BCN28,IF(BBP28&lt;&gt;"",BBP28,BAL28))))</f>
        <v>France</v>
      </c>
      <c r="BEL28" s="255">
        <v>4</v>
      </c>
      <c r="BEM28" s="255">
        <v>26</v>
      </c>
      <c r="BEN28" s="255" t="str">
        <f t="shared" si="90"/>
        <v>England</v>
      </c>
      <c r="BEO28" s="255" t="str">
        <f ca="1">IF(OFFSET('All Players'!$W35,0,BEO$1)&lt;&gt;"",OFFSET('All Players'!$W35,0,BEO$1),"")</f>
        <v/>
      </c>
      <c r="BEP28" s="255" t="str">
        <f ca="1">IF(OFFSET('All Players'!$Y35,0,BEO$1)&lt;&gt;"",OFFSET('All Players'!$Y35,0,BEO$1),"")</f>
        <v/>
      </c>
      <c r="BEQ28" s="255" t="str">
        <f t="shared" si="91"/>
        <v>Australia</v>
      </c>
      <c r="BER28" s="255" t="str">
        <f ca="1">IF(OFFSET('All Players'!$AA35,0,BEQ$1)&lt;&gt;"",OFFSET('All Players'!$AA35,0,BEQ$1),"")</f>
        <v/>
      </c>
      <c r="BES28" s="255" t="str">
        <f ca="1">IF(OFFSET('All Players'!$AC35,0,BER$1)&lt;&gt;"",OFFSET('All Players'!$AC35,0,BER$1),"")</f>
        <v/>
      </c>
      <c r="BET28" s="255">
        <f t="shared" ca="1" si="92"/>
        <v>0</v>
      </c>
      <c r="BEU28" s="255">
        <f t="shared" ca="1" si="93"/>
        <v>0</v>
      </c>
      <c r="BEV28" s="255">
        <f t="shared" ca="1" si="94"/>
        <v>0</v>
      </c>
      <c r="BEW28" s="255">
        <f t="shared" ca="1" si="95"/>
        <v>0</v>
      </c>
      <c r="BEX28" s="255" t="str">
        <f t="shared" ca="1" si="96"/>
        <v/>
      </c>
      <c r="BEY28" s="255" t="str">
        <f t="shared" ca="1" si="97"/>
        <v/>
      </c>
      <c r="BEZ28" s="255">
        <f ca="1">VLOOKUP(BFA28,BJR25:BJS29,2,FALSE)</f>
        <v>1</v>
      </c>
      <c r="BFA28" s="255" t="s">
        <v>38</v>
      </c>
      <c r="BFB28" s="255">
        <f t="shared" ca="1" si="1348"/>
        <v>0</v>
      </c>
      <c r="BFC28" s="255">
        <f t="shared" ca="1" si="1349"/>
        <v>0</v>
      </c>
      <c r="BFD28" s="255">
        <f t="shared" ca="1" si="1350"/>
        <v>0</v>
      </c>
      <c r="BFE28" s="255">
        <f t="shared" ca="1" si="1351"/>
        <v>0</v>
      </c>
      <c r="BFF28" s="255">
        <f t="shared" ca="1" si="1493"/>
        <v>0</v>
      </c>
      <c r="BFG28" s="255">
        <f t="shared" ca="1" si="1352"/>
        <v>1000</v>
      </c>
      <c r="BFH28" s="255">
        <f t="shared" ca="1" si="1494"/>
        <v>0</v>
      </c>
      <c r="BFI28" s="255">
        <f t="shared" ca="1" si="1495"/>
        <v>0</v>
      </c>
      <c r="BFJ28" s="255">
        <f t="shared" ca="1" si="1353"/>
        <v>1000</v>
      </c>
      <c r="BFK28" s="255">
        <f t="shared" ca="1" si="1354"/>
        <v>0</v>
      </c>
      <c r="BFL28" s="255">
        <f ca="1">SUMIF(BJU:BJU,BFA28,BKA:BKA)+SUMIF(BJX:BJX,BFA28,BKB:BKB)</f>
        <v>0</v>
      </c>
      <c r="BFM28" s="255">
        <f ca="1">SUMIF(BJU:BJU,BFA28,BKC:BKC)+SUMIF(BJX:BJX,BFA28,BKD:BKD)</f>
        <v>0</v>
      </c>
      <c r="BFN28" s="255">
        <f t="shared" ca="1" si="1355"/>
        <v>0</v>
      </c>
      <c r="BFO28" s="255">
        <v>18</v>
      </c>
      <c r="BFP28" s="255">
        <f t="shared" ca="1" si="1496"/>
        <v>1</v>
      </c>
      <c r="BFR28" s="255">
        <f ca="1">RANK(BFN28,BFN$25:BFN$29)+COUNTIF(BFN$25:BFN28,BFN28)-1</f>
        <v>4</v>
      </c>
      <c r="BFS28" s="255" t="str">
        <f ca="1">INDEX(BFA$25:BFA$29,MATCH(4,BFR$25:BFR$29,0),0)</f>
        <v>Canada</v>
      </c>
      <c r="BFT28" s="255">
        <f t="shared" ca="1" si="1497"/>
        <v>1</v>
      </c>
      <c r="BFU28" s="255" t="str">
        <f ca="1">IF(AND(BFU27&lt;&gt;"",BFT28=1),BFS28,"")</f>
        <v>Canada</v>
      </c>
      <c r="BFV28" s="255" t="str">
        <f ca="1">IF(AND(BFV27&lt;&gt;"",BFT29=2),BFS29,"")</f>
        <v/>
      </c>
      <c r="BFZ28" s="255" t="str">
        <f t="shared" ca="1" si="1498"/>
        <v>Canada</v>
      </c>
      <c r="BGA28" s="255">
        <f ca="1">SUMPRODUCT((BJU3:BJU42=BFZ28)*(BJX3:BJX42=BFZ29)*(BKE3:BKE42="W"))+SUMPRODUCT((BJU3:BJU42=BFZ28)*(BJX3:BJX42=BFZ25)*(BKE3:BKE42="W"))+SUMPRODUCT((BJU3:BJU42=BFZ28)*(BJX3:BJX42=BFZ26)*(BKE3:BKE42="W"))+SUMPRODUCT((BJU3:BJU42=BFZ28)*(BJX3:BJX42=BFZ27)*(BKE3:BKE42="W"))+SUMPRODUCT((BJU3:BJU42=BFZ29)*(BJX3:BJX42=BFZ28)*(BKF3:BKF42="W"))+SUMPRODUCT((BJU3:BJU42=BFZ25)*(BJX3:BJX42=BFZ28)*(BKF3:BKF42="W"))+SUMPRODUCT((BJU3:BJU42=BFZ26)*(BJX3:BJX42=BFZ28)*(BKF3:BKF42="W"))+SUMPRODUCT((BJU3:BJU42=BFZ27)*(BJX3:BJX42=BFZ28)*(BKF3:BKF42="W"))</f>
        <v>0</v>
      </c>
      <c r="BGB28" s="255">
        <f ca="1">SUMPRODUCT((BJU3:BJU42=BFZ28)*(BJX3:BJX42=BFZ29)*(BKE3:BKE42="D"))+SUMPRODUCT((BJU3:BJU42=BFZ28)*(BJX3:BJX42=BFZ25)*(BKE3:BKE42="D"))+SUMPRODUCT((BJU3:BJU42=BFZ28)*(BJX3:BJX42=BFZ26)*(BKE3:BKE42="D"))+SUMPRODUCT((BJU3:BJU42=BFZ28)*(BJX3:BJX42=BFZ27)*(BKE3:BKE42="D"))+SUMPRODUCT((BJU3:BJU42=BFZ29)*(BJX3:BJX42=BFZ28)*(BKE3:BKE42="D"))+SUMPRODUCT((BJU3:BJU42=BFZ25)*(BJX3:BJX42=BFZ28)*(BKE3:BKE42="D"))+SUMPRODUCT((BJU3:BJU42=BFZ26)*(BJX3:BJX42=BFZ28)*(BKE3:BKE42="D"))+SUMPRODUCT((BJU3:BJU42=BFZ27)*(BJX3:BJX42=BFZ28)*(BKE3:BKE42="D"))</f>
        <v>0</v>
      </c>
      <c r="BGC28" s="255">
        <f ca="1">SUMPRODUCT((BJU3:BJU42=BFZ28)*(BJX3:BJX42=BFZ29)*(BKE3:BKE42="L"))+SUMPRODUCT((BJU3:BJU42=BFZ28)*(BJX3:BJX42=BFZ25)*(BKE3:BKE42="L"))+SUMPRODUCT((BJU3:BJU42=BFZ28)*(BJX3:BJX42=BFZ26)*(BKE3:BKE42="L"))+SUMPRODUCT((BJU3:BJU42=BFZ28)*(BJX3:BJX42=BFZ27)*(BKE3:BKE42="L"))+SUMPRODUCT((BJU3:BJU42=BFZ29)*(BJX3:BJX42=BFZ28)*(BKF3:BKF42="L"))+SUMPRODUCT((BJU3:BJU42=BFZ25)*(BJX3:BJX42=BFZ28)*(BKF3:BKF42="L"))+SUMPRODUCT((BJU3:BJU42=BFZ26)*(BJX3:BJX42=BFZ28)*(BKF3:BKF42="L"))+SUMPRODUCT((BJU3:BJU42=BFZ27)*(BJX3:BJX42=BFZ28)*(BKF3:BKF42="L"))</f>
        <v>0</v>
      </c>
      <c r="BGD28" s="255">
        <f ca="1">IF(BFZ28&lt;&gt;"",VLOOKUP(BFZ28,BFA4:BFE29,5,FALSE),0)</f>
        <v>0</v>
      </c>
      <c r="BGE28" s="255">
        <f ca="1">IF(BFZ28&lt;&gt;"",VLOOKUP(BFZ28,BFA4:BFF29,6,FALSE),0)</f>
        <v>0</v>
      </c>
      <c r="BGF28" s="255">
        <f ca="1">BGD28-BGE28+1000</f>
        <v>1000</v>
      </c>
      <c r="BGG28" s="255">
        <f ca="1">IF(BFZ28&lt;&gt;"",VLOOKUP(BFZ28,BFA4:BFH29,8,FALSE),0)</f>
        <v>0</v>
      </c>
      <c r="BGH28" s="255">
        <f ca="1">IF(BFZ28&lt;&gt;"",VLOOKUP(BFZ28,BFA4:BFI29,9,FALSE),0)</f>
        <v>0</v>
      </c>
      <c r="BGI28" s="255">
        <f ca="1">IF(BFZ28&lt;&gt;"",BGG28-BGH28+1000,"")</f>
        <v>1000</v>
      </c>
      <c r="BGJ28" s="255">
        <f ca="1">IF(BFZ28&lt;&gt;"",VLOOKUP(BFZ28,BFA25:BFE29,5,FALSE),"")</f>
        <v>0</v>
      </c>
      <c r="BGK28" s="255">
        <f ca="1">IF(BFZ28&lt;&gt;"",VLOOKUP(BFZ28,BFA25:BFH29,8,FALSE),"")</f>
        <v>0</v>
      </c>
      <c r="BGL28" s="255">
        <f ca="1">IF(BFZ28&lt;&gt;"",VLOOKUP(BFZ28,BFA25:BFO29,15,FALSE),"")</f>
        <v>18</v>
      </c>
      <c r="BGM28" s="255">
        <f ca="1">SUMPRODUCT((BJU3:BJU42=BFZ28)*(BJX3:BJX42=BFZ29)*BKA3:BKA42)+SUMPRODUCT((BJU3:BJU42=BFZ28)*(BJX3:BJX42=BFZ25)*BKA3:BKA42)+SUMPRODUCT((BJU3:BJU42=BFZ28)*(BJX3:BJX42=BFZ26)*BKA3:BKA42)+SUMPRODUCT((BJU3:BJU42=BFZ28)*(BJX3:BJX42=BFZ27)*BKA3:BKA42)+SUMPRODUCT((BJU3:BJU42=BFZ29)*(BJX3:BJX42=BFZ28)*BKB3:BKB42)+SUMPRODUCT((BJU3:BJU42=BFZ25)*(BJX3:BJX42=BFZ28)*BKB3:BKB42)+SUMPRODUCT((BJU3:BJU42=BFZ26)*(BJX3:BJX42=BFZ28)*BKB3:BKB42)+SUMPRODUCT((BJU3:BJU42=BFZ27)*(BJX3:BJX42=BFZ28)*BKB3:BKB42)</f>
        <v>0</v>
      </c>
      <c r="BGN28" s="255">
        <f ca="1">SUMPRODUCT((BJU3:BJU42=BFZ28)*(BJX3:BJX42=BFZ29)*BKC3:BKC42)+SUMPRODUCT((BJU3:BJU42=BFZ28)*(BJX3:BJX42=BFZ25)*BKC3:BKC42)+SUMPRODUCT((BJU3:BJU42=BFZ28)*(BJX3:BJX42=BFZ26)*BKC3:BKC42)+SUMPRODUCT((BJU3:BJU42=BFZ28)*(BJX3:BJX42=BFZ27)*BKC3:BKC42)+SUMPRODUCT((BJU3:BJU42=BFZ29)*(BJX3:BJX42=BFZ28)*BKD3:BKD42)+SUMPRODUCT((BJU3:BJU42=BFZ25)*(BJX3:BJX42=BFZ28)*BKD3:BKD42)+SUMPRODUCT((BJU3:BJU42=BFZ26)*(BJX3:BJX42=BFZ28)*BKD3:BKD42)+SUMPRODUCT((BJU3:BJU42=BFZ27)*(BJX3:BJX42=BFZ28)*BKD3:BKD42)</f>
        <v>0</v>
      </c>
      <c r="BGO28" s="255">
        <f ca="1">IF(BFZ28&lt;&gt;"",BGA28*4+BGB28*2+BGM28+BGN28,"")</f>
        <v>0</v>
      </c>
      <c r="BGP28" s="255">
        <f ca="1">IF(BFZ28&lt;&gt;"",RANK(BGO28,BGO25:BGO29),"")</f>
        <v>1</v>
      </c>
      <c r="BGQ28" s="255">
        <f ca="1">SUMPRODUCT((BGO25:BGO29=BGO28)*(BGF25:BGF29&gt;BGF28))</f>
        <v>0</v>
      </c>
      <c r="BGR28" s="255">
        <f ca="1">SUMPRODUCT((BGO25:BGO29=BGO28)*(BGF25:BGF29=BGF28)*(BGI25:BGI29&gt;BGI28))</f>
        <v>0</v>
      </c>
      <c r="BGS28" s="255">
        <f ca="1">SUMPRODUCT((BGO25:BGO29=BGO28)*(BGF25:BGF29=BGF28)*(BGI25:BGI29=BGI28)*(BGJ25:BGJ29&gt;BGJ28))</f>
        <v>0</v>
      </c>
      <c r="BGT28" s="255">
        <f ca="1">SUMPRODUCT((BGO25:BGO29=BGO28)*(BGF25:BGF29=BGF28)*(BGI25:BGI29=BGI28)*(BGJ25:BGJ29=BGJ28)*(BGK25:BGK29&gt;BGK28))</f>
        <v>0</v>
      </c>
      <c r="BGU28" s="255">
        <f ca="1">SUMPRODUCT((BGO25:BGO29=BGO28)*(BGF25:BGF29=BGF28)*(BGI25:BGI29=BGI28)*(BGJ25:BGJ29=BGJ28)*(BGK25:BGK29=BGK28)*(BGL25:BGL29&gt;BGL28))</f>
        <v>0</v>
      </c>
      <c r="BGV28" s="255">
        <f t="shared" ca="1" si="1356"/>
        <v>1</v>
      </c>
      <c r="BGW28" s="255" t="str">
        <f ca="1">IF(BFZ28&lt;&gt;"",INDEX(BFZ25:BFZ29,MATCH(4,BGV25:BGV29,0),0),"")</f>
        <v>France</v>
      </c>
      <c r="BGX28" s="255" t="str">
        <f ca="1">IF(BFV27&lt;&gt;"",BFV27,"")</f>
        <v/>
      </c>
      <c r="BGY28" s="255" t="str">
        <f ca="1">IF(BGX28&lt;&gt;"",SUMPRODUCT((BJU3:BJU42=BGX28)*(BJX3:BJX42=BGX29)*(BKE3:BKE42="W"))+SUMPRODUCT((BJU3:BJU42=BGX28)*(BJX3:BJX42=BGX26)*(BKE3:BKE42="W"))+SUMPRODUCT((BJU3:BJU42=BGX28)*(BJX3:BJX42=BGX27)*(BKE3:BKE42="W"))+SUMPRODUCT((BJU3:BJU42=BGX29)*(BJX3:BJX42=BGX28)*(BKF3:BKF42="W"))+SUMPRODUCT((BJU3:BJU42=BGX26)*(BJX3:BJX42=BGX28)*(BKF3:BKF42="W"))+SUMPRODUCT((BJU3:BJU42=BGX27)*(BJX3:BJX42=BGX28)*(BKF3:BKF42="W")),"")</f>
        <v/>
      </c>
      <c r="BGZ28" s="255" t="str">
        <f ca="1">IF(BGX28&lt;&gt;"",SUMPRODUCT((BJU3:BJU42=BGX28)*(BJX3:BJX42=BGX29)*(BKE3:BKE42="D"))+SUMPRODUCT((BJU3:BJU42=BGX28)*(BJX3:BJX42=BGX26)*(BKE3:BKE42="D"))+SUMPRODUCT((BJU3:BJU42=BGX28)*(BJX3:BJX42=BGX27)*(BKE3:BKE42="D"))+SUMPRODUCT((BJU3:BJU42=BGX29)*(BJX3:BJX42=BGX28)*(BKE3:BKE42="D"))+SUMPRODUCT((BJU3:BJU42=BGX26)*(BJX3:BJX42=BGX28)*(BKE3:BKE42="D"))+SUMPRODUCT((BJU3:BJU42=BGX27)*(BJX3:BJX42=BGX28)*(BKE3:BKE42="D")),"")</f>
        <v/>
      </c>
      <c r="BHA28" s="255" t="str">
        <f ca="1">IF(BGX28&lt;&gt;"",SUMPRODUCT((BJU3:BJU42=BGX28)*(BJX3:BJX42=BGX29)*(BKE3:BKE42="L"))+SUMPRODUCT((BJU3:BJU42=BGX28)*(BJX3:BJX42=BGX26)*(BKE3:BKE42="L"))+SUMPRODUCT((BJU3:BJU42=BGX28)*(BJX3:BJX42=BGX27)*(BKE3:BKE42="L"))+SUMPRODUCT((BJU3:BJU42=BGX29)*(BJX3:BJX42=BGX28)*(BKF3:BKF42="L"))+SUMPRODUCT((BJU3:BJU42=BGX26)*(BJX3:BJX42=BGX28)*(BKF3:BKF42="L"))+SUMPRODUCT((BJU3:BJU42=BGX27)*(BJX3:BJX42=BGX28)*(BKF3:BKF42="L")),"")</f>
        <v/>
      </c>
      <c r="BHB28" s="255">
        <f ca="1">IF(BGX28&lt;&gt;"",VLOOKUP(BGX28,BFA4:BFE29,5,FALSE),0)</f>
        <v>0</v>
      </c>
      <c r="BHC28" s="255">
        <f ca="1">IF(BGX28&lt;&gt;"",VLOOKUP(BGX28,BFA4:BFF29,6,FALSE),0)</f>
        <v>0</v>
      </c>
      <c r="BHD28" s="255">
        <f ca="1">BHB28-BHC28+1000</f>
        <v>1000</v>
      </c>
      <c r="BHE28" s="255">
        <f ca="1">IF(BGX28&lt;&gt;"",VLOOKUP(BGX28,BFA4:BFH29,8,FALSE),0)</f>
        <v>0</v>
      </c>
      <c r="BHF28" s="255">
        <f ca="1">IF(BGX28&lt;&gt;"",VLOOKUP(BGX28,BFA4:BFI29,9,FALSE),0)</f>
        <v>0</v>
      </c>
      <c r="BHG28" s="255" t="str">
        <f ca="1">IF(BGX28&lt;&gt;"",BHE28-BHF28+1000,"")</f>
        <v/>
      </c>
      <c r="BHH28" s="255" t="str">
        <f ca="1">IF(BGX28&lt;&gt;"",VLOOKUP(BGX28,BFA25:BFE29,5,FALSE),"")</f>
        <v/>
      </c>
      <c r="BHI28" s="255" t="str">
        <f ca="1">IF(BGX28&lt;&gt;"",VLOOKUP(BGX28,BFA25:BFH29,8,FALSE),"")</f>
        <v/>
      </c>
      <c r="BHJ28" s="255" t="str">
        <f ca="1">IF(BGX28&lt;&gt;"",VLOOKUP(BGX28,BFA25:BFO29,15,FALSE),"")</f>
        <v/>
      </c>
      <c r="BHK28" s="255" t="str">
        <f ca="1">IF(BGX28&lt;&gt;"",SUMPRODUCT((BJU3:BJU42=BGX28)*(BJX3:BJX42=BGX29)*BKA3:BKA42)+SUMPRODUCT((BJU3:BJU42=BGX28)*(BJX3:BJX42=BGX26)*BKA3:BKA42)+SUMPRODUCT((BJU3:BJU42=BGX28)*(BJX3:BJX42=BGX27)*BKA3:BKA42)+SUMPRODUCT((BJU3:BJU42=BGX29)*(BJX3:BJX42=BGX28)*BKB3:BKB42)+SUMPRODUCT((BJU3:BJU42=BGX26)*(BJX3:BJX42=BGX28)*BKB3:BKB42)+SUMPRODUCT((BJU3:BJU42=BGX27)*(BJX3:BJX42=BGX28)*BKB3:BKB42),"")</f>
        <v/>
      </c>
      <c r="BHL28" s="255" t="str">
        <f ca="1">IF(BGX28&lt;&gt;"",SUMPRODUCT((BJU3:BJU42=BGX28)*(BJX3:BJX42=BGX29)*BKC3:BKC42)+SUMPRODUCT((BJU3:BJU42=BGX28)*(BJX3:BJX42=BGX26)*BKC3:BKC42)+SUMPRODUCT((BJU3:BJU42=BGX28)*(BJX3:BJX42=BGX27)*BKC3:BKC42)+SUMPRODUCT((BJU3:BJU42=BGX29)*(BJX3:BJX42=BGX28)*BKD3:BKD42)+SUMPRODUCT((BJU3:BJU42=BGX26)*(BJX3:BJX42=BGX28)*BKD3:BKD42)+SUMPRODUCT((BJU3:BJU42=BGX27)*(BJX3:BJX42=BGX28)*BKD3:BKD42),"")</f>
        <v/>
      </c>
      <c r="BHM28" s="255" t="str">
        <f ca="1">IF(BGX28&lt;&gt;"",BGY28*4+BGZ28*2+BHK28+BHL28,"")</f>
        <v/>
      </c>
      <c r="BHN28" s="255" t="str">
        <f ca="1">IF(BGX28&lt;&gt;"",RANK(BHM28,BHM26:BHM29),"")</f>
        <v/>
      </c>
      <c r="BHO28" s="255">
        <f ca="1">SUMPRODUCT((BHM26:BHM29=BHM28)*(BHD26:BHD29&gt;BHD28))</f>
        <v>0</v>
      </c>
      <c r="BHP28" s="255">
        <f ca="1">SUMPRODUCT((BHM26:BHM29=BHM28)*(BHD26:BHD29=BHD28)*(BHG26:BHG29&gt;BHG28))</f>
        <v>0</v>
      </c>
      <c r="BHQ28" s="255">
        <f ca="1">SUMPRODUCT((BHM25:BHM29=BHM28)*(BHD25:BHD29=BHD28)*(BHG25:BHG29=BHG28)*(BHH25:BHH29&gt;BHH28))</f>
        <v>0</v>
      </c>
      <c r="BHR28" s="255">
        <f ca="1">SUMPRODUCT((BHM25:BHM29=BHM28)*(BHD25:BHD29=BHD28)*(BHG25:BHG29=BHG28)*(BHH25:BHH29=BHH28)*(BHI25:BHI29&gt;BHI28))</f>
        <v>0</v>
      </c>
      <c r="BHS28" s="255">
        <f ca="1">SUMPRODUCT((BHM25:BHM29=BHM28)*(BHD25:BHD29=BHD28)*(BHG25:BHG29=BHG28)*(BHH25:BHH29=BHH28)*(BHI25:BHI29=BHI28)*(BHJ25:BHJ29&gt;BHJ28))</f>
        <v>0</v>
      </c>
      <c r="BHT28" s="255" t="str">
        <f t="shared" ca="1" si="1501"/>
        <v/>
      </c>
      <c r="BHU28" s="255" t="str">
        <f ca="1">IF(BGX28&lt;&gt;"",INDEX(BGX26:BGX29,MATCH(4,BHT26:BHT29,0),0),"")</f>
        <v/>
      </c>
      <c r="BHV28" s="255" t="str">
        <f ca="1">IF(BFW26&lt;&gt;"",BFW26,"")</f>
        <v/>
      </c>
      <c r="BHW28" s="255">
        <f ca="1">SUMPRODUCT((BJU3:BJU42=BHV28)*(BJX3:BJX42=BHV29)*(BKE3:BKE42="W"))+SUMPRODUCT((BJU3:BJU42=BHV28)*(BJX3:BJX42=BHV30)*(BKE3:BKE42="W"))+SUMPRODUCT((BJU3:BJU42=BHV28)*(BJX3:BJX42=BHV27)*(BKE3:BKE42="W"))+SUMPRODUCT((BJU3:BJU42=BHV29)*(BJX3:BJX42=BHV28)*(BKF3:BKF42="W"))+SUMPRODUCT((BJU3:BJU42=BHV30)*(BJX3:BJX42=BHV28)*(BKF3:BKF42="W"))+SUMPRODUCT((BJU3:BJU42=BHV27)*(BJX3:BJX42=BHV28)*(BKF3:BKF42="W"))</f>
        <v>0</v>
      </c>
      <c r="BHX28" s="255">
        <f ca="1">SUMPRODUCT((BJU3:BJU42=BHV28)*(BJX3:BJX42=BHV29)*(BKE3:BKE42="D"))+SUMPRODUCT((BJU3:BJU42=BHV28)*(BJX3:BJX42=BHV30)*(BKE3:BKE42="D"))+SUMPRODUCT((BJU3:BJU42=BHV28)*(BJX3:BJX42=BHV27)*(BKE3:BKE42="D"))+SUMPRODUCT((BJU3:BJU42=BHV29)*(BJX3:BJX42=BHV28)*(BKE3:BKE42="D"))+SUMPRODUCT((BJU3:BJU42=BHV30)*(BJX3:BJX42=BHV28)*(BKE3:BKE42="D"))+SUMPRODUCT((BJU3:BJU42=BHV27)*(BJX3:BJX42=BHV28)*(BKE3:BKE42="D"))</f>
        <v>0</v>
      </c>
      <c r="BHY28" s="255">
        <f ca="1">SUMPRODUCT((BJU3:BJU42=BHV28)*(BJX3:BJX42=BHV29)*(BKE3:BKE42="L"))+SUMPRODUCT((BJU3:BJU42=BHV28)*(BJX3:BJX42=BHV30)*(BKE3:BKE42="L"))+SUMPRODUCT((BJU3:BJU42=BHV28)*(BJX3:BJX42=BHV27)*(BKE3:BKE42="L"))+SUMPRODUCT((BJU3:BJU42=BHV29)*(BJX3:BJX42=BHV28)*(BKF3:BKF42="L"))+SUMPRODUCT((BJU3:BJU42=BHV30)*(BJX3:BJX42=BHV28)*(BKF3:BKF42="L"))+SUMPRODUCT((BJU3:BJU42=BHV27)*(BJX3:BJX42=BHV28)*(BKF3:BKF42="L"))</f>
        <v>0</v>
      </c>
      <c r="BHZ28" s="255">
        <f ca="1">IF(BHV28&lt;&gt;"",VLOOKUP(BHV28,BFA4:BFE29,5,FALSE),0)</f>
        <v>0</v>
      </c>
      <c r="BIA28" s="255">
        <f ca="1">IF(BHV28&lt;&gt;"",VLOOKUP(BHV28,BFA4:BFF29,6,FALSE),0)</f>
        <v>0</v>
      </c>
      <c r="BIB28" s="255">
        <f ca="1">BHZ28-BIA28+1000</f>
        <v>1000</v>
      </c>
      <c r="BIC28" s="255">
        <f ca="1">IF(BHV28&lt;&gt;"",VLOOKUP(BHV28,BFA4:BFH29,8,FALSE),0)</f>
        <v>0</v>
      </c>
      <c r="BID28" s="255">
        <f ca="1">IF(BHV28&lt;&gt;"",VLOOKUP(BHV28,BFA4:BFI29,9,FALSE),0)</f>
        <v>0</v>
      </c>
      <c r="BIE28" s="255">
        <f t="shared" ref="BIE28" ca="1" si="1603">BIC28-BID28+1000</f>
        <v>1000</v>
      </c>
      <c r="BIF28" s="255" t="str">
        <f ca="1">IF(BHV28&lt;&gt;"",VLOOKUP(BHV28,BFA25:BFE29,5,FALSE),"")</f>
        <v/>
      </c>
      <c r="BIG28" s="255" t="str">
        <f ca="1">IF(BHV28&lt;&gt;"",VLOOKUP(BHV28,BFA25:BFH29,8,FALSE),"")</f>
        <v/>
      </c>
      <c r="BIH28" s="255" t="str">
        <f ca="1">IF(BHV28&lt;&gt;"",VLOOKUP(BHV28,BFA25:BFO29,15,FALSE),"")</f>
        <v/>
      </c>
      <c r="BII28" s="255">
        <f ca="1">SUMPRODUCT((BJU3:BJU42=BHV28)*(BJX3:BJX42=BHV29)*BKA3:BKA42)+SUMPRODUCT((BJU3:BJU42=BHV28)*(BJX3:BJX42=BHV30)*BKA3:BKA42)+SUMPRODUCT((BJU3:BJU42=BHV28)*(BJX3:BJX42=BHV27)*BKA3:BKA42)+SUMPRODUCT((BJU3:BJU42=BHV29)*(BJX3:BJX42=BHV28)*BKB3:BKB42)+SUMPRODUCT((BJU3:BJU42=BHV30)*(BJX3:BJX42=BHV28)*BKB3:BKB42)+SUMPRODUCT((BJU3:BJU42=BHV27)*(BJX3:BJX42=BHV28)*BKB3:BKB42)</f>
        <v>0</v>
      </c>
      <c r="BIJ28" s="255">
        <f ca="1">SUMPRODUCT((BJU3:BJU42=BHV28)*(BJX3:BJX42=BHV29)*BKC3:BKC42)+SUMPRODUCT((BJU3:BJU42=BHV28)*(BJX3:BJX42=BHV30)*BKC3:BKC42)+SUMPRODUCT((BJU3:BJU42=BHV28)*(BJX3:BJX42=BHV27)*BKC3:BKC42)+SUMPRODUCT((BJU3:BJU42=BHV29)*(BJX3:BJX42=BHV28)*BKD3:BKD42)+SUMPRODUCT((BJU3:BJU42=BHV30)*(BJX3:BJX42=BHV28)*BKD3:BKD42)+SUMPRODUCT((BJU3:BJU42=BHV27)*(BJX3:BJX42=BHV28)*BKD3:BKD42)</f>
        <v>0</v>
      </c>
      <c r="BIK28" s="255">
        <f t="shared" ref="BIK28" ca="1" si="1604">BHW28*4+BHX28*2+BII28+BIJ28</f>
        <v>0</v>
      </c>
      <c r="BIL28" s="255" t="str">
        <f ca="1">IF(BHV28&lt;&gt;"",RANK(BIK28,BIK27:BIK30),"")</f>
        <v/>
      </c>
      <c r="BIM28" s="255">
        <f ca="1">SUMPRODUCT((BIK27:BIK30=BIK28)*(BIB27:BIB30&gt;BIB28))</f>
        <v>0</v>
      </c>
      <c r="BIN28" s="255">
        <f ca="1">SUMPRODUCT((BIK27:BIK30=BIK28)*(BIB27:BIB30=BIB28)*(BIE27:BIE30&gt;BIE28))</f>
        <v>0</v>
      </c>
      <c r="BIO28" s="255">
        <f ca="1">SUMPRODUCT((BIK25:BIK29=BIK28)*(BIB25:BIB29=BIB28)*(BIE25:BIE29=BIE28)*(BIF25:BIF29&gt;BIF28))</f>
        <v>0</v>
      </c>
      <c r="BIP28" s="255">
        <f ca="1">SUMPRODUCT((BIK25:BIK29=BIK28)*(BIB25:BIB29=BIB28)*(BIE25:BIE29=BIE28)*(BIF25:BIF29=BIF28)*(BIG25:BIG29&gt;BIG28))</f>
        <v>0</v>
      </c>
      <c r="BIQ28" s="255">
        <f ca="1">SUMPRODUCT((BIK25:BIK29=BIK28)*(BIB25:BIB29=BIB28)*(BIE25:BIE29=BIE28)*(BIF25:BIF29=BIF28)*(BIG25:BIG29=BIG28)*(BIH25:BIH29&gt;BIH28))</f>
        <v>0</v>
      </c>
      <c r="BIR28" s="255" t="str">
        <f t="shared" ca="1" si="1561"/>
        <v/>
      </c>
      <c r="BIS28" s="255" t="str">
        <f ca="1">IF(BHV28&lt;&gt;"",INDEX(BHV27:BHV29,MATCH(4,BIR27:BIR29,0),0),"")</f>
        <v/>
      </c>
      <c r="BIT28" s="255" t="str">
        <f ca="1">IF(BFX25&lt;&gt;"",BFX25,"")</f>
        <v/>
      </c>
      <c r="BIU28" s="255">
        <f ca="1">SUMPRODUCT((BJU3:BJU42=BIT28)*(BJX3:BJX42=BIT29)*(BKE3:BKE42="W"))+SUMPRODUCT((BJU3:BJU42=BIT28)*(BJX3:BJX42=BIT30)*(BKE3:BKE42="W"))+SUMPRODUCT((BJU3:BJU42=BIT28)*(BJX3:BJX42=BIT31)*(BKE3:BKE42="W"))+SUMPRODUCT((BJU3:BJU42=BIT29)*(BJX3:BJX42=BIT28)*(BKF3:BKF42="W"))+SUMPRODUCT((BJU3:BJU42=BIT30)*(BJX3:BJX42=BIT28)*(BKF3:BKF42="W"))+SUMPRODUCT((BJU3:BJU42=BIT31)*(BJX3:BJX42=BIT28)*(BKF3:BKF42="W"))</f>
        <v>0</v>
      </c>
      <c r="BIV28" s="255">
        <f ca="1">SUMPRODUCT((BJU3:BJU42=BIT28)*(BJX3:BJX42=BIT29)*(BKE3:BKE42="D"))+SUMPRODUCT((BJU3:BJU42=BIT28)*(BJX3:BJX42=BIT30)*(BKE3:BKE42="D"))+SUMPRODUCT((BJU3:BJU42=BIT28)*(BJX3:BJX42=BIT31)*(BKE3:BKE42="D"))+SUMPRODUCT((BJU3:BJU42=BIT29)*(BJX3:BJX42=BIT28)*(BKE3:BKE42="D"))+SUMPRODUCT((BJU3:BJU42=BIT30)*(BJX3:BJX42=BIT28)*(BKE3:BKE42="D"))+SUMPRODUCT((BJU3:BJU42=BIT31)*(BJX3:BJX42=BIT28)*(BKE3:BKE42="D"))</f>
        <v>0</v>
      </c>
      <c r="BIW28" s="255">
        <f ca="1">SUMPRODUCT((BJU3:BJU42=BIT28)*(BJX3:BJX42=BIT29)*(BKE3:BKE42="L"))+SUMPRODUCT((BJU3:BJU42=BIT28)*(BJX3:BJX42=BIT30)*(BKE3:BKE42="L"))+SUMPRODUCT((BJU3:BJU42=BIT28)*(BJX3:BJX42=BIT31)*(BKE3:BKE42="L"))+SUMPRODUCT((BJU3:BJU42=BIT29)*(BJX3:BJX42=BIT28)*(BKF3:BKF42="L"))+SUMPRODUCT((BJU3:BJU42=BIT30)*(BJX3:BJX42=BIT28)*(BKF3:BKF42="L"))+SUMPRODUCT((BJU3:BJU42=BIT31)*(BJX3:BJX42=BIT28)*(BKF3:BKF42="L"))</f>
        <v>0</v>
      </c>
      <c r="BIX28" s="255">
        <f ca="1">IF(BIT28&lt;&gt;"",VLOOKUP(BIT28,BFA4:BFE29,5,FALSE),0)</f>
        <v>0</v>
      </c>
      <c r="BIY28" s="255">
        <f ca="1">IF(BIT28&lt;&gt;"",VLOOKUP(BIT28,BFA4:BFF29,6,FALSE),0)</f>
        <v>0</v>
      </c>
      <c r="BIZ28" s="255">
        <f ca="1">BIX28-BIY28+1000</f>
        <v>1000</v>
      </c>
      <c r="BJA28" s="255">
        <f ca="1">IF(BIT28&lt;&gt;"",VLOOKUP(BIT28,BFA4:BFH29,8,FALSE),0)</f>
        <v>0</v>
      </c>
      <c r="BJB28" s="255">
        <f ca="1">IF(BIT28&lt;&gt;"",VLOOKUP(BIT28,BFA4:BFI29,9,FALSE),0)</f>
        <v>0</v>
      </c>
      <c r="BJC28" s="255">
        <f ca="1">BJA28-BJB28+1000</f>
        <v>1000</v>
      </c>
      <c r="BJD28" s="255" t="str">
        <f ca="1">IF(BIT28&lt;&gt;"",VLOOKUP(BIT28,BFA25:BFE29,5,FALSE),"")</f>
        <v/>
      </c>
      <c r="BJE28" s="255" t="str">
        <f ca="1">IF(BIT28&lt;&gt;"",VLOOKUP(BIT28,BFA25:BFH29,8,FALSE),"")</f>
        <v/>
      </c>
      <c r="BJF28" s="255" t="str">
        <f ca="1">IF(BIT28&lt;&gt;"",VLOOKUP(BIT28,BFA25:BFO29,15,FALSE),"")</f>
        <v/>
      </c>
      <c r="BJG28" s="255">
        <f ca="1">SUMPRODUCT((BJU3:BJU42=BIT28)*(BJX3:BJX42=BIT29)*BKA3:BKA42)+SUMPRODUCT((BJU3:BJU42=BIT28)*(BJX3:BJX42=BIT30)*BKA3:BKA42)+SUMPRODUCT((BJU3:BJU42=BIT28)*(BJX3:BJX42=BIT31)*BKA3:BKA42)+SUMPRODUCT((BJU3:BJU42=BIT29)*(BJX3:BJX42=BIT28)*BKB3:BKB42)+SUMPRODUCT((BJU3:BJU42=BIT30)*(BJX3:BJX42=BIT28)*BKB3:BKB42)+SUMPRODUCT((BJU3:BJU42=BIT31)*(BJX3:BJX42=BIT28)*BKB3:BKB42)</f>
        <v>0</v>
      </c>
      <c r="BJH28" s="255">
        <f ca="1">SUMPRODUCT((BJU3:BJU42=BIT28)*(BJX3:BJX42=BIT29)*BKC3:BKC42)+SUMPRODUCT((BJU3:BJU42=BIT28)*(BJX3:BJX42=BIT30)*BKC3:BKC42)+SUMPRODUCT((BJU3:BJU42=BIT28)*(BJX3:BJX42=BIT31)*BKC3:BKC42)+SUMPRODUCT((BJU3:BJU42=BIT29)*(BJX3:BJX42=BIT28)*BKD3:BKD42)+SUMPRODUCT((BJU3:BJU42=BIT30)*(BJX3:BJX42=BIT28)*BKD3:BKD42)+SUMPRODUCT((BJU3:BJU42=BIT31)*(BJX3:BJX42=BIT28)*BKD3:BKD42)</f>
        <v>0</v>
      </c>
      <c r="BJI28" s="255">
        <f ca="1">BIU28*4+BIV28*2+BJG28+BJH28</f>
        <v>0</v>
      </c>
      <c r="BJJ28" s="255" t="str">
        <f ca="1">IF(BIT28&lt;&gt;"",RANK(BJI28,BJI28:BJI31),"")</f>
        <v/>
      </c>
      <c r="BJK28" s="255">
        <f ca="1">SUMPRODUCT((BJI28:BJI31=BJI28)*(BIZ28:BIZ31&gt;BIZ28))</f>
        <v>0</v>
      </c>
      <c r="BJL28" s="255">
        <f ca="1">SUMPRODUCT((BJI28:BJI31=BJI28)*(BIZ28:BIZ31=BIZ28)*(BJC28:BJC31&gt;BJC28))</f>
        <v>0</v>
      </c>
      <c r="BJM28" s="255">
        <f ca="1">SUMPRODUCT((BJI25:BJI29=BJI28)*(BIZ25:BIZ29=BIZ28)*(BJC25:BJC29=BJC28)*(BJD25:BJD29&gt;BJD28))</f>
        <v>0</v>
      </c>
      <c r="BJN28" s="255">
        <f ca="1">SUMPRODUCT((BJI25:BJI29=BJI28)*(BIZ25:BIZ29=BIZ28)*(BJC25:BJC29=BJC28)*(BJD25:BJD29=BJD28)*(BJE25:BJE29&gt;BJE28))</f>
        <v>0</v>
      </c>
      <c r="BJO28" s="255">
        <f ca="1">SUMPRODUCT((BJI25:BJI29=BJI28)*(BIZ25:BIZ29=BIZ28)*(BJC25:BJC29=BJC28)*(BJD25:BJD29=BJD28)*(BJE25:BJE29=BJE28)*(BJF25:BJF29&gt;BJF28))</f>
        <v>0</v>
      </c>
      <c r="BJP28" s="255" t="str">
        <f t="shared" ref="BJP28:BJP29" ca="1" si="1605">IF(BIT28&lt;&gt;"",SUM(BJJ28:BJO28)+3,"")</f>
        <v/>
      </c>
      <c r="BJQ28" s="255" t="str">
        <f ca="1">IF(BIT28&lt;&gt;"",IF(BJP28=4,BIT28,BIT29),"")</f>
        <v/>
      </c>
      <c r="BJR28" s="255" t="str">
        <f ca="1">IF(BJQ28&lt;&gt;"",BJQ28,IF(BIS28&lt;&gt;"",BIS28,IF(BHU28&lt;&gt;"",BHU28,IF(BGW28&lt;&gt;"",BGW28,BFS28))))</f>
        <v>France</v>
      </c>
      <c r="BJS28" s="255">
        <v>4</v>
      </c>
      <c r="BJT28" s="255">
        <v>26</v>
      </c>
      <c r="BJU28" s="255" t="str">
        <f t="shared" si="98"/>
        <v>England</v>
      </c>
      <c r="BJV28" s="255" t="str">
        <f ca="1">IF(OFFSET('All Players'!$W35,0,BJV$1)&lt;&gt;"",OFFSET('All Players'!$W35,0,BJV$1),"")</f>
        <v/>
      </c>
      <c r="BJW28" s="255" t="str">
        <f ca="1">IF(OFFSET('All Players'!$Y35,0,BJV$1)&lt;&gt;"",OFFSET('All Players'!$Y35,0,BJV$1),"")</f>
        <v/>
      </c>
      <c r="BJX28" s="255" t="str">
        <f t="shared" si="99"/>
        <v>Australia</v>
      </c>
      <c r="BJY28" s="255" t="str">
        <f ca="1">IF(OFFSET('All Players'!$AA35,0,BJX$1)&lt;&gt;"",OFFSET('All Players'!$AA35,0,BJX$1),"")</f>
        <v/>
      </c>
      <c r="BJZ28" s="255" t="str">
        <f ca="1">IF(OFFSET('All Players'!$AC35,0,BJY$1)&lt;&gt;"",OFFSET('All Players'!$AC35,0,BJY$1),"")</f>
        <v/>
      </c>
      <c r="BKA28" s="255">
        <f t="shared" ca="1" si="100"/>
        <v>0</v>
      </c>
      <c r="BKB28" s="255">
        <f t="shared" ca="1" si="101"/>
        <v>0</v>
      </c>
      <c r="BKC28" s="255">
        <f t="shared" ca="1" si="102"/>
        <v>0</v>
      </c>
      <c r="BKD28" s="255">
        <f t="shared" ca="1" si="103"/>
        <v>0</v>
      </c>
      <c r="BKE28" s="255" t="str">
        <f t="shared" ca="1" si="104"/>
        <v/>
      </c>
      <c r="BKF28" s="255" t="str">
        <f t="shared" ca="1" si="105"/>
        <v/>
      </c>
      <c r="BKG28" s="255">
        <f ca="1">VLOOKUP(BKH28,BOY25:BOZ29,2,FALSE)</f>
        <v>1</v>
      </c>
      <c r="BKH28" s="255" t="s">
        <v>38</v>
      </c>
      <c r="BKI28" s="255">
        <f t="shared" ca="1" si="1357"/>
        <v>0</v>
      </c>
      <c r="BKJ28" s="255">
        <f t="shared" ca="1" si="1358"/>
        <v>0</v>
      </c>
      <c r="BKK28" s="255">
        <f t="shared" ca="1" si="1359"/>
        <v>0</v>
      </c>
      <c r="BKL28" s="255">
        <f t="shared" ca="1" si="1360"/>
        <v>0</v>
      </c>
      <c r="BKM28" s="255">
        <f t="shared" ca="1" si="1502"/>
        <v>0</v>
      </c>
      <c r="BKN28" s="255">
        <f t="shared" ca="1" si="1361"/>
        <v>1000</v>
      </c>
      <c r="BKO28" s="255">
        <f t="shared" ca="1" si="1503"/>
        <v>0</v>
      </c>
      <c r="BKP28" s="255">
        <f t="shared" ca="1" si="1504"/>
        <v>0</v>
      </c>
      <c r="BKQ28" s="255">
        <f t="shared" ca="1" si="1362"/>
        <v>1000</v>
      </c>
      <c r="BKR28" s="255">
        <f t="shared" ca="1" si="1363"/>
        <v>0</v>
      </c>
      <c r="BKS28" s="255">
        <f ca="1">SUMIF(BPB:BPB,BKH28,BPH:BPH)+SUMIF(BPE:BPE,BKH28,BPI:BPI)</f>
        <v>0</v>
      </c>
      <c r="BKT28" s="255">
        <f ca="1">SUMIF(BPB:BPB,BKH28,BPJ:BPJ)+SUMIF(BPE:BPE,BKH28,BPK:BPK)</f>
        <v>0</v>
      </c>
      <c r="BKU28" s="255">
        <f t="shared" ca="1" si="1364"/>
        <v>0</v>
      </c>
      <c r="BKV28" s="255">
        <v>18</v>
      </c>
      <c r="BKW28" s="255">
        <f t="shared" ca="1" si="1505"/>
        <v>1</v>
      </c>
      <c r="BKY28" s="255">
        <f ca="1">RANK(BKU28,BKU$25:BKU$29)+COUNTIF(BKU$25:BKU28,BKU28)-1</f>
        <v>4</v>
      </c>
      <c r="BKZ28" s="255" t="str">
        <f ca="1">INDEX(BKH$25:BKH$29,MATCH(4,BKY$25:BKY$29,0),0)</f>
        <v>Canada</v>
      </c>
      <c r="BLA28" s="255">
        <f t="shared" ca="1" si="1506"/>
        <v>1</v>
      </c>
      <c r="BLB28" s="255" t="str">
        <f ca="1">IF(AND(BLB27&lt;&gt;"",BLA28=1),BKZ28,"")</f>
        <v>Canada</v>
      </c>
      <c r="BLC28" s="255" t="str">
        <f ca="1">IF(AND(BLC27&lt;&gt;"",BLA29=2),BKZ29,"")</f>
        <v/>
      </c>
      <c r="BLG28" s="255" t="str">
        <f t="shared" ca="1" si="1507"/>
        <v>Canada</v>
      </c>
      <c r="BLH28" s="255">
        <f ca="1">SUMPRODUCT((BPB3:BPB42=BLG28)*(BPE3:BPE42=BLG29)*(BPL3:BPL42="W"))+SUMPRODUCT((BPB3:BPB42=BLG28)*(BPE3:BPE42=BLG25)*(BPL3:BPL42="W"))+SUMPRODUCT((BPB3:BPB42=BLG28)*(BPE3:BPE42=BLG26)*(BPL3:BPL42="W"))+SUMPRODUCT((BPB3:BPB42=BLG28)*(BPE3:BPE42=BLG27)*(BPL3:BPL42="W"))+SUMPRODUCT((BPB3:BPB42=BLG29)*(BPE3:BPE42=BLG28)*(BPM3:BPM42="W"))+SUMPRODUCT((BPB3:BPB42=BLG25)*(BPE3:BPE42=BLG28)*(BPM3:BPM42="W"))+SUMPRODUCT((BPB3:BPB42=BLG26)*(BPE3:BPE42=BLG28)*(BPM3:BPM42="W"))+SUMPRODUCT((BPB3:BPB42=BLG27)*(BPE3:BPE42=BLG28)*(BPM3:BPM42="W"))</f>
        <v>0</v>
      </c>
      <c r="BLI28" s="255">
        <f ca="1">SUMPRODUCT((BPB3:BPB42=BLG28)*(BPE3:BPE42=BLG29)*(BPL3:BPL42="D"))+SUMPRODUCT((BPB3:BPB42=BLG28)*(BPE3:BPE42=BLG25)*(BPL3:BPL42="D"))+SUMPRODUCT((BPB3:BPB42=BLG28)*(BPE3:BPE42=BLG26)*(BPL3:BPL42="D"))+SUMPRODUCT((BPB3:BPB42=BLG28)*(BPE3:BPE42=BLG27)*(BPL3:BPL42="D"))+SUMPRODUCT((BPB3:BPB42=BLG29)*(BPE3:BPE42=BLG28)*(BPL3:BPL42="D"))+SUMPRODUCT((BPB3:BPB42=BLG25)*(BPE3:BPE42=BLG28)*(BPL3:BPL42="D"))+SUMPRODUCT((BPB3:BPB42=BLG26)*(BPE3:BPE42=BLG28)*(BPL3:BPL42="D"))+SUMPRODUCT((BPB3:BPB42=BLG27)*(BPE3:BPE42=BLG28)*(BPL3:BPL42="D"))</f>
        <v>0</v>
      </c>
      <c r="BLJ28" s="255">
        <f ca="1">SUMPRODUCT((BPB3:BPB42=BLG28)*(BPE3:BPE42=BLG29)*(BPL3:BPL42="L"))+SUMPRODUCT((BPB3:BPB42=BLG28)*(BPE3:BPE42=BLG25)*(BPL3:BPL42="L"))+SUMPRODUCT((BPB3:BPB42=BLG28)*(BPE3:BPE42=BLG26)*(BPL3:BPL42="L"))+SUMPRODUCT((BPB3:BPB42=BLG28)*(BPE3:BPE42=BLG27)*(BPL3:BPL42="L"))+SUMPRODUCT((BPB3:BPB42=BLG29)*(BPE3:BPE42=BLG28)*(BPM3:BPM42="L"))+SUMPRODUCT((BPB3:BPB42=BLG25)*(BPE3:BPE42=BLG28)*(BPM3:BPM42="L"))+SUMPRODUCT((BPB3:BPB42=BLG26)*(BPE3:BPE42=BLG28)*(BPM3:BPM42="L"))+SUMPRODUCT((BPB3:BPB42=BLG27)*(BPE3:BPE42=BLG28)*(BPM3:BPM42="L"))</f>
        <v>0</v>
      </c>
      <c r="BLK28" s="255">
        <f ca="1">IF(BLG28&lt;&gt;"",VLOOKUP(BLG28,BKH4:BKL29,5,FALSE),0)</f>
        <v>0</v>
      </c>
      <c r="BLL28" s="255">
        <f ca="1">IF(BLG28&lt;&gt;"",VLOOKUP(BLG28,BKH4:BKM29,6,FALSE),0)</f>
        <v>0</v>
      </c>
      <c r="BLM28" s="255">
        <f ca="1">BLK28-BLL28+1000</f>
        <v>1000</v>
      </c>
      <c r="BLN28" s="255">
        <f ca="1">IF(BLG28&lt;&gt;"",VLOOKUP(BLG28,BKH4:BKO29,8,FALSE),0)</f>
        <v>0</v>
      </c>
      <c r="BLO28" s="255">
        <f ca="1">IF(BLG28&lt;&gt;"",VLOOKUP(BLG28,BKH4:BKP29,9,FALSE),0)</f>
        <v>0</v>
      </c>
      <c r="BLP28" s="255">
        <f ca="1">IF(BLG28&lt;&gt;"",BLN28-BLO28+1000,"")</f>
        <v>1000</v>
      </c>
      <c r="BLQ28" s="255">
        <f ca="1">IF(BLG28&lt;&gt;"",VLOOKUP(BLG28,BKH25:BKL29,5,FALSE),"")</f>
        <v>0</v>
      </c>
      <c r="BLR28" s="255">
        <f ca="1">IF(BLG28&lt;&gt;"",VLOOKUP(BLG28,BKH25:BKO29,8,FALSE),"")</f>
        <v>0</v>
      </c>
      <c r="BLS28" s="255">
        <f ca="1">IF(BLG28&lt;&gt;"",VLOOKUP(BLG28,BKH25:BKV29,15,FALSE),"")</f>
        <v>18</v>
      </c>
      <c r="BLT28" s="255">
        <f ca="1">SUMPRODUCT((BPB3:BPB42=BLG28)*(BPE3:BPE42=BLG29)*BPH3:BPH42)+SUMPRODUCT((BPB3:BPB42=BLG28)*(BPE3:BPE42=BLG25)*BPH3:BPH42)+SUMPRODUCT((BPB3:BPB42=BLG28)*(BPE3:BPE42=BLG26)*BPH3:BPH42)+SUMPRODUCT((BPB3:BPB42=BLG28)*(BPE3:BPE42=BLG27)*BPH3:BPH42)+SUMPRODUCT((BPB3:BPB42=BLG29)*(BPE3:BPE42=BLG28)*BPI3:BPI42)+SUMPRODUCT((BPB3:BPB42=BLG25)*(BPE3:BPE42=BLG28)*BPI3:BPI42)+SUMPRODUCT((BPB3:BPB42=BLG26)*(BPE3:BPE42=BLG28)*BPI3:BPI42)+SUMPRODUCT((BPB3:BPB42=BLG27)*(BPE3:BPE42=BLG28)*BPI3:BPI42)</f>
        <v>0</v>
      </c>
      <c r="BLU28" s="255">
        <f ca="1">SUMPRODUCT((BPB3:BPB42=BLG28)*(BPE3:BPE42=BLG29)*BPJ3:BPJ42)+SUMPRODUCT((BPB3:BPB42=BLG28)*(BPE3:BPE42=BLG25)*BPJ3:BPJ42)+SUMPRODUCT((BPB3:BPB42=BLG28)*(BPE3:BPE42=BLG26)*BPJ3:BPJ42)+SUMPRODUCT((BPB3:BPB42=BLG28)*(BPE3:BPE42=BLG27)*BPJ3:BPJ42)+SUMPRODUCT((BPB3:BPB42=BLG29)*(BPE3:BPE42=BLG28)*BPK3:BPK42)+SUMPRODUCT((BPB3:BPB42=BLG25)*(BPE3:BPE42=BLG28)*BPK3:BPK42)+SUMPRODUCT((BPB3:BPB42=BLG26)*(BPE3:BPE42=BLG28)*BPK3:BPK42)+SUMPRODUCT((BPB3:BPB42=BLG27)*(BPE3:BPE42=BLG28)*BPK3:BPK42)</f>
        <v>0</v>
      </c>
      <c r="BLV28" s="255">
        <f ca="1">IF(BLG28&lt;&gt;"",BLH28*4+BLI28*2+BLT28+BLU28,"")</f>
        <v>0</v>
      </c>
      <c r="BLW28" s="255">
        <f ca="1">IF(BLG28&lt;&gt;"",RANK(BLV28,BLV25:BLV29),"")</f>
        <v>1</v>
      </c>
      <c r="BLX28" s="255">
        <f ca="1">SUMPRODUCT((BLV25:BLV29=BLV28)*(BLM25:BLM29&gt;BLM28))</f>
        <v>0</v>
      </c>
      <c r="BLY28" s="255">
        <f ca="1">SUMPRODUCT((BLV25:BLV29=BLV28)*(BLM25:BLM29=BLM28)*(BLP25:BLP29&gt;BLP28))</f>
        <v>0</v>
      </c>
      <c r="BLZ28" s="255">
        <f ca="1">SUMPRODUCT((BLV25:BLV29=BLV28)*(BLM25:BLM29=BLM28)*(BLP25:BLP29=BLP28)*(BLQ25:BLQ29&gt;BLQ28))</f>
        <v>0</v>
      </c>
      <c r="BMA28" s="255">
        <f ca="1">SUMPRODUCT((BLV25:BLV29=BLV28)*(BLM25:BLM29=BLM28)*(BLP25:BLP29=BLP28)*(BLQ25:BLQ29=BLQ28)*(BLR25:BLR29&gt;BLR28))</f>
        <v>0</v>
      </c>
      <c r="BMB28" s="255">
        <f ca="1">SUMPRODUCT((BLV25:BLV29=BLV28)*(BLM25:BLM29=BLM28)*(BLP25:BLP29=BLP28)*(BLQ25:BLQ29=BLQ28)*(BLR25:BLR29=BLR28)*(BLS25:BLS29&gt;BLS28))</f>
        <v>0</v>
      </c>
      <c r="BMC28" s="255">
        <f t="shared" ca="1" si="1365"/>
        <v>1</v>
      </c>
      <c r="BMD28" s="255" t="str">
        <f ca="1">IF(BLG28&lt;&gt;"",INDEX(BLG25:BLG29,MATCH(4,BMC25:BMC29,0),0),"")</f>
        <v>France</v>
      </c>
      <c r="BME28" s="255" t="str">
        <f ca="1">IF(BLC27&lt;&gt;"",BLC27,"")</f>
        <v/>
      </c>
      <c r="BMF28" s="255" t="str">
        <f ca="1">IF(BME28&lt;&gt;"",SUMPRODUCT((BPB3:BPB42=BME28)*(BPE3:BPE42=BME29)*(BPL3:BPL42="W"))+SUMPRODUCT((BPB3:BPB42=BME28)*(BPE3:BPE42=BME26)*(BPL3:BPL42="W"))+SUMPRODUCT((BPB3:BPB42=BME28)*(BPE3:BPE42=BME27)*(BPL3:BPL42="W"))+SUMPRODUCT((BPB3:BPB42=BME29)*(BPE3:BPE42=BME28)*(BPM3:BPM42="W"))+SUMPRODUCT((BPB3:BPB42=BME26)*(BPE3:BPE42=BME28)*(BPM3:BPM42="W"))+SUMPRODUCT((BPB3:BPB42=BME27)*(BPE3:BPE42=BME28)*(BPM3:BPM42="W")),"")</f>
        <v/>
      </c>
      <c r="BMG28" s="255" t="str">
        <f ca="1">IF(BME28&lt;&gt;"",SUMPRODUCT((BPB3:BPB42=BME28)*(BPE3:BPE42=BME29)*(BPL3:BPL42="D"))+SUMPRODUCT((BPB3:BPB42=BME28)*(BPE3:BPE42=BME26)*(BPL3:BPL42="D"))+SUMPRODUCT((BPB3:BPB42=BME28)*(BPE3:BPE42=BME27)*(BPL3:BPL42="D"))+SUMPRODUCT((BPB3:BPB42=BME29)*(BPE3:BPE42=BME28)*(BPL3:BPL42="D"))+SUMPRODUCT((BPB3:BPB42=BME26)*(BPE3:BPE42=BME28)*(BPL3:BPL42="D"))+SUMPRODUCT((BPB3:BPB42=BME27)*(BPE3:BPE42=BME28)*(BPL3:BPL42="D")),"")</f>
        <v/>
      </c>
      <c r="BMH28" s="255" t="str">
        <f ca="1">IF(BME28&lt;&gt;"",SUMPRODUCT((BPB3:BPB42=BME28)*(BPE3:BPE42=BME29)*(BPL3:BPL42="L"))+SUMPRODUCT((BPB3:BPB42=BME28)*(BPE3:BPE42=BME26)*(BPL3:BPL42="L"))+SUMPRODUCT((BPB3:BPB42=BME28)*(BPE3:BPE42=BME27)*(BPL3:BPL42="L"))+SUMPRODUCT((BPB3:BPB42=BME29)*(BPE3:BPE42=BME28)*(BPM3:BPM42="L"))+SUMPRODUCT((BPB3:BPB42=BME26)*(BPE3:BPE42=BME28)*(BPM3:BPM42="L"))+SUMPRODUCT((BPB3:BPB42=BME27)*(BPE3:BPE42=BME28)*(BPM3:BPM42="L")),"")</f>
        <v/>
      </c>
      <c r="BMI28" s="255">
        <f ca="1">IF(BME28&lt;&gt;"",VLOOKUP(BME28,BKH4:BKL29,5,FALSE),0)</f>
        <v>0</v>
      </c>
      <c r="BMJ28" s="255">
        <f ca="1">IF(BME28&lt;&gt;"",VLOOKUP(BME28,BKH4:BKM29,6,FALSE),0)</f>
        <v>0</v>
      </c>
      <c r="BMK28" s="255">
        <f ca="1">BMI28-BMJ28+1000</f>
        <v>1000</v>
      </c>
      <c r="BML28" s="255">
        <f ca="1">IF(BME28&lt;&gt;"",VLOOKUP(BME28,BKH4:BKO29,8,FALSE),0)</f>
        <v>0</v>
      </c>
      <c r="BMM28" s="255">
        <f ca="1">IF(BME28&lt;&gt;"",VLOOKUP(BME28,BKH4:BKP29,9,FALSE),0)</f>
        <v>0</v>
      </c>
      <c r="BMN28" s="255" t="str">
        <f ca="1">IF(BME28&lt;&gt;"",BML28-BMM28+1000,"")</f>
        <v/>
      </c>
      <c r="BMO28" s="255" t="str">
        <f ca="1">IF(BME28&lt;&gt;"",VLOOKUP(BME28,BKH25:BKL29,5,FALSE),"")</f>
        <v/>
      </c>
      <c r="BMP28" s="255" t="str">
        <f ca="1">IF(BME28&lt;&gt;"",VLOOKUP(BME28,BKH25:BKO29,8,FALSE),"")</f>
        <v/>
      </c>
      <c r="BMQ28" s="255" t="str">
        <f ca="1">IF(BME28&lt;&gt;"",VLOOKUP(BME28,BKH25:BKV29,15,FALSE),"")</f>
        <v/>
      </c>
      <c r="BMR28" s="255" t="str">
        <f ca="1">IF(BME28&lt;&gt;"",SUMPRODUCT((BPB3:BPB42=BME28)*(BPE3:BPE42=BME29)*BPH3:BPH42)+SUMPRODUCT((BPB3:BPB42=BME28)*(BPE3:BPE42=BME26)*BPH3:BPH42)+SUMPRODUCT((BPB3:BPB42=BME28)*(BPE3:BPE42=BME27)*BPH3:BPH42)+SUMPRODUCT((BPB3:BPB42=BME29)*(BPE3:BPE42=BME28)*BPI3:BPI42)+SUMPRODUCT((BPB3:BPB42=BME26)*(BPE3:BPE42=BME28)*BPI3:BPI42)+SUMPRODUCT((BPB3:BPB42=BME27)*(BPE3:BPE42=BME28)*BPI3:BPI42),"")</f>
        <v/>
      </c>
      <c r="BMS28" s="255" t="str">
        <f ca="1">IF(BME28&lt;&gt;"",SUMPRODUCT((BPB3:BPB42=BME28)*(BPE3:BPE42=BME29)*BPJ3:BPJ42)+SUMPRODUCT((BPB3:BPB42=BME28)*(BPE3:BPE42=BME26)*BPJ3:BPJ42)+SUMPRODUCT((BPB3:BPB42=BME28)*(BPE3:BPE42=BME27)*BPJ3:BPJ42)+SUMPRODUCT((BPB3:BPB42=BME29)*(BPE3:BPE42=BME28)*BPK3:BPK42)+SUMPRODUCT((BPB3:BPB42=BME26)*(BPE3:BPE42=BME28)*BPK3:BPK42)+SUMPRODUCT((BPB3:BPB42=BME27)*(BPE3:BPE42=BME28)*BPK3:BPK42),"")</f>
        <v/>
      </c>
      <c r="BMT28" s="255" t="str">
        <f ca="1">IF(BME28&lt;&gt;"",BMF28*4+BMG28*2+BMR28+BMS28,"")</f>
        <v/>
      </c>
      <c r="BMU28" s="255" t="str">
        <f ca="1">IF(BME28&lt;&gt;"",RANK(BMT28,BMT26:BMT29),"")</f>
        <v/>
      </c>
      <c r="BMV28" s="255">
        <f ca="1">SUMPRODUCT((BMT26:BMT29=BMT28)*(BMK26:BMK29&gt;BMK28))</f>
        <v>0</v>
      </c>
      <c r="BMW28" s="255">
        <f ca="1">SUMPRODUCT((BMT26:BMT29=BMT28)*(BMK26:BMK29=BMK28)*(BMN26:BMN29&gt;BMN28))</f>
        <v>0</v>
      </c>
      <c r="BMX28" s="255">
        <f ca="1">SUMPRODUCT((BMT25:BMT29=BMT28)*(BMK25:BMK29=BMK28)*(BMN25:BMN29=BMN28)*(BMO25:BMO29&gt;BMO28))</f>
        <v>0</v>
      </c>
      <c r="BMY28" s="255">
        <f ca="1">SUMPRODUCT((BMT25:BMT29=BMT28)*(BMK25:BMK29=BMK28)*(BMN25:BMN29=BMN28)*(BMO25:BMO29=BMO28)*(BMP25:BMP29&gt;BMP28))</f>
        <v>0</v>
      </c>
      <c r="BMZ28" s="255">
        <f ca="1">SUMPRODUCT((BMT25:BMT29=BMT28)*(BMK25:BMK29=BMK28)*(BMN25:BMN29=BMN28)*(BMO25:BMO29=BMO28)*(BMP25:BMP29=BMP28)*(BMQ25:BMQ29&gt;BMQ28))</f>
        <v>0</v>
      </c>
      <c r="BNA28" s="255" t="str">
        <f t="shared" ca="1" si="1510"/>
        <v/>
      </c>
      <c r="BNB28" s="255" t="str">
        <f ca="1">IF(BME28&lt;&gt;"",INDEX(BME26:BME29,MATCH(4,BNA26:BNA29,0),0),"")</f>
        <v/>
      </c>
      <c r="BNC28" s="255" t="str">
        <f ca="1">IF(BLD26&lt;&gt;"",BLD26,"")</f>
        <v/>
      </c>
      <c r="BND28" s="255">
        <f ca="1">SUMPRODUCT((BPB3:BPB42=BNC28)*(BPE3:BPE42=BNC29)*(BPL3:BPL42="W"))+SUMPRODUCT((BPB3:BPB42=BNC28)*(BPE3:BPE42=BNC30)*(BPL3:BPL42="W"))+SUMPRODUCT((BPB3:BPB42=BNC28)*(BPE3:BPE42=BNC27)*(BPL3:BPL42="W"))+SUMPRODUCT((BPB3:BPB42=BNC29)*(BPE3:BPE42=BNC28)*(BPM3:BPM42="W"))+SUMPRODUCT((BPB3:BPB42=BNC30)*(BPE3:BPE42=BNC28)*(BPM3:BPM42="W"))+SUMPRODUCT((BPB3:BPB42=BNC27)*(BPE3:BPE42=BNC28)*(BPM3:BPM42="W"))</f>
        <v>0</v>
      </c>
      <c r="BNE28" s="255">
        <f ca="1">SUMPRODUCT((BPB3:BPB42=BNC28)*(BPE3:BPE42=BNC29)*(BPL3:BPL42="D"))+SUMPRODUCT((BPB3:BPB42=BNC28)*(BPE3:BPE42=BNC30)*(BPL3:BPL42="D"))+SUMPRODUCT((BPB3:BPB42=BNC28)*(BPE3:BPE42=BNC27)*(BPL3:BPL42="D"))+SUMPRODUCT((BPB3:BPB42=BNC29)*(BPE3:BPE42=BNC28)*(BPL3:BPL42="D"))+SUMPRODUCT((BPB3:BPB42=BNC30)*(BPE3:BPE42=BNC28)*(BPL3:BPL42="D"))+SUMPRODUCT((BPB3:BPB42=BNC27)*(BPE3:BPE42=BNC28)*(BPL3:BPL42="D"))</f>
        <v>0</v>
      </c>
      <c r="BNF28" s="255">
        <f ca="1">SUMPRODUCT((BPB3:BPB42=BNC28)*(BPE3:BPE42=BNC29)*(BPL3:BPL42="L"))+SUMPRODUCT((BPB3:BPB42=BNC28)*(BPE3:BPE42=BNC30)*(BPL3:BPL42="L"))+SUMPRODUCT((BPB3:BPB42=BNC28)*(BPE3:BPE42=BNC27)*(BPL3:BPL42="L"))+SUMPRODUCT((BPB3:BPB42=BNC29)*(BPE3:BPE42=BNC28)*(BPM3:BPM42="L"))+SUMPRODUCT((BPB3:BPB42=BNC30)*(BPE3:BPE42=BNC28)*(BPM3:BPM42="L"))+SUMPRODUCT((BPB3:BPB42=BNC27)*(BPE3:BPE42=BNC28)*(BPM3:BPM42="L"))</f>
        <v>0</v>
      </c>
      <c r="BNG28" s="255">
        <f ca="1">IF(BNC28&lt;&gt;"",VLOOKUP(BNC28,BKH4:BKL29,5,FALSE),0)</f>
        <v>0</v>
      </c>
      <c r="BNH28" s="255">
        <f ca="1">IF(BNC28&lt;&gt;"",VLOOKUP(BNC28,BKH4:BKM29,6,FALSE),0)</f>
        <v>0</v>
      </c>
      <c r="BNI28" s="255">
        <f ca="1">BNG28-BNH28+1000</f>
        <v>1000</v>
      </c>
      <c r="BNJ28" s="255">
        <f ca="1">IF(BNC28&lt;&gt;"",VLOOKUP(BNC28,BKH4:BKO29,8,FALSE),0)</f>
        <v>0</v>
      </c>
      <c r="BNK28" s="255">
        <f ca="1">IF(BNC28&lt;&gt;"",VLOOKUP(BNC28,BKH4:BKP29,9,FALSE),0)</f>
        <v>0</v>
      </c>
      <c r="BNL28" s="255">
        <f t="shared" ref="BNL28" ca="1" si="1606">BNJ28-BNK28+1000</f>
        <v>1000</v>
      </c>
      <c r="BNM28" s="255" t="str">
        <f ca="1">IF(BNC28&lt;&gt;"",VLOOKUP(BNC28,BKH25:BKL29,5,FALSE),"")</f>
        <v/>
      </c>
      <c r="BNN28" s="255" t="str">
        <f ca="1">IF(BNC28&lt;&gt;"",VLOOKUP(BNC28,BKH25:BKO29,8,FALSE),"")</f>
        <v/>
      </c>
      <c r="BNO28" s="255" t="str">
        <f ca="1">IF(BNC28&lt;&gt;"",VLOOKUP(BNC28,BKH25:BKV29,15,FALSE),"")</f>
        <v/>
      </c>
      <c r="BNP28" s="255">
        <f ca="1">SUMPRODUCT((BPB3:BPB42=BNC28)*(BPE3:BPE42=BNC29)*BPH3:BPH42)+SUMPRODUCT((BPB3:BPB42=BNC28)*(BPE3:BPE42=BNC30)*BPH3:BPH42)+SUMPRODUCT((BPB3:BPB42=BNC28)*(BPE3:BPE42=BNC27)*BPH3:BPH42)+SUMPRODUCT((BPB3:BPB42=BNC29)*(BPE3:BPE42=BNC28)*BPI3:BPI42)+SUMPRODUCT((BPB3:BPB42=BNC30)*(BPE3:BPE42=BNC28)*BPI3:BPI42)+SUMPRODUCT((BPB3:BPB42=BNC27)*(BPE3:BPE42=BNC28)*BPI3:BPI42)</f>
        <v>0</v>
      </c>
      <c r="BNQ28" s="255">
        <f ca="1">SUMPRODUCT((BPB3:BPB42=BNC28)*(BPE3:BPE42=BNC29)*BPJ3:BPJ42)+SUMPRODUCT((BPB3:BPB42=BNC28)*(BPE3:BPE42=BNC30)*BPJ3:BPJ42)+SUMPRODUCT((BPB3:BPB42=BNC28)*(BPE3:BPE42=BNC27)*BPJ3:BPJ42)+SUMPRODUCT((BPB3:BPB42=BNC29)*(BPE3:BPE42=BNC28)*BPK3:BPK42)+SUMPRODUCT((BPB3:BPB42=BNC30)*(BPE3:BPE42=BNC28)*BPK3:BPK42)+SUMPRODUCT((BPB3:BPB42=BNC27)*(BPE3:BPE42=BNC28)*BPK3:BPK42)</f>
        <v>0</v>
      </c>
      <c r="BNR28" s="255">
        <f t="shared" ref="BNR28" ca="1" si="1607">BND28*4+BNE28*2+BNP28+BNQ28</f>
        <v>0</v>
      </c>
      <c r="BNS28" s="255" t="str">
        <f ca="1">IF(BNC28&lt;&gt;"",RANK(BNR28,BNR27:BNR30),"")</f>
        <v/>
      </c>
      <c r="BNT28" s="255">
        <f ca="1">SUMPRODUCT((BNR27:BNR30=BNR28)*(BNI27:BNI30&gt;BNI28))</f>
        <v>0</v>
      </c>
      <c r="BNU28" s="255">
        <f ca="1">SUMPRODUCT((BNR27:BNR30=BNR28)*(BNI27:BNI30=BNI28)*(BNL27:BNL30&gt;BNL28))</f>
        <v>0</v>
      </c>
      <c r="BNV28" s="255">
        <f ca="1">SUMPRODUCT((BNR25:BNR29=BNR28)*(BNI25:BNI29=BNI28)*(BNL25:BNL29=BNL28)*(BNM25:BNM29&gt;BNM28))</f>
        <v>0</v>
      </c>
      <c r="BNW28" s="255">
        <f ca="1">SUMPRODUCT((BNR25:BNR29=BNR28)*(BNI25:BNI29=BNI28)*(BNL25:BNL29=BNL28)*(BNM25:BNM29=BNM28)*(BNN25:BNN29&gt;BNN28))</f>
        <v>0</v>
      </c>
      <c r="BNX28" s="255">
        <f ca="1">SUMPRODUCT((BNR25:BNR29=BNR28)*(BNI25:BNI29=BNI28)*(BNL25:BNL29=BNL28)*(BNM25:BNM29=BNM28)*(BNN25:BNN29=BNN28)*(BNO25:BNO29&gt;BNO28))</f>
        <v>0</v>
      </c>
      <c r="BNY28" s="255" t="str">
        <f t="shared" ca="1" si="1563"/>
        <v/>
      </c>
      <c r="BNZ28" s="255" t="str">
        <f ca="1">IF(BNC28&lt;&gt;"",INDEX(BNC27:BNC29,MATCH(4,BNY27:BNY29,0),0),"")</f>
        <v/>
      </c>
      <c r="BOA28" s="255" t="str">
        <f ca="1">IF(BLE25&lt;&gt;"",BLE25,"")</f>
        <v/>
      </c>
      <c r="BOB28" s="255">
        <f ca="1">SUMPRODUCT((BPB3:BPB42=BOA28)*(BPE3:BPE42=BOA29)*(BPL3:BPL42="W"))+SUMPRODUCT((BPB3:BPB42=BOA28)*(BPE3:BPE42=BOA30)*(BPL3:BPL42="W"))+SUMPRODUCT((BPB3:BPB42=BOA28)*(BPE3:BPE42=BOA31)*(BPL3:BPL42="W"))+SUMPRODUCT((BPB3:BPB42=BOA29)*(BPE3:BPE42=BOA28)*(BPM3:BPM42="W"))+SUMPRODUCT((BPB3:BPB42=BOA30)*(BPE3:BPE42=BOA28)*(BPM3:BPM42="W"))+SUMPRODUCT((BPB3:BPB42=BOA31)*(BPE3:BPE42=BOA28)*(BPM3:BPM42="W"))</f>
        <v>0</v>
      </c>
      <c r="BOC28" s="255">
        <f ca="1">SUMPRODUCT((BPB3:BPB42=BOA28)*(BPE3:BPE42=BOA29)*(BPL3:BPL42="D"))+SUMPRODUCT((BPB3:BPB42=BOA28)*(BPE3:BPE42=BOA30)*(BPL3:BPL42="D"))+SUMPRODUCT((BPB3:BPB42=BOA28)*(BPE3:BPE42=BOA31)*(BPL3:BPL42="D"))+SUMPRODUCT((BPB3:BPB42=BOA29)*(BPE3:BPE42=BOA28)*(BPL3:BPL42="D"))+SUMPRODUCT((BPB3:BPB42=BOA30)*(BPE3:BPE42=BOA28)*(BPL3:BPL42="D"))+SUMPRODUCT((BPB3:BPB42=BOA31)*(BPE3:BPE42=BOA28)*(BPL3:BPL42="D"))</f>
        <v>0</v>
      </c>
      <c r="BOD28" s="255">
        <f ca="1">SUMPRODUCT((BPB3:BPB42=BOA28)*(BPE3:BPE42=BOA29)*(BPL3:BPL42="L"))+SUMPRODUCT((BPB3:BPB42=BOA28)*(BPE3:BPE42=BOA30)*(BPL3:BPL42="L"))+SUMPRODUCT((BPB3:BPB42=BOA28)*(BPE3:BPE42=BOA31)*(BPL3:BPL42="L"))+SUMPRODUCT((BPB3:BPB42=BOA29)*(BPE3:BPE42=BOA28)*(BPM3:BPM42="L"))+SUMPRODUCT((BPB3:BPB42=BOA30)*(BPE3:BPE42=BOA28)*(BPM3:BPM42="L"))+SUMPRODUCT((BPB3:BPB42=BOA31)*(BPE3:BPE42=BOA28)*(BPM3:BPM42="L"))</f>
        <v>0</v>
      </c>
      <c r="BOE28" s="255">
        <f ca="1">IF(BOA28&lt;&gt;"",VLOOKUP(BOA28,BKH4:BKL29,5,FALSE),0)</f>
        <v>0</v>
      </c>
      <c r="BOF28" s="255">
        <f ca="1">IF(BOA28&lt;&gt;"",VLOOKUP(BOA28,BKH4:BKM29,6,FALSE),0)</f>
        <v>0</v>
      </c>
      <c r="BOG28" s="255">
        <f ca="1">BOE28-BOF28+1000</f>
        <v>1000</v>
      </c>
      <c r="BOH28" s="255">
        <f ca="1">IF(BOA28&lt;&gt;"",VLOOKUP(BOA28,BKH4:BKO29,8,FALSE),0)</f>
        <v>0</v>
      </c>
      <c r="BOI28" s="255">
        <f ca="1">IF(BOA28&lt;&gt;"",VLOOKUP(BOA28,BKH4:BKP29,9,FALSE),0)</f>
        <v>0</v>
      </c>
      <c r="BOJ28" s="255">
        <f ca="1">BOH28-BOI28+1000</f>
        <v>1000</v>
      </c>
      <c r="BOK28" s="255" t="str">
        <f ca="1">IF(BOA28&lt;&gt;"",VLOOKUP(BOA28,BKH25:BKL29,5,FALSE),"")</f>
        <v/>
      </c>
      <c r="BOL28" s="255" t="str">
        <f ca="1">IF(BOA28&lt;&gt;"",VLOOKUP(BOA28,BKH25:BKO29,8,FALSE),"")</f>
        <v/>
      </c>
      <c r="BOM28" s="255" t="str">
        <f ca="1">IF(BOA28&lt;&gt;"",VLOOKUP(BOA28,BKH25:BKV29,15,FALSE),"")</f>
        <v/>
      </c>
      <c r="BON28" s="255">
        <f ca="1">SUMPRODUCT((BPB3:BPB42=BOA28)*(BPE3:BPE42=BOA29)*BPH3:BPH42)+SUMPRODUCT((BPB3:BPB42=BOA28)*(BPE3:BPE42=BOA30)*BPH3:BPH42)+SUMPRODUCT((BPB3:BPB42=BOA28)*(BPE3:BPE42=BOA31)*BPH3:BPH42)+SUMPRODUCT((BPB3:BPB42=BOA29)*(BPE3:BPE42=BOA28)*BPI3:BPI42)+SUMPRODUCT((BPB3:BPB42=BOA30)*(BPE3:BPE42=BOA28)*BPI3:BPI42)+SUMPRODUCT((BPB3:BPB42=BOA31)*(BPE3:BPE42=BOA28)*BPI3:BPI42)</f>
        <v>0</v>
      </c>
      <c r="BOO28" s="255">
        <f ca="1">SUMPRODUCT((BPB3:BPB42=BOA28)*(BPE3:BPE42=BOA29)*BPJ3:BPJ42)+SUMPRODUCT((BPB3:BPB42=BOA28)*(BPE3:BPE42=BOA30)*BPJ3:BPJ42)+SUMPRODUCT((BPB3:BPB42=BOA28)*(BPE3:BPE42=BOA31)*BPJ3:BPJ42)+SUMPRODUCT((BPB3:BPB42=BOA29)*(BPE3:BPE42=BOA28)*BPK3:BPK42)+SUMPRODUCT((BPB3:BPB42=BOA30)*(BPE3:BPE42=BOA28)*BPK3:BPK42)+SUMPRODUCT((BPB3:BPB42=BOA31)*(BPE3:BPE42=BOA28)*BPK3:BPK42)</f>
        <v>0</v>
      </c>
      <c r="BOP28" s="255">
        <f ca="1">BOB28*4+BOC28*2+BON28+BOO28</f>
        <v>0</v>
      </c>
      <c r="BOQ28" s="255" t="str">
        <f ca="1">IF(BOA28&lt;&gt;"",RANK(BOP28,BOP28:BOP31),"")</f>
        <v/>
      </c>
      <c r="BOR28" s="255">
        <f ca="1">SUMPRODUCT((BOP28:BOP31=BOP28)*(BOG28:BOG31&gt;BOG28))</f>
        <v>0</v>
      </c>
      <c r="BOS28" s="255">
        <f ca="1">SUMPRODUCT((BOP28:BOP31=BOP28)*(BOG28:BOG31=BOG28)*(BOJ28:BOJ31&gt;BOJ28))</f>
        <v>0</v>
      </c>
      <c r="BOT28" s="255">
        <f ca="1">SUMPRODUCT((BOP25:BOP29=BOP28)*(BOG25:BOG29=BOG28)*(BOJ25:BOJ29=BOJ28)*(BOK25:BOK29&gt;BOK28))</f>
        <v>0</v>
      </c>
      <c r="BOU28" s="255">
        <f ca="1">SUMPRODUCT((BOP25:BOP29=BOP28)*(BOG25:BOG29=BOG28)*(BOJ25:BOJ29=BOJ28)*(BOK25:BOK29=BOK28)*(BOL25:BOL29&gt;BOL28))</f>
        <v>0</v>
      </c>
      <c r="BOV28" s="255">
        <f ca="1">SUMPRODUCT((BOP25:BOP29=BOP28)*(BOG25:BOG29=BOG28)*(BOJ25:BOJ29=BOJ28)*(BOK25:BOK29=BOK28)*(BOL25:BOL29=BOL28)*(BOM25:BOM29&gt;BOM28))</f>
        <v>0</v>
      </c>
      <c r="BOW28" s="255" t="str">
        <f t="shared" ref="BOW28:BOW29" ca="1" si="1608">IF(BOA28&lt;&gt;"",SUM(BOQ28:BOV28)+3,"")</f>
        <v/>
      </c>
      <c r="BOX28" s="255" t="str">
        <f ca="1">IF(BOA28&lt;&gt;"",IF(BOW28=4,BOA28,BOA29),"")</f>
        <v/>
      </c>
      <c r="BOY28" s="255" t="str">
        <f ca="1">IF(BOX28&lt;&gt;"",BOX28,IF(BNZ28&lt;&gt;"",BNZ28,IF(BNB28&lt;&gt;"",BNB28,IF(BMD28&lt;&gt;"",BMD28,BKZ28))))</f>
        <v>France</v>
      </c>
      <c r="BOZ28" s="255">
        <v>4</v>
      </c>
      <c r="BPA28" s="255">
        <v>26</v>
      </c>
      <c r="BPB28" s="255" t="str">
        <f t="shared" si="106"/>
        <v>England</v>
      </c>
      <c r="BPC28" s="255" t="str">
        <f ca="1">IF(OFFSET('All Players'!$W35,0,BPC$1)&lt;&gt;"",OFFSET('All Players'!$W35,0,BPC$1),"")</f>
        <v/>
      </c>
      <c r="BPD28" s="255" t="str">
        <f ca="1">IF(OFFSET('All Players'!$Y35,0,BPC$1)&lt;&gt;"",OFFSET('All Players'!$Y35,0,BPC$1),"")</f>
        <v/>
      </c>
      <c r="BPE28" s="255" t="str">
        <f t="shared" si="107"/>
        <v>Australia</v>
      </c>
      <c r="BPF28" s="255" t="str">
        <f ca="1">IF(OFFSET('All Players'!$AA35,0,BPE$1)&lt;&gt;"",OFFSET('All Players'!$AA35,0,BPE$1),"")</f>
        <v/>
      </c>
      <c r="BPG28" s="255" t="str">
        <f ca="1">IF(OFFSET('All Players'!$AC35,0,BPF$1)&lt;&gt;"",OFFSET('All Players'!$AC35,0,BPF$1),"")</f>
        <v/>
      </c>
      <c r="BPH28" s="255">
        <f t="shared" ca="1" si="108"/>
        <v>0</v>
      </c>
      <c r="BPI28" s="255">
        <f t="shared" ca="1" si="109"/>
        <v>0</v>
      </c>
      <c r="BPJ28" s="255">
        <f t="shared" ca="1" si="110"/>
        <v>0</v>
      </c>
      <c r="BPK28" s="255">
        <f t="shared" ca="1" si="111"/>
        <v>0</v>
      </c>
      <c r="BPL28" s="255" t="str">
        <f t="shared" ca="1" si="112"/>
        <v/>
      </c>
      <c r="BPM28" s="255" t="str">
        <f t="shared" ca="1" si="113"/>
        <v/>
      </c>
      <c r="BPN28" s="255">
        <f ca="1">VLOOKUP(BPO28,BUF25:BUG29,2,FALSE)</f>
        <v>1</v>
      </c>
      <c r="BPO28" s="255" t="s">
        <v>38</v>
      </c>
      <c r="BPP28" s="255">
        <f t="shared" ca="1" si="1366"/>
        <v>0</v>
      </c>
      <c r="BPQ28" s="255">
        <f t="shared" ca="1" si="1367"/>
        <v>0</v>
      </c>
      <c r="BPR28" s="255">
        <f t="shared" ca="1" si="1368"/>
        <v>0</v>
      </c>
      <c r="BPS28" s="255">
        <f t="shared" ca="1" si="1369"/>
        <v>0</v>
      </c>
      <c r="BPT28" s="255">
        <f t="shared" ca="1" si="1511"/>
        <v>0</v>
      </c>
      <c r="BPU28" s="255">
        <f t="shared" ca="1" si="1370"/>
        <v>1000</v>
      </c>
      <c r="BPV28" s="255">
        <f t="shared" ca="1" si="1512"/>
        <v>0</v>
      </c>
      <c r="BPW28" s="255">
        <f t="shared" ca="1" si="1513"/>
        <v>0</v>
      </c>
      <c r="BPX28" s="255">
        <f t="shared" ca="1" si="1371"/>
        <v>1000</v>
      </c>
      <c r="BPY28" s="255">
        <f t="shared" ca="1" si="1372"/>
        <v>0</v>
      </c>
      <c r="BPZ28" s="255">
        <f ca="1">SUMIF(BUI:BUI,BPO28,BUO:BUO)+SUMIF(BUL:BUL,BPO28,BUP:BUP)</f>
        <v>0</v>
      </c>
      <c r="BQA28" s="255">
        <f ca="1">SUMIF(BUI:BUI,BPO28,BUQ:BUQ)+SUMIF(BUL:BUL,BPO28,BUR:BUR)</f>
        <v>0</v>
      </c>
      <c r="BQB28" s="255">
        <f t="shared" ca="1" si="1373"/>
        <v>0</v>
      </c>
      <c r="BQC28" s="255">
        <v>18</v>
      </c>
      <c r="BQD28" s="255">
        <f t="shared" ca="1" si="1514"/>
        <v>1</v>
      </c>
      <c r="BQF28" s="255">
        <f ca="1">RANK(BQB28,BQB$25:BQB$29)+COUNTIF(BQB$25:BQB28,BQB28)-1</f>
        <v>4</v>
      </c>
      <c r="BQG28" s="255" t="str">
        <f ca="1">INDEX(BPO$25:BPO$29,MATCH(4,BQF$25:BQF$29,0),0)</f>
        <v>Canada</v>
      </c>
      <c r="BQH28" s="255">
        <f t="shared" ca="1" si="1515"/>
        <v>1</v>
      </c>
      <c r="BQI28" s="255" t="str">
        <f ca="1">IF(AND(BQI27&lt;&gt;"",BQH28=1),BQG28,"")</f>
        <v>Canada</v>
      </c>
      <c r="BQJ28" s="255" t="str">
        <f ca="1">IF(AND(BQJ27&lt;&gt;"",BQH29=2),BQG29,"")</f>
        <v/>
      </c>
      <c r="BQN28" s="255" t="str">
        <f t="shared" ca="1" si="1516"/>
        <v>Canada</v>
      </c>
      <c r="BQO28" s="255">
        <f ca="1">SUMPRODUCT((BUI3:BUI42=BQN28)*(BUL3:BUL42=BQN29)*(BUS3:BUS42="W"))+SUMPRODUCT((BUI3:BUI42=BQN28)*(BUL3:BUL42=BQN25)*(BUS3:BUS42="W"))+SUMPRODUCT((BUI3:BUI42=BQN28)*(BUL3:BUL42=BQN26)*(BUS3:BUS42="W"))+SUMPRODUCT((BUI3:BUI42=BQN28)*(BUL3:BUL42=BQN27)*(BUS3:BUS42="W"))+SUMPRODUCT((BUI3:BUI42=BQN29)*(BUL3:BUL42=BQN28)*(BUT3:BUT42="W"))+SUMPRODUCT((BUI3:BUI42=BQN25)*(BUL3:BUL42=BQN28)*(BUT3:BUT42="W"))+SUMPRODUCT((BUI3:BUI42=BQN26)*(BUL3:BUL42=BQN28)*(BUT3:BUT42="W"))+SUMPRODUCT((BUI3:BUI42=BQN27)*(BUL3:BUL42=BQN28)*(BUT3:BUT42="W"))</f>
        <v>0</v>
      </c>
      <c r="BQP28" s="255">
        <f ca="1">SUMPRODUCT((BUI3:BUI42=BQN28)*(BUL3:BUL42=BQN29)*(BUS3:BUS42="D"))+SUMPRODUCT((BUI3:BUI42=BQN28)*(BUL3:BUL42=BQN25)*(BUS3:BUS42="D"))+SUMPRODUCT((BUI3:BUI42=BQN28)*(BUL3:BUL42=BQN26)*(BUS3:BUS42="D"))+SUMPRODUCT((BUI3:BUI42=BQN28)*(BUL3:BUL42=BQN27)*(BUS3:BUS42="D"))+SUMPRODUCT((BUI3:BUI42=BQN29)*(BUL3:BUL42=BQN28)*(BUS3:BUS42="D"))+SUMPRODUCT((BUI3:BUI42=BQN25)*(BUL3:BUL42=BQN28)*(BUS3:BUS42="D"))+SUMPRODUCT((BUI3:BUI42=BQN26)*(BUL3:BUL42=BQN28)*(BUS3:BUS42="D"))+SUMPRODUCT((BUI3:BUI42=BQN27)*(BUL3:BUL42=BQN28)*(BUS3:BUS42="D"))</f>
        <v>0</v>
      </c>
      <c r="BQQ28" s="255">
        <f ca="1">SUMPRODUCT((BUI3:BUI42=BQN28)*(BUL3:BUL42=BQN29)*(BUS3:BUS42="L"))+SUMPRODUCT((BUI3:BUI42=BQN28)*(BUL3:BUL42=BQN25)*(BUS3:BUS42="L"))+SUMPRODUCT((BUI3:BUI42=BQN28)*(BUL3:BUL42=BQN26)*(BUS3:BUS42="L"))+SUMPRODUCT((BUI3:BUI42=BQN28)*(BUL3:BUL42=BQN27)*(BUS3:BUS42="L"))+SUMPRODUCT((BUI3:BUI42=BQN29)*(BUL3:BUL42=BQN28)*(BUT3:BUT42="L"))+SUMPRODUCT((BUI3:BUI42=BQN25)*(BUL3:BUL42=BQN28)*(BUT3:BUT42="L"))+SUMPRODUCT((BUI3:BUI42=BQN26)*(BUL3:BUL42=BQN28)*(BUT3:BUT42="L"))+SUMPRODUCT((BUI3:BUI42=BQN27)*(BUL3:BUL42=BQN28)*(BUT3:BUT42="L"))</f>
        <v>0</v>
      </c>
      <c r="BQR28" s="255">
        <f ca="1">IF(BQN28&lt;&gt;"",VLOOKUP(BQN28,BPO4:BPS29,5,FALSE),0)</f>
        <v>0</v>
      </c>
      <c r="BQS28" s="255">
        <f ca="1">IF(BQN28&lt;&gt;"",VLOOKUP(BQN28,BPO4:BPT29,6,FALSE),0)</f>
        <v>0</v>
      </c>
      <c r="BQT28" s="255">
        <f ca="1">BQR28-BQS28+1000</f>
        <v>1000</v>
      </c>
      <c r="BQU28" s="255">
        <f ca="1">IF(BQN28&lt;&gt;"",VLOOKUP(BQN28,BPO4:BPV29,8,FALSE),0)</f>
        <v>0</v>
      </c>
      <c r="BQV28" s="255">
        <f ca="1">IF(BQN28&lt;&gt;"",VLOOKUP(BQN28,BPO4:BPW29,9,FALSE),0)</f>
        <v>0</v>
      </c>
      <c r="BQW28" s="255">
        <f ca="1">IF(BQN28&lt;&gt;"",BQU28-BQV28+1000,"")</f>
        <v>1000</v>
      </c>
      <c r="BQX28" s="255">
        <f ca="1">IF(BQN28&lt;&gt;"",VLOOKUP(BQN28,BPO25:BPS29,5,FALSE),"")</f>
        <v>0</v>
      </c>
      <c r="BQY28" s="255">
        <f ca="1">IF(BQN28&lt;&gt;"",VLOOKUP(BQN28,BPO25:BPV29,8,FALSE),"")</f>
        <v>0</v>
      </c>
      <c r="BQZ28" s="255">
        <f ca="1">IF(BQN28&lt;&gt;"",VLOOKUP(BQN28,BPO25:BQC29,15,FALSE),"")</f>
        <v>18</v>
      </c>
      <c r="BRA28" s="255">
        <f ca="1">SUMPRODUCT((BUI3:BUI42=BQN28)*(BUL3:BUL42=BQN29)*BUO3:BUO42)+SUMPRODUCT((BUI3:BUI42=BQN28)*(BUL3:BUL42=BQN25)*BUO3:BUO42)+SUMPRODUCT((BUI3:BUI42=BQN28)*(BUL3:BUL42=BQN26)*BUO3:BUO42)+SUMPRODUCT((BUI3:BUI42=BQN28)*(BUL3:BUL42=BQN27)*BUO3:BUO42)+SUMPRODUCT((BUI3:BUI42=BQN29)*(BUL3:BUL42=BQN28)*BUP3:BUP42)+SUMPRODUCT((BUI3:BUI42=BQN25)*(BUL3:BUL42=BQN28)*BUP3:BUP42)+SUMPRODUCT((BUI3:BUI42=BQN26)*(BUL3:BUL42=BQN28)*BUP3:BUP42)+SUMPRODUCT((BUI3:BUI42=BQN27)*(BUL3:BUL42=BQN28)*BUP3:BUP42)</f>
        <v>0</v>
      </c>
      <c r="BRB28" s="255">
        <f ca="1">SUMPRODUCT((BUI3:BUI42=BQN28)*(BUL3:BUL42=BQN29)*BUQ3:BUQ42)+SUMPRODUCT((BUI3:BUI42=BQN28)*(BUL3:BUL42=BQN25)*BUQ3:BUQ42)+SUMPRODUCT((BUI3:BUI42=BQN28)*(BUL3:BUL42=BQN26)*BUQ3:BUQ42)+SUMPRODUCT((BUI3:BUI42=BQN28)*(BUL3:BUL42=BQN27)*BUQ3:BUQ42)+SUMPRODUCT((BUI3:BUI42=BQN29)*(BUL3:BUL42=BQN28)*BUR3:BUR42)+SUMPRODUCT((BUI3:BUI42=BQN25)*(BUL3:BUL42=BQN28)*BUR3:BUR42)+SUMPRODUCT((BUI3:BUI42=BQN26)*(BUL3:BUL42=BQN28)*BUR3:BUR42)+SUMPRODUCT((BUI3:BUI42=BQN27)*(BUL3:BUL42=BQN28)*BUR3:BUR42)</f>
        <v>0</v>
      </c>
      <c r="BRC28" s="255">
        <f ca="1">IF(BQN28&lt;&gt;"",BQO28*4+BQP28*2+BRA28+BRB28,"")</f>
        <v>0</v>
      </c>
      <c r="BRD28" s="255">
        <f ca="1">IF(BQN28&lt;&gt;"",RANK(BRC28,BRC25:BRC29),"")</f>
        <v>1</v>
      </c>
      <c r="BRE28" s="255">
        <f ca="1">SUMPRODUCT((BRC25:BRC29=BRC28)*(BQT25:BQT29&gt;BQT28))</f>
        <v>0</v>
      </c>
      <c r="BRF28" s="255">
        <f ca="1">SUMPRODUCT((BRC25:BRC29=BRC28)*(BQT25:BQT29=BQT28)*(BQW25:BQW29&gt;BQW28))</f>
        <v>0</v>
      </c>
      <c r="BRG28" s="255">
        <f ca="1">SUMPRODUCT((BRC25:BRC29=BRC28)*(BQT25:BQT29=BQT28)*(BQW25:BQW29=BQW28)*(BQX25:BQX29&gt;BQX28))</f>
        <v>0</v>
      </c>
      <c r="BRH28" s="255">
        <f ca="1">SUMPRODUCT((BRC25:BRC29=BRC28)*(BQT25:BQT29=BQT28)*(BQW25:BQW29=BQW28)*(BQX25:BQX29=BQX28)*(BQY25:BQY29&gt;BQY28))</f>
        <v>0</v>
      </c>
      <c r="BRI28" s="255">
        <f ca="1">SUMPRODUCT((BRC25:BRC29=BRC28)*(BQT25:BQT29=BQT28)*(BQW25:BQW29=BQW28)*(BQX25:BQX29=BQX28)*(BQY25:BQY29=BQY28)*(BQZ25:BQZ29&gt;BQZ28))</f>
        <v>0</v>
      </c>
      <c r="BRJ28" s="255">
        <f t="shared" ca="1" si="1374"/>
        <v>1</v>
      </c>
      <c r="BRK28" s="255" t="str">
        <f ca="1">IF(BQN28&lt;&gt;"",INDEX(BQN25:BQN29,MATCH(4,BRJ25:BRJ29,0),0),"")</f>
        <v>France</v>
      </c>
      <c r="BRL28" s="255" t="str">
        <f ca="1">IF(BQJ27&lt;&gt;"",BQJ27,"")</f>
        <v/>
      </c>
      <c r="BRM28" s="255" t="str">
        <f ca="1">IF(BRL28&lt;&gt;"",SUMPRODUCT((BUI3:BUI42=BRL28)*(BUL3:BUL42=BRL29)*(BUS3:BUS42="W"))+SUMPRODUCT((BUI3:BUI42=BRL28)*(BUL3:BUL42=BRL26)*(BUS3:BUS42="W"))+SUMPRODUCT((BUI3:BUI42=BRL28)*(BUL3:BUL42=BRL27)*(BUS3:BUS42="W"))+SUMPRODUCT((BUI3:BUI42=BRL29)*(BUL3:BUL42=BRL28)*(BUT3:BUT42="W"))+SUMPRODUCT((BUI3:BUI42=BRL26)*(BUL3:BUL42=BRL28)*(BUT3:BUT42="W"))+SUMPRODUCT((BUI3:BUI42=BRL27)*(BUL3:BUL42=BRL28)*(BUT3:BUT42="W")),"")</f>
        <v/>
      </c>
      <c r="BRN28" s="255" t="str">
        <f ca="1">IF(BRL28&lt;&gt;"",SUMPRODUCT((BUI3:BUI42=BRL28)*(BUL3:BUL42=BRL29)*(BUS3:BUS42="D"))+SUMPRODUCT((BUI3:BUI42=BRL28)*(BUL3:BUL42=BRL26)*(BUS3:BUS42="D"))+SUMPRODUCT((BUI3:BUI42=BRL28)*(BUL3:BUL42=BRL27)*(BUS3:BUS42="D"))+SUMPRODUCT((BUI3:BUI42=BRL29)*(BUL3:BUL42=BRL28)*(BUS3:BUS42="D"))+SUMPRODUCT((BUI3:BUI42=BRL26)*(BUL3:BUL42=BRL28)*(BUS3:BUS42="D"))+SUMPRODUCT((BUI3:BUI42=BRL27)*(BUL3:BUL42=BRL28)*(BUS3:BUS42="D")),"")</f>
        <v/>
      </c>
      <c r="BRO28" s="255" t="str">
        <f ca="1">IF(BRL28&lt;&gt;"",SUMPRODUCT((BUI3:BUI42=BRL28)*(BUL3:BUL42=BRL29)*(BUS3:BUS42="L"))+SUMPRODUCT((BUI3:BUI42=BRL28)*(BUL3:BUL42=BRL26)*(BUS3:BUS42="L"))+SUMPRODUCT((BUI3:BUI42=BRL28)*(BUL3:BUL42=BRL27)*(BUS3:BUS42="L"))+SUMPRODUCT((BUI3:BUI42=BRL29)*(BUL3:BUL42=BRL28)*(BUT3:BUT42="L"))+SUMPRODUCT((BUI3:BUI42=BRL26)*(BUL3:BUL42=BRL28)*(BUT3:BUT42="L"))+SUMPRODUCT((BUI3:BUI42=BRL27)*(BUL3:BUL42=BRL28)*(BUT3:BUT42="L")),"")</f>
        <v/>
      </c>
      <c r="BRP28" s="255">
        <f ca="1">IF(BRL28&lt;&gt;"",VLOOKUP(BRL28,BPO4:BPS29,5,FALSE),0)</f>
        <v>0</v>
      </c>
      <c r="BRQ28" s="255">
        <f ca="1">IF(BRL28&lt;&gt;"",VLOOKUP(BRL28,BPO4:BPT29,6,FALSE),0)</f>
        <v>0</v>
      </c>
      <c r="BRR28" s="255">
        <f ca="1">BRP28-BRQ28+1000</f>
        <v>1000</v>
      </c>
      <c r="BRS28" s="255">
        <f ca="1">IF(BRL28&lt;&gt;"",VLOOKUP(BRL28,BPO4:BPV29,8,FALSE),0)</f>
        <v>0</v>
      </c>
      <c r="BRT28" s="255">
        <f ca="1">IF(BRL28&lt;&gt;"",VLOOKUP(BRL28,BPO4:BPW29,9,FALSE),0)</f>
        <v>0</v>
      </c>
      <c r="BRU28" s="255" t="str">
        <f ca="1">IF(BRL28&lt;&gt;"",BRS28-BRT28+1000,"")</f>
        <v/>
      </c>
      <c r="BRV28" s="255" t="str">
        <f ca="1">IF(BRL28&lt;&gt;"",VLOOKUP(BRL28,BPO25:BPS29,5,FALSE),"")</f>
        <v/>
      </c>
      <c r="BRW28" s="255" t="str">
        <f ca="1">IF(BRL28&lt;&gt;"",VLOOKUP(BRL28,BPO25:BPV29,8,FALSE),"")</f>
        <v/>
      </c>
      <c r="BRX28" s="255" t="str">
        <f ca="1">IF(BRL28&lt;&gt;"",VLOOKUP(BRL28,BPO25:BQC29,15,FALSE),"")</f>
        <v/>
      </c>
      <c r="BRY28" s="255" t="str">
        <f ca="1">IF(BRL28&lt;&gt;"",SUMPRODUCT((BUI3:BUI42=BRL28)*(BUL3:BUL42=BRL29)*BUO3:BUO42)+SUMPRODUCT((BUI3:BUI42=BRL28)*(BUL3:BUL42=BRL26)*BUO3:BUO42)+SUMPRODUCT((BUI3:BUI42=BRL28)*(BUL3:BUL42=BRL27)*BUO3:BUO42)+SUMPRODUCT((BUI3:BUI42=BRL29)*(BUL3:BUL42=BRL28)*BUP3:BUP42)+SUMPRODUCT((BUI3:BUI42=BRL26)*(BUL3:BUL42=BRL28)*BUP3:BUP42)+SUMPRODUCT((BUI3:BUI42=BRL27)*(BUL3:BUL42=BRL28)*BUP3:BUP42),"")</f>
        <v/>
      </c>
      <c r="BRZ28" s="255" t="str">
        <f ca="1">IF(BRL28&lt;&gt;"",SUMPRODUCT((BUI3:BUI42=BRL28)*(BUL3:BUL42=BRL29)*BUQ3:BUQ42)+SUMPRODUCT((BUI3:BUI42=BRL28)*(BUL3:BUL42=BRL26)*BUQ3:BUQ42)+SUMPRODUCT((BUI3:BUI42=BRL28)*(BUL3:BUL42=BRL27)*BUQ3:BUQ42)+SUMPRODUCT((BUI3:BUI42=BRL29)*(BUL3:BUL42=BRL28)*BUR3:BUR42)+SUMPRODUCT((BUI3:BUI42=BRL26)*(BUL3:BUL42=BRL28)*BUR3:BUR42)+SUMPRODUCT((BUI3:BUI42=BRL27)*(BUL3:BUL42=BRL28)*BUR3:BUR42),"")</f>
        <v/>
      </c>
      <c r="BSA28" s="255" t="str">
        <f ca="1">IF(BRL28&lt;&gt;"",BRM28*4+BRN28*2+BRY28+BRZ28,"")</f>
        <v/>
      </c>
      <c r="BSB28" s="255" t="str">
        <f ca="1">IF(BRL28&lt;&gt;"",RANK(BSA28,BSA26:BSA29),"")</f>
        <v/>
      </c>
      <c r="BSC28" s="255">
        <f ca="1">SUMPRODUCT((BSA26:BSA29=BSA28)*(BRR26:BRR29&gt;BRR28))</f>
        <v>0</v>
      </c>
      <c r="BSD28" s="255">
        <f ca="1">SUMPRODUCT((BSA26:BSA29=BSA28)*(BRR26:BRR29=BRR28)*(BRU26:BRU29&gt;BRU28))</f>
        <v>0</v>
      </c>
      <c r="BSE28" s="255">
        <f ca="1">SUMPRODUCT((BSA25:BSA29=BSA28)*(BRR25:BRR29=BRR28)*(BRU25:BRU29=BRU28)*(BRV25:BRV29&gt;BRV28))</f>
        <v>0</v>
      </c>
      <c r="BSF28" s="255">
        <f ca="1">SUMPRODUCT((BSA25:BSA29=BSA28)*(BRR25:BRR29=BRR28)*(BRU25:BRU29=BRU28)*(BRV25:BRV29=BRV28)*(BRW25:BRW29&gt;BRW28))</f>
        <v>0</v>
      </c>
      <c r="BSG28" s="255">
        <f ca="1">SUMPRODUCT((BSA25:BSA29=BSA28)*(BRR25:BRR29=BRR28)*(BRU25:BRU29=BRU28)*(BRV25:BRV29=BRV28)*(BRW25:BRW29=BRW28)*(BRX25:BRX29&gt;BRX28))</f>
        <v>0</v>
      </c>
      <c r="BSH28" s="255" t="str">
        <f t="shared" ca="1" si="1519"/>
        <v/>
      </c>
      <c r="BSI28" s="255" t="str">
        <f ca="1">IF(BRL28&lt;&gt;"",INDEX(BRL26:BRL29,MATCH(4,BSH26:BSH29,0),0),"")</f>
        <v/>
      </c>
      <c r="BSJ28" s="255" t="str">
        <f ca="1">IF(BQK26&lt;&gt;"",BQK26,"")</f>
        <v/>
      </c>
      <c r="BSK28" s="255">
        <f ca="1">SUMPRODUCT((BUI3:BUI42=BSJ28)*(BUL3:BUL42=BSJ29)*(BUS3:BUS42="W"))+SUMPRODUCT((BUI3:BUI42=BSJ28)*(BUL3:BUL42=BSJ30)*(BUS3:BUS42="W"))+SUMPRODUCT((BUI3:BUI42=BSJ28)*(BUL3:BUL42=BSJ27)*(BUS3:BUS42="W"))+SUMPRODUCT((BUI3:BUI42=BSJ29)*(BUL3:BUL42=BSJ28)*(BUT3:BUT42="W"))+SUMPRODUCT((BUI3:BUI42=BSJ30)*(BUL3:BUL42=BSJ28)*(BUT3:BUT42="W"))+SUMPRODUCT((BUI3:BUI42=BSJ27)*(BUL3:BUL42=BSJ28)*(BUT3:BUT42="W"))</f>
        <v>0</v>
      </c>
      <c r="BSL28" s="255">
        <f ca="1">SUMPRODUCT((BUI3:BUI42=BSJ28)*(BUL3:BUL42=BSJ29)*(BUS3:BUS42="D"))+SUMPRODUCT((BUI3:BUI42=BSJ28)*(BUL3:BUL42=BSJ30)*(BUS3:BUS42="D"))+SUMPRODUCT((BUI3:BUI42=BSJ28)*(BUL3:BUL42=BSJ27)*(BUS3:BUS42="D"))+SUMPRODUCT((BUI3:BUI42=BSJ29)*(BUL3:BUL42=BSJ28)*(BUS3:BUS42="D"))+SUMPRODUCT((BUI3:BUI42=BSJ30)*(BUL3:BUL42=BSJ28)*(BUS3:BUS42="D"))+SUMPRODUCT((BUI3:BUI42=BSJ27)*(BUL3:BUL42=BSJ28)*(BUS3:BUS42="D"))</f>
        <v>0</v>
      </c>
      <c r="BSM28" s="255">
        <f ca="1">SUMPRODUCT((BUI3:BUI42=BSJ28)*(BUL3:BUL42=BSJ29)*(BUS3:BUS42="L"))+SUMPRODUCT((BUI3:BUI42=BSJ28)*(BUL3:BUL42=BSJ30)*(BUS3:BUS42="L"))+SUMPRODUCT((BUI3:BUI42=BSJ28)*(BUL3:BUL42=BSJ27)*(BUS3:BUS42="L"))+SUMPRODUCT((BUI3:BUI42=BSJ29)*(BUL3:BUL42=BSJ28)*(BUT3:BUT42="L"))+SUMPRODUCT((BUI3:BUI42=BSJ30)*(BUL3:BUL42=BSJ28)*(BUT3:BUT42="L"))+SUMPRODUCT((BUI3:BUI42=BSJ27)*(BUL3:BUL42=BSJ28)*(BUT3:BUT42="L"))</f>
        <v>0</v>
      </c>
      <c r="BSN28" s="255">
        <f ca="1">IF(BSJ28&lt;&gt;"",VLOOKUP(BSJ28,BPO4:BPS29,5,FALSE),0)</f>
        <v>0</v>
      </c>
      <c r="BSO28" s="255">
        <f ca="1">IF(BSJ28&lt;&gt;"",VLOOKUP(BSJ28,BPO4:BPT29,6,FALSE),0)</f>
        <v>0</v>
      </c>
      <c r="BSP28" s="255">
        <f ca="1">BSN28-BSO28+1000</f>
        <v>1000</v>
      </c>
      <c r="BSQ28" s="255">
        <f ca="1">IF(BSJ28&lt;&gt;"",VLOOKUP(BSJ28,BPO4:BPV29,8,FALSE),0)</f>
        <v>0</v>
      </c>
      <c r="BSR28" s="255">
        <f ca="1">IF(BSJ28&lt;&gt;"",VLOOKUP(BSJ28,BPO4:BPW29,9,FALSE),0)</f>
        <v>0</v>
      </c>
      <c r="BSS28" s="255">
        <f t="shared" ref="BSS28" ca="1" si="1609">BSQ28-BSR28+1000</f>
        <v>1000</v>
      </c>
      <c r="BST28" s="255" t="str">
        <f ca="1">IF(BSJ28&lt;&gt;"",VLOOKUP(BSJ28,BPO25:BPS29,5,FALSE),"")</f>
        <v/>
      </c>
      <c r="BSU28" s="255" t="str">
        <f ca="1">IF(BSJ28&lt;&gt;"",VLOOKUP(BSJ28,BPO25:BPV29,8,FALSE),"")</f>
        <v/>
      </c>
      <c r="BSV28" s="255" t="str">
        <f ca="1">IF(BSJ28&lt;&gt;"",VLOOKUP(BSJ28,BPO25:BQC29,15,FALSE),"")</f>
        <v/>
      </c>
      <c r="BSW28" s="255">
        <f ca="1">SUMPRODUCT((BUI3:BUI42=BSJ28)*(BUL3:BUL42=BSJ29)*BUO3:BUO42)+SUMPRODUCT((BUI3:BUI42=BSJ28)*(BUL3:BUL42=BSJ30)*BUO3:BUO42)+SUMPRODUCT((BUI3:BUI42=BSJ28)*(BUL3:BUL42=BSJ27)*BUO3:BUO42)+SUMPRODUCT((BUI3:BUI42=BSJ29)*(BUL3:BUL42=BSJ28)*BUP3:BUP42)+SUMPRODUCT((BUI3:BUI42=BSJ30)*(BUL3:BUL42=BSJ28)*BUP3:BUP42)+SUMPRODUCT((BUI3:BUI42=BSJ27)*(BUL3:BUL42=BSJ28)*BUP3:BUP42)</f>
        <v>0</v>
      </c>
      <c r="BSX28" s="255">
        <f ca="1">SUMPRODUCT((BUI3:BUI42=BSJ28)*(BUL3:BUL42=BSJ29)*BUQ3:BUQ42)+SUMPRODUCT((BUI3:BUI42=BSJ28)*(BUL3:BUL42=BSJ30)*BUQ3:BUQ42)+SUMPRODUCT((BUI3:BUI42=BSJ28)*(BUL3:BUL42=BSJ27)*BUQ3:BUQ42)+SUMPRODUCT((BUI3:BUI42=BSJ29)*(BUL3:BUL42=BSJ28)*BUR3:BUR42)+SUMPRODUCT((BUI3:BUI42=BSJ30)*(BUL3:BUL42=BSJ28)*BUR3:BUR42)+SUMPRODUCT((BUI3:BUI42=BSJ27)*(BUL3:BUL42=BSJ28)*BUR3:BUR42)</f>
        <v>0</v>
      </c>
      <c r="BSY28" s="255">
        <f t="shared" ref="BSY28" ca="1" si="1610">BSK28*4+BSL28*2+BSW28+BSX28</f>
        <v>0</v>
      </c>
      <c r="BSZ28" s="255" t="str">
        <f ca="1">IF(BSJ28&lt;&gt;"",RANK(BSY28,BSY27:BSY30),"")</f>
        <v/>
      </c>
      <c r="BTA28" s="255">
        <f ca="1">SUMPRODUCT((BSY27:BSY30=BSY28)*(BSP27:BSP30&gt;BSP28))</f>
        <v>0</v>
      </c>
      <c r="BTB28" s="255">
        <f ca="1">SUMPRODUCT((BSY27:BSY30=BSY28)*(BSP27:BSP30=BSP28)*(BSS27:BSS30&gt;BSS28))</f>
        <v>0</v>
      </c>
      <c r="BTC28" s="255">
        <f ca="1">SUMPRODUCT((BSY25:BSY29=BSY28)*(BSP25:BSP29=BSP28)*(BSS25:BSS29=BSS28)*(BST25:BST29&gt;BST28))</f>
        <v>0</v>
      </c>
      <c r="BTD28" s="255">
        <f ca="1">SUMPRODUCT((BSY25:BSY29=BSY28)*(BSP25:BSP29=BSP28)*(BSS25:BSS29=BSS28)*(BST25:BST29=BST28)*(BSU25:BSU29&gt;BSU28))</f>
        <v>0</v>
      </c>
      <c r="BTE28" s="255">
        <f ca="1">SUMPRODUCT((BSY25:BSY29=BSY28)*(BSP25:BSP29=BSP28)*(BSS25:BSS29=BSS28)*(BST25:BST29=BST28)*(BSU25:BSU29=BSU28)*(BSV25:BSV29&gt;BSV28))</f>
        <v>0</v>
      </c>
      <c r="BTF28" s="255" t="str">
        <f t="shared" ca="1" si="1565"/>
        <v/>
      </c>
      <c r="BTG28" s="255" t="str">
        <f ca="1">IF(BSJ28&lt;&gt;"",INDEX(BSJ27:BSJ29,MATCH(4,BTF27:BTF29,0),0),"")</f>
        <v/>
      </c>
      <c r="BTH28" s="255" t="str">
        <f ca="1">IF(BQL25&lt;&gt;"",BQL25,"")</f>
        <v/>
      </c>
      <c r="BTI28" s="255">
        <f ca="1">SUMPRODUCT((BUI3:BUI42=BTH28)*(BUL3:BUL42=BTH29)*(BUS3:BUS42="W"))+SUMPRODUCT((BUI3:BUI42=BTH28)*(BUL3:BUL42=BTH30)*(BUS3:BUS42="W"))+SUMPRODUCT((BUI3:BUI42=BTH28)*(BUL3:BUL42=BTH31)*(BUS3:BUS42="W"))+SUMPRODUCT((BUI3:BUI42=BTH29)*(BUL3:BUL42=BTH28)*(BUT3:BUT42="W"))+SUMPRODUCT((BUI3:BUI42=BTH30)*(BUL3:BUL42=BTH28)*(BUT3:BUT42="W"))+SUMPRODUCT((BUI3:BUI42=BTH31)*(BUL3:BUL42=BTH28)*(BUT3:BUT42="W"))</f>
        <v>0</v>
      </c>
      <c r="BTJ28" s="255">
        <f ca="1">SUMPRODUCT((BUI3:BUI42=BTH28)*(BUL3:BUL42=BTH29)*(BUS3:BUS42="D"))+SUMPRODUCT((BUI3:BUI42=BTH28)*(BUL3:BUL42=BTH30)*(BUS3:BUS42="D"))+SUMPRODUCT((BUI3:BUI42=BTH28)*(BUL3:BUL42=BTH31)*(BUS3:BUS42="D"))+SUMPRODUCT((BUI3:BUI42=BTH29)*(BUL3:BUL42=BTH28)*(BUS3:BUS42="D"))+SUMPRODUCT((BUI3:BUI42=BTH30)*(BUL3:BUL42=BTH28)*(BUS3:BUS42="D"))+SUMPRODUCT((BUI3:BUI42=BTH31)*(BUL3:BUL42=BTH28)*(BUS3:BUS42="D"))</f>
        <v>0</v>
      </c>
      <c r="BTK28" s="255">
        <f ca="1">SUMPRODUCT((BUI3:BUI42=BTH28)*(BUL3:BUL42=BTH29)*(BUS3:BUS42="L"))+SUMPRODUCT((BUI3:BUI42=BTH28)*(BUL3:BUL42=BTH30)*(BUS3:BUS42="L"))+SUMPRODUCT((BUI3:BUI42=BTH28)*(BUL3:BUL42=BTH31)*(BUS3:BUS42="L"))+SUMPRODUCT((BUI3:BUI42=BTH29)*(BUL3:BUL42=BTH28)*(BUT3:BUT42="L"))+SUMPRODUCT((BUI3:BUI42=BTH30)*(BUL3:BUL42=BTH28)*(BUT3:BUT42="L"))+SUMPRODUCT((BUI3:BUI42=BTH31)*(BUL3:BUL42=BTH28)*(BUT3:BUT42="L"))</f>
        <v>0</v>
      </c>
      <c r="BTL28" s="255">
        <f ca="1">IF(BTH28&lt;&gt;"",VLOOKUP(BTH28,BPO4:BPS29,5,FALSE),0)</f>
        <v>0</v>
      </c>
      <c r="BTM28" s="255">
        <f ca="1">IF(BTH28&lt;&gt;"",VLOOKUP(BTH28,BPO4:BPT29,6,FALSE),0)</f>
        <v>0</v>
      </c>
      <c r="BTN28" s="255">
        <f ca="1">BTL28-BTM28+1000</f>
        <v>1000</v>
      </c>
      <c r="BTO28" s="255">
        <f ca="1">IF(BTH28&lt;&gt;"",VLOOKUP(BTH28,BPO4:BPV29,8,FALSE),0)</f>
        <v>0</v>
      </c>
      <c r="BTP28" s="255">
        <f ca="1">IF(BTH28&lt;&gt;"",VLOOKUP(BTH28,BPO4:BPW29,9,FALSE),0)</f>
        <v>0</v>
      </c>
      <c r="BTQ28" s="255">
        <f ca="1">BTO28-BTP28+1000</f>
        <v>1000</v>
      </c>
      <c r="BTR28" s="255" t="str">
        <f ca="1">IF(BTH28&lt;&gt;"",VLOOKUP(BTH28,BPO25:BPS29,5,FALSE),"")</f>
        <v/>
      </c>
      <c r="BTS28" s="255" t="str">
        <f ca="1">IF(BTH28&lt;&gt;"",VLOOKUP(BTH28,BPO25:BPV29,8,FALSE),"")</f>
        <v/>
      </c>
      <c r="BTT28" s="255" t="str">
        <f ca="1">IF(BTH28&lt;&gt;"",VLOOKUP(BTH28,BPO25:BQC29,15,FALSE),"")</f>
        <v/>
      </c>
      <c r="BTU28" s="255">
        <f ca="1">SUMPRODUCT((BUI3:BUI42=BTH28)*(BUL3:BUL42=BTH29)*BUO3:BUO42)+SUMPRODUCT((BUI3:BUI42=BTH28)*(BUL3:BUL42=BTH30)*BUO3:BUO42)+SUMPRODUCT((BUI3:BUI42=BTH28)*(BUL3:BUL42=BTH31)*BUO3:BUO42)+SUMPRODUCT((BUI3:BUI42=BTH29)*(BUL3:BUL42=BTH28)*BUP3:BUP42)+SUMPRODUCT((BUI3:BUI42=BTH30)*(BUL3:BUL42=BTH28)*BUP3:BUP42)+SUMPRODUCT((BUI3:BUI42=BTH31)*(BUL3:BUL42=BTH28)*BUP3:BUP42)</f>
        <v>0</v>
      </c>
      <c r="BTV28" s="255">
        <f ca="1">SUMPRODUCT((BUI3:BUI42=BTH28)*(BUL3:BUL42=BTH29)*BUQ3:BUQ42)+SUMPRODUCT((BUI3:BUI42=BTH28)*(BUL3:BUL42=BTH30)*BUQ3:BUQ42)+SUMPRODUCT((BUI3:BUI42=BTH28)*(BUL3:BUL42=BTH31)*BUQ3:BUQ42)+SUMPRODUCT((BUI3:BUI42=BTH29)*(BUL3:BUL42=BTH28)*BUR3:BUR42)+SUMPRODUCT((BUI3:BUI42=BTH30)*(BUL3:BUL42=BTH28)*BUR3:BUR42)+SUMPRODUCT((BUI3:BUI42=BTH31)*(BUL3:BUL42=BTH28)*BUR3:BUR42)</f>
        <v>0</v>
      </c>
      <c r="BTW28" s="255">
        <f ca="1">BTI28*4+BTJ28*2+BTU28+BTV28</f>
        <v>0</v>
      </c>
      <c r="BTX28" s="255" t="str">
        <f ca="1">IF(BTH28&lt;&gt;"",RANK(BTW28,BTW28:BTW31),"")</f>
        <v/>
      </c>
      <c r="BTY28" s="255">
        <f ca="1">SUMPRODUCT((BTW28:BTW31=BTW28)*(BTN28:BTN31&gt;BTN28))</f>
        <v>0</v>
      </c>
      <c r="BTZ28" s="255">
        <f ca="1">SUMPRODUCT((BTW28:BTW31=BTW28)*(BTN28:BTN31=BTN28)*(BTQ28:BTQ31&gt;BTQ28))</f>
        <v>0</v>
      </c>
      <c r="BUA28" s="255">
        <f ca="1">SUMPRODUCT((BTW25:BTW29=BTW28)*(BTN25:BTN29=BTN28)*(BTQ25:BTQ29=BTQ28)*(BTR25:BTR29&gt;BTR28))</f>
        <v>0</v>
      </c>
      <c r="BUB28" s="255">
        <f ca="1">SUMPRODUCT((BTW25:BTW29=BTW28)*(BTN25:BTN29=BTN28)*(BTQ25:BTQ29=BTQ28)*(BTR25:BTR29=BTR28)*(BTS25:BTS29&gt;BTS28))</f>
        <v>0</v>
      </c>
      <c r="BUC28" s="255">
        <f ca="1">SUMPRODUCT((BTW25:BTW29=BTW28)*(BTN25:BTN29=BTN28)*(BTQ25:BTQ29=BTQ28)*(BTR25:BTR29=BTR28)*(BTS25:BTS29=BTS28)*(BTT25:BTT29&gt;BTT28))</f>
        <v>0</v>
      </c>
      <c r="BUD28" s="255" t="str">
        <f t="shared" ref="BUD28:BUD29" ca="1" si="1611">IF(BTH28&lt;&gt;"",SUM(BTX28:BUC28)+3,"")</f>
        <v/>
      </c>
      <c r="BUE28" s="255" t="str">
        <f ca="1">IF(BTH28&lt;&gt;"",IF(BUD28=4,BTH28,BTH29),"")</f>
        <v/>
      </c>
      <c r="BUF28" s="255" t="str">
        <f ca="1">IF(BUE28&lt;&gt;"",BUE28,IF(BTG28&lt;&gt;"",BTG28,IF(BSI28&lt;&gt;"",BSI28,IF(BRK28&lt;&gt;"",BRK28,BQG28))))</f>
        <v>France</v>
      </c>
      <c r="BUG28" s="255">
        <v>4</v>
      </c>
      <c r="BUH28" s="255">
        <v>26</v>
      </c>
      <c r="BUI28" s="255" t="str">
        <f t="shared" si="114"/>
        <v>England</v>
      </c>
      <c r="BUJ28" s="255" t="str">
        <f ca="1">IF(OFFSET('All Players'!$W35,0,BUJ$1)&lt;&gt;"",OFFSET('All Players'!$W35,0,BUJ$1),"")</f>
        <v/>
      </c>
      <c r="BUK28" s="255" t="str">
        <f ca="1">IF(OFFSET('All Players'!$Y35,0,BUJ$1)&lt;&gt;"",OFFSET('All Players'!$Y35,0,BUJ$1),"")</f>
        <v/>
      </c>
      <c r="BUL28" s="255" t="str">
        <f t="shared" si="115"/>
        <v>Australia</v>
      </c>
      <c r="BUM28" s="255" t="str">
        <f ca="1">IF(OFFSET('All Players'!$AA35,0,BUL$1)&lt;&gt;"",OFFSET('All Players'!$AA35,0,BUL$1),"")</f>
        <v/>
      </c>
      <c r="BUN28" s="255" t="str">
        <f ca="1">IF(OFFSET('All Players'!$AC35,0,BUM$1)&lt;&gt;"",OFFSET('All Players'!$AC35,0,BUM$1),"")</f>
        <v/>
      </c>
      <c r="BUO28" s="255">
        <f t="shared" ca="1" si="116"/>
        <v>0</v>
      </c>
      <c r="BUP28" s="255">
        <f t="shared" ca="1" si="117"/>
        <v>0</v>
      </c>
      <c r="BUQ28" s="255">
        <f t="shared" ca="1" si="118"/>
        <v>0</v>
      </c>
      <c r="BUR28" s="255">
        <f t="shared" ca="1" si="119"/>
        <v>0</v>
      </c>
      <c r="BUS28" s="255" t="str">
        <f t="shared" ca="1" si="120"/>
        <v/>
      </c>
      <c r="BUT28" s="255" t="str">
        <f t="shared" ca="1" si="121"/>
        <v/>
      </c>
      <c r="BUU28" s="255">
        <f ca="1">VLOOKUP(BUV28,BZM25:BZN29,2,FALSE)</f>
        <v>1</v>
      </c>
      <c r="BUV28" s="255" t="s">
        <v>38</v>
      </c>
      <c r="BUW28" s="255">
        <f t="shared" ca="1" si="1375"/>
        <v>0</v>
      </c>
      <c r="BUX28" s="255">
        <f t="shared" ca="1" si="1376"/>
        <v>0</v>
      </c>
      <c r="BUY28" s="255">
        <f t="shared" ca="1" si="1377"/>
        <v>0</v>
      </c>
      <c r="BUZ28" s="255">
        <f t="shared" ca="1" si="1378"/>
        <v>0</v>
      </c>
      <c r="BVA28" s="255">
        <f t="shared" ca="1" si="1520"/>
        <v>0</v>
      </c>
      <c r="BVB28" s="255">
        <f t="shared" ca="1" si="1379"/>
        <v>1000</v>
      </c>
      <c r="BVC28" s="255">
        <f t="shared" ca="1" si="1521"/>
        <v>0</v>
      </c>
      <c r="BVD28" s="255">
        <f t="shared" ca="1" si="1522"/>
        <v>0</v>
      </c>
      <c r="BVE28" s="255">
        <f t="shared" ca="1" si="1380"/>
        <v>1000</v>
      </c>
      <c r="BVF28" s="255">
        <f t="shared" ca="1" si="1381"/>
        <v>0</v>
      </c>
      <c r="BVG28" s="255">
        <f ca="1">SUMIF(BZP:BZP,BUV28,BZV:BZV)+SUMIF(BZS:BZS,BUV28,BZW:BZW)</f>
        <v>0</v>
      </c>
      <c r="BVH28" s="255">
        <f ca="1">SUMIF(BZP:BZP,BUV28,BZX:BZX)+SUMIF(BZS:BZS,BUV28,BZY:BZY)</f>
        <v>0</v>
      </c>
      <c r="BVI28" s="255">
        <f t="shared" ca="1" si="1382"/>
        <v>0</v>
      </c>
      <c r="BVJ28" s="255">
        <v>18</v>
      </c>
      <c r="BVK28" s="255">
        <f t="shared" ca="1" si="1523"/>
        <v>1</v>
      </c>
      <c r="BVM28" s="255">
        <f ca="1">RANK(BVI28,BVI$25:BVI$29)+COUNTIF(BVI$25:BVI28,BVI28)-1</f>
        <v>4</v>
      </c>
      <c r="BVN28" s="255" t="str">
        <f ca="1">INDEX(BUV$25:BUV$29,MATCH(4,BVM$25:BVM$29,0),0)</f>
        <v>Canada</v>
      </c>
      <c r="BVO28" s="255">
        <f t="shared" ca="1" si="1524"/>
        <v>1</v>
      </c>
      <c r="BVP28" s="255" t="str">
        <f ca="1">IF(AND(BVP27&lt;&gt;"",BVO28=1),BVN28,"")</f>
        <v>Canada</v>
      </c>
      <c r="BVQ28" s="255" t="str">
        <f ca="1">IF(AND(BVQ27&lt;&gt;"",BVO29=2),BVN29,"")</f>
        <v/>
      </c>
      <c r="BVU28" s="255" t="str">
        <f t="shared" ca="1" si="1525"/>
        <v>Canada</v>
      </c>
      <c r="BVV28" s="255">
        <f ca="1">SUMPRODUCT((BZP3:BZP42=BVU28)*(BZS3:BZS42=BVU29)*(BZZ3:BZZ42="W"))+SUMPRODUCT((BZP3:BZP42=BVU28)*(BZS3:BZS42=BVU25)*(BZZ3:BZZ42="W"))+SUMPRODUCT((BZP3:BZP42=BVU28)*(BZS3:BZS42=BVU26)*(BZZ3:BZZ42="W"))+SUMPRODUCT((BZP3:BZP42=BVU28)*(BZS3:BZS42=BVU27)*(BZZ3:BZZ42="W"))+SUMPRODUCT((BZP3:BZP42=BVU29)*(BZS3:BZS42=BVU28)*(CAA3:CAA42="W"))+SUMPRODUCT((BZP3:BZP42=BVU25)*(BZS3:BZS42=BVU28)*(CAA3:CAA42="W"))+SUMPRODUCT((BZP3:BZP42=BVU26)*(BZS3:BZS42=BVU28)*(CAA3:CAA42="W"))+SUMPRODUCT((BZP3:BZP42=BVU27)*(BZS3:BZS42=BVU28)*(CAA3:CAA42="W"))</f>
        <v>0</v>
      </c>
      <c r="BVW28" s="255">
        <f ca="1">SUMPRODUCT((BZP3:BZP42=BVU28)*(BZS3:BZS42=BVU29)*(BZZ3:BZZ42="D"))+SUMPRODUCT((BZP3:BZP42=BVU28)*(BZS3:BZS42=BVU25)*(BZZ3:BZZ42="D"))+SUMPRODUCT((BZP3:BZP42=BVU28)*(BZS3:BZS42=BVU26)*(BZZ3:BZZ42="D"))+SUMPRODUCT((BZP3:BZP42=BVU28)*(BZS3:BZS42=BVU27)*(BZZ3:BZZ42="D"))+SUMPRODUCT((BZP3:BZP42=BVU29)*(BZS3:BZS42=BVU28)*(BZZ3:BZZ42="D"))+SUMPRODUCT((BZP3:BZP42=BVU25)*(BZS3:BZS42=BVU28)*(BZZ3:BZZ42="D"))+SUMPRODUCT((BZP3:BZP42=BVU26)*(BZS3:BZS42=BVU28)*(BZZ3:BZZ42="D"))+SUMPRODUCT((BZP3:BZP42=BVU27)*(BZS3:BZS42=BVU28)*(BZZ3:BZZ42="D"))</f>
        <v>0</v>
      </c>
      <c r="BVX28" s="255">
        <f ca="1">SUMPRODUCT((BZP3:BZP42=BVU28)*(BZS3:BZS42=BVU29)*(BZZ3:BZZ42="L"))+SUMPRODUCT((BZP3:BZP42=BVU28)*(BZS3:BZS42=BVU25)*(BZZ3:BZZ42="L"))+SUMPRODUCT((BZP3:BZP42=BVU28)*(BZS3:BZS42=BVU26)*(BZZ3:BZZ42="L"))+SUMPRODUCT((BZP3:BZP42=BVU28)*(BZS3:BZS42=BVU27)*(BZZ3:BZZ42="L"))+SUMPRODUCT((BZP3:BZP42=BVU29)*(BZS3:BZS42=BVU28)*(CAA3:CAA42="L"))+SUMPRODUCT((BZP3:BZP42=BVU25)*(BZS3:BZS42=BVU28)*(CAA3:CAA42="L"))+SUMPRODUCT((BZP3:BZP42=BVU26)*(BZS3:BZS42=BVU28)*(CAA3:CAA42="L"))+SUMPRODUCT((BZP3:BZP42=BVU27)*(BZS3:BZS42=BVU28)*(CAA3:CAA42="L"))</f>
        <v>0</v>
      </c>
      <c r="BVY28" s="255">
        <f ca="1">IF(BVU28&lt;&gt;"",VLOOKUP(BVU28,BUV4:BUZ29,5,FALSE),0)</f>
        <v>0</v>
      </c>
      <c r="BVZ28" s="255">
        <f ca="1">IF(BVU28&lt;&gt;"",VLOOKUP(BVU28,BUV4:BVA29,6,FALSE),0)</f>
        <v>0</v>
      </c>
      <c r="BWA28" s="255">
        <f ca="1">BVY28-BVZ28+1000</f>
        <v>1000</v>
      </c>
      <c r="BWB28" s="255">
        <f ca="1">IF(BVU28&lt;&gt;"",VLOOKUP(BVU28,BUV4:BVC29,8,FALSE),0)</f>
        <v>0</v>
      </c>
      <c r="BWC28" s="255">
        <f ca="1">IF(BVU28&lt;&gt;"",VLOOKUP(BVU28,BUV4:BVD29,9,FALSE),0)</f>
        <v>0</v>
      </c>
      <c r="BWD28" s="255">
        <f ca="1">IF(BVU28&lt;&gt;"",BWB28-BWC28+1000,"")</f>
        <v>1000</v>
      </c>
      <c r="BWE28" s="255">
        <f ca="1">IF(BVU28&lt;&gt;"",VLOOKUP(BVU28,BUV25:BUZ29,5,FALSE),"")</f>
        <v>0</v>
      </c>
      <c r="BWF28" s="255">
        <f ca="1">IF(BVU28&lt;&gt;"",VLOOKUP(BVU28,BUV25:BVC29,8,FALSE),"")</f>
        <v>0</v>
      </c>
      <c r="BWG28" s="255">
        <f ca="1">IF(BVU28&lt;&gt;"",VLOOKUP(BVU28,BUV25:BVJ29,15,FALSE),"")</f>
        <v>18</v>
      </c>
      <c r="BWH28" s="255">
        <f ca="1">SUMPRODUCT((BZP3:BZP42=BVU28)*(BZS3:BZS42=BVU29)*BZV3:BZV42)+SUMPRODUCT((BZP3:BZP42=BVU28)*(BZS3:BZS42=BVU25)*BZV3:BZV42)+SUMPRODUCT((BZP3:BZP42=BVU28)*(BZS3:BZS42=BVU26)*BZV3:BZV42)+SUMPRODUCT((BZP3:BZP42=BVU28)*(BZS3:BZS42=BVU27)*BZV3:BZV42)+SUMPRODUCT((BZP3:BZP42=BVU29)*(BZS3:BZS42=BVU28)*BZW3:BZW42)+SUMPRODUCT((BZP3:BZP42=BVU25)*(BZS3:BZS42=BVU28)*BZW3:BZW42)+SUMPRODUCT((BZP3:BZP42=BVU26)*(BZS3:BZS42=BVU28)*BZW3:BZW42)+SUMPRODUCT((BZP3:BZP42=BVU27)*(BZS3:BZS42=BVU28)*BZW3:BZW42)</f>
        <v>0</v>
      </c>
      <c r="BWI28" s="255">
        <f ca="1">SUMPRODUCT((BZP3:BZP42=BVU28)*(BZS3:BZS42=BVU29)*BZX3:BZX42)+SUMPRODUCT((BZP3:BZP42=BVU28)*(BZS3:BZS42=BVU25)*BZX3:BZX42)+SUMPRODUCT((BZP3:BZP42=BVU28)*(BZS3:BZS42=BVU26)*BZX3:BZX42)+SUMPRODUCT((BZP3:BZP42=BVU28)*(BZS3:BZS42=BVU27)*BZX3:BZX42)+SUMPRODUCT((BZP3:BZP42=BVU29)*(BZS3:BZS42=BVU28)*BZY3:BZY42)+SUMPRODUCT((BZP3:BZP42=BVU25)*(BZS3:BZS42=BVU28)*BZY3:BZY42)+SUMPRODUCT((BZP3:BZP42=BVU26)*(BZS3:BZS42=BVU28)*BZY3:BZY42)+SUMPRODUCT((BZP3:BZP42=BVU27)*(BZS3:BZS42=BVU28)*BZY3:BZY42)</f>
        <v>0</v>
      </c>
      <c r="BWJ28" s="255">
        <f ca="1">IF(BVU28&lt;&gt;"",BVV28*4+BVW28*2+BWH28+BWI28,"")</f>
        <v>0</v>
      </c>
      <c r="BWK28" s="255">
        <f ca="1">IF(BVU28&lt;&gt;"",RANK(BWJ28,BWJ25:BWJ29),"")</f>
        <v>1</v>
      </c>
      <c r="BWL28" s="255">
        <f ca="1">SUMPRODUCT((BWJ25:BWJ29=BWJ28)*(BWA25:BWA29&gt;BWA28))</f>
        <v>0</v>
      </c>
      <c r="BWM28" s="255">
        <f ca="1">SUMPRODUCT((BWJ25:BWJ29=BWJ28)*(BWA25:BWA29=BWA28)*(BWD25:BWD29&gt;BWD28))</f>
        <v>0</v>
      </c>
      <c r="BWN28" s="255">
        <f ca="1">SUMPRODUCT((BWJ25:BWJ29=BWJ28)*(BWA25:BWA29=BWA28)*(BWD25:BWD29=BWD28)*(BWE25:BWE29&gt;BWE28))</f>
        <v>0</v>
      </c>
      <c r="BWO28" s="255">
        <f ca="1">SUMPRODUCT((BWJ25:BWJ29=BWJ28)*(BWA25:BWA29=BWA28)*(BWD25:BWD29=BWD28)*(BWE25:BWE29=BWE28)*(BWF25:BWF29&gt;BWF28))</f>
        <v>0</v>
      </c>
      <c r="BWP28" s="255">
        <f ca="1">SUMPRODUCT((BWJ25:BWJ29=BWJ28)*(BWA25:BWA29=BWA28)*(BWD25:BWD29=BWD28)*(BWE25:BWE29=BWE28)*(BWF25:BWF29=BWF28)*(BWG25:BWG29&gt;BWG28))</f>
        <v>0</v>
      </c>
      <c r="BWQ28" s="255">
        <f t="shared" ca="1" si="1383"/>
        <v>1</v>
      </c>
      <c r="BWR28" s="255" t="str">
        <f ca="1">IF(BVU28&lt;&gt;"",INDEX(BVU25:BVU29,MATCH(4,BWQ25:BWQ29,0),0),"")</f>
        <v>France</v>
      </c>
      <c r="BWS28" s="255" t="str">
        <f ca="1">IF(BVQ27&lt;&gt;"",BVQ27,"")</f>
        <v/>
      </c>
      <c r="BWT28" s="255" t="str">
        <f ca="1">IF(BWS28&lt;&gt;"",SUMPRODUCT((BZP3:BZP42=BWS28)*(BZS3:BZS42=BWS29)*(BZZ3:BZZ42="W"))+SUMPRODUCT((BZP3:BZP42=BWS28)*(BZS3:BZS42=BWS26)*(BZZ3:BZZ42="W"))+SUMPRODUCT((BZP3:BZP42=BWS28)*(BZS3:BZS42=BWS27)*(BZZ3:BZZ42="W"))+SUMPRODUCT((BZP3:BZP42=BWS29)*(BZS3:BZS42=BWS28)*(CAA3:CAA42="W"))+SUMPRODUCT((BZP3:BZP42=BWS26)*(BZS3:BZS42=BWS28)*(CAA3:CAA42="W"))+SUMPRODUCT((BZP3:BZP42=BWS27)*(BZS3:BZS42=BWS28)*(CAA3:CAA42="W")),"")</f>
        <v/>
      </c>
      <c r="BWU28" s="255" t="str">
        <f ca="1">IF(BWS28&lt;&gt;"",SUMPRODUCT((BZP3:BZP42=BWS28)*(BZS3:BZS42=BWS29)*(BZZ3:BZZ42="D"))+SUMPRODUCT((BZP3:BZP42=BWS28)*(BZS3:BZS42=BWS26)*(BZZ3:BZZ42="D"))+SUMPRODUCT((BZP3:BZP42=BWS28)*(BZS3:BZS42=BWS27)*(BZZ3:BZZ42="D"))+SUMPRODUCT((BZP3:BZP42=BWS29)*(BZS3:BZS42=BWS28)*(BZZ3:BZZ42="D"))+SUMPRODUCT((BZP3:BZP42=BWS26)*(BZS3:BZS42=BWS28)*(BZZ3:BZZ42="D"))+SUMPRODUCT((BZP3:BZP42=BWS27)*(BZS3:BZS42=BWS28)*(BZZ3:BZZ42="D")),"")</f>
        <v/>
      </c>
      <c r="BWV28" s="255" t="str">
        <f ca="1">IF(BWS28&lt;&gt;"",SUMPRODUCT((BZP3:BZP42=BWS28)*(BZS3:BZS42=BWS29)*(BZZ3:BZZ42="L"))+SUMPRODUCT((BZP3:BZP42=BWS28)*(BZS3:BZS42=BWS26)*(BZZ3:BZZ42="L"))+SUMPRODUCT((BZP3:BZP42=BWS28)*(BZS3:BZS42=BWS27)*(BZZ3:BZZ42="L"))+SUMPRODUCT((BZP3:BZP42=BWS29)*(BZS3:BZS42=BWS28)*(CAA3:CAA42="L"))+SUMPRODUCT((BZP3:BZP42=BWS26)*(BZS3:BZS42=BWS28)*(CAA3:CAA42="L"))+SUMPRODUCT((BZP3:BZP42=BWS27)*(BZS3:BZS42=BWS28)*(CAA3:CAA42="L")),"")</f>
        <v/>
      </c>
      <c r="BWW28" s="255">
        <f ca="1">IF(BWS28&lt;&gt;"",VLOOKUP(BWS28,BUV4:BUZ29,5,FALSE),0)</f>
        <v>0</v>
      </c>
      <c r="BWX28" s="255">
        <f ca="1">IF(BWS28&lt;&gt;"",VLOOKUP(BWS28,BUV4:BVA29,6,FALSE),0)</f>
        <v>0</v>
      </c>
      <c r="BWY28" s="255">
        <f ca="1">BWW28-BWX28+1000</f>
        <v>1000</v>
      </c>
      <c r="BWZ28" s="255">
        <f ca="1">IF(BWS28&lt;&gt;"",VLOOKUP(BWS28,BUV4:BVC29,8,FALSE),0)</f>
        <v>0</v>
      </c>
      <c r="BXA28" s="255">
        <f ca="1">IF(BWS28&lt;&gt;"",VLOOKUP(BWS28,BUV4:BVD29,9,FALSE),0)</f>
        <v>0</v>
      </c>
      <c r="BXB28" s="255" t="str">
        <f ca="1">IF(BWS28&lt;&gt;"",BWZ28-BXA28+1000,"")</f>
        <v/>
      </c>
      <c r="BXC28" s="255" t="str">
        <f ca="1">IF(BWS28&lt;&gt;"",VLOOKUP(BWS28,BUV25:BUZ29,5,FALSE),"")</f>
        <v/>
      </c>
      <c r="BXD28" s="255" t="str">
        <f ca="1">IF(BWS28&lt;&gt;"",VLOOKUP(BWS28,BUV25:BVC29,8,FALSE),"")</f>
        <v/>
      </c>
      <c r="BXE28" s="255" t="str">
        <f ca="1">IF(BWS28&lt;&gt;"",VLOOKUP(BWS28,BUV25:BVJ29,15,FALSE),"")</f>
        <v/>
      </c>
      <c r="BXF28" s="255" t="str">
        <f ca="1">IF(BWS28&lt;&gt;"",SUMPRODUCT((BZP3:BZP42=BWS28)*(BZS3:BZS42=BWS29)*BZV3:BZV42)+SUMPRODUCT((BZP3:BZP42=BWS28)*(BZS3:BZS42=BWS26)*BZV3:BZV42)+SUMPRODUCT((BZP3:BZP42=BWS28)*(BZS3:BZS42=BWS27)*BZV3:BZV42)+SUMPRODUCT((BZP3:BZP42=BWS29)*(BZS3:BZS42=BWS28)*BZW3:BZW42)+SUMPRODUCT((BZP3:BZP42=BWS26)*(BZS3:BZS42=BWS28)*BZW3:BZW42)+SUMPRODUCT((BZP3:BZP42=BWS27)*(BZS3:BZS42=BWS28)*BZW3:BZW42),"")</f>
        <v/>
      </c>
      <c r="BXG28" s="255" t="str">
        <f ca="1">IF(BWS28&lt;&gt;"",SUMPRODUCT((BZP3:BZP42=BWS28)*(BZS3:BZS42=BWS29)*BZX3:BZX42)+SUMPRODUCT((BZP3:BZP42=BWS28)*(BZS3:BZS42=BWS26)*BZX3:BZX42)+SUMPRODUCT((BZP3:BZP42=BWS28)*(BZS3:BZS42=BWS27)*BZX3:BZX42)+SUMPRODUCT((BZP3:BZP42=BWS29)*(BZS3:BZS42=BWS28)*BZY3:BZY42)+SUMPRODUCT((BZP3:BZP42=BWS26)*(BZS3:BZS42=BWS28)*BZY3:BZY42)+SUMPRODUCT((BZP3:BZP42=BWS27)*(BZS3:BZS42=BWS28)*BZY3:BZY42),"")</f>
        <v/>
      </c>
      <c r="BXH28" s="255" t="str">
        <f ca="1">IF(BWS28&lt;&gt;"",BWT28*4+BWU28*2+BXF28+BXG28,"")</f>
        <v/>
      </c>
      <c r="BXI28" s="255" t="str">
        <f ca="1">IF(BWS28&lt;&gt;"",RANK(BXH28,BXH26:BXH29),"")</f>
        <v/>
      </c>
      <c r="BXJ28" s="255">
        <f ca="1">SUMPRODUCT((BXH26:BXH29=BXH28)*(BWY26:BWY29&gt;BWY28))</f>
        <v>0</v>
      </c>
      <c r="BXK28" s="255">
        <f ca="1">SUMPRODUCT((BXH26:BXH29=BXH28)*(BWY26:BWY29=BWY28)*(BXB26:BXB29&gt;BXB28))</f>
        <v>0</v>
      </c>
      <c r="BXL28" s="255">
        <f ca="1">SUMPRODUCT((BXH25:BXH29=BXH28)*(BWY25:BWY29=BWY28)*(BXB25:BXB29=BXB28)*(BXC25:BXC29&gt;BXC28))</f>
        <v>0</v>
      </c>
      <c r="BXM28" s="255">
        <f ca="1">SUMPRODUCT((BXH25:BXH29=BXH28)*(BWY25:BWY29=BWY28)*(BXB25:BXB29=BXB28)*(BXC25:BXC29=BXC28)*(BXD25:BXD29&gt;BXD28))</f>
        <v>0</v>
      </c>
      <c r="BXN28" s="255">
        <f ca="1">SUMPRODUCT((BXH25:BXH29=BXH28)*(BWY25:BWY29=BWY28)*(BXB25:BXB29=BXB28)*(BXC25:BXC29=BXC28)*(BXD25:BXD29=BXD28)*(BXE25:BXE29&gt;BXE28))</f>
        <v>0</v>
      </c>
      <c r="BXO28" s="255" t="str">
        <f t="shared" ca="1" si="1528"/>
        <v/>
      </c>
      <c r="BXP28" s="255" t="str">
        <f ca="1">IF(BWS28&lt;&gt;"",INDEX(BWS26:BWS29,MATCH(4,BXO26:BXO29,0),0),"")</f>
        <v/>
      </c>
      <c r="BXQ28" s="255" t="str">
        <f ca="1">IF(BVR26&lt;&gt;"",BVR26,"")</f>
        <v/>
      </c>
      <c r="BXR28" s="255">
        <f ca="1">SUMPRODUCT((BZP3:BZP42=BXQ28)*(BZS3:BZS42=BXQ29)*(BZZ3:BZZ42="W"))+SUMPRODUCT((BZP3:BZP42=BXQ28)*(BZS3:BZS42=BXQ30)*(BZZ3:BZZ42="W"))+SUMPRODUCT((BZP3:BZP42=BXQ28)*(BZS3:BZS42=BXQ27)*(BZZ3:BZZ42="W"))+SUMPRODUCT((BZP3:BZP42=BXQ29)*(BZS3:BZS42=BXQ28)*(CAA3:CAA42="W"))+SUMPRODUCT((BZP3:BZP42=BXQ30)*(BZS3:BZS42=BXQ28)*(CAA3:CAA42="W"))+SUMPRODUCT((BZP3:BZP42=BXQ27)*(BZS3:BZS42=BXQ28)*(CAA3:CAA42="W"))</f>
        <v>0</v>
      </c>
      <c r="BXS28" s="255">
        <f ca="1">SUMPRODUCT((BZP3:BZP42=BXQ28)*(BZS3:BZS42=BXQ29)*(BZZ3:BZZ42="D"))+SUMPRODUCT((BZP3:BZP42=BXQ28)*(BZS3:BZS42=BXQ30)*(BZZ3:BZZ42="D"))+SUMPRODUCT((BZP3:BZP42=BXQ28)*(BZS3:BZS42=BXQ27)*(BZZ3:BZZ42="D"))+SUMPRODUCT((BZP3:BZP42=BXQ29)*(BZS3:BZS42=BXQ28)*(BZZ3:BZZ42="D"))+SUMPRODUCT((BZP3:BZP42=BXQ30)*(BZS3:BZS42=BXQ28)*(BZZ3:BZZ42="D"))+SUMPRODUCT((BZP3:BZP42=BXQ27)*(BZS3:BZS42=BXQ28)*(BZZ3:BZZ42="D"))</f>
        <v>0</v>
      </c>
      <c r="BXT28" s="255">
        <f ca="1">SUMPRODUCT((BZP3:BZP42=BXQ28)*(BZS3:BZS42=BXQ29)*(BZZ3:BZZ42="L"))+SUMPRODUCT((BZP3:BZP42=BXQ28)*(BZS3:BZS42=BXQ30)*(BZZ3:BZZ42="L"))+SUMPRODUCT((BZP3:BZP42=BXQ28)*(BZS3:BZS42=BXQ27)*(BZZ3:BZZ42="L"))+SUMPRODUCT((BZP3:BZP42=BXQ29)*(BZS3:BZS42=BXQ28)*(CAA3:CAA42="L"))+SUMPRODUCT((BZP3:BZP42=BXQ30)*(BZS3:BZS42=BXQ28)*(CAA3:CAA42="L"))+SUMPRODUCT((BZP3:BZP42=BXQ27)*(BZS3:BZS42=BXQ28)*(CAA3:CAA42="L"))</f>
        <v>0</v>
      </c>
      <c r="BXU28" s="255">
        <f ca="1">IF(BXQ28&lt;&gt;"",VLOOKUP(BXQ28,BUV4:BUZ29,5,FALSE),0)</f>
        <v>0</v>
      </c>
      <c r="BXV28" s="255">
        <f ca="1">IF(BXQ28&lt;&gt;"",VLOOKUP(BXQ28,BUV4:BVA29,6,FALSE),0)</f>
        <v>0</v>
      </c>
      <c r="BXW28" s="255">
        <f ca="1">BXU28-BXV28+1000</f>
        <v>1000</v>
      </c>
      <c r="BXX28" s="255">
        <f ca="1">IF(BXQ28&lt;&gt;"",VLOOKUP(BXQ28,BUV4:BVC29,8,FALSE),0)</f>
        <v>0</v>
      </c>
      <c r="BXY28" s="255">
        <f ca="1">IF(BXQ28&lt;&gt;"",VLOOKUP(BXQ28,BUV4:BVD29,9,FALSE),0)</f>
        <v>0</v>
      </c>
      <c r="BXZ28" s="255">
        <f t="shared" ref="BXZ28" ca="1" si="1612">BXX28-BXY28+1000</f>
        <v>1000</v>
      </c>
      <c r="BYA28" s="255" t="str">
        <f ca="1">IF(BXQ28&lt;&gt;"",VLOOKUP(BXQ28,BUV25:BUZ29,5,FALSE),"")</f>
        <v/>
      </c>
      <c r="BYB28" s="255" t="str">
        <f ca="1">IF(BXQ28&lt;&gt;"",VLOOKUP(BXQ28,BUV25:BVC29,8,FALSE),"")</f>
        <v/>
      </c>
      <c r="BYC28" s="255" t="str">
        <f ca="1">IF(BXQ28&lt;&gt;"",VLOOKUP(BXQ28,BUV25:BVJ29,15,FALSE),"")</f>
        <v/>
      </c>
      <c r="BYD28" s="255">
        <f ca="1">SUMPRODUCT((BZP3:BZP42=BXQ28)*(BZS3:BZS42=BXQ29)*BZV3:BZV42)+SUMPRODUCT((BZP3:BZP42=BXQ28)*(BZS3:BZS42=BXQ30)*BZV3:BZV42)+SUMPRODUCT((BZP3:BZP42=BXQ28)*(BZS3:BZS42=BXQ27)*BZV3:BZV42)+SUMPRODUCT((BZP3:BZP42=BXQ29)*(BZS3:BZS42=BXQ28)*BZW3:BZW42)+SUMPRODUCT((BZP3:BZP42=BXQ30)*(BZS3:BZS42=BXQ28)*BZW3:BZW42)+SUMPRODUCT((BZP3:BZP42=BXQ27)*(BZS3:BZS42=BXQ28)*BZW3:BZW42)</f>
        <v>0</v>
      </c>
      <c r="BYE28" s="255">
        <f ca="1">SUMPRODUCT((BZP3:BZP42=BXQ28)*(BZS3:BZS42=BXQ29)*BZX3:BZX42)+SUMPRODUCT((BZP3:BZP42=BXQ28)*(BZS3:BZS42=BXQ30)*BZX3:BZX42)+SUMPRODUCT((BZP3:BZP42=BXQ28)*(BZS3:BZS42=BXQ27)*BZX3:BZX42)+SUMPRODUCT((BZP3:BZP42=BXQ29)*(BZS3:BZS42=BXQ28)*BZY3:BZY42)+SUMPRODUCT((BZP3:BZP42=BXQ30)*(BZS3:BZS42=BXQ28)*BZY3:BZY42)+SUMPRODUCT((BZP3:BZP42=BXQ27)*(BZS3:BZS42=BXQ28)*BZY3:BZY42)</f>
        <v>0</v>
      </c>
      <c r="BYF28" s="255">
        <f t="shared" ref="BYF28" ca="1" si="1613">BXR28*4+BXS28*2+BYD28+BYE28</f>
        <v>0</v>
      </c>
      <c r="BYG28" s="255" t="str">
        <f ca="1">IF(BXQ28&lt;&gt;"",RANK(BYF28,BYF27:BYF30),"")</f>
        <v/>
      </c>
      <c r="BYH28" s="255">
        <f ca="1">SUMPRODUCT((BYF27:BYF30=BYF28)*(BXW27:BXW30&gt;BXW28))</f>
        <v>0</v>
      </c>
      <c r="BYI28" s="255">
        <f ca="1">SUMPRODUCT((BYF27:BYF30=BYF28)*(BXW27:BXW30=BXW28)*(BXZ27:BXZ30&gt;BXZ28))</f>
        <v>0</v>
      </c>
      <c r="BYJ28" s="255">
        <f ca="1">SUMPRODUCT((BYF25:BYF29=BYF28)*(BXW25:BXW29=BXW28)*(BXZ25:BXZ29=BXZ28)*(BYA25:BYA29&gt;BYA28))</f>
        <v>0</v>
      </c>
      <c r="BYK28" s="255">
        <f ca="1">SUMPRODUCT((BYF25:BYF29=BYF28)*(BXW25:BXW29=BXW28)*(BXZ25:BXZ29=BXZ28)*(BYA25:BYA29=BYA28)*(BYB25:BYB29&gt;BYB28))</f>
        <v>0</v>
      </c>
      <c r="BYL28" s="255">
        <f ca="1">SUMPRODUCT((BYF25:BYF29=BYF28)*(BXW25:BXW29=BXW28)*(BXZ25:BXZ29=BXZ28)*(BYA25:BYA29=BYA28)*(BYB25:BYB29=BYB28)*(BYC25:BYC29&gt;BYC28))</f>
        <v>0</v>
      </c>
      <c r="BYM28" s="255" t="str">
        <f t="shared" ca="1" si="1567"/>
        <v/>
      </c>
      <c r="BYN28" s="255" t="str">
        <f ca="1">IF(BXQ28&lt;&gt;"",INDEX(BXQ27:BXQ29,MATCH(4,BYM27:BYM29,0),0),"")</f>
        <v/>
      </c>
      <c r="BYO28" s="255" t="str">
        <f ca="1">IF(BVS25&lt;&gt;"",BVS25,"")</f>
        <v/>
      </c>
      <c r="BYP28" s="255">
        <f ca="1">SUMPRODUCT((BZP3:BZP42=BYO28)*(BZS3:BZS42=BYO29)*(BZZ3:BZZ42="W"))+SUMPRODUCT((BZP3:BZP42=BYO28)*(BZS3:BZS42=BYO30)*(BZZ3:BZZ42="W"))+SUMPRODUCT((BZP3:BZP42=BYO28)*(BZS3:BZS42=BYO31)*(BZZ3:BZZ42="W"))+SUMPRODUCT((BZP3:BZP42=BYO29)*(BZS3:BZS42=BYO28)*(CAA3:CAA42="W"))+SUMPRODUCT((BZP3:BZP42=BYO30)*(BZS3:BZS42=BYO28)*(CAA3:CAA42="W"))+SUMPRODUCT((BZP3:BZP42=BYO31)*(BZS3:BZS42=BYO28)*(CAA3:CAA42="W"))</f>
        <v>0</v>
      </c>
      <c r="BYQ28" s="255">
        <f ca="1">SUMPRODUCT((BZP3:BZP42=BYO28)*(BZS3:BZS42=BYO29)*(BZZ3:BZZ42="D"))+SUMPRODUCT((BZP3:BZP42=BYO28)*(BZS3:BZS42=BYO30)*(BZZ3:BZZ42="D"))+SUMPRODUCT((BZP3:BZP42=BYO28)*(BZS3:BZS42=BYO31)*(BZZ3:BZZ42="D"))+SUMPRODUCT((BZP3:BZP42=BYO29)*(BZS3:BZS42=BYO28)*(BZZ3:BZZ42="D"))+SUMPRODUCT((BZP3:BZP42=BYO30)*(BZS3:BZS42=BYO28)*(BZZ3:BZZ42="D"))+SUMPRODUCT((BZP3:BZP42=BYO31)*(BZS3:BZS42=BYO28)*(BZZ3:BZZ42="D"))</f>
        <v>0</v>
      </c>
      <c r="BYR28" s="255">
        <f ca="1">SUMPRODUCT((BZP3:BZP42=BYO28)*(BZS3:BZS42=BYO29)*(BZZ3:BZZ42="L"))+SUMPRODUCT((BZP3:BZP42=BYO28)*(BZS3:BZS42=BYO30)*(BZZ3:BZZ42="L"))+SUMPRODUCT((BZP3:BZP42=BYO28)*(BZS3:BZS42=BYO31)*(BZZ3:BZZ42="L"))+SUMPRODUCT((BZP3:BZP42=BYO29)*(BZS3:BZS42=BYO28)*(CAA3:CAA42="L"))+SUMPRODUCT((BZP3:BZP42=BYO30)*(BZS3:BZS42=BYO28)*(CAA3:CAA42="L"))+SUMPRODUCT((BZP3:BZP42=BYO31)*(BZS3:BZS42=BYO28)*(CAA3:CAA42="L"))</f>
        <v>0</v>
      </c>
      <c r="BYS28" s="255">
        <f ca="1">IF(BYO28&lt;&gt;"",VLOOKUP(BYO28,BUV4:BUZ29,5,FALSE),0)</f>
        <v>0</v>
      </c>
      <c r="BYT28" s="255">
        <f ca="1">IF(BYO28&lt;&gt;"",VLOOKUP(BYO28,BUV4:BVA29,6,FALSE),0)</f>
        <v>0</v>
      </c>
      <c r="BYU28" s="255">
        <f ca="1">BYS28-BYT28+1000</f>
        <v>1000</v>
      </c>
      <c r="BYV28" s="255">
        <f ca="1">IF(BYO28&lt;&gt;"",VLOOKUP(BYO28,BUV4:BVC29,8,FALSE),0)</f>
        <v>0</v>
      </c>
      <c r="BYW28" s="255">
        <f ca="1">IF(BYO28&lt;&gt;"",VLOOKUP(BYO28,BUV4:BVD29,9,FALSE),0)</f>
        <v>0</v>
      </c>
      <c r="BYX28" s="255">
        <f ca="1">BYV28-BYW28+1000</f>
        <v>1000</v>
      </c>
      <c r="BYY28" s="255" t="str">
        <f ca="1">IF(BYO28&lt;&gt;"",VLOOKUP(BYO28,BUV25:BUZ29,5,FALSE),"")</f>
        <v/>
      </c>
      <c r="BYZ28" s="255" t="str">
        <f ca="1">IF(BYO28&lt;&gt;"",VLOOKUP(BYO28,BUV25:BVC29,8,FALSE),"")</f>
        <v/>
      </c>
      <c r="BZA28" s="255" t="str">
        <f ca="1">IF(BYO28&lt;&gt;"",VLOOKUP(BYO28,BUV25:BVJ29,15,FALSE),"")</f>
        <v/>
      </c>
      <c r="BZB28" s="255">
        <f ca="1">SUMPRODUCT((BZP3:BZP42=BYO28)*(BZS3:BZS42=BYO29)*BZV3:BZV42)+SUMPRODUCT((BZP3:BZP42=BYO28)*(BZS3:BZS42=BYO30)*BZV3:BZV42)+SUMPRODUCT((BZP3:BZP42=BYO28)*(BZS3:BZS42=BYO31)*BZV3:BZV42)+SUMPRODUCT((BZP3:BZP42=BYO29)*(BZS3:BZS42=BYO28)*BZW3:BZW42)+SUMPRODUCT((BZP3:BZP42=BYO30)*(BZS3:BZS42=BYO28)*BZW3:BZW42)+SUMPRODUCT((BZP3:BZP42=BYO31)*(BZS3:BZS42=BYO28)*BZW3:BZW42)</f>
        <v>0</v>
      </c>
      <c r="BZC28" s="255">
        <f ca="1">SUMPRODUCT((BZP3:BZP42=BYO28)*(BZS3:BZS42=BYO29)*BZX3:BZX42)+SUMPRODUCT((BZP3:BZP42=BYO28)*(BZS3:BZS42=BYO30)*BZX3:BZX42)+SUMPRODUCT((BZP3:BZP42=BYO28)*(BZS3:BZS42=BYO31)*BZX3:BZX42)+SUMPRODUCT((BZP3:BZP42=BYO29)*(BZS3:BZS42=BYO28)*BZY3:BZY42)+SUMPRODUCT((BZP3:BZP42=BYO30)*(BZS3:BZS42=BYO28)*BZY3:BZY42)+SUMPRODUCT((BZP3:BZP42=BYO31)*(BZS3:BZS42=BYO28)*BZY3:BZY42)</f>
        <v>0</v>
      </c>
      <c r="BZD28" s="255">
        <f ca="1">BYP28*4+BYQ28*2+BZB28+BZC28</f>
        <v>0</v>
      </c>
      <c r="BZE28" s="255" t="str">
        <f ca="1">IF(BYO28&lt;&gt;"",RANK(BZD28,BZD28:BZD31),"")</f>
        <v/>
      </c>
      <c r="BZF28" s="255">
        <f ca="1">SUMPRODUCT((BZD28:BZD31=BZD28)*(BYU28:BYU31&gt;BYU28))</f>
        <v>0</v>
      </c>
      <c r="BZG28" s="255">
        <f ca="1">SUMPRODUCT((BZD28:BZD31=BZD28)*(BYU28:BYU31=BYU28)*(BYX28:BYX31&gt;BYX28))</f>
        <v>0</v>
      </c>
      <c r="BZH28" s="255">
        <f ca="1">SUMPRODUCT((BZD25:BZD29=BZD28)*(BYU25:BYU29=BYU28)*(BYX25:BYX29=BYX28)*(BYY25:BYY29&gt;BYY28))</f>
        <v>0</v>
      </c>
      <c r="BZI28" s="255">
        <f ca="1">SUMPRODUCT((BZD25:BZD29=BZD28)*(BYU25:BYU29=BYU28)*(BYX25:BYX29=BYX28)*(BYY25:BYY29=BYY28)*(BYZ25:BYZ29&gt;BYZ28))</f>
        <v>0</v>
      </c>
      <c r="BZJ28" s="255">
        <f ca="1">SUMPRODUCT((BZD25:BZD29=BZD28)*(BYU25:BYU29=BYU28)*(BYX25:BYX29=BYX28)*(BYY25:BYY29=BYY28)*(BYZ25:BYZ29=BYZ28)*(BZA25:BZA29&gt;BZA28))</f>
        <v>0</v>
      </c>
      <c r="BZK28" s="255" t="str">
        <f t="shared" ref="BZK28:BZK29" ca="1" si="1614">IF(BYO28&lt;&gt;"",SUM(BZE28:BZJ28)+3,"")</f>
        <v/>
      </c>
      <c r="BZL28" s="255" t="str">
        <f ca="1">IF(BYO28&lt;&gt;"",IF(BZK28=4,BYO28,BYO29),"")</f>
        <v/>
      </c>
      <c r="BZM28" s="255" t="str">
        <f ca="1">IF(BZL28&lt;&gt;"",BZL28,IF(BYN28&lt;&gt;"",BYN28,IF(BXP28&lt;&gt;"",BXP28,IF(BWR28&lt;&gt;"",BWR28,BVN28))))</f>
        <v>France</v>
      </c>
      <c r="BZN28" s="255">
        <v>4</v>
      </c>
      <c r="BZO28" s="255">
        <v>26</v>
      </c>
      <c r="BZP28" s="255" t="str">
        <f t="shared" si="122"/>
        <v>England</v>
      </c>
      <c r="BZQ28" s="255" t="str">
        <f ca="1">IF(OFFSET('All Players'!$W35,0,BZQ$1)&lt;&gt;"",OFFSET('All Players'!$W35,0,BZQ$1),"")</f>
        <v/>
      </c>
      <c r="BZR28" s="255" t="str">
        <f ca="1">IF(OFFSET('All Players'!$Y35,0,BZQ$1)&lt;&gt;"",OFFSET('All Players'!$Y35,0,BZQ$1),"")</f>
        <v/>
      </c>
      <c r="BZS28" s="255" t="str">
        <f t="shared" si="123"/>
        <v>Australia</v>
      </c>
      <c r="BZT28" s="255" t="str">
        <f ca="1">IF(OFFSET('All Players'!$AA35,0,BZS$1)&lt;&gt;"",OFFSET('All Players'!$AA35,0,BZS$1),"")</f>
        <v/>
      </c>
      <c r="BZU28" s="255" t="str">
        <f ca="1">IF(OFFSET('All Players'!$AC35,0,BZT$1)&lt;&gt;"",OFFSET('All Players'!$AC35,0,BZT$1),"")</f>
        <v/>
      </c>
      <c r="BZV28" s="255">
        <f t="shared" ca="1" si="124"/>
        <v>0</v>
      </c>
      <c r="BZW28" s="255">
        <f t="shared" ca="1" si="125"/>
        <v>0</v>
      </c>
      <c r="BZX28" s="255">
        <f t="shared" ca="1" si="126"/>
        <v>0</v>
      </c>
      <c r="BZY28" s="255">
        <f t="shared" ca="1" si="127"/>
        <v>0</v>
      </c>
      <c r="BZZ28" s="255" t="str">
        <f t="shared" ca="1" si="128"/>
        <v/>
      </c>
      <c r="CAA28" s="255" t="str">
        <f t="shared" ca="1" si="129"/>
        <v/>
      </c>
      <c r="CAB28" s="255">
        <f ca="1">VLOOKUP(CAC28,CET25:CEU29,2,FALSE)</f>
        <v>1</v>
      </c>
      <c r="CAC28" s="255" t="s">
        <v>38</v>
      </c>
      <c r="CAD28" s="255">
        <f t="shared" ca="1" si="1384"/>
        <v>0</v>
      </c>
      <c r="CAE28" s="255">
        <f t="shared" ca="1" si="1385"/>
        <v>0</v>
      </c>
      <c r="CAF28" s="255">
        <f t="shared" ca="1" si="1386"/>
        <v>0</v>
      </c>
      <c r="CAG28" s="255">
        <f t="shared" ca="1" si="1387"/>
        <v>0</v>
      </c>
      <c r="CAH28" s="255">
        <f t="shared" ca="1" si="1529"/>
        <v>0</v>
      </c>
      <c r="CAI28" s="255">
        <f t="shared" ca="1" si="1388"/>
        <v>1000</v>
      </c>
      <c r="CAJ28" s="255">
        <f t="shared" ca="1" si="1530"/>
        <v>0</v>
      </c>
      <c r="CAK28" s="255">
        <f t="shared" ca="1" si="1531"/>
        <v>0</v>
      </c>
      <c r="CAL28" s="255">
        <f t="shared" ca="1" si="1389"/>
        <v>1000</v>
      </c>
      <c r="CAM28" s="255">
        <f t="shared" ca="1" si="1390"/>
        <v>0</v>
      </c>
      <c r="CAN28" s="255">
        <f ca="1">SUMIF(CEW:CEW,CAC28,CFC:CFC)+SUMIF(CEZ:CEZ,CAC28,CFD:CFD)</f>
        <v>0</v>
      </c>
      <c r="CAO28" s="255">
        <f ca="1">SUMIF(CEW:CEW,CAC28,CFE:CFE)+SUMIF(CEZ:CEZ,CAC28,CFF:CFF)</f>
        <v>0</v>
      </c>
      <c r="CAP28" s="255">
        <f t="shared" ca="1" si="1391"/>
        <v>0</v>
      </c>
      <c r="CAQ28" s="255">
        <v>18</v>
      </c>
      <c r="CAR28" s="255">
        <f t="shared" ca="1" si="1532"/>
        <v>1</v>
      </c>
      <c r="CAT28" s="255">
        <f ca="1">RANK(CAP28,CAP$25:CAP$29)+COUNTIF(CAP$25:CAP28,CAP28)-1</f>
        <v>4</v>
      </c>
      <c r="CAU28" s="255" t="str">
        <f ca="1">INDEX(CAC$25:CAC$29,MATCH(4,CAT$25:CAT$29,0),0)</f>
        <v>Canada</v>
      </c>
      <c r="CAV28" s="255">
        <f t="shared" ca="1" si="1533"/>
        <v>1</v>
      </c>
      <c r="CAW28" s="255" t="str">
        <f ca="1">IF(AND(CAW27&lt;&gt;"",CAV28=1),CAU28,"")</f>
        <v>Canada</v>
      </c>
      <c r="CAX28" s="255" t="str">
        <f ca="1">IF(AND(CAX27&lt;&gt;"",CAV29=2),CAU29,"")</f>
        <v/>
      </c>
      <c r="CBB28" s="255" t="str">
        <f t="shared" ca="1" si="1534"/>
        <v>Canada</v>
      </c>
      <c r="CBC28" s="255">
        <f ca="1">SUMPRODUCT((CEW3:CEW42=CBB28)*(CEZ3:CEZ42=CBB29)*(CFG3:CFG42="W"))+SUMPRODUCT((CEW3:CEW42=CBB28)*(CEZ3:CEZ42=CBB25)*(CFG3:CFG42="W"))+SUMPRODUCT((CEW3:CEW42=CBB28)*(CEZ3:CEZ42=CBB26)*(CFG3:CFG42="W"))+SUMPRODUCT((CEW3:CEW42=CBB28)*(CEZ3:CEZ42=CBB27)*(CFG3:CFG42="W"))+SUMPRODUCT((CEW3:CEW42=CBB29)*(CEZ3:CEZ42=CBB28)*(CFH3:CFH42="W"))+SUMPRODUCT((CEW3:CEW42=CBB25)*(CEZ3:CEZ42=CBB28)*(CFH3:CFH42="W"))+SUMPRODUCT((CEW3:CEW42=CBB26)*(CEZ3:CEZ42=CBB28)*(CFH3:CFH42="W"))+SUMPRODUCT((CEW3:CEW42=CBB27)*(CEZ3:CEZ42=CBB28)*(CFH3:CFH42="W"))</f>
        <v>0</v>
      </c>
      <c r="CBD28" s="255">
        <f ca="1">SUMPRODUCT((CEW3:CEW42=CBB28)*(CEZ3:CEZ42=CBB29)*(CFG3:CFG42="D"))+SUMPRODUCT((CEW3:CEW42=CBB28)*(CEZ3:CEZ42=CBB25)*(CFG3:CFG42="D"))+SUMPRODUCT((CEW3:CEW42=CBB28)*(CEZ3:CEZ42=CBB26)*(CFG3:CFG42="D"))+SUMPRODUCT((CEW3:CEW42=CBB28)*(CEZ3:CEZ42=CBB27)*(CFG3:CFG42="D"))+SUMPRODUCT((CEW3:CEW42=CBB29)*(CEZ3:CEZ42=CBB28)*(CFG3:CFG42="D"))+SUMPRODUCT((CEW3:CEW42=CBB25)*(CEZ3:CEZ42=CBB28)*(CFG3:CFG42="D"))+SUMPRODUCT((CEW3:CEW42=CBB26)*(CEZ3:CEZ42=CBB28)*(CFG3:CFG42="D"))+SUMPRODUCT((CEW3:CEW42=CBB27)*(CEZ3:CEZ42=CBB28)*(CFG3:CFG42="D"))</f>
        <v>0</v>
      </c>
      <c r="CBE28" s="255">
        <f ca="1">SUMPRODUCT((CEW3:CEW42=CBB28)*(CEZ3:CEZ42=CBB29)*(CFG3:CFG42="L"))+SUMPRODUCT((CEW3:CEW42=CBB28)*(CEZ3:CEZ42=CBB25)*(CFG3:CFG42="L"))+SUMPRODUCT((CEW3:CEW42=CBB28)*(CEZ3:CEZ42=CBB26)*(CFG3:CFG42="L"))+SUMPRODUCT((CEW3:CEW42=CBB28)*(CEZ3:CEZ42=CBB27)*(CFG3:CFG42="L"))+SUMPRODUCT((CEW3:CEW42=CBB29)*(CEZ3:CEZ42=CBB28)*(CFH3:CFH42="L"))+SUMPRODUCT((CEW3:CEW42=CBB25)*(CEZ3:CEZ42=CBB28)*(CFH3:CFH42="L"))+SUMPRODUCT((CEW3:CEW42=CBB26)*(CEZ3:CEZ42=CBB28)*(CFH3:CFH42="L"))+SUMPRODUCT((CEW3:CEW42=CBB27)*(CEZ3:CEZ42=CBB28)*(CFH3:CFH42="L"))</f>
        <v>0</v>
      </c>
      <c r="CBF28" s="255">
        <f ca="1">IF(CBB28&lt;&gt;"",VLOOKUP(CBB28,CAC4:CAG29,5,FALSE),0)</f>
        <v>0</v>
      </c>
      <c r="CBG28" s="255">
        <f ca="1">IF(CBB28&lt;&gt;"",VLOOKUP(CBB28,CAC4:CAH29,6,FALSE),0)</f>
        <v>0</v>
      </c>
      <c r="CBH28" s="255">
        <f ca="1">CBF28-CBG28+1000</f>
        <v>1000</v>
      </c>
      <c r="CBI28" s="255">
        <f ca="1">IF(CBB28&lt;&gt;"",VLOOKUP(CBB28,CAC4:CAJ29,8,FALSE),0)</f>
        <v>0</v>
      </c>
      <c r="CBJ28" s="255">
        <f ca="1">IF(CBB28&lt;&gt;"",VLOOKUP(CBB28,CAC4:CAK29,9,FALSE),0)</f>
        <v>0</v>
      </c>
      <c r="CBK28" s="255">
        <f ca="1">IF(CBB28&lt;&gt;"",CBI28-CBJ28+1000,"")</f>
        <v>1000</v>
      </c>
      <c r="CBL28" s="255">
        <f ca="1">IF(CBB28&lt;&gt;"",VLOOKUP(CBB28,CAC25:CAG29,5,FALSE),"")</f>
        <v>0</v>
      </c>
      <c r="CBM28" s="255">
        <f ca="1">IF(CBB28&lt;&gt;"",VLOOKUP(CBB28,CAC25:CAJ29,8,FALSE),"")</f>
        <v>0</v>
      </c>
      <c r="CBN28" s="255">
        <f ca="1">IF(CBB28&lt;&gt;"",VLOOKUP(CBB28,CAC25:CAQ29,15,FALSE),"")</f>
        <v>18</v>
      </c>
      <c r="CBO28" s="255">
        <f ca="1">SUMPRODUCT((CEW3:CEW42=CBB28)*(CEZ3:CEZ42=CBB29)*CFC3:CFC42)+SUMPRODUCT((CEW3:CEW42=CBB28)*(CEZ3:CEZ42=CBB25)*CFC3:CFC42)+SUMPRODUCT((CEW3:CEW42=CBB28)*(CEZ3:CEZ42=CBB26)*CFC3:CFC42)+SUMPRODUCT((CEW3:CEW42=CBB28)*(CEZ3:CEZ42=CBB27)*CFC3:CFC42)+SUMPRODUCT((CEW3:CEW42=CBB29)*(CEZ3:CEZ42=CBB28)*CFD3:CFD42)+SUMPRODUCT((CEW3:CEW42=CBB25)*(CEZ3:CEZ42=CBB28)*CFD3:CFD42)+SUMPRODUCT((CEW3:CEW42=CBB26)*(CEZ3:CEZ42=CBB28)*CFD3:CFD42)+SUMPRODUCT((CEW3:CEW42=CBB27)*(CEZ3:CEZ42=CBB28)*CFD3:CFD42)</f>
        <v>0</v>
      </c>
      <c r="CBP28" s="255">
        <f ca="1">SUMPRODUCT((CEW3:CEW42=CBB28)*(CEZ3:CEZ42=CBB29)*CFE3:CFE42)+SUMPRODUCT((CEW3:CEW42=CBB28)*(CEZ3:CEZ42=CBB25)*CFE3:CFE42)+SUMPRODUCT((CEW3:CEW42=CBB28)*(CEZ3:CEZ42=CBB26)*CFE3:CFE42)+SUMPRODUCT((CEW3:CEW42=CBB28)*(CEZ3:CEZ42=CBB27)*CFE3:CFE42)+SUMPRODUCT((CEW3:CEW42=CBB29)*(CEZ3:CEZ42=CBB28)*CFF3:CFF42)+SUMPRODUCT((CEW3:CEW42=CBB25)*(CEZ3:CEZ42=CBB28)*CFF3:CFF42)+SUMPRODUCT((CEW3:CEW42=CBB26)*(CEZ3:CEZ42=CBB28)*CFF3:CFF42)+SUMPRODUCT((CEW3:CEW42=CBB27)*(CEZ3:CEZ42=CBB28)*CFF3:CFF42)</f>
        <v>0</v>
      </c>
      <c r="CBQ28" s="255">
        <f ca="1">IF(CBB28&lt;&gt;"",CBC28*4+CBD28*2+CBO28+CBP28,"")</f>
        <v>0</v>
      </c>
      <c r="CBR28" s="255">
        <f ca="1">IF(CBB28&lt;&gt;"",RANK(CBQ28,CBQ25:CBQ29),"")</f>
        <v>1</v>
      </c>
      <c r="CBS28" s="255">
        <f ca="1">SUMPRODUCT((CBQ25:CBQ29=CBQ28)*(CBH25:CBH29&gt;CBH28))</f>
        <v>0</v>
      </c>
      <c r="CBT28" s="255">
        <f ca="1">SUMPRODUCT((CBQ25:CBQ29=CBQ28)*(CBH25:CBH29=CBH28)*(CBK25:CBK29&gt;CBK28))</f>
        <v>0</v>
      </c>
      <c r="CBU28" s="255">
        <f ca="1">SUMPRODUCT((CBQ25:CBQ29=CBQ28)*(CBH25:CBH29=CBH28)*(CBK25:CBK29=CBK28)*(CBL25:CBL29&gt;CBL28))</f>
        <v>0</v>
      </c>
      <c r="CBV28" s="255">
        <f ca="1">SUMPRODUCT((CBQ25:CBQ29=CBQ28)*(CBH25:CBH29=CBH28)*(CBK25:CBK29=CBK28)*(CBL25:CBL29=CBL28)*(CBM25:CBM29&gt;CBM28))</f>
        <v>0</v>
      </c>
      <c r="CBW28" s="255">
        <f ca="1">SUMPRODUCT((CBQ25:CBQ29=CBQ28)*(CBH25:CBH29=CBH28)*(CBK25:CBK29=CBK28)*(CBL25:CBL29=CBL28)*(CBM25:CBM29=CBM28)*(CBN25:CBN29&gt;CBN28))</f>
        <v>0</v>
      </c>
      <c r="CBX28" s="255">
        <f t="shared" ca="1" si="1392"/>
        <v>1</v>
      </c>
      <c r="CBY28" s="255" t="str">
        <f ca="1">IF(CBB28&lt;&gt;"",INDEX(CBB25:CBB29,MATCH(4,CBX25:CBX29,0),0),"")</f>
        <v>France</v>
      </c>
      <c r="CBZ28" s="255" t="str">
        <f ca="1">IF(CAX27&lt;&gt;"",CAX27,"")</f>
        <v/>
      </c>
      <c r="CCA28" s="255" t="str">
        <f ca="1">IF(CBZ28&lt;&gt;"",SUMPRODUCT((CEW3:CEW42=CBZ28)*(CEZ3:CEZ42=CBZ29)*(CFG3:CFG42="W"))+SUMPRODUCT((CEW3:CEW42=CBZ28)*(CEZ3:CEZ42=CBZ26)*(CFG3:CFG42="W"))+SUMPRODUCT((CEW3:CEW42=CBZ28)*(CEZ3:CEZ42=CBZ27)*(CFG3:CFG42="W"))+SUMPRODUCT((CEW3:CEW42=CBZ29)*(CEZ3:CEZ42=CBZ28)*(CFH3:CFH42="W"))+SUMPRODUCT((CEW3:CEW42=CBZ26)*(CEZ3:CEZ42=CBZ28)*(CFH3:CFH42="W"))+SUMPRODUCT((CEW3:CEW42=CBZ27)*(CEZ3:CEZ42=CBZ28)*(CFH3:CFH42="W")),"")</f>
        <v/>
      </c>
      <c r="CCB28" s="255" t="str">
        <f ca="1">IF(CBZ28&lt;&gt;"",SUMPRODUCT((CEW3:CEW42=CBZ28)*(CEZ3:CEZ42=CBZ29)*(CFG3:CFG42="D"))+SUMPRODUCT((CEW3:CEW42=CBZ28)*(CEZ3:CEZ42=CBZ26)*(CFG3:CFG42="D"))+SUMPRODUCT((CEW3:CEW42=CBZ28)*(CEZ3:CEZ42=CBZ27)*(CFG3:CFG42="D"))+SUMPRODUCT((CEW3:CEW42=CBZ29)*(CEZ3:CEZ42=CBZ28)*(CFG3:CFG42="D"))+SUMPRODUCT((CEW3:CEW42=CBZ26)*(CEZ3:CEZ42=CBZ28)*(CFG3:CFG42="D"))+SUMPRODUCT((CEW3:CEW42=CBZ27)*(CEZ3:CEZ42=CBZ28)*(CFG3:CFG42="D")),"")</f>
        <v/>
      </c>
      <c r="CCC28" s="255" t="str">
        <f ca="1">IF(CBZ28&lt;&gt;"",SUMPRODUCT((CEW3:CEW42=CBZ28)*(CEZ3:CEZ42=CBZ29)*(CFG3:CFG42="L"))+SUMPRODUCT((CEW3:CEW42=CBZ28)*(CEZ3:CEZ42=CBZ26)*(CFG3:CFG42="L"))+SUMPRODUCT((CEW3:CEW42=CBZ28)*(CEZ3:CEZ42=CBZ27)*(CFG3:CFG42="L"))+SUMPRODUCT((CEW3:CEW42=CBZ29)*(CEZ3:CEZ42=CBZ28)*(CFH3:CFH42="L"))+SUMPRODUCT((CEW3:CEW42=CBZ26)*(CEZ3:CEZ42=CBZ28)*(CFH3:CFH42="L"))+SUMPRODUCT((CEW3:CEW42=CBZ27)*(CEZ3:CEZ42=CBZ28)*(CFH3:CFH42="L")),"")</f>
        <v/>
      </c>
      <c r="CCD28" s="255">
        <f ca="1">IF(CBZ28&lt;&gt;"",VLOOKUP(CBZ28,CAC4:CAG29,5,FALSE),0)</f>
        <v>0</v>
      </c>
      <c r="CCE28" s="255">
        <f ca="1">IF(CBZ28&lt;&gt;"",VLOOKUP(CBZ28,CAC4:CAH29,6,FALSE),0)</f>
        <v>0</v>
      </c>
      <c r="CCF28" s="255">
        <f ca="1">CCD28-CCE28+1000</f>
        <v>1000</v>
      </c>
      <c r="CCG28" s="255">
        <f ca="1">IF(CBZ28&lt;&gt;"",VLOOKUP(CBZ28,CAC4:CAJ29,8,FALSE),0)</f>
        <v>0</v>
      </c>
      <c r="CCH28" s="255">
        <f ca="1">IF(CBZ28&lt;&gt;"",VLOOKUP(CBZ28,CAC4:CAK29,9,FALSE),0)</f>
        <v>0</v>
      </c>
      <c r="CCI28" s="255" t="str">
        <f ca="1">IF(CBZ28&lt;&gt;"",CCG28-CCH28+1000,"")</f>
        <v/>
      </c>
      <c r="CCJ28" s="255" t="str">
        <f ca="1">IF(CBZ28&lt;&gt;"",VLOOKUP(CBZ28,CAC25:CAG29,5,FALSE),"")</f>
        <v/>
      </c>
      <c r="CCK28" s="255" t="str">
        <f ca="1">IF(CBZ28&lt;&gt;"",VLOOKUP(CBZ28,CAC25:CAJ29,8,FALSE),"")</f>
        <v/>
      </c>
      <c r="CCL28" s="255" t="str">
        <f ca="1">IF(CBZ28&lt;&gt;"",VLOOKUP(CBZ28,CAC25:CAQ29,15,FALSE),"")</f>
        <v/>
      </c>
      <c r="CCM28" s="255" t="str">
        <f ca="1">IF(CBZ28&lt;&gt;"",SUMPRODUCT((CEW3:CEW42=CBZ28)*(CEZ3:CEZ42=CBZ29)*CFC3:CFC42)+SUMPRODUCT((CEW3:CEW42=CBZ28)*(CEZ3:CEZ42=CBZ26)*CFC3:CFC42)+SUMPRODUCT((CEW3:CEW42=CBZ28)*(CEZ3:CEZ42=CBZ27)*CFC3:CFC42)+SUMPRODUCT((CEW3:CEW42=CBZ29)*(CEZ3:CEZ42=CBZ28)*CFD3:CFD42)+SUMPRODUCT((CEW3:CEW42=CBZ26)*(CEZ3:CEZ42=CBZ28)*CFD3:CFD42)+SUMPRODUCT((CEW3:CEW42=CBZ27)*(CEZ3:CEZ42=CBZ28)*CFD3:CFD42),"")</f>
        <v/>
      </c>
      <c r="CCN28" s="255" t="str">
        <f ca="1">IF(CBZ28&lt;&gt;"",SUMPRODUCT((CEW3:CEW42=CBZ28)*(CEZ3:CEZ42=CBZ29)*CFE3:CFE42)+SUMPRODUCT((CEW3:CEW42=CBZ28)*(CEZ3:CEZ42=CBZ26)*CFE3:CFE42)+SUMPRODUCT((CEW3:CEW42=CBZ28)*(CEZ3:CEZ42=CBZ27)*CFE3:CFE42)+SUMPRODUCT((CEW3:CEW42=CBZ29)*(CEZ3:CEZ42=CBZ28)*CFF3:CFF42)+SUMPRODUCT((CEW3:CEW42=CBZ26)*(CEZ3:CEZ42=CBZ28)*CFF3:CFF42)+SUMPRODUCT((CEW3:CEW42=CBZ27)*(CEZ3:CEZ42=CBZ28)*CFF3:CFF42),"")</f>
        <v/>
      </c>
      <c r="CCO28" s="255" t="str">
        <f ca="1">IF(CBZ28&lt;&gt;"",CCA28*4+CCB28*2+CCM28+CCN28,"")</f>
        <v/>
      </c>
      <c r="CCP28" s="255" t="str">
        <f ca="1">IF(CBZ28&lt;&gt;"",RANK(CCO28,CCO26:CCO29),"")</f>
        <v/>
      </c>
      <c r="CCQ28" s="255">
        <f ca="1">SUMPRODUCT((CCO26:CCO29=CCO28)*(CCF26:CCF29&gt;CCF28))</f>
        <v>0</v>
      </c>
      <c r="CCR28" s="255">
        <f ca="1">SUMPRODUCT((CCO26:CCO29=CCO28)*(CCF26:CCF29=CCF28)*(CCI26:CCI29&gt;CCI28))</f>
        <v>0</v>
      </c>
      <c r="CCS28" s="255">
        <f ca="1">SUMPRODUCT((CCO25:CCO29=CCO28)*(CCF25:CCF29=CCF28)*(CCI25:CCI29=CCI28)*(CCJ25:CCJ29&gt;CCJ28))</f>
        <v>0</v>
      </c>
      <c r="CCT28" s="255">
        <f ca="1">SUMPRODUCT((CCO25:CCO29=CCO28)*(CCF25:CCF29=CCF28)*(CCI25:CCI29=CCI28)*(CCJ25:CCJ29=CCJ28)*(CCK25:CCK29&gt;CCK28))</f>
        <v>0</v>
      </c>
      <c r="CCU28" s="255">
        <f ca="1">SUMPRODUCT((CCO25:CCO29=CCO28)*(CCF25:CCF29=CCF28)*(CCI25:CCI29=CCI28)*(CCJ25:CCJ29=CCJ28)*(CCK25:CCK29=CCK28)*(CCL25:CCL29&gt;CCL28))</f>
        <v>0</v>
      </c>
      <c r="CCV28" s="255" t="str">
        <f t="shared" ca="1" si="1537"/>
        <v/>
      </c>
      <c r="CCW28" s="255" t="str">
        <f ca="1">IF(CBZ28&lt;&gt;"",INDEX(CBZ26:CBZ29,MATCH(4,CCV26:CCV29,0),0),"")</f>
        <v/>
      </c>
      <c r="CCX28" s="255" t="str">
        <f ca="1">IF(CAY26&lt;&gt;"",CAY26,"")</f>
        <v/>
      </c>
      <c r="CCY28" s="255">
        <f ca="1">SUMPRODUCT((CEW3:CEW42=CCX28)*(CEZ3:CEZ42=CCX29)*(CFG3:CFG42="W"))+SUMPRODUCT((CEW3:CEW42=CCX28)*(CEZ3:CEZ42=CCX30)*(CFG3:CFG42="W"))+SUMPRODUCT((CEW3:CEW42=CCX28)*(CEZ3:CEZ42=CCX27)*(CFG3:CFG42="W"))+SUMPRODUCT((CEW3:CEW42=CCX29)*(CEZ3:CEZ42=CCX28)*(CFH3:CFH42="W"))+SUMPRODUCT((CEW3:CEW42=CCX30)*(CEZ3:CEZ42=CCX28)*(CFH3:CFH42="W"))+SUMPRODUCT((CEW3:CEW42=CCX27)*(CEZ3:CEZ42=CCX28)*(CFH3:CFH42="W"))</f>
        <v>0</v>
      </c>
      <c r="CCZ28" s="255">
        <f ca="1">SUMPRODUCT((CEW3:CEW42=CCX28)*(CEZ3:CEZ42=CCX29)*(CFG3:CFG42="D"))+SUMPRODUCT((CEW3:CEW42=CCX28)*(CEZ3:CEZ42=CCX30)*(CFG3:CFG42="D"))+SUMPRODUCT((CEW3:CEW42=CCX28)*(CEZ3:CEZ42=CCX27)*(CFG3:CFG42="D"))+SUMPRODUCT((CEW3:CEW42=CCX29)*(CEZ3:CEZ42=CCX28)*(CFG3:CFG42="D"))+SUMPRODUCT((CEW3:CEW42=CCX30)*(CEZ3:CEZ42=CCX28)*(CFG3:CFG42="D"))+SUMPRODUCT((CEW3:CEW42=CCX27)*(CEZ3:CEZ42=CCX28)*(CFG3:CFG42="D"))</f>
        <v>0</v>
      </c>
      <c r="CDA28" s="255">
        <f ca="1">SUMPRODUCT((CEW3:CEW42=CCX28)*(CEZ3:CEZ42=CCX29)*(CFG3:CFG42="L"))+SUMPRODUCT((CEW3:CEW42=CCX28)*(CEZ3:CEZ42=CCX30)*(CFG3:CFG42="L"))+SUMPRODUCT((CEW3:CEW42=CCX28)*(CEZ3:CEZ42=CCX27)*(CFG3:CFG42="L"))+SUMPRODUCT((CEW3:CEW42=CCX29)*(CEZ3:CEZ42=CCX28)*(CFH3:CFH42="L"))+SUMPRODUCT((CEW3:CEW42=CCX30)*(CEZ3:CEZ42=CCX28)*(CFH3:CFH42="L"))+SUMPRODUCT((CEW3:CEW42=CCX27)*(CEZ3:CEZ42=CCX28)*(CFH3:CFH42="L"))</f>
        <v>0</v>
      </c>
      <c r="CDB28" s="255">
        <f ca="1">IF(CCX28&lt;&gt;"",VLOOKUP(CCX28,CAC4:CAG29,5,FALSE),0)</f>
        <v>0</v>
      </c>
      <c r="CDC28" s="255">
        <f ca="1">IF(CCX28&lt;&gt;"",VLOOKUP(CCX28,CAC4:CAH29,6,FALSE),0)</f>
        <v>0</v>
      </c>
      <c r="CDD28" s="255">
        <f ca="1">CDB28-CDC28+1000</f>
        <v>1000</v>
      </c>
      <c r="CDE28" s="255">
        <f ca="1">IF(CCX28&lt;&gt;"",VLOOKUP(CCX28,CAC4:CAJ29,8,FALSE),0)</f>
        <v>0</v>
      </c>
      <c r="CDF28" s="255">
        <f ca="1">IF(CCX28&lt;&gt;"",VLOOKUP(CCX28,CAC4:CAK29,9,FALSE),0)</f>
        <v>0</v>
      </c>
      <c r="CDG28" s="255">
        <f t="shared" ref="CDG28" ca="1" si="1615">CDE28-CDF28+1000</f>
        <v>1000</v>
      </c>
      <c r="CDH28" s="255" t="str">
        <f ca="1">IF(CCX28&lt;&gt;"",VLOOKUP(CCX28,CAC25:CAG29,5,FALSE),"")</f>
        <v/>
      </c>
      <c r="CDI28" s="255" t="str">
        <f ca="1">IF(CCX28&lt;&gt;"",VLOOKUP(CCX28,CAC25:CAJ29,8,FALSE),"")</f>
        <v/>
      </c>
      <c r="CDJ28" s="255" t="str">
        <f ca="1">IF(CCX28&lt;&gt;"",VLOOKUP(CCX28,CAC25:CAQ29,15,FALSE),"")</f>
        <v/>
      </c>
      <c r="CDK28" s="255">
        <f ca="1">SUMPRODUCT((CEW3:CEW42=CCX28)*(CEZ3:CEZ42=CCX29)*CFC3:CFC42)+SUMPRODUCT((CEW3:CEW42=CCX28)*(CEZ3:CEZ42=CCX30)*CFC3:CFC42)+SUMPRODUCT((CEW3:CEW42=CCX28)*(CEZ3:CEZ42=CCX27)*CFC3:CFC42)+SUMPRODUCT((CEW3:CEW42=CCX29)*(CEZ3:CEZ42=CCX28)*CFD3:CFD42)+SUMPRODUCT((CEW3:CEW42=CCX30)*(CEZ3:CEZ42=CCX28)*CFD3:CFD42)+SUMPRODUCT((CEW3:CEW42=CCX27)*(CEZ3:CEZ42=CCX28)*CFD3:CFD42)</f>
        <v>0</v>
      </c>
      <c r="CDL28" s="255">
        <f ca="1">SUMPRODUCT((CEW3:CEW42=CCX28)*(CEZ3:CEZ42=CCX29)*CFE3:CFE42)+SUMPRODUCT((CEW3:CEW42=CCX28)*(CEZ3:CEZ42=CCX30)*CFE3:CFE42)+SUMPRODUCT((CEW3:CEW42=CCX28)*(CEZ3:CEZ42=CCX27)*CFE3:CFE42)+SUMPRODUCT((CEW3:CEW42=CCX29)*(CEZ3:CEZ42=CCX28)*CFF3:CFF42)+SUMPRODUCT((CEW3:CEW42=CCX30)*(CEZ3:CEZ42=CCX28)*CFF3:CFF42)+SUMPRODUCT((CEW3:CEW42=CCX27)*(CEZ3:CEZ42=CCX28)*CFF3:CFF42)</f>
        <v>0</v>
      </c>
      <c r="CDM28" s="255">
        <f t="shared" ref="CDM28" ca="1" si="1616">CCY28*4+CCZ28*2+CDK28+CDL28</f>
        <v>0</v>
      </c>
      <c r="CDN28" s="255" t="str">
        <f ca="1">IF(CCX28&lt;&gt;"",RANK(CDM28,CDM27:CDM30),"")</f>
        <v/>
      </c>
      <c r="CDO28" s="255">
        <f ca="1">SUMPRODUCT((CDM27:CDM30=CDM28)*(CDD27:CDD30&gt;CDD28))</f>
        <v>0</v>
      </c>
      <c r="CDP28" s="255">
        <f ca="1">SUMPRODUCT((CDM27:CDM30=CDM28)*(CDD27:CDD30=CDD28)*(CDG27:CDG30&gt;CDG28))</f>
        <v>0</v>
      </c>
      <c r="CDQ28" s="255">
        <f ca="1">SUMPRODUCT((CDM25:CDM29=CDM28)*(CDD25:CDD29=CDD28)*(CDG25:CDG29=CDG28)*(CDH25:CDH29&gt;CDH28))</f>
        <v>0</v>
      </c>
      <c r="CDR28" s="255">
        <f ca="1">SUMPRODUCT((CDM25:CDM29=CDM28)*(CDD25:CDD29=CDD28)*(CDG25:CDG29=CDG28)*(CDH25:CDH29=CDH28)*(CDI25:CDI29&gt;CDI28))</f>
        <v>0</v>
      </c>
      <c r="CDS28" s="255">
        <f ca="1">SUMPRODUCT((CDM25:CDM29=CDM28)*(CDD25:CDD29=CDD28)*(CDG25:CDG29=CDG28)*(CDH25:CDH29=CDH28)*(CDI25:CDI29=CDI28)*(CDJ25:CDJ29&gt;CDJ28))</f>
        <v>0</v>
      </c>
      <c r="CDT28" s="255" t="str">
        <f t="shared" ca="1" si="1569"/>
        <v/>
      </c>
      <c r="CDU28" s="255" t="str">
        <f ca="1">IF(CCX28&lt;&gt;"",INDEX(CCX27:CCX29,MATCH(4,CDT27:CDT29,0),0),"")</f>
        <v/>
      </c>
      <c r="CDV28" s="255" t="str">
        <f ca="1">IF(CAZ25&lt;&gt;"",CAZ25,"")</f>
        <v/>
      </c>
      <c r="CDW28" s="255">
        <f ca="1">SUMPRODUCT((CEW3:CEW42=CDV28)*(CEZ3:CEZ42=CDV29)*(CFG3:CFG42="W"))+SUMPRODUCT((CEW3:CEW42=CDV28)*(CEZ3:CEZ42=CDV30)*(CFG3:CFG42="W"))+SUMPRODUCT((CEW3:CEW42=CDV28)*(CEZ3:CEZ42=CDV31)*(CFG3:CFG42="W"))+SUMPRODUCT((CEW3:CEW42=CDV29)*(CEZ3:CEZ42=CDV28)*(CFH3:CFH42="W"))+SUMPRODUCT((CEW3:CEW42=CDV30)*(CEZ3:CEZ42=CDV28)*(CFH3:CFH42="W"))+SUMPRODUCT((CEW3:CEW42=CDV31)*(CEZ3:CEZ42=CDV28)*(CFH3:CFH42="W"))</f>
        <v>0</v>
      </c>
      <c r="CDX28" s="255">
        <f ca="1">SUMPRODUCT((CEW3:CEW42=CDV28)*(CEZ3:CEZ42=CDV29)*(CFG3:CFG42="D"))+SUMPRODUCT((CEW3:CEW42=CDV28)*(CEZ3:CEZ42=CDV30)*(CFG3:CFG42="D"))+SUMPRODUCT((CEW3:CEW42=CDV28)*(CEZ3:CEZ42=CDV31)*(CFG3:CFG42="D"))+SUMPRODUCT((CEW3:CEW42=CDV29)*(CEZ3:CEZ42=CDV28)*(CFG3:CFG42="D"))+SUMPRODUCT((CEW3:CEW42=CDV30)*(CEZ3:CEZ42=CDV28)*(CFG3:CFG42="D"))+SUMPRODUCT((CEW3:CEW42=CDV31)*(CEZ3:CEZ42=CDV28)*(CFG3:CFG42="D"))</f>
        <v>0</v>
      </c>
      <c r="CDY28" s="255">
        <f ca="1">SUMPRODUCT((CEW3:CEW42=CDV28)*(CEZ3:CEZ42=CDV29)*(CFG3:CFG42="L"))+SUMPRODUCT((CEW3:CEW42=CDV28)*(CEZ3:CEZ42=CDV30)*(CFG3:CFG42="L"))+SUMPRODUCT((CEW3:CEW42=CDV28)*(CEZ3:CEZ42=CDV31)*(CFG3:CFG42="L"))+SUMPRODUCT((CEW3:CEW42=CDV29)*(CEZ3:CEZ42=CDV28)*(CFH3:CFH42="L"))+SUMPRODUCT((CEW3:CEW42=CDV30)*(CEZ3:CEZ42=CDV28)*(CFH3:CFH42="L"))+SUMPRODUCT((CEW3:CEW42=CDV31)*(CEZ3:CEZ42=CDV28)*(CFH3:CFH42="L"))</f>
        <v>0</v>
      </c>
      <c r="CDZ28" s="255">
        <f ca="1">IF(CDV28&lt;&gt;"",VLOOKUP(CDV28,CAC4:CAG29,5,FALSE),0)</f>
        <v>0</v>
      </c>
      <c r="CEA28" s="255">
        <f ca="1">IF(CDV28&lt;&gt;"",VLOOKUP(CDV28,CAC4:CAH29,6,FALSE),0)</f>
        <v>0</v>
      </c>
      <c r="CEB28" s="255">
        <f ca="1">CDZ28-CEA28+1000</f>
        <v>1000</v>
      </c>
      <c r="CEC28" s="255">
        <f ca="1">IF(CDV28&lt;&gt;"",VLOOKUP(CDV28,CAC4:CAJ29,8,FALSE),0)</f>
        <v>0</v>
      </c>
      <c r="CED28" s="255">
        <f ca="1">IF(CDV28&lt;&gt;"",VLOOKUP(CDV28,CAC4:CAK29,9,FALSE),0)</f>
        <v>0</v>
      </c>
      <c r="CEE28" s="255">
        <f ca="1">CEC28-CED28+1000</f>
        <v>1000</v>
      </c>
      <c r="CEF28" s="255" t="str">
        <f ca="1">IF(CDV28&lt;&gt;"",VLOOKUP(CDV28,CAC25:CAG29,5,FALSE),"")</f>
        <v/>
      </c>
      <c r="CEG28" s="255" t="str">
        <f ca="1">IF(CDV28&lt;&gt;"",VLOOKUP(CDV28,CAC25:CAJ29,8,FALSE),"")</f>
        <v/>
      </c>
      <c r="CEH28" s="255" t="str">
        <f ca="1">IF(CDV28&lt;&gt;"",VLOOKUP(CDV28,CAC25:CAQ29,15,FALSE),"")</f>
        <v/>
      </c>
      <c r="CEI28" s="255">
        <f ca="1">SUMPRODUCT((CEW3:CEW42=CDV28)*(CEZ3:CEZ42=CDV29)*CFC3:CFC42)+SUMPRODUCT((CEW3:CEW42=CDV28)*(CEZ3:CEZ42=CDV30)*CFC3:CFC42)+SUMPRODUCT((CEW3:CEW42=CDV28)*(CEZ3:CEZ42=CDV31)*CFC3:CFC42)+SUMPRODUCT((CEW3:CEW42=CDV29)*(CEZ3:CEZ42=CDV28)*CFD3:CFD42)+SUMPRODUCT((CEW3:CEW42=CDV30)*(CEZ3:CEZ42=CDV28)*CFD3:CFD42)+SUMPRODUCT((CEW3:CEW42=CDV31)*(CEZ3:CEZ42=CDV28)*CFD3:CFD42)</f>
        <v>0</v>
      </c>
      <c r="CEJ28" s="255">
        <f ca="1">SUMPRODUCT((CEW3:CEW42=CDV28)*(CEZ3:CEZ42=CDV29)*CFE3:CFE42)+SUMPRODUCT((CEW3:CEW42=CDV28)*(CEZ3:CEZ42=CDV30)*CFE3:CFE42)+SUMPRODUCT((CEW3:CEW42=CDV28)*(CEZ3:CEZ42=CDV31)*CFE3:CFE42)+SUMPRODUCT((CEW3:CEW42=CDV29)*(CEZ3:CEZ42=CDV28)*CFF3:CFF42)+SUMPRODUCT((CEW3:CEW42=CDV30)*(CEZ3:CEZ42=CDV28)*CFF3:CFF42)+SUMPRODUCT((CEW3:CEW42=CDV31)*(CEZ3:CEZ42=CDV28)*CFF3:CFF42)</f>
        <v>0</v>
      </c>
      <c r="CEK28" s="255">
        <f ca="1">CDW28*4+CDX28*2+CEI28+CEJ28</f>
        <v>0</v>
      </c>
      <c r="CEL28" s="255" t="str">
        <f ca="1">IF(CDV28&lt;&gt;"",RANK(CEK28,CEK28:CEK31),"")</f>
        <v/>
      </c>
      <c r="CEM28" s="255">
        <f ca="1">SUMPRODUCT((CEK28:CEK31=CEK28)*(CEB28:CEB31&gt;CEB28))</f>
        <v>0</v>
      </c>
      <c r="CEN28" s="255">
        <f ca="1">SUMPRODUCT((CEK28:CEK31=CEK28)*(CEB28:CEB31=CEB28)*(CEE28:CEE31&gt;CEE28))</f>
        <v>0</v>
      </c>
      <c r="CEO28" s="255">
        <f ca="1">SUMPRODUCT((CEK25:CEK29=CEK28)*(CEB25:CEB29=CEB28)*(CEE25:CEE29=CEE28)*(CEF25:CEF29&gt;CEF28))</f>
        <v>0</v>
      </c>
      <c r="CEP28" s="255">
        <f ca="1">SUMPRODUCT((CEK25:CEK29=CEK28)*(CEB25:CEB29=CEB28)*(CEE25:CEE29=CEE28)*(CEF25:CEF29=CEF28)*(CEG25:CEG29&gt;CEG28))</f>
        <v>0</v>
      </c>
      <c r="CEQ28" s="255">
        <f ca="1">SUMPRODUCT((CEK25:CEK29=CEK28)*(CEB25:CEB29=CEB28)*(CEE25:CEE29=CEE28)*(CEF25:CEF29=CEF28)*(CEG25:CEG29=CEG28)*(CEH25:CEH29&gt;CEH28))</f>
        <v>0</v>
      </c>
      <c r="CER28" s="255" t="str">
        <f t="shared" ref="CER28:CER29" ca="1" si="1617">IF(CDV28&lt;&gt;"",SUM(CEL28:CEQ28)+3,"")</f>
        <v/>
      </c>
      <c r="CES28" s="255" t="str">
        <f ca="1">IF(CDV28&lt;&gt;"",IF(CER28=4,CDV28,CDV29),"")</f>
        <v/>
      </c>
      <c r="CET28" s="255" t="str">
        <f ca="1">IF(CES28&lt;&gt;"",CES28,IF(CDU28&lt;&gt;"",CDU28,IF(CCW28&lt;&gt;"",CCW28,IF(CBY28&lt;&gt;"",CBY28,CAU28))))</f>
        <v>France</v>
      </c>
      <c r="CEU28" s="255">
        <v>4</v>
      </c>
      <c r="CEV28" s="255">
        <v>26</v>
      </c>
      <c r="CEW28" s="255" t="str">
        <f t="shared" si="130"/>
        <v>England</v>
      </c>
      <c r="CEX28" s="255" t="str">
        <f ca="1">IF(OFFSET('All Players'!$W35,0,CEX$1)&lt;&gt;"",OFFSET('All Players'!$W35,0,CEX$1),"")</f>
        <v/>
      </c>
      <c r="CEY28" s="255" t="str">
        <f ca="1">IF(OFFSET('All Players'!$Y35,0,CEX$1)&lt;&gt;"",OFFSET('All Players'!$Y35,0,CEX$1),"")</f>
        <v/>
      </c>
      <c r="CEZ28" s="255" t="str">
        <f t="shared" si="131"/>
        <v>Australia</v>
      </c>
      <c r="CFA28" s="255" t="str">
        <f ca="1">IF(OFFSET('All Players'!$AA35,0,CEZ$1)&lt;&gt;"",OFFSET('All Players'!$AA35,0,CEZ$1),"")</f>
        <v/>
      </c>
      <c r="CFB28" s="255" t="str">
        <f ca="1">IF(OFFSET('All Players'!$AC35,0,CFA$1)&lt;&gt;"",OFFSET('All Players'!$AC35,0,CFA$1),"")</f>
        <v/>
      </c>
      <c r="CFC28" s="255">
        <f t="shared" ca="1" si="132"/>
        <v>0</v>
      </c>
      <c r="CFD28" s="255">
        <f t="shared" ca="1" si="133"/>
        <v>0</v>
      </c>
      <c r="CFE28" s="255">
        <f t="shared" ca="1" si="134"/>
        <v>0</v>
      </c>
      <c r="CFF28" s="255">
        <f t="shared" ca="1" si="135"/>
        <v>0</v>
      </c>
      <c r="CFG28" s="255" t="str">
        <f t="shared" ca="1" si="136"/>
        <v/>
      </c>
      <c r="CFH28" s="255" t="str">
        <f t="shared" ca="1" si="137"/>
        <v/>
      </c>
    </row>
    <row r="29" spans="1:2192" x14ac:dyDescent="0.2">
      <c r="A29" s="255">
        <f>VLOOKUP(B29,DS25:DT29,2,FALSE)</f>
        <v>4</v>
      </c>
      <c r="B29" s="255" t="s">
        <v>47</v>
      </c>
      <c r="C29" s="255">
        <f t="shared" si="1250"/>
        <v>1</v>
      </c>
      <c r="D29" s="255">
        <f t="shared" si="1251"/>
        <v>0</v>
      </c>
      <c r="E29" s="255">
        <f t="shared" si="1252"/>
        <v>3</v>
      </c>
      <c r="F29" s="255">
        <f>SUMIF($DV$3:$DV$60,B29,$DW$3:$DW$60)+SUMIF($DY$3:$DY$60,B29,$DX$3:$DX$60)</f>
        <v>60</v>
      </c>
      <c r="G29" s="255">
        <f>SUMIF($DY$3:$DY$60,B29,$DW$3:$DW$60)+SUMIF($DV$3:$DV$60,B29,$DX$3:$DX$60)</f>
        <v>129</v>
      </c>
      <c r="H29" s="255">
        <f t="shared" si="1253"/>
        <v>931</v>
      </c>
      <c r="I29" s="255">
        <f>SUMIF(Tournament!$H$13:$H$52,B29,Tournament!$O$13:$O$52)+SUMIF(Tournament!$N$13:$N$52,B29,Tournament!$Q$13:$Q$52)</f>
        <v>7</v>
      </c>
      <c r="J29" s="255">
        <f>SUMIF(Tournament!$N$13:$N$52,B29,Tournament!$O$13:$O$52)+SUMIF(Tournament!$H$13:$H$52,B29,Tournament!$Q$13:$Q$52)</f>
        <v>17</v>
      </c>
      <c r="K29" s="255">
        <f t="shared" si="1254"/>
        <v>990</v>
      </c>
      <c r="L29" s="255">
        <f t="shared" si="1255"/>
        <v>4</v>
      </c>
      <c r="M29" s="255">
        <f>SUMIF(DV:DV,B29,EB:EB)+SUMIF(DY:DY,B29,EC:EC)</f>
        <v>0</v>
      </c>
      <c r="N29" s="255">
        <f>SUMIF(DV:DV,B29,ED:ED)+SUMIF(DY:DY,B29,EE:EE)</f>
        <v>0</v>
      </c>
      <c r="O29" s="255">
        <f t="shared" si="1256"/>
        <v>4</v>
      </c>
      <c r="P29" s="255">
        <v>17</v>
      </c>
      <c r="Q29" s="255">
        <f t="shared" si="1393"/>
        <v>4</v>
      </c>
      <c r="S29" s="255">
        <f>RANK(O29,$O$25:$O$29)+COUNTIF($O$25:O29,O29)-1</f>
        <v>4</v>
      </c>
      <c r="T29" s="255" t="str">
        <f>INDEX($B$25:$B$29,MATCH(5,$S$25:$S$29,0),0)</f>
        <v>Canada</v>
      </c>
      <c r="U29" s="255">
        <f t="shared" si="1394"/>
        <v>5</v>
      </c>
      <c r="V29" s="255" t="str">
        <f>IF(AND(V28&lt;&gt;"",U29=1),T29,"")</f>
        <v/>
      </c>
      <c r="AA29" s="255" t="str">
        <f t="shared" si="1395"/>
        <v/>
      </c>
      <c r="AB29" s="255">
        <f>SUMPRODUCT((DV3:DV42=AA29)*(DY3:DY42=AA25)*(EF3:EF42="W"))+SUMPRODUCT((DV3:DV42=AA29)*(DY3:DY42=AA26)*(EF3:EF42="W"))+SUMPRODUCT((DV3:DV42=AA29)*(DY3:DY42=AA27)*(EF3:EF42="W"))+SUMPRODUCT((DV3:DV42=AA29)*(DY3:DY42=AA28)*(EF3:EF42="W"))+SUMPRODUCT((DV3:DV42=AA25)*(DY3:DY42=AA29)*(EG3:EG42="W"))+SUMPRODUCT((DV3:DV42=AA26)*(DY3:DY42=AA29)*(EG3:EG42="W"))+SUMPRODUCT((DV3:DV42=AA27)*(DY3:DY42=AA29)*(EG3:EG42="W"))+SUMPRODUCT((DV3:DV42=AA28)*(DY3:DY42=AA29)*(EG3:EG42="W"))</f>
        <v>0</v>
      </c>
      <c r="AC29" s="255">
        <f>SUMPRODUCT((DV3:DV42=AA29)*(DY3:DY42=AA25)*(EF3:EF42="D"))+SUMPRODUCT((DV3:DV42=AA29)*(DY3:DY42=AA26)*(EF3:EF42="D"))+SUMPRODUCT((DV3:DV42=AA29)*(DY3:DY42=AA27)*(EF3:EF42="D"))+SUMPRODUCT((DV3:DV42=AA29)*(DY3:DY42=AA28)*(EF3:EF42="D"))+SUMPRODUCT((DV3:DV42=AA25)*(DY3:DY42=AA29)*(EF3:EF42="D"))+SUMPRODUCT((DV3:DV42=AA26)*(DY3:DY42=AA29)*(EF3:EF42="D"))+SUMPRODUCT((DV3:DV42=AA27)*(DY3:DY42=AA29)*(EF3:EF42="D"))+SUMPRODUCT((DV3:DV42=AA28)*(DY3:DY42=AA29)*(EF3:EF42="D"))</f>
        <v>0</v>
      </c>
      <c r="AD29" s="255">
        <f>SUMPRODUCT((DV3:DV42=AA29)*(DY3:DY42=AA25)*(EF3:EF42="L"))+SUMPRODUCT((DV3:DV42=AA29)*(DY3:DY42=AA26)*(EF3:EF42="L"))+SUMPRODUCT((DV3:DV42=AA29)*(DY3:DY42=AA27)*(EF3:EF42="L"))+SUMPRODUCT((DV3:DV42=AA29)*(DY3:DY42=AA28)*(EF3:EF42="L"))+SUMPRODUCT((DV3:DV42=AA25)*(DY3:DY42=AA29)*(EG3:EG42="L"))+SUMPRODUCT((DV3:DV42=AA26)*(DY3:DY42=AA29)*(EG3:EG42="L"))+SUMPRODUCT((DV3:DV42=AA27)*(DY3:DY42=AA29)*(EG3:EG42="L"))+SUMPRODUCT((DV3:DV42=AA28)*(DY3:DY42=AA29)*(EG3:EG42="L"))</f>
        <v>0</v>
      </c>
      <c r="AE29" s="255">
        <f>IF(AA29&lt;&gt;"",VLOOKUP(AA29,B4:F29,5,FALSE),0)</f>
        <v>0</v>
      </c>
      <c r="AF29" s="255">
        <f>IF(AA29&lt;&gt;"",VLOOKUP(AA29,B4:G29,6,FALSE),0)</f>
        <v>0</v>
      </c>
      <c r="AG29" s="255">
        <f>AE29-AF29+1000</f>
        <v>1000</v>
      </c>
      <c r="AH29" s="255">
        <f>IF(AA29&lt;&gt;"",VLOOKUP(AA29,B4:I29,8,FALSE),0)</f>
        <v>0</v>
      </c>
      <c r="AI29" s="255">
        <f>IF(AA29&lt;&gt;"",VLOOKUP(AA29,B4:J29,9,FALSE),0)</f>
        <v>0</v>
      </c>
      <c r="AJ29" s="255" t="str">
        <f>IF(AA29&lt;&gt;"",AH29-AI29+1000,"")</f>
        <v/>
      </c>
      <c r="AK29" s="255" t="str">
        <f>IF(AA29&lt;&gt;"",VLOOKUP(AA29,B25:F29,5,FALSE),"")</f>
        <v/>
      </c>
      <c r="AL29" s="255" t="str">
        <f>IF(AA29&lt;&gt;"",VLOOKUP(AA29,B25:I29,8,FALSE),"")</f>
        <v/>
      </c>
      <c r="AM29" s="255" t="str">
        <f>IF(AA29&lt;&gt;"",VLOOKUP(AA29,B25:P29,15,FALSE),"")</f>
        <v/>
      </c>
      <c r="AN29" s="255">
        <f>SUMPRODUCT((DV3:DV42=AA29)*(DY3:DY42=AA25)*EB3:EB42)+SUMPRODUCT((DV3:DV42=AA29)*(DY3:DY42=AA26)*EB3:EB42)+SUMPRODUCT((DV3:DV42=AA29)*(DY3:DY42=AA27)*EB3:EB42)+SUMPRODUCT((DV3:DV42=AA29)*(DY3:DY42=AA28)*EB3:EB42)+SUMPRODUCT((DV3:DV42=AA25)*(DY3:DY42=AA29)*EC3:EC42)+SUMPRODUCT((DV3:DV42=AA26)*(DY3:DY42=AA29)*EC3:EC42)+SUMPRODUCT((DV3:DV42=AA27)*(DY3:DY42=AA29)*EC3:EC42)+SUMPRODUCT((DV3:DV42=AA28)*(DY3:DY42=AA29)*EC3:EC42)</f>
        <v>0</v>
      </c>
      <c r="AO29" s="255">
        <f>SUMPRODUCT((DV3:DV42=AA29)*(DY3:DY42=AA25)*ED3:ED42)+SUMPRODUCT((DV3:DV42=AA29)*(DY3:DY42=AA26)*ED3:ED42)+SUMPRODUCT((DV3:DV42=AA29)*(DY3:DY42=AA27)*ED3:ED42)+SUMPRODUCT((DV3:DV42=AA29)*(DY3:DY42=AA28)*ED3:ED42)+SUMPRODUCT((DV3:DV42=AA25)*(DY3:DY42=AA29)*EE3:EE42)+SUMPRODUCT((DV3:DV42=AA26)*(DY3:DY42=AA29)*EE3:EE42)+SUMPRODUCT((DV3:DV42=AA27)*(DY3:DY42=AA29)*EE3:EE42)+SUMPRODUCT((DV3:DV42=AA28)*(DY3:DY42=AA29)*EE3:EE42)</f>
        <v>0</v>
      </c>
      <c r="AP29" s="255" t="str">
        <f>IF(AA29&lt;&gt;"",AB29*4+AC29*2+AN29+AO29,"")</f>
        <v/>
      </c>
      <c r="AQ29" s="255" t="str">
        <f>IF(AA29&lt;&gt;"",RANK(AP29,AP25:AP29),"")</f>
        <v/>
      </c>
      <c r="AR29" s="255">
        <f>SUMPRODUCT((AP25:AP29=AP29)*(AG25:AG29&gt;AG29))</f>
        <v>0</v>
      </c>
      <c r="AS29" s="255">
        <f>SUMPRODUCT((AP25:AP29=AP29)*(AG25:AG29=AG29)*(AJ25:AJ29&gt;AJ29))</f>
        <v>0</v>
      </c>
      <c r="AT29" s="255">
        <f>SUMPRODUCT((AP25:AP29=AP29)*(AG25:AG29=AG29)*(AJ25:AJ29=AJ29)*(AK25:AK29&gt;AK29))</f>
        <v>0</v>
      </c>
      <c r="AU29" s="255">
        <f>SUMPRODUCT((AP25:AP29=AP29)*(AG25:AG29=AG29)*(AJ25:AJ29=AJ29)*(AK25:AK29=AK29)*(AL25:AL29&gt;AL29))</f>
        <v>0</v>
      </c>
      <c r="AV29" s="255">
        <f>SUMPRODUCT((AP25:AP29=AP29)*(AG25:AG29=AG29)*(AJ25:AJ29=AJ29)*(AK25:AK29=AK29)*(AL25:AL29=AL29)*(AM25:AM29&gt;AM29))</f>
        <v>0</v>
      </c>
      <c r="AW29" s="255" t="str">
        <f t="shared" si="1398"/>
        <v/>
      </c>
      <c r="AX29" s="255" t="str">
        <f>IF(AA29&lt;&gt;"",INDEX(AA25:AA29,MATCH(5,AW25:AW29,0),0),"")</f>
        <v/>
      </c>
      <c r="AY29" s="255" t="str">
        <f>IF(W28&lt;&gt;"",W28,"")</f>
        <v/>
      </c>
      <c r="AZ29" s="255" t="str">
        <f>IF(AY29&lt;&gt;"",SUMPRODUCT((DV3:DV42=AY29)*(DY3:DY42=AY26)*(EF3:EF42="W"))+SUMPRODUCT((DV3:DV42=AY29)*(DY3:DY42=AY27)*(EF3:EF42="W"))+SUMPRODUCT((DV3:DV42=AY29)*(DY3:DY42=AY28)*(EF3:EF42="W"))+SUMPRODUCT((DV3:DV42=AY26)*(DY3:DY42=AY29)*(EF3:EF42="W"))+SUMPRODUCT((DV3:DV42=AY27)*(DY3:DY42=AY29)*(EF3:EF42="W"))+SUMPRODUCT((DV3:DV42=AY28)*(DY3:DY42=AY29)*(EF3:EF42="W")),"")</f>
        <v/>
      </c>
      <c r="BA29" s="255" t="str">
        <f>IF(AY29&lt;&gt;"",SUMPRODUCT((DV3:DV42=AY29)*(DY3:DY42=AY26)*(EF3:EF42="D"))+SUMPRODUCT((DV3:DV42=AY29)*(DY3:DY42=AY27)*(EF3:EF42="D"))+SUMPRODUCT((DV3:DV42=AY29)*(DY3:DY42=AY28)*(EF3:EF42="D"))+SUMPRODUCT((DV3:DV42=AY26)*(DY3:DY42=AY29)*(EF3:EF42="D"))+SUMPRODUCT((DV3:DV42=AY27)*(DY3:DY42=AY29)*(EF3:EF42="D"))+SUMPRODUCT((DV3:DV42=AY28)*(DY3:DY42=AY29)*(EF3:EF42="D")),"")</f>
        <v/>
      </c>
      <c r="BB29" s="255" t="str">
        <f>IF(AY29&lt;&gt;"",SUMPRODUCT((DV3:DV42=AY29)*(DY3:DY42=AY26)*(EF3:EF42="L"))+SUMPRODUCT((DV3:DV42=AY29)*(DY3:DY42=AY27)*(EF3:EF42="L"))+SUMPRODUCT((DV3:DV42=AY29)*(DY3:DY42=AY28)*(EF3:EF42="L"))+SUMPRODUCT((DV3:DV42=AY26)*(DY3:DY42=AY29)*(EF3:EF42="L"))+SUMPRODUCT((DV3:DV42=AY27)*(DY3:DY42=AY29)*(EF3:EF42="L"))+SUMPRODUCT((DV3:DV42=AY28)*(DY3:DY42=AY29)*(EF3:EF42="L")),"")</f>
        <v/>
      </c>
      <c r="BC29" s="255">
        <f>IF(AY29&lt;&gt;"",VLOOKUP(AY29,B4:F29,5,FALSE),0)</f>
        <v>0</v>
      </c>
      <c r="BD29" s="255">
        <f>IF(AY29&lt;&gt;"",VLOOKUP(AY29,B4:G29,6,FALSE),0)</f>
        <v>0</v>
      </c>
      <c r="BE29" s="255">
        <f>BC29-BD29+1000</f>
        <v>1000</v>
      </c>
      <c r="BF29" s="255">
        <f>IF(AY29&lt;&gt;"",VLOOKUP(AY29,B4:I29,8,FALSE),0)</f>
        <v>0</v>
      </c>
      <c r="BG29" s="255">
        <f>IF(AY29&lt;&gt;"",VLOOKUP(AY29,B4:J29,9,FALSE),0)</f>
        <v>0</v>
      </c>
      <c r="BH29" s="255" t="str">
        <f>IF(AY29&lt;&gt;"",BF29-BG29+1000,"")</f>
        <v/>
      </c>
      <c r="BI29" s="255" t="str">
        <f>IF(AY29&lt;&gt;"",VLOOKUP(AY29,B25:F29,5,FALSE),"")</f>
        <v/>
      </c>
      <c r="BJ29" s="255" t="str">
        <f>IF(AY29&lt;&gt;"",VLOOKUP(AY29,B25:I29,8,FALSE),"")</f>
        <v/>
      </c>
      <c r="BK29" s="255" t="str">
        <f>IF(AY29&lt;&gt;"",VLOOKUP(AY29,B25:P29,15,FALSE),"")</f>
        <v/>
      </c>
      <c r="BL29" s="255" t="str">
        <f>IF(AY29&lt;&gt;"",SUMPRODUCT((DV3:DV42=AY29)*(DY3:DY42=AY26)*EB3:EB42)+SUMPRODUCT((DV3:DV42=AY29)*(DY3:DY42=AY27)*EB3:EB42)+SUMPRODUCT((DV3:DV42=AY29)*(DY3:DY42=AY28)*EB3:EB42)+SUMPRODUCT((DV3:DV42=AY26)*(DY3:DY42=AY29)*EC3:EC42)+SUMPRODUCT((DV3:DV42=AY27)*(DY3:DY42=AY29)*EC3:EC42)+SUMPRODUCT((DV3:DV42=AY28)*(DY3:DY42=AY29)*EC3:EC42),"")</f>
        <v/>
      </c>
      <c r="BM29" s="255" t="str">
        <f>IF(AY29&lt;&gt;"",SUMPRODUCT((DV3:DV42=AY29)*(DY3:DY42=AY26)*ED3:ED42)+SUMPRODUCT((DV3:DV42=AY29)*(DY3:DY42=AY27)*ED3:ED42)+SUMPRODUCT((DV3:DV42=AY29)*(DY3:DY42=AY28)*ED3:ED42)+SUMPRODUCT((DV3:DV42=AY26)*(DY3:DY42=AY29)*EE3:EE42)+SUMPRODUCT((DV3:DV42=AY27)*(DY3:DY42=AY29)*EE3:EE42)+SUMPRODUCT((DV3:DV42=AY28)*(DY3:DY42=AY29)*EE3:EE42),"")</f>
        <v/>
      </c>
      <c r="BN29" s="255" t="str">
        <f>IF(AY29&lt;&gt;"",AZ29*4+BA29*2+BL29+BM29,"")</f>
        <v/>
      </c>
      <c r="BO29" s="255" t="str">
        <f>IF(AY29&lt;&gt;"",RANK(BN29,BN26:BN29),"")</f>
        <v/>
      </c>
      <c r="BP29" s="255">
        <f>SUMPRODUCT((BN26:BN29=BN29)*(BE26:BE29&gt;BE29))</f>
        <v>0</v>
      </c>
      <c r="BQ29" s="255">
        <f>SUMPRODUCT((BN26:BN29=BN29)*(BE26:BE29=BE29)*(BH26:BH29&gt;BH29))</f>
        <v>0</v>
      </c>
      <c r="BR29" s="255">
        <f>SUMPRODUCT((BN25:BN29=BN29)*(BE25:BE29=BE29)*(BH25:BH29=BH29)*(BI25:BI29&gt;BI29))</f>
        <v>0</v>
      </c>
      <c r="BS29" s="255">
        <f>SUMPRODUCT((BN25:BN29=BN29)*(BE25:BE29=BE29)*(BH25:BH29=BH29)*(BI25:BI29=BI29)*(BJ25:BJ29&gt;BJ29))</f>
        <v>0</v>
      </c>
      <c r="BT29" s="255">
        <f>SUMPRODUCT((BN25:BN29=BN29)*(BE25:BE29=BE29)*(BH25:BH29=BH29)*(BI25:BI29=BI29)*(BJ25:BJ29=BJ29)*(BK25:BK29&gt;BK29))</f>
        <v>0</v>
      </c>
      <c r="BU29" s="255" t="str">
        <f t="shared" si="1399"/>
        <v/>
      </c>
      <c r="BV29" s="255" t="str">
        <f>IF(AY29&lt;&gt;"",INDEX(AY26:AY29,MATCH(5,BU26:BU29,0),0),"")</f>
        <v/>
      </c>
      <c r="BW29" s="255" t="str">
        <f>IF(X27&lt;&gt;"",X27,"")</f>
        <v/>
      </c>
      <c r="BX29" s="255" t="str">
        <f>IF(BW29&lt;&gt;"",SUMPRODUCT((DV3:DV42=BW29)*(DY3:DY42=BW30)*(EF3:EF42="W"))+SUMPRODUCT((DV3:DV42=BW29)*(DY3:DY42=BW27)*(EF3:EF42="W"))+SUMPRODUCT((DV3:DV42=BW29)*(DY3:DY42=BW28)*(EF3:EF42="W"))+SUMPRODUCT((DV3:DV42=BW30)*(DY3:DY42=BW29)*(EG3:EG42="W"))+SUMPRODUCT((DV3:DV42=BW27)*(DY3:DY42=BW29)*(EG3:EG42="W"))+SUMPRODUCT((DV3:DV42=BW28)*(DY3:DY42=BW29)*(EG3:EG42="W")),"")</f>
        <v/>
      </c>
      <c r="BY29" s="255" t="str">
        <f>IF(BW29&lt;&gt;"",SUMPRODUCT((DV3:DV42=BW29)*(DY3:DY42=BW30)*(EF3:EF42="D"))+SUMPRODUCT((DV3:DV42=BW29)*(DY3:DY42=BW27)*(EF3:EF42="D"))+SUMPRODUCT((DV3:DV42=BW29)*(DY3:DY42=BW28)*(EF3:EF42="D"))+SUMPRODUCT((DV3:DV42=BW30)*(DY3:DY42=BW29)*(EF3:EF42="D"))+SUMPRODUCT((DV3:DV42=BW27)*(DY3:DY42=BW29)*(EF3:EF42="D"))+SUMPRODUCT((DV3:DV42=BW28)*(DY3:DY42=BW29)*(EF3:EF42="D")),"")</f>
        <v/>
      </c>
      <c r="BZ29" s="255" t="str">
        <f>IF(BW29&lt;&gt;"",SUMPRODUCT((DV3:DV42=BW29)*(DY3:DY42=BW30)*(EF3:EF42="L"))+SUMPRODUCT((DV3:DV42=BW29)*(DY3:DY42=BW27)*(EF3:EF42="L"))+SUMPRODUCT((DV3:DV42=BW29)*(DY3:DY42=BW28)*(EF3:EF42="L"))+SUMPRODUCT((DV3:DV42=BW30)*(DY3:DY42=BW29)*(EG3:EG42="L"))+SUMPRODUCT((DV3:DV42=BW27)*(DY3:DY42=BW29)*(EG3:EG42="L"))+SUMPRODUCT((DV3:DV42=BW28)*(DY3:DY42=BW29)*(EG3:EG42="L")),"")</f>
        <v/>
      </c>
      <c r="CA29" s="255">
        <f>IF(BW29&lt;&gt;"",VLOOKUP(BW29,B4:F29,5,FALSE),0)</f>
        <v>0</v>
      </c>
      <c r="CB29" s="255">
        <f>IF(BW29&lt;&gt;"",VLOOKUP(BW29,B4:G29,6,FALSE),0)</f>
        <v>0</v>
      </c>
      <c r="CC29" s="255">
        <f>CA29-CB29+1000</f>
        <v>1000</v>
      </c>
      <c r="CD29" s="255">
        <f>IF(BW29&lt;&gt;"",VLOOKUP(BW29,B4:I29,8,FALSE),0)</f>
        <v>0</v>
      </c>
      <c r="CE29" s="255">
        <f>IF(BW29&lt;&gt;"",VLOOKUP(BW29,B4:J29,9,FALSE),0)</f>
        <v>0</v>
      </c>
      <c r="CF29" s="255" t="str">
        <f>IF(BW29&lt;&gt;"",CD29-CE29+1000,"")</f>
        <v/>
      </c>
      <c r="CG29" s="255" t="str">
        <f>IF(BW29&lt;&gt;"",VLOOKUP(BW29,B25:F29,5,FALSE),"")</f>
        <v/>
      </c>
      <c r="CH29" s="255" t="str">
        <f>IF(BW29&lt;&gt;"",VLOOKUP(BW29,B25:I29,8,FALSE),"")</f>
        <v/>
      </c>
      <c r="CI29" s="255" t="str">
        <f>IF(BW29&lt;&gt;"",VLOOKUP(BW29,B25:P29,15,FALSE),"")</f>
        <v/>
      </c>
      <c r="CJ29" s="255" t="str">
        <f>IF(BW29&lt;&gt;"",SUMPRODUCT((DV3:DV42=BW29)*(DY3:DY42=BW30)*EB3:EB42)+SUMPRODUCT((DV3:DV42=BW29)*(DY3:DY42=BW27)*EB3:EB42)+SUMPRODUCT((DV3:DV42=BW29)*(DY3:DY42=BW28)*EB3:EB42)+SUMPRODUCT((DV3:DV42=BW30)*(DY3:DY42=BW29)*EC3:EC42)+SUMPRODUCT((DV3:DV42=BW27)*(DY3:DY42=BW29)*EC3:EC42)+SUMPRODUCT((DV3:DV42=BW28)*(DY3:DY42=BW29)*EC3:EC42),"")</f>
        <v/>
      </c>
      <c r="CK29" s="255" t="str">
        <f>IF(BW29&lt;&gt;"",SUMPRODUCT((DV3:DV42=BW29)*(DY3:DY42=BW30)*ED3:ED42)+SUMPRODUCT((DV3:DV42=BW29)*(DY3:DY42=BW27)*ED3:ED42)+SUMPRODUCT((DV3:DV42=BW29)*(DY3:DY42=BW28)*ED3:ED42)+SUMPRODUCT((DV3:DV42=BW30)*(DY3:DY42=BW29)*EE3:EE42)+SUMPRODUCT((DV3:DV42=BW27)*(DY3:DY42=BW29)*EE3:EE42)+SUMPRODUCT((DV3:DV42=BW28)*(DY3:DY42=BW29)*EE3:EE42),"")</f>
        <v/>
      </c>
      <c r="CL29" s="255" t="str">
        <f>IF(BW29&lt;&gt;"",BX29*4+BY29*2+CJ29+CK29,"")</f>
        <v/>
      </c>
      <c r="CM29" s="255" t="str">
        <f>IF(BW29&lt;&gt;"",RANK(CL29,CL27:CL30),"")</f>
        <v/>
      </c>
      <c r="CN29" s="255">
        <f>SUMPRODUCT((CL27:CL30=CL29)*(CC27:CC30&gt;CC29))</f>
        <v>0</v>
      </c>
      <c r="CO29" s="255">
        <f>SUMPRODUCT((CL27:CL30=CL29)*(CC27:CC30=CC29)*(CF27:CF30&gt;CF29))</f>
        <v>0</v>
      </c>
      <c r="CP29" s="255">
        <f>SUMPRODUCT((CL25:CL29=CL29)*(CC25:CC29=CC29)*(CF25:CF29=CF29)*(CG25:CG29&gt;CG29))</f>
        <v>0</v>
      </c>
      <c r="CQ29" s="255">
        <f>SUMPRODUCT((CL25:CL29=CL29)*(CC25:CC29=CC29)*(CF25:CF29=CF29)*(CG25:CG29=CG29)*(CH25:CH29&gt;CH29))</f>
        <v>0</v>
      </c>
      <c r="CR29" s="255">
        <f>SUMPRODUCT((CL25:CL29=CL29)*(CC25:CC29=CC29)*(CF25:CF29=CF29)*(CG25:CG29=CG29)*(CH25:CH29=CH29)*(CI25:CI29&gt;CI29))</f>
        <v>0</v>
      </c>
      <c r="CS29" s="255" t="str">
        <f t="shared" si="1539"/>
        <v/>
      </c>
      <c r="CT29" s="255" t="str">
        <f>IF(BW29&lt;&gt;"",INDEX(BW27:BW29,MATCH(5,CS27:CS29,0),0),"")</f>
        <v/>
      </c>
      <c r="CU29" s="255" t="str">
        <f>IF(Y26&lt;&gt;"",Y26,"")</f>
        <v/>
      </c>
      <c r="CV29" s="255">
        <f>SUMPRODUCT((DV3:DV42=CU29)*(DY3:DY42=CU30)*(EF3:EF42="W"))+SUMPRODUCT((DV3:DV42=CU29)*(DY3:DY42=CU31)*(EF3:EF42="W"))+SUMPRODUCT((DV3:DV42=CU29)*(DY3:DY42=CU28)*(EF3:EF42="W"))+SUMPRODUCT((DV3:DV42=CU30)*(DY3:DY42=CU29)*(EG3:EG42="W"))+SUMPRODUCT((DV3:DV42=CU31)*(DY3:DY42=CU29)*(EG3:EG42="W"))+SUMPRODUCT((DV3:DV42=CU28)*(DY3:DY42=CU29)*(EG3:EG42="W"))</f>
        <v>0</v>
      </c>
      <c r="CW29" s="255">
        <f>SUMPRODUCT((DV3:DV42=CU29)*(DY3:DY42=CU30)*(EF3:EF42="D"))+SUMPRODUCT((DV3:DV42=CU29)*(DY3:DY42=CU31)*(EF3:EF42="D"))+SUMPRODUCT((DV3:DV42=CU29)*(DY3:DY42=CU28)*(EF3:EF42="D"))+SUMPRODUCT((DV3:DV42=CU30)*(DY3:DY42=CU29)*(EF3:EF42="D"))+SUMPRODUCT((DV3:DV42=CU31)*(DY3:DY42=CU29)*(EF3:EF42="D"))+SUMPRODUCT((DV3:DV42=CU28)*(DY3:DY42=CU29)*(EF3:EF42="D"))</f>
        <v>0</v>
      </c>
      <c r="CX29" s="255">
        <f>SUMPRODUCT((DV3:DV42=CU29)*(DY3:DY42=CU30)*(EF3:EF42="L"))+SUMPRODUCT((DV3:DV42=CU29)*(DY3:DY42=CU31)*(EF3:EF42="L"))+SUMPRODUCT((DV3:DV42=CU29)*(DY3:DY42=CU28)*(EF3:EF42="L"))+SUMPRODUCT((DV3:DV42=CU30)*(DY3:DY42=CU29)*(EG3:EG42="L"))+SUMPRODUCT((DV3:DV42=CU31)*(DY3:DY42=CU29)*(EG3:EG42="L"))+SUMPRODUCT((DV3:DV42=CU28)*(DY3:DY42=CU29)*(EG3:EG42="L"))</f>
        <v>0</v>
      </c>
      <c r="CY29" s="255">
        <f>IF(CU29&lt;&gt;"",VLOOKUP(CU29,B4:F29,5,FALSE),0)</f>
        <v>0</v>
      </c>
      <c r="CZ29" s="255">
        <f>IF(CU29&lt;&gt;"",VLOOKUP(CU29,B4:G29,6,FALSE),0)</f>
        <v>0</v>
      </c>
      <c r="DA29" s="255">
        <f>CY29-CZ29+1000</f>
        <v>1000</v>
      </c>
      <c r="DB29" s="255">
        <f>IF(CU29&lt;&gt;"",VLOOKUP(CU29,B4:I29,8,FALSE),0)</f>
        <v>0</v>
      </c>
      <c r="DC29" s="255">
        <f>IF(CU29&lt;&gt;"",VLOOKUP(CU29,B4:J29,9,FALSE),0)</f>
        <v>0</v>
      </c>
      <c r="DD29" s="255">
        <f t="shared" ref="DD29" si="1618">DB29-DC29+1000</f>
        <v>1000</v>
      </c>
      <c r="DE29" s="255" t="str">
        <f>IF(CU29&lt;&gt;"",VLOOKUP(CU29,B25:F29,5,FALSE),"")</f>
        <v/>
      </c>
      <c r="DF29" s="255" t="str">
        <f>IF(CU29&lt;&gt;"",VLOOKUP(CU29,B25:I29,8,FALSE),"")</f>
        <v/>
      </c>
      <c r="DG29" s="255" t="str">
        <f>IF(CU29&lt;&gt;"",VLOOKUP(CU29,B25:P29,15,FALSE),"")</f>
        <v/>
      </c>
      <c r="DH29" s="255">
        <f>SUMPRODUCT((DV3:DV42=CU29)*(DY3:DY42=CU30)*EB3:EB42)+SUMPRODUCT((DV3:DV42=CU29)*(DY3:DY42=CU31)*EB3:EB42)+SUMPRODUCT((DV3:DV42=CU29)*(DY3:DY42=CU28)*EB3:EB42)+SUMPRODUCT((DV3:DV42=CU30)*(DY3:DY42=CU29)*EC3:EC42)+SUMPRODUCT((DV3:DV42=CU31)*(DY3:DY42=CU29)*EC3:EC42)+SUMPRODUCT((DV3:DV42=CU28)*(DY3:DY42=CU29)*EC3:EC42)</f>
        <v>0</v>
      </c>
      <c r="DI29" s="255">
        <f>SUMPRODUCT((DV3:DV42=CU29)*(DY3:DY42=CU30)*ED3:ED42)+SUMPRODUCT((DV3:DV42=CU29)*(DY3:DY42=CU31)*ED3:ED42)+SUMPRODUCT((DV3:DV42=CU29)*(DY3:DY42=CU28)*ED3:ED42)+SUMPRODUCT((DV3:DV42=CU30)*(DY3:DY42=CU29)*EE3:EE42)+SUMPRODUCT((DV3:DV42=CU31)*(DY3:DY42=CU29)*EE3:EE42)+SUMPRODUCT((DV3:DV42=CU28)*(DY3:DY42=CU29)*EE3:EE42)</f>
        <v>0</v>
      </c>
      <c r="DJ29" s="255">
        <f t="shared" ref="DJ29" si="1619">CV29*4+CW29*2+DH29+DI29</f>
        <v>0</v>
      </c>
      <c r="DK29" s="255" t="str">
        <f>IF(CU29&lt;&gt;"",RANK(DJ29,DJ28:DJ31),"")</f>
        <v/>
      </c>
      <c r="DL29" s="255">
        <f>SUMPRODUCT((DJ28:DJ31=DJ29)*(DA28:DA31&gt;DA29))</f>
        <v>0</v>
      </c>
      <c r="DM29" s="255">
        <f>SUMPRODUCT((DJ28:DJ31=DJ29)*(DA28:DA31=DA29)*(DD28:DD31&gt;DD29))</f>
        <v>0</v>
      </c>
      <c r="DN29" s="255">
        <f>SUMPRODUCT((DJ25:DJ29=DJ29)*(DA25:DA29=DA29)*(DD25:DD29=DD29)*(DE25:DE29&gt;DE29))</f>
        <v>0</v>
      </c>
      <c r="DO29" s="255">
        <f>SUMPRODUCT((DJ25:DJ29=DJ29)*(DA25:DA29=DA29)*(DD25:DD29=DD29)*(DE25:DE29=DE29)*(DF25:DF29&gt;DF29))</f>
        <v>0</v>
      </c>
      <c r="DP29" s="255">
        <f>SUMPRODUCT((DJ25:DJ29=DJ29)*(DA25:DA29=DA29)*(DD25:DD29=DD29)*(DE25:DE29=DE29)*(DF25:DF29=DF29)*(DG25:DG29&gt;DG29))</f>
        <v>0</v>
      </c>
      <c r="DQ29" s="255" t="str">
        <f t="shared" si="1572"/>
        <v/>
      </c>
      <c r="DR29" s="255" t="str">
        <f>IF(CU28&lt;&gt;"",IF(CU28=DR28,CU29,CU28),"")</f>
        <v/>
      </c>
      <c r="DS29" s="255" t="str">
        <f>IF(DR29&lt;&gt;"",DR29,IF(CT29&lt;&gt;"",CT29,IF(BV29&lt;&gt;"",BV29,IF(AX29&lt;&gt;"",AX29,T29))))</f>
        <v>Canada</v>
      </c>
      <c r="DT29" s="255">
        <v>5</v>
      </c>
      <c r="DU29" s="255">
        <v>27</v>
      </c>
      <c r="DV29" s="255" t="str">
        <f>Tournament!H39</f>
        <v>Argentina</v>
      </c>
      <c r="DW29" s="255">
        <f>IF(AND(Tournament!J39&lt;&gt;"",Tournament!L39&lt;&gt;""),Tournament!J39,0)</f>
        <v>45</v>
      </c>
      <c r="DX29" s="255">
        <f>IF(AND(Tournament!L39&lt;&gt;"",Tournament!J39&lt;&gt;""),Tournament!L39,0)</f>
        <v>16</v>
      </c>
      <c r="DY29" s="255" t="str">
        <f>Tournament!N39</f>
        <v>Tonga</v>
      </c>
      <c r="DZ29" s="255">
        <f>IF(Tournament!O39&lt;&gt;"",Tournament!O39,0)</f>
        <v>5</v>
      </c>
      <c r="EA29" s="255">
        <f>IF(Tournament!Q39&lt;&gt;"",Tournament!Q39,0)</f>
        <v>2</v>
      </c>
      <c r="EB29" s="255">
        <f>IF(DW29&lt;&gt;"",IF(Tournament!O39&gt;3,1,0),0)</f>
        <v>1</v>
      </c>
      <c r="EC29" s="255">
        <f>IF(DX29&lt;&gt;"",IF(Tournament!Q39&gt;3,1,0),0)</f>
        <v>0</v>
      </c>
      <c r="ED29" s="255">
        <f t="shared" si="15"/>
        <v>0</v>
      </c>
      <c r="EE29" s="255">
        <f t="shared" si="16"/>
        <v>0</v>
      </c>
      <c r="EF29" s="255" t="str">
        <f>IF(AND(Tournament!J39&lt;&gt;"",Tournament!L39&lt;&gt;""),IF(DW29&gt;DX29,"W",IF(DW29=DX29,"D","L")),"")</f>
        <v>W</v>
      </c>
      <c r="EG29" s="255" t="str">
        <f t="shared" si="17"/>
        <v>L</v>
      </c>
      <c r="EH29" s="255">
        <f ca="1">VLOOKUP(EI29,IZ25:JA29,2,FALSE)</f>
        <v>2</v>
      </c>
      <c r="EI29" s="255" t="s">
        <v>47</v>
      </c>
      <c r="EJ29" s="255">
        <f t="shared" ca="1" si="1258"/>
        <v>0</v>
      </c>
      <c r="EK29" s="255">
        <f t="shared" ca="1" si="1259"/>
        <v>0</v>
      </c>
      <c r="EL29" s="255">
        <f t="shared" ca="1" si="1260"/>
        <v>0</v>
      </c>
      <c r="EM29" s="255">
        <f t="shared" ca="1" si="1261"/>
        <v>0</v>
      </c>
      <c r="EN29" s="255">
        <f t="shared" ca="1" si="1400"/>
        <v>0</v>
      </c>
      <c r="EO29" s="255">
        <f t="shared" ca="1" si="1262"/>
        <v>1000</v>
      </c>
      <c r="EP29" s="255">
        <f t="shared" ca="1" si="1401"/>
        <v>0</v>
      </c>
      <c r="EQ29" s="255">
        <f t="shared" ca="1" si="1402"/>
        <v>0</v>
      </c>
      <c r="ER29" s="255">
        <f t="shared" ca="1" si="1263"/>
        <v>1000</v>
      </c>
      <c r="ES29" s="255">
        <f t="shared" ca="1" si="1264"/>
        <v>0</v>
      </c>
      <c r="ET29" s="255">
        <f ca="1">SUMIF(JC:JC,EI29,JI:JI)+SUMIF(JF:JF,EI29,JJ:JJ)</f>
        <v>0</v>
      </c>
      <c r="EU29" s="255">
        <f ca="1">SUMIF(JC:JC,EI29,JK:JK)+SUMIF(JF:JF,EI29,JL:JL)</f>
        <v>0</v>
      </c>
      <c r="EV29" s="255">
        <f t="shared" ca="1" si="1265"/>
        <v>0</v>
      </c>
      <c r="EW29" s="255">
        <v>17</v>
      </c>
      <c r="EX29" s="255">
        <f t="shared" ca="1" si="1403"/>
        <v>1</v>
      </c>
      <c r="EZ29" s="255">
        <f ca="1">RANK(EV29,EV$25:EV$29)+COUNTIF(EV$25:EV29,EV29)-1</f>
        <v>5</v>
      </c>
      <c r="FA29" s="255" t="str">
        <f ca="1">INDEX(EI$25:EI$29,MATCH(5,EZ$25:EZ$29,0),0)</f>
        <v>Romania</v>
      </c>
      <c r="FB29" s="255">
        <f t="shared" ca="1" si="1404"/>
        <v>1</v>
      </c>
      <c r="FC29" s="255" t="str">
        <f ca="1">IF(AND(FC28&lt;&gt;"",FB29=1),FA29,"")</f>
        <v>Romania</v>
      </c>
      <c r="FH29" s="255" t="str">
        <f t="shared" ca="1" si="1405"/>
        <v>Romania</v>
      </c>
      <c r="FI29" s="255">
        <f ca="1">SUMPRODUCT((JC3:JC42=FH29)*(JF3:JF42=FH25)*(JM3:JM42="W"))+SUMPRODUCT((JC3:JC42=FH29)*(JF3:JF42=FH26)*(JM3:JM42="W"))+SUMPRODUCT((JC3:JC42=FH29)*(JF3:JF42=FH27)*(JM3:JM42="W"))+SUMPRODUCT((JC3:JC42=FH29)*(JF3:JF42=FH28)*(JM3:JM42="W"))+SUMPRODUCT((JC3:JC42=FH25)*(JF3:JF42=FH29)*(JN3:JN42="W"))+SUMPRODUCT((JC3:JC42=FH26)*(JF3:JF42=FH29)*(JN3:JN42="W"))+SUMPRODUCT((JC3:JC42=FH27)*(JF3:JF42=FH29)*(JN3:JN42="W"))+SUMPRODUCT((JC3:JC42=FH28)*(JF3:JF42=FH29)*(JN3:JN42="W"))</f>
        <v>0</v>
      </c>
      <c r="FJ29" s="255">
        <f ca="1">SUMPRODUCT((JC3:JC42=FH29)*(JF3:JF42=FH25)*(JM3:JM42="D"))+SUMPRODUCT((JC3:JC42=FH29)*(JF3:JF42=FH26)*(JM3:JM42="D"))+SUMPRODUCT((JC3:JC42=FH29)*(JF3:JF42=FH27)*(JM3:JM42="D"))+SUMPRODUCT((JC3:JC42=FH29)*(JF3:JF42=FH28)*(JM3:JM42="D"))+SUMPRODUCT((JC3:JC42=FH25)*(JF3:JF42=FH29)*(JM3:JM42="D"))+SUMPRODUCT((JC3:JC42=FH26)*(JF3:JF42=FH29)*(JM3:JM42="D"))+SUMPRODUCT((JC3:JC42=FH27)*(JF3:JF42=FH29)*(JM3:JM42="D"))+SUMPRODUCT((JC3:JC42=FH28)*(JF3:JF42=FH29)*(JM3:JM42="D"))</f>
        <v>0</v>
      </c>
      <c r="FK29" s="255">
        <f ca="1">SUMPRODUCT((JC3:JC42=FH29)*(JF3:JF42=FH25)*(JM3:JM42="L"))+SUMPRODUCT((JC3:JC42=FH29)*(JF3:JF42=FH26)*(JM3:JM42="L"))+SUMPRODUCT((JC3:JC42=FH29)*(JF3:JF42=FH27)*(JM3:JM42="L"))+SUMPRODUCT((JC3:JC42=FH29)*(JF3:JF42=FH28)*(JM3:JM42="L"))+SUMPRODUCT((JC3:JC42=FH25)*(JF3:JF42=FH29)*(JN3:JN42="L"))+SUMPRODUCT((JC3:JC42=FH26)*(JF3:JF42=FH29)*(JN3:JN42="L"))+SUMPRODUCT((JC3:JC42=FH27)*(JF3:JF42=FH29)*(JN3:JN42="L"))+SUMPRODUCT((JC3:JC42=FH28)*(JF3:JF42=FH29)*(JN3:JN42="L"))</f>
        <v>0</v>
      </c>
      <c r="FL29" s="255">
        <f ca="1">IF(FH29&lt;&gt;"",VLOOKUP(FH29,EI4:EM29,5,FALSE),0)</f>
        <v>0</v>
      </c>
      <c r="FM29" s="255">
        <f ca="1">IF(FH29&lt;&gt;"",VLOOKUP(FH29,EI4:EN29,6,FALSE),0)</f>
        <v>0</v>
      </c>
      <c r="FN29" s="255">
        <f ca="1">FL29-FM29+1000</f>
        <v>1000</v>
      </c>
      <c r="FO29" s="255">
        <f ca="1">IF(FH29&lt;&gt;"",VLOOKUP(FH29,EI4:EP29,8,FALSE),0)</f>
        <v>0</v>
      </c>
      <c r="FP29" s="255">
        <f ca="1">IF(FH29&lt;&gt;"",VLOOKUP(FH29,EI4:EQ29,9,FALSE),0)</f>
        <v>0</v>
      </c>
      <c r="FQ29" s="255">
        <f ca="1">IF(FH29&lt;&gt;"",FO29-FP29+1000,"")</f>
        <v>1000</v>
      </c>
      <c r="FR29" s="255">
        <f ca="1">IF(FH29&lt;&gt;"",VLOOKUP(FH29,EI25:EM29,5,FALSE),"")</f>
        <v>0</v>
      </c>
      <c r="FS29" s="255">
        <f ca="1">IF(FH29&lt;&gt;"",VLOOKUP(FH29,EI25:EP29,8,FALSE),"")</f>
        <v>0</v>
      </c>
      <c r="FT29" s="255">
        <f ca="1">IF(FH29&lt;&gt;"",VLOOKUP(FH29,EI25:EW29,15,FALSE),"")</f>
        <v>17</v>
      </c>
      <c r="FU29" s="255">
        <f ca="1">SUMPRODUCT((JC3:JC42=FH29)*(JF3:JF42=FH25)*JI3:JI42)+SUMPRODUCT((JC3:JC42=FH29)*(JF3:JF42=FH26)*JI3:JI42)+SUMPRODUCT((JC3:JC42=FH29)*(JF3:JF42=FH27)*JI3:JI42)+SUMPRODUCT((JC3:JC42=FH29)*(JF3:JF42=FH28)*JI3:JI42)+SUMPRODUCT((JC3:JC42=FH25)*(JF3:JF42=FH29)*JJ3:JJ42)+SUMPRODUCT((JC3:JC42=FH26)*(JF3:JF42=FH29)*JJ3:JJ42)+SUMPRODUCT((JC3:JC42=FH27)*(JF3:JF42=FH29)*JJ3:JJ42)+SUMPRODUCT((JC3:JC42=FH28)*(JF3:JF42=FH29)*JJ3:JJ42)</f>
        <v>0</v>
      </c>
      <c r="FV29" s="255">
        <f ca="1">SUMPRODUCT((JC3:JC42=FH29)*(JF3:JF42=FH25)*JK3:JK42)+SUMPRODUCT((JC3:JC42=FH29)*(JF3:JF42=FH26)*JK3:JK42)+SUMPRODUCT((JC3:JC42=FH29)*(JF3:JF42=FH27)*JK3:JK42)+SUMPRODUCT((JC3:JC42=FH29)*(JF3:JF42=FH28)*JK3:JK42)+SUMPRODUCT((JC3:JC42=FH25)*(JF3:JF42=FH29)*JL3:JL42)+SUMPRODUCT((JC3:JC42=FH26)*(JF3:JF42=FH29)*JL3:JL42)+SUMPRODUCT((JC3:JC42=FH27)*(JF3:JF42=FH29)*JL3:JL42)+SUMPRODUCT((JC3:JC42=FH28)*(JF3:JF42=FH29)*JL3:JL42)</f>
        <v>0</v>
      </c>
      <c r="FW29" s="255">
        <f ca="1">IF(FH29&lt;&gt;"",FI29*4+FJ29*2+FU29+FV29,"")</f>
        <v>0</v>
      </c>
      <c r="FX29" s="255">
        <f ca="1">IF(FH29&lt;&gt;"",RANK(FW29,FW25:FW29),"")</f>
        <v>1</v>
      </c>
      <c r="FY29" s="255">
        <f ca="1">SUMPRODUCT((FW25:FW29=FW29)*(FN25:FN29&gt;FN29))</f>
        <v>0</v>
      </c>
      <c r="FZ29" s="255">
        <f ca="1">SUMPRODUCT((FW25:FW29=FW29)*(FN25:FN29=FN29)*(FQ25:FQ29&gt;FQ29))</f>
        <v>0</v>
      </c>
      <c r="GA29" s="255">
        <f ca="1">SUMPRODUCT((FW25:FW29=FW29)*(FN25:FN29=FN29)*(FQ25:FQ29=FQ29)*(FR25:FR29&gt;FR29))</f>
        <v>0</v>
      </c>
      <c r="GB29" s="255">
        <f ca="1">SUMPRODUCT((FW25:FW29=FW29)*(FN25:FN29=FN29)*(FQ25:FQ29=FQ29)*(FR25:FR29=FR29)*(FS25:FS29&gt;FS29))</f>
        <v>0</v>
      </c>
      <c r="GC29" s="255">
        <f ca="1">SUMPRODUCT((FW25:FW29=FW29)*(FN25:FN29=FN29)*(FQ25:FQ29=FQ29)*(FR25:FR29=FR29)*(FS25:FS29=FS29)*(FT25:FT29&gt;FT29))</f>
        <v>1</v>
      </c>
      <c r="GD29" s="255">
        <f t="shared" ca="1" si="1408"/>
        <v>2</v>
      </c>
      <c r="GE29" s="255" t="str">
        <f ca="1">IF(FH29&lt;&gt;"",INDEX(FH25:FH29,MATCH(5,GD25:GD29,0),0),"")</f>
        <v>Ireland</v>
      </c>
      <c r="GF29" s="255" t="str">
        <f ca="1">IF(FD28&lt;&gt;"",FD28,"")</f>
        <v/>
      </c>
      <c r="GG29" s="255" t="str">
        <f ca="1">IF(GF29&lt;&gt;"",SUMPRODUCT((JC3:JC42=GF29)*(JF3:JF42=GF26)*(JM3:JM42="W"))+SUMPRODUCT((JC3:JC42=GF29)*(JF3:JF42=GF27)*(JM3:JM42="W"))+SUMPRODUCT((JC3:JC42=GF29)*(JF3:JF42=GF28)*(JM3:JM42="W"))+SUMPRODUCT((JC3:JC42=GF26)*(JF3:JF42=GF29)*(JM3:JM42="W"))+SUMPRODUCT((JC3:JC42=GF27)*(JF3:JF42=GF29)*(JM3:JM42="W"))+SUMPRODUCT((JC3:JC42=GF28)*(JF3:JF42=GF29)*(JM3:JM42="W")),"")</f>
        <v/>
      </c>
      <c r="GH29" s="255" t="str">
        <f ca="1">IF(GF29&lt;&gt;"",SUMPRODUCT((JC3:JC42=GF29)*(JF3:JF42=GF26)*(JM3:JM42="D"))+SUMPRODUCT((JC3:JC42=GF29)*(JF3:JF42=GF27)*(JM3:JM42="D"))+SUMPRODUCT((JC3:JC42=GF29)*(JF3:JF42=GF28)*(JM3:JM42="D"))+SUMPRODUCT((JC3:JC42=GF26)*(JF3:JF42=GF29)*(JM3:JM42="D"))+SUMPRODUCT((JC3:JC42=GF27)*(JF3:JF42=GF29)*(JM3:JM42="D"))+SUMPRODUCT((JC3:JC42=GF28)*(JF3:JF42=GF29)*(JM3:JM42="D")),"")</f>
        <v/>
      </c>
      <c r="GI29" s="255" t="str">
        <f ca="1">IF(GF29&lt;&gt;"",SUMPRODUCT((JC3:JC42=GF29)*(JF3:JF42=GF26)*(JM3:JM42="L"))+SUMPRODUCT((JC3:JC42=GF29)*(JF3:JF42=GF27)*(JM3:JM42="L"))+SUMPRODUCT((JC3:JC42=GF29)*(JF3:JF42=GF28)*(JM3:JM42="L"))+SUMPRODUCT((JC3:JC42=GF26)*(JF3:JF42=GF29)*(JM3:JM42="L"))+SUMPRODUCT((JC3:JC42=GF27)*(JF3:JF42=GF29)*(JM3:JM42="L"))+SUMPRODUCT((JC3:JC42=GF28)*(JF3:JF42=GF29)*(JM3:JM42="L")),"")</f>
        <v/>
      </c>
      <c r="GJ29" s="255">
        <f ca="1">IF(GF29&lt;&gt;"",VLOOKUP(GF29,EI4:EM29,5,FALSE),0)</f>
        <v>0</v>
      </c>
      <c r="GK29" s="255">
        <f ca="1">IF(GF29&lt;&gt;"",VLOOKUP(GF29,EI4:EN29,6,FALSE),0)</f>
        <v>0</v>
      </c>
      <c r="GL29" s="255">
        <f ca="1">GJ29-GK29+1000</f>
        <v>1000</v>
      </c>
      <c r="GM29" s="255">
        <f ca="1">IF(GF29&lt;&gt;"",VLOOKUP(GF29,EI4:EP29,8,FALSE),0)</f>
        <v>0</v>
      </c>
      <c r="GN29" s="255">
        <f ca="1">IF(GF29&lt;&gt;"",VLOOKUP(GF29,EI4:EQ29,9,FALSE),0)</f>
        <v>0</v>
      </c>
      <c r="GO29" s="255" t="str">
        <f ca="1">IF(GF29&lt;&gt;"",GM29-GN29+1000,"")</f>
        <v/>
      </c>
      <c r="GP29" s="255" t="str">
        <f ca="1">IF(GF29&lt;&gt;"",VLOOKUP(GF29,EI25:EM29,5,FALSE),"")</f>
        <v/>
      </c>
      <c r="GQ29" s="255" t="str">
        <f ca="1">IF(GF29&lt;&gt;"",VLOOKUP(GF29,EI25:EP29,8,FALSE),"")</f>
        <v/>
      </c>
      <c r="GR29" s="255" t="str">
        <f ca="1">IF(GF29&lt;&gt;"",VLOOKUP(GF29,EI25:EW29,15,FALSE),"")</f>
        <v/>
      </c>
      <c r="GS29" s="255" t="str">
        <f ca="1">IF(GF29&lt;&gt;"",SUMPRODUCT((JC3:JC42=GF29)*(JF3:JF42=GF26)*JI3:JI42)+SUMPRODUCT((JC3:JC42=GF29)*(JF3:JF42=GF27)*JI3:JI42)+SUMPRODUCT((JC3:JC42=GF29)*(JF3:JF42=GF28)*JI3:JI42)+SUMPRODUCT((JC3:JC42=GF26)*(JF3:JF42=GF29)*JJ3:JJ42)+SUMPRODUCT((JC3:JC42=GF27)*(JF3:JF42=GF29)*JJ3:JJ42)+SUMPRODUCT((JC3:JC42=GF28)*(JF3:JF42=GF29)*JJ3:JJ42),"")</f>
        <v/>
      </c>
      <c r="GT29" s="255" t="str">
        <f ca="1">IF(GF29&lt;&gt;"",SUMPRODUCT((JC3:JC42=GF29)*(JF3:JF42=GF26)*JK3:JK42)+SUMPRODUCT((JC3:JC42=GF29)*(JF3:JF42=GF27)*JK3:JK42)+SUMPRODUCT((JC3:JC42=GF29)*(JF3:JF42=GF28)*JK3:JK42)+SUMPRODUCT((JC3:JC42=GF26)*(JF3:JF42=GF29)*JL3:JL42)+SUMPRODUCT((JC3:JC42=GF27)*(JF3:JF42=GF29)*JL3:JL42)+SUMPRODUCT((JC3:JC42=GF28)*(JF3:JF42=GF29)*JL3:JL42),"")</f>
        <v/>
      </c>
      <c r="GU29" s="255" t="str">
        <f ca="1">IF(GF29&lt;&gt;"",GG29*4+GH29*2+GS29+GT29,"")</f>
        <v/>
      </c>
      <c r="GV29" s="255" t="str">
        <f ca="1">IF(GF29&lt;&gt;"",RANK(GU29,GU26:GU29),"")</f>
        <v/>
      </c>
      <c r="GW29" s="255">
        <f ca="1">SUMPRODUCT((GU26:GU29=GU29)*(GL26:GL29&gt;GL29))</f>
        <v>0</v>
      </c>
      <c r="GX29" s="255">
        <f ca="1">SUMPRODUCT((GU26:GU29=GU29)*(GL26:GL29=GL29)*(GO26:GO29&gt;GO29))</f>
        <v>0</v>
      </c>
      <c r="GY29" s="255">
        <f ca="1">SUMPRODUCT((GU25:GU29=GU29)*(GL25:GL29=GL29)*(GO25:GO29=GO29)*(GP25:GP29&gt;GP29))</f>
        <v>0</v>
      </c>
      <c r="GZ29" s="255">
        <f ca="1">SUMPRODUCT((GU25:GU29=GU29)*(GL25:GL29=GL29)*(GO25:GO29=GO29)*(GP25:GP29=GP29)*(GQ25:GQ29&gt;GQ29))</f>
        <v>0</v>
      </c>
      <c r="HA29" s="255">
        <f ca="1">SUMPRODUCT((GU25:GU29=GU29)*(GL25:GL29=GL29)*(GO25:GO29=GO29)*(GP25:GP29=GP29)*(GQ25:GQ29=GQ29)*(GR25:GR29&gt;GR29))</f>
        <v>0</v>
      </c>
      <c r="HB29" s="255" t="str">
        <f t="shared" ca="1" si="1409"/>
        <v/>
      </c>
      <c r="HC29" s="255" t="str">
        <f ca="1">IF(GF29&lt;&gt;"",INDEX(GF26:GF29,MATCH(5,HB26:HB29,0),0),"")</f>
        <v/>
      </c>
      <c r="HD29" s="255" t="str">
        <f ca="1">IF(FE27&lt;&gt;"",FE27,"")</f>
        <v/>
      </c>
      <c r="HE29" s="255" t="str">
        <f ca="1">IF(HD29&lt;&gt;"",SUMPRODUCT((JC3:JC42=HD29)*(JF3:JF42=HD30)*(JM3:JM42="W"))+SUMPRODUCT((JC3:JC42=HD29)*(JF3:JF42=HD27)*(JM3:JM42="W"))+SUMPRODUCT((JC3:JC42=HD29)*(JF3:JF42=HD28)*(JM3:JM42="W"))+SUMPRODUCT((JC3:JC42=HD30)*(JF3:JF42=HD29)*(JN3:JN42="W"))+SUMPRODUCT((JC3:JC42=HD27)*(JF3:JF42=HD29)*(JN3:JN42="W"))+SUMPRODUCT((JC3:JC42=HD28)*(JF3:JF42=HD29)*(JN3:JN42="W")),"")</f>
        <v/>
      </c>
      <c r="HF29" s="255" t="str">
        <f ca="1">IF(HD29&lt;&gt;"",SUMPRODUCT((JC3:JC42=HD29)*(JF3:JF42=HD30)*(JM3:JM42="D"))+SUMPRODUCT((JC3:JC42=HD29)*(JF3:JF42=HD27)*(JM3:JM42="D"))+SUMPRODUCT((JC3:JC42=HD29)*(JF3:JF42=HD28)*(JM3:JM42="D"))+SUMPRODUCT((JC3:JC42=HD30)*(JF3:JF42=HD29)*(JM3:JM42="D"))+SUMPRODUCT((JC3:JC42=HD27)*(JF3:JF42=HD29)*(JM3:JM42="D"))+SUMPRODUCT((JC3:JC42=HD28)*(JF3:JF42=HD29)*(JM3:JM42="D")),"")</f>
        <v/>
      </c>
      <c r="HG29" s="255" t="str">
        <f ca="1">IF(HD29&lt;&gt;"",SUMPRODUCT((JC3:JC42=HD29)*(JF3:JF42=HD30)*(JM3:JM42="L"))+SUMPRODUCT((JC3:JC42=HD29)*(JF3:JF42=HD27)*(JM3:JM42="L"))+SUMPRODUCT((JC3:JC42=HD29)*(JF3:JF42=HD28)*(JM3:JM42="L"))+SUMPRODUCT((JC3:JC42=HD30)*(JF3:JF42=HD29)*(JN3:JN42="L"))+SUMPRODUCT((JC3:JC42=HD27)*(JF3:JF42=HD29)*(JN3:JN42="L"))+SUMPRODUCT((JC3:JC42=HD28)*(JF3:JF42=HD29)*(JN3:JN42="L")),"")</f>
        <v/>
      </c>
      <c r="HH29" s="255">
        <f ca="1">IF(HD29&lt;&gt;"",VLOOKUP(HD29,EI4:EM29,5,FALSE),0)</f>
        <v>0</v>
      </c>
      <c r="HI29" s="255">
        <f ca="1">IF(HD29&lt;&gt;"",VLOOKUP(HD29,EI4:EN29,6,FALSE),0)</f>
        <v>0</v>
      </c>
      <c r="HJ29" s="255">
        <f ca="1">HH29-HI29+1000</f>
        <v>1000</v>
      </c>
      <c r="HK29" s="255">
        <f ca="1">IF(HD29&lt;&gt;"",VLOOKUP(HD29,EI4:EP29,8,FALSE),0)</f>
        <v>0</v>
      </c>
      <c r="HL29" s="255">
        <f ca="1">IF(HD29&lt;&gt;"",VLOOKUP(HD29,EI4:EQ29,9,FALSE),0)</f>
        <v>0</v>
      </c>
      <c r="HM29" s="255" t="str">
        <f ca="1">IF(HD29&lt;&gt;"",HK29-HL29+1000,"")</f>
        <v/>
      </c>
      <c r="HN29" s="255" t="str">
        <f ca="1">IF(HD29&lt;&gt;"",VLOOKUP(HD29,EI25:EM29,5,FALSE),"")</f>
        <v/>
      </c>
      <c r="HO29" s="255" t="str">
        <f ca="1">IF(HD29&lt;&gt;"",VLOOKUP(HD29,EI25:EP29,8,FALSE),"")</f>
        <v/>
      </c>
      <c r="HP29" s="255" t="str">
        <f ca="1">IF(HD29&lt;&gt;"",VLOOKUP(HD29,EI25:EW29,15,FALSE),"")</f>
        <v/>
      </c>
      <c r="HQ29" s="255" t="str">
        <f ca="1">IF(HD29&lt;&gt;"",SUMPRODUCT((JC3:JC42=HD29)*(JF3:JF42=HD30)*JI3:JI42)+SUMPRODUCT((JC3:JC42=HD29)*(JF3:JF42=HD27)*JI3:JI42)+SUMPRODUCT((JC3:JC42=HD29)*(JF3:JF42=HD28)*JI3:JI42)+SUMPRODUCT((JC3:JC42=HD30)*(JF3:JF42=HD29)*JJ3:JJ42)+SUMPRODUCT((JC3:JC42=HD27)*(JF3:JF42=HD29)*JJ3:JJ42)+SUMPRODUCT((JC3:JC42=HD28)*(JF3:JF42=HD29)*JJ3:JJ42),"")</f>
        <v/>
      </c>
      <c r="HR29" s="255" t="str">
        <f ca="1">IF(HD29&lt;&gt;"",SUMPRODUCT((JC3:JC42=HD29)*(JF3:JF42=HD30)*JK3:JK42)+SUMPRODUCT((JC3:JC42=HD29)*(JF3:JF42=HD27)*JK3:JK42)+SUMPRODUCT((JC3:JC42=HD29)*(JF3:JF42=HD28)*JK3:JK42)+SUMPRODUCT((JC3:JC42=HD30)*(JF3:JF42=HD29)*JL3:JL42)+SUMPRODUCT((JC3:JC42=HD27)*(JF3:JF42=HD29)*JL3:JL42)+SUMPRODUCT((JC3:JC42=HD28)*(JF3:JF42=HD29)*JL3:JL42),"")</f>
        <v/>
      </c>
      <c r="HS29" s="255" t="str">
        <f ca="1">IF(HD29&lt;&gt;"",HE29*4+HF29*2+HQ29+HR29,"")</f>
        <v/>
      </c>
      <c r="HT29" s="255" t="str">
        <f ca="1">IF(HD29&lt;&gt;"",RANK(HS29,HS27:HS30),"")</f>
        <v/>
      </c>
      <c r="HU29" s="255">
        <f ca="1">SUMPRODUCT((HS27:HS30=HS29)*(HJ27:HJ30&gt;HJ29))</f>
        <v>0</v>
      </c>
      <c r="HV29" s="255">
        <f ca="1">SUMPRODUCT((HS27:HS30=HS29)*(HJ27:HJ30=HJ29)*(HM27:HM30&gt;HM29))</f>
        <v>0</v>
      </c>
      <c r="HW29" s="255">
        <f ca="1">SUMPRODUCT((HS25:HS29=HS29)*(HJ25:HJ29=HJ29)*(HM25:HM29=HM29)*(HN25:HN29&gt;HN29))</f>
        <v>0</v>
      </c>
      <c r="HX29" s="255">
        <f ca="1">SUMPRODUCT((HS25:HS29=HS29)*(HJ25:HJ29=HJ29)*(HM25:HM29=HM29)*(HN25:HN29=HN29)*(HO25:HO29&gt;HO29))</f>
        <v>0</v>
      </c>
      <c r="HY29" s="255">
        <f ca="1">SUMPRODUCT((HS25:HS29=HS29)*(HJ25:HJ29=HJ29)*(HM25:HM29=HM29)*(HN25:HN29=HN29)*(HO25:HO29=HO29)*(HP25:HP29&gt;HP29))</f>
        <v>0</v>
      </c>
      <c r="HZ29" s="255" t="str">
        <f t="shared" ca="1" si="1541"/>
        <v/>
      </c>
      <c r="IA29" s="255" t="str">
        <f ca="1">IF(HD29&lt;&gt;"",INDEX(HD27:HD29,MATCH(5,HZ27:HZ29,0),0),"")</f>
        <v/>
      </c>
      <c r="IB29" s="255" t="str">
        <f ca="1">IF(FF26&lt;&gt;"",FF26,"")</f>
        <v/>
      </c>
      <c r="IC29" s="255">
        <f ca="1">SUMPRODUCT((JC3:JC42=IB29)*(JF3:JF42=IB30)*(JM3:JM42="W"))+SUMPRODUCT((JC3:JC42=IB29)*(JF3:JF42=IB31)*(JM3:JM42="W"))+SUMPRODUCT((JC3:JC42=IB29)*(JF3:JF42=IB28)*(JM3:JM42="W"))+SUMPRODUCT((JC3:JC42=IB30)*(JF3:JF42=IB29)*(JN3:JN42="W"))+SUMPRODUCT((JC3:JC42=IB31)*(JF3:JF42=IB29)*(JN3:JN42="W"))+SUMPRODUCT((JC3:JC42=IB28)*(JF3:JF42=IB29)*(JN3:JN42="W"))</f>
        <v>0</v>
      </c>
      <c r="ID29" s="255">
        <f ca="1">SUMPRODUCT((JC3:JC42=IB29)*(JF3:JF42=IB30)*(JM3:JM42="D"))+SUMPRODUCT((JC3:JC42=IB29)*(JF3:JF42=IB31)*(JM3:JM42="D"))+SUMPRODUCT((JC3:JC42=IB29)*(JF3:JF42=IB28)*(JM3:JM42="D"))+SUMPRODUCT((JC3:JC42=IB30)*(JF3:JF42=IB29)*(JM3:JM42="D"))+SUMPRODUCT((JC3:JC42=IB31)*(JF3:JF42=IB29)*(JM3:JM42="D"))+SUMPRODUCT((JC3:JC42=IB28)*(JF3:JF42=IB29)*(JM3:JM42="D"))</f>
        <v>0</v>
      </c>
      <c r="IE29" s="255">
        <f ca="1">SUMPRODUCT((JC3:JC42=IB29)*(JF3:JF42=IB30)*(JM3:JM42="L"))+SUMPRODUCT((JC3:JC42=IB29)*(JF3:JF42=IB31)*(JM3:JM42="L"))+SUMPRODUCT((JC3:JC42=IB29)*(JF3:JF42=IB28)*(JM3:JM42="L"))+SUMPRODUCT((JC3:JC42=IB30)*(JF3:JF42=IB29)*(JN3:JN42="L"))+SUMPRODUCT((JC3:JC42=IB31)*(JF3:JF42=IB29)*(JN3:JN42="L"))+SUMPRODUCT((JC3:JC42=IB28)*(JF3:JF42=IB29)*(JN3:JN42="L"))</f>
        <v>0</v>
      </c>
      <c r="IF29" s="255">
        <f ca="1">IF(IB29&lt;&gt;"",VLOOKUP(IB29,EI4:EM29,5,FALSE),0)</f>
        <v>0</v>
      </c>
      <c r="IG29" s="255">
        <f ca="1">IF(IB29&lt;&gt;"",VLOOKUP(IB29,EI4:EN29,6,FALSE),0)</f>
        <v>0</v>
      </c>
      <c r="IH29" s="255">
        <f ca="1">IF29-IG29+1000</f>
        <v>1000</v>
      </c>
      <c r="II29" s="255">
        <f ca="1">IF(IB29&lt;&gt;"",VLOOKUP(IB29,EI4:EP29,8,FALSE),0)</f>
        <v>0</v>
      </c>
      <c r="IJ29" s="255">
        <f ca="1">IF(IB29&lt;&gt;"",VLOOKUP(IB29,EI4:EQ29,9,FALSE),0)</f>
        <v>0</v>
      </c>
      <c r="IK29" s="255">
        <f t="shared" ref="IK29" ca="1" si="1620">II29-IJ29+1000</f>
        <v>1000</v>
      </c>
      <c r="IL29" s="255" t="str">
        <f ca="1">IF(IB29&lt;&gt;"",VLOOKUP(IB29,EI25:EM29,5,FALSE),"")</f>
        <v/>
      </c>
      <c r="IM29" s="255" t="str">
        <f ca="1">IF(IB29&lt;&gt;"",VLOOKUP(IB29,EI25:EP29,8,FALSE),"")</f>
        <v/>
      </c>
      <c r="IN29" s="255" t="str">
        <f ca="1">IF(IB29&lt;&gt;"",VLOOKUP(IB29,EI25:EW29,15,FALSE),"")</f>
        <v/>
      </c>
      <c r="IO29" s="255">
        <f ca="1">SUMPRODUCT((JC3:JC42=IB29)*(JF3:JF42=IB30)*JI3:JI42)+SUMPRODUCT((JC3:JC42=IB29)*(JF3:JF42=IB31)*JI3:JI42)+SUMPRODUCT((JC3:JC42=IB29)*(JF3:JF42=IB28)*JI3:JI42)+SUMPRODUCT((JC3:JC42=IB30)*(JF3:JF42=IB29)*JJ3:JJ42)+SUMPRODUCT((JC3:JC42=IB31)*(JF3:JF42=IB29)*JJ3:JJ42)+SUMPRODUCT((JC3:JC42=IB28)*(JF3:JF42=IB29)*JJ3:JJ42)</f>
        <v>0</v>
      </c>
      <c r="IP29" s="255">
        <f ca="1">SUMPRODUCT((JC3:JC42=IB29)*(JF3:JF42=IB30)*JK3:JK42)+SUMPRODUCT((JC3:JC42=IB29)*(JF3:JF42=IB31)*JK3:JK42)+SUMPRODUCT((JC3:JC42=IB29)*(JF3:JF42=IB28)*JK3:JK42)+SUMPRODUCT((JC3:JC42=IB30)*(JF3:JF42=IB29)*JL3:JL42)+SUMPRODUCT((JC3:JC42=IB31)*(JF3:JF42=IB29)*JL3:JL42)+SUMPRODUCT((JC3:JC42=IB28)*(JF3:JF42=IB29)*JL3:JL42)</f>
        <v>0</v>
      </c>
      <c r="IQ29" s="255">
        <f t="shared" ref="IQ29" ca="1" si="1621">IC29*4+ID29*2+IO29+IP29</f>
        <v>0</v>
      </c>
      <c r="IR29" s="255" t="str">
        <f ca="1">IF(IB29&lt;&gt;"",RANK(IQ29,IQ28:IQ31),"")</f>
        <v/>
      </c>
      <c r="IS29" s="255">
        <f ca="1">SUMPRODUCT((IQ28:IQ31=IQ29)*(IH28:IH31&gt;IH29))</f>
        <v>0</v>
      </c>
      <c r="IT29" s="255">
        <f ca="1">SUMPRODUCT((IQ28:IQ31=IQ29)*(IH28:IH31=IH29)*(IK28:IK31&gt;IK29))</f>
        <v>0</v>
      </c>
      <c r="IU29" s="255">
        <f ca="1">SUMPRODUCT((IQ25:IQ29=IQ29)*(IH25:IH29=IH29)*(IK25:IK29=IK29)*(IL25:IL29&gt;IL29))</f>
        <v>0</v>
      </c>
      <c r="IV29" s="255">
        <f ca="1">SUMPRODUCT((IQ25:IQ29=IQ29)*(IH25:IH29=IH29)*(IK25:IK29=IK29)*(IL25:IL29=IL29)*(IM25:IM29&gt;IM29))</f>
        <v>0</v>
      </c>
      <c r="IW29" s="255">
        <f ca="1">SUMPRODUCT((IQ25:IQ29=IQ29)*(IH25:IH29=IH29)*(IK25:IK29=IK29)*(IL25:IL29=IL29)*(IM25:IM29=IM29)*(IN25:IN29&gt;IN29))</f>
        <v>0</v>
      </c>
      <c r="IX29" s="255" t="str">
        <f t="shared" ca="1" si="1575"/>
        <v/>
      </c>
      <c r="IY29" s="255" t="str">
        <f ca="1">IF(IB28&lt;&gt;"",IF(IB28=IY28,IB29,IB28),"")</f>
        <v/>
      </c>
      <c r="IZ29" s="255" t="str">
        <f ca="1">IF(IY29&lt;&gt;"",IY29,IF(IA29&lt;&gt;"",IA29,IF(HC29&lt;&gt;"",HC29,IF(GE29&lt;&gt;"",GE29,FA29))))</f>
        <v>Ireland</v>
      </c>
      <c r="JA29" s="255">
        <v>5</v>
      </c>
      <c r="JB29" s="255">
        <v>27</v>
      </c>
      <c r="JC29" s="255" t="str">
        <f t="shared" si="18"/>
        <v>Argentina</v>
      </c>
      <c r="JD29" s="255" t="str">
        <f ca="1">IF(OFFSET('All Players'!$W36,0,JD$1)&lt;&gt;"",OFFSET('All Players'!$W36,0,JD$1),"")</f>
        <v/>
      </c>
      <c r="JE29" s="255" t="str">
        <f ca="1">IF(OFFSET('All Players'!$Y36,0,JD$1)&lt;&gt;"",OFFSET('All Players'!$Y36,0,JD$1),"")</f>
        <v/>
      </c>
      <c r="JF29" s="255" t="str">
        <f t="shared" si="19"/>
        <v>Tonga</v>
      </c>
      <c r="JG29" s="255" t="str">
        <f ca="1">IF(OFFSET('All Players'!$AA36,0,JF$1)&lt;&gt;"",OFFSET('All Players'!$AA36,0,JF$1),"")</f>
        <v/>
      </c>
      <c r="JH29" s="255" t="str">
        <f ca="1">IF(OFFSET('All Players'!$AC36,0,JG$1)&lt;&gt;"",OFFSET('All Players'!$AC36,0,JG$1),"")</f>
        <v/>
      </c>
      <c r="JI29" s="255">
        <f t="shared" ca="1" si="20"/>
        <v>0</v>
      </c>
      <c r="JJ29" s="255">
        <f t="shared" ca="1" si="21"/>
        <v>0</v>
      </c>
      <c r="JK29" s="255">
        <f t="shared" ca="1" si="22"/>
        <v>0</v>
      </c>
      <c r="JL29" s="255">
        <f t="shared" ca="1" si="23"/>
        <v>0</v>
      </c>
      <c r="JM29" s="255" t="str">
        <f t="shared" ca="1" si="24"/>
        <v/>
      </c>
      <c r="JN29" s="255" t="str">
        <f t="shared" ca="1" si="25"/>
        <v/>
      </c>
      <c r="JO29" s="255">
        <f ca="1">VLOOKUP(JP29,OG25:OH29,2,FALSE)</f>
        <v>2</v>
      </c>
      <c r="JP29" s="255" t="s">
        <v>47</v>
      </c>
      <c r="JQ29" s="255">
        <f t="shared" ca="1" si="1267"/>
        <v>0</v>
      </c>
      <c r="JR29" s="255">
        <f t="shared" ca="1" si="1268"/>
        <v>0</v>
      </c>
      <c r="JS29" s="255">
        <f t="shared" ca="1" si="1269"/>
        <v>0</v>
      </c>
      <c r="JT29" s="255">
        <f t="shared" ca="1" si="1270"/>
        <v>0</v>
      </c>
      <c r="JU29" s="255">
        <f t="shared" ca="1" si="1410"/>
        <v>0</v>
      </c>
      <c r="JV29" s="255">
        <f t="shared" ca="1" si="1271"/>
        <v>1000</v>
      </c>
      <c r="JW29" s="255">
        <f t="shared" ca="1" si="1411"/>
        <v>0</v>
      </c>
      <c r="JX29" s="255">
        <f t="shared" ca="1" si="1412"/>
        <v>0</v>
      </c>
      <c r="JY29" s="255">
        <f t="shared" ca="1" si="1272"/>
        <v>1000</v>
      </c>
      <c r="JZ29" s="255">
        <f t="shared" ca="1" si="1273"/>
        <v>0</v>
      </c>
      <c r="KA29" s="255">
        <f ca="1">SUMIF(OJ:OJ,JP29,OP:OP)+SUMIF(OM:OM,JP29,OQ:OQ)</f>
        <v>0</v>
      </c>
      <c r="KB29" s="255">
        <f ca="1">SUMIF(OJ:OJ,JP29,OR:OR)+SUMIF(OM:OM,JP29,OS:OS)</f>
        <v>0</v>
      </c>
      <c r="KC29" s="255">
        <f t="shared" ca="1" si="1274"/>
        <v>0</v>
      </c>
      <c r="KD29" s="255">
        <v>17</v>
      </c>
      <c r="KE29" s="255">
        <f t="shared" ca="1" si="1413"/>
        <v>1</v>
      </c>
      <c r="KG29" s="255">
        <f ca="1">RANK(KC29,KC$25:KC$29)+COUNTIF(KC$25:KC29,KC29)-1</f>
        <v>5</v>
      </c>
      <c r="KH29" s="255" t="str">
        <f ca="1">INDEX(JP$25:JP$29,MATCH(5,KG$25:KG$29,0),0)</f>
        <v>Romania</v>
      </c>
      <c r="KI29" s="255">
        <f t="shared" ca="1" si="1414"/>
        <v>1</v>
      </c>
      <c r="KJ29" s="255" t="str">
        <f ca="1">IF(AND(KJ28&lt;&gt;"",KI29=1),KH29,"")</f>
        <v>Romania</v>
      </c>
      <c r="KO29" s="255" t="str">
        <f t="shared" ca="1" si="1415"/>
        <v>Romania</v>
      </c>
      <c r="KP29" s="255">
        <f ca="1">SUMPRODUCT((OJ3:OJ42=KO29)*(OM3:OM42=KO25)*(OT3:OT42="W"))+SUMPRODUCT((OJ3:OJ42=KO29)*(OM3:OM42=KO26)*(OT3:OT42="W"))+SUMPRODUCT((OJ3:OJ42=KO29)*(OM3:OM42=KO27)*(OT3:OT42="W"))+SUMPRODUCT((OJ3:OJ42=KO29)*(OM3:OM42=KO28)*(OT3:OT42="W"))+SUMPRODUCT((OJ3:OJ42=KO25)*(OM3:OM42=KO29)*(OU3:OU42="W"))+SUMPRODUCT((OJ3:OJ42=KO26)*(OM3:OM42=KO29)*(OU3:OU42="W"))+SUMPRODUCT((OJ3:OJ42=KO27)*(OM3:OM42=KO29)*(OU3:OU42="W"))+SUMPRODUCT((OJ3:OJ42=KO28)*(OM3:OM42=KO29)*(OU3:OU42="W"))</f>
        <v>0</v>
      </c>
      <c r="KQ29" s="255">
        <f ca="1">SUMPRODUCT((OJ3:OJ42=KO29)*(OM3:OM42=KO25)*(OT3:OT42="D"))+SUMPRODUCT((OJ3:OJ42=KO29)*(OM3:OM42=KO26)*(OT3:OT42="D"))+SUMPRODUCT((OJ3:OJ42=KO29)*(OM3:OM42=KO27)*(OT3:OT42="D"))+SUMPRODUCT((OJ3:OJ42=KO29)*(OM3:OM42=KO28)*(OT3:OT42="D"))+SUMPRODUCT((OJ3:OJ42=KO25)*(OM3:OM42=KO29)*(OT3:OT42="D"))+SUMPRODUCT((OJ3:OJ42=KO26)*(OM3:OM42=KO29)*(OT3:OT42="D"))+SUMPRODUCT((OJ3:OJ42=KO27)*(OM3:OM42=KO29)*(OT3:OT42="D"))+SUMPRODUCT((OJ3:OJ42=KO28)*(OM3:OM42=KO29)*(OT3:OT42="D"))</f>
        <v>0</v>
      </c>
      <c r="KR29" s="255">
        <f ca="1">SUMPRODUCT((OJ3:OJ42=KO29)*(OM3:OM42=KO25)*(OT3:OT42="L"))+SUMPRODUCT((OJ3:OJ42=KO29)*(OM3:OM42=KO26)*(OT3:OT42="L"))+SUMPRODUCT((OJ3:OJ42=KO29)*(OM3:OM42=KO27)*(OT3:OT42="L"))+SUMPRODUCT((OJ3:OJ42=KO29)*(OM3:OM42=KO28)*(OT3:OT42="L"))+SUMPRODUCT((OJ3:OJ42=KO25)*(OM3:OM42=KO29)*(OU3:OU42="L"))+SUMPRODUCT((OJ3:OJ42=KO26)*(OM3:OM42=KO29)*(OU3:OU42="L"))+SUMPRODUCT((OJ3:OJ42=KO27)*(OM3:OM42=KO29)*(OU3:OU42="L"))+SUMPRODUCT((OJ3:OJ42=KO28)*(OM3:OM42=KO29)*(OU3:OU42="L"))</f>
        <v>0</v>
      </c>
      <c r="KS29" s="255">
        <f ca="1">IF(KO29&lt;&gt;"",VLOOKUP(KO29,JP4:JT29,5,FALSE),0)</f>
        <v>0</v>
      </c>
      <c r="KT29" s="255">
        <f ca="1">IF(KO29&lt;&gt;"",VLOOKUP(KO29,JP4:JU29,6,FALSE),0)</f>
        <v>0</v>
      </c>
      <c r="KU29" s="255">
        <f ca="1">KS29-KT29+1000</f>
        <v>1000</v>
      </c>
      <c r="KV29" s="255">
        <f ca="1">IF(KO29&lt;&gt;"",VLOOKUP(KO29,JP4:JW29,8,FALSE),0)</f>
        <v>0</v>
      </c>
      <c r="KW29" s="255">
        <f ca="1">IF(KO29&lt;&gt;"",VLOOKUP(KO29,JP4:JX29,9,FALSE),0)</f>
        <v>0</v>
      </c>
      <c r="KX29" s="255">
        <f ca="1">IF(KO29&lt;&gt;"",KV29-KW29+1000,"")</f>
        <v>1000</v>
      </c>
      <c r="KY29" s="255">
        <f ca="1">IF(KO29&lt;&gt;"",VLOOKUP(KO29,JP25:JT29,5,FALSE),"")</f>
        <v>0</v>
      </c>
      <c r="KZ29" s="255">
        <f ca="1">IF(KO29&lt;&gt;"",VLOOKUP(KO29,JP25:JW29,8,FALSE),"")</f>
        <v>0</v>
      </c>
      <c r="LA29" s="255">
        <f ca="1">IF(KO29&lt;&gt;"",VLOOKUP(KO29,JP25:KD29,15,FALSE),"")</f>
        <v>17</v>
      </c>
      <c r="LB29" s="255">
        <f ca="1">SUMPRODUCT((OJ3:OJ42=KO29)*(OM3:OM42=KO25)*OP3:OP42)+SUMPRODUCT((OJ3:OJ42=KO29)*(OM3:OM42=KO26)*OP3:OP42)+SUMPRODUCT((OJ3:OJ42=KO29)*(OM3:OM42=KO27)*OP3:OP42)+SUMPRODUCT((OJ3:OJ42=KO29)*(OM3:OM42=KO28)*OP3:OP42)+SUMPRODUCT((OJ3:OJ42=KO25)*(OM3:OM42=KO29)*OQ3:OQ42)+SUMPRODUCT((OJ3:OJ42=KO26)*(OM3:OM42=KO29)*OQ3:OQ42)+SUMPRODUCT((OJ3:OJ42=KO27)*(OM3:OM42=KO29)*OQ3:OQ42)+SUMPRODUCT((OJ3:OJ42=KO28)*(OM3:OM42=KO29)*OQ3:OQ42)</f>
        <v>0</v>
      </c>
      <c r="LC29" s="255">
        <f ca="1">SUMPRODUCT((OJ3:OJ42=KO29)*(OM3:OM42=KO25)*OR3:OR42)+SUMPRODUCT((OJ3:OJ42=KO29)*(OM3:OM42=KO26)*OR3:OR42)+SUMPRODUCT((OJ3:OJ42=KO29)*(OM3:OM42=KO27)*OR3:OR42)+SUMPRODUCT((OJ3:OJ42=KO29)*(OM3:OM42=KO28)*OR3:OR42)+SUMPRODUCT((OJ3:OJ42=KO25)*(OM3:OM42=KO29)*OS3:OS42)+SUMPRODUCT((OJ3:OJ42=KO26)*(OM3:OM42=KO29)*OS3:OS42)+SUMPRODUCT((OJ3:OJ42=KO27)*(OM3:OM42=KO29)*OS3:OS42)+SUMPRODUCT((OJ3:OJ42=KO28)*(OM3:OM42=KO29)*OS3:OS42)</f>
        <v>0</v>
      </c>
      <c r="LD29" s="255">
        <f ca="1">IF(KO29&lt;&gt;"",KP29*4+KQ29*2+LB29+LC29,"")</f>
        <v>0</v>
      </c>
      <c r="LE29" s="255">
        <f ca="1">IF(KO29&lt;&gt;"",RANK(LD29,LD25:LD29),"")</f>
        <v>1</v>
      </c>
      <c r="LF29" s="255">
        <f ca="1">SUMPRODUCT((LD25:LD29=LD29)*(KU25:KU29&gt;KU29))</f>
        <v>0</v>
      </c>
      <c r="LG29" s="255">
        <f ca="1">SUMPRODUCT((LD25:LD29=LD29)*(KU25:KU29=KU29)*(KX25:KX29&gt;KX29))</f>
        <v>0</v>
      </c>
      <c r="LH29" s="255">
        <f ca="1">SUMPRODUCT((LD25:LD29=LD29)*(KU25:KU29=KU29)*(KX25:KX29=KX29)*(KY25:KY29&gt;KY29))</f>
        <v>0</v>
      </c>
      <c r="LI29" s="255">
        <f ca="1">SUMPRODUCT((LD25:LD29=LD29)*(KU25:KU29=KU29)*(KX25:KX29=KX29)*(KY25:KY29=KY29)*(KZ25:KZ29&gt;KZ29))</f>
        <v>0</v>
      </c>
      <c r="LJ29" s="255">
        <f ca="1">SUMPRODUCT((LD25:LD29=LD29)*(KU25:KU29=KU29)*(KX25:KX29=KX29)*(KY25:KY29=KY29)*(KZ25:KZ29=KZ29)*(LA25:LA29&gt;LA29))</f>
        <v>1</v>
      </c>
      <c r="LK29" s="255">
        <f t="shared" ca="1" si="1418"/>
        <v>2</v>
      </c>
      <c r="LL29" s="255" t="str">
        <f ca="1">IF(KO29&lt;&gt;"",INDEX(KO25:KO29,MATCH(5,LK25:LK29,0),0),"")</f>
        <v>Ireland</v>
      </c>
      <c r="LM29" s="255" t="str">
        <f ca="1">IF(KK28&lt;&gt;"",KK28,"")</f>
        <v/>
      </c>
      <c r="LN29" s="255" t="str">
        <f ca="1">IF(LM29&lt;&gt;"",SUMPRODUCT((OJ3:OJ42=LM29)*(OM3:OM42=LM26)*(OT3:OT42="W"))+SUMPRODUCT((OJ3:OJ42=LM29)*(OM3:OM42=LM27)*(OT3:OT42="W"))+SUMPRODUCT((OJ3:OJ42=LM29)*(OM3:OM42=LM28)*(OT3:OT42="W"))+SUMPRODUCT((OJ3:OJ42=LM26)*(OM3:OM42=LM29)*(OT3:OT42="W"))+SUMPRODUCT((OJ3:OJ42=LM27)*(OM3:OM42=LM29)*(OT3:OT42="W"))+SUMPRODUCT((OJ3:OJ42=LM28)*(OM3:OM42=LM29)*(OT3:OT42="W")),"")</f>
        <v/>
      </c>
      <c r="LO29" s="255" t="str">
        <f ca="1">IF(LM29&lt;&gt;"",SUMPRODUCT((OJ3:OJ42=LM29)*(OM3:OM42=LM26)*(OT3:OT42="D"))+SUMPRODUCT((OJ3:OJ42=LM29)*(OM3:OM42=LM27)*(OT3:OT42="D"))+SUMPRODUCT((OJ3:OJ42=LM29)*(OM3:OM42=LM28)*(OT3:OT42="D"))+SUMPRODUCT((OJ3:OJ42=LM26)*(OM3:OM42=LM29)*(OT3:OT42="D"))+SUMPRODUCT((OJ3:OJ42=LM27)*(OM3:OM42=LM29)*(OT3:OT42="D"))+SUMPRODUCT((OJ3:OJ42=LM28)*(OM3:OM42=LM29)*(OT3:OT42="D")),"")</f>
        <v/>
      </c>
      <c r="LP29" s="255" t="str">
        <f ca="1">IF(LM29&lt;&gt;"",SUMPRODUCT((OJ3:OJ42=LM29)*(OM3:OM42=LM26)*(OT3:OT42="L"))+SUMPRODUCT((OJ3:OJ42=LM29)*(OM3:OM42=LM27)*(OT3:OT42="L"))+SUMPRODUCT((OJ3:OJ42=LM29)*(OM3:OM42=LM28)*(OT3:OT42="L"))+SUMPRODUCT((OJ3:OJ42=LM26)*(OM3:OM42=LM29)*(OT3:OT42="L"))+SUMPRODUCT((OJ3:OJ42=LM27)*(OM3:OM42=LM29)*(OT3:OT42="L"))+SUMPRODUCT((OJ3:OJ42=LM28)*(OM3:OM42=LM29)*(OT3:OT42="L")),"")</f>
        <v/>
      </c>
      <c r="LQ29" s="255">
        <f ca="1">IF(LM29&lt;&gt;"",VLOOKUP(LM29,JP4:JT29,5,FALSE),0)</f>
        <v>0</v>
      </c>
      <c r="LR29" s="255">
        <f ca="1">IF(LM29&lt;&gt;"",VLOOKUP(LM29,JP4:JU29,6,FALSE),0)</f>
        <v>0</v>
      </c>
      <c r="LS29" s="255">
        <f ca="1">LQ29-LR29+1000</f>
        <v>1000</v>
      </c>
      <c r="LT29" s="255">
        <f ca="1">IF(LM29&lt;&gt;"",VLOOKUP(LM29,JP4:JW29,8,FALSE),0)</f>
        <v>0</v>
      </c>
      <c r="LU29" s="255">
        <f ca="1">IF(LM29&lt;&gt;"",VLOOKUP(LM29,JP4:JX29,9,FALSE),0)</f>
        <v>0</v>
      </c>
      <c r="LV29" s="255" t="str">
        <f ca="1">IF(LM29&lt;&gt;"",LT29-LU29+1000,"")</f>
        <v/>
      </c>
      <c r="LW29" s="255" t="str">
        <f ca="1">IF(LM29&lt;&gt;"",VLOOKUP(LM29,JP25:JT29,5,FALSE),"")</f>
        <v/>
      </c>
      <c r="LX29" s="255" t="str">
        <f ca="1">IF(LM29&lt;&gt;"",VLOOKUP(LM29,JP25:JW29,8,FALSE),"")</f>
        <v/>
      </c>
      <c r="LY29" s="255" t="str">
        <f ca="1">IF(LM29&lt;&gt;"",VLOOKUP(LM29,JP25:KD29,15,FALSE),"")</f>
        <v/>
      </c>
      <c r="LZ29" s="255" t="str">
        <f ca="1">IF(LM29&lt;&gt;"",SUMPRODUCT((OJ3:OJ42=LM29)*(OM3:OM42=LM26)*OP3:OP42)+SUMPRODUCT((OJ3:OJ42=LM29)*(OM3:OM42=LM27)*OP3:OP42)+SUMPRODUCT((OJ3:OJ42=LM29)*(OM3:OM42=LM28)*OP3:OP42)+SUMPRODUCT((OJ3:OJ42=LM26)*(OM3:OM42=LM29)*OQ3:OQ42)+SUMPRODUCT((OJ3:OJ42=LM27)*(OM3:OM42=LM29)*OQ3:OQ42)+SUMPRODUCT((OJ3:OJ42=LM28)*(OM3:OM42=LM29)*OQ3:OQ42),"")</f>
        <v/>
      </c>
      <c r="MA29" s="255" t="str">
        <f ca="1">IF(LM29&lt;&gt;"",SUMPRODUCT((OJ3:OJ42=LM29)*(OM3:OM42=LM26)*OR3:OR42)+SUMPRODUCT((OJ3:OJ42=LM29)*(OM3:OM42=LM27)*OR3:OR42)+SUMPRODUCT((OJ3:OJ42=LM29)*(OM3:OM42=LM28)*OR3:OR42)+SUMPRODUCT((OJ3:OJ42=LM26)*(OM3:OM42=LM29)*OS3:OS42)+SUMPRODUCT((OJ3:OJ42=LM27)*(OM3:OM42=LM29)*OS3:OS42)+SUMPRODUCT((OJ3:OJ42=LM28)*(OM3:OM42=LM29)*OS3:OS42),"")</f>
        <v/>
      </c>
      <c r="MB29" s="255" t="str">
        <f ca="1">IF(LM29&lt;&gt;"",LN29*4+LO29*2+LZ29+MA29,"")</f>
        <v/>
      </c>
      <c r="MC29" s="255" t="str">
        <f ca="1">IF(LM29&lt;&gt;"",RANK(MB29,MB26:MB29),"")</f>
        <v/>
      </c>
      <c r="MD29" s="255">
        <f ca="1">SUMPRODUCT((MB26:MB29=MB29)*(LS26:LS29&gt;LS29))</f>
        <v>0</v>
      </c>
      <c r="ME29" s="255">
        <f ca="1">SUMPRODUCT((MB26:MB29=MB29)*(LS26:LS29=LS29)*(LV26:LV29&gt;LV29))</f>
        <v>0</v>
      </c>
      <c r="MF29" s="255">
        <f ca="1">SUMPRODUCT((MB25:MB29=MB29)*(LS25:LS29=LS29)*(LV25:LV29=LV29)*(LW25:LW29&gt;LW29))</f>
        <v>0</v>
      </c>
      <c r="MG29" s="255">
        <f ca="1">SUMPRODUCT((MB25:MB29=MB29)*(LS25:LS29=LS29)*(LV25:LV29=LV29)*(LW25:LW29=LW29)*(LX25:LX29&gt;LX29))</f>
        <v>0</v>
      </c>
      <c r="MH29" s="255">
        <f ca="1">SUMPRODUCT((MB25:MB29=MB29)*(LS25:LS29=LS29)*(LV25:LV29=LV29)*(LW25:LW29=LW29)*(LX25:LX29=LX29)*(LY25:LY29&gt;LY29))</f>
        <v>0</v>
      </c>
      <c r="MI29" s="255" t="str">
        <f t="shared" ca="1" si="1419"/>
        <v/>
      </c>
      <c r="MJ29" s="255" t="str">
        <f ca="1">IF(LM29&lt;&gt;"",INDEX(LM26:LM29,MATCH(5,MI26:MI29,0),0),"")</f>
        <v/>
      </c>
      <c r="MK29" s="255" t="str">
        <f ca="1">IF(KL27&lt;&gt;"",KL27,"")</f>
        <v/>
      </c>
      <c r="ML29" s="255" t="str">
        <f ca="1">IF(MK29&lt;&gt;"",SUMPRODUCT((OJ3:OJ42=MK29)*(OM3:OM42=MK30)*(OT3:OT42="W"))+SUMPRODUCT((OJ3:OJ42=MK29)*(OM3:OM42=MK27)*(OT3:OT42="W"))+SUMPRODUCT((OJ3:OJ42=MK29)*(OM3:OM42=MK28)*(OT3:OT42="W"))+SUMPRODUCT((OJ3:OJ42=MK30)*(OM3:OM42=MK29)*(OU3:OU42="W"))+SUMPRODUCT((OJ3:OJ42=MK27)*(OM3:OM42=MK29)*(OU3:OU42="W"))+SUMPRODUCT((OJ3:OJ42=MK28)*(OM3:OM42=MK29)*(OU3:OU42="W")),"")</f>
        <v/>
      </c>
      <c r="MM29" s="255" t="str">
        <f ca="1">IF(MK29&lt;&gt;"",SUMPRODUCT((OJ3:OJ42=MK29)*(OM3:OM42=MK30)*(OT3:OT42="D"))+SUMPRODUCT((OJ3:OJ42=MK29)*(OM3:OM42=MK27)*(OT3:OT42="D"))+SUMPRODUCT((OJ3:OJ42=MK29)*(OM3:OM42=MK28)*(OT3:OT42="D"))+SUMPRODUCT((OJ3:OJ42=MK30)*(OM3:OM42=MK29)*(OT3:OT42="D"))+SUMPRODUCT((OJ3:OJ42=MK27)*(OM3:OM42=MK29)*(OT3:OT42="D"))+SUMPRODUCT((OJ3:OJ42=MK28)*(OM3:OM42=MK29)*(OT3:OT42="D")),"")</f>
        <v/>
      </c>
      <c r="MN29" s="255" t="str">
        <f ca="1">IF(MK29&lt;&gt;"",SUMPRODUCT((OJ3:OJ42=MK29)*(OM3:OM42=MK30)*(OT3:OT42="L"))+SUMPRODUCT((OJ3:OJ42=MK29)*(OM3:OM42=MK27)*(OT3:OT42="L"))+SUMPRODUCT((OJ3:OJ42=MK29)*(OM3:OM42=MK28)*(OT3:OT42="L"))+SUMPRODUCT((OJ3:OJ42=MK30)*(OM3:OM42=MK29)*(OU3:OU42="L"))+SUMPRODUCT((OJ3:OJ42=MK27)*(OM3:OM42=MK29)*(OU3:OU42="L"))+SUMPRODUCT((OJ3:OJ42=MK28)*(OM3:OM42=MK29)*(OU3:OU42="L")),"")</f>
        <v/>
      </c>
      <c r="MO29" s="255">
        <f ca="1">IF(MK29&lt;&gt;"",VLOOKUP(MK29,JP4:JT29,5,FALSE),0)</f>
        <v>0</v>
      </c>
      <c r="MP29" s="255">
        <f ca="1">IF(MK29&lt;&gt;"",VLOOKUP(MK29,JP4:JU29,6,FALSE),0)</f>
        <v>0</v>
      </c>
      <c r="MQ29" s="255">
        <f ca="1">MO29-MP29+1000</f>
        <v>1000</v>
      </c>
      <c r="MR29" s="255">
        <f ca="1">IF(MK29&lt;&gt;"",VLOOKUP(MK29,JP4:JW29,8,FALSE),0)</f>
        <v>0</v>
      </c>
      <c r="MS29" s="255">
        <f ca="1">IF(MK29&lt;&gt;"",VLOOKUP(MK29,JP4:JX29,9,FALSE),0)</f>
        <v>0</v>
      </c>
      <c r="MT29" s="255" t="str">
        <f ca="1">IF(MK29&lt;&gt;"",MR29-MS29+1000,"")</f>
        <v/>
      </c>
      <c r="MU29" s="255" t="str">
        <f ca="1">IF(MK29&lt;&gt;"",VLOOKUP(MK29,JP25:JT29,5,FALSE),"")</f>
        <v/>
      </c>
      <c r="MV29" s="255" t="str">
        <f ca="1">IF(MK29&lt;&gt;"",VLOOKUP(MK29,JP25:JW29,8,FALSE),"")</f>
        <v/>
      </c>
      <c r="MW29" s="255" t="str">
        <f ca="1">IF(MK29&lt;&gt;"",VLOOKUP(MK29,JP25:KD29,15,FALSE),"")</f>
        <v/>
      </c>
      <c r="MX29" s="255" t="str">
        <f ca="1">IF(MK29&lt;&gt;"",SUMPRODUCT((OJ3:OJ42=MK29)*(OM3:OM42=MK30)*OP3:OP42)+SUMPRODUCT((OJ3:OJ42=MK29)*(OM3:OM42=MK27)*OP3:OP42)+SUMPRODUCT((OJ3:OJ42=MK29)*(OM3:OM42=MK28)*OP3:OP42)+SUMPRODUCT((OJ3:OJ42=MK30)*(OM3:OM42=MK29)*OQ3:OQ42)+SUMPRODUCT((OJ3:OJ42=MK27)*(OM3:OM42=MK29)*OQ3:OQ42)+SUMPRODUCT((OJ3:OJ42=MK28)*(OM3:OM42=MK29)*OQ3:OQ42),"")</f>
        <v/>
      </c>
      <c r="MY29" s="255" t="str">
        <f ca="1">IF(MK29&lt;&gt;"",SUMPRODUCT((OJ3:OJ42=MK29)*(OM3:OM42=MK30)*OR3:OR42)+SUMPRODUCT((OJ3:OJ42=MK29)*(OM3:OM42=MK27)*OR3:OR42)+SUMPRODUCT((OJ3:OJ42=MK29)*(OM3:OM42=MK28)*OR3:OR42)+SUMPRODUCT((OJ3:OJ42=MK30)*(OM3:OM42=MK29)*OS3:OS42)+SUMPRODUCT((OJ3:OJ42=MK27)*(OM3:OM42=MK29)*OS3:OS42)+SUMPRODUCT((OJ3:OJ42=MK28)*(OM3:OM42=MK29)*OS3:OS42),"")</f>
        <v/>
      </c>
      <c r="MZ29" s="255" t="str">
        <f ca="1">IF(MK29&lt;&gt;"",ML29*4+MM29*2+MX29+MY29,"")</f>
        <v/>
      </c>
      <c r="NA29" s="255" t="str">
        <f ca="1">IF(MK29&lt;&gt;"",RANK(MZ29,MZ27:MZ30),"")</f>
        <v/>
      </c>
      <c r="NB29" s="255">
        <f ca="1">SUMPRODUCT((MZ27:MZ30=MZ29)*(MQ27:MQ30&gt;MQ29))</f>
        <v>0</v>
      </c>
      <c r="NC29" s="255">
        <f ca="1">SUMPRODUCT((MZ27:MZ30=MZ29)*(MQ27:MQ30=MQ29)*(MT27:MT30&gt;MT29))</f>
        <v>0</v>
      </c>
      <c r="ND29" s="255">
        <f ca="1">SUMPRODUCT((MZ25:MZ29=MZ29)*(MQ25:MQ29=MQ29)*(MT25:MT29=MT29)*(MU25:MU29&gt;MU29))</f>
        <v>0</v>
      </c>
      <c r="NE29" s="255">
        <f ca="1">SUMPRODUCT((MZ25:MZ29=MZ29)*(MQ25:MQ29=MQ29)*(MT25:MT29=MT29)*(MU25:MU29=MU29)*(MV25:MV29&gt;MV29))</f>
        <v>0</v>
      </c>
      <c r="NF29" s="255">
        <f ca="1">SUMPRODUCT((MZ25:MZ29=MZ29)*(MQ25:MQ29=MQ29)*(MT25:MT29=MT29)*(MU25:MU29=MU29)*(MV25:MV29=MV29)*(MW25:MW29&gt;MW29))</f>
        <v>0</v>
      </c>
      <c r="NG29" s="255" t="str">
        <f t="shared" ca="1" si="1543"/>
        <v/>
      </c>
      <c r="NH29" s="255" t="str">
        <f ca="1">IF(MK29&lt;&gt;"",INDEX(MK27:MK29,MATCH(5,NG27:NG29,0),0),"")</f>
        <v/>
      </c>
      <c r="NI29" s="255" t="str">
        <f ca="1">IF(KM26&lt;&gt;"",KM26,"")</f>
        <v/>
      </c>
      <c r="NJ29" s="255">
        <f ca="1">SUMPRODUCT((OJ3:OJ42=NI29)*(OM3:OM42=NI30)*(OT3:OT42="W"))+SUMPRODUCT((OJ3:OJ42=NI29)*(OM3:OM42=NI31)*(OT3:OT42="W"))+SUMPRODUCT((OJ3:OJ42=NI29)*(OM3:OM42=NI28)*(OT3:OT42="W"))+SUMPRODUCT((OJ3:OJ42=NI30)*(OM3:OM42=NI29)*(OU3:OU42="W"))+SUMPRODUCT((OJ3:OJ42=NI31)*(OM3:OM42=NI29)*(OU3:OU42="W"))+SUMPRODUCT((OJ3:OJ42=NI28)*(OM3:OM42=NI29)*(OU3:OU42="W"))</f>
        <v>0</v>
      </c>
      <c r="NK29" s="255">
        <f ca="1">SUMPRODUCT((OJ3:OJ42=NI29)*(OM3:OM42=NI30)*(OT3:OT42="D"))+SUMPRODUCT((OJ3:OJ42=NI29)*(OM3:OM42=NI31)*(OT3:OT42="D"))+SUMPRODUCT((OJ3:OJ42=NI29)*(OM3:OM42=NI28)*(OT3:OT42="D"))+SUMPRODUCT((OJ3:OJ42=NI30)*(OM3:OM42=NI29)*(OT3:OT42="D"))+SUMPRODUCT((OJ3:OJ42=NI31)*(OM3:OM42=NI29)*(OT3:OT42="D"))+SUMPRODUCT((OJ3:OJ42=NI28)*(OM3:OM42=NI29)*(OT3:OT42="D"))</f>
        <v>0</v>
      </c>
      <c r="NL29" s="255">
        <f ca="1">SUMPRODUCT((OJ3:OJ42=NI29)*(OM3:OM42=NI30)*(OT3:OT42="L"))+SUMPRODUCT((OJ3:OJ42=NI29)*(OM3:OM42=NI31)*(OT3:OT42="L"))+SUMPRODUCT((OJ3:OJ42=NI29)*(OM3:OM42=NI28)*(OT3:OT42="L"))+SUMPRODUCT((OJ3:OJ42=NI30)*(OM3:OM42=NI29)*(OU3:OU42="L"))+SUMPRODUCT((OJ3:OJ42=NI31)*(OM3:OM42=NI29)*(OU3:OU42="L"))+SUMPRODUCT((OJ3:OJ42=NI28)*(OM3:OM42=NI29)*(OU3:OU42="L"))</f>
        <v>0</v>
      </c>
      <c r="NM29" s="255">
        <f ca="1">IF(NI29&lt;&gt;"",VLOOKUP(NI29,JP4:JT29,5,FALSE),0)</f>
        <v>0</v>
      </c>
      <c r="NN29" s="255">
        <f ca="1">IF(NI29&lt;&gt;"",VLOOKUP(NI29,JP4:JU29,6,FALSE),0)</f>
        <v>0</v>
      </c>
      <c r="NO29" s="255">
        <f ca="1">NM29-NN29+1000</f>
        <v>1000</v>
      </c>
      <c r="NP29" s="255">
        <f ca="1">IF(NI29&lt;&gt;"",VLOOKUP(NI29,JP4:JW29,8,FALSE),0)</f>
        <v>0</v>
      </c>
      <c r="NQ29" s="255">
        <f ca="1">IF(NI29&lt;&gt;"",VLOOKUP(NI29,JP4:JX29,9,FALSE),0)</f>
        <v>0</v>
      </c>
      <c r="NR29" s="255">
        <f t="shared" ref="NR29" ca="1" si="1622">NP29-NQ29+1000</f>
        <v>1000</v>
      </c>
      <c r="NS29" s="255" t="str">
        <f ca="1">IF(NI29&lt;&gt;"",VLOOKUP(NI29,JP25:JT29,5,FALSE),"")</f>
        <v/>
      </c>
      <c r="NT29" s="255" t="str">
        <f ca="1">IF(NI29&lt;&gt;"",VLOOKUP(NI29,JP25:JW29,8,FALSE),"")</f>
        <v/>
      </c>
      <c r="NU29" s="255" t="str">
        <f ca="1">IF(NI29&lt;&gt;"",VLOOKUP(NI29,JP25:KD29,15,FALSE),"")</f>
        <v/>
      </c>
      <c r="NV29" s="255">
        <f ca="1">SUMPRODUCT((OJ3:OJ42=NI29)*(OM3:OM42=NI30)*OP3:OP42)+SUMPRODUCT((OJ3:OJ42=NI29)*(OM3:OM42=NI31)*OP3:OP42)+SUMPRODUCT((OJ3:OJ42=NI29)*(OM3:OM42=NI28)*OP3:OP42)+SUMPRODUCT((OJ3:OJ42=NI30)*(OM3:OM42=NI29)*OQ3:OQ42)+SUMPRODUCT((OJ3:OJ42=NI31)*(OM3:OM42=NI29)*OQ3:OQ42)+SUMPRODUCT((OJ3:OJ42=NI28)*(OM3:OM42=NI29)*OQ3:OQ42)</f>
        <v>0</v>
      </c>
      <c r="NW29" s="255">
        <f ca="1">SUMPRODUCT((OJ3:OJ42=NI29)*(OM3:OM42=NI30)*OR3:OR42)+SUMPRODUCT((OJ3:OJ42=NI29)*(OM3:OM42=NI31)*OR3:OR42)+SUMPRODUCT((OJ3:OJ42=NI29)*(OM3:OM42=NI28)*OR3:OR42)+SUMPRODUCT((OJ3:OJ42=NI30)*(OM3:OM42=NI29)*OS3:OS42)+SUMPRODUCT((OJ3:OJ42=NI31)*(OM3:OM42=NI29)*OS3:OS42)+SUMPRODUCT((OJ3:OJ42=NI28)*(OM3:OM42=NI29)*OS3:OS42)</f>
        <v>0</v>
      </c>
      <c r="NX29" s="255">
        <f t="shared" ref="NX29" ca="1" si="1623">NJ29*4+NK29*2+NV29+NW29</f>
        <v>0</v>
      </c>
      <c r="NY29" s="255" t="str">
        <f ca="1">IF(NI29&lt;&gt;"",RANK(NX29,NX28:NX31),"")</f>
        <v/>
      </c>
      <c r="NZ29" s="255">
        <f ca="1">SUMPRODUCT((NX28:NX31=NX29)*(NO28:NO31&gt;NO29))</f>
        <v>0</v>
      </c>
      <c r="OA29" s="255">
        <f ca="1">SUMPRODUCT((NX28:NX31=NX29)*(NO28:NO31=NO29)*(NR28:NR31&gt;NR29))</f>
        <v>0</v>
      </c>
      <c r="OB29" s="255">
        <f ca="1">SUMPRODUCT((NX25:NX29=NX29)*(NO25:NO29=NO29)*(NR25:NR29=NR29)*(NS25:NS29&gt;NS29))</f>
        <v>0</v>
      </c>
      <c r="OC29" s="255">
        <f ca="1">SUMPRODUCT((NX25:NX29=NX29)*(NO25:NO29=NO29)*(NR25:NR29=NR29)*(NS25:NS29=NS29)*(NT25:NT29&gt;NT29))</f>
        <v>0</v>
      </c>
      <c r="OD29" s="255">
        <f ca="1">SUMPRODUCT((NX25:NX29=NX29)*(NO25:NO29=NO29)*(NR25:NR29=NR29)*(NS25:NS29=NS29)*(NT25:NT29=NT29)*(NU25:NU29&gt;NU29))</f>
        <v>0</v>
      </c>
      <c r="OE29" s="255" t="str">
        <f t="shared" ca="1" si="1578"/>
        <v/>
      </c>
      <c r="OF29" s="255" t="str">
        <f ca="1">IF(NI28&lt;&gt;"",IF(NI28=OF28,NI29,NI28),"")</f>
        <v/>
      </c>
      <c r="OG29" s="255" t="str">
        <f ca="1">IF(OF29&lt;&gt;"",OF29,IF(NH29&lt;&gt;"",NH29,IF(MJ29&lt;&gt;"",MJ29,IF(LL29&lt;&gt;"",LL29,KH29))))</f>
        <v>Ireland</v>
      </c>
      <c r="OH29" s="255">
        <v>5</v>
      </c>
      <c r="OI29" s="255">
        <v>27</v>
      </c>
      <c r="OJ29" s="255" t="str">
        <f t="shared" si="26"/>
        <v>Argentina</v>
      </c>
      <c r="OK29" s="255" t="str">
        <f ca="1">IF(OFFSET('All Players'!$W36,0,OK$1)&lt;&gt;"",OFFSET('All Players'!$W36,0,OK$1),"")</f>
        <v/>
      </c>
      <c r="OL29" s="255" t="str">
        <f ca="1">IF(OFFSET('All Players'!$Y36,0,OK$1)&lt;&gt;"",OFFSET('All Players'!$Y36,0,OK$1),"")</f>
        <v/>
      </c>
      <c r="OM29" s="255" t="str">
        <f t="shared" si="27"/>
        <v>Tonga</v>
      </c>
      <c r="ON29" s="255" t="str">
        <f ca="1">IF(OFFSET('All Players'!$AA36,0,OM$1)&lt;&gt;"",OFFSET('All Players'!$AA36,0,OM$1),"")</f>
        <v/>
      </c>
      <c r="OO29" s="255" t="str">
        <f ca="1">IF(OFFSET('All Players'!$AC36,0,ON$1)&lt;&gt;"",OFFSET('All Players'!$AC36,0,ON$1),"")</f>
        <v/>
      </c>
      <c r="OP29" s="255">
        <f t="shared" ca="1" si="28"/>
        <v>0</v>
      </c>
      <c r="OQ29" s="255">
        <f t="shared" ca="1" si="29"/>
        <v>0</v>
      </c>
      <c r="OR29" s="255">
        <f t="shared" ca="1" si="30"/>
        <v>0</v>
      </c>
      <c r="OS29" s="255">
        <f t="shared" ca="1" si="31"/>
        <v>0</v>
      </c>
      <c r="OT29" s="255" t="str">
        <f t="shared" ca="1" si="32"/>
        <v/>
      </c>
      <c r="OU29" s="255" t="str">
        <f t="shared" ca="1" si="33"/>
        <v/>
      </c>
      <c r="OV29" s="255">
        <f ca="1">VLOOKUP(OW29,TN25:TO29,2,FALSE)</f>
        <v>2</v>
      </c>
      <c r="OW29" s="255" t="s">
        <v>47</v>
      </c>
      <c r="OX29" s="255">
        <f t="shared" ca="1" si="1276"/>
        <v>0</v>
      </c>
      <c r="OY29" s="255">
        <f t="shared" ca="1" si="1277"/>
        <v>0</v>
      </c>
      <c r="OZ29" s="255">
        <f t="shared" ca="1" si="1278"/>
        <v>0</v>
      </c>
      <c r="PA29" s="255">
        <f t="shared" ca="1" si="1279"/>
        <v>0</v>
      </c>
      <c r="PB29" s="255">
        <f t="shared" ca="1" si="1420"/>
        <v>0</v>
      </c>
      <c r="PC29" s="255">
        <f t="shared" ca="1" si="1280"/>
        <v>1000</v>
      </c>
      <c r="PD29" s="255">
        <f t="shared" ca="1" si="1421"/>
        <v>0</v>
      </c>
      <c r="PE29" s="255">
        <f t="shared" ca="1" si="1422"/>
        <v>0</v>
      </c>
      <c r="PF29" s="255">
        <f t="shared" ca="1" si="1281"/>
        <v>1000</v>
      </c>
      <c r="PG29" s="255">
        <f t="shared" ca="1" si="1282"/>
        <v>0</v>
      </c>
      <c r="PH29" s="255">
        <f ca="1">SUMIF(TQ:TQ,OW29,TW:TW)+SUMIF(TT:TT,OW29,TX:TX)</f>
        <v>0</v>
      </c>
      <c r="PI29" s="255">
        <f ca="1">SUMIF(TQ:TQ,OW29,TY:TY)+SUMIF(TT:TT,OW29,TZ:TZ)</f>
        <v>0</v>
      </c>
      <c r="PJ29" s="255">
        <f t="shared" ca="1" si="1283"/>
        <v>0</v>
      </c>
      <c r="PK29" s="255">
        <v>17</v>
      </c>
      <c r="PL29" s="255">
        <f t="shared" ca="1" si="1423"/>
        <v>1</v>
      </c>
      <c r="PN29" s="255">
        <f ca="1">RANK(PJ29,PJ$25:PJ$29)+COUNTIF(PJ$25:PJ29,PJ29)-1</f>
        <v>5</v>
      </c>
      <c r="PO29" s="255" t="str">
        <f ca="1">INDEX(OW$25:OW$29,MATCH(5,PN$25:PN$29,0),0)</f>
        <v>Romania</v>
      </c>
      <c r="PP29" s="255">
        <f t="shared" ca="1" si="1424"/>
        <v>1</v>
      </c>
      <c r="PQ29" s="255" t="str">
        <f ca="1">IF(AND(PQ28&lt;&gt;"",PP29=1),PO29,"")</f>
        <v>Romania</v>
      </c>
      <c r="PV29" s="255" t="str">
        <f t="shared" ca="1" si="1425"/>
        <v>Romania</v>
      </c>
      <c r="PW29" s="255">
        <f ca="1">SUMPRODUCT((TQ3:TQ42=PV29)*(TT3:TT42=PV25)*(UA3:UA42="W"))+SUMPRODUCT((TQ3:TQ42=PV29)*(TT3:TT42=PV26)*(UA3:UA42="W"))+SUMPRODUCT((TQ3:TQ42=PV29)*(TT3:TT42=PV27)*(UA3:UA42="W"))+SUMPRODUCT((TQ3:TQ42=PV29)*(TT3:TT42=PV28)*(UA3:UA42="W"))+SUMPRODUCT((TQ3:TQ42=PV25)*(TT3:TT42=PV29)*(UB3:UB42="W"))+SUMPRODUCT((TQ3:TQ42=PV26)*(TT3:TT42=PV29)*(UB3:UB42="W"))+SUMPRODUCT((TQ3:TQ42=PV27)*(TT3:TT42=PV29)*(UB3:UB42="W"))+SUMPRODUCT((TQ3:TQ42=PV28)*(TT3:TT42=PV29)*(UB3:UB42="W"))</f>
        <v>0</v>
      </c>
      <c r="PX29" s="255">
        <f ca="1">SUMPRODUCT((TQ3:TQ42=PV29)*(TT3:TT42=PV25)*(UA3:UA42="D"))+SUMPRODUCT((TQ3:TQ42=PV29)*(TT3:TT42=PV26)*(UA3:UA42="D"))+SUMPRODUCT((TQ3:TQ42=PV29)*(TT3:TT42=PV27)*(UA3:UA42="D"))+SUMPRODUCT((TQ3:TQ42=PV29)*(TT3:TT42=PV28)*(UA3:UA42="D"))+SUMPRODUCT((TQ3:TQ42=PV25)*(TT3:TT42=PV29)*(UA3:UA42="D"))+SUMPRODUCT((TQ3:TQ42=PV26)*(TT3:TT42=PV29)*(UA3:UA42="D"))+SUMPRODUCT((TQ3:TQ42=PV27)*(TT3:TT42=PV29)*(UA3:UA42="D"))+SUMPRODUCT((TQ3:TQ42=PV28)*(TT3:TT42=PV29)*(UA3:UA42="D"))</f>
        <v>0</v>
      </c>
      <c r="PY29" s="255">
        <f ca="1">SUMPRODUCT((TQ3:TQ42=PV29)*(TT3:TT42=PV25)*(UA3:UA42="L"))+SUMPRODUCT((TQ3:TQ42=PV29)*(TT3:TT42=PV26)*(UA3:UA42="L"))+SUMPRODUCT((TQ3:TQ42=PV29)*(TT3:TT42=PV27)*(UA3:UA42="L"))+SUMPRODUCT((TQ3:TQ42=PV29)*(TT3:TT42=PV28)*(UA3:UA42="L"))+SUMPRODUCT((TQ3:TQ42=PV25)*(TT3:TT42=PV29)*(UB3:UB42="L"))+SUMPRODUCT((TQ3:TQ42=PV26)*(TT3:TT42=PV29)*(UB3:UB42="L"))+SUMPRODUCT((TQ3:TQ42=PV27)*(TT3:TT42=PV29)*(UB3:UB42="L"))+SUMPRODUCT((TQ3:TQ42=PV28)*(TT3:TT42=PV29)*(UB3:UB42="L"))</f>
        <v>0</v>
      </c>
      <c r="PZ29" s="255">
        <f ca="1">IF(PV29&lt;&gt;"",VLOOKUP(PV29,OW4:PA29,5,FALSE),0)</f>
        <v>0</v>
      </c>
      <c r="QA29" s="255">
        <f ca="1">IF(PV29&lt;&gt;"",VLOOKUP(PV29,OW4:PB29,6,FALSE),0)</f>
        <v>0</v>
      </c>
      <c r="QB29" s="255">
        <f ca="1">PZ29-QA29+1000</f>
        <v>1000</v>
      </c>
      <c r="QC29" s="255">
        <f ca="1">IF(PV29&lt;&gt;"",VLOOKUP(PV29,OW4:PD29,8,FALSE),0)</f>
        <v>0</v>
      </c>
      <c r="QD29" s="255">
        <f ca="1">IF(PV29&lt;&gt;"",VLOOKUP(PV29,OW4:PE29,9,FALSE),0)</f>
        <v>0</v>
      </c>
      <c r="QE29" s="255">
        <f ca="1">IF(PV29&lt;&gt;"",QC29-QD29+1000,"")</f>
        <v>1000</v>
      </c>
      <c r="QF29" s="255">
        <f ca="1">IF(PV29&lt;&gt;"",VLOOKUP(PV29,OW25:PA29,5,FALSE),"")</f>
        <v>0</v>
      </c>
      <c r="QG29" s="255">
        <f ca="1">IF(PV29&lt;&gt;"",VLOOKUP(PV29,OW25:PD29,8,FALSE),"")</f>
        <v>0</v>
      </c>
      <c r="QH29" s="255">
        <f ca="1">IF(PV29&lt;&gt;"",VLOOKUP(PV29,OW25:PK29,15,FALSE),"")</f>
        <v>17</v>
      </c>
      <c r="QI29" s="255">
        <f ca="1">SUMPRODUCT((TQ3:TQ42=PV29)*(TT3:TT42=PV25)*TW3:TW42)+SUMPRODUCT((TQ3:TQ42=PV29)*(TT3:TT42=PV26)*TW3:TW42)+SUMPRODUCT((TQ3:TQ42=PV29)*(TT3:TT42=PV27)*TW3:TW42)+SUMPRODUCT((TQ3:TQ42=PV29)*(TT3:TT42=PV28)*TW3:TW42)+SUMPRODUCT((TQ3:TQ42=PV25)*(TT3:TT42=PV29)*TX3:TX42)+SUMPRODUCT((TQ3:TQ42=PV26)*(TT3:TT42=PV29)*TX3:TX42)+SUMPRODUCT((TQ3:TQ42=PV27)*(TT3:TT42=PV29)*TX3:TX42)+SUMPRODUCT((TQ3:TQ42=PV28)*(TT3:TT42=PV29)*TX3:TX42)</f>
        <v>0</v>
      </c>
      <c r="QJ29" s="255">
        <f ca="1">SUMPRODUCT((TQ3:TQ42=PV29)*(TT3:TT42=PV25)*TY3:TY42)+SUMPRODUCT((TQ3:TQ42=PV29)*(TT3:TT42=PV26)*TY3:TY42)+SUMPRODUCT((TQ3:TQ42=PV29)*(TT3:TT42=PV27)*TY3:TY42)+SUMPRODUCT((TQ3:TQ42=PV29)*(TT3:TT42=PV28)*TY3:TY42)+SUMPRODUCT((TQ3:TQ42=PV25)*(TT3:TT42=PV29)*TZ3:TZ42)+SUMPRODUCT((TQ3:TQ42=PV26)*(TT3:TT42=PV29)*TZ3:TZ42)+SUMPRODUCT((TQ3:TQ42=PV27)*(TT3:TT42=PV29)*TZ3:TZ42)+SUMPRODUCT((TQ3:TQ42=PV28)*(TT3:TT42=PV29)*TZ3:TZ42)</f>
        <v>0</v>
      </c>
      <c r="QK29" s="255">
        <f ca="1">IF(PV29&lt;&gt;"",PW29*4+PX29*2+QI29+QJ29,"")</f>
        <v>0</v>
      </c>
      <c r="QL29" s="255">
        <f ca="1">IF(PV29&lt;&gt;"",RANK(QK29,QK25:QK29),"")</f>
        <v>1</v>
      </c>
      <c r="QM29" s="255">
        <f ca="1">SUMPRODUCT((QK25:QK29=QK29)*(QB25:QB29&gt;QB29))</f>
        <v>0</v>
      </c>
      <c r="QN29" s="255">
        <f ca="1">SUMPRODUCT((QK25:QK29=QK29)*(QB25:QB29=QB29)*(QE25:QE29&gt;QE29))</f>
        <v>0</v>
      </c>
      <c r="QO29" s="255">
        <f ca="1">SUMPRODUCT((QK25:QK29=QK29)*(QB25:QB29=QB29)*(QE25:QE29=QE29)*(QF25:QF29&gt;QF29))</f>
        <v>0</v>
      </c>
      <c r="QP29" s="255">
        <f ca="1">SUMPRODUCT((QK25:QK29=QK29)*(QB25:QB29=QB29)*(QE25:QE29=QE29)*(QF25:QF29=QF29)*(QG25:QG29&gt;QG29))</f>
        <v>0</v>
      </c>
      <c r="QQ29" s="255">
        <f ca="1">SUMPRODUCT((QK25:QK29=QK29)*(QB25:QB29=QB29)*(QE25:QE29=QE29)*(QF25:QF29=QF29)*(QG25:QG29=QG29)*(QH25:QH29&gt;QH29))</f>
        <v>1</v>
      </c>
      <c r="QR29" s="255">
        <f t="shared" ca="1" si="1428"/>
        <v>2</v>
      </c>
      <c r="QS29" s="255" t="str">
        <f ca="1">IF(PV29&lt;&gt;"",INDEX(PV25:PV29,MATCH(5,QR25:QR29,0),0),"")</f>
        <v>Ireland</v>
      </c>
      <c r="QT29" s="255" t="str">
        <f ca="1">IF(PR28&lt;&gt;"",PR28,"")</f>
        <v/>
      </c>
      <c r="QU29" s="255" t="str">
        <f ca="1">IF(QT29&lt;&gt;"",SUMPRODUCT((TQ3:TQ42=QT29)*(TT3:TT42=QT26)*(UA3:UA42="W"))+SUMPRODUCT((TQ3:TQ42=QT29)*(TT3:TT42=QT27)*(UA3:UA42="W"))+SUMPRODUCT((TQ3:TQ42=QT29)*(TT3:TT42=QT28)*(UA3:UA42="W"))+SUMPRODUCT((TQ3:TQ42=QT26)*(TT3:TT42=QT29)*(UA3:UA42="W"))+SUMPRODUCT((TQ3:TQ42=QT27)*(TT3:TT42=QT29)*(UA3:UA42="W"))+SUMPRODUCT((TQ3:TQ42=QT28)*(TT3:TT42=QT29)*(UA3:UA42="W")),"")</f>
        <v/>
      </c>
      <c r="QV29" s="255" t="str">
        <f ca="1">IF(QT29&lt;&gt;"",SUMPRODUCT((TQ3:TQ42=QT29)*(TT3:TT42=QT26)*(UA3:UA42="D"))+SUMPRODUCT((TQ3:TQ42=QT29)*(TT3:TT42=QT27)*(UA3:UA42="D"))+SUMPRODUCT((TQ3:TQ42=QT29)*(TT3:TT42=QT28)*(UA3:UA42="D"))+SUMPRODUCT((TQ3:TQ42=QT26)*(TT3:TT42=QT29)*(UA3:UA42="D"))+SUMPRODUCT((TQ3:TQ42=QT27)*(TT3:TT42=QT29)*(UA3:UA42="D"))+SUMPRODUCT((TQ3:TQ42=QT28)*(TT3:TT42=QT29)*(UA3:UA42="D")),"")</f>
        <v/>
      </c>
      <c r="QW29" s="255" t="str">
        <f ca="1">IF(QT29&lt;&gt;"",SUMPRODUCT((TQ3:TQ42=QT29)*(TT3:TT42=QT26)*(UA3:UA42="L"))+SUMPRODUCT((TQ3:TQ42=QT29)*(TT3:TT42=QT27)*(UA3:UA42="L"))+SUMPRODUCT((TQ3:TQ42=QT29)*(TT3:TT42=QT28)*(UA3:UA42="L"))+SUMPRODUCT((TQ3:TQ42=QT26)*(TT3:TT42=QT29)*(UA3:UA42="L"))+SUMPRODUCT((TQ3:TQ42=QT27)*(TT3:TT42=QT29)*(UA3:UA42="L"))+SUMPRODUCT((TQ3:TQ42=QT28)*(TT3:TT42=QT29)*(UA3:UA42="L")),"")</f>
        <v/>
      </c>
      <c r="QX29" s="255">
        <f ca="1">IF(QT29&lt;&gt;"",VLOOKUP(QT29,OW4:PA29,5,FALSE),0)</f>
        <v>0</v>
      </c>
      <c r="QY29" s="255">
        <f ca="1">IF(QT29&lt;&gt;"",VLOOKUP(QT29,OW4:PB29,6,FALSE),0)</f>
        <v>0</v>
      </c>
      <c r="QZ29" s="255">
        <f ca="1">QX29-QY29+1000</f>
        <v>1000</v>
      </c>
      <c r="RA29" s="255">
        <f ca="1">IF(QT29&lt;&gt;"",VLOOKUP(QT29,OW4:PD29,8,FALSE),0)</f>
        <v>0</v>
      </c>
      <c r="RB29" s="255">
        <f ca="1">IF(QT29&lt;&gt;"",VLOOKUP(QT29,OW4:PE29,9,FALSE),0)</f>
        <v>0</v>
      </c>
      <c r="RC29" s="255" t="str">
        <f ca="1">IF(QT29&lt;&gt;"",RA29-RB29+1000,"")</f>
        <v/>
      </c>
      <c r="RD29" s="255" t="str">
        <f ca="1">IF(QT29&lt;&gt;"",VLOOKUP(QT29,OW25:PA29,5,FALSE),"")</f>
        <v/>
      </c>
      <c r="RE29" s="255" t="str">
        <f ca="1">IF(QT29&lt;&gt;"",VLOOKUP(QT29,OW25:PD29,8,FALSE),"")</f>
        <v/>
      </c>
      <c r="RF29" s="255" t="str">
        <f ca="1">IF(QT29&lt;&gt;"",VLOOKUP(QT29,OW25:PK29,15,FALSE),"")</f>
        <v/>
      </c>
      <c r="RG29" s="255" t="str">
        <f ca="1">IF(QT29&lt;&gt;"",SUMPRODUCT((TQ3:TQ42=QT29)*(TT3:TT42=QT26)*TW3:TW42)+SUMPRODUCT((TQ3:TQ42=QT29)*(TT3:TT42=QT27)*TW3:TW42)+SUMPRODUCT((TQ3:TQ42=QT29)*(TT3:TT42=QT28)*TW3:TW42)+SUMPRODUCT((TQ3:TQ42=QT26)*(TT3:TT42=QT29)*TX3:TX42)+SUMPRODUCT((TQ3:TQ42=QT27)*(TT3:TT42=QT29)*TX3:TX42)+SUMPRODUCT((TQ3:TQ42=QT28)*(TT3:TT42=QT29)*TX3:TX42),"")</f>
        <v/>
      </c>
      <c r="RH29" s="255" t="str">
        <f ca="1">IF(QT29&lt;&gt;"",SUMPRODUCT((TQ3:TQ42=QT29)*(TT3:TT42=QT26)*TY3:TY42)+SUMPRODUCT((TQ3:TQ42=QT29)*(TT3:TT42=QT27)*TY3:TY42)+SUMPRODUCT((TQ3:TQ42=QT29)*(TT3:TT42=QT28)*TY3:TY42)+SUMPRODUCT((TQ3:TQ42=QT26)*(TT3:TT42=QT29)*TZ3:TZ42)+SUMPRODUCT((TQ3:TQ42=QT27)*(TT3:TT42=QT29)*TZ3:TZ42)+SUMPRODUCT((TQ3:TQ42=QT28)*(TT3:TT42=QT29)*TZ3:TZ42),"")</f>
        <v/>
      </c>
      <c r="RI29" s="255" t="str">
        <f ca="1">IF(QT29&lt;&gt;"",QU29*4+QV29*2+RG29+RH29,"")</f>
        <v/>
      </c>
      <c r="RJ29" s="255" t="str">
        <f ca="1">IF(QT29&lt;&gt;"",RANK(RI29,RI26:RI29),"")</f>
        <v/>
      </c>
      <c r="RK29" s="255">
        <f ca="1">SUMPRODUCT((RI26:RI29=RI29)*(QZ26:QZ29&gt;QZ29))</f>
        <v>0</v>
      </c>
      <c r="RL29" s="255">
        <f ca="1">SUMPRODUCT((RI26:RI29=RI29)*(QZ26:QZ29=QZ29)*(RC26:RC29&gt;RC29))</f>
        <v>0</v>
      </c>
      <c r="RM29" s="255">
        <f ca="1">SUMPRODUCT((RI25:RI29=RI29)*(QZ25:QZ29=QZ29)*(RC25:RC29=RC29)*(RD25:RD29&gt;RD29))</f>
        <v>0</v>
      </c>
      <c r="RN29" s="255">
        <f ca="1">SUMPRODUCT((RI25:RI29=RI29)*(QZ25:QZ29=QZ29)*(RC25:RC29=RC29)*(RD25:RD29=RD29)*(RE25:RE29&gt;RE29))</f>
        <v>0</v>
      </c>
      <c r="RO29" s="255">
        <f ca="1">SUMPRODUCT((RI25:RI29=RI29)*(QZ25:QZ29=QZ29)*(RC25:RC29=RC29)*(RD25:RD29=RD29)*(RE25:RE29=RE29)*(RF25:RF29&gt;RF29))</f>
        <v>0</v>
      </c>
      <c r="RP29" s="255" t="str">
        <f t="shared" ca="1" si="1429"/>
        <v/>
      </c>
      <c r="RQ29" s="255" t="str">
        <f ca="1">IF(QT29&lt;&gt;"",INDEX(QT26:QT29,MATCH(5,RP26:RP29,0),0),"")</f>
        <v/>
      </c>
      <c r="RR29" s="255" t="str">
        <f ca="1">IF(PS27&lt;&gt;"",PS27,"")</f>
        <v/>
      </c>
      <c r="RS29" s="255" t="str">
        <f ca="1">IF(RR29&lt;&gt;"",SUMPRODUCT((TQ3:TQ42=RR29)*(TT3:TT42=RR30)*(UA3:UA42="W"))+SUMPRODUCT((TQ3:TQ42=RR29)*(TT3:TT42=RR27)*(UA3:UA42="W"))+SUMPRODUCT((TQ3:TQ42=RR29)*(TT3:TT42=RR28)*(UA3:UA42="W"))+SUMPRODUCT((TQ3:TQ42=RR30)*(TT3:TT42=RR29)*(UB3:UB42="W"))+SUMPRODUCT((TQ3:TQ42=RR27)*(TT3:TT42=RR29)*(UB3:UB42="W"))+SUMPRODUCT((TQ3:TQ42=RR28)*(TT3:TT42=RR29)*(UB3:UB42="W")),"")</f>
        <v/>
      </c>
      <c r="RT29" s="255" t="str">
        <f ca="1">IF(RR29&lt;&gt;"",SUMPRODUCT((TQ3:TQ42=RR29)*(TT3:TT42=RR30)*(UA3:UA42="D"))+SUMPRODUCT((TQ3:TQ42=RR29)*(TT3:TT42=RR27)*(UA3:UA42="D"))+SUMPRODUCT((TQ3:TQ42=RR29)*(TT3:TT42=RR28)*(UA3:UA42="D"))+SUMPRODUCT((TQ3:TQ42=RR30)*(TT3:TT42=RR29)*(UA3:UA42="D"))+SUMPRODUCT((TQ3:TQ42=RR27)*(TT3:TT42=RR29)*(UA3:UA42="D"))+SUMPRODUCT((TQ3:TQ42=RR28)*(TT3:TT42=RR29)*(UA3:UA42="D")),"")</f>
        <v/>
      </c>
      <c r="RU29" s="255" t="str">
        <f ca="1">IF(RR29&lt;&gt;"",SUMPRODUCT((TQ3:TQ42=RR29)*(TT3:TT42=RR30)*(UA3:UA42="L"))+SUMPRODUCT((TQ3:TQ42=RR29)*(TT3:TT42=RR27)*(UA3:UA42="L"))+SUMPRODUCT((TQ3:TQ42=RR29)*(TT3:TT42=RR28)*(UA3:UA42="L"))+SUMPRODUCT((TQ3:TQ42=RR30)*(TT3:TT42=RR29)*(UB3:UB42="L"))+SUMPRODUCT((TQ3:TQ42=RR27)*(TT3:TT42=RR29)*(UB3:UB42="L"))+SUMPRODUCT((TQ3:TQ42=RR28)*(TT3:TT42=RR29)*(UB3:UB42="L")),"")</f>
        <v/>
      </c>
      <c r="RV29" s="255">
        <f ca="1">IF(RR29&lt;&gt;"",VLOOKUP(RR29,OW4:PA29,5,FALSE),0)</f>
        <v>0</v>
      </c>
      <c r="RW29" s="255">
        <f ca="1">IF(RR29&lt;&gt;"",VLOOKUP(RR29,OW4:PB29,6,FALSE),0)</f>
        <v>0</v>
      </c>
      <c r="RX29" s="255">
        <f ca="1">RV29-RW29+1000</f>
        <v>1000</v>
      </c>
      <c r="RY29" s="255">
        <f ca="1">IF(RR29&lt;&gt;"",VLOOKUP(RR29,OW4:PD29,8,FALSE),0)</f>
        <v>0</v>
      </c>
      <c r="RZ29" s="255">
        <f ca="1">IF(RR29&lt;&gt;"",VLOOKUP(RR29,OW4:PE29,9,FALSE),0)</f>
        <v>0</v>
      </c>
      <c r="SA29" s="255" t="str">
        <f ca="1">IF(RR29&lt;&gt;"",RY29-RZ29+1000,"")</f>
        <v/>
      </c>
      <c r="SB29" s="255" t="str">
        <f ca="1">IF(RR29&lt;&gt;"",VLOOKUP(RR29,OW25:PA29,5,FALSE),"")</f>
        <v/>
      </c>
      <c r="SC29" s="255" t="str">
        <f ca="1">IF(RR29&lt;&gt;"",VLOOKUP(RR29,OW25:PD29,8,FALSE),"")</f>
        <v/>
      </c>
      <c r="SD29" s="255" t="str">
        <f ca="1">IF(RR29&lt;&gt;"",VLOOKUP(RR29,OW25:PK29,15,FALSE),"")</f>
        <v/>
      </c>
      <c r="SE29" s="255" t="str">
        <f ca="1">IF(RR29&lt;&gt;"",SUMPRODUCT((TQ3:TQ42=RR29)*(TT3:TT42=RR30)*TW3:TW42)+SUMPRODUCT((TQ3:TQ42=RR29)*(TT3:TT42=RR27)*TW3:TW42)+SUMPRODUCT((TQ3:TQ42=RR29)*(TT3:TT42=RR28)*TW3:TW42)+SUMPRODUCT((TQ3:TQ42=RR30)*(TT3:TT42=RR29)*TX3:TX42)+SUMPRODUCT((TQ3:TQ42=RR27)*(TT3:TT42=RR29)*TX3:TX42)+SUMPRODUCT((TQ3:TQ42=RR28)*(TT3:TT42=RR29)*TX3:TX42),"")</f>
        <v/>
      </c>
      <c r="SF29" s="255" t="str">
        <f ca="1">IF(RR29&lt;&gt;"",SUMPRODUCT((TQ3:TQ42=RR29)*(TT3:TT42=RR30)*TY3:TY42)+SUMPRODUCT((TQ3:TQ42=RR29)*(TT3:TT42=RR27)*TY3:TY42)+SUMPRODUCT((TQ3:TQ42=RR29)*(TT3:TT42=RR28)*TY3:TY42)+SUMPRODUCT((TQ3:TQ42=RR30)*(TT3:TT42=RR29)*TZ3:TZ42)+SUMPRODUCT((TQ3:TQ42=RR27)*(TT3:TT42=RR29)*TZ3:TZ42)+SUMPRODUCT((TQ3:TQ42=RR28)*(TT3:TT42=RR29)*TZ3:TZ42),"")</f>
        <v/>
      </c>
      <c r="SG29" s="255" t="str">
        <f ca="1">IF(RR29&lt;&gt;"",RS29*4+RT29*2+SE29+SF29,"")</f>
        <v/>
      </c>
      <c r="SH29" s="255" t="str">
        <f ca="1">IF(RR29&lt;&gt;"",RANK(SG29,SG27:SG30),"")</f>
        <v/>
      </c>
      <c r="SI29" s="255">
        <f ca="1">SUMPRODUCT((SG27:SG30=SG29)*(RX27:RX30&gt;RX29))</f>
        <v>0</v>
      </c>
      <c r="SJ29" s="255">
        <f ca="1">SUMPRODUCT((SG27:SG30=SG29)*(RX27:RX30=RX29)*(SA27:SA30&gt;SA29))</f>
        <v>0</v>
      </c>
      <c r="SK29" s="255">
        <f ca="1">SUMPRODUCT((SG25:SG29=SG29)*(RX25:RX29=RX29)*(SA25:SA29=SA29)*(SB25:SB29&gt;SB29))</f>
        <v>0</v>
      </c>
      <c r="SL29" s="255">
        <f ca="1">SUMPRODUCT((SG25:SG29=SG29)*(RX25:RX29=RX29)*(SA25:SA29=SA29)*(SB25:SB29=SB29)*(SC25:SC29&gt;SC29))</f>
        <v>0</v>
      </c>
      <c r="SM29" s="255">
        <f ca="1">SUMPRODUCT((SG25:SG29=SG29)*(RX25:RX29=RX29)*(SA25:SA29=SA29)*(SB25:SB29=SB29)*(SC25:SC29=SC29)*(SD25:SD29&gt;SD29))</f>
        <v>0</v>
      </c>
      <c r="SN29" s="255" t="str">
        <f t="shared" ca="1" si="1545"/>
        <v/>
      </c>
      <c r="SO29" s="255" t="str">
        <f ca="1">IF(RR29&lt;&gt;"",INDEX(RR27:RR29,MATCH(5,SN27:SN29,0),0),"")</f>
        <v/>
      </c>
      <c r="SP29" s="255" t="str">
        <f ca="1">IF(PT26&lt;&gt;"",PT26,"")</f>
        <v/>
      </c>
      <c r="SQ29" s="255">
        <f ca="1">SUMPRODUCT((TQ3:TQ42=SP29)*(TT3:TT42=SP30)*(UA3:UA42="W"))+SUMPRODUCT((TQ3:TQ42=SP29)*(TT3:TT42=SP31)*(UA3:UA42="W"))+SUMPRODUCT((TQ3:TQ42=SP29)*(TT3:TT42=SP28)*(UA3:UA42="W"))+SUMPRODUCT((TQ3:TQ42=SP30)*(TT3:TT42=SP29)*(UB3:UB42="W"))+SUMPRODUCT((TQ3:TQ42=SP31)*(TT3:TT42=SP29)*(UB3:UB42="W"))+SUMPRODUCT((TQ3:TQ42=SP28)*(TT3:TT42=SP29)*(UB3:UB42="W"))</f>
        <v>0</v>
      </c>
      <c r="SR29" s="255">
        <f ca="1">SUMPRODUCT((TQ3:TQ42=SP29)*(TT3:TT42=SP30)*(UA3:UA42="D"))+SUMPRODUCT((TQ3:TQ42=SP29)*(TT3:TT42=SP31)*(UA3:UA42="D"))+SUMPRODUCT((TQ3:TQ42=SP29)*(TT3:TT42=SP28)*(UA3:UA42="D"))+SUMPRODUCT((TQ3:TQ42=SP30)*(TT3:TT42=SP29)*(UA3:UA42="D"))+SUMPRODUCT((TQ3:TQ42=SP31)*(TT3:TT42=SP29)*(UA3:UA42="D"))+SUMPRODUCT((TQ3:TQ42=SP28)*(TT3:TT42=SP29)*(UA3:UA42="D"))</f>
        <v>0</v>
      </c>
      <c r="SS29" s="255">
        <f ca="1">SUMPRODUCT((TQ3:TQ42=SP29)*(TT3:TT42=SP30)*(UA3:UA42="L"))+SUMPRODUCT((TQ3:TQ42=SP29)*(TT3:TT42=SP31)*(UA3:UA42="L"))+SUMPRODUCT((TQ3:TQ42=SP29)*(TT3:TT42=SP28)*(UA3:UA42="L"))+SUMPRODUCT((TQ3:TQ42=SP30)*(TT3:TT42=SP29)*(UB3:UB42="L"))+SUMPRODUCT((TQ3:TQ42=SP31)*(TT3:TT42=SP29)*(UB3:UB42="L"))+SUMPRODUCT((TQ3:TQ42=SP28)*(TT3:TT42=SP29)*(UB3:UB42="L"))</f>
        <v>0</v>
      </c>
      <c r="ST29" s="255">
        <f ca="1">IF(SP29&lt;&gt;"",VLOOKUP(SP29,OW4:PA29,5,FALSE),0)</f>
        <v>0</v>
      </c>
      <c r="SU29" s="255">
        <f ca="1">IF(SP29&lt;&gt;"",VLOOKUP(SP29,OW4:PB29,6,FALSE),0)</f>
        <v>0</v>
      </c>
      <c r="SV29" s="255">
        <f ca="1">ST29-SU29+1000</f>
        <v>1000</v>
      </c>
      <c r="SW29" s="255">
        <f ca="1">IF(SP29&lt;&gt;"",VLOOKUP(SP29,OW4:PD29,8,FALSE),0)</f>
        <v>0</v>
      </c>
      <c r="SX29" s="255">
        <f ca="1">IF(SP29&lt;&gt;"",VLOOKUP(SP29,OW4:PE29,9,FALSE),0)</f>
        <v>0</v>
      </c>
      <c r="SY29" s="255">
        <f t="shared" ref="SY29" ca="1" si="1624">SW29-SX29+1000</f>
        <v>1000</v>
      </c>
      <c r="SZ29" s="255" t="str">
        <f ca="1">IF(SP29&lt;&gt;"",VLOOKUP(SP29,OW25:PA29,5,FALSE),"")</f>
        <v/>
      </c>
      <c r="TA29" s="255" t="str">
        <f ca="1">IF(SP29&lt;&gt;"",VLOOKUP(SP29,OW25:PD29,8,FALSE),"")</f>
        <v/>
      </c>
      <c r="TB29" s="255" t="str">
        <f ca="1">IF(SP29&lt;&gt;"",VLOOKUP(SP29,OW25:PK29,15,FALSE),"")</f>
        <v/>
      </c>
      <c r="TC29" s="255">
        <f ca="1">SUMPRODUCT((TQ3:TQ42=SP29)*(TT3:TT42=SP30)*TW3:TW42)+SUMPRODUCT((TQ3:TQ42=SP29)*(TT3:TT42=SP31)*TW3:TW42)+SUMPRODUCT((TQ3:TQ42=SP29)*(TT3:TT42=SP28)*TW3:TW42)+SUMPRODUCT((TQ3:TQ42=SP30)*(TT3:TT42=SP29)*TX3:TX42)+SUMPRODUCT((TQ3:TQ42=SP31)*(TT3:TT42=SP29)*TX3:TX42)+SUMPRODUCT((TQ3:TQ42=SP28)*(TT3:TT42=SP29)*TX3:TX42)</f>
        <v>0</v>
      </c>
      <c r="TD29" s="255">
        <f ca="1">SUMPRODUCT((TQ3:TQ42=SP29)*(TT3:TT42=SP30)*TY3:TY42)+SUMPRODUCT((TQ3:TQ42=SP29)*(TT3:TT42=SP31)*TY3:TY42)+SUMPRODUCT((TQ3:TQ42=SP29)*(TT3:TT42=SP28)*TY3:TY42)+SUMPRODUCT((TQ3:TQ42=SP30)*(TT3:TT42=SP29)*TZ3:TZ42)+SUMPRODUCT((TQ3:TQ42=SP31)*(TT3:TT42=SP29)*TZ3:TZ42)+SUMPRODUCT((TQ3:TQ42=SP28)*(TT3:TT42=SP29)*TZ3:TZ42)</f>
        <v>0</v>
      </c>
      <c r="TE29" s="255">
        <f t="shared" ref="TE29" ca="1" si="1625">SQ29*4+SR29*2+TC29+TD29</f>
        <v>0</v>
      </c>
      <c r="TF29" s="255" t="str">
        <f ca="1">IF(SP29&lt;&gt;"",RANK(TE29,TE28:TE31),"")</f>
        <v/>
      </c>
      <c r="TG29" s="255">
        <f ca="1">SUMPRODUCT((TE28:TE31=TE29)*(SV28:SV31&gt;SV29))</f>
        <v>0</v>
      </c>
      <c r="TH29" s="255">
        <f ca="1">SUMPRODUCT((TE28:TE31=TE29)*(SV28:SV31=SV29)*(SY28:SY31&gt;SY29))</f>
        <v>0</v>
      </c>
      <c r="TI29" s="255">
        <f ca="1">SUMPRODUCT((TE25:TE29=TE29)*(SV25:SV29=SV29)*(SY25:SY29=SY29)*(SZ25:SZ29&gt;SZ29))</f>
        <v>0</v>
      </c>
      <c r="TJ29" s="255">
        <f ca="1">SUMPRODUCT((TE25:TE29=TE29)*(SV25:SV29=SV29)*(SY25:SY29=SY29)*(SZ25:SZ29=SZ29)*(TA25:TA29&gt;TA29))</f>
        <v>0</v>
      </c>
      <c r="TK29" s="255">
        <f ca="1">SUMPRODUCT((TE25:TE29=TE29)*(SV25:SV29=SV29)*(SY25:SY29=SY29)*(SZ25:SZ29=SZ29)*(TA25:TA29=TA29)*(TB25:TB29&gt;TB29))</f>
        <v>0</v>
      </c>
      <c r="TL29" s="255" t="str">
        <f t="shared" ca="1" si="1581"/>
        <v/>
      </c>
      <c r="TM29" s="255" t="str">
        <f ca="1">IF(SP28&lt;&gt;"",IF(SP28=TM28,SP29,SP28),"")</f>
        <v/>
      </c>
      <c r="TN29" s="255" t="str">
        <f ca="1">IF(TM29&lt;&gt;"",TM29,IF(SO29&lt;&gt;"",SO29,IF(RQ29&lt;&gt;"",RQ29,IF(QS29&lt;&gt;"",QS29,PO29))))</f>
        <v>Ireland</v>
      </c>
      <c r="TO29" s="255">
        <v>5</v>
      </c>
      <c r="TP29" s="255">
        <v>27</v>
      </c>
      <c r="TQ29" s="255" t="str">
        <f t="shared" si="34"/>
        <v>Argentina</v>
      </c>
      <c r="TR29" s="255" t="str">
        <f ca="1">IF(OFFSET('All Players'!$W36,0,TR$1)&lt;&gt;"",OFFSET('All Players'!$W36,0,TR$1),"")</f>
        <v/>
      </c>
      <c r="TS29" s="255" t="str">
        <f ca="1">IF(OFFSET('All Players'!$Y36,0,TR$1)&lt;&gt;"",OFFSET('All Players'!$Y36,0,TR$1),"")</f>
        <v/>
      </c>
      <c r="TT29" s="255" t="str">
        <f t="shared" si="35"/>
        <v>Tonga</v>
      </c>
      <c r="TU29" s="255" t="str">
        <f ca="1">IF(OFFSET('All Players'!$AA36,0,TT$1)&lt;&gt;"",OFFSET('All Players'!$AA36,0,TT$1),"")</f>
        <v/>
      </c>
      <c r="TV29" s="255" t="str">
        <f ca="1">IF(OFFSET('All Players'!$AC36,0,TU$1)&lt;&gt;"",OFFSET('All Players'!$AC36,0,TU$1),"")</f>
        <v/>
      </c>
      <c r="TW29" s="255">
        <f t="shared" ca="1" si="36"/>
        <v>0</v>
      </c>
      <c r="TX29" s="255">
        <f t="shared" ca="1" si="37"/>
        <v>0</v>
      </c>
      <c r="TY29" s="255">
        <f t="shared" ca="1" si="38"/>
        <v>0</v>
      </c>
      <c r="TZ29" s="255">
        <f t="shared" ca="1" si="39"/>
        <v>0</v>
      </c>
      <c r="UA29" s="255" t="str">
        <f t="shared" ca="1" si="40"/>
        <v/>
      </c>
      <c r="UB29" s="255" t="str">
        <f t="shared" ca="1" si="41"/>
        <v/>
      </c>
      <c r="UC29" s="255">
        <f ca="1">VLOOKUP(UD29,YU25:YV29,2,FALSE)</f>
        <v>2</v>
      </c>
      <c r="UD29" s="255" t="s">
        <v>47</v>
      </c>
      <c r="UE29" s="255">
        <f t="shared" ca="1" si="1285"/>
        <v>0</v>
      </c>
      <c r="UF29" s="255">
        <f t="shared" ca="1" si="1286"/>
        <v>0</v>
      </c>
      <c r="UG29" s="255">
        <f t="shared" ca="1" si="1287"/>
        <v>0</v>
      </c>
      <c r="UH29" s="255">
        <f t="shared" ca="1" si="1288"/>
        <v>0</v>
      </c>
      <c r="UI29" s="255">
        <f t="shared" ca="1" si="1430"/>
        <v>0</v>
      </c>
      <c r="UJ29" s="255">
        <f t="shared" ca="1" si="1289"/>
        <v>1000</v>
      </c>
      <c r="UK29" s="255">
        <f t="shared" ca="1" si="1431"/>
        <v>0</v>
      </c>
      <c r="UL29" s="255">
        <f t="shared" ca="1" si="1432"/>
        <v>0</v>
      </c>
      <c r="UM29" s="255">
        <f t="shared" ca="1" si="1290"/>
        <v>1000</v>
      </c>
      <c r="UN29" s="255">
        <f t="shared" ca="1" si="1291"/>
        <v>0</v>
      </c>
      <c r="UO29" s="255">
        <f ca="1">SUMIF(YX:YX,UD29,ZD:ZD)+SUMIF(ZA:ZA,UD29,ZE:ZE)</f>
        <v>0</v>
      </c>
      <c r="UP29" s="255">
        <f ca="1">SUMIF(YX:YX,UD29,ZF:ZF)+SUMIF(ZA:ZA,UD29,ZG:ZG)</f>
        <v>0</v>
      </c>
      <c r="UQ29" s="255">
        <f t="shared" ca="1" si="1292"/>
        <v>0</v>
      </c>
      <c r="UR29" s="255">
        <v>17</v>
      </c>
      <c r="US29" s="255">
        <f t="shared" ca="1" si="1433"/>
        <v>1</v>
      </c>
      <c r="UU29" s="255">
        <f ca="1">RANK(UQ29,UQ$25:UQ$29)+COUNTIF(UQ$25:UQ29,UQ29)-1</f>
        <v>5</v>
      </c>
      <c r="UV29" s="255" t="str">
        <f ca="1">INDEX(UD$25:UD$29,MATCH(5,UU$25:UU$29,0),0)</f>
        <v>Romania</v>
      </c>
      <c r="UW29" s="255">
        <f t="shared" ca="1" si="1434"/>
        <v>1</v>
      </c>
      <c r="UX29" s="255" t="str">
        <f ca="1">IF(AND(UX28&lt;&gt;"",UW29=1),UV29,"")</f>
        <v>Romania</v>
      </c>
      <c r="VC29" s="255" t="str">
        <f t="shared" ca="1" si="1435"/>
        <v>Romania</v>
      </c>
      <c r="VD29" s="255">
        <f ca="1">SUMPRODUCT((YX3:YX42=VC29)*(ZA3:ZA42=VC25)*(ZH3:ZH42="W"))+SUMPRODUCT((YX3:YX42=VC29)*(ZA3:ZA42=VC26)*(ZH3:ZH42="W"))+SUMPRODUCT((YX3:YX42=VC29)*(ZA3:ZA42=VC27)*(ZH3:ZH42="W"))+SUMPRODUCT((YX3:YX42=VC29)*(ZA3:ZA42=VC28)*(ZH3:ZH42="W"))+SUMPRODUCT((YX3:YX42=VC25)*(ZA3:ZA42=VC29)*(ZI3:ZI42="W"))+SUMPRODUCT((YX3:YX42=VC26)*(ZA3:ZA42=VC29)*(ZI3:ZI42="W"))+SUMPRODUCT((YX3:YX42=VC27)*(ZA3:ZA42=VC29)*(ZI3:ZI42="W"))+SUMPRODUCT((YX3:YX42=VC28)*(ZA3:ZA42=VC29)*(ZI3:ZI42="W"))</f>
        <v>0</v>
      </c>
      <c r="VE29" s="255">
        <f ca="1">SUMPRODUCT((YX3:YX42=VC29)*(ZA3:ZA42=VC25)*(ZH3:ZH42="D"))+SUMPRODUCT((YX3:YX42=VC29)*(ZA3:ZA42=VC26)*(ZH3:ZH42="D"))+SUMPRODUCT((YX3:YX42=VC29)*(ZA3:ZA42=VC27)*(ZH3:ZH42="D"))+SUMPRODUCT((YX3:YX42=VC29)*(ZA3:ZA42=VC28)*(ZH3:ZH42="D"))+SUMPRODUCT((YX3:YX42=VC25)*(ZA3:ZA42=VC29)*(ZH3:ZH42="D"))+SUMPRODUCT((YX3:YX42=VC26)*(ZA3:ZA42=VC29)*(ZH3:ZH42="D"))+SUMPRODUCT((YX3:YX42=VC27)*(ZA3:ZA42=VC29)*(ZH3:ZH42="D"))+SUMPRODUCT((YX3:YX42=VC28)*(ZA3:ZA42=VC29)*(ZH3:ZH42="D"))</f>
        <v>0</v>
      </c>
      <c r="VF29" s="255">
        <f ca="1">SUMPRODUCT((YX3:YX42=VC29)*(ZA3:ZA42=VC25)*(ZH3:ZH42="L"))+SUMPRODUCT((YX3:YX42=VC29)*(ZA3:ZA42=VC26)*(ZH3:ZH42="L"))+SUMPRODUCT((YX3:YX42=VC29)*(ZA3:ZA42=VC27)*(ZH3:ZH42="L"))+SUMPRODUCT((YX3:YX42=VC29)*(ZA3:ZA42=VC28)*(ZH3:ZH42="L"))+SUMPRODUCT((YX3:YX42=VC25)*(ZA3:ZA42=VC29)*(ZI3:ZI42="L"))+SUMPRODUCT((YX3:YX42=VC26)*(ZA3:ZA42=VC29)*(ZI3:ZI42="L"))+SUMPRODUCT((YX3:YX42=VC27)*(ZA3:ZA42=VC29)*(ZI3:ZI42="L"))+SUMPRODUCT((YX3:YX42=VC28)*(ZA3:ZA42=VC29)*(ZI3:ZI42="L"))</f>
        <v>0</v>
      </c>
      <c r="VG29" s="255">
        <f ca="1">IF(VC29&lt;&gt;"",VLOOKUP(VC29,UD4:UH29,5,FALSE),0)</f>
        <v>0</v>
      </c>
      <c r="VH29" s="255">
        <f ca="1">IF(VC29&lt;&gt;"",VLOOKUP(VC29,UD4:UI29,6,FALSE),0)</f>
        <v>0</v>
      </c>
      <c r="VI29" s="255">
        <f ca="1">VG29-VH29+1000</f>
        <v>1000</v>
      </c>
      <c r="VJ29" s="255">
        <f ca="1">IF(VC29&lt;&gt;"",VLOOKUP(VC29,UD4:UK29,8,FALSE),0)</f>
        <v>0</v>
      </c>
      <c r="VK29" s="255">
        <f ca="1">IF(VC29&lt;&gt;"",VLOOKUP(VC29,UD4:UL29,9,FALSE),0)</f>
        <v>0</v>
      </c>
      <c r="VL29" s="255">
        <f ca="1">IF(VC29&lt;&gt;"",VJ29-VK29+1000,"")</f>
        <v>1000</v>
      </c>
      <c r="VM29" s="255">
        <f ca="1">IF(VC29&lt;&gt;"",VLOOKUP(VC29,UD25:UH29,5,FALSE),"")</f>
        <v>0</v>
      </c>
      <c r="VN29" s="255">
        <f ca="1">IF(VC29&lt;&gt;"",VLOOKUP(VC29,UD25:UK29,8,FALSE),"")</f>
        <v>0</v>
      </c>
      <c r="VO29" s="255">
        <f ca="1">IF(VC29&lt;&gt;"",VLOOKUP(VC29,UD25:UR29,15,FALSE),"")</f>
        <v>17</v>
      </c>
      <c r="VP29" s="255">
        <f ca="1">SUMPRODUCT((YX3:YX42=VC29)*(ZA3:ZA42=VC25)*ZD3:ZD42)+SUMPRODUCT((YX3:YX42=VC29)*(ZA3:ZA42=VC26)*ZD3:ZD42)+SUMPRODUCT((YX3:YX42=VC29)*(ZA3:ZA42=VC27)*ZD3:ZD42)+SUMPRODUCT((YX3:YX42=VC29)*(ZA3:ZA42=VC28)*ZD3:ZD42)+SUMPRODUCT((YX3:YX42=VC25)*(ZA3:ZA42=VC29)*ZE3:ZE42)+SUMPRODUCT((YX3:YX42=VC26)*(ZA3:ZA42=VC29)*ZE3:ZE42)+SUMPRODUCT((YX3:YX42=VC27)*(ZA3:ZA42=VC29)*ZE3:ZE42)+SUMPRODUCT((YX3:YX42=VC28)*(ZA3:ZA42=VC29)*ZE3:ZE42)</f>
        <v>0</v>
      </c>
      <c r="VQ29" s="255">
        <f ca="1">SUMPRODUCT((YX3:YX42=VC29)*(ZA3:ZA42=VC25)*ZF3:ZF42)+SUMPRODUCT((YX3:YX42=VC29)*(ZA3:ZA42=VC26)*ZF3:ZF42)+SUMPRODUCT((YX3:YX42=VC29)*(ZA3:ZA42=VC27)*ZF3:ZF42)+SUMPRODUCT((YX3:YX42=VC29)*(ZA3:ZA42=VC28)*ZF3:ZF42)+SUMPRODUCT((YX3:YX42=VC25)*(ZA3:ZA42=VC29)*ZG3:ZG42)+SUMPRODUCT((YX3:YX42=VC26)*(ZA3:ZA42=VC29)*ZG3:ZG42)+SUMPRODUCT((YX3:YX42=VC27)*(ZA3:ZA42=VC29)*ZG3:ZG42)+SUMPRODUCT((YX3:YX42=VC28)*(ZA3:ZA42=VC29)*ZG3:ZG42)</f>
        <v>0</v>
      </c>
      <c r="VR29" s="255">
        <f ca="1">IF(VC29&lt;&gt;"",VD29*4+VE29*2+VP29+VQ29,"")</f>
        <v>0</v>
      </c>
      <c r="VS29" s="255">
        <f ca="1">IF(VC29&lt;&gt;"",RANK(VR29,VR25:VR29),"")</f>
        <v>1</v>
      </c>
      <c r="VT29" s="255">
        <f ca="1">SUMPRODUCT((VR25:VR29=VR29)*(VI25:VI29&gt;VI29))</f>
        <v>0</v>
      </c>
      <c r="VU29" s="255">
        <f ca="1">SUMPRODUCT((VR25:VR29=VR29)*(VI25:VI29=VI29)*(VL25:VL29&gt;VL29))</f>
        <v>0</v>
      </c>
      <c r="VV29" s="255">
        <f ca="1">SUMPRODUCT((VR25:VR29=VR29)*(VI25:VI29=VI29)*(VL25:VL29=VL29)*(VM25:VM29&gt;VM29))</f>
        <v>0</v>
      </c>
      <c r="VW29" s="255">
        <f ca="1">SUMPRODUCT((VR25:VR29=VR29)*(VI25:VI29=VI29)*(VL25:VL29=VL29)*(VM25:VM29=VM29)*(VN25:VN29&gt;VN29))</f>
        <v>0</v>
      </c>
      <c r="VX29" s="255">
        <f ca="1">SUMPRODUCT((VR25:VR29=VR29)*(VI25:VI29=VI29)*(VL25:VL29=VL29)*(VM25:VM29=VM29)*(VN25:VN29=VN29)*(VO25:VO29&gt;VO29))</f>
        <v>1</v>
      </c>
      <c r="VY29" s="255">
        <f t="shared" ca="1" si="1293"/>
        <v>2</v>
      </c>
      <c r="VZ29" s="255" t="str">
        <f ca="1">IF(VC29&lt;&gt;"",INDEX(VC25:VC29,MATCH(5,VY25:VY29,0),0),"")</f>
        <v>Ireland</v>
      </c>
      <c r="WA29" s="255" t="str">
        <f ca="1">IF(UY28&lt;&gt;"",UY28,"")</f>
        <v/>
      </c>
      <c r="WB29" s="255" t="str">
        <f ca="1">IF(WA29&lt;&gt;"",SUMPRODUCT((YX3:YX42=WA29)*(ZA3:ZA42=WA26)*(ZH3:ZH42="W"))+SUMPRODUCT((YX3:YX42=WA29)*(ZA3:ZA42=WA27)*(ZH3:ZH42="W"))+SUMPRODUCT((YX3:YX42=WA29)*(ZA3:ZA42=WA28)*(ZH3:ZH42="W"))+SUMPRODUCT((YX3:YX42=WA26)*(ZA3:ZA42=WA29)*(ZH3:ZH42="W"))+SUMPRODUCT((YX3:YX42=WA27)*(ZA3:ZA42=WA29)*(ZH3:ZH42="W"))+SUMPRODUCT((YX3:YX42=WA28)*(ZA3:ZA42=WA29)*(ZH3:ZH42="W")),"")</f>
        <v/>
      </c>
      <c r="WC29" s="255" t="str">
        <f ca="1">IF(WA29&lt;&gt;"",SUMPRODUCT((YX3:YX42=WA29)*(ZA3:ZA42=WA26)*(ZH3:ZH42="D"))+SUMPRODUCT((YX3:YX42=WA29)*(ZA3:ZA42=WA27)*(ZH3:ZH42="D"))+SUMPRODUCT((YX3:YX42=WA29)*(ZA3:ZA42=WA28)*(ZH3:ZH42="D"))+SUMPRODUCT((YX3:YX42=WA26)*(ZA3:ZA42=WA29)*(ZH3:ZH42="D"))+SUMPRODUCT((YX3:YX42=WA27)*(ZA3:ZA42=WA29)*(ZH3:ZH42="D"))+SUMPRODUCT((YX3:YX42=WA28)*(ZA3:ZA42=WA29)*(ZH3:ZH42="D")),"")</f>
        <v/>
      </c>
      <c r="WD29" s="255" t="str">
        <f ca="1">IF(WA29&lt;&gt;"",SUMPRODUCT((YX3:YX42=WA29)*(ZA3:ZA42=WA26)*(ZH3:ZH42="L"))+SUMPRODUCT((YX3:YX42=WA29)*(ZA3:ZA42=WA27)*(ZH3:ZH42="L"))+SUMPRODUCT((YX3:YX42=WA29)*(ZA3:ZA42=WA28)*(ZH3:ZH42="L"))+SUMPRODUCT((YX3:YX42=WA26)*(ZA3:ZA42=WA29)*(ZH3:ZH42="L"))+SUMPRODUCT((YX3:YX42=WA27)*(ZA3:ZA42=WA29)*(ZH3:ZH42="L"))+SUMPRODUCT((YX3:YX42=WA28)*(ZA3:ZA42=WA29)*(ZH3:ZH42="L")),"")</f>
        <v/>
      </c>
      <c r="WE29" s="255">
        <f ca="1">IF(WA29&lt;&gt;"",VLOOKUP(WA29,UD4:UH29,5,FALSE),0)</f>
        <v>0</v>
      </c>
      <c r="WF29" s="255">
        <f ca="1">IF(WA29&lt;&gt;"",VLOOKUP(WA29,UD4:UI29,6,FALSE),0)</f>
        <v>0</v>
      </c>
      <c r="WG29" s="255">
        <f ca="1">WE29-WF29+1000</f>
        <v>1000</v>
      </c>
      <c r="WH29" s="255">
        <f ca="1">IF(WA29&lt;&gt;"",VLOOKUP(WA29,UD4:UK29,8,FALSE),0)</f>
        <v>0</v>
      </c>
      <c r="WI29" s="255">
        <f ca="1">IF(WA29&lt;&gt;"",VLOOKUP(WA29,UD4:UL29,9,FALSE),0)</f>
        <v>0</v>
      </c>
      <c r="WJ29" s="255" t="str">
        <f ca="1">IF(WA29&lt;&gt;"",WH29-WI29+1000,"")</f>
        <v/>
      </c>
      <c r="WK29" s="255" t="str">
        <f ca="1">IF(WA29&lt;&gt;"",VLOOKUP(WA29,UD25:UH29,5,FALSE),"")</f>
        <v/>
      </c>
      <c r="WL29" s="255" t="str">
        <f ca="1">IF(WA29&lt;&gt;"",VLOOKUP(WA29,UD25:UK29,8,FALSE),"")</f>
        <v/>
      </c>
      <c r="WM29" s="255" t="str">
        <f ca="1">IF(WA29&lt;&gt;"",VLOOKUP(WA29,UD25:UR29,15,FALSE),"")</f>
        <v/>
      </c>
      <c r="WN29" s="255" t="str">
        <f ca="1">IF(WA29&lt;&gt;"",SUMPRODUCT((YX3:YX42=WA29)*(ZA3:ZA42=WA26)*ZD3:ZD42)+SUMPRODUCT((YX3:YX42=WA29)*(ZA3:ZA42=WA27)*ZD3:ZD42)+SUMPRODUCT((YX3:YX42=WA29)*(ZA3:ZA42=WA28)*ZD3:ZD42)+SUMPRODUCT((YX3:YX42=WA26)*(ZA3:ZA42=WA29)*ZE3:ZE42)+SUMPRODUCT((YX3:YX42=WA27)*(ZA3:ZA42=WA29)*ZE3:ZE42)+SUMPRODUCT((YX3:YX42=WA28)*(ZA3:ZA42=WA29)*ZE3:ZE42),"")</f>
        <v/>
      </c>
      <c r="WO29" s="255" t="str">
        <f ca="1">IF(WA29&lt;&gt;"",SUMPRODUCT((YX3:YX42=WA29)*(ZA3:ZA42=WA26)*ZF3:ZF42)+SUMPRODUCT((YX3:YX42=WA29)*(ZA3:ZA42=WA27)*ZF3:ZF42)+SUMPRODUCT((YX3:YX42=WA29)*(ZA3:ZA42=WA28)*ZF3:ZF42)+SUMPRODUCT((YX3:YX42=WA26)*(ZA3:ZA42=WA29)*ZG3:ZG42)+SUMPRODUCT((YX3:YX42=WA27)*(ZA3:ZA42=WA29)*ZG3:ZG42)+SUMPRODUCT((YX3:YX42=WA28)*(ZA3:ZA42=WA29)*ZG3:ZG42),"")</f>
        <v/>
      </c>
      <c r="WP29" s="255" t="str">
        <f ca="1">IF(WA29&lt;&gt;"",WB29*4+WC29*2+WN29+WO29,"")</f>
        <v/>
      </c>
      <c r="WQ29" s="255" t="str">
        <f ca="1">IF(WA29&lt;&gt;"",RANK(WP29,WP26:WP29),"")</f>
        <v/>
      </c>
      <c r="WR29" s="255">
        <f ca="1">SUMPRODUCT((WP26:WP29=WP29)*(WG26:WG29&gt;WG29))</f>
        <v>0</v>
      </c>
      <c r="WS29" s="255">
        <f ca="1">SUMPRODUCT((WP26:WP29=WP29)*(WG26:WG29=WG29)*(WJ26:WJ29&gt;WJ29))</f>
        <v>0</v>
      </c>
      <c r="WT29" s="255">
        <f ca="1">SUMPRODUCT((WP25:WP29=WP29)*(WG25:WG29=WG29)*(WJ25:WJ29=WJ29)*(WK25:WK29&gt;WK29))</f>
        <v>0</v>
      </c>
      <c r="WU29" s="255">
        <f ca="1">SUMPRODUCT((WP25:WP29=WP29)*(WG25:WG29=WG29)*(WJ25:WJ29=WJ29)*(WK25:WK29=WK29)*(WL25:WL29&gt;WL29))</f>
        <v>0</v>
      </c>
      <c r="WV29" s="255">
        <f ca="1">SUMPRODUCT((WP25:WP29=WP29)*(WG25:WG29=WG29)*(WJ25:WJ29=WJ29)*(WK25:WK29=WK29)*(WL25:WL29=WL29)*(WM25:WM29&gt;WM29))</f>
        <v>0</v>
      </c>
      <c r="WW29" s="255" t="str">
        <f t="shared" ca="1" si="1438"/>
        <v/>
      </c>
      <c r="WX29" s="255" t="str">
        <f ca="1">IF(WA29&lt;&gt;"",INDEX(WA26:WA29,MATCH(5,WW26:WW29,0),0),"")</f>
        <v/>
      </c>
      <c r="WY29" s="255" t="str">
        <f ca="1">IF(UZ27&lt;&gt;"",UZ27,"")</f>
        <v/>
      </c>
      <c r="WZ29" s="255" t="str">
        <f ca="1">IF(WY29&lt;&gt;"",SUMPRODUCT((YX3:YX42=WY29)*(ZA3:ZA42=WY30)*(ZH3:ZH42="W"))+SUMPRODUCT((YX3:YX42=WY29)*(ZA3:ZA42=WY27)*(ZH3:ZH42="W"))+SUMPRODUCT((YX3:YX42=WY29)*(ZA3:ZA42=WY28)*(ZH3:ZH42="W"))+SUMPRODUCT((YX3:YX42=WY30)*(ZA3:ZA42=WY29)*(ZI3:ZI42="W"))+SUMPRODUCT((YX3:YX42=WY27)*(ZA3:ZA42=WY29)*(ZI3:ZI42="W"))+SUMPRODUCT((YX3:YX42=WY28)*(ZA3:ZA42=WY29)*(ZI3:ZI42="W")),"")</f>
        <v/>
      </c>
      <c r="XA29" s="255" t="str">
        <f ca="1">IF(WY29&lt;&gt;"",SUMPRODUCT((YX3:YX42=WY29)*(ZA3:ZA42=WY30)*(ZH3:ZH42="D"))+SUMPRODUCT((YX3:YX42=WY29)*(ZA3:ZA42=WY27)*(ZH3:ZH42="D"))+SUMPRODUCT((YX3:YX42=WY29)*(ZA3:ZA42=WY28)*(ZH3:ZH42="D"))+SUMPRODUCT((YX3:YX42=WY30)*(ZA3:ZA42=WY29)*(ZH3:ZH42="D"))+SUMPRODUCT((YX3:YX42=WY27)*(ZA3:ZA42=WY29)*(ZH3:ZH42="D"))+SUMPRODUCT((YX3:YX42=WY28)*(ZA3:ZA42=WY29)*(ZH3:ZH42="D")),"")</f>
        <v/>
      </c>
      <c r="XB29" s="255" t="str">
        <f ca="1">IF(WY29&lt;&gt;"",SUMPRODUCT((YX3:YX42=WY29)*(ZA3:ZA42=WY30)*(ZH3:ZH42="L"))+SUMPRODUCT((YX3:YX42=WY29)*(ZA3:ZA42=WY27)*(ZH3:ZH42="L"))+SUMPRODUCT((YX3:YX42=WY29)*(ZA3:ZA42=WY28)*(ZH3:ZH42="L"))+SUMPRODUCT((YX3:YX42=WY30)*(ZA3:ZA42=WY29)*(ZI3:ZI42="L"))+SUMPRODUCT((YX3:YX42=WY27)*(ZA3:ZA42=WY29)*(ZI3:ZI42="L"))+SUMPRODUCT((YX3:YX42=WY28)*(ZA3:ZA42=WY29)*(ZI3:ZI42="L")),"")</f>
        <v/>
      </c>
      <c r="XC29" s="255">
        <f ca="1">IF(WY29&lt;&gt;"",VLOOKUP(WY29,UD4:UH29,5,FALSE),0)</f>
        <v>0</v>
      </c>
      <c r="XD29" s="255">
        <f ca="1">IF(WY29&lt;&gt;"",VLOOKUP(WY29,UD4:UI29,6,FALSE),0)</f>
        <v>0</v>
      </c>
      <c r="XE29" s="255">
        <f ca="1">XC29-XD29+1000</f>
        <v>1000</v>
      </c>
      <c r="XF29" s="255">
        <f ca="1">IF(WY29&lt;&gt;"",VLOOKUP(WY29,UD4:UK29,8,FALSE),0)</f>
        <v>0</v>
      </c>
      <c r="XG29" s="255">
        <f ca="1">IF(WY29&lt;&gt;"",VLOOKUP(WY29,UD4:UL29,9,FALSE),0)</f>
        <v>0</v>
      </c>
      <c r="XH29" s="255" t="str">
        <f ca="1">IF(WY29&lt;&gt;"",XF29-XG29+1000,"")</f>
        <v/>
      </c>
      <c r="XI29" s="255" t="str">
        <f ca="1">IF(WY29&lt;&gt;"",VLOOKUP(WY29,UD25:UH29,5,FALSE),"")</f>
        <v/>
      </c>
      <c r="XJ29" s="255" t="str">
        <f ca="1">IF(WY29&lt;&gt;"",VLOOKUP(WY29,UD25:UK29,8,FALSE),"")</f>
        <v/>
      </c>
      <c r="XK29" s="255" t="str">
        <f ca="1">IF(WY29&lt;&gt;"",VLOOKUP(WY29,UD25:UR29,15,FALSE),"")</f>
        <v/>
      </c>
      <c r="XL29" s="255" t="str">
        <f ca="1">IF(WY29&lt;&gt;"",SUMPRODUCT((YX3:YX42=WY29)*(ZA3:ZA42=WY30)*ZD3:ZD42)+SUMPRODUCT((YX3:YX42=WY29)*(ZA3:ZA42=WY27)*ZD3:ZD42)+SUMPRODUCT((YX3:YX42=WY29)*(ZA3:ZA42=WY28)*ZD3:ZD42)+SUMPRODUCT((YX3:YX42=WY30)*(ZA3:ZA42=WY29)*ZE3:ZE42)+SUMPRODUCT((YX3:YX42=WY27)*(ZA3:ZA42=WY29)*ZE3:ZE42)+SUMPRODUCT((YX3:YX42=WY28)*(ZA3:ZA42=WY29)*ZE3:ZE42),"")</f>
        <v/>
      </c>
      <c r="XM29" s="255" t="str">
        <f ca="1">IF(WY29&lt;&gt;"",SUMPRODUCT((YX3:YX42=WY29)*(ZA3:ZA42=WY30)*ZF3:ZF42)+SUMPRODUCT((YX3:YX42=WY29)*(ZA3:ZA42=WY27)*ZF3:ZF42)+SUMPRODUCT((YX3:YX42=WY29)*(ZA3:ZA42=WY28)*ZF3:ZF42)+SUMPRODUCT((YX3:YX42=WY30)*(ZA3:ZA42=WY29)*ZG3:ZG42)+SUMPRODUCT((YX3:YX42=WY27)*(ZA3:ZA42=WY29)*ZG3:ZG42)+SUMPRODUCT((YX3:YX42=WY28)*(ZA3:ZA42=WY29)*ZG3:ZG42),"")</f>
        <v/>
      </c>
      <c r="XN29" s="255" t="str">
        <f ca="1">IF(WY29&lt;&gt;"",WZ29*4+XA29*2+XL29+XM29,"")</f>
        <v/>
      </c>
      <c r="XO29" s="255" t="str">
        <f ca="1">IF(WY29&lt;&gt;"",RANK(XN29,XN27:XN30),"")</f>
        <v/>
      </c>
      <c r="XP29" s="255">
        <f ca="1">SUMPRODUCT((XN27:XN30=XN29)*(XE27:XE30&gt;XE29))</f>
        <v>0</v>
      </c>
      <c r="XQ29" s="255">
        <f ca="1">SUMPRODUCT((XN27:XN30=XN29)*(XE27:XE30=XE29)*(XH27:XH30&gt;XH29))</f>
        <v>0</v>
      </c>
      <c r="XR29" s="255">
        <f ca="1">SUMPRODUCT((XN25:XN29=XN29)*(XE25:XE29=XE29)*(XH25:XH29=XH29)*(XI25:XI29&gt;XI29))</f>
        <v>0</v>
      </c>
      <c r="XS29" s="255">
        <f ca="1">SUMPRODUCT((XN25:XN29=XN29)*(XE25:XE29=XE29)*(XH25:XH29=XH29)*(XI25:XI29=XI29)*(XJ25:XJ29&gt;XJ29))</f>
        <v>0</v>
      </c>
      <c r="XT29" s="255">
        <f ca="1">SUMPRODUCT((XN25:XN29=XN29)*(XE25:XE29=XE29)*(XH25:XH29=XH29)*(XI25:XI29=XI29)*(XJ25:XJ29=XJ29)*(XK25:XK29&gt;XK29))</f>
        <v>0</v>
      </c>
      <c r="XU29" s="255" t="str">
        <f t="shared" ca="1" si="1547"/>
        <v/>
      </c>
      <c r="XV29" s="255" t="str">
        <f ca="1">IF(WY29&lt;&gt;"",INDEX(WY27:WY29,MATCH(5,XU27:XU29,0),0),"")</f>
        <v/>
      </c>
      <c r="XW29" s="255" t="str">
        <f ca="1">IF(VA26&lt;&gt;"",VA26,"")</f>
        <v/>
      </c>
      <c r="XX29" s="255">
        <f ca="1">SUMPRODUCT((YX3:YX42=XW29)*(ZA3:ZA42=XW30)*(ZH3:ZH42="W"))+SUMPRODUCT((YX3:YX42=XW29)*(ZA3:ZA42=XW31)*(ZH3:ZH42="W"))+SUMPRODUCT((YX3:YX42=XW29)*(ZA3:ZA42=XW28)*(ZH3:ZH42="W"))+SUMPRODUCT((YX3:YX42=XW30)*(ZA3:ZA42=XW29)*(ZI3:ZI42="W"))+SUMPRODUCT((YX3:YX42=XW31)*(ZA3:ZA42=XW29)*(ZI3:ZI42="W"))+SUMPRODUCT((YX3:YX42=XW28)*(ZA3:ZA42=XW29)*(ZI3:ZI42="W"))</f>
        <v>0</v>
      </c>
      <c r="XY29" s="255">
        <f ca="1">SUMPRODUCT((YX3:YX42=XW29)*(ZA3:ZA42=XW30)*(ZH3:ZH42="D"))+SUMPRODUCT((YX3:YX42=XW29)*(ZA3:ZA42=XW31)*(ZH3:ZH42="D"))+SUMPRODUCT((YX3:YX42=XW29)*(ZA3:ZA42=XW28)*(ZH3:ZH42="D"))+SUMPRODUCT((YX3:YX42=XW30)*(ZA3:ZA42=XW29)*(ZH3:ZH42="D"))+SUMPRODUCT((YX3:YX42=XW31)*(ZA3:ZA42=XW29)*(ZH3:ZH42="D"))+SUMPRODUCT((YX3:YX42=XW28)*(ZA3:ZA42=XW29)*(ZH3:ZH42="D"))</f>
        <v>0</v>
      </c>
      <c r="XZ29" s="255">
        <f ca="1">SUMPRODUCT((YX3:YX42=XW29)*(ZA3:ZA42=XW30)*(ZH3:ZH42="L"))+SUMPRODUCT((YX3:YX42=XW29)*(ZA3:ZA42=XW31)*(ZH3:ZH42="L"))+SUMPRODUCT((YX3:YX42=XW29)*(ZA3:ZA42=XW28)*(ZH3:ZH42="L"))+SUMPRODUCT((YX3:YX42=XW30)*(ZA3:ZA42=XW29)*(ZI3:ZI42="L"))+SUMPRODUCT((YX3:YX42=XW31)*(ZA3:ZA42=XW29)*(ZI3:ZI42="L"))+SUMPRODUCT((YX3:YX42=XW28)*(ZA3:ZA42=XW29)*(ZI3:ZI42="L"))</f>
        <v>0</v>
      </c>
      <c r="YA29" s="255">
        <f ca="1">IF(XW29&lt;&gt;"",VLOOKUP(XW29,UD4:UH29,5,FALSE),0)</f>
        <v>0</v>
      </c>
      <c r="YB29" s="255">
        <f ca="1">IF(XW29&lt;&gt;"",VLOOKUP(XW29,UD4:UI29,6,FALSE),0)</f>
        <v>0</v>
      </c>
      <c r="YC29" s="255">
        <f ca="1">YA29-YB29+1000</f>
        <v>1000</v>
      </c>
      <c r="YD29" s="255">
        <f ca="1">IF(XW29&lt;&gt;"",VLOOKUP(XW29,UD4:UK29,8,FALSE),0)</f>
        <v>0</v>
      </c>
      <c r="YE29" s="255">
        <f ca="1">IF(XW29&lt;&gt;"",VLOOKUP(XW29,UD4:UL29,9,FALSE),0)</f>
        <v>0</v>
      </c>
      <c r="YF29" s="255">
        <f t="shared" ref="YF29" ca="1" si="1626">YD29-YE29+1000</f>
        <v>1000</v>
      </c>
      <c r="YG29" s="255" t="str">
        <f ca="1">IF(XW29&lt;&gt;"",VLOOKUP(XW29,UD25:UH29,5,FALSE),"")</f>
        <v/>
      </c>
      <c r="YH29" s="255" t="str">
        <f ca="1">IF(XW29&lt;&gt;"",VLOOKUP(XW29,UD25:UK29,8,FALSE),"")</f>
        <v/>
      </c>
      <c r="YI29" s="255" t="str">
        <f ca="1">IF(XW29&lt;&gt;"",VLOOKUP(XW29,UD25:UR29,15,FALSE),"")</f>
        <v/>
      </c>
      <c r="YJ29" s="255">
        <f ca="1">SUMPRODUCT((YX3:YX42=XW29)*(ZA3:ZA42=XW30)*ZD3:ZD42)+SUMPRODUCT((YX3:YX42=XW29)*(ZA3:ZA42=XW31)*ZD3:ZD42)+SUMPRODUCT((YX3:YX42=XW29)*(ZA3:ZA42=XW28)*ZD3:ZD42)+SUMPRODUCT((YX3:YX42=XW30)*(ZA3:ZA42=XW29)*ZE3:ZE42)+SUMPRODUCT((YX3:YX42=XW31)*(ZA3:ZA42=XW29)*ZE3:ZE42)+SUMPRODUCT((YX3:YX42=XW28)*(ZA3:ZA42=XW29)*ZE3:ZE42)</f>
        <v>0</v>
      </c>
      <c r="YK29" s="255">
        <f ca="1">SUMPRODUCT((YX3:YX42=XW29)*(ZA3:ZA42=XW30)*ZF3:ZF42)+SUMPRODUCT((YX3:YX42=XW29)*(ZA3:ZA42=XW31)*ZF3:ZF42)+SUMPRODUCT((YX3:YX42=XW29)*(ZA3:ZA42=XW28)*ZF3:ZF42)+SUMPRODUCT((YX3:YX42=XW30)*(ZA3:ZA42=XW29)*ZG3:ZG42)+SUMPRODUCT((YX3:YX42=XW31)*(ZA3:ZA42=XW29)*ZG3:ZG42)+SUMPRODUCT((YX3:YX42=XW28)*(ZA3:ZA42=XW29)*ZG3:ZG42)</f>
        <v>0</v>
      </c>
      <c r="YL29" s="255">
        <f t="shared" ref="YL29" ca="1" si="1627">XX29*4+XY29*2+YJ29+YK29</f>
        <v>0</v>
      </c>
      <c r="YM29" s="255" t="str">
        <f ca="1">IF(XW29&lt;&gt;"",RANK(YL29,YL28:YL31),"")</f>
        <v/>
      </c>
      <c r="YN29" s="255">
        <f ca="1">SUMPRODUCT((YL28:YL31=YL29)*(YC28:YC31&gt;YC29))</f>
        <v>0</v>
      </c>
      <c r="YO29" s="255">
        <f ca="1">SUMPRODUCT((YL28:YL31=YL29)*(YC28:YC31=YC29)*(YF28:YF31&gt;YF29))</f>
        <v>0</v>
      </c>
      <c r="YP29" s="255">
        <f ca="1">SUMPRODUCT((YL25:YL29=YL29)*(YC25:YC29=YC29)*(YF25:YF29=YF29)*(YG25:YG29&gt;YG29))</f>
        <v>0</v>
      </c>
      <c r="YQ29" s="255">
        <f ca="1">SUMPRODUCT((YL25:YL29=YL29)*(YC25:YC29=YC29)*(YF25:YF29=YF29)*(YG25:YG29=YG29)*(YH25:YH29&gt;YH29))</f>
        <v>0</v>
      </c>
      <c r="YR29" s="255">
        <f ca="1">SUMPRODUCT((YL25:YL29=YL29)*(YC25:YC29=YC29)*(YF25:YF29=YF29)*(YG25:YG29=YG29)*(YH25:YH29=YH29)*(YI25:YI29&gt;YI29))</f>
        <v>0</v>
      </c>
      <c r="YS29" s="255" t="str">
        <f t="shared" ca="1" si="1584"/>
        <v/>
      </c>
      <c r="YT29" s="255" t="str">
        <f ca="1">IF(XW28&lt;&gt;"",IF(XW28=YT28,XW29,XW28),"")</f>
        <v/>
      </c>
      <c r="YU29" s="255" t="str">
        <f ca="1">IF(YT29&lt;&gt;"",YT29,IF(XV29&lt;&gt;"",XV29,IF(WX29&lt;&gt;"",WX29,IF(VZ29&lt;&gt;"",VZ29,UV29))))</f>
        <v>Ireland</v>
      </c>
      <c r="YV29" s="255">
        <v>5</v>
      </c>
      <c r="YW29" s="255">
        <v>27</v>
      </c>
      <c r="YX29" s="255" t="str">
        <f t="shared" si="42"/>
        <v>Argentina</v>
      </c>
      <c r="YY29" s="255" t="str">
        <f ca="1">IF(OFFSET('All Players'!$W36,0,YY$1)&lt;&gt;"",OFFSET('All Players'!$W36,0,YY$1),"")</f>
        <v/>
      </c>
      <c r="YZ29" s="255" t="str">
        <f ca="1">IF(OFFSET('All Players'!$Y36,0,YY$1)&lt;&gt;"",OFFSET('All Players'!$Y36,0,YY$1),"")</f>
        <v/>
      </c>
      <c r="ZA29" s="255" t="str">
        <f t="shared" si="43"/>
        <v>Tonga</v>
      </c>
      <c r="ZB29" s="255" t="str">
        <f ca="1">IF(OFFSET('All Players'!$AA36,0,ZA$1)&lt;&gt;"",OFFSET('All Players'!$AA36,0,ZA$1),"")</f>
        <v/>
      </c>
      <c r="ZC29" s="255" t="str">
        <f ca="1">IF(OFFSET('All Players'!$AC36,0,ZB$1)&lt;&gt;"",OFFSET('All Players'!$AC36,0,ZB$1),"")</f>
        <v/>
      </c>
      <c r="ZD29" s="255">
        <f t="shared" ca="1" si="44"/>
        <v>0</v>
      </c>
      <c r="ZE29" s="255">
        <f t="shared" ca="1" si="45"/>
        <v>0</v>
      </c>
      <c r="ZF29" s="255">
        <f t="shared" ca="1" si="46"/>
        <v>0</v>
      </c>
      <c r="ZG29" s="255">
        <f t="shared" ca="1" si="47"/>
        <v>0</v>
      </c>
      <c r="ZH29" s="255" t="str">
        <f t="shared" ca="1" si="48"/>
        <v/>
      </c>
      <c r="ZI29" s="255" t="str">
        <f t="shared" ca="1" si="49"/>
        <v/>
      </c>
      <c r="ZJ29" s="255">
        <f ca="1">VLOOKUP(ZK29,AEB25:AEC29,2,FALSE)</f>
        <v>2</v>
      </c>
      <c r="ZK29" s="255" t="s">
        <v>47</v>
      </c>
      <c r="ZL29" s="255">
        <f t="shared" ca="1" si="1294"/>
        <v>0</v>
      </c>
      <c r="ZM29" s="255">
        <f t="shared" ca="1" si="1295"/>
        <v>0</v>
      </c>
      <c r="ZN29" s="255">
        <f t="shared" ca="1" si="1296"/>
        <v>0</v>
      </c>
      <c r="ZO29" s="255">
        <f t="shared" ca="1" si="1297"/>
        <v>0</v>
      </c>
      <c r="ZP29" s="255">
        <f t="shared" ca="1" si="1439"/>
        <v>0</v>
      </c>
      <c r="ZQ29" s="255">
        <f t="shared" ca="1" si="1298"/>
        <v>1000</v>
      </c>
      <c r="ZR29" s="255">
        <f t="shared" ca="1" si="1440"/>
        <v>0</v>
      </c>
      <c r="ZS29" s="255">
        <f t="shared" ca="1" si="1441"/>
        <v>0</v>
      </c>
      <c r="ZT29" s="255">
        <f t="shared" ca="1" si="1299"/>
        <v>1000</v>
      </c>
      <c r="ZU29" s="255">
        <f t="shared" ca="1" si="1300"/>
        <v>0</v>
      </c>
      <c r="ZV29" s="255">
        <f ca="1">SUMIF(AEE:AEE,ZK29,AEK:AEK)+SUMIF(AEH:AEH,ZK29,AEL:AEL)</f>
        <v>0</v>
      </c>
      <c r="ZW29" s="255">
        <f ca="1">SUMIF(AEE:AEE,ZK29,AEM:AEM)+SUMIF(AEH:AEH,ZK29,AEN:AEN)</f>
        <v>0</v>
      </c>
      <c r="ZX29" s="255">
        <f t="shared" ca="1" si="1301"/>
        <v>0</v>
      </c>
      <c r="ZY29" s="255">
        <v>17</v>
      </c>
      <c r="ZZ29" s="255">
        <f t="shared" ca="1" si="1442"/>
        <v>1</v>
      </c>
      <c r="AAB29" s="255">
        <f ca="1">RANK(ZX29,ZX$25:ZX$29)+COUNTIF(ZX$25:ZX29,ZX29)-1</f>
        <v>5</v>
      </c>
      <c r="AAC29" s="255" t="str">
        <f ca="1">INDEX(ZK$25:ZK$29,MATCH(5,AAB$25:AAB$29,0),0)</f>
        <v>Romania</v>
      </c>
      <c r="AAD29" s="255">
        <f t="shared" ca="1" si="1443"/>
        <v>1</v>
      </c>
      <c r="AAE29" s="255" t="str">
        <f ca="1">IF(AND(AAE28&lt;&gt;"",AAD29=1),AAC29,"")</f>
        <v>Romania</v>
      </c>
      <c r="AAJ29" s="255" t="str">
        <f t="shared" ca="1" si="1444"/>
        <v>Romania</v>
      </c>
      <c r="AAK29" s="255">
        <f ca="1">SUMPRODUCT((AEE3:AEE42=AAJ29)*(AEH3:AEH42=AAJ25)*(AEO3:AEO42="W"))+SUMPRODUCT((AEE3:AEE42=AAJ29)*(AEH3:AEH42=AAJ26)*(AEO3:AEO42="W"))+SUMPRODUCT((AEE3:AEE42=AAJ29)*(AEH3:AEH42=AAJ27)*(AEO3:AEO42="W"))+SUMPRODUCT((AEE3:AEE42=AAJ29)*(AEH3:AEH42=AAJ28)*(AEO3:AEO42="W"))+SUMPRODUCT((AEE3:AEE42=AAJ25)*(AEH3:AEH42=AAJ29)*(AEP3:AEP42="W"))+SUMPRODUCT((AEE3:AEE42=AAJ26)*(AEH3:AEH42=AAJ29)*(AEP3:AEP42="W"))+SUMPRODUCT((AEE3:AEE42=AAJ27)*(AEH3:AEH42=AAJ29)*(AEP3:AEP42="W"))+SUMPRODUCT((AEE3:AEE42=AAJ28)*(AEH3:AEH42=AAJ29)*(AEP3:AEP42="W"))</f>
        <v>0</v>
      </c>
      <c r="AAL29" s="255">
        <f ca="1">SUMPRODUCT((AEE3:AEE42=AAJ29)*(AEH3:AEH42=AAJ25)*(AEO3:AEO42="D"))+SUMPRODUCT((AEE3:AEE42=AAJ29)*(AEH3:AEH42=AAJ26)*(AEO3:AEO42="D"))+SUMPRODUCT((AEE3:AEE42=AAJ29)*(AEH3:AEH42=AAJ27)*(AEO3:AEO42="D"))+SUMPRODUCT((AEE3:AEE42=AAJ29)*(AEH3:AEH42=AAJ28)*(AEO3:AEO42="D"))+SUMPRODUCT((AEE3:AEE42=AAJ25)*(AEH3:AEH42=AAJ29)*(AEO3:AEO42="D"))+SUMPRODUCT((AEE3:AEE42=AAJ26)*(AEH3:AEH42=AAJ29)*(AEO3:AEO42="D"))+SUMPRODUCT((AEE3:AEE42=AAJ27)*(AEH3:AEH42=AAJ29)*(AEO3:AEO42="D"))+SUMPRODUCT((AEE3:AEE42=AAJ28)*(AEH3:AEH42=AAJ29)*(AEO3:AEO42="D"))</f>
        <v>0</v>
      </c>
      <c r="AAM29" s="255">
        <f ca="1">SUMPRODUCT((AEE3:AEE42=AAJ29)*(AEH3:AEH42=AAJ25)*(AEO3:AEO42="L"))+SUMPRODUCT((AEE3:AEE42=AAJ29)*(AEH3:AEH42=AAJ26)*(AEO3:AEO42="L"))+SUMPRODUCT((AEE3:AEE42=AAJ29)*(AEH3:AEH42=AAJ27)*(AEO3:AEO42="L"))+SUMPRODUCT((AEE3:AEE42=AAJ29)*(AEH3:AEH42=AAJ28)*(AEO3:AEO42="L"))+SUMPRODUCT((AEE3:AEE42=AAJ25)*(AEH3:AEH42=AAJ29)*(AEP3:AEP42="L"))+SUMPRODUCT((AEE3:AEE42=AAJ26)*(AEH3:AEH42=AAJ29)*(AEP3:AEP42="L"))+SUMPRODUCT((AEE3:AEE42=AAJ27)*(AEH3:AEH42=AAJ29)*(AEP3:AEP42="L"))+SUMPRODUCT((AEE3:AEE42=AAJ28)*(AEH3:AEH42=AAJ29)*(AEP3:AEP42="L"))</f>
        <v>0</v>
      </c>
      <c r="AAN29" s="255">
        <f ca="1">IF(AAJ29&lt;&gt;"",VLOOKUP(AAJ29,ZK4:ZO29,5,FALSE),0)</f>
        <v>0</v>
      </c>
      <c r="AAO29" s="255">
        <f ca="1">IF(AAJ29&lt;&gt;"",VLOOKUP(AAJ29,ZK4:ZP29,6,FALSE),0)</f>
        <v>0</v>
      </c>
      <c r="AAP29" s="255">
        <f ca="1">AAN29-AAO29+1000</f>
        <v>1000</v>
      </c>
      <c r="AAQ29" s="255">
        <f ca="1">IF(AAJ29&lt;&gt;"",VLOOKUP(AAJ29,ZK4:ZR29,8,FALSE),0)</f>
        <v>0</v>
      </c>
      <c r="AAR29" s="255">
        <f ca="1">IF(AAJ29&lt;&gt;"",VLOOKUP(AAJ29,ZK4:ZS29,9,FALSE),0)</f>
        <v>0</v>
      </c>
      <c r="AAS29" s="255">
        <f ca="1">IF(AAJ29&lt;&gt;"",AAQ29-AAR29+1000,"")</f>
        <v>1000</v>
      </c>
      <c r="AAT29" s="255">
        <f ca="1">IF(AAJ29&lt;&gt;"",VLOOKUP(AAJ29,ZK25:ZO29,5,FALSE),"")</f>
        <v>0</v>
      </c>
      <c r="AAU29" s="255">
        <f ca="1">IF(AAJ29&lt;&gt;"",VLOOKUP(AAJ29,ZK25:ZR29,8,FALSE),"")</f>
        <v>0</v>
      </c>
      <c r="AAV29" s="255">
        <f ca="1">IF(AAJ29&lt;&gt;"",VLOOKUP(AAJ29,ZK25:ZY29,15,FALSE),"")</f>
        <v>17</v>
      </c>
      <c r="AAW29" s="255">
        <f ca="1">SUMPRODUCT((AEE3:AEE42=AAJ29)*(AEH3:AEH42=AAJ25)*AEK3:AEK42)+SUMPRODUCT((AEE3:AEE42=AAJ29)*(AEH3:AEH42=AAJ26)*AEK3:AEK42)+SUMPRODUCT((AEE3:AEE42=AAJ29)*(AEH3:AEH42=AAJ27)*AEK3:AEK42)+SUMPRODUCT((AEE3:AEE42=AAJ29)*(AEH3:AEH42=AAJ28)*AEK3:AEK42)+SUMPRODUCT((AEE3:AEE42=AAJ25)*(AEH3:AEH42=AAJ29)*AEL3:AEL42)+SUMPRODUCT((AEE3:AEE42=AAJ26)*(AEH3:AEH42=AAJ29)*AEL3:AEL42)+SUMPRODUCT((AEE3:AEE42=AAJ27)*(AEH3:AEH42=AAJ29)*AEL3:AEL42)+SUMPRODUCT((AEE3:AEE42=AAJ28)*(AEH3:AEH42=AAJ29)*AEL3:AEL42)</f>
        <v>0</v>
      </c>
      <c r="AAX29" s="255">
        <f ca="1">SUMPRODUCT((AEE3:AEE42=AAJ29)*(AEH3:AEH42=AAJ25)*AEM3:AEM42)+SUMPRODUCT((AEE3:AEE42=AAJ29)*(AEH3:AEH42=AAJ26)*AEM3:AEM42)+SUMPRODUCT((AEE3:AEE42=AAJ29)*(AEH3:AEH42=AAJ27)*AEM3:AEM42)+SUMPRODUCT((AEE3:AEE42=AAJ29)*(AEH3:AEH42=AAJ28)*AEM3:AEM42)+SUMPRODUCT((AEE3:AEE42=AAJ25)*(AEH3:AEH42=AAJ29)*AEN3:AEN42)+SUMPRODUCT((AEE3:AEE42=AAJ26)*(AEH3:AEH42=AAJ29)*AEN3:AEN42)+SUMPRODUCT((AEE3:AEE42=AAJ27)*(AEH3:AEH42=AAJ29)*AEN3:AEN42)+SUMPRODUCT((AEE3:AEE42=AAJ28)*(AEH3:AEH42=AAJ29)*AEN3:AEN42)</f>
        <v>0</v>
      </c>
      <c r="AAY29" s="255">
        <f ca="1">IF(AAJ29&lt;&gt;"",AAK29*4+AAL29*2+AAW29+AAX29,"")</f>
        <v>0</v>
      </c>
      <c r="AAZ29" s="255">
        <f ca="1">IF(AAJ29&lt;&gt;"",RANK(AAY29,AAY25:AAY29),"")</f>
        <v>1</v>
      </c>
      <c r="ABA29" s="255">
        <f ca="1">SUMPRODUCT((AAY25:AAY29=AAY29)*(AAP25:AAP29&gt;AAP29))</f>
        <v>0</v>
      </c>
      <c r="ABB29" s="255">
        <f ca="1">SUMPRODUCT((AAY25:AAY29=AAY29)*(AAP25:AAP29=AAP29)*(AAS25:AAS29&gt;AAS29))</f>
        <v>0</v>
      </c>
      <c r="ABC29" s="255">
        <f ca="1">SUMPRODUCT((AAY25:AAY29=AAY29)*(AAP25:AAP29=AAP29)*(AAS25:AAS29=AAS29)*(AAT25:AAT29&gt;AAT29))</f>
        <v>0</v>
      </c>
      <c r="ABD29" s="255">
        <f ca="1">SUMPRODUCT((AAY25:AAY29=AAY29)*(AAP25:AAP29=AAP29)*(AAS25:AAS29=AAS29)*(AAT25:AAT29=AAT29)*(AAU25:AAU29&gt;AAU29))</f>
        <v>0</v>
      </c>
      <c r="ABE29" s="255">
        <f ca="1">SUMPRODUCT((AAY25:AAY29=AAY29)*(AAP25:AAP29=AAP29)*(AAS25:AAS29=AAS29)*(AAT25:AAT29=AAT29)*(AAU25:AAU29=AAU29)*(AAV25:AAV29&gt;AAV29))</f>
        <v>1</v>
      </c>
      <c r="ABF29" s="255">
        <f t="shared" ca="1" si="1302"/>
        <v>2</v>
      </c>
      <c r="ABG29" s="255" t="str">
        <f ca="1">IF(AAJ29&lt;&gt;"",INDEX(AAJ25:AAJ29,MATCH(5,ABF25:ABF29,0),0),"")</f>
        <v>Ireland</v>
      </c>
      <c r="ABH29" s="255" t="str">
        <f ca="1">IF(AAF28&lt;&gt;"",AAF28,"")</f>
        <v/>
      </c>
      <c r="ABI29" s="255" t="str">
        <f ca="1">IF(ABH29&lt;&gt;"",SUMPRODUCT((AEE3:AEE42=ABH29)*(AEH3:AEH42=ABH26)*(AEO3:AEO42="W"))+SUMPRODUCT((AEE3:AEE42=ABH29)*(AEH3:AEH42=ABH27)*(AEO3:AEO42="W"))+SUMPRODUCT((AEE3:AEE42=ABH29)*(AEH3:AEH42=ABH28)*(AEO3:AEO42="W"))+SUMPRODUCT((AEE3:AEE42=ABH26)*(AEH3:AEH42=ABH29)*(AEO3:AEO42="W"))+SUMPRODUCT((AEE3:AEE42=ABH27)*(AEH3:AEH42=ABH29)*(AEO3:AEO42="W"))+SUMPRODUCT((AEE3:AEE42=ABH28)*(AEH3:AEH42=ABH29)*(AEO3:AEO42="W")),"")</f>
        <v/>
      </c>
      <c r="ABJ29" s="255" t="str">
        <f ca="1">IF(ABH29&lt;&gt;"",SUMPRODUCT((AEE3:AEE42=ABH29)*(AEH3:AEH42=ABH26)*(AEO3:AEO42="D"))+SUMPRODUCT((AEE3:AEE42=ABH29)*(AEH3:AEH42=ABH27)*(AEO3:AEO42="D"))+SUMPRODUCT((AEE3:AEE42=ABH29)*(AEH3:AEH42=ABH28)*(AEO3:AEO42="D"))+SUMPRODUCT((AEE3:AEE42=ABH26)*(AEH3:AEH42=ABH29)*(AEO3:AEO42="D"))+SUMPRODUCT((AEE3:AEE42=ABH27)*(AEH3:AEH42=ABH29)*(AEO3:AEO42="D"))+SUMPRODUCT((AEE3:AEE42=ABH28)*(AEH3:AEH42=ABH29)*(AEO3:AEO42="D")),"")</f>
        <v/>
      </c>
      <c r="ABK29" s="255" t="str">
        <f ca="1">IF(ABH29&lt;&gt;"",SUMPRODUCT((AEE3:AEE42=ABH29)*(AEH3:AEH42=ABH26)*(AEO3:AEO42="L"))+SUMPRODUCT((AEE3:AEE42=ABH29)*(AEH3:AEH42=ABH27)*(AEO3:AEO42="L"))+SUMPRODUCT((AEE3:AEE42=ABH29)*(AEH3:AEH42=ABH28)*(AEO3:AEO42="L"))+SUMPRODUCT((AEE3:AEE42=ABH26)*(AEH3:AEH42=ABH29)*(AEO3:AEO42="L"))+SUMPRODUCT((AEE3:AEE42=ABH27)*(AEH3:AEH42=ABH29)*(AEO3:AEO42="L"))+SUMPRODUCT((AEE3:AEE42=ABH28)*(AEH3:AEH42=ABH29)*(AEO3:AEO42="L")),"")</f>
        <v/>
      </c>
      <c r="ABL29" s="255">
        <f ca="1">IF(ABH29&lt;&gt;"",VLOOKUP(ABH29,ZK4:ZO29,5,FALSE),0)</f>
        <v>0</v>
      </c>
      <c r="ABM29" s="255">
        <f ca="1">IF(ABH29&lt;&gt;"",VLOOKUP(ABH29,ZK4:ZP29,6,FALSE),0)</f>
        <v>0</v>
      </c>
      <c r="ABN29" s="255">
        <f ca="1">ABL29-ABM29+1000</f>
        <v>1000</v>
      </c>
      <c r="ABO29" s="255">
        <f ca="1">IF(ABH29&lt;&gt;"",VLOOKUP(ABH29,ZK4:ZR29,8,FALSE),0)</f>
        <v>0</v>
      </c>
      <c r="ABP29" s="255">
        <f ca="1">IF(ABH29&lt;&gt;"",VLOOKUP(ABH29,ZK4:ZS29,9,FALSE),0)</f>
        <v>0</v>
      </c>
      <c r="ABQ29" s="255" t="str">
        <f ca="1">IF(ABH29&lt;&gt;"",ABO29-ABP29+1000,"")</f>
        <v/>
      </c>
      <c r="ABR29" s="255" t="str">
        <f ca="1">IF(ABH29&lt;&gt;"",VLOOKUP(ABH29,ZK25:ZO29,5,FALSE),"")</f>
        <v/>
      </c>
      <c r="ABS29" s="255" t="str">
        <f ca="1">IF(ABH29&lt;&gt;"",VLOOKUP(ABH29,ZK25:ZR29,8,FALSE),"")</f>
        <v/>
      </c>
      <c r="ABT29" s="255" t="str">
        <f ca="1">IF(ABH29&lt;&gt;"",VLOOKUP(ABH29,ZK25:ZY29,15,FALSE),"")</f>
        <v/>
      </c>
      <c r="ABU29" s="255" t="str">
        <f ca="1">IF(ABH29&lt;&gt;"",SUMPRODUCT((AEE3:AEE42=ABH29)*(AEH3:AEH42=ABH26)*AEK3:AEK42)+SUMPRODUCT((AEE3:AEE42=ABH29)*(AEH3:AEH42=ABH27)*AEK3:AEK42)+SUMPRODUCT((AEE3:AEE42=ABH29)*(AEH3:AEH42=ABH28)*AEK3:AEK42)+SUMPRODUCT((AEE3:AEE42=ABH26)*(AEH3:AEH42=ABH29)*AEL3:AEL42)+SUMPRODUCT((AEE3:AEE42=ABH27)*(AEH3:AEH42=ABH29)*AEL3:AEL42)+SUMPRODUCT((AEE3:AEE42=ABH28)*(AEH3:AEH42=ABH29)*AEL3:AEL42),"")</f>
        <v/>
      </c>
      <c r="ABV29" s="255" t="str">
        <f ca="1">IF(ABH29&lt;&gt;"",SUMPRODUCT((AEE3:AEE42=ABH29)*(AEH3:AEH42=ABH26)*AEM3:AEM42)+SUMPRODUCT((AEE3:AEE42=ABH29)*(AEH3:AEH42=ABH27)*AEM3:AEM42)+SUMPRODUCT((AEE3:AEE42=ABH29)*(AEH3:AEH42=ABH28)*AEM3:AEM42)+SUMPRODUCT((AEE3:AEE42=ABH26)*(AEH3:AEH42=ABH29)*AEN3:AEN42)+SUMPRODUCT((AEE3:AEE42=ABH27)*(AEH3:AEH42=ABH29)*AEN3:AEN42)+SUMPRODUCT((AEE3:AEE42=ABH28)*(AEH3:AEH42=ABH29)*AEN3:AEN42),"")</f>
        <v/>
      </c>
      <c r="ABW29" s="255" t="str">
        <f ca="1">IF(ABH29&lt;&gt;"",ABI29*4+ABJ29*2+ABU29+ABV29,"")</f>
        <v/>
      </c>
      <c r="ABX29" s="255" t="str">
        <f ca="1">IF(ABH29&lt;&gt;"",RANK(ABW29,ABW26:ABW29),"")</f>
        <v/>
      </c>
      <c r="ABY29" s="255">
        <f ca="1">SUMPRODUCT((ABW26:ABW29=ABW29)*(ABN26:ABN29&gt;ABN29))</f>
        <v>0</v>
      </c>
      <c r="ABZ29" s="255">
        <f ca="1">SUMPRODUCT((ABW26:ABW29=ABW29)*(ABN26:ABN29=ABN29)*(ABQ26:ABQ29&gt;ABQ29))</f>
        <v>0</v>
      </c>
      <c r="ACA29" s="255">
        <f ca="1">SUMPRODUCT((ABW25:ABW29=ABW29)*(ABN25:ABN29=ABN29)*(ABQ25:ABQ29=ABQ29)*(ABR25:ABR29&gt;ABR29))</f>
        <v>0</v>
      </c>
      <c r="ACB29" s="255">
        <f ca="1">SUMPRODUCT((ABW25:ABW29=ABW29)*(ABN25:ABN29=ABN29)*(ABQ25:ABQ29=ABQ29)*(ABR25:ABR29=ABR29)*(ABS25:ABS29&gt;ABS29))</f>
        <v>0</v>
      </c>
      <c r="ACC29" s="255">
        <f ca="1">SUMPRODUCT((ABW25:ABW29=ABW29)*(ABN25:ABN29=ABN29)*(ABQ25:ABQ29=ABQ29)*(ABR25:ABR29=ABR29)*(ABS25:ABS29=ABS29)*(ABT25:ABT29&gt;ABT29))</f>
        <v>0</v>
      </c>
      <c r="ACD29" s="255" t="str">
        <f t="shared" ca="1" si="1447"/>
        <v/>
      </c>
      <c r="ACE29" s="255" t="str">
        <f ca="1">IF(ABH29&lt;&gt;"",INDEX(ABH26:ABH29,MATCH(5,ACD26:ACD29,0),0),"")</f>
        <v/>
      </c>
      <c r="ACF29" s="255" t="str">
        <f ca="1">IF(AAG27&lt;&gt;"",AAG27,"")</f>
        <v/>
      </c>
      <c r="ACG29" s="255" t="str">
        <f ca="1">IF(ACF29&lt;&gt;"",SUMPRODUCT((AEE3:AEE42=ACF29)*(AEH3:AEH42=ACF30)*(AEO3:AEO42="W"))+SUMPRODUCT((AEE3:AEE42=ACF29)*(AEH3:AEH42=ACF27)*(AEO3:AEO42="W"))+SUMPRODUCT((AEE3:AEE42=ACF29)*(AEH3:AEH42=ACF28)*(AEO3:AEO42="W"))+SUMPRODUCT((AEE3:AEE42=ACF30)*(AEH3:AEH42=ACF29)*(AEP3:AEP42="W"))+SUMPRODUCT((AEE3:AEE42=ACF27)*(AEH3:AEH42=ACF29)*(AEP3:AEP42="W"))+SUMPRODUCT((AEE3:AEE42=ACF28)*(AEH3:AEH42=ACF29)*(AEP3:AEP42="W")),"")</f>
        <v/>
      </c>
      <c r="ACH29" s="255" t="str">
        <f ca="1">IF(ACF29&lt;&gt;"",SUMPRODUCT((AEE3:AEE42=ACF29)*(AEH3:AEH42=ACF30)*(AEO3:AEO42="D"))+SUMPRODUCT((AEE3:AEE42=ACF29)*(AEH3:AEH42=ACF27)*(AEO3:AEO42="D"))+SUMPRODUCT((AEE3:AEE42=ACF29)*(AEH3:AEH42=ACF28)*(AEO3:AEO42="D"))+SUMPRODUCT((AEE3:AEE42=ACF30)*(AEH3:AEH42=ACF29)*(AEO3:AEO42="D"))+SUMPRODUCT((AEE3:AEE42=ACF27)*(AEH3:AEH42=ACF29)*(AEO3:AEO42="D"))+SUMPRODUCT((AEE3:AEE42=ACF28)*(AEH3:AEH42=ACF29)*(AEO3:AEO42="D")),"")</f>
        <v/>
      </c>
      <c r="ACI29" s="255" t="str">
        <f ca="1">IF(ACF29&lt;&gt;"",SUMPRODUCT((AEE3:AEE42=ACF29)*(AEH3:AEH42=ACF30)*(AEO3:AEO42="L"))+SUMPRODUCT((AEE3:AEE42=ACF29)*(AEH3:AEH42=ACF27)*(AEO3:AEO42="L"))+SUMPRODUCT((AEE3:AEE42=ACF29)*(AEH3:AEH42=ACF28)*(AEO3:AEO42="L"))+SUMPRODUCT((AEE3:AEE42=ACF30)*(AEH3:AEH42=ACF29)*(AEP3:AEP42="L"))+SUMPRODUCT((AEE3:AEE42=ACF27)*(AEH3:AEH42=ACF29)*(AEP3:AEP42="L"))+SUMPRODUCT((AEE3:AEE42=ACF28)*(AEH3:AEH42=ACF29)*(AEP3:AEP42="L")),"")</f>
        <v/>
      </c>
      <c r="ACJ29" s="255">
        <f ca="1">IF(ACF29&lt;&gt;"",VLOOKUP(ACF29,ZK4:ZO29,5,FALSE),0)</f>
        <v>0</v>
      </c>
      <c r="ACK29" s="255">
        <f ca="1">IF(ACF29&lt;&gt;"",VLOOKUP(ACF29,ZK4:ZP29,6,FALSE),0)</f>
        <v>0</v>
      </c>
      <c r="ACL29" s="255">
        <f ca="1">ACJ29-ACK29+1000</f>
        <v>1000</v>
      </c>
      <c r="ACM29" s="255">
        <f ca="1">IF(ACF29&lt;&gt;"",VLOOKUP(ACF29,ZK4:ZR29,8,FALSE),0)</f>
        <v>0</v>
      </c>
      <c r="ACN29" s="255">
        <f ca="1">IF(ACF29&lt;&gt;"",VLOOKUP(ACF29,ZK4:ZS29,9,FALSE),0)</f>
        <v>0</v>
      </c>
      <c r="ACO29" s="255" t="str">
        <f ca="1">IF(ACF29&lt;&gt;"",ACM29-ACN29+1000,"")</f>
        <v/>
      </c>
      <c r="ACP29" s="255" t="str">
        <f ca="1">IF(ACF29&lt;&gt;"",VLOOKUP(ACF29,ZK25:ZO29,5,FALSE),"")</f>
        <v/>
      </c>
      <c r="ACQ29" s="255" t="str">
        <f ca="1">IF(ACF29&lt;&gt;"",VLOOKUP(ACF29,ZK25:ZR29,8,FALSE),"")</f>
        <v/>
      </c>
      <c r="ACR29" s="255" t="str">
        <f ca="1">IF(ACF29&lt;&gt;"",VLOOKUP(ACF29,ZK25:ZY29,15,FALSE),"")</f>
        <v/>
      </c>
      <c r="ACS29" s="255" t="str">
        <f ca="1">IF(ACF29&lt;&gt;"",SUMPRODUCT((AEE3:AEE42=ACF29)*(AEH3:AEH42=ACF30)*AEK3:AEK42)+SUMPRODUCT((AEE3:AEE42=ACF29)*(AEH3:AEH42=ACF27)*AEK3:AEK42)+SUMPRODUCT((AEE3:AEE42=ACF29)*(AEH3:AEH42=ACF28)*AEK3:AEK42)+SUMPRODUCT((AEE3:AEE42=ACF30)*(AEH3:AEH42=ACF29)*AEL3:AEL42)+SUMPRODUCT((AEE3:AEE42=ACF27)*(AEH3:AEH42=ACF29)*AEL3:AEL42)+SUMPRODUCT((AEE3:AEE42=ACF28)*(AEH3:AEH42=ACF29)*AEL3:AEL42),"")</f>
        <v/>
      </c>
      <c r="ACT29" s="255" t="str">
        <f ca="1">IF(ACF29&lt;&gt;"",SUMPRODUCT((AEE3:AEE42=ACF29)*(AEH3:AEH42=ACF30)*AEM3:AEM42)+SUMPRODUCT((AEE3:AEE42=ACF29)*(AEH3:AEH42=ACF27)*AEM3:AEM42)+SUMPRODUCT((AEE3:AEE42=ACF29)*(AEH3:AEH42=ACF28)*AEM3:AEM42)+SUMPRODUCT((AEE3:AEE42=ACF30)*(AEH3:AEH42=ACF29)*AEN3:AEN42)+SUMPRODUCT((AEE3:AEE42=ACF27)*(AEH3:AEH42=ACF29)*AEN3:AEN42)+SUMPRODUCT((AEE3:AEE42=ACF28)*(AEH3:AEH42=ACF29)*AEN3:AEN42),"")</f>
        <v/>
      </c>
      <c r="ACU29" s="255" t="str">
        <f ca="1">IF(ACF29&lt;&gt;"",ACG29*4+ACH29*2+ACS29+ACT29,"")</f>
        <v/>
      </c>
      <c r="ACV29" s="255" t="str">
        <f ca="1">IF(ACF29&lt;&gt;"",RANK(ACU29,ACU27:ACU30),"")</f>
        <v/>
      </c>
      <c r="ACW29" s="255">
        <f ca="1">SUMPRODUCT((ACU27:ACU30=ACU29)*(ACL27:ACL30&gt;ACL29))</f>
        <v>0</v>
      </c>
      <c r="ACX29" s="255">
        <f ca="1">SUMPRODUCT((ACU27:ACU30=ACU29)*(ACL27:ACL30=ACL29)*(ACO27:ACO30&gt;ACO29))</f>
        <v>0</v>
      </c>
      <c r="ACY29" s="255">
        <f ca="1">SUMPRODUCT((ACU25:ACU29=ACU29)*(ACL25:ACL29=ACL29)*(ACO25:ACO29=ACO29)*(ACP25:ACP29&gt;ACP29))</f>
        <v>0</v>
      </c>
      <c r="ACZ29" s="255">
        <f ca="1">SUMPRODUCT((ACU25:ACU29=ACU29)*(ACL25:ACL29=ACL29)*(ACO25:ACO29=ACO29)*(ACP25:ACP29=ACP29)*(ACQ25:ACQ29&gt;ACQ29))</f>
        <v>0</v>
      </c>
      <c r="ADA29" s="255">
        <f ca="1">SUMPRODUCT((ACU25:ACU29=ACU29)*(ACL25:ACL29=ACL29)*(ACO25:ACO29=ACO29)*(ACP25:ACP29=ACP29)*(ACQ25:ACQ29=ACQ29)*(ACR25:ACR29&gt;ACR29))</f>
        <v>0</v>
      </c>
      <c r="ADB29" s="255" t="str">
        <f t="shared" ca="1" si="1549"/>
        <v/>
      </c>
      <c r="ADC29" s="255" t="str">
        <f ca="1">IF(ACF29&lt;&gt;"",INDEX(ACF27:ACF29,MATCH(5,ADB27:ADB29,0),0),"")</f>
        <v/>
      </c>
      <c r="ADD29" s="255" t="str">
        <f ca="1">IF(AAH26&lt;&gt;"",AAH26,"")</f>
        <v/>
      </c>
      <c r="ADE29" s="255">
        <f ca="1">SUMPRODUCT((AEE3:AEE42=ADD29)*(AEH3:AEH42=ADD30)*(AEO3:AEO42="W"))+SUMPRODUCT((AEE3:AEE42=ADD29)*(AEH3:AEH42=ADD31)*(AEO3:AEO42="W"))+SUMPRODUCT((AEE3:AEE42=ADD29)*(AEH3:AEH42=ADD28)*(AEO3:AEO42="W"))+SUMPRODUCT((AEE3:AEE42=ADD30)*(AEH3:AEH42=ADD29)*(AEP3:AEP42="W"))+SUMPRODUCT((AEE3:AEE42=ADD31)*(AEH3:AEH42=ADD29)*(AEP3:AEP42="W"))+SUMPRODUCT((AEE3:AEE42=ADD28)*(AEH3:AEH42=ADD29)*(AEP3:AEP42="W"))</f>
        <v>0</v>
      </c>
      <c r="ADF29" s="255">
        <f ca="1">SUMPRODUCT((AEE3:AEE42=ADD29)*(AEH3:AEH42=ADD30)*(AEO3:AEO42="D"))+SUMPRODUCT((AEE3:AEE42=ADD29)*(AEH3:AEH42=ADD31)*(AEO3:AEO42="D"))+SUMPRODUCT((AEE3:AEE42=ADD29)*(AEH3:AEH42=ADD28)*(AEO3:AEO42="D"))+SUMPRODUCT((AEE3:AEE42=ADD30)*(AEH3:AEH42=ADD29)*(AEO3:AEO42="D"))+SUMPRODUCT((AEE3:AEE42=ADD31)*(AEH3:AEH42=ADD29)*(AEO3:AEO42="D"))+SUMPRODUCT((AEE3:AEE42=ADD28)*(AEH3:AEH42=ADD29)*(AEO3:AEO42="D"))</f>
        <v>0</v>
      </c>
      <c r="ADG29" s="255">
        <f ca="1">SUMPRODUCT((AEE3:AEE42=ADD29)*(AEH3:AEH42=ADD30)*(AEO3:AEO42="L"))+SUMPRODUCT((AEE3:AEE42=ADD29)*(AEH3:AEH42=ADD31)*(AEO3:AEO42="L"))+SUMPRODUCT((AEE3:AEE42=ADD29)*(AEH3:AEH42=ADD28)*(AEO3:AEO42="L"))+SUMPRODUCT((AEE3:AEE42=ADD30)*(AEH3:AEH42=ADD29)*(AEP3:AEP42="L"))+SUMPRODUCT((AEE3:AEE42=ADD31)*(AEH3:AEH42=ADD29)*(AEP3:AEP42="L"))+SUMPRODUCT((AEE3:AEE42=ADD28)*(AEH3:AEH42=ADD29)*(AEP3:AEP42="L"))</f>
        <v>0</v>
      </c>
      <c r="ADH29" s="255">
        <f ca="1">IF(ADD29&lt;&gt;"",VLOOKUP(ADD29,ZK4:ZO29,5,FALSE),0)</f>
        <v>0</v>
      </c>
      <c r="ADI29" s="255">
        <f ca="1">IF(ADD29&lt;&gt;"",VLOOKUP(ADD29,ZK4:ZP29,6,FALSE),0)</f>
        <v>0</v>
      </c>
      <c r="ADJ29" s="255">
        <f ca="1">ADH29-ADI29+1000</f>
        <v>1000</v>
      </c>
      <c r="ADK29" s="255">
        <f ca="1">IF(ADD29&lt;&gt;"",VLOOKUP(ADD29,ZK4:ZR29,8,FALSE),0)</f>
        <v>0</v>
      </c>
      <c r="ADL29" s="255">
        <f ca="1">IF(ADD29&lt;&gt;"",VLOOKUP(ADD29,ZK4:ZS29,9,FALSE),0)</f>
        <v>0</v>
      </c>
      <c r="ADM29" s="255">
        <f t="shared" ref="ADM29" ca="1" si="1628">ADK29-ADL29+1000</f>
        <v>1000</v>
      </c>
      <c r="ADN29" s="255" t="str">
        <f ca="1">IF(ADD29&lt;&gt;"",VLOOKUP(ADD29,ZK25:ZO29,5,FALSE),"")</f>
        <v/>
      </c>
      <c r="ADO29" s="255" t="str">
        <f ca="1">IF(ADD29&lt;&gt;"",VLOOKUP(ADD29,ZK25:ZR29,8,FALSE),"")</f>
        <v/>
      </c>
      <c r="ADP29" s="255" t="str">
        <f ca="1">IF(ADD29&lt;&gt;"",VLOOKUP(ADD29,ZK25:ZY29,15,FALSE),"")</f>
        <v/>
      </c>
      <c r="ADQ29" s="255">
        <f ca="1">SUMPRODUCT((AEE3:AEE42=ADD29)*(AEH3:AEH42=ADD30)*AEK3:AEK42)+SUMPRODUCT((AEE3:AEE42=ADD29)*(AEH3:AEH42=ADD31)*AEK3:AEK42)+SUMPRODUCT((AEE3:AEE42=ADD29)*(AEH3:AEH42=ADD28)*AEK3:AEK42)+SUMPRODUCT((AEE3:AEE42=ADD30)*(AEH3:AEH42=ADD29)*AEL3:AEL42)+SUMPRODUCT((AEE3:AEE42=ADD31)*(AEH3:AEH42=ADD29)*AEL3:AEL42)+SUMPRODUCT((AEE3:AEE42=ADD28)*(AEH3:AEH42=ADD29)*AEL3:AEL42)</f>
        <v>0</v>
      </c>
      <c r="ADR29" s="255">
        <f ca="1">SUMPRODUCT((AEE3:AEE42=ADD29)*(AEH3:AEH42=ADD30)*AEM3:AEM42)+SUMPRODUCT((AEE3:AEE42=ADD29)*(AEH3:AEH42=ADD31)*AEM3:AEM42)+SUMPRODUCT((AEE3:AEE42=ADD29)*(AEH3:AEH42=ADD28)*AEM3:AEM42)+SUMPRODUCT((AEE3:AEE42=ADD30)*(AEH3:AEH42=ADD29)*AEN3:AEN42)+SUMPRODUCT((AEE3:AEE42=ADD31)*(AEH3:AEH42=ADD29)*AEN3:AEN42)+SUMPRODUCT((AEE3:AEE42=ADD28)*(AEH3:AEH42=ADD29)*AEN3:AEN42)</f>
        <v>0</v>
      </c>
      <c r="ADS29" s="255">
        <f t="shared" ref="ADS29" ca="1" si="1629">ADE29*4+ADF29*2+ADQ29+ADR29</f>
        <v>0</v>
      </c>
      <c r="ADT29" s="255" t="str">
        <f ca="1">IF(ADD29&lt;&gt;"",RANK(ADS29,ADS28:ADS31),"")</f>
        <v/>
      </c>
      <c r="ADU29" s="255">
        <f ca="1">SUMPRODUCT((ADS28:ADS31=ADS29)*(ADJ28:ADJ31&gt;ADJ29))</f>
        <v>0</v>
      </c>
      <c r="ADV29" s="255">
        <f ca="1">SUMPRODUCT((ADS28:ADS31=ADS29)*(ADJ28:ADJ31=ADJ29)*(ADM28:ADM31&gt;ADM29))</f>
        <v>0</v>
      </c>
      <c r="ADW29" s="255">
        <f ca="1">SUMPRODUCT((ADS25:ADS29=ADS29)*(ADJ25:ADJ29=ADJ29)*(ADM25:ADM29=ADM29)*(ADN25:ADN29&gt;ADN29))</f>
        <v>0</v>
      </c>
      <c r="ADX29" s="255">
        <f ca="1">SUMPRODUCT((ADS25:ADS29=ADS29)*(ADJ25:ADJ29=ADJ29)*(ADM25:ADM29=ADM29)*(ADN25:ADN29=ADN29)*(ADO25:ADO29&gt;ADO29))</f>
        <v>0</v>
      </c>
      <c r="ADY29" s="255">
        <f ca="1">SUMPRODUCT((ADS25:ADS29=ADS29)*(ADJ25:ADJ29=ADJ29)*(ADM25:ADM29=ADM29)*(ADN25:ADN29=ADN29)*(ADO25:ADO29=ADO29)*(ADP25:ADP29&gt;ADP29))</f>
        <v>0</v>
      </c>
      <c r="ADZ29" s="255" t="str">
        <f t="shared" ca="1" si="1587"/>
        <v/>
      </c>
      <c r="AEA29" s="255" t="str">
        <f ca="1">IF(ADD28&lt;&gt;"",IF(ADD28=AEA28,ADD29,ADD28),"")</f>
        <v/>
      </c>
      <c r="AEB29" s="255" t="str">
        <f ca="1">IF(AEA29&lt;&gt;"",AEA29,IF(ADC29&lt;&gt;"",ADC29,IF(ACE29&lt;&gt;"",ACE29,IF(ABG29&lt;&gt;"",ABG29,AAC29))))</f>
        <v>Ireland</v>
      </c>
      <c r="AEC29" s="255">
        <v>5</v>
      </c>
      <c r="AED29" s="255">
        <v>27</v>
      </c>
      <c r="AEE29" s="255" t="str">
        <f t="shared" si="50"/>
        <v>Argentina</v>
      </c>
      <c r="AEF29" s="255" t="str">
        <f ca="1">IF(OFFSET('All Players'!$W36,0,AEF$1)&lt;&gt;"",OFFSET('All Players'!$W36,0,AEF$1),"")</f>
        <v/>
      </c>
      <c r="AEG29" s="255" t="str">
        <f ca="1">IF(OFFSET('All Players'!$Y36,0,AEF$1)&lt;&gt;"",OFFSET('All Players'!$Y36,0,AEF$1),"")</f>
        <v/>
      </c>
      <c r="AEH29" s="255" t="str">
        <f t="shared" si="51"/>
        <v>Tonga</v>
      </c>
      <c r="AEI29" s="255" t="str">
        <f ca="1">IF(OFFSET('All Players'!$AA36,0,AEH$1)&lt;&gt;"",OFFSET('All Players'!$AA36,0,AEH$1),"")</f>
        <v/>
      </c>
      <c r="AEJ29" s="255" t="str">
        <f ca="1">IF(OFFSET('All Players'!$AC36,0,AEI$1)&lt;&gt;"",OFFSET('All Players'!$AC36,0,AEI$1),"")</f>
        <v/>
      </c>
      <c r="AEK29" s="255">
        <f t="shared" ca="1" si="52"/>
        <v>0</v>
      </c>
      <c r="AEL29" s="255">
        <f t="shared" ca="1" si="53"/>
        <v>0</v>
      </c>
      <c r="AEM29" s="255">
        <f t="shared" ca="1" si="54"/>
        <v>0</v>
      </c>
      <c r="AEN29" s="255">
        <f t="shared" ca="1" si="55"/>
        <v>0</v>
      </c>
      <c r="AEO29" s="255" t="str">
        <f t="shared" ca="1" si="56"/>
        <v/>
      </c>
      <c r="AEP29" s="255" t="str">
        <f t="shared" ca="1" si="57"/>
        <v/>
      </c>
      <c r="AEQ29" s="255">
        <f ca="1">VLOOKUP(AER29,AJI25:AJJ29,2,FALSE)</f>
        <v>2</v>
      </c>
      <c r="AER29" s="255" t="s">
        <v>47</v>
      </c>
      <c r="AES29" s="255">
        <f t="shared" ca="1" si="1303"/>
        <v>0</v>
      </c>
      <c r="AET29" s="255">
        <f t="shared" ca="1" si="1304"/>
        <v>0</v>
      </c>
      <c r="AEU29" s="255">
        <f t="shared" ca="1" si="1305"/>
        <v>0</v>
      </c>
      <c r="AEV29" s="255">
        <f t="shared" ca="1" si="1306"/>
        <v>0</v>
      </c>
      <c r="AEW29" s="255">
        <f t="shared" ca="1" si="1448"/>
        <v>0</v>
      </c>
      <c r="AEX29" s="255">
        <f t="shared" ca="1" si="1307"/>
        <v>1000</v>
      </c>
      <c r="AEY29" s="255">
        <f t="shared" ca="1" si="1449"/>
        <v>0</v>
      </c>
      <c r="AEZ29" s="255">
        <f t="shared" ca="1" si="1450"/>
        <v>0</v>
      </c>
      <c r="AFA29" s="255">
        <f t="shared" ca="1" si="1308"/>
        <v>1000</v>
      </c>
      <c r="AFB29" s="255">
        <f t="shared" ca="1" si="1309"/>
        <v>0</v>
      </c>
      <c r="AFC29" s="255">
        <f ca="1">SUMIF(AJL:AJL,AER29,AJR:AJR)+SUMIF(AJO:AJO,AER29,AJS:AJS)</f>
        <v>0</v>
      </c>
      <c r="AFD29" s="255">
        <f ca="1">SUMIF(AJL:AJL,AER29,AJT:AJT)+SUMIF(AJO:AJO,AER29,AJU:AJU)</f>
        <v>0</v>
      </c>
      <c r="AFE29" s="255">
        <f t="shared" ca="1" si="1310"/>
        <v>0</v>
      </c>
      <c r="AFF29" s="255">
        <v>17</v>
      </c>
      <c r="AFG29" s="255">
        <f t="shared" ca="1" si="1451"/>
        <v>1</v>
      </c>
      <c r="AFI29" s="255">
        <f ca="1">RANK(AFE29,AFE$25:AFE$29)+COUNTIF(AFE$25:AFE29,AFE29)-1</f>
        <v>5</v>
      </c>
      <c r="AFJ29" s="255" t="str">
        <f ca="1">INDEX(AER$25:AER$29,MATCH(5,AFI$25:AFI$29,0),0)</f>
        <v>Romania</v>
      </c>
      <c r="AFK29" s="255">
        <f t="shared" ca="1" si="1452"/>
        <v>1</v>
      </c>
      <c r="AFL29" s="255" t="str">
        <f ca="1">IF(AND(AFL28&lt;&gt;"",AFK29=1),AFJ29,"")</f>
        <v>Romania</v>
      </c>
      <c r="AFQ29" s="255" t="str">
        <f t="shared" ca="1" si="1453"/>
        <v>Romania</v>
      </c>
      <c r="AFR29" s="255">
        <f ca="1">SUMPRODUCT((AJL3:AJL42=AFQ29)*(AJO3:AJO42=AFQ25)*(AJV3:AJV42="W"))+SUMPRODUCT((AJL3:AJL42=AFQ29)*(AJO3:AJO42=AFQ26)*(AJV3:AJV42="W"))+SUMPRODUCT((AJL3:AJL42=AFQ29)*(AJO3:AJO42=AFQ27)*(AJV3:AJV42="W"))+SUMPRODUCT((AJL3:AJL42=AFQ29)*(AJO3:AJO42=AFQ28)*(AJV3:AJV42="W"))+SUMPRODUCT((AJL3:AJL42=AFQ25)*(AJO3:AJO42=AFQ29)*(AJW3:AJW42="W"))+SUMPRODUCT((AJL3:AJL42=AFQ26)*(AJO3:AJO42=AFQ29)*(AJW3:AJW42="W"))+SUMPRODUCT((AJL3:AJL42=AFQ27)*(AJO3:AJO42=AFQ29)*(AJW3:AJW42="W"))+SUMPRODUCT((AJL3:AJL42=AFQ28)*(AJO3:AJO42=AFQ29)*(AJW3:AJW42="W"))</f>
        <v>0</v>
      </c>
      <c r="AFS29" s="255">
        <f ca="1">SUMPRODUCT((AJL3:AJL42=AFQ29)*(AJO3:AJO42=AFQ25)*(AJV3:AJV42="D"))+SUMPRODUCT((AJL3:AJL42=AFQ29)*(AJO3:AJO42=AFQ26)*(AJV3:AJV42="D"))+SUMPRODUCT((AJL3:AJL42=AFQ29)*(AJO3:AJO42=AFQ27)*(AJV3:AJV42="D"))+SUMPRODUCT((AJL3:AJL42=AFQ29)*(AJO3:AJO42=AFQ28)*(AJV3:AJV42="D"))+SUMPRODUCT((AJL3:AJL42=AFQ25)*(AJO3:AJO42=AFQ29)*(AJV3:AJV42="D"))+SUMPRODUCT((AJL3:AJL42=AFQ26)*(AJO3:AJO42=AFQ29)*(AJV3:AJV42="D"))+SUMPRODUCT((AJL3:AJL42=AFQ27)*(AJO3:AJO42=AFQ29)*(AJV3:AJV42="D"))+SUMPRODUCT((AJL3:AJL42=AFQ28)*(AJO3:AJO42=AFQ29)*(AJV3:AJV42="D"))</f>
        <v>0</v>
      </c>
      <c r="AFT29" s="255">
        <f ca="1">SUMPRODUCT((AJL3:AJL42=AFQ29)*(AJO3:AJO42=AFQ25)*(AJV3:AJV42="L"))+SUMPRODUCT((AJL3:AJL42=AFQ29)*(AJO3:AJO42=AFQ26)*(AJV3:AJV42="L"))+SUMPRODUCT((AJL3:AJL42=AFQ29)*(AJO3:AJO42=AFQ27)*(AJV3:AJV42="L"))+SUMPRODUCT((AJL3:AJL42=AFQ29)*(AJO3:AJO42=AFQ28)*(AJV3:AJV42="L"))+SUMPRODUCT((AJL3:AJL42=AFQ25)*(AJO3:AJO42=AFQ29)*(AJW3:AJW42="L"))+SUMPRODUCT((AJL3:AJL42=AFQ26)*(AJO3:AJO42=AFQ29)*(AJW3:AJW42="L"))+SUMPRODUCT((AJL3:AJL42=AFQ27)*(AJO3:AJO42=AFQ29)*(AJW3:AJW42="L"))+SUMPRODUCT((AJL3:AJL42=AFQ28)*(AJO3:AJO42=AFQ29)*(AJW3:AJW42="L"))</f>
        <v>0</v>
      </c>
      <c r="AFU29" s="255">
        <f ca="1">IF(AFQ29&lt;&gt;"",VLOOKUP(AFQ29,AER4:AEV29,5,FALSE),0)</f>
        <v>0</v>
      </c>
      <c r="AFV29" s="255">
        <f ca="1">IF(AFQ29&lt;&gt;"",VLOOKUP(AFQ29,AER4:AEW29,6,FALSE),0)</f>
        <v>0</v>
      </c>
      <c r="AFW29" s="255">
        <f ca="1">AFU29-AFV29+1000</f>
        <v>1000</v>
      </c>
      <c r="AFX29" s="255">
        <f ca="1">IF(AFQ29&lt;&gt;"",VLOOKUP(AFQ29,AER4:AEY29,8,FALSE),0)</f>
        <v>0</v>
      </c>
      <c r="AFY29" s="255">
        <f ca="1">IF(AFQ29&lt;&gt;"",VLOOKUP(AFQ29,AER4:AEZ29,9,FALSE),0)</f>
        <v>0</v>
      </c>
      <c r="AFZ29" s="255">
        <f ca="1">IF(AFQ29&lt;&gt;"",AFX29-AFY29+1000,"")</f>
        <v>1000</v>
      </c>
      <c r="AGA29" s="255">
        <f ca="1">IF(AFQ29&lt;&gt;"",VLOOKUP(AFQ29,AER25:AEV29,5,FALSE),"")</f>
        <v>0</v>
      </c>
      <c r="AGB29" s="255">
        <f ca="1">IF(AFQ29&lt;&gt;"",VLOOKUP(AFQ29,AER25:AEY29,8,FALSE),"")</f>
        <v>0</v>
      </c>
      <c r="AGC29" s="255">
        <f ca="1">IF(AFQ29&lt;&gt;"",VLOOKUP(AFQ29,AER25:AFF29,15,FALSE),"")</f>
        <v>17</v>
      </c>
      <c r="AGD29" s="255">
        <f ca="1">SUMPRODUCT((AJL3:AJL42=AFQ29)*(AJO3:AJO42=AFQ25)*AJR3:AJR42)+SUMPRODUCT((AJL3:AJL42=AFQ29)*(AJO3:AJO42=AFQ26)*AJR3:AJR42)+SUMPRODUCT((AJL3:AJL42=AFQ29)*(AJO3:AJO42=AFQ27)*AJR3:AJR42)+SUMPRODUCT((AJL3:AJL42=AFQ29)*(AJO3:AJO42=AFQ28)*AJR3:AJR42)+SUMPRODUCT((AJL3:AJL42=AFQ25)*(AJO3:AJO42=AFQ29)*AJS3:AJS42)+SUMPRODUCT((AJL3:AJL42=AFQ26)*(AJO3:AJO42=AFQ29)*AJS3:AJS42)+SUMPRODUCT((AJL3:AJL42=AFQ27)*(AJO3:AJO42=AFQ29)*AJS3:AJS42)+SUMPRODUCT((AJL3:AJL42=AFQ28)*(AJO3:AJO42=AFQ29)*AJS3:AJS42)</f>
        <v>0</v>
      </c>
      <c r="AGE29" s="255">
        <f ca="1">SUMPRODUCT((AJL3:AJL42=AFQ29)*(AJO3:AJO42=AFQ25)*AJT3:AJT42)+SUMPRODUCT((AJL3:AJL42=AFQ29)*(AJO3:AJO42=AFQ26)*AJT3:AJT42)+SUMPRODUCT((AJL3:AJL42=AFQ29)*(AJO3:AJO42=AFQ27)*AJT3:AJT42)+SUMPRODUCT((AJL3:AJL42=AFQ29)*(AJO3:AJO42=AFQ28)*AJT3:AJT42)+SUMPRODUCT((AJL3:AJL42=AFQ25)*(AJO3:AJO42=AFQ29)*AJU3:AJU42)+SUMPRODUCT((AJL3:AJL42=AFQ26)*(AJO3:AJO42=AFQ29)*AJU3:AJU42)+SUMPRODUCT((AJL3:AJL42=AFQ27)*(AJO3:AJO42=AFQ29)*AJU3:AJU42)+SUMPRODUCT((AJL3:AJL42=AFQ28)*(AJO3:AJO42=AFQ29)*AJU3:AJU42)</f>
        <v>0</v>
      </c>
      <c r="AGF29" s="255">
        <f ca="1">IF(AFQ29&lt;&gt;"",AFR29*4+AFS29*2+AGD29+AGE29,"")</f>
        <v>0</v>
      </c>
      <c r="AGG29" s="255">
        <f ca="1">IF(AFQ29&lt;&gt;"",RANK(AGF29,AGF25:AGF29),"")</f>
        <v>1</v>
      </c>
      <c r="AGH29" s="255">
        <f ca="1">SUMPRODUCT((AGF25:AGF29=AGF29)*(AFW25:AFW29&gt;AFW29))</f>
        <v>0</v>
      </c>
      <c r="AGI29" s="255">
        <f ca="1">SUMPRODUCT((AGF25:AGF29=AGF29)*(AFW25:AFW29=AFW29)*(AFZ25:AFZ29&gt;AFZ29))</f>
        <v>0</v>
      </c>
      <c r="AGJ29" s="255">
        <f ca="1">SUMPRODUCT((AGF25:AGF29=AGF29)*(AFW25:AFW29=AFW29)*(AFZ25:AFZ29=AFZ29)*(AGA25:AGA29&gt;AGA29))</f>
        <v>0</v>
      </c>
      <c r="AGK29" s="255">
        <f ca="1">SUMPRODUCT((AGF25:AGF29=AGF29)*(AFW25:AFW29=AFW29)*(AFZ25:AFZ29=AFZ29)*(AGA25:AGA29=AGA29)*(AGB25:AGB29&gt;AGB29))</f>
        <v>0</v>
      </c>
      <c r="AGL29" s="255">
        <f ca="1">SUMPRODUCT((AGF25:AGF29=AGF29)*(AFW25:AFW29=AFW29)*(AFZ25:AFZ29=AFZ29)*(AGA25:AGA29=AGA29)*(AGB25:AGB29=AGB29)*(AGC25:AGC29&gt;AGC29))</f>
        <v>1</v>
      </c>
      <c r="AGM29" s="255">
        <f t="shared" ca="1" si="1311"/>
        <v>2</v>
      </c>
      <c r="AGN29" s="255" t="str">
        <f ca="1">IF(AFQ29&lt;&gt;"",INDEX(AFQ25:AFQ29,MATCH(5,AGM25:AGM29,0),0),"")</f>
        <v>Ireland</v>
      </c>
      <c r="AGO29" s="255" t="str">
        <f ca="1">IF(AFM28&lt;&gt;"",AFM28,"")</f>
        <v/>
      </c>
      <c r="AGP29" s="255" t="str">
        <f ca="1">IF(AGO29&lt;&gt;"",SUMPRODUCT((AJL3:AJL42=AGO29)*(AJO3:AJO42=AGO26)*(AJV3:AJV42="W"))+SUMPRODUCT((AJL3:AJL42=AGO29)*(AJO3:AJO42=AGO27)*(AJV3:AJV42="W"))+SUMPRODUCT((AJL3:AJL42=AGO29)*(AJO3:AJO42=AGO28)*(AJV3:AJV42="W"))+SUMPRODUCT((AJL3:AJL42=AGO26)*(AJO3:AJO42=AGO29)*(AJV3:AJV42="W"))+SUMPRODUCT((AJL3:AJL42=AGO27)*(AJO3:AJO42=AGO29)*(AJV3:AJV42="W"))+SUMPRODUCT((AJL3:AJL42=AGO28)*(AJO3:AJO42=AGO29)*(AJV3:AJV42="W")),"")</f>
        <v/>
      </c>
      <c r="AGQ29" s="255" t="str">
        <f ca="1">IF(AGO29&lt;&gt;"",SUMPRODUCT((AJL3:AJL42=AGO29)*(AJO3:AJO42=AGO26)*(AJV3:AJV42="D"))+SUMPRODUCT((AJL3:AJL42=AGO29)*(AJO3:AJO42=AGO27)*(AJV3:AJV42="D"))+SUMPRODUCT((AJL3:AJL42=AGO29)*(AJO3:AJO42=AGO28)*(AJV3:AJV42="D"))+SUMPRODUCT((AJL3:AJL42=AGO26)*(AJO3:AJO42=AGO29)*(AJV3:AJV42="D"))+SUMPRODUCT((AJL3:AJL42=AGO27)*(AJO3:AJO42=AGO29)*(AJV3:AJV42="D"))+SUMPRODUCT((AJL3:AJL42=AGO28)*(AJO3:AJO42=AGO29)*(AJV3:AJV42="D")),"")</f>
        <v/>
      </c>
      <c r="AGR29" s="255" t="str">
        <f ca="1">IF(AGO29&lt;&gt;"",SUMPRODUCT((AJL3:AJL42=AGO29)*(AJO3:AJO42=AGO26)*(AJV3:AJV42="L"))+SUMPRODUCT((AJL3:AJL42=AGO29)*(AJO3:AJO42=AGO27)*(AJV3:AJV42="L"))+SUMPRODUCT((AJL3:AJL42=AGO29)*(AJO3:AJO42=AGO28)*(AJV3:AJV42="L"))+SUMPRODUCT((AJL3:AJL42=AGO26)*(AJO3:AJO42=AGO29)*(AJV3:AJV42="L"))+SUMPRODUCT((AJL3:AJL42=AGO27)*(AJO3:AJO42=AGO29)*(AJV3:AJV42="L"))+SUMPRODUCT((AJL3:AJL42=AGO28)*(AJO3:AJO42=AGO29)*(AJV3:AJV42="L")),"")</f>
        <v/>
      </c>
      <c r="AGS29" s="255">
        <f ca="1">IF(AGO29&lt;&gt;"",VLOOKUP(AGO29,AER4:AEV29,5,FALSE),0)</f>
        <v>0</v>
      </c>
      <c r="AGT29" s="255">
        <f ca="1">IF(AGO29&lt;&gt;"",VLOOKUP(AGO29,AER4:AEW29,6,FALSE),0)</f>
        <v>0</v>
      </c>
      <c r="AGU29" s="255">
        <f ca="1">AGS29-AGT29+1000</f>
        <v>1000</v>
      </c>
      <c r="AGV29" s="255">
        <f ca="1">IF(AGO29&lt;&gt;"",VLOOKUP(AGO29,AER4:AEY29,8,FALSE),0)</f>
        <v>0</v>
      </c>
      <c r="AGW29" s="255">
        <f ca="1">IF(AGO29&lt;&gt;"",VLOOKUP(AGO29,AER4:AEZ29,9,FALSE),0)</f>
        <v>0</v>
      </c>
      <c r="AGX29" s="255" t="str">
        <f ca="1">IF(AGO29&lt;&gt;"",AGV29-AGW29+1000,"")</f>
        <v/>
      </c>
      <c r="AGY29" s="255" t="str">
        <f ca="1">IF(AGO29&lt;&gt;"",VLOOKUP(AGO29,AER25:AEV29,5,FALSE),"")</f>
        <v/>
      </c>
      <c r="AGZ29" s="255" t="str">
        <f ca="1">IF(AGO29&lt;&gt;"",VLOOKUP(AGO29,AER25:AEY29,8,FALSE),"")</f>
        <v/>
      </c>
      <c r="AHA29" s="255" t="str">
        <f ca="1">IF(AGO29&lt;&gt;"",VLOOKUP(AGO29,AER25:AFF29,15,FALSE),"")</f>
        <v/>
      </c>
      <c r="AHB29" s="255" t="str">
        <f ca="1">IF(AGO29&lt;&gt;"",SUMPRODUCT((AJL3:AJL42=AGO29)*(AJO3:AJO42=AGO26)*AJR3:AJR42)+SUMPRODUCT((AJL3:AJL42=AGO29)*(AJO3:AJO42=AGO27)*AJR3:AJR42)+SUMPRODUCT((AJL3:AJL42=AGO29)*(AJO3:AJO42=AGO28)*AJR3:AJR42)+SUMPRODUCT((AJL3:AJL42=AGO26)*(AJO3:AJO42=AGO29)*AJS3:AJS42)+SUMPRODUCT((AJL3:AJL42=AGO27)*(AJO3:AJO42=AGO29)*AJS3:AJS42)+SUMPRODUCT((AJL3:AJL42=AGO28)*(AJO3:AJO42=AGO29)*AJS3:AJS42),"")</f>
        <v/>
      </c>
      <c r="AHC29" s="255" t="str">
        <f ca="1">IF(AGO29&lt;&gt;"",SUMPRODUCT((AJL3:AJL42=AGO29)*(AJO3:AJO42=AGO26)*AJT3:AJT42)+SUMPRODUCT((AJL3:AJL42=AGO29)*(AJO3:AJO42=AGO27)*AJT3:AJT42)+SUMPRODUCT((AJL3:AJL42=AGO29)*(AJO3:AJO42=AGO28)*AJT3:AJT42)+SUMPRODUCT((AJL3:AJL42=AGO26)*(AJO3:AJO42=AGO29)*AJU3:AJU42)+SUMPRODUCT((AJL3:AJL42=AGO27)*(AJO3:AJO42=AGO29)*AJU3:AJU42)+SUMPRODUCT((AJL3:AJL42=AGO28)*(AJO3:AJO42=AGO29)*AJU3:AJU42),"")</f>
        <v/>
      </c>
      <c r="AHD29" s="255" t="str">
        <f ca="1">IF(AGO29&lt;&gt;"",AGP29*4+AGQ29*2+AHB29+AHC29,"")</f>
        <v/>
      </c>
      <c r="AHE29" s="255" t="str">
        <f ca="1">IF(AGO29&lt;&gt;"",RANK(AHD29,AHD26:AHD29),"")</f>
        <v/>
      </c>
      <c r="AHF29" s="255">
        <f ca="1">SUMPRODUCT((AHD26:AHD29=AHD29)*(AGU26:AGU29&gt;AGU29))</f>
        <v>0</v>
      </c>
      <c r="AHG29" s="255">
        <f ca="1">SUMPRODUCT((AHD26:AHD29=AHD29)*(AGU26:AGU29=AGU29)*(AGX26:AGX29&gt;AGX29))</f>
        <v>0</v>
      </c>
      <c r="AHH29" s="255">
        <f ca="1">SUMPRODUCT((AHD25:AHD29=AHD29)*(AGU25:AGU29=AGU29)*(AGX25:AGX29=AGX29)*(AGY25:AGY29&gt;AGY29))</f>
        <v>0</v>
      </c>
      <c r="AHI29" s="255">
        <f ca="1">SUMPRODUCT((AHD25:AHD29=AHD29)*(AGU25:AGU29=AGU29)*(AGX25:AGX29=AGX29)*(AGY25:AGY29=AGY29)*(AGZ25:AGZ29&gt;AGZ29))</f>
        <v>0</v>
      </c>
      <c r="AHJ29" s="255">
        <f ca="1">SUMPRODUCT((AHD25:AHD29=AHD29)*(AGU25:AGU29=AGU29)*(AGX25:AGX29=AGX29)*(AGY25:AGY29=AGY29)*(AGZ25:AGZ29=AGZ29)*(AHA25:AHA29&gt;AHA29))</f>
        <v>0</v>
      </c>
      <c r="AHK29" s="255" t="str">
        <f t="shared" ca="1" si="1456"/>
        <v/>
      </c>
      <c r="AHL29" s="255" t="str">
        <f ca="1">IF(AGO29&lt;&gt;"",INDEX(AGO26:AGO29,MATCH(5,AHK26:AHK29,0),0),"")</f>
        <v/>
      </c>
      <c r="AHM29" s="255" t="str">
        <f ca="1">IF(AFN27&lt;&gt;"",AFN27,"")</f>
        <v/>
      </c>
      <c r="AHN29" s="255" t="str">
        <f ca="1">IF(AHM29&lt;&gt;"",SUMPRODUCT((AJL3:AJL42=AHM29)*(AJO3:AJO42=AHM30)*(AJV3:AJV42="W"))+SUMPRODUCT((AJL3:AJL42=AHM29)*(AJO3:AJO42=AHM27)*(AJV3:AJV42="W"))+SUMPRODUCT((AJL3:AJL42=AHM29)*(AJO3:AJO42=AHM28)*(AJV3:AJV42="W"))+SUMPRODUCT((AJL3:AJL42=AHM30)*(AJO3:AJO42=AHM29)*(AJW3:AJW42="W"))+SUMPRODUCT((AJL3:AJL42=AHM27)*(AJO3:AJO42=AHM29)*(AJW3:AJW42="W"))+SUMPRODUCT((AJL3:AJL42=AHM28)*(AJO3:AJO42=AHM29)*(AJW3:AJW42="W")),"")</f>
        <v/>
      </c>
      <c r="AHO29" s="255" t="str">
        <f ca="1">IF(AHM29&lt;&gt;"",SUMPRODUCT((AJL3:AJL42=AHM29)*(AJO3:AJO42=AHM30)*(AJV3:AJV42="D"))+SUMPRODUCT((AJL3:AJL42=AHM29)*(AJO3:AJO42=AHM27)*(AJV3:AJV42="D"))+SUMPRODUCT((AJL3:AJL42=AHM29)*(AJO3:AJO42=AHM28)*(AJV3:AJV42="D"))+SUMPRODUCT((AJL3:AJL42=AHM30)*(AJO3:AJO42=AHM29)*(AJV3:AJV42="D"))+SUMPRODUCT((AJL3:AJL42=AHM27)*(AJO3:AJO42=AHM29)*(AJV3:AJV42="D"))+SUMPRODUCT((AJL3:AJL42=AHM28)*(AJO3:AJO42=AHM29)*(AJV3:AJV42="D")),"")</f>
        <v/>
      </c>
      <c r="AHP29" s="255" t="str">
        <f ca="1">IF(AHM29&lt;&gt;"",SUMPRODUCT((AJL3:AJL42=AHM29)*(AJO3:AJO42=AHM30)*(AJV3:AJV42="L"))+SUMPRODUCT((AJL3:AJL42=AHM29)*(AJO3:AJO42=AHM27)*(AJV3:AJV42="L"))+SUMPRODUCT((AJL3:AJL42=AHM29)*(AJO3:AJO42=AHM28)*(AJV3:AJV42="L"))+SUMPRODUCT((AJL3:AJL42=AHM30)*(AJO3:AJO42=AHM29)*(AJW3:AJW42="L"))+SUMPRODUCT((AJL3:AJL42=AHM27)*(AJO3:AJO42=AHM29)*(AJW3:AJW42="L"))+SUMPRODUCT((AJL3:AJL42=AHM28)*(AJO3:AJO42=AHM29)*(AJW3:AJW42="L")),"")</f>
        <v/>
      </c>
      <c r="AHQ29" s="255">
        <f ca="1">IF(AHM29&lt;&gt;"",VLOOKUP(AHM29,AER4:AEV29,5,FALSE),0)</f>
        <v>0</v>
      </c>
      <c r="AHR29" s="255">
        <f ca="1">IF(AHM29&lt;&gt;"",VLOOKUP(AHM29,AER4:AEW29,6,FALSE),0)</f>
        <v>0</v>
      </c>
      <c r="AHS29" s="255">
        <f ca="1">AHQ29-AHR29+1000</f>
        <v>1000</v>
      </c>
      <c r="AHT29" s="255">
        <f ca="1">IF(AHM29&lt;&gt;"",VLOOKUP(AHM29,AER4:AEY29,8,FALSE),0)</f>
        <v>0</v>
      </c>
      <c r="AHU29" s="255">
        <f ca="1">IF(AHM29&lt;&gt;"",VLOOKUP(AHM29,AER4:AEZ29,9,FALSE),0)</f>
        <v>0</v>
      </c>
      <c r="AHV29" s="255" t="str">
        <f ca="1">IF(AHM29&lt;&gt;"",AHT29-AHU29+1000,"")</f>
        <v/>
      </c>
      <c r="AHW29" s="255" t="str">
        <f ca="1">IF(AHM29&lt;&gt;"",VLOOKUP(AHM29,AER25:AEV29,5,FALSE),"")</f>
        <v/>
      </c>
      <c r="AHX29" s="255" t="str">
        <f ca="1">IF(AHM29&lt;&gt;"",VLOOKUP(AHM29,AER25:AEY29,8,FALSE),"")</f>
        <v/>
      </c>
      <c r="AHY29" s="255" t="str">
        <f ca="1">IF(AHM29&lt;&gt;"",VLOOKUP(AHM29,AER25:AFF29,15,FALSE),"")</f>
        <v/>
      </c>
      <c r="AHZ29" s="255" t="str">
        <f ca="1">IF(AHM29&lt;&gt;"",SUMPRODUCT((AJL3:AJL42=AHM29)*(AJO3:AJO42=AHM30)*AJR3:AJR42)+SUMPRODUCT((AJL3:AJL42=AHM29)*(AJO3:AJO42=AHM27)*AJR3:AJR42)+SUMPRODUCT((AJL3:AJL42=AHM29)*(AJO3:AJO42=AHM28)*AJR3:AJR42)+SUMPRODUCT((AJL3:AJL42=AHM30)*(AJO3:AJO42=AHM29)*AJS3:AJS42)+SUMPRODUCT((AJL3:AJL42=AHM27)*(AJO3:AJO42=AHM29)*AJS3:AJS42)+SUMPRODUCT((AJL3:AJL42=AHM28)*(AJO3:AJO42=AHM29)*AJS3:AJS42),"")</f>
        <v/>
      </c>
      <c r="AIA29" s="255" t="str">
        <f ca="1">IF(AHM29&lt;&gt;"",SUMPRODUCT((AJL3:AJL42=AHM29)*(AJO3:AJO42=AHM30)*AJT3:AJT42)+SUMPRODUCT((AJL3:AJL42=AHM29)*(AJO3:AJO42=AHM27)*AJT3:AJT42)+SUMPRODUCT((AJL3:AJL42=AHM29)*(AJO3:AJO42=AHM28)*AJT3:AJT42)+SUMPRODUCT((AJL3:AJL42=AHM30)*(AJO3:AJO42=AHM29)*AJU3:AJU42)+SUMPRODUCT((AJL3:AJL42=AHM27)*(AJO3:AJO42=AHM29)*AJU3:AJU42)+SUMPRODUCT((AJL3:AJL42=AHM28)*(AJO3:AJO42=AHM29)*AJU3:AJU42),"")</f>
        <v/>
      </c>
      <c r="AIB29" s="255" t="str">
        <f ca="1">IF(AHM29&lt;&gt;"",AHN29*4+AHO29*2+AHZ29+AIA29,"")</f>
        <v/>
      </c>
      <c r="AIC29" s="255" t="str">
        <f ca="1">IF(AHM29&lt;&gt;"",RANK(AIB29,AIB27:AIB30),"")</f>
        <v/>
      </c>
      <c r="AID29" s="255">
        <f ca="1">SUMPRODUCT((AIB27:AIB30=AIB29)*(AHS27:AHS30&gt;AHS29))</f>
        <v>0</v>
      </c>
      <c r="AIE29" s="255">
        <f ca="1">SUMPRODUCT((AIB27:AIB30=AIB29)*(AHS27:AHS30=AHS29)*(AHV27:AHV30&gt;AHV29))</f>
        <v>0</v>
      </c>
      <c r="AIF29" s="255">
        <f ca="1">SUMPRODUCT((AIB25:AIB29=AIB29)*(AHS25:AHS29=AHS29)*(AHV25:AHV29=AHV29)*(AHW25:AHW29&gt;AHW29))</f>
        <v>0</v>
      </c>
      <c r="AIG29" s="255">
        <f ca="1">SUMPRODUCT((AIB25:AIB29=AIB29)*(AHS25:AHS29=AHS29)*(AHV25:AHV29=AHV29)*(AHW25:AHW29=AHW29)*(AHX25:AHX29&gt;AHX29))</f>
        <v>0</v>
      </c>
      <c r="AIH29" s="255">
        <f ca="1">SUMPRODUCT((AIB25:AIB29=AIB29)*(AHS25:AHS29=AHS29)*(AHV25:AHV29=AHV29)*(AHW25:AHW29=AHW29)*(AHX25:AHX29=AHX29)*(AHY25:AHY29&gt;AHY29))</f>
        <v>0</v>
      </c>
      <c r="AII29" s="255" t="str">
        <f t="shared" ca="1" si="1551"/>
        <v/>
      </c>
      <c r="AIJ29" s="255" t="str">
        <f ca="1">IF(AHM29&lt;&gt;"",INDEX(AHM27:AHM29,MATCH(5,AII27:AII29,0),0),"")</f>
        <v/>
      </c>
      <c r="AIK29" s="255" t="str">
        <f ca="1">IF(AFO26&lt;&gt;"",AFO26,"")</f>
        <v/>
      </c>
      <c r="AIL29" s="255">
        <f ca="1">SUMPRODUCT((AJL3:AJL42=AIK29)*(AJO3:AJO42=AIK30)*(AJV3:AJV42="W"))+SUMPRODUCT((AJL3:AJL42=AIK29)*(AJO3:AJO42=AIK31)*(AJV3:AJV42="W"))+SUMPRODUCT((AJL3:AJL42=AIK29)*(AJO3:AJO42=AIK28)*(AJV3:AJV42="W"))+SUMPRODUCT((AJL3:AJL42=AIK30)*(AJO3:AJO42=AIK29)*(AJW3:AJW42="W"))+SUMPRODUCT((AJL3:AJL42=AIK31)*(AJO3:AJO42=AIK29)*(AJW3:AJW42="W"))+SUMPRODUCT((AJL3:AJL42=AIK28)*(AJO3:AJO42=AIK29)*(AJW3:AJW42="W"))</f>
        <v>0</v>
      </c>
      <c r="AIM29" s="255">
        <f ca="1">SUMPRODUCT((AJL3:AJL42=AIK29)*(AJO3:AJO42=AIK30)*(AJV3:AJV42="D"))+SUMPRODUCT((AJL3:AJL42=AIK29)*(AJO3:AJO42=AIK31)*(AJV3:AJV42="D"))+SUMPRODUCT((AJL3:AJL42=AIK29)*(AJO3:AJO42=AIK28)*(AJV3:AJV42="D"))+SUMPRODUCT((AJL3:AJL42=AIK30)*(AJO3:AJO42=AIK29)*(AJV3:AJV42="D"))+SUMPRODUCT((AJL3:AJL42=AIK31)*(AJO3:AJO42=AIK29)*(AJV3:AJV42="D"))+SUMPRODUCT((AJL3:AJL42=AIK28)*(AJO3:AJO42=AIK29)*(AJV3:AJV42="D"))</f>
        <v>0</v>
      </c>
      <c r="AIN29" s="255">
        <f ca="1">SUMPRODUCT((AJL3:AJL42=AIK29)*(AJO3:AJO42=AIK30)*(AJV3:AJV42="L"))+SUMPRODUCT((AJL3:AJL42=AIK29)*(AJO3:AJO42=AIK31)*(AJV3:AJV42="L"))+SUMPRODUCT((AJL3:AJL42=AIK29)*(AJO3:AJO42=AIK28)*(AJV3:AJV42="L"))+SUMPRODUCT((AJL3:AJL42=AIK30)*(AJO3:AJO42=AIK29)*(AJW3:AJW42="L"))+SUMPRODUCT((AJL3:AJL42=AIK31)*(AJO3:AJO42=AIK29)*(AJW3:AJW42="L"))+SUMPRODUCT((AJL3:AJL42=AIK28)*(AJO3:AJO42=AIK29)*(AJW3:AJW42="L"))</f>
        <v>0</v>
      </c>
      <c r="AIO29" s="255">
        <f ca="1">IF(AIK29&lt;&gt;"",VLOOKUP(AIK29,AER4:AEV29,5,FALSE),0)</f>
        <v>0</v>
      </c>
      <c r="AIP29" s="255">
        <f ca="1">IF(AIK29&lt;&gt;"",VLOOKUP(AIK29,AER4:AEW29,6,FALSE),0)</f>
        <v>0</v>
      </c>
      <c r="AIQ29" s="255">
        <f ca="1">AIO29-AIP29+1000</f>
        <v>1000</v>
      </c>
      <c r="AIR29" s="255">
        <f ca="1">IF(AIK29&lt;&gt;"",VLOOKUP(AIK29,AER4:AEY29,8,FALSE),0)</f>
        <v>0</v>
      </c>
      <c r="AIS29" s="255">
        <f ca="1">IF(AIK29&lt;&gt;"",VLOOKUP(AIK29,AER4:AEZ29,9,FALSE),0)</f>
        <v>0</v>
      </c>
      <c r="AIT29" s="255">
        <f t="shared" ref="AIT29" ca="1" si="1630">AIR29-AIS29+1000</f>
        <v>1000</v>
      </c>
      <c r="AIU29" s="255" t="str">
        <f ca="1">IF(AIK29&lt;&gt;"",VLOOKUP(AIK29,AER25:AEV29,5,FALSE),"")</f>
        <v/>
      </c>
      <c r="AIV29" s="255" t="str">
        <f ca="1">IF(AIK29&lt;&gt;"",VLOOKUP(AIK29,AER25:AEY29,8,FALSE),"")</f>
        <v/>
      </c>
      <c r="AIW29" s="255" t="str">
        <f ca="1">IF(AIK29&lt;&gt;"",VLOOKUP(AIK29,AER25:AFF29,15,FALSE),"")</f>
        <v/>
      </c>
      <c r="AIX29" s="255">
        <f ca="1">SUMPRODUCT((AJL3:AJL42=AIK29)*(AJO3:AJO42=AIK30)*AJR3:AJR42)+SUMPRODUCT((AJL3:AJL42=AIK29)*(AJO3:AJO42=AIK31)*AJR3:AJR42)+SUMPRODUCT((AJL3:AJL42=AIK29)*(AJO3:AJO42=AIK28)*AJR3:AJR42)+SUMPRODUCT((AJL3:AJL42=AIK30)*(AJO3:AJO42=AIK29)*AJS3:AJS42)+SUMPRODUCT((AJL3:AJL42=AIK31)*(AJO3:AJO42=AIK29)*AJS3:AJS42)+SUMPRODUCT((AJL3:AJL42=AIK28)*(AJO3:AJO42=AIK29)*AJS3:AJS42)</f>
        <v>0</v>
      </c>
      <c r="AIY29" s="255">
        <f ca="1">SUMPRODUCT((AJL3:AJL42=AIK29)*(AJO3:AJO42=AIK30)*AJT3:AJT42)+SUMPRODUCT((AJL3:AJL42=AIK29)*(AJO3:AJO42=AIK31)*AJT3:AJT42)+SUMPRODUCT((AJL3:AJL42=AIK29)*(AJO3:AJO42=AIK28)*AJT3:AJT42)+SUMPRODUCT((AJL3:AJL42=AIK30)*(AJO3:AJO42=AIK29)*AJU3:AJU42)+SUMPRODUCT((AJL3:AJL42=AIK31)*(AJO3:AJO42=AIK29)*AJU3:AJU42)+SUMPRODUCT((AJL3:AJL42=AIK28)*(AJO3:AJO42=AIK29)*AJU3:AJU42)</f>
        <v>0</v>
      </c>
      <c r="AIZ29" s="255">
        <f t="shared" ref="AIZ29" ca="1" si="1631">AIL29*4+AIM29*2+AIX29+AIY29</f>
        <v>0</v>
      </c>
      <c r="AJA29" s="255" t="str">
        <f ca="1">IF(AIK29&lt;&gt;"",RANK(AIZ29,AIZ28:AIZ31),"")</f>
        <v/>
      </c>
      <c r="AJB29" s="255">
        <f ca="1">SUMPRODUCT((AIZ28:AIZ31=AIZ29)*(AIQ28:AIQ31&gt;AIQ29))</f>
        <v>0</v>
      </c>
      <c r="AJC29" s="255">
        <f ca="1">SUMPRODUCT((AIZ28:AIZ31=AIZ29)*(AIQ28:AIQ31=AIQ29)*(AIT28:AIT31&gt;AIT29))</f>
        <v>0</v>
      </c>
      <c r="AJD29" s="255">
        <f ca="1">SUMPRODUCT((AIZ25:AIZ29=AIZ29)*(AIQ25:AIQ29=AIQ29)*(AIT25:AIT29=AIT29)*(AIU25:AIU29&gt;AIU29))</f>
        <v>0</v>
      </c>
      <c r="AJE29" s="255">
        <f ca="1">SUMPRODUCT((AIZ25:AIZ29=AIZ29)*(AIQ25:AIQ29=AIQ29)*(AIT25:AIT29=AIT29)*(AIU25:AIU29=AIU29)*(AIV25:AIV29&gt;AIV29))</f>
        <v>0</v>
      </c>
      <c r="AJF29" s="255">
        <f ca="1">SUMPRODUCT((AIZ25:AIZ29=AIZ29)*(AIQ25:AIQ29=AIQ29)*(AIT25:AIT29=AIT29)*(AIU25:AIU29=AIU29)*(AIV25:AIV29=AIV29)*(AIW25:AIW29&gt;AIW29))</f>
        <v>0</v>
      </c>
      <c r="AJG29" s="255" t="str">
        <f t="shared" ca="1" si="1590"/>
        <v/>
      </c>
      <c r="AJH29" s="255" t="str">
        <f ca="1">IF(AIK28&lt;&gt;"",IF(AIK28=AJH28,AIK29,AIK28),"")</f>
        <v/>
      </c>
      <c r="AJI29" s="255" t="str">
        <f ca="1">IF(AJH29&lt;&gt;"",AJH29,IF(AIJ29&lt;&gt;"",AIJ29,IF(AHL29&lt;&gt;"",AHL29,IF(AGN29&lt;&gt;"",AGN29,AFJ29))))</f>
        <v>Ireland</v>
      </c>
      <c r="AJJ29" s="255">
        <v>5</v>
      </c>
      <c r="AJK29" s="255">
        <v>27</v>
      </c>
      <c r="AJL29" s="255" t="str">
        <f t="shared" si="58"/>
        <v>Argentina</v>
      </c>
      <c r="AJM29" s="255" t="str">
        <f ca="1">IF(OFFSET('All Players'!$W36,0,AJM$1)&lt;&gt;"",OFFSET('All Players'!$W36,0,AJM$1),"")</f>
        <v/>
      </c>
      <c r="AJN29" s="255" t="str">
        <f ca="1">IF(OFFSET('All Players'!$Y36,0,AJM$1)&lt;&gt;"",OFFSET('All Players'!$Y36,0,AJM$1),"")</f>
        <v/>
      </c>
      <c r="AJO29" s="255" t="str">
        <f t="shared" si="59"/>
        <v>Tonga</v>
      </c>
      <c r="AJP29" s="255" t="str">
        <f ca="1">IF(OFFSET('All Players'!$AA36,0,AJO$1)&lt;&gt;"",OFFSET('All Players'!$AA36,0,AJO$1),"")</f>
        <v/>
      </c>
      <c r="AJQ29" s="255" t="str">
        <f ca="1">IF(OFFSET('All Players'!$AC36,0,AJP$1)&lt;&gt;"",OFFSET('All Players'!$AC36,0,AJP$1),"")</f>
        <v/>
      </c>
      <c r="AJR29" s="255">
        <f t="shared" ca="1" si="60"/>
        <v>0</v>
      </c>
      <c r="AJS29" s="255">
        <f t="shared" ca="1" si="61"/>
        <v>0</v>
      </c>
      <c r="AJT29" s="255">
        <f t="shared" ca="1" si="62"/>
        <v>0</v>
      </c>
      <c r="AJU29" s="255">
        <f t="shared" ca="1" si="63"/>
        <v>0</v>
      </c>
      <c r="AJV29" s="255" t="str">
        <f t="shared" ca="1" si="64"/>
        <v/>
      </c>
      <c r="AJW29" s="255" t="str">
        <f t="shared" ca="1" si="65"/>
        <v/>
      </c>
      <c r="AJX29" s="255">
        <f ca="1">VLOOKUP(AJY29,AOP25:AOQ29,2,FALSE)</f>
        <v>2</v>
      </c>
      <c r="AJY29" s="255" t="s">
        <v>47</v>
      </c>
      <c r="AJZ29" s="255">
        <f t="shared" ca="1" si="1312"/>
        <v>0</v>
      </c>
      <c r="AKA29" s="255">
        <f t="shared" ca="1" si="1313"/>
        <v>0</v>
      </c>
      <c r="AKB29" s="255">
        <f t="shared" ca="1" si="1314"/>
        <v>0</v>
      </c>
      <c r="AKC29" s="255">
        <f t="shared" ca="1" si="1315"/>
        <v>0</v>
      </c>
      <c r="AKD29" s="255">
        <f t="shared" ca="1" si="1457"/>
        <v>0</v>
      </c>
      <c r="AKE29" s="255">
        <f t="shared" ca="1" si="1316"/>
        <v>1000</v>
      </c>
      <c r="AKF29" s="255">
        <f t="shared" ca="1" si="1458"/>
        <v>0</v>
      </c>
      <c r="AKG29" s="255">
        <f t="shared" ca="1" si="1459"/>
        <v>0</v>
      </c>
      <c r="AKH29" s="255">
        <f t="shared" ca="1" si="1317"/>
        <v>1000</v>
      </c>
      <c r="AKI29" s="255">
        <f t="shared" ca="1" si="1318"/>
        <v>0</v>
      </c>
      <c r="AKJ29" s="255">
        <f ca="1">SUMIF(AOS:AOS,AJY29,AOY:AOY)+SUMIF(AOV:AOV,AJY29,AOZ:AOZ)</f>
        <v>0</v>
      </c>
      <c r="AKK29" s="255">
        <f ca="1">SUMIF(AOS:AOS,AJY29,APA:APA)+SUMIF(AOV:AOV,AJY29,APB:APB)</f>
        <v>0</v>
      </c>
      <c r="AKL29" s="255">
        <f t="shared" ca="1" si="1319"/>
        <v>0</v>
      </c>
      <c r="AKM29" s="255">
        <v>17</v>
      </c>
      <c r="AKN29" s="255">
        <f t="shared" ca="1" si="1460"/>
        <v>1</v>
      </c>
      <c r="AKP29" s="255">
        <f ca="1">RANK(AKL29,AKL$25:AKL$29)+COUNTIF(AKL$25:AKL29,AKL29)-1</f>
        <v>5</v>
      </c>
      <c r="AKQ29" s="255" t="str">
        <f ca="1">INDEX(AJY$25:AJY$29,MATCH(5,AKP$25:AKP$29,0),0)</f>
        <v>Romania</v>
      </c>
      <c r="AKR29" s="255">
        <f t="shared" ca="1" si="1461"/>
        <v>1</v>
      </c>
      <c r="AKS29" s="255" t="str">
        <f ca="1">IF(AND(AKS28&lt;&gt;"",AKR29=1),AKQ29,"")</f>
        <v>Romania</v>
      </c>
      <c r="AKX29" s="255" t="str">
        <f t="shared" ca="1" si="1462"/>
        <v>Romania</v>
      </c>
      <c r="AKY29" s="255">
        <f ca="1">SUMPRODUCT((AOS3:AOS42=AKX29)*(AOV3:AOV42=AKX25)*(APC3:APC42="W"))+SUMPRODUCT((AOS3:AOS42=AKX29)*(AOV3:AOV42=AKX26)*(APC3:APC42="W"))+SUMPRODUCT((AOS3:AOS42=AKX29)*(AOV3:AOV42=AKX27)*(APC3:APC42="W"))+SUMPRODUCT((AOS3:AOS42=AKX29)*(AOV3:AOV42=AKX28)*(APC3:APC42="W"))+SUMPRODUCT((AOS3:AOS42=AKX25)*(AOV3:AOV42=AKX29)*(APD3:APD42="W"))+SUMPRODUCT((AOS3:AOS42=AKX26)*(AOV3:AOV42=AKX29)*(APD3:APD42="W"))+SUMPRODUCT((AOS3:AOS42=AKX27)*(AOV3:AOV42=AKX29)*(APD3:APD42="W"))+SUMPRODUCT((AOS3:AOS42=AKX28)*(AOV3:AOV42=AKX29)*(APD3:APD42="W"))</f>
        <v>0</v>
      </c>
      <c r="AKZ29" s="255">
        <f ca="1">SUMPRODUCT((AOS3:AOS42=AKX29)*(AOV3:AOV42=AKX25)*(APC3:APC42="D"))+SUMPRODUCT((AOS3:AOS42=AKX29)*(AOV3:AOV42=AKX26)*(APC3:APC42="D"))+SUMPRODUCT((AOS3:AOS42=AKX29)*(AOV3:AOV42=AKX27)*(APC3:APC42="D"))+SUMPRODUCT((AOS3:AOS42=AKX29)*(AOV3:AOV42=AKX28)*(APC3:APC42="D"))+SUMPRODUCT((AOS3:AOS42=AKX25)*(AOV3:AOV42=AKX29)*(APC3:APC42="D"))+SUMPRODUCT((AOS3:AOS42=AKX26)*(AOV3:AOV42=AKX29)*(APC3:APC42="D"))+SUMPRODUCT((AOS3:AOS42=AKX27)*(AOV3:AOV42=AKX29)*(APC3:APC42="D"))+SUMPRODUCT((AOS3:AOS42=AKX28)*(AOV3:AOV42=AKX29)*(APC3:APC42="D"))</f>
        <v>0</v>
      </c>
      <c r="ALA29" s="255">
        <f ca="1">SUMPRODUCT((AOS3:AOS42=AKX29)*(AOV3:AOV42=AKX25)*(APC3:APC42="L"))+SUMPRODUCT((AOS3:AOS42=AKX29)*(AOV3:AOV42=AKX26)*(APC3:APC42="L"))+SUMPRODUCT((AOS3:AOS42=AKX29)*(AOV3:AOV42=AKX27)*(APC3:APC42="L"))+SUMPRODUCT((AOS3:AOS42=AKX29)*(AOV3:AOV42=AKX28)*(APC3:APC42="L"))+SUMPRODUCT((AOS3:AOS42=AKX25)*(AOV3:AOV42=AKX29)*(APD3:APD42="L"))+SUMPRODUCT((AOS3:AOS42=AKX26)*(AOV3:AOV42=AKX29)*(APD3:APD42="L"))+SUMPRODUCT((AOS3:AOS42=AKX27)*(AOV3:AOV42=AKX29)*(APD3:APD42="L"))+SUMPRODUCT((AOS3:AOS42=AKX28)*(AOV3:AOV42=AKX29)*(APD3:APD42="L"))</f>
        <v>0</v>
      </c>
      <c r="ALB29" s="255">
        <f ca="1">IF(AKX29&lt;&gt;"",VLOOKUP(AKX29,AJY4:AKC29,5,FALSE),0)</f>
        <v>0</v>
      </c>
      <c r="ALC29" s="255">
        <f ca="1">IF(AKX29&lt;&gt;"",VLOOKUP(AKX29,AJY4:AKD29,6,FALSE),0)</f>
        <v>0</v>
      </c>
      <c r="ALD29" s="255">
        <f ca="1">ALB29-ALC29+1000</f>
        <v>1000</v>
      </c>
      <c r="ALE29" s="255">
        <f ca="1">IF(AKX29&lt;&gt;"",VLOOKUP(AKX29,AJY4:AKF29,8,FALSE),0)</f>
        <v>0</v>
      </c>
      <c r="ALF29" s="255">
        <f ca="1">IF(AKX29&lt;&gt;"",VLOOKUP(AKX29,AJY4:AKG29,9,FALSE),0)</f>
        <v>0</v>
      </c>
      <c r="ALG29" s="255">
        <f ca="1">IF(AKX29&lt;&gt;"",ALE29-ALF29+1000,"")</f>
        <v>1000</v>
      </c>
      <c r="ALH29" s="255">
        <f ca="1">IF(AKX29&lt;&gt;"",VLOOKUP(AKX29,AJY25:AKC29,5,FALSE),"")</f>
        <v>0</v>
      </c>
      <c r="ALI29" s="255">
        <f ca="1">IF(AKX29&lt;&gt;"",VLOOKUP(AKX29,AJY25:AKF29,8,FALSE),"")</f>
        <v>0</v>
      </c>
      <c r="ALJ29" s="255">
        <f ca="1">IF(AKX29&lt;&gt;"",VLOOKUP(AKX29,AJY25:AKM29,15,FALSE),"")</f>
        <v>17</v>
      </c>
      <c r="ALK29" s="255">
        <f ca="1">SUMPRODUCT((AOS3:AOS42=AKX29)*(AOV3:AOV42=AKX25)*AOY3:AOY42)+SUMPRODUCT((AOS3:AOS42=AKX29)*(AOV3:AOV42=AKX26)*AOY3:AOY42)+SUMPRODUCT((AOS3:AOS42=AKX29)*(AOV3:AOV42=AKX27)*AOY3:AOY42)+SUMPRODUCT((AOS3:AOS42=AKX29)*(AOV3:AOV42=AKX28)*AOY3:AOY42)+SUMPRODUCT((AOS3:AOS42=AKX25)*(AOV3:AOV42=AKX29)*AOZ3:AOZ42)+SUMPRODUCT((AOS3:AOS42=AKX26)*(AOV3:AOV42=AKX29)*AOZ3:AOZ42)+SUMPRODUCT((AOS3:AOS42=AKX27)*(AOV3:AOV42=AKX29)*AOZ3:AOZ42)+SUMPRODUCT((AOS3:AOS42=AKX28)*(AOV3:AOV42=AKX29)*AOZ3:AOZ42)</f>
        <v>0</v>
      </c>
      <c r="ALL29" s="255">
        <f ca="1">SUMPRODUCT((AOS3:AOS42=AKX29)*(AOV3:AOV42=AKX25)*APA3:APA42)+SUMPRODUCT((AOS3:AOS42=AKX29)*(AOV3:AOV42=AKX26)*APA3:APA42)+SUMPRODUCT((AOS3:AOS42=AKX29)*(AOV3:AOV42=AKX27)*APA3:APA42)+SUMPRODUCT((AOS3:AOS42=AKX29)*(AOV3:AOV42=AKX28)*APA3:APA42)+SUMPRODUCT((AOS3:AOS42=AKX25)*(AOV3:AOV42=AKX29)*APB3:APB42)+SUMPRODUCT((AOS3:AOS42=AKX26)*(AOV3:AOV42=AKX29)*APB3:APB42)+SUMPRODUCT((AOS3:AOS42=AKX27)*(AOV3:AOV42=AKX29)*APB3:APB42)+SUMPRODUCT((AOS3:AOS42=AKX28)*(AOV3:AOV42=AKX29)*APB3:APB42)</f>
        <v>0</v>
      </c>
      <c r="ALM29" s="255">
        <f ca="1">IF(AKX29&lt;&gt;"",AKY29*4+AKZ29*2+ALK29+ALL29,"")</f>
        <v>0</v>
      </c>
      <c r="ALN29" s="255">
        <f ca="1">IF(AKX29&lt;&gt;"",RANK(ALM29,ALM25:ALM29),"")</f>
        <v>1</v>
      </c>
      <c r="ALO29" s="255">
        <f ca="1">SUMPRODUCT((ALM25:ALM29=ALM29)*(ALD25:ALD29&gt;ALD29))</f>
        <v>0</v>
      </c>
      <c r="ALP29" s="255">
        <f ca="1">SUMPRODUCT((ALM25:ALM29=ALM29)*(ALD25:ALD29=ALD29)*(ALG25:ALG29&gt;ALG29))</f>
        <v>0</v>
      </c>
      <c r="ALQ29" s="255">
        <f ca="1">SUMPRODUCT((ALM25:ALM29=ALM29)*(ALD25:ALD29=ALD29)*(ALG25:ALG29=ALG29)*(ALH25:ALH29&gt;ALH29))</f>
        <v>0</v>
      </c>
      <c r="ALR29" s="255">
        <f ca="1">SUMPRODUCT((ALM25:ALM29=ALM29)*(ALD25:ALD29=ALD29)*(ALG25:ALG29=ALG29)*(ALH25:ALH29=ALH29)*(ALI25:ALI29&gt;ALI29))</f>
        <v>0</v>
      </c>
      <c r="ALS29" s="255">
        <f ca="1">SUMPRODUCT((ALM25:ALM29=ALM29)*(ALD25:ALD29=ALD29)*(ALG25:ALG29=ALG29)*(ALH25:ALH29=ALH29)*(ALI25:ALI29=ALI29)*(ALJ25:ALJ29&gt;ALJ29))</f>
        <v>1</v>
      </c>
      <c r="ALT29" s="255">
        <f t="shared" ca="1" si="1320"/>
        <v>2</v>
      </c>
      <c r="ALU29" s="255" t="str">
        <f ca="1">IF(AKX29&lt;&gt;"",INDEX(AKX25:AKX29,MATCH(5,ALT25:ALT29,0),0),"")</f>
        <v>Ireland</v>
      </c>
      <c r="ALV29" s="255" t="str">
        <f ca="1">IF(AKT28&lt;&gt;"",AKT28,"")</f>
        <v/>
      </c>
      <c r="ALW29" s="255" t="str">
        <f ca="1">IF(ALV29&lt;&gt;"",SUMPRODUCT((AOS3:AOS42=ALV29)*(AOV3:AOV42=ALV26)*(APC3:APC42="W"))+SUMPRODUCT((AOS3:AOS42=ALV29)*(AOV3:AOV42=ALV27)*(APC3:APC42="W"))+SUMPRODUCT((AOS3:AOS42=ALV29)*(AOV3:AOV42=ALV28)*(APC3:APC42="W"))+SUMPRODUCT((AOS3:AOS42=ALV26)*(AOV3:AOV42=ALV29)*(APC3:APC42="W"))+SUMPRODUCT((AOS3:AOS42=ALV27)*(AOV3:AOV42=ALV29)*(APC3:APC42="W"))+SUMPRODUCT((AOS3:AOS42=ALV28)*(AOV3:AOV42=ALV29)*(APC3:APC42="W")),"")</f>
        <v/>
      </c>
      <c r="ALX29" s="255" t="str">
        <f ca="1">IF(ALV29&lt;&gt;"",SUMPRODUCT((AOS3:AOS42=ALV29)*(AOV3:AOV42=ALV26)*(APC3:APC42="D"))+SUMPRODUCT((AOS3:AOS42=ALV29)*(AOV3:AOV42=ALV27)*(APC3:APC42="D"))+SUMPRODUCT((AOS3:AOS42=ALV29)*(AOV3:AOV42=ALV28)*(APC3:APC42="D"))+SUMPRODUCT((AOS3:AOS42=ALV26)*(AOV3:AOV42=ALV29)*(APC3:APC42="D"))+SUMPRODUCT((AOS3:AOS42=ALV27)*(AOV3:AOV42=ALV29)*(APC3:APC42="D"))+SUMPRODUCT((AOS3:AOS42=ALV28)*(AOV3:AOV42=ALV29)*(APC3:APC42="D")),"")</f>
        <v/>
      </c>
      <c r="ALY29" s="255" t="str">
        <f ca="1">IF(ALV29&lt;&gt;"",SUMPRODUCT((AOS3:AOS42=ALV29)*(AOV3:AOV42=ALV26)*(APC3:APC42="L"))+SUMPRODUCT((AOS3:AOS42=ALV29)*(AOV3:AOV42=ALV27)*(APC3:APC42="L"))+SUMPRODUCT((AOS3:AOS42=ALV29)*(AOV3:AOV42=ALV28)*(APC3:APC42="L"))+SUMPRODUCT((AOS3:AOS42=ALV26)*(AOV3:AOV42=ALV29)*(APC3:APC42="L"))+SUMPRODUCT((AOS3:AOS42=ALV27)*(AOV3:AOV42=ALV29)*(APC3:APC42="L"))+SUMPRODUCT((AOS3:AOS42=ALV28)*(AOV3:AOV42=ALV29)*(APC3:APC42="L")),"")</f>
        <v/>
      </c>
      <c r="ALZ29" s="255">
        <f ca="1">IF(ALV29&lt;&gt;"",VLOOKUP(ALV29,AJY4:AKC29,5,FALSE),0)</f>
        <v>0</v>
      </c>
      <c r="AMA29" s="255">
        <f ca="1">IF(ALV29&lt;&gt;"",VLOOKUP(ALV29,AJY4:AKD29,6,FALSE),0)</f>
        <v>0</v>
      </c>
      <c r="AMB29" s="255">
        <f ca="1">ALZ29-AMA29+1000</f>
        <v>1000</v>
      </c>
      <c r="AMC29" s="255">
        <f ca="1">IF(ALV29&lt;&gt;"",VLOOKUP(ALV29,AJY4:AKF29,8,FALSE),0)</f>
        <v>0</v>
      </c>
      <c r="AMD29" s="255">
        <f ca="1">IF(ALV29&lt;&gt;"",VLOOKUP(ALV29,AJY4:AKG29,9,FALSE),0)</f>
        <v>0</v>
      </c>
      <c r="AME29" s="255" t="str">
        <f ca="1">IF(ALV29&lt;&gt;"",AMC29-AMD29+1000,"")</f>
        <v/>
      </c>
      <c r="AMF29" s="255" t="str">
        <f ca="1">IF(ALV29&lt;&gt;"",VLOOKUP(ALV29,AJY25:AKC29,5,FALSE),"")</f>
        <v/>
      </c>
      <c r="AMG29" s="255" t="str">
        <f ca="1">IF(ALV29&lt;&gt;"",VLOOKUP(ALV29,AJY25:AKF29,8,FALSE),"")</f>
        <v/>
      </c>
      <c r="AMH29" s="255" t="str">
        <f ca="1">IF(ALV29&lt;&gt;"",VLOOKUP(ALV29,AJY25:AKM29,15,FALSE),"")</f>
        <v/>
      </c>
      <c r="AMI29" s="255" t="str">
        <f ca="1">IF(ALV29&lt;&gt;"",SUMPRODUCT((AOS3:AOS42=ALV29)*(AOV3:AOV42=ALV26)*AOY3:AOY42)+SUMPRODUCT((AOS3:AOS42=ALV29)*(AOV3:AOV42=ALV27)*AOY3:AOY42)+SUMPRODUCT((AOS3:AOS42=ALV29)*(AOV3:AOV42=ALV28)*AOY3:AOY42)+SUMPRODUCT((AOS3:AOS42=ALV26)*(AOV3:AOV42=ALV29)*AOZ3:AOZ42)+SUMPRODUCT((AOS3:AOS42=ALV27)*(AOV3:AOV42=ALV29)*AOZ3:AOZ42)+SUMPRODUCT((AOS3:AOS42=ALV28)*(AOV3:AOV42=ALV29)*AOZ3:AOZ42),"")</f>
        <v/>
      </c>
      <c r="AMJ29" s="255" t="str">
        <f ca="1">IF(ALV29&lt;&gt;"",SUMPRODUCT((AOS3:AOS42=ALV29)*(AOV3:AOV42=ALV26)*APA3:APA42)+SUMPRODUCT((AOS3:AOS42=ALV29)*(AOV3:AOV42=ALV27)*APA3:APA42)+SUMPRODUCT((AOS3:AOS42=ALV29)*(AOV3:AOV42=ALV28)*APA3:APA42)+SUMPRODUCT((AOS3:AOS42=ALV26)*(AOV3:AOV42=ALV29)*APB3:APB42)+SUMPRODUCT((AOS3:AOS42=ALV27)*(AOV3:AOV42=ALV29)*APB3:APB42)+SUMPRODUCT((AOS3:AOS42=ALV28)*(AOV3:AOV42=ALV29)*APB3:APB42),"")</f>
        <v/>
      </c>
      <c r="AMK29" s="255" t="str">
        <f ca="1">IF(ALV29&lt;&gt;"",ALW29*4+ALX29*2+AMI29+AMJ29,"")</f>
        <v/>
      </c>
      <c r="AML29" s="255" t="str">
        <f ca="1">IF(ALV29&lt;&gt;"",RANK(AMK29,AMK26:AMK29),"")</f>
        <v/>
      </c>
      <c r="AMM29" s="255">
        <f ca="1">SUMPRODUCT((AMK26:AMK29=AMK29)*(AMB26:AMB29&gt;AMB29))</f>
        <v>0</v>
      </c>
      <c r="AMN29" s="255">
        <f ca="1">SUMPRODUCT((AMK26:AMK29=AMK29)*(AMB26:AMB29=AMB29)*(AME26:AME29&gt;AME29))</f>
        <v>0</v>
      </c>
      <c r="AMO29" s="255">
        <f ca="1">SUMPRODUCT((AMK25:AMK29=AMK29)*(AMB25:AMB29=AMB29)*(AME25:AME29=AME29)*(AMF25:AMF29&gt;AMF29))</f>
        <v>0</v>
      </c>
      <c r="AMP29" s="255">
        <f ca="1">SUMPRODUCT((AMK25:AMK29=AMK29)*(AMB25:AMB29=AMB29)*(AME25:AME29=AME29)*(AMF25:AMF29=AMF29)*(AMG25:AMG29&gt;AMG29))</f>
        <v>0</v>
      </c>
      <c r="AMQ29" s="255">
        <f ca="1">SUMPRODUCT((AMK25:AMK29=AMK29)*(AMB25:AMB29=AMB29)*(AME25:AME29=AME29)*(AMF25:AMF29=AMF29)*(AMG25:AMG29=AMG29)*(AMH25:AMH29&gt;AMH29))</f>
        <v>0</v>
      </c>
      <c r="AMR29" s="255" t="str">
        <f t="shared" ca="1" si="1465"/>
        <v/>
      </c>
      <c r="AMS29" s="255" t="str">
        <f ca="1">IF(ALV29&lt;&gt;"",INDEX(ALV26:ALV29,MATCH(5,AMR26:AMR29,0),0),"")</f>
        <v/>
      </c>
      <c r="AMT29" s="255" t="str">
        <f ca="1">IF(AKU27&lt;&gt;"",AKU27,"")</f>
        <v/>
      </c>
      <c r="AMU29" s="255" t="str">
        <f ca="1">IF(AMT29&lt;&gt;"",SUMPRODUCT((AOS3:AOS42=AMT29)*(AOV3:AOV42=AMT30)*(APC3:APC42="W"))+SUMPRODUCT((AOS3:AOS42=AMT29)*(AOV3:AOV42=AMT27)*(APC3:APC42="W"))+SUMPRODUCT((AOS3:AOS42=AMT29)*(AOV3:AOV42=AMT28)*(APC3:APC42="W"))+SUMPRODUCT((AOS3:AOS42=AMT30)*(AOV3:AOV42=AMT29)*(APD3:APD42="W"))+SUMPRODUCT((AOS3:AOS42=AMT27)*(AOV3:AOV42=AMT29)*(APD3:APD42="W"))+SUMPRODUCT((AOS3:AOS42=AMT28)*(AOV3:AOV42=AMT29)*(APD3:APD42="W")),"")</f>
        <v/>
      </c>
      <c r="AMV29" s="255" t="str">
        <f ca="1">IF(AMT29&lt;&gt;"",SUMPRODUCT((AOS3:AOS42=AMT29)*(AOV3:AOV42=AMT30)*(APC3:APC42="D"))+SUMPRODUCT((AOS3:AOS42=AMT29)*(AOV3:AOV42=AMT27)*(APC3:APC42="D"))+SUMPRODUCT((AOS3:AOS42=AMT29)*(AOV3:AOV42=AMT28)*(APC3:APC42="D"))+SUMPRODUCT((AOS3:AOS42=AMT30)*(AOV3:AOV42=AMT29)*(APC3:APC42="D"))+SUMPRODUCT((AOS3:AOS42=AMT27)*(AOV3:AOV42=AMT29)*(APC3:APC42="D"))+SUMPRODUCT((AOS3:AOS42=AMT28)*(AOV3:AOV42=AMT29)*(APC3:APC42="D")),"")</f>
        <v/>
      </c>
      <c r="AMW29" s="255" t="str">
        <f ca="1">IF(AMT29&lt;&gt;"",SUMPRODUCT((AOS3:AOS42=AMT29)*(AOV3:AOV42=AMT30)*(APC3:APC42="L"))+SUMPRODUCT((AOS3:AOS42=AMT29)*(AOV3:AOV42=AMT27)*(APC3:APC42="L"))+SUMPRODUCT((AOS3:AOS42=AMT29)*(AOV3:AOV42=AMT28)*(APC3:APC42="L"))+SUMPRODUCT((AOS3:AOS42=AMT30)*(AOV3:AOV42=AMT29)*(APD3:APD42="L"))+SUMPRODUCT((AOS3:AOS42=AMT27)*(AOV3:AOV42=AMT29)*(APD3:APD42="L"))+SUMPRODUCT((AOS3:AOS42=AMT28)*(AOV3:AOV42=AMT29)*(APD3:APD42="L")),"")</f>
        <v/>
      </c>
      <c r="AMX29" s="255">
        <f ca="1">IF(AMT29&lt;&gt;"",VLOOKUP(AMT29,AJY4:AKC29,5,FALSE),0)</f>
        <v>0</v>
      </c>
      <c r="AMY29" s="255">
        <f ca="1">IF(AMT29&lt;&gt;"",VLOOKUP(AMT29,AJY4:AKD29,6,FALSE),0)</f>
        <v>0</v>
      </c>
      <c r="AMZ29" s="255">
        <f ca="1">AMX29-AMY29+1000</f>
        <v>1000</v>
      </c>
      <c r="ANA29" s="255">
        <f ca="1">IF(AMT29&lt;&gt;"",VLOOKUP(AMT29,AJY4:AKF29,8,FALSE),0)</f>
        <v>0</v>
      </c>
      <c r="ANB29" s="255">
        <f ca="1">IF(AMT29&lt;&gt;"",VLOOKUP(AMT29,AJY4:AKG29,9,FALSE),0)</f>
        <v>0</v>
      </c>
      <c r="ANC29" s="255" t="str">
        <f ca="1">IF(AMT29&lt;&gt;"",ANA29-ANB29+1000,"")</f>
        <v/>
      </c>
      <c r="AND29" s="255" t="str">
        <f ca="1">IF(AMT29&lt;&gt;"",VLOOKUP(AMT29,AJY25:AKC29,5,FALSE),"")</f>
        <v/>
      </c>
      <c r="ANE29" s="255" t="str">
        <f ca="1">IF(AMT29&lt;&gt;"",VLOOKUP(AMT29,AJY25:AKF29,8,FALSE),"")</f>
        <v/>
      </c>
      <c r="ANF29" s="255" t="str">
        <f ca="1">IF(AMT29&lt;&gt;"",VLOOKUP(AMT29,AJY25:AKM29,15,FALSE),"")</f>
        <v/>
      </c>
      <c r="ANG29" s="255" t="str">
        <f ca="1">IF(AMT29&lt;&gt;"",SUMPRODUCT((AOS3:AOS42=AMT29)*(AOV3:AOV42=AMT30)*AOY3:AOY42)+SUMPRODUCT((AOS3:AOS42=AMT29)*(AOV3:AOV42=AMT27)*AOY3:AOY42)+SUMPRODUCT((AOS3:AOS42=AMT29)*(AOV3:AOV42=AMT28)*AOY3:AOY42)+SUMPRODUCT((AOS3:AOS42=AMT30)*(AOV3:AOV42=AMT29)*AOZ3:AOZ42)+SUMPRODUCT((AOS3:AOS42=AMT27)*(AOV3:AOV42=AMT29)*AOZ3:AOZ42)+SUMPRODUCT((AOS3:AOS42=AMT28)*(AOV3:AOV42=AMT29)*AOZ3:AOZ42),"")</f>
        <v/>
      </c>
      <c r="ANH29" s="255" t="str">
        <f ca="1">IF(AMT29&lt;&gt;"",SUMPRODUCT((AOS3:AOS42=AMT29)*(AOV3:AOV42=AMT30)*APA3:APA42)+SUMPRODUCT((AOS3:AOS42=AMT29)*(AOV3:AOV42=AMT27)*APA3:APA42)+SUMPRODUCT((AOS3:AOS42=AMT29)*(AOV3:AOV42=AMT28)*APA3:APA42)+SUMPRODUCT((AOS3:AOS42=AMT30)*(AOV3:AOV42=AMT29)*APB3:APB42)+SUMPRODUCT((AOS3:AOS42=AMT27)*(AOV3:AOV42=AMT29)*APB3:APB42)+SUMPRODUCT((AOS3:AOS42=AMT28)*(AOV3:AOV42=AMT29)*APB3:APB42),"")</f>
        <v/>
      </c>
      <c r="ANI29" s="255" t="str">
        <f ca="1">IF(AMT29&lt;&gt;"",AMU29*4+AMV29*2+ANG29+ANH29,"")</f>
        <v/>
      </c>
      <c r="ANJ29" s="255" t="str">
        <f ca="1">IF(AMT29&lt;&gt;"",RANK(ANI29,ANI27:ANI30),"")</f>
        <v/>
      </c>
      <c r="ANK29" s="255">
        <f ca="1">SUMPRODUCT((ANI27:ANI30=ANI29)*(AMZ27:AMZ30&gt;AMZ29))</f>
        <v>0</v>
      </c>
      <c r="ANL29" s="255">
        <f ca="1">SUMPRODUCT((ANI27:ANI30=ANI29)*(AMZ27:AMZ30=AMZ29)*(ANC27:ANC30&gt;ANC29))</f>
        <v>0</v>
      </c>
      <c r="ANM29" s="255">
        <f ca="1">SUMPRODUCT((ANI25:ANI29=ANI29)*(AMZ25:AMZ29=AMZ29)*(ANC25:ANC29=ANC29)*(AND25:AND29&gt;AND29))</f>
        <v>0</v>
      </c>
      <c r="ANN29" s="255">
        <f ca="1">SUMPRODUCT((ANI25:ANI29=ANI29)*(AMZ25:AMZ29=AMZ29)*(ANC25:ANC29=ANC29)*(AND25:AND29=AND29)*(ANE25:ANE29&gt;ANE29))</f>
        <v>0</v>
      </c>
      <c r="ANO29" s="255">
        <f ca="1">SUMPRODUCT((ANI25:ANI29=ANI29)*(AMZ25:AMZ29=AMZ29)*(ANC25:ANC29=ANC29)*(AND25:AND29=AND29)*(ANE25:ANE29=ANE29)*(ANF25:ANF29&gt;ANF29))</f>
        <v>0</v>
      </c>
      <c r="ANP29" s="255" t="str">
        <f t="shared" ca="1" si="1553"/>
        <v/>
      </c>
      <c r="ANQ29" s="255" t="str">
        <f ca="1">IF(AMT29&lt;&gt;"",INDEX(AMT27:AMT29,MATCH(5,ANP27:ANP29,0),0),"")</f>
        <v/>
      </c>
      <c r="ANR29" s="255" t="str">
        <f ca="1">IF(AKV26&lt;&gt;"",AKV26,"")</f>
        <v/>
      </c>
      <c r="ANS29" s="255">
        <f ca="1">SUMPRODUCT((AOS3:AOS42=ANR29)*(AOV3:AOV42=ANR30)*(APC3:APC42="W"))+SUMPRODUCT((AOS3:AOS42=ANR29)*(AOV3:AOV42=ANR31)*(APC3:APC42="W"))+SUMPRODUCT((AOS3:AOS42=ANR29)*(AOV3:AOV42=ANR28)*(APC3:APC42="W"))+SUMPRODUCT((AOS3:AOS42=ANR30)*(AOV3:AOV42=ANR29)*(APD3:APD42="W"))+SUMPRODUCT((AOS3:AOS42=ANR31)*(AOV3:AOV42=ANR29)*(APD3:APD42="W"))+SUMPRODUCT((AOS3:AOS42=ANR28)*(AOV3:AOV42=ANR29)*(APD3:APD42="W"))</f>
        <v>0</v>
      </c>
      <c r="ANT29" s="255">
        <f ca="1">SUMPRODUCT((AOS3:AOS42=ANR29)*(AOV3:AOV42=ANR30)*(APC3:APC42="D"))+SUMPRODUCT((AOS3:AOS42=ANR29)*(AOV3:AOV42=ANR31)*(APC3:APC42="D"))+SUMPRODUCT((AOS3:AOS42=ANR29)*(AOV3:AOV42=ANR28)*(APC3:APC42="D"))+SUMPRODUCT((AOS3:AOS42=ANR30)*(AOV3:AOV42=ANR29)*(APC3:APC42="D"))+SUMPRODUCT((AOS3:AOS42=ANR31)*(AOV3:AOV42=ANR29)*(APC3:APC42="D"))+SUMPRODUCT((AOS3:AOS42=ANR28)*(AOV3:AOV42=ANR29)*(APC3:APC42="D"))</f>
        <v>0</v>
      </c>
      <c r="ANU29" s="255">
        <f ca="1">SUMPRODUCT((AOS3:AOS42=ANR29)*(AOV3:AOV42=ANR30)*(APC3:APC42="L"))+SUMPRODUCT((AOS3:AOS42=ANR29)*(AOV3:AOV42=ANR31)*(APC3:APC42="L"))+SUMPRODUCT((AOS3:AOS42=ANR29)*(AOV3:AOV42=ANR28)*(APC3:APC42="L"))+SUMPRODUCT((AOS3:AOS42=ANR30)*(AOV3:AOV42=ANR29)*(APD3:APD42="L"))+SUMPRODUCT((AOS3:AOS42=ANR31)*(AOV3:AOV42=ANR29)*(APD3:APD42="L"))+SUMPRODUCT((AOS3:AOS42=ANR28)*(AOV3:AOV42=ANR29)*(APD3:APD42="L"))</f>
        <v>0</v>
      </c>
      <c r="ANV29" s="255">
        <f ca="1">IF(ANR29&lt;&gt;"",VLOOKUP(ANR29,AJY4:AKC29,5,FALSE),0)</f>
        <v>0</v>
      </c>
      <c r="ANW29" s="255">
        <f ca="1">IF(ANR29&lt;&gt;"",VLOOKUP(ANR29,AJY4:AKD29,6,FALSE),0)</f>
        <v>0</v>
      </c>
      <c r="ANX29" s="255">
        <f ca="1">ANV29-ANW29+1000</f>
        <v>1000</v>
      </c>
      <c r="ANY29" s="255">
        <f ca="1">IF(ANR29&lt;&gt;"",VLOOKUP(ANR29,AJY4:AKF29,8,FALSE),0)</f>
        <v>0</v>
      </c>
      <c r="ANZ29" s="255">
        <f ca="1">IF(ANR29&lt;&gt;"",VLOOKUP(ANR29,AJY4:AKG29,9,FALSE),0)</f>
        <v>0</v>
      </c>
      <c r="AOA29" s="255">
        <f t="shared" ref="AOA29" ca="1" si="1632">ANY29-ANZ29+1000</f>
        <v>1000</v>
      </c>
      <c r="AOB29" s="255" t="str">
        <f ca="1">IF(ANR29&lt;&gt;"",VLOOKUP(ANR29,AJY25:AKC29,5,FALSE),"")</f>
        <v/>
      </c>
      <c r="AOC29" s="255" t="str">
        <f ca="1">IF(ANR29&lt;&gt;"",VLOOKUP(ANR29,AJY25:AKF29,8,FALSE),"")</f>
        <v/>
      </c>
      <c r="AOD29" s="255" t="str">
        <f ca="1">IF(ANR29&lt;&gt;"",VLOOKUP(ANR29,AJY25:AKM29,15,FALSE),"")</f>
        <v/>
      </c>
      <c r="AOE29" s="255">
        <f ca="1">SUMPRODUCT((AOS3:AOS42=ANR29)*(AOV3:AOV42=ANR30)*AOY3:AOY42)+SUMPRODUCT((AOS3:AOS42=ANR29)*(AOV3:AOV42=ANR31)*AOY3:AOY42)+SUMPRODUCT((AOS3:AOS42=ANR29)*(AOV3:AOV42=ANR28)*AOY3:AOY42)+SUMPRODUCT((AOS3:AOS42=ANR30)*(AOV3:AOV42=ANR29)*AOZ3:AOZ42)+SUMPRODUCT((AOS3:AOS42=ANR31)*(AOV3:AOV42=ANR29)*AOZ3:AOZ42)+SUMPRODUCT((AOS3:AOS42=ANR28)*(AOV3:AOV42=ANR29)*AOZ3:AOZ42)</f>
        <v>0</v>
      </c>
      <c r="AOF29" s="255">
        <f ca="1">SUMPRODUCT((AOS3:AOS42=ANR29)*(AOV3:AOV42=ANR30)*APA3:APA42)+SUMPRODUCT((AOS3:AOS42=ANR29)*(AOV3:AOV42=ANR31)*APA3:APA42)+SUMPRODUCT((AOS3:AOS42=ANR29)*(AOV3:AOV42=ANR28)*APA3:APA42)+SUMPRODUCT((AOS3:AOS42=ANR30)*(AOV3:AOV42=ANR29)*APB3:APB42)+SUMPRODUCT((AOS3:AOS42=ANR31)*(AOV3:AOV42=ANR29)*APB3:APB42)+SUMPRODUCT((AOS3:AOS42=ANR28)*(AOV3:AOV42=ANR29)*APB3:APB42)</f>
        <v>0</v>
      </c>
      <c r="AOG29" s="255">
        <f t="shared" ref="AOG29" ca="1" si="1633">ANS29*4+ANT29*2+AOE29+AOF29</f>
        <v>0</v>
      </c>
      <c r="AOH29" s="255" t="str">
        <f ca="1">IF(ANR29&lt;&gt;"",RANK(AOG29,AOG28:AOG31),"")</f>
        <v/>
      </c>
      <c r="AOI29" s="255">
        <f ca="1">SUMPRODUCT((AOG28:AOG31=AOG29)*(ANX28:ANX31&gt;ANX29))</f>
        <v>0</v>
      </c>
      <c r="AOJ29" s="255">
        <f ca="1">SUMPRODUCT((AOG28:AOG31=AOG29)*(ANX28:ANX31=ANX29)*(AOA28:AOA31&gt;AOA29))</f>
        <v>0</v>
      </c>
      <c r="AOK29" s="255">
        <f ca="1">SUMPRODUCT((AOG25:AOG29=AOG29)*(ANX25:ANX29=ANX29)*(AOA25:AOA29=AOA29)*(AOB25:AOB29&gt;AOB29))</f>
        <v>0</v>
      </c>
      <c r="AOL29" s="255">
        <f ca="1">SUMPRODUCT((AOG25:AOG29=AOG29)*(ANX25:ANX29=ANX29)*(AOA25:AOA29=AOA29)*(AOB25:AOB29=AOB29)*(AOC25:AOC29&gt;AOC29))</f>
        <v>0</v>
      </c>
      <c r="AOM29" s="255">
        <f ca="1">SUMPRODUCT((AOG25:AOG29=AOG29)*(ANX25:ANX29=ANX29)*(AOA25:AOA29=AOA29)*(AOB25:AOB29=AOB29)*(AOC25:AOC29=AOC29)*(AOD25:AOD29&gt;AOD29))</f>
        <v>0</v>
      </c>
      <c r="AON29" s="255" t="str">
        <f t="shared" ca="1" si="1593"/>
        <v/>
      </c>
      <c r="AOO29" s="255" t="str">
        <f ca="1">IF(ANR28&lt;&gt;"",IF(ANR28=AOO28,ANR29,ANR28),"")</f>
        <v/>
      </c>
      <c r="AOP29" s="255" t="str">
        <f ca="1">IF(AOO29&lt;&gt;"",AOO29,IF(ANQ29&lt;&gt;"",ANQ29,IF(AMS29&lt;&gt;"",AMS29,IF(ALU29&lt;&gt;"",ALU29,AKQ29))))</f>
        <v>Ireland</v>
      </c>
      <c r="AOQ29" s="255">
        <v>5</v>
      </c>
      <c r="AOR29" s="255">
        <v>27</v>
      </c>
      <c r="AOS29" s="255" t="str">
        <f t="shared" si="66"/>
        <v>Argentina</v>
      </c>
      <c r="AOT29" s="255" t="str">
        <f ca="1">IF(OFFSET('All Players'!$W36,0,AOT$1)&lt;&gt;"",OFFSET('All Players'!$W36,0,AOT$1),"")</f>
        <v/>
      </c>
      <c r="AOU29" s="255" t="str">
        <f ca="1">IF(OFFSET('All Players'!$Y36,0,AOT$1)&lt;&gt;"",OFFSET('All Players'!$Y36,0,AOT$1),"")</f>
        <v/>
      </c>
      <c r="AOV29" s="255" t="str">
        <f t="shared" si="67"/>
        <v>Tonga</v>
      </c>
      <c r="AOW29" s="255" t="str">
        <f ca="1">IF(OFFSET('All Players'!$AA36,0,AOV$1)&lt;&gt;"",OFFSET('All Players'!$AA36,0,AOV$1),"")</f>
        <v/>
      </c>
      <c r="AOX29" s="255" t="str">
        <f ca="1">IF(OFFSET('All Players'!$AC36,0,AOW$1)&lt;&gt;"",OFFSET('All Players'!$AC36,0,AOW$1),"")</f>
        <v/>
      </c>
      <c r="AOY29" s="255">
        <f t="shared" ca="1" si="68"/>
        <v>0</v>
      </c>
      <c r="AOZ29" s="255">
        <f t="shared" ca="1" si="69"/>
        <v>0</v>
      </c>
      <c r="APA29" s="255">
        <f t="shared" ca="1" si="70"/>
        <v>0</v>
      </c>
      <c r="APB29" s="255">
        <f t="shared" ca="1" si="71"/>
        <v>0</v>
      </c>
      <c r="APC29" s="255" t="str">
        <f t="shared" ca="1" si="72"/>
        <v/>
      </c>
      <c r="APD29" s="255" t="str">
        <f t="shared" ca="1" si="73"/>
        <v/>
      </c>
      <c r="APE29" s="255">
        <f ca="1">VLOOKUP(APF29,ATW25:ATX29,2,FALSE)</f>
        <v>2</v>
      </c>
      <c r="APF29" s="255" t="s">
        <v>47</v>
      </c>
      <c r="APG29" s="255">
        <f t="shared" ca="1" si="1321"/>
        <v>0</v>
      </c>
      <c r="APH29" s="255">
        <f t="shared" ca="1" si="1322"/>
        <v>0</v>
      </c>
      <c r="API29" s="255">
        <f t="shared" ca="1" si="1323"/>
        <v>0</v>
      </c>
      <c r="APJ29" s="255">
        <f t="shared" ca="1" si="1324"/>
        <v>0</v>
      </c>
      <c r="APK29" s="255">
        <f t="shared" ca="1" si="1466"/>
        <v>0</v>
      </c>
      <c r="APL29" s="255">
        <f t="shared" ca="1" si="1325"/>
        <v>1000</v>
      </c>
      <c r="APM29" s="255">
        <f t="shared" ca="1" si="1467"/>
        <v>0</v>
      </c>
      <c r="APN29" s="255">
        <f t="shared" ca="1" si="1468"/>
        <v>0</v>
      </c>
      <c r="APO29" s="255">
        <f t="shared" ca="1" si="1326"/>
        <v>1000</v>
      </c>
      <c r="APP29" s="255">
        <f t="shared" ca="1" si="1327"/>
        <v>0</v>
      </c>
      <c r="APQ29" s="255">
        <f ca="1">SUMIF(ATZ:ATZ,APF29,AUF:AUF)+SUMIF(AUC:AUC,APF29,AUG:AUG)</f>
        <v>0</v>
      </c>
      <c r="APR29" s="255">
        <f ca="1">SUMIF(ATZ:ATZ,APF29,AUH:AUH)+SUMIF(AUC:AUC,APF29,AUI:AUI)</f>
        <v>0</v>
      </c>
      <c r="APS29" s="255">
        <f t="shared" ca="1" si="1328"/>
        <v>0</v>
      </c>
      <c r="APT29" s="255">
        <v>17</v>
      </c>
      <c r="APU29" s="255">
        <f t="shared" ca="1" si="1469"/>
        <v>1</v>
      </c>
      <c r="APW29" s="255">
        <f ca="1">RANK(APS29,APS$25:APS$29)+COUNTIF(APS$25:APS29,APS29)-1</f>
        <v>5</v>
      </c>
      <c r="APX29" s="255" t="str">
        <f ca="1">INDEX(APF$25:APF$29,MATCH(5,APW$25:APW$29,0),0)</f>
        <v>Romania</v>
      </c>
      <c r="APY29" s="255">
        <f t="shared" ca="1" si="1470"/>
        <v>1</v>
      </c>
      <c r="APZ29" s="255" t="str">
        <f ca="1">IF(AND(APZ28&lt;&gt;"",APY29=1),APX29,"")</f>
        <v>Romania</v>
      </c>
      <c r="AQE29" s="255" t="str">
        <f t="shared" ca="1" si="1471"/>
        <v>Romania</v>
      </c>
      <c r="AQF29" s="255">
        <f ca="1">SUMPRODUCT((ATZ3:ATZ42=AQE29)*(AUC3:AUC42=AQE25)*(AUJ3:AUJ42="W"))+SUMPRODUCT((ATZ3:ATZ42=AQE29)*(AUC3:AUC42=AQE26)*(AUJ3:AUJ42="W"))+SUMPRODUCT((ATZ3:ATZ42=AQE29)*(AUC3:AUC42=AQE27)*(AUJ3:AUJ42="W"))+SUMPRODUCT((ATZ3:ATZ42=AQE29)*(AUC3:AUC42=AQE28)*(AUJ3:AUJ42="W"))+SUMPRODUCT((ATZ3:ATZ42=AQE25)*(AUC3:AUC42=AQE29)*(AUK3:AUK42="W"))+SUMPRODUCT((ATZ3:ATZ42=AQE26)*(AUC3:AUC42=AQE29)*(AUK3:AUK42="W"))+SUMPRODUCT((ATZ3:ATZ42=AQE27)*(AUC3:AUC42=AQE29)*(AUK3:AUK42="W"))+SUMPRODUCT((ATZ3:ATZ42=AQE28)*(AUC3:AUC42=AQE29)*(AUK3:AUK42="W"))</f>
        <v>0</v>
      </c>
      <c r="AQG29" s="255">
        <f ca="1">SUMPRODUCT((ATZ3:ATZ42=AQE29)*(AUC3:AUC42=AQE25)*(AUJ3:AUJ42="D"))+SUMPRODUCT((ATZ3:ATZ42=AQE29)*(AUC3:AUC42=AQE26)*(AUJ3:AUJ42="D"))+SUMPRODUCT((ATZ3:ATZ42=AQE29)*(AUC3:AUC42=AQE27)*(AUJ3:AUJ42="D"))+SUMPRODUCT((ATZ3:ATZ42=AQE29)*(AUC3:AUC42=AQE28)*(AUJ3:AUJ42="D"))+SUMPRODUCT((ATZ3:ATZ42=AQE25)*(AUC3:AUC42=AQE29)*(AUJ3:AUJ42="D"))+SUMPRODUCT((ATZ3:ATZ42=AQE26)*(AUC3:AUC42=AQE29)*(AUJ3:AUJ42="D"))+SUMPRODUCT((ATZ3:ATZ42=AQE27)*(AUC3:AUC42=AQE29)*(AUJ3:AUJ42="D"))+SUMPRODUCT((ATZ3:ATZ42=AQE28)*(AUC3:AUC42=AQE29)*(AUJ3:AUJ42="D"))</f>
        <v>0</v>
      </c>
      <c r="AQH29" s="255">
        <f ca="1">SUMPRODUCT((ATZ3:ATZ42=AQE29)*(AUC3:AUC42=AQE25)*(AUJ3:AUJ42="L"))+SUMPRODUCT((ATZ3:ATZ42=AQE29)*(AUC3:AUC42=AQE26)*(AUJ3:AUJ42="L"))+SUMPRODUCT((ATZ3:ATZ42=AQE29)*(AUC3:AUC42=AQE27)*(AUJ3:AUJ42="L"))+SUMPRODUCT((ATZ3:ATZ42=AQE29)*(AUC3:AUC42=AQE28)*(AUJ3:AUJ42="L"))+SUMPRODUCT((ATZ3:ATZ42=AQE25)*(AUC3:AUC42=AQE29)*(AUK3:AUK42="L"))+SUMPRODUCT((ATZ3:ATZ42=AQE26)*(AUC3:AUC42=AQE29)*(AUK3:AUK42="L"))+SUMPRODUCT((ATZ3:ATZ42=AQE27)*(AUC3:AUC42=AQE29)*(AUK3:AUK42="L"))+SUMPRODUCT((ATZ3:ATZ42=AQE28)*(AUC3:AUC42=AQE29)*(AUK3:AUK42="L"))</f>
        <v>0</v>
      </c>
      <c r="AQI29" s="255">
        <f ca="1">IF(AQE29&lt;&gt;"",VLOOKUP(AQE29,APF4:APJ29,5,FALSE),0)</f>
        <v>0</v>
      </c>
      <c r="AQJ29" s="255">
        <f ca="1">IF(AQE29&lt;&gt;"",VLOOKUP(AQE29,APF4:APK29,6,FALSE),0)</f>
        <v>0</v>
      </c>
      <c r="AQK29" s="255">
        <f ca="1">AQI29-AQJ29+1000</f>
        <v>1000</v>
      </c>
      <c r="AQL29" s="255">
        <f ca="1">IF(AQE29&lt;&gt;"",VLOOKUP(AQE29,APF4:APM29,8,FALSE),0)</f>
        <v>0</v>
      </c>
      <c r="AQM29" s="255">
        <f ca="1">IF(AQE29&lt;&gt;"",VLOOKUP(AQE29,APF4:APN29,9,FALSE),0)</f>
        <v>0</v>
      </c>
      <c r="AQN29" s="255">
        <f ca="1">IF(AQE29&lt;&gt;"",AQL29-AQM29+1000,"")</f>
        <v>1000</v>
      </c>
      <c r="AQO29" s="255">
        <f ca="1">IF(AQE29&lt;&gt;"",VLOOKUP(AQE29,APF25:APJ29,5,FALSE),"")</f>
        <v>0</v>
      </c>
      <c r="AQP29" s="255">
        <f ca="1">IF(AQE29&lt;&gt;"",VLOOKUP(AQE29,APF25:APM29,8,FALSE),"")</f>
        <v>0</v>
      </c>
      <c r="AQQ29" s="255">
        <f ca="1">IF(AQE29&lt;&gt;"",VLOOKUP(AQE29,APF25:APT29,15,FALSE),"")</f>
        <v>17</v>
      </c>
      <c r="AQR29" s="255">
        <f ca="1">SUMPRODUCT((ATZ3:ATZ42=AQE29)*(AUC3:AUC42=AQE25)*AUF3:AUF42)+SUMPRODUCT((ATZ3:ATZ42=AQE29)*(AUC3:AUC42=AQE26)*AUF3:AUF42)+SUMPRODUCT((ATZ3:ATZ42=AQE29)*(AUC3:AUC42=AQE27)*AUF3:AUF42)+SUMPRODUCT((ATZ3:ATZ42=AQE29)*(AUC3:AUC42=AQE28)*AUF3:AUF42)+SUMPRODUCT((ATZ3:ATZ42=AQE25)*(AUC3:AUC42=AQE29)*AUG3:AUG42)+SUMPRODUCT((ATZ3:ATZ42=AQE26)*(AUC3:AUC42=AQE29)*AUG3:AUG42)+SUMPRODUCT((ATZ3:ATZ42=AQE27)*(AUC3:AUC42=AQE29)*AUG3:AUG42)+SUMPRODUCT((ATZ3:ATZ42=AQE28)*(AUC3:AUC42=AQE29)*AUG3:AUG42)</f>
        <v>0</v>
      </c>
      <c r="AQS29" s="255">
        <f ca="1">SUMPRODUCT((ATZ3:ATZ42=AQE29)*(AUC3:AUC42=AQE25)*AUH3:AUH42)+SUMPRODUCT((ATZ3:ATZ42=AQE29)*(AUC3:AUC42=AQE26)*AUH3:AUH42)+SUMPRODUCT((ATZ3:ATZ42=AQE29)*(AUC3:AUC42=AQE27)*AUH3:AUH42)+SUMPRODUCT((ATZ3:ATZ42=AQE29)*(AUC3:AUC42=AQE28)*AUH3:AUH42)+SUMPRODUCT((ATZ3:ATZ42=AQE25)*(AUC3:AUC42=AQE29)*AUI3:AUI42)+SUMPRODUCT((ATZ3:ATZ42=AQE26)*(AUC3:AUC42=AQE29)*AUI3:AUI42)+SUMPRODUCT((ATZ3:ATZ42=AQE27)*(AUC3:AUC42=AQE29)*AUI3:AUI42)+SUMPRODUCT((ATZ3:ATZ42=AQE28)*(AUC3:AUC42=AQE29)*AUI3:AUI42)</f>
        <v>0</v>
      </c>
      <c r="AQT29" s="255">
        <f ca="1">IF(AQE29&lt;&gt;"",AQF29*4+AQG29*2+AQR29+AQS29,"")</f>
        <v>0</v>
      </c>
      <c r="AQU29" s="255">
        <f ca="1">IF(AQE29&lt;&gt;"",RANK(AQT29,AQT25:AQT29),"")</f>
        <v>1</v>
      </c>
      <c r="AQV29" s="255">
        <f ca="1">SUMPRODUCT((AQT25:AQT29=AQT29)*(AQK25:AQK29&gt;AQK29))</f>
        <v>0</v>
      </c>
      <c r="AQW29" s="255">
        <f ca="1">SUMPRODUCT((AQT25:AQT29=AQT29)*(AQK25:AQK29=AQK29)*(AQN25:AQN29&gt;AQN29))</f>
        <v>0</v>
      </c>
      <c r="AQX29" s="255">
        <f ca="1">SUMPRODUCT((AQT25:AQT29=AQT29)*(AQK25:AQK29=AQK29)*(AQN25:AQN29=AQN29)*(AQO25:AQO29&gt;AQO29))</f>
        <v>0</v>
      </c>
      <c r="AQY29" s="255">
        <f ca="1">SUMPRODUCT((AQT25:AQT29=AQT29)*(AQK25:AQK29=AQK29)*(AQN25:AQN29=AQN29)*(AQO25:AQO29=AQO29)*(AQP25:AQP29&gt;AQP29))</f>
        <v>0</v>
      </c>
      <c r="AQZ29" s="255">
        <f ca="1">SUMPRODUCT((AQT25:AQT29=AQT29)*(AQK25:AQK29=AQK29)*(AQN25:AQN29=AQN29)*(AQO25:AQO29=AQO29)*(AQP25:AQP29=AQP29)*(AQQ25:AQQ29&gt;AQQ29))</f>
        <v>1</v>
      </c>
      <c r="ARA29" s="255">
        <f t="shared" ca="1" si="1329"/>
        <v>2</v>
      </c>
      <c r="ARB29" s="255" t="str">
        <f ca="1">IF(AQE29&lt;&gt;"",INDEX(AQE25:AQE29,MATCH(5,ARA25:ARA29,0),0),"")</f>
        <v>Ireland</v>
      </c>
      <c r="ARC29" s="255" t="str">
        <f ca="1">IF(AQA28&lt;&gt;"",AQA28,"")</f>
        <v/>
      </c>
      <c r="ARD29" s="255" t="str">
        <f ca="1">IF(ARC29&lt;&gt;"",SUMPRODUCT((ATZ3:ATZ42=ARC29)*(AUC3:AUC42=ARC26)*(AUJ3:AUJ42="W"))+SUMPRODUCT((ATZ3:ATZ42=ARC29)*(AUC3:AUC42=ARC27)*(AUJ3:AUJ42="W"))+SUMPRODUCT((ATZ3:ATZ42=ARC29)*(AUC3:AUC42=ARC28)*(AUJ3:AUJ42="W"))+SUMPRODUCT((ATZ3:ATZ42=ARC26)*(AUC3:AUC42=ARC29)*(AUJ3:AUJ42="W"))+SUMPRODUCT((ATZ3:ATZ42=ARC27)*(AUC3:AUC42=ARC29)*(AUJ3:AUJ42="W"))+SUMPRODUCT((ATZ3:ATZ42=ARC28)*(AUC3:AUC42=ARC29)*(AUJ3:AUJ42="W")),"")</f>
        <v/>
      </c>
      <c r="ARE29" s="255" t="str">
        <f ca="1">IF(ARC29&lt;&gt;"",SUMPRODUCT((ATZ3:ATZ42=ARC29)*(AUC3:AUC42=ARC26)*(AUJ3:AUJ42="D"))+SUMPRODUCT((ATZ3:ATZ42=ARC29)*(AUC3:AUC42=ARC27)*(AUJ3:AUJ42="D"))+SUMPRODUCT((ATZ3:ATZ42=ARC29)*(AUC3:AUC42=ARC28)*(AUJ3:AUJ42="D"))+SUMPRODUCT((ATZ3:ATZ42=ARC26)*(AUC3:AUC42=ARC29)*(AUJ3:AUJ42="D"))+SUMPRODUCT((ATZ3:ATZ42=ARC27)*(AUC3:AUC42=ARC29)*(AUJ3:AUJ42="D"))+SUMPRODUCT((ATZ3:ATZ42=ARC28)*(AUC3:AUC42=ARC29)*(AUJ3:AUJ42="D")),"")</f>
        <v/>
      </c>
      <c r="ARF29" s="255" t="str">
        <f ca="1">IF(ARC29&lt;&gt;"",SUMPRODUCT((ATZ3:ATZ42=ARC29)*(AUC3:AUC42=ARC26)*(AUJ3:AUJ42="L"))+SUMPRODUCT((ATZ3:ATZ42=ARC29)*(AUC3:AUC42=ARC27)*(AUJ3:AUJ42="L"))+SUMPRODUCT((ATZ3:ATZ42=ARC29)*(AUC3:AUC42=ARC28)*(AUJ3:AUJ42="L"))+SUMPRODUCT((ATZ3:ATZ42=ARC26)*(AUC3:AUC42=ARC29)*(AUJ3:AUJ42="L"))+SUMPRODUCT((ATZ3:ATZ42=ARC27)*(AUC3:AUC42=ARC29)*(AUJ3:AUJ42="L"))+SUMPRODUCT((ATZ3:ATZ42=ARC28)*(AUC3:AUC42=ARC29)*(AUJ3:AUJ42="L")),"")</f>
        <v/>
      </c>
      <c r="ARG29" s="255">
        <f ca="1">IF(ARC29&lt;&gt;"",VLOOKUP(ARC29,APF4:APJ29,5,FALSE),0)</f>
        <v>0</v>
      </c>
      <c r="ARH29" s="255">
        <f ca="1">IF(ARC29&lt;&gt;"",VLOOKUP(ARC29,APF4:APK29,6,FALSE),0)</f>
        <v>0</v>
      </c>
      <c r="ARI29" s="255">
        <f ca="1">ARG29-ARH29+1000</f>
        <v>1000</v>
      </c>
      <c r="ARJ29" s="255">
        <f ca="1">IF(ARC29&lt;&gt;"",VLOOKUP(ARC29,APF4:APM29,8,FALSE),0)</f>
        <v>0</v>
      </c>
      <c r="ARK29" s="255">
        <f ca="1">IF(ARC29&lt;&gt;"",VLOOKUP(ARC29,APF4:APN29,9,FALSE),0)</f>
        <v>0</v>
      </c>
      <c r="ARL29" s="255" t="str">
        <f ca="1">IF(ARC29&lt;&gt;"",ARJ29-ARK29+1000,"")</f>
        <v/>
      </c>
      <c r="ARM29" s="255" t="str">
        <f ca="1">IF(ARC29&lt;&gt;"",VLOOKUP(ARC29,APF25:APJ29,5,FALSE),"")</f>
        <v/>
      </c>
      <c r="ARN29" s="255" t="str">
        <f ca="1">IF(ARC29&lt;&gt;"",VLOOKUP(ARC29,APF25:APM29,8,FALSE),"")</f>
        <v/>
      </c>
      <c r="ARO29" s="255" t="str">
        <f ca="1">IF(ARC29&lt;&gt;"",VLOOKUP(ARC29,APF25:APT29,15,FALSE),"")</f>
        <v/>
      </c>
      <c r="ARP29" s="255" t="str">
        <f ca="1">IF(ARC29&lt;&gt;"",SUMPRODUCT((ATZ3:ATZ42=ARC29)*(AUC3:AUC42=ARC26)*AUF3:AUF42)+SUMPRODUCT((ATZ3:ATZ42=ARC29)*(AUC3:AUC42=ARC27)*AUF3:AUF42)+SUMPRODUCT((ATZ3:ATZ42=ARC29)*(AUC3:AUC42=ARC28)*AUF3:AUF42)+SUMPRODUCT((ATZ3:ATZ42=ARC26)*(AUC3:AUC42=ARC29)*AUG3:AUG42)+SUMPRODUCT((ATZ3:ATZ42=ARC27)*(AUC3:AUC42=ARC29)*AUG3:AUG42)+SUMPRODUCT((ATZ3:ATZ42=ARC28)*(AUC3:AUC42=ARC29)*AUG3:AUG42),"")</f>
        <v/>
      </c>
      <c r="ARQ29" s="255" t="str">
        <f ca="1">IF(ARC29&lt;&gt;"",SUMPRODUCT((ATZ3:ATZ42=ARC29)*(AUC3:AUC42=ARC26)*AUH3:AUH42)+SUMPRODUCT((ATZ3:ATZ42=ARC29)*(AUC3:AUC42=ARC27)*AUH3:AUH42)+SUMPRODUCT((ATZ3:ATZ42=ARC29)*(AUC3:AUC42=ARC28)*AUH3:AUH42)+SUMPRODUCT((ATZ3:ATZ42=ARC26)*(AUC3:AUC42=ARC29)*AUI3:AUI42)+SUMPRODUCT((ATZ3:ATZ42=ARC27)*(AUC3:AUC42=ARC29)*AUI3:AUI42)+SUMPRODUCT((ATZ3:ATZ42=ARC28)*(AUC3:AUC42=ARC29)*AUI3:AUI42),"")</f>
        <v/>
      </c>
      <c r="ARR29" s="255" t="str">
        <f ca="1">IF(ARC29&lt;&gt;"",ARD29*4+ARE29*2+ARP29+ARQ29,"")</f>
        <v/>
      </c>
      <c r="ARS29" s="255" t="str">
        <f ca="1">IF(ARC29&lt;&gt;"",RANK(ARR29,ARR26:ARR29),"")</f>
        <v/>
      </c>
      <c r="ART29" s="255">
        <f ca="1">SUMPRODUCT((ARR26:ARR29=ARR29)*(ARI26:ARI29&gt;ARI29))</f>
        <v>0</v>
      </c>
      <c r="ARU29" s="255">
        <f ca="1">SUMPRODUCT((ARR26:ARR29=ARR29)*(ARI26:ARI29=ARI29)*(ARL26:ARL29&gt;ARL29))</f>
        <v>0</v>
      </c>
      <c r="ARV29" s="255">
        <f ca="1">SUMPRODUCT((ARR25:ARR29=ARR29)*(ARI25:ARI29=ARI29)*(ARL25:ARL29=ARL29)*(ARM25:ARM29&gt;ARM29))</f>
        <v>0</v>
      </c>
      <c r="ARW29" s="255">
        <f ca="1">SUMPRODUCT((ARR25:ARR29=ARR29)*(ARI25:ARI29=ARI29)*(ARL25:ARL29=ARL29)*(ARM25:ARM29=ARM29)*(ARN25:ARN29&gt;ARN29))</f>
        <v>0</v>
      </c>
      <c r="ARX29" s="255">
        <f ca="1">SUMPRODUCT((ARR25:ARR29=ARR29)*(ARI25:ARI29=ARI29)*(ARL25:ARL29=ARL29)*(ARM25:ARM29=ARM29)*(ARN25:ARN29=ARN29)*(ARO25:ARO29&gt;ARO29))</f>
        <v>0</v>
      </c>
      <c r="ARY29" s="255" t="str">
        <f t="shared" ca="1" si="1474"/>
        <v/>
      </c>
      <c r="ARZ29" s="255" t="str">
        <f ca="1">IF(ARC29&lt;&gt;"",INDEX(ARC26:ARC29,MATCH(5,ARY26:ARY29,0),0),"")</f>
        <v/>
      </c>
      <c r="ASA29" s="255" t="str">
        <f ca="1">IF(AQB27&lt;&gt;"",AQB27,"")</f>
        <v/>
      </c>
      <c r="ASB29" s="255" t="str">
        <f ca="1">IF(ASA29&lt;&gt;"",SUMPRODUCT((ATZ3:ATZ42=ASA29)*(AUC3:AUC42=ASA30)*(AUJ3:AUJ42="W"))+SUMPRODUCT((ATZ3:ATZ42=ASA29)*(AUC3:AUC42=ASA27)*(AUJ3:AUJ42="W"))+SUMPRODUCT((ATZ3:ATZ42=ASA29)*(AUC3:AUC42=ASA28)*(AUJ3:AUJ42="W"))+SUMPRODUCT((ATZ3:ATZ42=ASA30)*(AUC3:AUC42=ASA29)*(AUK3:AUK42="W"))+SUMPRODUCT((ATZ3:ATZ42=ASA27)*(AUC3:AUC42=ASA29)*(AUK3:AUK42="W"))+SUMPRODUCT((ATZ3:ATZ42=ASA28)*(AUC3:AUC42=ASA29)*(AUK3:AUK42="W")),"")</f>
        <v/>
      </c>
      <c r="ASC29" s="255" t="str">
        <f ca="1">IF(ASA29&lt;&gt;"",SUMPRODUCT((ATZ3:ATZ42=ASA29)*(AUC3:AUC42=ASA30)*(AUJ3:AUJ42="D"))+SUMPRODUCT((ATZ3:ATZ42=ASA29)*(AUC3:AUC42=ASA27)*(AUJ3:AUJ42="D"))+SUMPRODUCT((ATZ3:ATZ42=ASA29)*(AUC3:AUC42=ASA28)*(AUJ3:AUJ42="D"))+SUMPRODUCT((ATZ3:ATZ42=ASA30)*(AUC3:AUC42=ASA29)*(AUJ3:AUJ42="D"))+SUMPRODUCT((ATZ3:ATZ42=ASA27)*(AUC3:AUC42=ASA29)*(AUJ3:AUJ42="D"))+SUMPRODUCT((ATZ3:ATZ42=ASA28)*(AUC3:AUC42=ASA29)*(AUJ3:AUJ42="D")),"")</f>
        <v/>
      </c>
      <c r="ASD29" s="255" t="str">
        <f ca="1">IF(ASA29&lt;&gt;"",SUMPRODUCT((ATZ3:ATZ42=ASA29)*(AUC3:AUC42=ASA30)*(AUJ3:AUJ42="L"))+SUMPRODUCT((ATZ3:ATZ42=ASA29)*(AUC3:AUC42=ASA27)*(AUJ3:AUJ42="L"))+SUMPRODUCT((ATZ3:ATZ42=ASA29)*(AUC3:AUC42=ASA28)*(AUJ3:AUJ42="L"))+SUMPRODUCT((ATZ3:ATZ42=ASA30)*(AUC3:AUC42=ASA29)*(AUK3:AUK42="L"))+SUMPRODUCT((ATZ3:ATZ42=ASA27)*(AUC3:AUC42=ASA29)*(AUK3:AUK42="L"))+SUMPRODUCT((ATZ3:ATZ42=ASA28)*(AUC3:AUC42=ASA29)*(AUK3:AUK42="L")),"")</f>
        <v/>
      </c>
      <c r="ASE29" s="255">
        <f ca="1">IF(ASA29&lt;&gt;"",VLOOKUP(ASA29,APF4:APJ29,5,FALSE),0)</f>
        <v>0</v>
      </c>
      <c r="ASF29" s="255">
        <f ca="1">IF(ASA29&lt;&gt;"",VLOOKUP(ASA29,APF4:APK29,6,FALSE),0)</f>
        <v>0</v>
      </c>
      <c r="ASG29" s="255">
        <f ca="1">ASE29-ASF29+1000</f>
        <v>1000</v>
      </c>
      <c r="ASH29" s="255">
        <f ca="1">IF(ASA29&lt;&gt;"",VLOOKUP(ASA29,APF4:APM29,8,FALSE),0)</f>
        <v>0</v>
      </c>
      <c r="ASI29" s="255">
        <f ca="1">IF(ASA29&lt;&gt;"",VLOOKUP(ASA29,APF4:APN29,9,FALSE),0)</f>
        <v>0</v>
      </c>
      <c r="ASJ29" s="255" t="str">
        <f ca="1">IF(ASA29&lt;&gt;"",ASH29-ASI29+1000,"")</f>
        <v/>
      </c>
      <c r="ASK29" s="255" t="str">
        <f ca="1">IF(ASA29&lt;&gt;"",VLOOKUP(ASA29,APF25:APJ29,5,FALSE),"")</f>
        <v/>
      </c>
      <c r="ASL29" s="255" t="str">
        <f ca="1">IF(ASA29&lt;&gt;"",VLOOKUP(ASA29,APF25:APM29,8,FALSE),"")</f>
        <v/>
      </c>
      <c r="ASM29" s="255" t="str">
        <f ca="1">IF(ASA29&lt;&gt;"",VLOOKUP(ASA29,APF25:APT29,15,FALSE),"")</f>
        <v/>
      </c>
      <c r="ASN29" s="255" t="str">
        <f ca="1">IF(ASA29&lt;&gt;"",SUMPRODUCT((ATZ3:ATZ42=ASA29)*(AUC3:AUC42=ASA30)*AUF3:AUF42)+SUMPRODUCT((ATZ3:ATZ42=ASA29)*(AUC3:AUC42=ASA27)*AUF3:AUF42)+SUMPRODUCT((ATZ3:ATZ42=ASA29)*(AUC3:AUC42=ASA28)*AUF3:AUF42)+SUMPRODUCT((ATZ3:ATZ42=ASA30)*(AUC3:AUC42=ASA29)*AUG3:AUG42)+SUMPRODUCT((ATZ3:ATZ42=ASA27)*(AUC3:AUC42=ASA29)*AUG3:AUG42)+SUMPRODUCT((ATZ3:ATZ42=ASA28)*(AUC3:AUC42=ASA29)*AUG3:AUG42),"")</f>
        <v/>
      </c>
      <c r="ASO29" s="255" t="str">
        <f ca="1">IF(ASA29&lt;&gt;"",SUMPRODUCT((ATZ3:ATZ42=ASA29)*(AUC3:AUC42=ASA30)*AUH3:AUH42)+SUMPRODUCT((ATZ3:ATZ42=ASA29)*(AUC3:AUC42=ASA27)*AUH3:AUH42)+SUMPRODUCT((ATZ3:ATZ42=ASA29)*(AUC3:AUC42=ASA28)*AUH3:AUH42)+SUMPRODUCT((ATZ3:ATZ42=ASA30)*(AUC3:AUC42=ASA29)*AUI3:AUI42)+SUMPRODUCT((ATZ3:ATZ42=ASA27)*(AUC3:AUC42=ASA29)*AUI3:AUI42)+SUMPRODUCT((ATZ3:ATZ42=ASA28)*(AUC3:AUC42=ASA29)*AUI3:AUI42),"")</f>
        <v/>
      </c>
      <c r="ASP29" s="255" t="str">
        <f ca="1">IF(ASA29&lt;&gt;"",ASB29*4+ASC29*2+ASN29+ASO29,"")</f>
        <v/>
      </c>
      <c r="ASQ29" s="255" t="str">
        <f ca="1">IF(ASA29&lt;&gt;"",RANK(ASP29,ASP27:ASP30),"")</f>
        <v/>
      </c>
      <c r="ASR29" s="255">
        <f ca="1">SUMPRODUCT((ASP27:ASP30=ASP29)*(ASG27:ASG30&gt;ASG29))</f>
        <v>0</v>
      </c>
      <c r="ASS29" s="255">
        <f ca="1">SUMPRODUCT((ASP27:ASP30=ASP29)*(ASG27:ASG30=ASG29)*(ASJ27:ASJ30&gt;ASJ29))</f>
        <v>0</v>
      </c>
      <c r="AST29" s="255">
        <f ca="1">SUMPRODUCT((ASP25:ASP29=ASP29)*(ASG25:ASG29=ASG29)*(ASJ25:ASJ29=ASJ29)*(ASK25:ASK29&gt;ASK29))</f>
        <v>0</v>
      </c>
      <c r="ASU29" s="255">
        <f ca="1">SUMPRODUCT((ASP25:ASP29=ASP29)*(ASG25:ASG29=ASG29)*(ASJ25:ASJ29=ASJ29)*(ASK25:ASK29=ASK29)*(ASL25:ASL29&gt;ASL29))</f>
        <v>0</v>
      </c>
      <c r="ASV29" s="255">
        <f ca="1">SUMPRODUCT((ASP25:ASP29=ASP29)*(ASG25:ASG29=ASG29)*(ASJ25:ASJ29=ASJ29)*(ASK25:ASK29=ASK29)*(ASL25:ASL29=ASL29)*(ASM25:ASM29&gt;ASM29))</f>
        <v>0</v>
      </c>
      <c r="ASW29" s="255" t="str">
        <f t="shared" ca="1" si="1555"/>
        <v/>
      </c>
      <c r="ASX29" s="255" t="str">
        <f ca="1">IF(ASA29&lt;&gt;"",INDEX(ASA27:ASA29,MATCH(5,ASW27:ASW29,0),0),"")</f>
        <v/>
      </c>
      <c r="ASY29" s="255" t="str">
        <f ca="1">IF(AQC26&lt;&gt;"",AQC26,"")</f>
        <v/>
      </c>
      <c r="ASZ29" s="255">
        <f ca="1">SUMPRODUCT((ATZ3:ATZ42=ASY29)*(AUC3:AUC42=ASY30)*(AUJ3:AUJ42="W"))+SUMPRODUCT((ATZ3:ATZ42=ASY29)*(AUC3:AUC42=ASY31)*(AUJ3:AUJ42="W"))+SUMPRODUCT((ATZ3:ATZ42=ASY29)*(AUC3:AUC42=ASY28)*(AUJ3:AUJ42="W"))+SUMPRODUCT((ATZ3:ATZ42=ASY30)*(AUC3:AUC42=ASY29)*(AUK3:AUK42="W"))+SUMPRODUCT((ATZ3:ATZ42=ASY31)*(AUC3:AUC42=ASY29)*(AUK3:AUK42="W"))+SUMPRODUCT((ATZ3:ATZ42=ASY28)*(AUC3:AUC42=ASY29)*(AUK3:AUK42="W"))</f>
        <v>0</v>
      </c>
      <c r="ATA29" s="255">
        <f ca="1">SUMPRODUCT((ATZ3:ATZ42=ASY29)*(AUC3:AUC42=ASY30)*(AUJ3:AUJ42="D"))+SUMPRODUCT((ATZ3:ATZ42=ASY29)*(AUC3:AUC42=ASY31)*(AUJ3:AUJ42="D"))+SUMPRODUCT((ATZ3:ATZ42=ASY29)*(AUC3:AUC42=ASY28)*(AUJ3:AUJ42="D"))+SUMPRODUCT((ATZ3:ATZ42=ASY30)*(AUC3:AUC42=ASY29)*(AUJ3:AUJ42="D"))+SUMPRODUCT((ATZ3:ATZ42=ASY31)*(AUC3:AUC42=ASY29)*(AUJ3:AUJ42="D"))+SUMPRODUCT((ATZ3:ATZ42=ASY28)*(AUC3:AUC42=ASY29)*(AUJ3:AUJ42="D"))</f>
        <v>0</v>
      </c>
      <c r="ATB29" s="255">
        <f ca="1">SUMPRODUCT((ATZ3:ATZ42=ASY29)*(AUC3:AUC42=ASY30)*(AUJ3:AUJ42="L"))+SUMPRODUCT((ATZ3:ATZ42=ASY29)*(AUC3:AUC42=ASY31)*(AUJ3:AUJ42="L"))+SUMPRODUCT((ATZ3:ATZ42=ASY29)*(AUC3:AUC42=ASY28)*(AUJ3:AUJ42="L"))+SUMPRODUCT((ATZ3:ATZ42=ASY30)*(AUC3:AUC42=ASY29)*(AUK3:AUK42="L"))+SUMPRODUCT((ATZ3:ATZ42=ASY31)*(AUC3:AUC42=ASY29)*(AUK3:AUK42="L"))+SUMPRODUCT((ATZ3:ATZ42=ASY28)*(AUC3:AUC42=ASY29)*(AUK3:AUK42="L"))</f>
        <v>0</v>
      </c>
      <c r="ATC29" s="255">
        <f ca="1">IF(ASY29&lt;&gt;"",VLOOKUP(ASY29,APF4:APJ29,5,FALSE),0)</f>
        <v>0</v>
      </c>
      <c r="ATD29" s="255">
        <f ca="1">IF(ASY29&lt;&gt;"",VLOOKUP(ASY29,APF4:APK29,6,FALSE),0)</f>
        <v>0</v>
      </c>
      <c r="ATE29" s="255">
        <f ca="1">ATC29-ATD29+1000</f>
        <v>1000</v>
      </c>
      <c r="ATF29" s="255">
        <f ca="1">IF(ASY29&lt;&gt;"",VLOOKUP(ASY29,APF4:APM29,8,FALSE),0)</f>
        <v>0</v>
      </c>
      <c r="ATG29" s="255">
        <f ca="1">IF(ASY29&lt;&gt;"",VLOOKUP(ASY29,APF4:APN29,9,FALSE),0)</f>
        <v>0</v>
      </c>
      <c r="ATH29" s="255">
        <f t="shared" ref="ATH29" ca="1" si="1634">ATF29-ATG29+1000</f>
        <v>1000</v>
      </c>
      <c r="ATI29" s="255" t="str">
        <f ca="1">IF(ASY29&lt;&gt;"",VLOOKUP(ASY29,APF25:APJ29,5,FALSE),"")</f>
        <v/>
      </c>
      <c r="ATJ29" s="255" t="str">
        <f ca="1">IF(ASY29&lt;&gt;"",VLOOKUP(ASY29,APF25:APM29,8,FALSE),"")</f>
        <v/>
      </c>
      <c r="ATK29" s="255" t="str">
        <f ca="1">IF(ASY29&lt;&gt;"",VLOOKUP(ASY29,APF25:APT29,15,FALSE),"")</f>
        <v/>
      </c>
      <c r="ATL29" s="255">
        <f ca="1">SUMPRODUCT((ATZ3:ATZ42=ASY29)*(AUC3:AUC42=ASY30)*AUF3:AUF42)+SUMPRODUCT((ATZ3:ATZ42=ASY29)*(AUC3:AUC42=ASY31)*AUF3:AUF42)+SUMPRODUCT((ATZ3:ATZ42=ASY29)*(AUC3:AUC42=ASY28)*AUF3:AUF42)+SUMPRODUCT((ATZ3:ATZ42=ASY30)*(AUC3:AUC42=ASY29)*AUG3:AUG42)+SUMPRODUCT((ATZ3:ATZ42=ASY31)*(AUC3:AUC42=ASY29)*AUG3:AUG42)+SUMPRODUCT((ATZ3:ATZ42=ASY28)*(AUC3:AUC42=ASY29)*AUG3:AUG42)</f>
        <v>0</v>
      </c>
      <c r="ATM29" s="255">
        <f ca="1">SUMPRODUCT((ATZ3:ATZ42=ASY29)*(AUC3:AUC42=ASY30)*AUH3:AUH42)+SUMPRODUCT((ATZ3:ATZ42=ASY29)*(AUC3:AUC42=ASY31)*AUH3:AUH42)+SUMPRODUCT((ATZ3:ATZ42=ASY29)*(AUC3:AUC42=ASY28)*AUH3:AUH42)+SUMPRODUCT((ATZ3:ATZ42=ASY30)*(AUC3:AUC42=ASY29)*AUI3:AUI42)+SUMPRODUCT((ATZ3:ATZ42=ASY31)*(AUC3:AUC42=ASY29)*AUI3:AUI42)+SUMPRODUCT((ATZ3:ATZ42=ASY28)*(AUC3:AUC42=ASY29)*AUI3:AUI42)</f>
        <v>0</v>
      </c>
      <c r="ATN29" s="255">
        <f t="shared" ref="ATN29" ca="1" si="1635">ASZ29*4+ATA29*2+ATL29+ATM29</f>
        <v>0</v>
      </c>
      <c r="ATO29" s="255" t="str">
        <f ca="1">IF(ASY29&lt;&gt;"",RANK(ATN29,ATN28:ATN31),"")</f>
        <v/>
      </c>
      <c r="ATP29" s="255">
        <f ca="1">SUMPRODUCT((ATN28:ATN31=ATN29)*(ATE28:ATE31&gt;ATE29))</f>
        <v>0</v>
      </c>
      <c r="ATQ29" s="255">
        <f ca="1">SUMPRODUCT((ATN28:ATN31=ATN29)*(ATE28:ATE31=ATE29)*(ATH28:ATH31&gt;ATH29))</f>
        <v>0</v>
      </c>
      <c r="ATR29" s="255">
        <f ca="1">SUMPRODUCT((ATN25:ATN29=ATN29)*(ATE25:ATE29=ATE29)*(ATH25:ATH29=ATH29)*(ATI25:ATI29&gt;ATI29))</f>
        <v>0</v>
      </c>
      <c r="ATS29" s="255">
        <f ca="1">SUMPRODUCT((ATN25:ATN29=ATN29)*(ATE25:ATE29=ATE29)*(ATH25:ATH29=ATH29)*(ATI25:ATI29=ATI29)*(ATJ25:ATJ29&gt;ATJ29))</f>
        <v>0</v>
      </c>
      <c r="ATT29" s="255">
        <f ca="1">SUMPRODUCT((ATN25:ATN29=ATN29)*(ATE25:ATE29=ATE29)*(ATH25:ATH29=ATH29)*(ATI25:ATI29=ATI29)*(ATJ25:ATJ29=ATJ29)*(ATK25:ATK29&gt;ATK29))</f>
        <v>0</v>
      </c>
      <c r="ATU29" s="255" t="str">
        <f t="shared" ca="1" si="1596"/>
        <v/>
      </c>
      <c r="ATV29" s="255" t="str">
        <f ca="1">IF(ASY28&lt;&gt;"",IF(ASY28=ATV28,ASY29,ASY28),"")</f>
        <v/>
      </c>
      <c r="ATW29" s="255" t="str">
        <f ca="1">IF(ATV29&lt;&gt;"",ATV29,IF(ASX29&lt;&gt;"",ASX29,IF(ARZ29&lt;&gt;"",ARZ29,IF(ARB29&lt;&gt;"",ARB29,APX29))))</f>
        <v>Ireland</v>
      </c>
      <c r="ATX29" s="255">
        <v>5</v>
      </c>
      <c r="ATY29" s="255">
        <v>27</v>
      </c>
      <c r="ATZ29" s="255" t="str">
        <f t="shared" si="74"/>
        <v>Argentina</v>
      </c>
      <c r="AUA29" s="255" t="str">
        <f ca="1">IF(OFFSET('All Players'!$W36,0,AUA$1)&lt;&gt;"",OFFSET('All Players'!$W36,0,AUA$1),"")</f>
        <v/>
      </c>
      <c r="AUB29" s="255" t="str">
        <f ca="1">IF(OFFSET('All Players'!$Y36,0,AUA$1)&lt;&gt;"",OFFSET('All Players'!$Y36,0,AUA$1),"")</f>
        <v/>
      </c>
      <c r="AUC29" s="255" t="str">
        <f t="shared" si="75"/>
        <v>Tonga</v>
      </c>
      <c r="AUD29" s="255" t="str">
        <f ca="1">IF(OFFSET('All Players'!$AA36,0,AUC$1)&lt;&gt;"",OFFSET('All Players'!$AA36,0,AUC$1),"")</f>
        <v/>
      </c>
      <c r="AUE29" s="255" t="str">
        <f ca="1">IF(OFFSET('All Players'!$AC36,0,AUD$1)&lt;&gt;"",OFFSET('All Players'!$AC36,0,AUD$1),"")</f>
        <v/>
      </c>
      <c r="AUF29" s="255">
        <f t="shared" ca="1" si="76"/>
        <v>0</v>
      </c>
      <c r="AUG29" s="255">
        <f t="shared" ca="1" si="77"/>
        <v>0</v>
      </c>
      <c r="AUH29" s="255">
        <f t="shared" ca="1" si="78"/>
        <v>0</v>
      </c>
      <c r="AUI29" s="255">
        <f t="shared" ca="1" si="79"/>
        <v>0</v>
      </c>
      <c r="AUJ29" s="255" t="str">
        <f t="shared" ca="1" si="80"/>
        <v/>
      </c>
      <c r="AUK29" s="255" t="str">
        <f t="shared" ca="1" si="81"/>
        <v/>
      </c>
      <c r="AUL29" s="255">
        <f ca="1">VLOOKUP(AUM29,AZD25:AZE29,2,FALSE)</f>
        <v>2</v>
      </c>
      <c r="AUM29" s="255" t="s">
        <v>47</v>
      </c>
      <c r="AUN29" s="255">
        <f t="shared" ca="1" si="1330"/>
        <v>0</v>
      </c>
      <c r="AUO29" s="255">
        <f t="shared" ca="1" si="1331"/>
        <v>0</v>
      </c>
      <c r="AUP29" s="255">
        <f t="shared" ca="1" si="1332"/>
        <v>0</v>
      </c>
      <c r="AUQ29" s="255">
        <f t="shared" ca="1" si="1333"/>
        <v>0</v>
      </c>
      <c r="AUR29" s="255">
        <f t="shared" ca="1" si="1475"/>
        <v>0</v>
      </c>
      <c r="AUS29" s="255">
        <f t="shared" ca="1" si="1334"/>
        <v>1000</v>
      </c>
      <c r="AUT29" s="255">
        <f t="shared" ca="1" si="1476"/>
        <v>0</v>
      </c>
      <c r="AUU29" s="255">
        <f t="shared" ca="1" si="1477"/>
        <v>0</v>
      </c>
      <c r="AUV29" s="255">
        <f t="shared" ca="1" si="1335"/>
        <v>1000</v>
      </c>
      <c r="AUW29" s="255">
        <f t="shared" ca="1" si="1336"/>
        <v>0</v>
      </c>
      <c r="AUX29" s="255">
        <f ca="1">SUMIF(AZG:AZG,AUM29,AZM:AZM)+SUMIF(AZJ:AZJ,AUM29,AZN:AZN)</f>
        <v>0</v>
      </c>
      <c r="AUY29" s="255">
        <f ca="1">SUMIF(AZG:AZG,AUM29,AZO:AZO)+SUMIF(AZJ:AZJ,AUM29,AZP:AZP)</f>
        <v>0</v>
      </c>
      <c r="AUZ29" s="255">
        <f t="shared" ca="1" si="1337"/>
        <v>0</v>
      </c>
      <c r="AVA29" s="255">
        <v>17</v>
      </c>
      <c r="AVB29" s="255">
        <f t="shared" ca="1" si="1478"/>
        <v>1</v>
      </c>
      <c r="AVD29" s="255">
        <f ca="1">RANK(AUZ29,AUZ$25:AUZ$29)+COUNTIF(AUZ$25:AUZ29,AUZ29)-1</f>
        <v>5</v>
      </c>
      <c r="AVE29" s="255" t="str">
        <f ca="1">INDEX(AUM$25:AUM$29,MATCH(5,AVD$25:AVD$29,0),0)</f>
        <v>Romania</v>
      </c>
      <c r="AVF29" s="255">
        <f t="shared" ca="1" si="1479"/>
        <v>1</v>
      </c>
      <c r="AVG29" s="255" t="str">
        <f ca="1">IF(AND(AVG28&lt;&gt;"",AVF29=1),AVE29,"")</f>
        <v>Romania</v>
      </c>
      <c r="AVL29" s="255" t="str">
        <f t="shared" ca="1" si="1480"/>
        <v>Romania</v>
      </c>
      <c r="AVM29" s="255">
        <f ca="1">SUMPRODUCT((AZG3:AZG42=AVL29)*(AZJ3:AZJ42=AVL25)*(AZQ3:AZQ42="W"))+SUMPRODUCT((AZG3:AZG42=AVL29)*(AZJ3:AZJ42=AVL26)*(AZQ3:AZQ42="W"))+SUMPRODUCT((AZG3:AZG42=AVL29)*(AZJ3:AZJ42=AVL27)*(AZQ3:AZQ42="W"))+SUMPRODUCT((AZG3:AZG42=AVL29)*(AZJ3:AZJ42=AVL28)*(AZQ3:AZQ42="W"))+SUMPRODUCT((AZG3:AZG42=AVL25)*(AZJ3:AZJ42=AVL29)*(AZR3:AZR42="W"))+SUMPRODUCT((AZG3:AZG42=AVL26)*(AZJ3:AZJ42=AVL29)*(AZR3:AZR42="W"))+SUMPRODUCT((AZG3:AZG42=AVL27)*(AZJ3:AZJ42=AVL29)*(AZR3:AZR42="W"))+SUMPRODUCT((AZG3:AZG42=AVL28)*(AZJ3:AZJ42=AVL29)*(AZR3:AZR42="W"))</f>
        <v>0</v>
      </c>
      <c r="AVN29" s="255">
        <f ca="1">SUMPRODUCT((AZG3:AZG42=AVL29)*(AZJ3:AZJ42=AVL25)*(AZQ3:AZQ42="D"))+SUMPRODUCT((AZG3:AZG42=AVL29)*(AZJ3:AZJ42=AVL26)*(AZQ3:AZQ42="D"))+SUMPRODUCT((AZG3:AZG42=AVL29)*(AZJ3:AZJ42=AVL27)*(AZQ3:AZQ42="D"))+SUMPRODUCT((AZG3:AZG42=AVL29)*(AZJ3:AZJ42=AVL28)*(AZQ3:AZQ42="D"))+SUMPRODUCT((AZG3:AZG42=AVL25)*(AZJ3:AZJ42=AVL29)*(AZQ3:AZQ42="D"))+SUMPRODUCT((AZG3:AZG42=AVL26)*(AZJ3:AZJ42=AVL29)*(AZQ3:AZQ42="D"))+SUMPRODUCT((AZG3:AZG42=AVL27)*(AZJ3:AZJ42=AVL29)*(AZQ3:AZQ42="D"))+SUMPRODUCT((AZG3:AZG42=AVL28)*(AZJ3:AZJ42=AVL29)*(AZQ3:AZQ42="D"))</f>
        <v>0</v>
      </c>
      <c r="AVO29" s="255">
        <f ca="1">SUMPRODUCT((AZG3:AZG42=AVL29)*(AZJ3:AZJ42=AVL25)*(AZQ3:AZQ42="L"))+SUMPRODUCT((AZG3:AZG42=AVL29)*(AZJ3:AZJ42=AVL26)*(AZQ3:AZQ42="L"))+SUMPRODUCT((AZG3:AZG42=AVL29)*(AZJ3:AZJ42=AVL27)*(AZQ3:AZQ42="L"))+SUMPRODUCT((AZG3:AZG42=AVL29)*(AZJ3:AZJ42=AVL28)*(AZQ3:AZQ42="L"))+SUMPRODUCT((AZG3:AZG42=AVL25)*(AZJ3:AZJ42=AVL29)*(AZR3:AZR42="L"))+SUMPRODUCT((AZG3:AZG42=AVL26)*(AZJ3:AZJ42=AVL29)*(AZR3:AZR42="L"))+SUMPRODUCT((AZG3:AZG42=AVL27)*(AZJ3:AZJ42=AVL29)*(AZR3:AZR42="L"))+SUMPRODUCT((AZG3:AZG42=AVL28)*(AZJ3:AZJ42=AVL29)*(AZR3:AZR42="L"))</f>
        <v>0</v>
      </c>
      <c r="AVP29" s="255">
        <f ca="1">IF(AVL29&lt;&gt;"",VLOOKUP(AVL29,AUM4:AUQ29,5,FALSE),0)</f>
        <v>0</v>
      </c>
      <c r="AVQ29" s="255">
        <f ca="1">IF(AVL29&lt;&gt;"",VLOOKUP(AVL29,AUM4:AUR29,6,FALSE),0)</f>
        <v>0</v>
      </c>
      <c r="AVR29" s="255">
        <f ca="1">AVP29-AVQ29+1000</f>
        <v>1000</v>
      </c>
      <c r="AVS29" s="255">
        <f ca="1">IF(AVL29&lt;&gt;"",VLOOKUP(AVL29,AUM4:AUT29,8,FALSE),0)</f>
        <v>0</v>
      </c>
      <c r="AVT29" s="255">
        <f ca="1">IF(AVL29&lt;&gt;"",VLOOKUP(AVL29,AUM4:AUU29,9,FALSE),0)</f>
        <v>0</v>
      </c>
      <c r="AVU29" s="255">
        <f ca="1">IF(AVL29&lt;&gt;"",AVS29-AVT29+1000,"")</f>
        <v>1000</v>
      </c>
      <c r="AVV29" s="255">
        <f ca="1">IF(AVL29&lt;&gt;"",VLOOKUP(AVL29,AUM25:AUQ29,5,FALSE),"")</f>
        <v>0</v>
      </c>
      <c r="AVW29" s="255">
        <f ca="1">IF(AVL29&lt;&gt;"",VLOOKUP(AVL29,AUM25:AUT29,8,FALSE),"")</f>
        <v>0</v>
      </c>
      <c r="AVX29" s="255">
        <f ca="1">IF(AVL29&lt;&gt;"",VLOOKUP(AVL29,AUM25:AVA29,15,FALSE),"")</f>
        <v>17</v>
      </c>
      <c r="AVY29" s="255">
        <f ca="1">SUMPRODUCT((AZG3:AZG42=AVL29)*(AZJ3:AZJ42=AVL25)*AZM3:AZM42)+SUMPRODUCT((AZG3:AZG42=AVL29)*(AZJ3:AZJ42=AVL26)*AZM3:AZM42)+SUMPRODUCT((AZG3:AZG42=AVL29)*(AZJ3:AZJ42=AVL27)*AZM3:AZM42)+SUMPRODUCT((AZG3:AZG42=AVL29)*(AZJ3:AZJ42=AVL28)*AZM3:AZM42)+SUMPRODUCT((AZG3:AZG42=AVL25)*(AZJ3:AZJ42=AVL29)*AZN3:AZN42)+SUMPRODUCT((AZG3:AZG42=AVL26)*(AZJ3:AZJ42=AVL29)*AZN3:AZN42)+SUMPRODUCT((AZG3:AZG42=AVL27)*(AZJ3:AZJ42=AVL29)*AZN3:AZN42)+SUMPRODUCT((AZG3:AZG42=AVL28)*(AZJ3:AZJ42=AVL29)*AZN3:AZN42)</f>
        <v>0</v>
      </c>
      <c r="AVZ29" s="255">
        <f ca="1">SUMPRODUCT((AZG3:AZG42=AVL29)*(AZJ3:AZJ42=AVL25)*AZO3:AZO42)+SUMPRODUCT((AZG3:AZG42=AVL29)*(AZJ3:AZJ42=AVL26)*AZO3:AZO42)+SUMPRODUCT((AZG3:AZG42=AVL29)*(AZJ3:AZJ42=AVL27)*AZO3:AZO42)+SUMPRODUCT((AZG3:AZG42=AVL29)*(AZJ3:AZJ42=AVL28)*AZO3:AZO42)+SUMPRODUCT((AZG3:AZG42=AVL25)*(AZJ3:AZJ42=AVL29)*AZP3:AZP42)+SUMPRODUCT((AZG3:AZG42=AVL26)*(AZJ3:AZJ42=AVL29)*AZP3:AZP42)+SUMPRODUCT((AZG3:AZG42=AVL27)*(AZJ3:AZJ42=AVL29)*AZP3:AZP42)+SUMPRODUCT((AZG3:AZG42=AVL28)*(AZJ3:AZJ42=AVL29)*AZP3:AZP42)</f>
        <v>0</v>
      </c>
      <c r="AWA29" s="255">
        <f ca="1">IF(AVL29&lt;&gt;"",AVM29*4+AVN29*2+AVY29+AVZ29,"")</f>
        <v>0</v>
      </c>
      <c r="AWB29" s="255">
        <f ca="1">IF(AVL29&lt;&gt;"",RANK(AWA29,AWA25:AWA29),"")</f>
        <v>1</v>
      </c>
      <c r="AWC29" s="255">
        <f ca="1">SUMPRODUCT((AWA25:AWA29=AWA29)*(AVR25:AVR29&gt;AVR29))</f>
        <v>0</v>
      </c>
      <c r="AWD29" s="255">
        <f ca="1">SUMPRODUCT((AWA25:AWA29=AWA29)*(AVR25:AVR29=AVR29)*(AVU25:AVU29&gt;AVU29))</f>
        <v>0</v>
      </c>
      <c r="AWE29" s="255">
        <f ca="1">SUMPRODUCT((AWA25:AWA29=AWA29)*(AVR25:AVR29=AVR29)*(AVU25:AVU29=AVU29)*(AVV25:AVV29&gt;AVV29))</f>
        <v>0</v>
      </c>
      <c r="AWF29" s="255">
        <f ca="1">SUMPRODUCT((AWA25:AWA29=AWA29)*(AVR25:AVR29=AVR29)*(AVU25:AVU29=AVU29)*(AVV25:AVV29=AVV29)*(AVW25:AVW29&gt;AVW29))</f>
        <v>0</v>
      </c>
      <c r="AWG29" s="255">
        <f ca="1">SUMPRODUCT((AWA25:AWA29=AWA29)*(AVR25:AVR29=AVR29)*(AVU25:AVU29=AVU29)*(AVV25:AVV29=AVV29)*(AVW25:AVW29=AVW29)*(AVX25:AVX29&gt;AVX29))</f>
        <v>1</v>
      </c>
      <c r="AWH29" s="255">
        <f t="shared" ca="1" si="1338"/>
        <v>2</v>
      </c>
      <c r="AWI29" s="255" t="str">
        <f ca="1">IF(AVL29&lt;&gt;"",INDEX(AVL25:AVL29,MATCH(5,AWH25:AWH29,0),0),"")</f>
        <v>Ireland</v>
      </c>
      <c r="AWJ29" s="255" t="str">
        <f ca="1">IF(AVH28&lt;&gt;"",AVH28,"")</f>
        <v/>
      </c>
      <c r="AWK29" s="255" t="str">
        <f ca="1">IF(AWJ29&lt;&gt;"",SUMPRODUCT((AZG3:AZG42=AWJ29)*(AZJ3:AZJ42=AWJ26)*(AZQ3:AZQ42="W"))+SUMPRODUCT((AZG3:AZG42=AWJ29)*(AZJ3:AZJ42=AWJ27)*(AZQ3:AZQ42="W"))+SUMPRODUCT((AZG3:AZG42=AWJ29)*(AZJ3:AZJ42=AWJ28)*(AZQ3:AZQ42="W"))+SUMPRODUCT((AZG3:AZG42=AWJ26)*(AZJ3:AZJ42=AWJ29)*(AZQ3:AZQ42="W"))+SUMPRODUCT((AZG3:AZG42=AWJ27)*(AZJ3:AZJ42=AWJ29)*(AZQ3:AZQ42="W"))+SUMPRODUCT((AZG3:AZG42=AWJ28)*(AZJ3:AZJ42=AWJ29)*(AZQ3:AZQ42="W")),"")</f>
        <v/>
      </c>
      <c r="AWL29" s="255" t="str">
        <f ca="1">IF(AWJ29&lt;&gt;"",SUMPRODUCT((AZG3:AZG42=AWJ29)*(AZJ3:AZJ42=AWJ26)*(AZQ3:AZQ42="D"))+SUMPRODUCT((AZG3:AZG42=AWJ29)*(AZJ3:AZJ42=AWJ27)*(AZQ3:AZQ42="D"))+SUMPRODUCT((AZG3:AZG42=AWJ29)*(AZJ3:AZJ42=AWJ28)*(AZQ3:AZQ42="D"))+SUMPRODUCT((AZG3:AZG42=AWJ26)*(AZJ3:AZJ42=AWJ29)*(AZQ3:AZQ42="D"))+SUMPRODUCT((AZG3:AZG42=AWJ27)*(AZJ3:AZJ42=AWJ29)*(AZQ3:AZQ42="D"))+SUMPRODUCT((AZG3:AZG42=AWJ28)*(AZJ3:AZJ42=AWJ29)*(AZQ3:AZQ42="D")),"")</f>
        <v/>
      </c>
      <c r="AWM29" s="255" t="str">
        <f ca="1">IF(AWJ29&lt;&gt;"",SUMPRODUCT((AZG3:AZG42=AWJ29)*(AZJ3:AZJ42=AWJ26)*(AZQ3:AZQ42="L"))+SUMPRODUCT((AZG3:AZG42=AWJ29)*(AZJ3:AZJ42=AWJ27)*(AZQ3:AZQ42="L"))+SUMPRODUCT((AZG3:AZG42=AWJ29)*(AZJ3:AZJ42=AWJ28)*(AZQ3:AZQ42="L"))+SUMPRODUCT((AZG3:AZG42=AWJ26)*(AZJ3:AZJ42=AWJ29)*(AZQ3:AZQ42="L"))+SUMPRODUCT((AZG3:AZG42=AWJ27)*(AZJ3:AZJ42=AWJ29)*(AZQ3:AZQ42="L"))+SUMPRODUCT((AZG3:AZG42=AWJ28)*(AZJ3:AZJ42=AWJ29)*(AZQ3:AZQ42="L")),"")</f>
        <v/>
      </c>
      <c r="AWN29" s="255">
        <f ca="1">IF(AWJ29&lt;&gt;"",VLOOKUP(AWJ29,AUM4:AUQ29,5,FALSE),0)</f>
        <v>0</v>
      </c>
      <c r="AWO29" s="255">
        <f ca="1">IF(AWJ29&lt;&gt;"",VLOOKUP(AWJ29,AUM4:AUR29,6,FALSE),0)</f>
        <v>0</v>
      </c>
      <c r="AWP29" s="255">
        <f ca="1">AWN29-AWO29+1000</f>
        <v>1000</v>
      </c>
      <c r="AWQ29" s="255">
        <f ca="1">IF(AWJ29&lt;&gt;"",VLOOKUP(AWJ29,AUM4:AUT29,8,FALSE),0)</f>
        <v>0</v>
      </c>
      <c r="AWR29" s="255">
        <f ca="1">IF(AWJ29&lt;&gt;"",VLOOKUP(AWJ29,AUM4:AUU29,9,FALSE),0)</f>
        <v>0</v>
      </c>
      <c r="AWS29" s="255" t="str">
        <f ca="1">IF(AWJ29&lt;&gt;"",AWQ29-AWR29+1000,"")</f>
        <v/>
      </c>
      <c r="AWT29" s="255" t="str">
        <f ca="1">IF(AWJ29&lt;&gt;"",VLOOKUP(AWJ29,AUM25:AUQ29,5,FALSE),"")</f>
        <v/>
      </c>
      <c r="AWU29" s="255" t="str">
        <f ca="1">IF(AWJ29&lt;&gt;"",VLOOKUP(AWJ29,AUM25:AUT29,8,FALSE),"")</f>
        <v/>
      </c>
      <c r="AWV29" s="255" t="str">
        <f ca="1">IF(AWJ29&lt;&gt;"",VLOOKUP(AWJ29,AUM25:AVA29,15,FALSE),"")</f>
        <v/>
      </c>
      <c r="AWW29" s="255" t="str">
        <f ca="1">IF(AWJ29&lt;&gt;"",SUMPRODUCT((AZG3:AZG42=AWJ29)*(AZJ3:AZJ42=AWJ26)*AZM3:AZM42)+SUMPRODUCT((AZG3:AZG42=AWJ29)*(AZJ3:AZJ42=AWJ27)*AZM3:AZM42)+SUMPRODUCT((AZG3:AZG42=AWJ29)*(AZJ3:AZJ42=AWJ28)*AZM3:AZM42)+SUMPRODUCT((AZG3:AZG42=AWJ26)*(AZJ3:AZJ42=AWJ29)*AZN3:AZN42)+SUMPRODUCT((AZG3:AZG42=AWJ27)*(AZJ3:AZJ42=AWJ29)*AZN3:AZN42)+SUMPRODUCT((AZG3:AZG42=AWJ28)*(AZJ3:AZJ42=AWJ29)*AZN3:AZN42),"")</f>
        <v/>
      </c>
      <c r="AWX29" s="255" t="str">
        <f ca="1">IF(AWJ29&lt;&gt;"",SUMPRODUCT((AZG3:AZG42=AWJ29)*(AZJ3:AZJ42=AWJ26)*AZO3:AZO42)+SUMPRODUCT((AZG3:AZG42=AWJ29)*(AZJ3:AZJ42=AWJ27)*AZO3:AZO42)+SUMPRODUCT((AZG3:AZG42=AWJ29)*(AZJ3:AZJ42=AWJ28)*AZO3:AZO42)+SUMPRODUCT((AZG3:AZG42=AWJ26)*(AZJ3:AZJ42=AWJ29)*AZP3:AZP42)+SUMPRODUCT((AZG3:AZG42=AWJ27)*(AZJ3:AZJ42=AWJ29)*AZP3:AZP42)+SUMPRODUCT((AZG3:AZG42=AWJ28)*(AZJ3:AZJ42=AWJ29)*AZP3:AZP42),"")</f>
        <v/>
      </c>
      <c r="AWY29" s="255" t="str">
        <f ca="1">IF(AWJ29&lt;&gt;"",AWK29*4+AWL29*2+AWW29+AWX29,"")</f>
        <v/>
      </c>
      <c r="AWZ29" s="255" t="str">
        <f ca="1">IF(AWJ29&lt;&gt;"",RANK(AWY29,AWY26:AWY29),"")</f>
        <v/>
      </c>
      <c r="AXA29" s="255">
        <f ca="1">SUMPRODUCT((AWY26:AWY29=AWY29)*(AWP26:AWP29&gt;AWP29))</f>
        <v>0</v>
      </c>
      <c r="AXB29" s="255">
        <f ca="1">SUMPRODUCT((AWY26:AWY29=AWY29)*(AWP26:AWP29=AWP29)*(AWS26:AWS29&gt;AWS29))</f>
        <v>0</v>
      </c>
      <c r="AXC29" s="255">
        <f ca="1">SUMPRODUCT((AWY25:AWY29=AWY29)*(AWP25:AWP29=AWP29)*(AWS25:AWS29=AWS29)*(AWT25:AWT29&gt;AWT29))</f>
        <v>0</v>
      </c>
      <c r="AXD29" s="255">
        <f ca="1">SUMPRODUCT((AWY25:AWY29=AWY29)*(AWP25:AWP29=AWP29)*(AWS25:AWS29=AWS29)*(AWT25:AWT29=AWT29)*(AWU25:AWU29&gt;AWU29))</f>
        <v>0</v>
      </c>
      <c r="AXE29" s="255">
        <f ca="1">SUMPRODUCT((AWY25:AWY29=AWY29)*(AWP25:AWP29=AWP29)*(AWS25:AWS29=AWS29)*(AWT25:AWT29=AWT29)*(AWU25:AWU29=AWU29)*(AWV25:AWV29&gt;AWV29))</f>
        <v>0</v>
      </c>
      <c r="AXF29" s="255" t="str">
        <f t="shared" ca="1" si="1483"/>
        <v/>
      </c>
      <c r="AXG29" s="255" t="str">
        <f ca="1">IF(AWJ29&lt;&gt;"",INDEX(AWJ26:AWJ29,MATCH(5,AXF26:AXF29,0),0),"")</f>
        <v/>
      </c>
      <c r="AXH29" s="255" t="str">
        <f ca="1">IF(AVI27&lt;&gt;"",AVI27,"")</f>
        <v/>
      </c>
      <c r="AXI29" s="255" t="str">
        <f ca="1">IF(AXH29&lt;&gt;"",SUMPRODUCT((AZG3:AZG42=AXH29)*(AZJ3:AZJ42=AXH30)*(AZQ3:AZQ42="W"))+SUMPRODUCT((AZG3:AZG42=AXH29)*(AZJ3:AZJ42=AXH27)*(AZQ3:AZQ42="W"))+SUMPRODUCT((AZG3:AZG42=AXH29)*(AZJ3:AZJ42=AXH28)*(AZQ3:AZQ42="W"))+SUMPRODUCT((AZG3:AZG42=AXH30)*(AZJ3:AZJ42=AXH29)*(AZR3:AZR42="W"))+SUMPRODUCT((AZG3:AZG42=AXH27)*(AZJ3:AZJ42=AXH29)*(AZR3:AZR42="W"))+SUMPRODUCT((AZG3:AZG42=AXH28)*(AZJ3:AZJ42=AXH29)*(AZR3:AZR42="W")),"")</f>
        <v/>
      </c>
      <c r="AXJ29" s="255" t="str">
        <f ca="1">IF(AXH29&lt;&gt;"",SUMPRODUCT((AZG3:AZG42=AXH29)*(AZJ3:AZJ42=AXH30)*(AZQ3:AZQ42="D"))+SUMPRODUCT((AZG3:AZG42=AXH29)*(AZJ3:AZJ42=AXH27)*(AZQ3:AZQ42="D"))+SUMPRODUCT((AZG3:AZG42=AXH29)*(AZJ3:AZJ42=AXH28)*(AZQ3:AZQ42="D"))+SUMPRODUCT((AZG3:AZG42=AXH30)*(AZJ3:AZJ42=AXH29)*(AZQ3:AZQ42="D"))+SUMPRODUCT((AZG3:AZG42=AXH27)*(AZJ3:AZJ42=AXH29)*(AZQ3:AZQ42="D"))+SUMPRODUCT((AZG3:AZG42=AXH28)*(AZJ3:AZJ42=AXH29)*(AZQ3:AZQ42="D")),"")</f>
        <v/>
      </c>
      <c r="AXK29" s="255" t="str">
        <f ca="1">IF(AXH29&lt;&gt;"",SUMPRODUCT((AZG3:AZG42=AXH29)*(AZJ3:AZJ42=AXH30)*(AZQ3:AZQ42="L"))+SUMPRODUCT((AZG3:AZG42=AXH29)*(AZJ3:AZJ42=AXH27)*(AZQ3:AZQ42="L"))+SUMPRODUCT((AZG3:AZG42=AXH29)*(AZJ3:AZJ42=AXH28)*(AZQ3:AZQ42="L"))+SUMPRODUCT((AZG3:AZG42=AXH30)*(AZJ3:AZJ42=AXH29)*(AZR3:AZR42="L"))+SUMPRODUCT((AZG3:AZG42=AXH27)*(AZJ3:AZJ42=AXH29)*(AZR3:AZR42="L"))+SUMPRODUCT((AZG3:AZG42=AXH28)*(AZJ3:AZJ42=AXH29)*(AZR3:AZR42="L")),"")</f>
        <v/>
      </c>
      <c r="AXL29" s="255">
        <f ca="1">IF(AXH29&lt;&gt;"",VLOOKUP(AXH29,AUM4:AUQ29,5,FALSE),0)</f>
        <v>0</v>
      </c>
      <c r="AXM29" s="255">
        <f ca="1">IF(AXH29&lt;&gt;"",VLOOKUP(AXH29,AUM4:AUR29,6,FALSE),0)</f>
        <v>0</v>
      </c>
      <c r="AXN29" s="255">
        <f ca="1">AXL29-AXM29+1000</f>
        <v>1000</v>
      </c>
      <c r="AXO29" s="255">
        <f ca="1">IF(AXH29&lt;&gt;"",VLOOKUP(AXH29,AUM4:AUT29,8,FALSE),0)</f>
        <v>0</v>
      </c>
      <c r="AXP29" s="255">
        <f ca="1">IF(AXH29&lt;&gt;"",VLOOKUP(AXH29,AUM4:AUU29,9,FALSE),0)</f>
        <v>0</v>
      </c>
      <c r="AXQ29" s="255" t="str">
        <f ca="1">IF(AXH29&lt;&gt;"",AXO29-AXP29+1000,"")</f>
        <v/>
      </c>
      <c r="AXR29" s="255" t="str">
        <f ca="1">IF(AXH29&lt;&gt;"",VLOOKUP(AXH29,AUM25:AUQ29,5,FALSE),"")</f>
        <v/>
      </c>
      <c r="AXS29" s="255" t="str">
        <f ca="1">IF(AXH29&lt;&gt;"",VLOOKUP(AXH29,AUM25:AUT29,8,FALSE),"")</f>
        <v/>
      </c>
      <c r="AXT29" s="255" t="str">
        <f ca="1">IF(AXH29&lt;&gt;"",VLOOKUP(AXH29,AUM25:AVA29,15,FALSE),"")</f>
        <v/>
      </c>
      <c r="AXU29" s="255" t="str">
        <f ca="1">IF(AXH29&lt;&gt;"",SUMPRODUCT((AZG3:AZG42=AXH29)*(AZJ3:AZJ42=AXH30)*AZM3:AZM42)+SUMPRODUCT((AZG3:AZG42=AXH29)*(AZJ3:AZJ42=AXH27)*AZM3:AZM42)+SUMPRODUCT((AZG3:AZG42=AXH29)*(AZJ3:AZJ42=AXH28)*AZM3:AZM42)+SUMPRODUCT((AZG3:AZG42=AXH30)*(AZJ3:AZJ42=AXH29)*AZN3:AZN42)+SUMPRODUCT((AZG3:AZG42=AXH27)*(AZJ3:AZJ42=AXH29)*AZN3:AZN42)+SUMPRODUCT((AZG3:AZG42=AXH28)*(AZJ3:AZJ42=AXH29)*AZN3:AZN42),"")</f>
        <v/>
      </c>
      <c r="AXV29" s="255" t="str">
        <f ca="1">IF(AXH29&lt;&gt;"",SUMPRODUCT((AZG3:AZG42=AXH29)*(AZJ3:AZJ42=AXH30)*AZO3:AZO42)+SUMPRODUCT((AZG3:AZG42=AXH29)*(AZJ3:AZJ42=AXH27)*AZO3:AZO42)+SUMPRODUCT((AZG3:AZG42=AXH29)*(AZJ3:AZJ42=AXH28)*AZO3:AZO42)+SUMPRODUCT((AZG3:AZG42=AXH30)*(AZJ3:AZJ42=AXH29)*AZP3:AZP42)+SUMPRODUCT((AZG3:AZG42=AXH27)*(AZJ3:AZJ42=AXH29)*AZP3:AZP42)+SUMPRODUCT((AZG3:AZG42=AXH28)*(AZJ3:AZJ42=AXH29)*AZP3:AZP42),"")</f>
        <v/>
      </c>
      <c r="AXW29" s="255" t="str">
        <f ca="1">IF(AXH29&lt;&gt;"",AXI29*4+AXJ29*2+AXU29+AXV29,"")</f>
        <v/>
      </c>
      <c r="AXX29" s="255" t="str">
        <f ca="1">IF(AXH29&lt;&gt;"",RANK(AXW29,AXW27:AXW30),"")</f>
        <v/>
      </c>
      <c r="AXY29" s="255">
        <f ca="1">SUMPRODUCT((AXW27:AXW30=AXW29)*(AXN27:AXN30&gt;AXN29))</f>
        <v>0</v>
      </c>
      <c r="AXZ29" s="255">
        <f ca="1">SUMPRODUCT((AXW27:AXW30=AXW29)*(AXN27:AXN30=AXN29)*(AXQ27:AXQ30&gt;AXQ29))</f>
        <v>0</v>
      </c>
      <c r="AYA29" s="255">
        <f ca="1">SUMPRODUCT((AXW25:AXW29=AXW29)*(AXN25:AXN29=AXN29)*(AXQ25:AXQ29=AXQ29)*(AXR25:AXR29&gt;AXR29))</f>
        <v>0</v>
      </c>
      <c r="AYB29" s="255">
        <f ca="1">SUMPRODUCT((AXW25:AXW29=AXW29)*(AXN25:AXN29=AXN29)*(AXQ25:AXQ29=AXQ29)*(AXR25:AXR29=AXR29)*(AXS25:AXS29&gt;AXS29))</f>
        <v>0</v>
      </c>
      <c r="AYC29" s="255">
        <f ca="1">SUMPRODUCT((AXW25:AXW29=AXW29)*(AXN25:AXN29=AXN29)*(AXQ25:AXQ29=AXQ29)*(AXR25:AXR29=AXR29)*(AXS25:AXS29=AXS29)*(AXT25:AXT29&gt;AXT29))</f>
        <v>0</v>
      </c>
      <c r="AYD29" s="255" t="str">
        <f t="shared" ca="1" si="1557"/>
        <v/>
      </c>
      <c r="AYE29" s="255" t="str">
        <f ca="1">IF(AXH29&lt;&gt;"",INDEX(AXH27:AXH29,MATCH(5,AYD27:AYD29,0),0),"")</f>
        <v/>
      </c>
      <c r="AYF29" s="255" t="str">
        <f ca="1">IF(AVJ26&lt;&gt;"",AVJ26,"")</f>
        <v/>
      </c>
      <c r="AYG29" s="255">
        <f ca="1">SUMPRODUCT((AZG3:AZG42=AYF29)*(AZJ3:AZJ42=AYF30)*(AZQ3:AZQ42="W"))+SUMPRODUCT((AZG3:AZG42=AYF29)*(AZJ3:AZJ42=AYF31)*(AZQ3:AZQ42="W"))+SUMPRODUCT((AZG3:AZG42=AYF29)*(AZJ3:AZJ42=AYF28)*(AZQ3:AZQ42="W"))+SUMPRODUCT((AZG3:AZG42=AYF30)*(AZJ3:AZJ42=AYF29)*(AZR3:AZR42="W"))+SUMPRODUCT((AZG3:AZG42=AYF31)*(AZJ3:AZJ42=AYF29)*(AZR3:AZR42="W"))+SUMPRODUCT((AZG3:AZG42=AYF28)*(AZJ3:AZJ42=AYF29)*(AZR3:AZR42="W"))</f>
        <v>0</v>
      </c>
      <c r="AYH29" s="255">
        <f ca="1">SUMPRODUCT((AZG3:AZG42=AYF29)*(AZJ3:AZJ42=AYF30)*(AZQ3:AZQ42="D"))+SUMPRODUCT((AZG3:AZG42=AYF29)*(AZJ3:AZJ42=AYF31)*(AZQ3:AZQ42="D"))+SUMPRODUCT((AZG3:AZG42=AYF29)*(AZJ3:AZJ42=AYF28)*(AZQ3:AZQ42="D"))+SUMPRODUCT((AZG3:AZG42=AYF30)*(AZJ3:AZJ42=AYF29)*(AZQ3:AZQ42="D"))+SUMPRODUCT((AZG3:AZG42=AYF31)*(AZJ3:AZJ42=AYF29)*(AZQ3:AZQ42="D"))+SUMPRODUCT((AZG3:AZG42=AYF28)*(AZJ3:AZJ42=AYF29)*(AZQ3:AZQ42="D"))</f>
        <v>0</v>
      </c>
      <c r="AYI29" s="255">
        <f ca="1">SUMPRODUCT((AZG3:AZG42=AYF29)*(AZJ3:AZJ42=AYF30)*(AZQ3:AZQ42="L"))+SUMPRODUCT((AZG3:AZG42=AYF29)*(AZJ3:AZJ42=AYF31)*(AZQ3:AZQ42="L"))+SUMPRODUCT((AZG3:AZG42=AYF29)*(AZJ3:AZJ42=AYF28)*(AZQ3:AZQ42="L"))+SUMPRODUCT((AZG3:AZG42=AYF30)*(AZJ3:AZJ42=AYF29)*(AZR3:AZR42="L"))+SUMPRODUCT((AZG3:AZG42=AYF31)*(AZJ3:AZJ42=AYF29)*(AZR3:AZR42="L"))+SUMPRODUCT((AZG3:AZG42=AYF28)*(AZJ3:AZJ42=AYF29)*(AZR3:AZR42="L"))</f>
        <v>0</v>
      </c>
      <c r="AYJ29" s="255">
        <f ca="1">IF(AYF29&lt;&gt;"",VLOOKUP(AYF29,AUM4:AUQ29,5,FALSE),0)</f>
        <v>0</v>
      </c>
      <c r="AYK29" s="255">
        <f ca="1">IF(AYF29&lt;&gt;"",VLOOKUP(AYF29,AUM4:AUR29,6,FALSE),0)</f>
        <v>0</v>
      </c>
      <c r="AYL29" s="255">
        <f ca="1">AYJ29-AYK29+1000</f>
        <v>1000</v>
      </c>
      <c r="AYM29" s="255">
        <f ca="1">IF(AYF29&lt;&gt;"",VLOOKUP(AYF29,AUM4:AUT29,8,FALSE),0)</f>
        <v>0</v>
      </c>
      <c r="AYN29" s="255">
        <f ca="1">IF(AYF29&lt;&gt;"",VLOOKUP(AYF29,AUM4:AUU29,9,FALSE),0)</f>
        <v>0</v>
      </c>
      <c r="AYO29" s="255">
        <f t="shared" ref="AYO29" ca="1" si="1636">AYM29-AYN29+1000</f>
        <v>1000</v>
      </c>
      <c r="AYP29" s="255" t="str">
        <f ca="1">IF(AYF29&lt;&gt;"",VLOOKUP(AYF29,AUM25:AUQ29,5,FALSE),"")</f>
        <v/>
      </c>
      <c r="AYQ29" s="255" t="str">
        <f ca="1">IF(AYF29&lt;&gt;"",VLOOKUP(AYF29,AUM25:AUT29,8,FALSE),"")</f>
        <v/>
      </c>
      <c r="AYR29" s="255" t="str">
        <f ca="1">IF(AYF29&lt;&gt;"",VLOOKUP(AYF29,AUM25:AVA29,15,FALSE),"")</f>
        <v/>
      </c>
      <c r="AYS29" s="255">
        <f ca="1">SUMPRODUCT((AZG3:AZG42=AYF29)*(AZJ3:AZJ42=AYF30)*AZM3:AZM42)+SUMPRODUCT((AZG3:AZG42=AYF29)*(AZJ3:AZJ42=AYF31)*AZM3:AZM42)+SUMPRODUCT((AZG3:AZG42=AYF29)*(AZJ3:AZJ42=AYF28)*AZM3:AZM42)+SUMPRODUCT((AZG3:AZG42=AYF30)*(AZJ3:AZJ42=AYF29)*AZN3:AZN42)+SUMPRODUCT((AZG3:AZG42=AYF31)*(AZJ3:AZJ42=AYF29)*AZN3:AZN42)+SUMPRODUCT((AZG3:AZG42=AYF28)*(AZJ3:AZJ42=AYF29)*AZN3:AZN42)</f>
        <v>0</v>
      </c>
      <c r="AYT29" s="255">
        <f ca="1">SUMPRODUCT((AZG3:AZG42=AYF29)*(AZJ3:AZJ42=AYF30)*AZO3:AZO42)+SUMPRODUCT((AZG3:AZG42=AYF29)*(AZJ3:AZJ42=AYF31)*AZO3:AZO42)+SUMPRODUCT((AZG3:AZG42=AYF29)*(AZJ3:AZJ42=AYF28)*AZO3:AZO42)+SUMPRODUCT((AZG3:AZG42=AYF30)*(AZJ3:AZJ42=AYF29)*AZP3:AZP42)+SUMPRODUCT((AZG3:AZG42=AYF31)*(AZJ3:AZJ42=AYF29)*AZP3:AZP42)+SUMPRODUCT((AZG3:AZG42=AYF28)*(AZJ3:AZJ42=AYF29)*AZP3:AZP42)</f>
        <v>0</v>
      </c>
      <c r="AYU29" s="255">
        <f t="shared" ref="AYU29" ca="1" si="1637">AYG29*4+AYH29*2+AYS29+AYT29</f>
        <v>0</v>
      </c>
      <c r="AYV29" s="255" t="str">
        <f ca="1">IF(AYF29&lt;&gt;"",RANK(AYU29,AYU28:AYU31),"")</f>
        <v/>
      </c>
      <c r="AYW29" s="255">
        <f ca="1">SUMPRODUCT((AYU28:AYU31=AYU29)*(AYL28:AYL31&gt;AYL29))</f>
        <v>0</v>
      </c>
      <c r="AYX29" s="255">
        <f ca="1">SUMPRODUCT((AYU28:AYU31=AYU29)*(AYL28:AYL31=AYL29)*(AYO28:AYO31&gt;AYO29))</f>
        <v>0</v>
      </c>
      <c r="AYY29" s="255">
        <f ca="1">SUMPRODUCT((AYU25:AYU29=AYU29)*(AYL25:AYL29=AYL29)*(AYO25:AYO29=AYO29)*(AYP25:AYP29&gt;AYP29))</f>
        <v>0</v>
      </c>
      <c r="AYZ29" s="255">
        <f ca="1">SUMPRODUCT((AYU25:AYU29=AYU29)*(AYL25:AYL29=AYL29)*(AYO25:AYO29=AYO29)*(AYP25:AYP29=AYP29)*(AYQ25:AYQ29&gt;AYQ29))</f>
        <v>0</v>
      </c>
      <c r="AZA29" s="255">
        <f ca="1">SUMPRODUCT((AYU25:AYU29=AYU29)*(AYL25:AYL29=AYL29)*(AYO25:AYO29=AYO29)*(AYP25:AYP29=AYP29)*(AYQ25:AYQ29=AYQ29)*(AYR25:AYR29&gt;AYR29))</f>
        <v>0</v>
      </c>
      <c r="AZB29" s="255" t="str">
        <f t="shared" ca="1" si="1599"/>
        <v/>
      </c>
      <c r="AZC29" s="255" t="str">
        <f ca="1">IF(AYF28&lt;&gt;"",IF(AYF28=AZC28,AYF29,AYF28),"")</f>
        <v/>
      </c>
      <c r="AZD29" s="255" t="str">
        <f ca="1">IF(AZC29&lt;&gt;"",AZC29,IF(AYE29&lt;&gt;"",AYE29,IF(AXG29&lt;&gt;"",AXG29,IF(AWI29&lt;&gt;"",AWI29,AVE29))))</f>
        <v>Ireland</v>
      </c>
      <c r="AZE29" s="255">
        <v>5</v>
      </c>
      <c r="AZF29" s="255">
        <v>27</v>
      </c>
      <c r="AZG29" s="255" t="str">
        <f t="shared" si="82"/>
        <v>Argentina</v>
      </c>
      <c r="AZH29" s="255" t="str">
        <f ca="1">IF(OFFSET('All Players'!$W36,0,AZH$1)&lt;&gt;"",OFFSET('All Players'!$W36,0,AZH$1),"")</f>
        <v/>
      </c>
      <c r="AZI29" s="255" t="str">
        <f ca="1">IF(OFFSET('All Players'!$Y36,0,AZH$1)&lt;&gt;"",OFFSET('All Players'!$Y36,0,AZH$1),"")</f>
        <v/>
      </c>
      <c r="AZJ29" s="255" t="str">
        <f t="shared" si="83"/>
        <v>Tonga</v>
      </c>
      <c r="AZK29" s="255" t="str">
        <f ca="1">IF(OFFSET('All Players'!$AA36,0,AZJ$1)&lt;&gt;"",OFFSET('All Players'!$AA36,0,AZJ$1),"")</f>
        <v/>
      </c>
      <c r="AZL29" s="255" t="str">
        <f ca="1">IF(OFFSET('All Players'!$AC36,0,AZK$1)&lt;&gt;"",OFFSET('All Players'!$AC36,0,AZK$1),"")</f>
        <v/>
      </c>
      <c r="AZM29" s="255">
        <f t="shared" ca="1" si="84"/>
        <v>0</v>
      </c>
      <c r="AZN29" s="255">
        <f t="shared" ca="1" si="85"/>
        <v>0</v>
      </c>
      <c r="AZO29" s="255">
        <f t="shared" ca="1" si="86"/>
        <v>0</v>
      </c>
      <c r="AZP29" s="255">
        <f t="shared" ca="1" si="87"/>
        <v>0</v>
      </c>
      <c r="AZQ29" s="255" t="str">
        <f t="shared" ca="1" si="88"/>
        <v/>
      </c>
      <c r="AZR29" s="255" t="str">
        <f t="shared" ca="1" si="89"/>
        <v/>
      </c>
      <c r="AZS29" s="255">
        <f ca="1">VLOOKUP(AZT29,BEK25:BEL29,2,FALSE)</f>
        <v>2</v>
      </c>
      <c r="AZT29" s="255" t="s">
        <v>47</v>
      </c>
      <c r="AZU29" s="255">
        <f t="shared" ca="1" si="1339"/>
        <v>0</v>
      </c>
      <c r="AZV29" s="255">
        <f t="shared" ca="1" si="1340"/>
        <v>0</v>
      </c>
      <c r="AZW29" s="255">
        <f t="shared" ca="1" si="1341"/>
        <v>0</v>
      </c>
      <c r="AZX29" s="255">
        <f t="shared" ca="1" si="1342"/>
        <v>0</v>
      </c>
      <c r="AZY29" s="255">
        <f t="shared" ca="1" si="1484"/>
        <v>0</v>
      </c>
      <c r="AZZ29" s="255">
        <f t="shared" ca="1" si="1343"/>
        <v>1000</v>
      </c>
      <c r="BAA29" s="255">
        <f t="shared" ca="1" si="1485"/>
        <v>0</v>
      </c>
      <c r="BAB29" s="255">
        <f t="shared" ca="1" si="1486"/>
        <v>0</v>
      </c>
      <c r="BAC29" s="255">
        <f t="shared" ca="1" si="1344"/>
        <v>1000</v>
      </c>
      <c r="BAD29" s="255">
        <f t="shared" ca="1" si="1345"/>
        <v>0</v>
      </c>
      <c r="BAE29" s="255">
        <f ca="1">SUMIF(BEN:BEN,AZT29,BET:BET)+SUMIF(BEQ:BEQ,AZT29,BEU:BEU)</f>
        <v>0</v>
      </c>
      <c r="BAF29" s="255">
        <f ca="1">SUMIF(BEN:BEN,AZT29,BEV:BEV)+SUMIF(BEQ:BEQ,AZT29,BEW:BEW)</f>
        <v>0</v>
      </c>
      <c r="BAG29" s="255">
        <f t="shared" ca="1" si="1346"/>
        <v>0</v>
      </c>
      <c r="BAH29" s="255">
        <v>17</v>
      </c>
      <c r="BAI29" s="255">
        <f t="shared" ca="1" si="1487"/>
        <v>1</v>
      </c>
      <c r="BAK29" s="255">
        <f ca="1">RANK(BAG29,BAG$25:BAG$29)+COUNTIF(BAG$25:BAG29,BAG29)-1</f>
        <v>5</v>
      </c>
      <c r="BAL29" s="255" t="str">
        <f ca="1">INDEX(AZT$25:AZT$29,MATCH(5,BAK$25:BAK$29,0),0)</f>
        <v>Romania</v>
      </c>
      <c r="BAM29" s="255">
        <f t="shared" ca="1" si="1488"/>
        <v>1</v>
      </c>
      <c r="BAN29" s="255" t="str">
        <f ca="1">IF(AND(BAN28&lt;&gt;"",BAM29=1),BAL29,"")</f>
        <v>Romania</v>
      </c>
      <c r="BAS29" s="255" t="str">
        <f t="shared" ca="1" si="1489"/>
        <v>Romania</v>
      </c>
      <c r="BAT29" s="255">
        <f ca="1">SUMPRODUCT((BEN3:BEN42=BAS29)*(BEQ3:BEQ42=BAS25)*(BEX3:BEX42="W"))+SUMPRODUCT((BEN3:BEN42=BAS29)*(BEQ3:BEQ42=BAS26)*(BEX3:BEX42="W"))+SUMPRODUCT((BEN3:BEN42=BAS29)*(BEQ3:BEQ42=BAS27)*(BEX3:BEX42="W"))+SUMPRODUCT((BEN3:BEN42=BAS29)*(BEQ3:BEQ42=BAS28)*(BEX3:BEX42="W"))+SUMPRODUCT((BEN3:BEN42=BAS25)*(BEQ3:BEQ42=BAS29)*(BEY3:BEY42="W"))+SUMPRODUCT((BEN3:BEN42=BAS26)*(BEQ3:BEQ42=BAS29)*(BEY3:BEY42="W"))+SUMPRODUCT((BEN3:BEN42=BAS27)*(BEQ3:BEQ42=BAS29)*(BEY3:BEY42="W"))+SUMPRODUCT((BEN3:BEN42=BAS28)*(BEQ3:BEQ42=BAS29)*(BEY3:BEY42="W"))</f>
        <v>0</v>
      </c>
      <c r="BAU29" s="255">
        <f ca="1">SUMPRODUCT((BEN3:BEN42=BAS29)*(BEQ3:BEQ42=BAS25)*(BEX3:BEX42="D"))+SUMPRODUCT((BEN3:BEN42=BAS29)*(BEQ3:BEQ42=BAS26)*(BEX3:BEX42="D"))+SUMPRODUCT((BEN3:BEN42=BAS29)*(BEQ3:BEQ42=BAS27)*(BEX3:BEX42="D"))+SUMPRODUCT((BEN3:BEN42=BAS29)*(BEQ3:BEQ42=BAS28)*(BEX3:BEX42="D"))+SUMPRODUCT((BEN3:BEN42=BAS25)*(BEQ3:BEQ42=BAS29)*(BEX3:BEX42="D"))+SUMPRODUCT((BEN3:BEN42=BAS26)*(BEQ3:BEQ42=BAS29)*(BEX3:BEX42="D"))+SUMPRODUCT((BEN3:BEN42=BAS27)*(BEQ3:BEQ42=BAS29)*(BEX3:BEX42="D"))+SUMPRODUCT((BEN3:BEN42=BAS28)*(BEQ3:BEQ42=BAS29)*(BEX3:BEX42="D"))</f>
        <v>0</v>
      </c>
      <c r="BAV29" s="255">
        <f ca="1">SUMPRODUCT((BEN3:BEN42=BAS29)*(BEQ3:BEQ42=BAS25)*(BEX3:BEX42="L"))+SUMPRODUCT((BEN3:BEN42=BAS29)*(BEQ3:BEQ42=BAS26)*(BEX3:BEX42="L"))+SUMPRODUCT((BEN3:BEN42=BAS29)*(BEQ3:BEQ42=BAS27)*(BEX3:BEX42="L"))+SUMPRODUCT((BEN3:BEN42=BAS29)*(BEQ3:BEQ42=BAS28)*(BEX3:BEX42="L"))+SUMPRODUCT((BEN3:BEN42=BAS25)*(BEQ3:BEQ42=BAS29)*(BEY3:BEY42="L"))+SUMPRODUCT((BEN3:BEN42=BAS26)*(BEQ3:BEQ42=BAS29)*(BEY3:BEY42="L"))+SUMPRODUCT((BEN3:BEN42=BAS27)*(BEQ3:BEQ42=BAS29)*(BEY3:BEY42="L"))+SUMPRODUCT((BEN3:BEN42=BAS28)*(BEQ3:BEQ42=BAS29)*(BEY3:BEY42="L"))</f>
        <v>0</v>
      </c>
      <c r="BAW29" s="255">
        <f ca="1">IF(BAS29&lt;&gt;"",VLOOKUP(BAS29,AZT4:AZX29,5,FALSE),0)</f>
        <v>0</v>
      </c>
      <c r="BAX29" s="255">
        <f ca="1">IF(BAS29&lt;&gt;"",VLOOKUP(BAS29,AZT4:AZY29,6,FALSE),0)</f>
        <v>0</v>
      </c>
      <c r="BAY29" s="255">
        <f ca="1">BAW29-BAX29+1000</f>
        <v>1000</v>
      </c>
      <c r="BAZ29" s="255">
        <f ca="1">IF(BAS29&lt;&gt;"",VLOOKUP(BAS29,AZT4:BAA29,8,FALSE),0)</f>
        <v>0</v>
      </c>
      <c r="BBA29" s="255">
        <f ca="1">IF(BAS29&lt;&gt;"",VLOOKUP(BAS29,AZT4:BAB29,9,FALSE),0)</f>
        <v>0</v>
      </c>
      <c r="BBB29" s="255">
        <f ca="1">IF(BAS29&lt;&gt;"",BAZ29-BBA29+1000,"")</f>
        <v>1000</v>
      </c>
      <c r="BBC29" s="255">
        <f ca="1">IF(BAS29&lt;&gt;"",VLOOKUP(BAS29,AZT25:AZX29,5,FALSE),"")</f>
        <v>0</v>
      </c>
      <c r="BBD29" s="255">
        <f ca="1">IF(BAS29&lt;&gt;"",VLOOKUP(BAS29,AZT25:BAA29,8,FALSE),"")</f>
        <v>0</v>
      </c>
      <c r="BBE29" s="255">
        <f ca="1">IF(BAS29&lt;&gt;"",VLOOKUP(BAS29,AZT25:BAH29,15,FALSE),"")</f>
        <v>17</v>
      </c>
      <c r="BBF29" s="255">
        <f ca="1">SUMPRODUCT((BEN3:BEN42=BAS29)*(BEQ3:BEQ42=BAS25)*BET3:BET42)+SUMPRODUCT((BEN3:BEN42=BAS29)*(BEQ3:BEQ42=BAS26)*BET3:BET42)+SUMPRODUCT((BEN3:BEN42=BAS29)*(BEQ3:BEQ42=BAS27)*BET3:BET42)+SUMPRODUCT((BEN3:BEN42=BAS29)*(BEQ3:BEQ42=BAS28)*BET3:BET42)+SUMPRODUCT((BEN3:BEN42=BAS25)*(BEQ3:BEQ42=BAS29)*BEU3:BEU42)+SUMPRODUCT((BEN3:BEN42=BAS26)*(BEQ3:BEQ42=BAS29)*BEU3:BEU42)+SUMPRODUCT((BEN3:BEN42=BAS27)*(BEQ3:BEQ42=BAS29)*BEU3:BEU42)+SUMPRODUCT((BEN3:BEN42=BAS28)*(BEQ3:BEQ42=BAS29)*BEU3:BEU42)</f>
        <v>0</v>
      </c>
      <c r="BBG29" s="255">
        <f ca="1">SUMPRODUCT((BEN3:BEN42=BAS29)*(BEQ3:BEQ42=BAS25)*BEV3:BEV42)+SUMPRODUCT((BEN3:BEN42=BAS29)*(BEQ3:BEQ42=BAS26)*BEV3:BEV42)+SUMPRODUCT((BEN3:BEN42=BAS29)*(BEQ3:BEQ42=BAS27)*BEV3:BEV42)+SUMPRODUCT((BEN3:BEN42=BAS29)*(BEQ3:BEQ42=BAS28)*BEV3:BEV42)+SUMPRODUCT((BEN3:BEN42=BAS25)*(BEQ3:BEQ42=BAS29)*BEW3:BEW42)+SUMPRODUCT((BEN3:BEN42=BAS26)*(BEQ3:BEQ42=BAS29)*BEW3:BEW42)+SUMPRODUCT((BEN3:BEN42=BAS27)*(BEQ3:BEQ42=BAS29)*BEW3:BEW42)+SUMPRODUCT((BEN3:BEN42=BAS28)*(BEQ3:BEQ42=BAS29)*BEW3:BEW42)</f>
        <v>0</v>
      </c>
      <c r="BBH29" s="255">
        <f ca="1">IF(BAS29&lt;&gt;"",BAT29*4+BAU29*2+BBF29+BBG29,"")</f>
        <v>0</v>
      </c>
      <c r="BBI29" s="255">
        <f ca="1">IF(BAS29&lt;&gt;"",RANK(BBH29,BBH25:BBH29),"")</f>
        <v>1</v>
      </c>
      <c r="BBJ29" s="255">
        <f ca="1">SUMPRODUCT((BBH25:BBH29=BBH29)*(BAY25:BAY29&gt;BAY29))</f>
        <v>0</v>
      </c>
      <c r="BBK29" s="255">
        <f ca="1">SUMPRODUCT((BBH25:BBH29=BBH29)*(BAY25:BAY29=BAY29)*(BBB25:BBB29&gt;BBB29))</f>
        <v>0</v>
      </c>
      <c r="BBL29" s="255">
        <f ca="1">SUMPRODUCT((BBH25:BBH29=BBH29)*(BAY25:BAY29=BAY29)*(BBB25:BBB29=BBB29)*(BBC25:BBC29&gt;BBC29))</f>
        <v>0</v>
      </c>
      <c r="BBM29" s="255">
        <f ca="1">SUMPRODUCT((BBH25:BBH29=BBH29)*(BAY25:BAY29=BAY29)*(BBB25:BBB29=BBB29)*(BBC25:BBC29=BBC29)*(BBD25:BBD29&gt;BBD29))</f>
        <v>0</v>
      </c>
      <c r="BBN29" s="255">
        <f ca="1">SUMPRODUCT((BBH25:BBH29=BBH29)*(BAY25:BAY29=BAY29)*(BBB25:BBB29=BBB29)*(BBC25:BBC29=BBC29)*(BBD25:BBD29=BBD29)*(BBE25:BBE29&gt;BBE29))</f>
        <v>1</v>
      </c>
      <c r="BBO29" s="255">
        <f t="shared" ca="1" si="1347"/>
        <v>2</v>
      </c>
      <c r="BBP29" s="255" t="str">
        <f ca="1">IF(BAS29&lt;&gt;"",INDEX(BAS25:BAS29,MATCH(5,BBO25:BBO29,0),0),"")</f>
        <v>Ireland</v>
      </c>
      <c r="BBQ29" s="255" t="str">
        <f ca="1">IF(BAO28&lt;&gt;"",BAO28,"")</f>
        <v/>
      </c>
      <c r="BBR29" s="255" t="str">
        <f ca="1">IF(BBQ29&lt;&gt;"",SUMPRODUCT((BEN3:BEN42=BBQ29)*(BEQ3:BEQ42=BBQ26)*(BEX3:BEX42="W"))+SUMPRODUCT((BEN3:BEN42=BBQ29)*(BEQ3:BEQ42=BBQ27)*(BEX3:BEX42="W"))+SUMPRODUCT((BEN3:BEN42=BBQ29)*(BEQ3:BEQ42=BBQ28)*(BEX3:BEX42="W"))+SUMPRODUCT((BEN3:BEN42=BBQ26)*(BEQ3:BEQ42=BBQ29)*(BEX3:BEX42="W"))+SUMPRODUCT((BEN3:BEN42=BBQ27)*(BEQ3:BEQ42=BBQ29)*(BEX3:BEX42="W"))+SUMPRODUCT((BEN3:BEN42=BBQ28)*(BEQ3:BEQ42=BBQ29)*(BEX3:BEX42="W")),"")</f>
        <v/>
      </c>
      <c r="BBS29" s="255" t="str">
        <f ca="1">IF(BBQ29&lt;&gt;"",SUMPRODUCT((BEN3:BEN42=BBQ29)*(BEQ3:BEQ42=BBQ26)*(BEX3:BEX42="D"))+SUMPRODUCT((BEN3:BEN42=BBQ29)*(BEQ3:BEQ42=BBQ27)*(BEX3:BEX42="D"))+SUMPRODUCT((BEN3:BEN42=BBQ29)*(BEQ3:BEQ42=BBQ28)*(BEX3:BEX42="D"))+SUMPRODUCT((BEN3:BEN42=BBQ26)*(BEQ3:BEQ42=BBQ29)*(BEX3:BEX42="D"))+SUMPRODUCT((BEN3:BEN42=BBQ27)*(BEQ3:BEQ42=BBQ29)*(BEX3:BEX42="D"))+SUMPRODUCT((BEN3:BEN42=BBQ28)*(BEQ3:BEQ42=BBQ29)*(BEX3:BEX42="D")),"")</f>
        <v/>
      </c>
      <c r="BBT29" s="255" t="str">
        <f ca="1">IF(BBQ29&lt;&gt;"",SUMPRODUCT((BEN3:BEN42=BBQ29)*(BEQ3:BEQ42=BBQ26)*(BEX3:BEX42="L"))+SUMPRODUCT((BEN3:BEN42=BBQ29)*(BEQ3:BEQ42=BBQ27)*(BEX3:BEX42="L"))+SUMPRODUCT((BEN3:BEN42=BBQ29)*(BEQ3:BEQ42=BBQ28)*(BEX3:BEX42="L"))+SUMPRODUCT((BEN3:BEN42=BBQ26)*(BEQ3:BEQ42=BBQ29)*(BEX3:BEX42="L"))+SUMPRODUCT((BEN3:BEN42=BBQ27)*(BEQ3:BEQ42=BBQ29)*(BEX3:BEX42="L"))+SUMPRODUCT((BEN3:BEN42=BBQ28)*(BEQ3:BEQ42=BBQ29)*(BEX3:BEX42="L")),"")</f>
        <v/>
      </c>
      <c r="BBU29" s="255">
        <f ca="1">IF(BBQ29&lt;&gt;"",VLOOKUP(BBQ29,AZT4:AZX29,5,FALSE),0)</f>
        <v>0</v>
      </c>
      <c r="BBV29" s="255">
        <f ca="1">IF(BBQ29&lt;&gt;"",VLOOKUP(BBQ29,AZT4:AZY29,6,FALSE),0)</f>
        <v>0</v>
      </c>
      <c r="BBW29" s="255">
        <f ca="1">BBU29-BBV29+1000</f>
        <v>1000</v>
      </c>
      <c r="BBX29" s="255">
        <f ca="1">IF(BBQ29&lt;&gt;"",VLOOKUP(BBQ29,AZT4:BAA29,8,FALSE),0)</f>
        <v>0</v>
      </c>
      <c r="BBY29" s="255">
        <f ca="1">IF(BBQ29&lt;&gt;"",VLOOKUP(BBQ29,AZT4:BAB29,9,FALSE),0)</f>
        <v>0</v>
      </c>
      <c r="BBZ29" s="255" t="str">
        <f ca="1">IF(BBQ29&lt;&gt;"",BBX29-BBY29+1000,"")</f>
        <v/>
      </c>
      <c r="BCA29" s="255" t="str">
        <f ca="1">IF(BBQ29&lt;&gt;"",VLOOKUP(BBQ29,AZT25:AZX29,5,FALSE),"")</f>
        <v/>
      </c>
      <c r="BCB29" s="255" t="str">
        <f ca="1">IF(BBQ29&lt;&gt;"",VLOOKUP(BBQ29,AZT25:BAA29,8,FALSE),"")</f>
        <v/>
      </c>
      <c r="BCC29" s="255" t="str">
        <f ca="1">IF(BBQ29&lt;&gt;"",VLOOKUP(BBQ29,AZT25:BAH29,15,FALSE),"")</f>
        <v/>
      </c>
      <c r="BCD29" s="255" t="str">
        <f ca="1">IF(BBQ29&lt;&gt;"",SUMPRODUCT((BEN3:BEN42=BBQ29)*(BEQ3:BEQ42=BBQ26)*BET3:BET42)+SUMPRODUCT((BEN3:BEN42=BBQ29)*(BEQ3:BEQ42=BBQ27)*BET3:BET42)+SUMPRODUCT((BEN3:BEN42=BBQ29)*(BEQ3:BEQ42=BBQ28)*BET3:BET42)+SUMPRODUCT((BEN3:BEN42=BBQ26)*(BEQ3:BEQ42=BBQ29)*BEU3:BEU42)+SUMPRODUCT((BEN3:BEN42=BBQ27)*(BEQ3:BEQ42=BBQ29)*BEU3:BEU42)+SUMPRODUCT((BEN3:BEN42=BBQ28)*(BEQ3:BEQ42=BBQ29)*BEU3:BEU42),"")</f>
        <v/>
      </c>
      <c r="BCE29" s="255" t="str">
        <f ca="1">IF(BBQ29&lt;&gt;"",SUMPRODUCT((BEN3:BEN42=BBQ29)*(BEQ3:BEQ42=BBQ26)*BEV3:BEV42)+SUMPRODUCT((BEN3:BEN42=BBQ29)*(BEQ3:BEQ42=BBQ27)*BEV3:BEV42)+SUMPRODUCT((BEN3:BEN42=BBQ29)*(BEQ3:BEQ42=BBQ28)*BEV3:BEV42)+SUMPRODUCT((BEN3:BEN42=BBQ26)*(BEQ3:BEQ42=BBQ29)*BEW3:BEW42)+SUMPRODUCT((BEN3:BEN42=BBQ27)*(BEQ3:BEQ42=BBQ29)*BEW3:BEW42)+SUMPRODUCT((BEN3:BEN42=BBQ28)*(BEQ3:BEQ42=BBQ29)*BEW3:BEW42),"")</f>
        <v/>
      </c>
      <c r="BCF29" s="255" t="str">
        <f ca="1">IF(BBQ29&lt;&gt;"",BBR29*4+BBS29*2+BCD29+BCE29,"")</f>
        <v/>
      </c>
      <c r="BCG29" s="255" t="str">
        <f ca="1">IF(BBQ29&lt;&gt;"",RANK(BCF29,BCF26:BCF29),"")</f>
        <v/>
      </c>
      <c r="BCH29" s="255">
        <f ca="1">SUMPRODUCT((BCF26:BCF29=BCF29)*(BBW26:BBW29&gt;BBW29))</f>
        <v>0</v>
      </c>
      <c r="BCI29" s="255">
        <f ca="1">SUMPRODUCT((BCF26:BCF29=BCF29)*(BBW26:BBW29=BBW29)*(BBZ26:BBZ29&gt;BBZ29))</f>
        <v>0</v>
      </c>
      <c r="BCJ29" s="255">
        <f ca="1">SUMPRODUCT((BCF25:BCF29=BCF29)*(BBW25:BBW29=BBW29)*(BBZ25:BBZ29=BBZ29)*(BCA25:BCA29&gt;BCA29))</f>
        <v>0</v>
      </c>
      <c r="BCK29" s="255">
        <f ca="1">SUMPRODUCT((BCF25:BCF29=BCF29)*(BBW25:BBW29=BBW29)*(BBZ25:BBZ29=BBZ29)*(BCA25:BCA29=BCA29)*(BCB25:BCB29&gt;BCB29))</f>
        <v>0</v>
      </c>
      <c r="BCL29" s="255">
        <f ca="1">SUMPRODUCT((BCF25:BCF29=BCF29)*(BBW25:BBW29=BBW29)*(BBZ25:BBZ29=BBZ29)*(BCA25:BCA29=BCA29)*(BCB25:BCB29=BCB29)*(BCC25:BCC29&gt;BCC29))</f>
        <v>0</v>
      </c>
      <c r="BCM29" s="255" t="str">
        <f t="shared" ca="1" si="1492"/>
        <v/>
      </c>
      <c r="BCN29" s="255" t="str">
        <f ca="1">IF(BBQ29&lt;&gt;"",INDEX(BBQ26:BBQ29,MATCH(5,BCM26:BCM29,0),0),"")</f>
        <v/>
      </c>
      <c r="BCO29" s="255" t="str">
        <f ca="1">IF(BAP27&lt;&gt;"",BAP27,"")</f>
        <v/>
      </c>
      <c r="BCP29" s="255" t="str">
        <f ca="1">IF(BCO29&lt;&gt;"",SUMPRODUCT((BEN3:BEN42=BCO29)*(BEQ3:BEQ42=BCO30)*(BEX3:BEX42="W"))+SUMPRODUCT((BEN3:BEN42=BCO29)*(BEQ3:BEQ42=BCO27)*(BEX3:BEX42="W"))+SUMPRODUCT((BEN3:BEN42=BCO29)*(BEQ3:BEQ42=BCO28)*(BEX3:BEX42="W"))+SUMPRODUCT((BEN3:BEN42=BCO30)*(BEQ3:BEQ42=BCO29)*(BEY3:BEY42="W"))+SUMPRODUCT((BEN3:BEN42=BCO27)*(BEQ3:BEQ42=BCO29)*(BEY3:BEY42="W"))+SUMPRODUCT((BEN3:BEN42=BCO28)*(BEQ3:BEQ42=BCO29)*(BEY3:BEY42="W")),"")</f>
        <v/>
      </c>
      <c r="BCQ29" s="255" t="str">
        <f ca="1">IF(BCO29&lt;&gt;"",SUMPRODUCT((BEN3:BEN42=BCO29)*(BEQ3:BEQ42=BCO30)*(BEX3:BEX42="D"))+SUMPRODUCT((BEN3:BEN42=BCO29)*(BEQ3:BEQ42=BCO27)*(BEX3:BEX42="D"))+SUMPRODUCT((BEN3:BEN42=BCO29)*(BEQ3:BEQ42=BCO28)*(BEX3:BEX42="D"))+SUMPRODUCT((BEN3:BEN42=BCO30)*(BEQ3:BEQ42=BCO29)*(BEX3:BEX42="D"))+SUMPRODUCT((BEN3:BEN42=BCO27)*(BEQ3:BEQ42=BCO29)*(BEX3:BEX42="D"))+SUMPRODUCT((BEN3:BEN42=BCO28)*(BEQ3:BEQ42=BCO29)*(BEX3:BEX42="D")),"")</f>
        <v/>
      </c>
      <c r="BCR29" s="255" t="str">
        <f ca="1">IF(BCO29&lt;&gt;"",SUMPRODUCT((BEN3:BEN42=BCO29)*(BEQ3:BEQ42=BCO30)*(BEX3:BEX42="L"))+SUMPRODUCT((BEN3:BEN42=BCO29)*(BEQ3:BEQ42=BCO27)*(BEX3:BEX42="L"))+SUMPRODUCT((BEN3:BEN42=BCO29)*(BEQ3:BEQ42=BCO28)*(BEX3:BEX42="L"))+SUMPRODUCT((BEN3:BEN42=BCO30)*(BEQ3:BEQ42=BCO29)*(BEY3:BEY42="L"))+SUMPRODUCT((BEN3:BEN42=BCO27)*(BEQ3:BEQ42=BCO29)*(BEY3:BEY42="L"))+SUMPRODUCT((BEN3:BEN42=BCO28)*(BEQ3:BEQ42=BCO29)*(BEY3:BEY42="L")),"")</f>
        <v/>
      </c>
      <c r="BCS29" s="255">
        <f ca="1">IF(BCO29&lt;&gt;"",VLOOKUP(BCO29,AZT4:AZX29,5,FALSE),0)</f>
        <v>0</v>
      </c>
      <c r="BCT29" s="255">
        <f ca="1">IF(BCO29&lt;&gt;"",VLOOKUP(BCO29,AZT4:AZY29,6,FALSE),0)</f>
        <v>0</v>
      </c>
      <c r="BCU29" s="255">
        <f ca="1">BCS29-BCT29+1000</f>
        <v>1000</v>
      </c>
      <c r="BCV29" s="255">
        <f ca="1">IF(BCO29&lt;&gt;"",VLOOKUP(BCO29,AZT4:BAA29,8,FALSE),0)</f>
        <v>0</v>
      </c>
      <c r="BCW29" s="255">
        <f ca="1">IF(BCO29&lt;&gt;"",VLOOKUP(BCO29,AZT4:BAB29,9,FALSE),0)</f>
        <v>0</v>
      </c>
      <c r="BCX29" s="255" t="str">
        <f ca="1">IF(BCO29&lt;&gt;"",BCV29-BCW29+1000,"")</f>
        <v/>
      </c>
      <c r="BCY29" s="255" t="str">
        <f ca="1">IF(BCO29&lt;&gt;"",VLOOKUP(BCO29,AZT25:AZX29,5,FALSE),"")</f>
        <v/>
      </c>
      <c r="BCZ29" s="255" t="str">
        <f ca="1">IF(BCO29&lt;&gt;"",VLOOKUP(BCO29,AZT25:BAA29,8,FALSE),"")</f>
        <v/>
      </c>
      <c r="BDA29" s="255" t="str">
        <f ca="1">IF(BCO29&lt;&gt;"",VLOOKUP(BCO29,AZT25:BAH29,15,FALSE),"")</f>
        <v/>
      </c>
      <c r="BDB29" s="255" t="str">
        <f ca="1">IF(BCO29&lt;&gt;"",SUMPRODUCT((BEN3:BEN42=BCO29)*(BEQ3:BEQ42=BCO30)*BET3:BET42)+SUMPRODUCT((BEN3:BEN42=BCO29)*(BEQ3:BEQ42=BCO27)*BET3:BET42)+SUMPRODUCT((BEN3:BEN42=BCO29)*(BEQ3:BEQ42=BCO28)*BET3:BET42)+SUMPRODUCT((BEN3:BEN42=BCO30)*(BEQ3:BEQ42=BCO29)*BEU3:BEU42)+SUMPRODUCT((BEN3:BEN42=BCO27)*(BEQ3:BEQ42=BCO29)*BEU3:BEU42)+SUMPRODUCT((BEN3:BEN42=BCO28)*(BEQ3:BEQ42=BCO29)*BEU3:BEU42),"")</f>
        <v/>
      </c>
      <c r="BDC29" s="255" t="str">
        <f ca="1">IF(BCO29&lt;&gt;"",SUMPRODUCT((BEN3:BEN42=BCO29)*(BEQ3:BEQ42=BCO30)*BEV3:BEV42)+SUMPRODUCT((BEN3:BEN42=BCO29)*(BEQ3:BEQ42=BCO27)*BEV3:BEV42)+SUMPRODUCT((BEN3:BEN42=BCO29)*(BEQ3:BEQ42=BCO28)*BEV3:BEV42)+SUMPRODUCT((BEN3:BEN42=BCO30)*(BEQ3:BEQ42=BCO29)*BEW3:BEW42)+SUMPRODUCT((BEN3:BEN42=BCO27)*(BEQ3:BEQ42=BCO29)*BEW3:BEW42)+SUMPRODUCT((BEN3:BEN42=BCO28)*(BEQ3:BEQ42=BCO29)*BEW3:BEW42),"")</f>
        <v/>
      </c>
      <c r="BDD29" s="255" t="str">
        <f ca="1">IF(BCO29&lt;&gt;"",BCP29*4+BCQ29*2+BDB29+BDC29,"")</f>
        <v/>
      </c>
      <c r="BDE29" s="255" t="str">
        <f ca="1">IF(BCO29&lt;&gt;"",RANK(BDD29,BDD27:BDD30),"")</f>
        <v/>
      </c>
      <c r="BDF29" s="255">
        <f ca="1">SUMPRODUCT((BDD27:BDD30=BDD29)*(BCU27:BCU30&gt;BCU29))</f>
        <v>0</v>
      </c>
      <c r="BDG29" s="255">
        <f ca="1">SUMPRODUCT((BDD27:BDD30=BDD29)*(BCU27:BCU30=BCU29)*(BCX27:BCX30&gt;BCX29))</f>
        <v>0</v>
      </c>
      <c r="BDH29" s="255">
        <f ca="1">SUMPRODUCT((BDD25:BDD29=BDD29)*(BCU25:BCU29=BCU29)*(BCX25:BCX29=BCX29)*(BCY25:BCY29&gt;BCY29))</f>
        <v>0</v>
      </c>
      <c r="BDI29" s="255">
        <f ca="1">SUMPRODUCT((BDD25:BDD29=BDD29)*(BCU25:BCU29=BCU29)*(BCX25:BCX29=BCX29)*(BCY25:BCY29=BCY29)*(BCZ25:BCZ29&gt;BCZ29))</f>
        <v>0</v>
      </c>
      <c r="BDJ29" s="255">
        <f ca="1">SUMPRODUCT((BDD25:BDD29=BDD29)*(BCU25:BCU29=BCU29)*(BCX25:BCX29=BCX29)*(BCY25:BCY29=BCY29)*(BCZ25:BCZ29=BCZ29)*(BDA25:BDA29&gt;BDA29))</f>
        <v>0</v>
      </c>
      <c r="BDK29" s="255" t="str">
        <f t="shared" ca="1" si="1559"/>
        <v/>
      </c>
      <c r="BDL29" s="255" t="str">
        <f ca="1">IF(BCO29&lt;&gt;"",INDEX(BCO27:BCO29,MATCH(5,BDK27:BDK29,0),0),"")</f>
        <v/>
      </c>
      <c r="BDM29" s="255" t="str">
        <f ca="1">IF(BAQ26&lt;&gt;"",BAQ26,"")</f>
        <v/>
      </c>
      <c r="BDN29" s="255">
        <f ca="1">SUMPRODUCT((BEN3:BEN42=BDM29)*(BEQ3:BEQ42=BDM30)*(BEX3:BEX42="W"))+SUMPRODUCT((BEN3:BEN42=BDM29)*(BEQ3:BEQ42=BDM31)*(BEX3:BEX42="W"))+SUMPRODUCT((BEN3:BEN42=BDM29)*(BEQ3:BEQ42=BDM28)*(BEX3:BEX42="W"))+SUMPRODUCT((BEN3:BEN42=BDM30)*(BEQ3:BEQ42=BDM29)*(BEY3:BEY42="W"))+SUMPRODUCT((BEN3:BEN42=BDM31)*(BEQ3:BEQ42=BDM29)*(BEY3:BEY42="W"))+SUMPRODUCT((BEN3:BEN42=BDM28)*(BEQ3:BEQ42=BDM29)*(BEY3:BEY42="W"))</f>
        <v>0</v>
      </c>
      <c r="BDO29" s="255">
        <f ca="1">SUMPRODUCT((BEN3:BEN42=BDM29)*(BEQ3:BEQ42=BDM30)*(BEX3:BEX42="D"))+SUMPRODUCT((BEN3:BEN42=BDM29)*(BEQ3:BEQ42=BDM31)*(BEX3:BEX42="D"))+SUMPRODUCT((BEN3:BEN42=BDM29)*(BEQ3:BEQ42=BDM28)*(BEX3:BEX42="D"))+SUMPRODUCT((BEN3:BEN42=BDM30)*(BEQ3:BEQ42=BDM29)*(BEX3:BEX42="D"))+SUMPRODUCT((BEN3:BEN42=BDM31)*(BEQ3:BEQ42=BDM29)*(BEX3:BEX42="D"))+SUMPRODUCT((BEN3:BEN42=BDM28)*(BEQ3:BEQ42=BDM29)*(BEX3:BEX42="D"))</f>
        <v>0</v>
      </c>
      <c r="BDP29" s="255">
        <f ca="1">SUMPRODUCT((BEN3:BEN42=BDM29)*(BEQ3:BEQ42=BDM30)*(BEX3:BEX42="L"))+SUMPRODUCT((BEN3:BEN42=BDM29)*(BEQ3:BEQ42=BDM31)*(BEX3:BEX42="L"))+SUMPRODUCT((BEN3:BEN42=BDM29)*(BEQ3:BEQ42=BDM28)*(BEX3:BEX42="L"))+SUMPRODUCT((BEN3:BEN42=BDM30)*(BEQ3:BEQ42=BDM29)*(BEY3:BEY42="L"))+SUMPRODUCT((BEN3:BEN42=BDM31)*(BEQ3:BEQ42=BDM29)*(BEY3:BEY42="L"))+SUMPRODUCT((BEN3:BEN42=BDM28)*(BEQ3:BEQ42=BDM29)*(BEY3:BEY42="L"))</f>
        <v>0</v>
      </c>
      <c r="BDQ29" s="255">
        <f ca="1">IF(BDM29&lt;&gt;"",VLOOKUP(BDM29,AZT4:AZX29,5,FALSE),0)</f>
        <v>0</v>
      </c>
      <c r="BDR29" s="255">
        <f ca="1">IF(BDM29&lt;&gt;"",VLOOKUP(BDM29,AZT4:AZY29,6,FALSE),0)</f>
        <v>0</v>
      </c>
      <c r="BDS29" s="255">
        <f ca="1">BDQ29-BDR29+1000</f>
        <v>1000</v>
      </c>
      <c r="BDT29" s="255">
        <f ca="1">IF(BDM29&lt;&gt;"",VLOOKUP(BDM29,AZT4:BAA29,8,FALSE),0)</f>
        <v>0</v>
      </c>
      <c r="BDU29" s="255">
        <f ca="1">IF(BDM29&lt;&gt;"",VLOOKUP(BDM29,AZT4:BAB29,9,FALSE),0)</f>
        <v>0</v>
      </c>
      <c r="BDV29" s="255">
        <f t="shared" ref="BDV29" ca="1" si="1638">BDT29-BDU29+1000</f>
        <v>1000</v>
      </c>
      <c r="BDW29" s="255" t="str">
        <f ca="1">IF(BDM29&lt;&gt;"",VLOOKUP(BDM29,AZT25:AZX29,5,FALSE),"")</f>
        <v/>
      </c>
      <c r="BDX29" s="255" t="str">
        <f ca="1">IF(BDM29&lt;&gt;"",VLOOKUP(BDM29,AZT25:BAA29,8,FALSE),"")</f>
        <v/>
      </c>
      <c r="BDY29" s="255" t="str">
        <f ca="1">IF(BDM29&lt;&gt;"",VLOOKUP(BDM29,AZT25:BAH29,15,FALSE),"")</f>
        <v/>
      </c>
      <c r="BDZ29" s="255">
        <f ca="1">SUMPRODUCT((BEN3:BEN42=BDM29)*(BEQ3:BEQ42=BDM30)*BET3:BET42)+SUMPRODUCT((BEN3:BEN42=BDM29)*(BEQ3:BEQ42=BDM31)*BET3:BET42)+SUMPRODUCT((BEN3:BEN42=BDM29)*(BEQ3:BEQ42=BDM28)*BET3:BET42)+SUMPRODUCT((BEN3:BEN42=BDM30)*(BEQ3:BEQ42=BDM29)*BEU3:BEU42)+SUMPRODUCT((BEN3:BEN42=BDM31)*(BEQ3:BEQ42=BDM29)*BEU3:BEU42)+SUMPRODUCT((BEN3:BEN42=BDM28)*(BEQ3:BEQ42=BDM29)*BEU3:BEU42)</f>
        <v>0</v>
      </c>
      <c r="BEA29" s="255">
        <f ca="1">SUMPRODUCT((BEN3:BEN42=BDM29)*(BEQ3:BEQ42=BDM30)*BEV3:BEV42)+SUMPRODUCT((BEN3:BEN42=BDM29)*(BEQ3:BEQ42=BDM31)*BEV3:BEV42)+SUMPRODUCT((BEN3:BEN42=BDM29)*(BEQ3:BEQ42=BDM28)*BEV3:BEV42)+SUMPRODUCT((BEN3:BEN42=BDM30)*(BEQ3:BEQ42=BDM29)*BEW3:BEW42)+SUMPRODUCT((BEN3:BEN42=BDM31)*(BEQ3:BEQ42=BDM29)*BEW3:BEW42)+SUMPRODUCT((BEN3:BEN42=BDM28)*(BEQ3:BEQ42=BDM29)*BEW3:BEW42)</f>
        <v>0</v>
      </c>
      <c r="BEB29" s="255">
        <f t="shared" ref="BEB29" ca="1" si="1639">BDN29*4+BDO29*2+BDZ29+BEA29</f>
        <v>0</v>
      </c>
      <c r="BEC29" s="255" t="str">
        <f ca="1">IF(BDM29&lt;&gt;"",RANK(BEB29,BEB28:BEB31),"")</f>
        <v/>
      </c>
      <c r="BED29" s="255">
        <f ca="1">SUMPRODUCT((BEB28:BEB31=BEB29)*(BDS28:BDS31&gt;BDS29))</f>
        <v>0</v>
      </c>
      <c r="BEE29" s="255">
        <f ca="1">SUMPRODUCT((BEB28:BEB31=BEB29)*(BDS28:BDS31=BDS29)*(BDV28:BDV31&gt;BDV29))</f>
        <v>0</v>
      </c>
      <c r="BEF29" s="255">
        <f ca="1">SUMPRODUCT((BEB25:BEB29=BEB29)*(BDS25:BDS29=BDS29)*(BDV25:BDV29=BDV29)*(BDW25:BDW29&gt;BDW29))</f>
        <v>0</v>
      </c>
      <c r="BEG29" s="255">
        <f ca="1">SUMPRODUCT((BEB25:BEB29=BEB29)*(BDS25:BDS29=BDS29)*(BDV25:BDV29=BDV29)*(BDW25:BDW29=BDW29)*(BDX25:BDX29&gt;BDX29))</f>
        <v>0</v>
      </c>
      <c r="BEH29" s="255">
        <f ca="1">SUMPRODUCT((BEB25:BEB29=BEB29)*(BDS25:BDS29=BDS29)*(BDV25:BDV29=BDV29)*(BDW25:BDW29=BDW29)*(BDX25:BDX29=BDX29)*(BDY25:BDY29&gt;BDY29))</f>
        <v>0</v>
      </c>
      <c r="BEI29" s="255" t="str">
        <f t="shared" ca="1" si="1602"/>
        <v/>
      </c>
      <c r="BEJ29" s="255" t="str">
        <f ca="1">IF(BDM28&lt;&gt;"",IF(BDM28=BEJ28,BDM29,BDM28),"")</f>
        <v/>
      </c>
      <c r="BEK29" s="255" t="str">
        <f ca="1">IF(BEJ29&lt;&gt;"",BEJ29,IF(BDL29&lt;&gt;"",BDL29,IF(BCN29&lt;&gt;"",BCN29,IF(BBP29&lt;&gt;"",BBP29,BAL29))))</f>
        <v>Ireland</v>
      </c>
      <c r="BEL29" s="255">
        <v>5</v>
      </c>
      <c r="BEM29" s="255">
        <v>27</v>
      </c>
      <c r="BEN29" s="255" t="str">
        <f t="shared" si="90"/>
        <v>Argentina</v>
      </c>
      <c r="BEO29" s="255" t="str">
        <f ca="1">IF(OFFSET('All Players'!$W36,0,BEO$1)&lt;&gt;"",OFFSET('All Players'!$W36,0,BEO$1),"")</f>
        <v/>
      </c>
      <c r="BEP29" s="255" t="str">
        <f ca="1">IF(OFFSET('All Players'!$Y36,0,BEO$1)&lt;&gt;"",OFFSET('All Players'!$Y36,0,BEO$1),"")</f>
        <v/>
      </c>
      <c r="BEQ29" s="255" t="str">
        <f t="shared" si="91"/>
        <v>Tonga</v>
      </c>
      <c r="BER29" s="255" t="str">
        <f ca="1">IF(OFFSET('All Players'!$AA36,0,BEQ$1)&lt;&gt;"",OFFSET('All Players'!$AA36,0,BEQ$1),"")</f>
        <v/>
      </c>
      <c r="BES29" s="255" t="str">
        <f ca="1">IF(OFFSET('All Players'!$AC36,0,BER$1)&lt;&gt;"",OFFSET('All Players'!$AC36,0,BER$1),"")</f>
        <v/>
      </c>
      <c r="BET29" s="255">
        <f t="shared" ca="1" si="92"/>
        <v>0</v>
      </c>
      <c r="BEU29" s="255">
        <f t="shared" ca="1" si="93"/>
        <v>0</v>
      </c>
      <c r="BEV29" s="255">
        <f t="shared" ca="1" si="94"/>
        <v>0</v>
      </c>
      <c r="BEW29" s="255">
        <f t="shared" ca="1" si="95"/>
        <v>0</v>
      </c>
      <c r="BEX29" s="255" t="str">
        <f t="shared" ca="1" si="96"/>
        <v/>
      </c>
      <c r="BEY29" s="255" t="str">
        <f t="shared" ca="1" si="97"/>
        <v/>
      </c>
      <c r="BEZ29" s="255">
        <f ca="1">VLOOKUP(BFA29,BJR25:BJS29,2,FALSE)</f>
        <v>2</v>
      </c>
      <c r="BFA29" s="255" t="s">
        <v>47</v>
      </c>
      <c r="BFB29" s="255">
        <f t="shared" ca="1" si="1348"/>
        <v>0</v>
      </c>
      <c r="BFC29" s="255">
        <f t="shared" ca="1" si="1349"/>
        <v>0</v>
      </c>
      <c r="BFD29" s="255">
        <f t="shared" ca="1" si="1350"/>
        <v>0</v>
      </c>
      <c r="BFE29" s="255">
        <f t="shared" ca="1" si="1351"/>
        <v>0</v>
      </c>
      <c r="BFF29" s="255">
        <f t="shared" ca="1" si="1493"/>
        <v>0</v>
      </c>
      <c r="BFG29" s="255">
        <f t="shared" ca="1" si="1352"/>
        <v>1000</v>
      </c>
      <c r="BFH29" s="255">
        <f t="shared" ca="1" si="1494"/>
        <v>0</v>
      </c>
      <c r="BFI29" s="255">
        <f t="shared" ca="1" si="1495"/>
        <v>0</v>
      </c>
      <c r="BFJ29" s="255">
        <f t="shared" ca="1" si="1353"/>
        <v>1000</v>
      </c>
      <c r="BFK29" s="255">
        <f t="shared" ca="1" si="1354"/>
        <v>0</v>
      </c>
      <c r="BFL29" s="255">
        <f ca="1">SUMIF(BJU:BJU,BFA29,BKA:BKA)+SUMIF(BJX:BJX,BFA29,BKB:BKB)</f>
        <v>0</v>
      </c>
      <c r="BFM29" s="255">
        <f ca="1">SUMIF(BJU:BJU,BFA29,BKC:BKC)+SUMIF(BJX:BJX,BFA29,BKD:BKD)</f>
        <v>0</v>
      </c>
      <c r="BFN29" s="255">
        <f t="shared" ca="1" si="1355"/>
        <v>0</v>
      </c>
      <c r="BFO29" s="255">
        <v>17</v>
      </c>
      <c r="BFP29" s="255">
        <f t="shared" ca="1" si="1496"/>
        <v>1</v>
      </c>
      <c r="BFR29" s="255">
        <f ca="1">RANK(BFN29,BFN$25:BFN$29)+COUNTIF(BFN$25:BFN29,BFN29)-1</f>
        <v>5</v>
      </c>
      <c r="BFS29" s="255" t="str">
        <f ca="1">INDEX(BFA$25:BFA$29,MATCH(5,BFR$25:BFR$29,0),0)</f>
        <v>Romania</v>
      </c>
      <c r="BFT29" s="255">
        <f t="shared" ca="1" si="1497"/>
        <v>1</v>
      </c>
      <c r="BFU29" s="255" t="str">
        <f ca="1">IF(AND(BFU28&lt;&gt;"",BFT29=1),BFS29,"")</f>
        <v>Romania</v>
      </c>
      <c r="BFZ29" s="255" t="str">
        <f t="shared" ca="1" si="1498"/>
        <v>Romania</v>
      </c>
      <c r="BGA29" s="255">
        <f ca="1">SUMPRODUCT((BJU3:BJU42=BFZ29)*(BJX3:BJX42=BFZ25)*(BKE3:BKE42="W"))+SUMPRODUCT((BJU3:BJU42=BFZ29)*(BJX3:BJX42=BFZ26)*(BKE3:BKE42="W"))+SUMPRODUCT((BJU3:BJU42=BFZ29)*(BJX3:BJX42=BFZ27)*(BKE3:BKE42="W"))+SUMPRODUCT((BJU3:BJU42=BFZ29)*(BJX3:BJX42=BFZ28)*(BKE3:BKE42="W"))+SUMPRODUCT((BJU3:BJU42=BFZ25)*(BJX3:BJX42=BFZ29)*(BKF3:BKF42="W"))+SUMPRODUCT((BJU3:BJU42=BFZ26)*(BJX3:BJX42=BFZ29)*(BKF3:BKF42="W"))+SUMPRODUCT((BJU3:BJU42=BFZ27)*(BJX3:BJX42=BFZ29)*(BKF3:BKF42="W"))+SUMPRODUCT((BJU3:BJU42=BFZ28)*(BJX3:BJX42=BFZ29)*(BKF3:BKF42="W"))</f>
        <v>0</v>
      </c>
      <c r="BGB29" s="255">
        <f ca="1">SUMPRODUCT((BJU3:BJU42=BFZ29)*(BJX3:BJX42=BFZ25)*(BKE3:BKE42="D"))+SUMPRODUCT((BJU3:BJU42=BFZ29)*(BJX3:BJX42=BFZ26)*(BKE3:BKE42="D"))+SUMPRODUCT((BJU3:BJU42=BFZ29)*(BJX3:BJX42=BFZ27)*(BKE3:BKE42="D"))+SUMPRODUCT((BJU3:BJU42=BFZ29)*(BJX3:BJX42=BFZ28)*(BKE3:BKE42="D"))+SUMPRODUCT((BJU3:BJU42=BFZ25)*(BJX3:BJX42=BFZ29)*(BKE3:BKE42="D"))+SUMPRODUCT((BJU3:BJU42=BFZ26)*(BJX3:BJX42=BFZ29)*(BKE3:BKE42="D"))+SUMPRODUCT((BJU3:BJU42=BFZ27)*(BJX3:BJX42=BFZ29)*(BKE3:BKE42="D"))+SUMPRODUCT((BJU3:BJU42=BFZ28)*(BJX3:BJX42=BFZ29)*(BKE3:BKE42="D"))</f>
        <v>0</v>
      </c>
      <c r="BGC29" s="255">
        <f ca="1">SUMPRODUCT((BJU3:BJU42=BFZ29)*(BJX3:BJX42=BFZ25)*(BKE3:BKE42="L"))+SUMPRODUCT((BJU3:BJU42=BFZ29)*(BJX3:BJX42=BFZ26)*(BKE3:BKE42="L"))+SUMPRODUCT((BJU3:BJU42=BFZ29)*(BJX3:BJX42=BFZ27)*(BKE3:BKE42="L"))+SUMPRODUCT((BJU3:BJU42=BFZ29)*(BJX3:BJX42=BFZ28)*(BKE3:BKE42="L"))+SUMPRODUCT((BJU3:BJU42=BFZ25)*(BJX3:BJX42=BFZ29)*(BKF3:BKF42="L"))+SUMPRODUCT((BJU3:BJU42=BFZ26)*(BJX3:BJX42=BFZ29)*(BKF3:BKF42="L"))+SUMPRODUCT((BJU3:BJU42=BFZ27)*(BJX3:BJX42=BFZ29)*(BKF3:BKF42="L"))+SUMPRODUCT((BJU3:BJU42=BFZ28)*(BJX3:BJX42=BFZ29)*(BKF3:BKF42="L"))</f>
        <v>0</v>
      </c>
      <c r="BGD29" s="255">
        <f ca="1">IF(BFZ29&lt;&gt;"",VLOOKUP(BFZ29,BFA4:BFE29,5,FALSE),0)</f>
        <v>0</v>
      </c>
      <c r="BGE29" s="255">
        <f ca="1">IF(BFZ29&lt;&gt;"",VLOOKUP(BFZ29,BFA4:BFF29,6,FALSE),0)</f>
        <v>0</v>
      </c>
      <c r="BGF29" s="255">
        <f ca="1">BGD29-BGE29+1000</f>
        <v>1000</v>
      </c>
      <c r="BGG29" s="255">
        <f ca="1">IF(BFZ29&lt;&gt;"",VLOOKUP(BFZ29,BFA4:BFH29,8,FALSE),0)</f>
        <v>0</v>
      </c>
      <c r="BGH29" s="255">
        <f ca="1">IF(BFZ29&lt;&gt;"",VLOOKUP(BFZ29,BFA4:BFI29,9,FALSE),0)</f>
        <v>0</v>
      </c>
      <c r="BGI29" s="255">
        <f ca="1">IF(BFZ29&lt;&gt;"",BGG29-BGH29+1000,"")</f>
        <v>1000</v>
      </c>
      <c r="BGJ29" s="255">
        <f ca="1">IF(BFZ29&lt;&gt;"",VLOOKUP(BFZ29,BFA25:BFE29,5,FALSE),"")</f>
        <v>0</v>
      </c>
      <c r="BGK29" s="255">
        <f ca="1">IF(BFZ29&lt;&gt;"",VLOOKUP(BFZ29,BFA25:BFH29,8,FALSE),"")</f>
        <v>0</v>
      </c>
      <c r="BGL29" s="255">
        <f ca="1">IF(BFZ29&lt;&gt;"",VLOOKUP(BFZ29,BFA25:BFO29,15,FALSE),"")</f>
        <v>17</v>
      </c>
      <c r="BGM29" s="255">
        <f ca="1">SUMPRODUCT((BJU3:BJU42=BFZ29)*(BJX3:BJX42=BFZ25)*BKA3:BKA42)+SUMPRODUCT((BJU3:BJU42=BFZ29)*(BJX3:BJX42=BFZ26)*BKA3:BKA42)+SUMPRODUCT((BJU3:BJU42=BFZ29)*(BJX3:BJX42=BFZ27)*BKA3:BKA42)+SUMPRODUCT((BJU3:BJU42=BFZ29)*(BJX3:BJX42=BFZ28)*BKA3:BKA42)+SUMPRODUCT((BJU3:BJU42=BFZ25)*(BJX3:BJX42=BFZ29)*BKB3:BKB42)+SUMPRODUCT((BJU3:BJU42=BFZ26)*(BJX3:BJX42=BFZ29)*BKB3:BKB42)+SUMPRODUCT((BJU3:BJU42=BFZ27)*(BJX3:BJX42=BFZ29)*BKB3:BKB42)+SUMPRODUCT((BJU3:BJU42=BFZ28)*(BJX3:BJX42=BFZ29)*BKB3:BKB42)</f>
        <v>0</v>
      </c>
      <c r="BGN29" s="255">
        <f ca="1">SUMPRODUCT((BJU3:BJU42=BFZ29)*(BJX3:BJX42=BFZ25)*BKC3:BKC42)+SUMPRODUCT((BJU3:BJU42=BFZ29)*(BJX3:BJX42=BFZ26)*BKC3:BKC42)+SUMPRODUCT((BJU3:BJU42=BFZ29)*(BJX3:BJX42=BFZ27)*BKC3:BKC42)+SUMPRODUCT((BJU3:BJU42=BFZ29)*(BJX3:BJX42=BFZ28)*BKC3:BKC42)+SUMPRODUCT((BJU3:BJU42=BFZ25)*(BJX3:BJX42=BFZ29)*BKD3:BKD42)+SUMPRODUCT((BJU3:BJU42=BFZ26)*(BJX3:BJX42=BFZ29)*BKD3:BKD42)+SUMPRODUCT((BJU3:BJU42=BFZ27)*(BJX3:BJX42=BFZ29)*BKD3:BKD42)+SUMPRODUCT((BJU3:BJU42=BFZ28)*(BJX3:BJX42=BFZ29)*BKD3:BKD42)</f>
        <v>0</v>
      </c>
      <c r="BGO29" s="255">
        <f ca="1">IF(BFZ29&lt;&gt;"",BGA29*4+BGB29*2+BGM29+BGN29,"")</f>
        <v>0</v>
      </c>
      <c r="BGP29" s="255">
        <f ca="1">IF(BFZ29&lt;&gt;"",RANK(BGO29,BGO25:BGO29),"")</f>
        <v>1</v>
      </c>
      <c r="BGQ29" s="255">
        <f ca="1">SUMPRODUCT((BGO25:BGO29=BGO29)*(BGF25:BGF29&gt;BGF29))</f>
        <v>0</v>
      </c>
      <c r="BGR29" s="255">
        <f ca="1">SUMPRODUCT((BGO25:BGO29=BGO29)*(BGF25:BGF29=BGF29)*(BGI25:BGI29&gt;BGI29))</f>
        <v>0</v>
      </c>
      <c r="BGS29" s="255">
        <f ca="1">SUMPRODUCT((BGO25:BGO29=BGO29)*(BGF25:BGF29=BGF29)*(BGI25:BGI29=BGI29)*(BGJ25:BGJ29&gt;BGJ29))</f>
        <v>0</v>
      </c>
      <c r="BGT29" s="255">
        <f ca="1">SUMPRODUCT((BGO25:BGO29=BGO29)*(BGF25:BGF29=BGF29)*(BGI25:BGI29=BGI29)*(BGJ25:BGJ29=BGJ29)*(BGK25:BGK29&gt;BGK29))</f>
        <v>0</v>
      </c>
      <c r="BGU29" s="255">
        <f ca="1">SUMPRODUCT((BGO25:BGO29=BGO29)*(BGF25:BGF29=BGF29)*(BGI25:BGI29=BGI29)*(BGJ25:BGJ29=BGJ29)*(BGK25:BGK29=BGK29)*(BGL25:BGL29&gt;BGL29))</f>
        <v>1</v>
      </c>
      <c r="BGV29" s="255">
        <f t="shared" ca="1" si="1356"/>
        <v>2</v>
      </c>
      <c r="BGW29" s="255" t="str">
        <f ca="1">IF(BFZ29&lt;&gt;"",INDEX(BFZ25:BFZ29,MATCH(5,BGV25:BGV29,0),0),"")</f>
        <v>Ireland</v>
      </c>
      <c r="BGX29" s="255" t="str">
        <f ca="1">IF(BFV28&lt;&gt;"",BFV28,"")</f>
        <v/>
      </c>
      <c r="BGY29" s="255" t="str">
        <f ca="1">IF(BGX29&lt;&gt;"",SUMPRODUCT((BJU3:BJU42=BGX29)*(BJX3:BJX42=BGX26)*(BKE3:BKE42="W"))+SUMPRODUCT((BJU3:BJU42=BGX29)*(BJX3:BJX42=BGX27)*(BKE3:BKE42="W"))+SUMPRODUCT((BJU3:BJU42=BGX29)*(BJX3:BJX42=BGX28)*(BKE3:BKE42="W"))+SUMPRODUCT((BJU3:BJU42=BGX26)*(BJX3:BJX42=BGX29)*(BKE3:BKE42="W"))+SUMPRODUCT((BJU3:BJU42=BGX27)*(BJX3:BJX42=BGX29)*(BKE3:BKE42="W"))+SUMPRODUCT((BJU3:BJU42=BGX28)*(BJX3:BJX42=BGX29)*(BKE3:BKE42="W")),"")</f>
        <v/>
      </c>
      <c r="BGZ29" s="255" t="str">
        <f ca="1">IF(BGX29&lt;&gt;"",SUMPRODUCT((BJU3:BJU42=BGX29)*(BJX3:BJX42=BGX26)*(BKE3:BKE42="D"))+SUMPRODUCT((BJU3:BJU42=BGX29)*(BJX3:BJX42=BGX27)*(BKE3:BKE42="D"))+SUMPRODUCT((BJU3:BJU42=BGX29)*(BJX3:BJX42=BGX28)*(BKE3:BKE42="D"))+SUMPRODUCT((BJU3:BJU42=BGX26)*(BJX3:BJX42=BGX29)*(BKE3:BKE42="D"))+SUMPRODUCT((BJU3:BJU42=BGX27)*(BJX3:BJX42=BGX29)*(BKE3:BKE42="D"))+SUMPRODUCT((BJU3:BJU42=BGX28)*(BJX3:BJX42=BGX29)*(BKE3:BKE42="D")),"")</f>
        <v/>
      </c>
      <c r="BHA29" s="255" t="str">
        <f ca="1">IF(BGX29&lt;&gt;"",SUMPRODUCT((BJU3:BJU42=BGX29)*(BJX3:BJX42=BGX26)*(BKE3:BKE42="L"))+SUMPRODUCT((BJU3:BJU42=BGX29)*(BJX3:BJX42=BGX27)*(BKE3:BKE42="L"))+SUMPRODUCT((BJU3:BJU42=BGX29)*(BJX3:BJX42=BGX28)*(BKE3:BKE42="L"))+SUMPRODUCT((BJU3:BJU42=BGX26)*(BJX3:BJX42=BGX29)*(BKE3:BKE42="L"))+SUMPRODUCT((BJU3:BJU42=BGX27)*(BJX3:BJX42=BGX29)*(BKE3:BKE42="L"))+SUMPRODUCT((BJU3:BJU42=BGX28)*(BJX3:BJX42=BGX29)*(BKE3:BKE42="L")),"")</f>
        <v/>
      </c>
      <c r="BHB29" s="255">
        <f ca="1">IF(BGX29&lt;&gt;"",VLOOKUP(BGX29,BFA4:BFE29,5,FALSE),0)</f>
        <v>0</v>
      </c>
      <c r="BHC29" s="255">
        <f ca="1">IF(BGX29&lt;&gt;"",VLOOKUP(BGX29,BFA4:BFF29,6,FALSE),0)</f>
        <v>0</v>
      </c>
      <c r="BHD29" s="255">
        <f ca="1">BHB29-BHC29+1000</f>
        <v>1000</v>
      </c>
      <c r="BHE29" s="255">
        <f ca="1">IF(BGX29&lt;&gt;"",VLOOKUP(BGX29,BFA4:BFH29,8,FALSE),0)</f>
        <v>0</v>
      </c>
      <c r="BHF29" s="255">
        <f ca="1">IF(BGX29&lt;&gt;"",VLOOKUP(BGX29,BFA4:BFI29,9,FALSE),0)</f>
        <v>0</v>
      </c>
      <c r="BHG29" s="255" t="str">
        <f ca="1">IF(BGX29&lt;&gt;"",BHE29-BHF29+1000,"")</f>
        <v/>
      </c>
      <c r="BHH29" s="255" t="str">
        <f ca="1">IF(BGX29&lt;&gt;"",VLOOKUP(BGX29,BFA25:BFE29,5,FALSE),"")</f>
        <v/>
      </c>
      <c r="BHI29" s="255" t="str">
        <f ca="1">IF(BGX29&lt;&gt;"",VLOOKUP(BGX29,BFA25:BFH29,8,FALSE),"")</f>
        <v/>
      </c>
      <c r="BHJ29" s="255" t="str">
        <f ca="1">IF(BGX29&lt;&gt;"",VLOOKUP(BGX29,BFA25:BFO29,15,FALSE),"")</f>
        <v/>
      </c>
      <c r="BHK29" s="255" t="str">
        <f ca="1">IF(BGX29&lt;&gt;"",SUMPRODUCT((BJU3:BJU42=BGX29)*(BJX3:BJX42=BGX26)*BKA3:BKA42)+SUMPRODUCT((BJU3:BJU42=BGX29)*(BJX3:BJX42=BGX27)*BKA3:BKA42)+SUMPRODUCT((BJU3:BJU42=BGX29)*(BJX3:BJX42=BGX28)*BKA3:BKA42)+SUMPRODUCT((BJU3:BJU42=BGX26)*(BJX3:BJX42=BGX29)*BKB3:BKB42)+SUMPRODUCT((BJU3:BJU42=BGX27)*(BJX3:BJX42=BGX29)*BKB3:BKB42)+SUMPRODUCT((BJU3:BJU42=BGX28)*(BJX3:BJX42=BGX29)*BKB3:BKB42),"")</f>
        <v/>
      </c>
      <c r="BHL29" s="255" t="str">
        <f ca="1">IF(BGX29&lt;&gt;"",SUMPRODUCT((BJU3:BJU42=BGX29)*(BJX3:BJX42=BGX26)*BKC3:BKC42)+SUMPRODUCT((BJU3:BJU42=BGX29)*(BJX3:BJX42=BGX27)*BKC3:BKC42)+SUMPRODUCT((BJU3:BJU42=BGX29)*(BJX3:BJX42=BGX28)*BKC3:BKC42)+SUMPRODUCT((BJU3:BJU42=BGX26)*(BJX3:BJX42=BGX29)*BKD3:BKD42)+SUMPRODUCT((BJU3:BJU42=BGX27)*(BJX3:BJX42=BGX29)*BKD3:BKD42)+SUMPRODUCT((BJU3:BJU42=BGX28)*(BJX3:BJX42=BGX29)*BKD3:BKD42),"")</f>
        <v/>
      </c>
      <c r="BHM29" s="255" t="str">
        <f ca="1">IF(BGX29&lt;&gt;"",BGY29*4+BGZ29*2+BHK29+BHL29,"")</f>
        <v/>
      </c>
      <c r="BHN29" s="255" t="str">
        <f ca="1">IF(BGX29&lt;&gt;"",RANK(BHM29,BHM26:BHM29),"")</f>
        <v/>
      </c>
      <c r="BHO29" s="255">
        <f ca="1">SUMPRODUCT((BHM26:BHM29=BHM29)*(BHD26:BHD29&gt;BHD29))</f>
        <v>0</v>
      </c>
      <c r="BHP29" s="255">
        <f ca="1">SUMPRODUCT((BHM26:BHM29=BHM29)*(BHD26:BHD29=BHD29)*(BHG26:BHG29&gt;BHG29))</f>
        <v>0</v>
      </c>
      <c r="BHQ29" s="255">
        <f ca="1">SUMPRODUCT((BHM25:BHM29=BHM29)*(BHD25:BHD29=BHD29)*(BHG25:BHG29=BHG29)*(BHH25:BHH29&gt;BHH29))</f>
        <v>0</v>
      </c>
      <c r="BHR29" s="255">
        <f ca="1">SUMPRODUCT((BHM25:BHM29=BHM29)*(BHD25:BHD29=BHD29)*(BHG25:BHG29=BHG29)*(BHH25:BHH29=BHH29)*(BHI25:BHI29&gt;BHI29))</f>
        <v>0</v>
      </c>
      <c r="BHS29" s="255">
        <f ca="1">SUMPRODUCT((BHM25:BHM29=BHM29)*(BHD25:BHD29=BHD29)*(BHG25:BHG29=BHG29)*(BHH25:BHH29=BHH29)*(BHI25:BHI29=BHI29)*(BHJ25:BHJ29&gt;BHJ29))</f>
        <v>0</v>
      </c>
      <c r="BHT29" s="255" t="str">
        <f t="shared" ca="1" si="1501"/>
        <v/>
      </c>
      <c r="BHU29" s="255" t="str">
        <f ca="1">IF(BGX29&lt;&gt;"",INDEX(BGX26:BGX29,MATCH(5,BHT26:BHT29,0),0),"")</f>
        <v/>
      </c>
      <c r="BHV29" s="255" t="str">
        <f ca="1">IF(BFW27&lt;&gt;"",BFW27,"")</f>
        <v/>
      </c>
      <c r="BHW29" s="255" t="str">
        <f ca="1">IF(BHV29&lt;&gt;"",SUMPRODUCT((BJU3:BJU42=BHV29)*(BJX3:BJX42=BHV30)*(BKE3:BKE42="W"))+SUMPRODUCT((BJU3:BJU42=BHV29)*(BJX3:BJX42=BHV27)*(BKE3:BKE42="W"))+SUMPRODUCT((BJU3:BJU42=BHV29)*(BJX3:BJX42=BHV28)*(BKE3:BKE42="W"))+SUMPRODUCT((BJU3:BJU42=BHV30)*(BJX3:BJX42=BHV29)*(BKF3:BKF42="W"))+SUMPRODUCT((BJU3:BJU42=BHV27)*(BJX3:BJX42=BHV29)*(BKF3:BKF42="W"))+SUMPRODUCT((BJU3:BJU42=BHV28)*(BJX3:BJX42=BHV29)*(BKF3:BKF42="W")),"")</f>
        <v/>
      </c>
      <c r="BHX29" s="255" t="str">
        <f ca="1">IF(BHV29&lt;&gt;"",SUMPRODUCT((BJU3:BJU42=BHV29)*(BJX3:BJX42=BHV30)*(BKE3:BKE42="D"))+SUMPRODUCT((BJU3:BJU42=BHV29)*(BJX3:BJX42=BHV27)*(BKE3:BKE42="D"))+SUMPRODUCT((BJU3:BJU42=BHV29)*(BJX3:BJX42=BHV28)*(BKE3:BKE42="D"))+SUMPRODUCT((BJU3:BJU42=BHV30)*(BJX3:BJX42=BHV29)*(BKE3:BKE42="D"))+SUMPRODUCT((BJU3:BJU42=BHV27)*(BJX3:BJX42=BHV29)*(BKE3:BKE42="D"))+SUMPRODUCT((BJU3:BJU42=BHV28)*(BJX3:BJX42=BHV29)*(BKE3:BKE42="D")),"")</f>
        <v/>
      </c>
      <c r="BHY29" s="255" t="str">
        <f ca="1">IF(BHV29&lt;&gt;"",SUMPRODUCT((BJU3:BJU42=BHV29)*(BJX3:BJX42=BHV30)*(BKE3:BKE42="L"))+SUMPRODUCT((BJU3:BJU42=BHV29)*(BJX3:BJX42=BHV27)*(BKE3:BKE42="L"))+SUMPRODUCT((BJU3:BJU42=BHV29)*(BJX3:BJX42=BHV28)*(BKE3:BKE42="L"))+SUMPRODUCT((BJU3:BJU42=BHV30)*(BJX3:BJX42=BHV29)*(BKF3:BKF42="L"))+SUMPRODUCT((BJU3:BJU42=BHV27)*(BJX3:BJX42=BHV29)*(BKF3:BKF42="L"))+SUMPRODUCT((BJU3:BJU42=BHV28)*(BJX3:BJX42=BHV29)*(BKF3:BKF42="L")),"")</f>
        <v/>
      </c>
      <c r="BHZ29" s="255">
        <f ca="1">IF(BHV29&lt;&gt;"",VLOOKUP(BHV29,BFA4:BFE29,5,FALSE),0)</f>
        <v>0</v>
      </c>
      <c r="BIA29" s="255">
        <f ca="1">IF(BHV29&lt;&gt;"",VLOOKUP(BHV29,BFA4:BFF29,6,FALSE),0)</f>
        <v>0</v>
      </c>
      <c r="BIB29" s="255">
        <f ca="1">BHZ29-BIA29+1000</f>
        <v>1000</v>
      </c>
      <c r="BIC29" s="255">
        <f ca="1">IF(BHV29&lt;&gt;"",VLOOKUP(BHV29,BFA4:BFH29,8,FALSE),0)</f>
        <v>0</v>
      </c>
      <c r="BID29" s="255">
        <f ca="1">IF(BHV29&lt;&gt;"",VLOOKUP(BHV29,BFA4:BFI29,9,FALSE),0)</f>
        <v>0</v>
      </c>
      <c r="BIE29" s="255" t="str">
        <f ca="1">IF(BHV29&lt;&gt;"",BIC29-BID29+1000,"")</f>
        <v/>
      </c>
      <c r="BIF29" s="255" t="str">
        <f ca="1">IF(BHV29&lt;&gt;"",VLOOKUP(BHV29,BFA25:BFE29,5,FALSE),"")</f>
        <v/>
      </c>
      <c r="BIG29" s="255" t="str">
        <f ca="1">IF(BHV29&lt;&gt;"",VLOOKUP(BHV29,BFA25:BFH29,8,FALSE),"")</f>
        <v/>
      </c>
      <c r="BIH29" s="255" t="str">
        <f ca="1">IF(BHV29&lt;&gt;"",VLOOKUP(BHV29,BFA25:BFO29,15,FALSE),"")</f>
        <v/>
      </c>
      <c r="BII29" s="255" t="str">
        <f ca="1">IF(BHV29&lt;&gt;"",SUMPRODUCT((BJU3:BJU42=BHV29)*(BJX3:BJX42=BHV30)*BKA3:BKA42)+SUMPRODUCT((BJU3:BJU42=BHV29)*(BJX3:BJX42=BHV27)*BKA3:BKA42)+SUMPRODUCT((BJU3:BJU42=BHV29)*(BJX3:BJX42=BHV28)*BKA3:BKA42)+SUMPRODUCT((BJU3:BJU42=BHV30)*(BJX3:BJX42=BHV29)*BKB3:BKB42)+SUMPRODUCT((BJU3:BJU42=BHV27)*(BJX3:BJX42=BHV29)*BKB3:BKB42)+SUMPRODUCT((BJU3:BJU42=BHV28)*(BJX3:BJX42=BHV29)*BKB3:BKB42),"")</f>
        <v/>
      </c>
      <c r="BIJ29" s="255" t="str">
        <f ca="1">IF(BHV29&lt;&gt;"",SUMPRODUCT((BJU3:BJU42=BHV29)*(BJX3:BJX42=BHV30)*BKC3:BKC42)+SUMPRODUCT((BJU3:BJU42=BHV29)*(BJX3:BJX42=BHV27)*BKC3:BKC42)+SUMPRODUCT((BJU3:BJU42=BHV29)*(BJX3:BJX42=BHV28)*BKC3:BKC42)+SUMPRODUCT((BJU3:BJU42=BHV30)*(BJX3:BJX42=BHV29)*BKD3:BKD42)+SUMPRODUCT((BJU3:BJU42=BHV27)*(BJX3:BJX42=BHV29)*BKD3:BKD42)+SUMPRODUCT((BJU3:BJU42=BHV28)*(BJX3:BJX42=BHV29)*BKD3:BKD42),"")</f>
        <v/>
      </c>
      <c r="BIK29" s="255" t="str">
        <f ca="1">IF(BHV29&lt;&gt;"",BHW29*4+BHX29*2+BII29+BIJ29,"")</f>
        <v/>
      </c>
      <c r="BIL29" s="255" t="str">
        <f ca="1">IF(BHV29&lt;&gt;"",RANK(BIK29,BIK27:BIK30),"")</f>
        <v/>
      </c>
      <c r="BIM29" s="255">
        <f ca="1">SUMPRODUCT((BIK27:BIK30=BIK29)*(BIB27:BIB30&gt;BIB29))</f>
        <v>0</v>
      </c>
      <c r="BIN29" s="255">
        <f ca="1">SUMPRODUCT((BIK27:BIK30=BIK29)*(BIB27:BIB30=BIB29)*(BIE27:BIE30&gt;BIE29))</f>
        <v>0</v>
      </c>
      <c r="BIO29" s="255">
        <f ca="1">SUMPRODUCT((BIK25:BIK29=BIK29)*(BIB25:BIB29=BIB29)*(BIE25:BIE29=BIE29)*(BIF25:BIF29&gt;BIF29))</f>
        <v>0</v>
      </c>
      <c r="BIP29" s="255">
        <f ca="1">SUMPRODUCT((BIK25:BIK29=BIK29)*(BIB25:BIB29=BIB29)*(BIE25:BIE29=BIE29)*(BIF25:BIF29=BIF29)*(BIG25:BIG29&gt;BIG29))</f>
        <v>0</v>
      </c>
      <c r="BIQ29" s="255">
        <f ca="1">SUMPRODUCT((BIK25:BIK29=BIK29)*(BIB25:BIB29=BIB29)*(BIE25:BIE29=BIE29)*(BIF25:BIF29=BIF29)*(BIG25:BIG29=BIG29)*(BIH25:BIH29&gt;BIH29))</f>
        <v>0</v>
      </c>
      <c r="BIR29" s="255" t="str">
        <f t="shared" ca="1" si="1561"/>
        <v/>
      </c>
      <c r="BIS29" s="255" t="str">
        <f ca="1">IF(BHV29&lt;&gt;"",INDEX(BHV27:BHV29,MATCH(5,BIR27:BIR29,0),0),"")</f>
        <v/>
      </c>
      <c r="BIT29" s="255" t="str">
        <f ca="1">IF(BFX26&lt;&gt;"",BFX26,"")</f>
        <v/>
      </c>
      <c r="BIU29" s="255">
        <f ca="1">SUMPRODUCT((BJU3:BJU42=BIT29)*(BJX3:BJX42=BIT30)*(BKE3:BKE42="W"))+SUMPRODUCT((BJU3:BJU42=BIT29)*(BJX3:BJX42=BIT31)*(BKE3:BKE42="W"))+SUMPRODUCT((BJU3:BJU42=BIT29)*(BJX3:BJX42=BIT28)*(BKE3:BKE42="W"))+SUMPRODUCT((BJU3:BJU42=BIT30)*(BJX3:BJX42=BIT29)*(BKF3:BKF42="W"))+SUMPRODUCT((BJU3:BJU42=BIT31)*(BJX3:BJX42=BIT29)*(BKF3:BKF42="W"))+SUMPRODUCT((BJU3:BJU42=BIT28)*(BJX3:BJX42=BIT29)*(BKF3:BKF42="W"))</f>
        <v>0</v>
      </c>
      <c r="BIV29" s="255">
        <f ca="1">SUMPRODUCT((BJU3:BJU42=BIT29)*(BJX3:BJX42=BIT30)*(BKE3:BKE42="D"))+SUMPRODUCT((BJU3:BJU42=BIT29)*(BJX3:BJX42=BIT31)*(BKE3:BKE42="D"))+SUMPRODUCT((BJU3:BJU42=BIT29)*(BJX3:BJX42=BIT28)*(BKE3:BKE42="D"))+SUMPRODUCT((BJU3:BJU42=BIT30)*(BJX3:BJX42=BIT29)*(BKE3:BKE42="D"))+SUMPRODUCT((BJU3:BJU42=BIT31)*(BJX3:BJX42=BIT29)*(BKE3:BKE42="D"))+SUMPRODUCT((BJU3:BJU42=BIT28)*(BJX3:BJX42=BIT29)*(BKE3:BKE42="D"))</f>
        <v>0</v>
      </c>
      <c r="BIW29" s="255">
        <f ca="1">SUMPRODUCT((BJU3:BJU42=BIT29)*(BJX3:BJX42=BIT30)*(BKE3:BKE42="L"))+SUMPRODUCT((BJU3:BJU42=BIT29)*(BJX3:BJX42=BIT31)*(BKE3:BKE42="L"))+SUMPRODUCT((BJU3:BJU42=BIT29)*(BJX3:BJX42=BIT28)*(BKE3:BKE42="L"))+SUMPRODUCT((BJU3:BJU42=BIT30)*(BJX3:BJX42=BIT29)*(BKF3:BKF42="L"))+SUMPRODUCT((BJU3:BJU42=BIT31)*(BJX3:BJX42=BIT29)*(BKF3:BKF42="L"))+SUMPRODUCT((BJU3:BJU42=BIT28)*(BJX3:BJX42=BIT29)*(BKF3:BKF42="L"))</f>
        <v>0</v>
      </c>
      <c r="BIX29" s="255">
        <f ca="1">IF(BIT29&lt;&gt;"",VLOOKUP(BIT29,BFA4:BFE29,5,FALSE),0)</f>
        <v>0</v>
      </c>
      <c r="BIY29" s="255">
        <f ca="1">IF(BIT29&lt;&gt;"",VLOOKUP(BIT29,BFA4:BFF29,6,FALSE),0)</f>
        <v>0</v>
      </c>
      <c r="BIZ29" s="255">
        <f ca="1">BIX29-BIY29+1000</f>
        <v>1000</v>
      </c>
      <c r="BJA29" s="255">
        <f ca="1">IF(BIT29&lt;&gt;"",VLOOKUP(BIT29,BFA4:BFH29,8,FALSE),0)</f>
        <v>0</v>
      </c>
      <c r="BJB29" s="255">
        <f ca="1">IF(BIT29&lt;&gt;"",VLOOKUP(BIT29,BFA4:BFI29,9,FALSE),0)</f>
        <v>0</v>
      </c>
      <c r="BJC29" s="255">
        <f t="shared" ref="BJC29" ca="1" si="1640">BJA29-BJB29+1000</f>
        <v>1000</v>
      </c>
      <c r="BJD29" s="255" t="str">
        <f ca="1">IF(BIT29&lt;&gt;"",VLOOKUP(BIT29,BFA25:BFE29,5,FALSE),"")</f>
        <v/>
      </c>
      <c r="BJE29" s="255" t="str">
        <f ca="1">IF(BIT29&lt;&gt;"",VLOOKUP(BIT29,BFA25:BFH29,8,FALSE),"")</f>
        <v/>
      </c>
      <c r="BJF29" s="255" t="str">
        <f ca="1">IF(BIT29&lt;&gt;"",VLOOKUP(BIT29,BFA25:BFO29,15,FALSE),"")</f>
        <v/>
      </c>
      <c r="BJG29" s="255">
        <f ca="1">SUMPRODUCT((BJU3:BJU42=BIT29)*(BJX3:BJX42=BIT30)*BKA3:BKA42)+SUMPRODUCT((BJU3:BJU42=BIT29)*(BJX3:BJX42=BIT31)*BKA3:BKA42)+SUMPRODUCT((BJU3:BJU42=BIT29)*(BJX3:BJX42=BIT28)*BKA3:BKA42)+SUMPRODUCT((BJU3:BJU42=BIT30)*(BJX3:BJX42=BIT29)*BKB3:BKB42)+SUMPRODUCT((BJU3:BJU42=BIT31)*(BJX3:BJX42=BIT29)*BKB3:BKB42)+SUMPRODUCT((BJU3:BJU42=BIT28)*(BJX3:BJX42=BIT29)*BKB3:BKB42)</f>
        <v>0</v>
      </c>
      <c r="BJH29" s="255">
        <f ca="1">SUMPRODUCT((BJU3:BJU42=BIT29)*(BJX3:BJX42=BIT30)*BKC3:BKC42)+SUMPRODUCT((BJU3:BJU42=BIT29)*(BJX3:BJX42=BIT31)*BKC3:BKC42)+SUMPRODUCT((BJU3:BJU42=BIT29)*(BJX3:BJX42=BIT28)*BKC3:BKC42)+SUMPRODUCT((BJU3:BJU42=BIT30)*(BJX3:BJX42=BIT29)*BKD3:BKD42)+SUMPRODUCT((BJU3:BJU42=BIT31)*(BJX3:BJX42=BIT29)*BKD3:BKD42)+SUMPRODUCT((BJU3:BJU42=BIT28)*(BJX3:BJX42=BIT29)*BKD3:BKD42)</f>
        <v>0</v>
      </c>
      <c r="BJI29" s="255">
        <f t="shared" ref="BJI29" ca="1" si="1641">BIU29*4+BIV29*2+BJG29+BJH29</f>
        <v>0</v>
      </c>
      <c r="BJJ29" s="255" t="str">
        <f ca="1">IF(BIT29&lt;&gt;"",RANK(BJI29,BJI28:BJI31),"")</f>
        <v/>
      </c>
      <c r="BJK29" s="255">
        <f ca="1">SUMPRODUCT((BJI28:BJI31=BJI29)*(BIZ28:BIZ31&gt;BIZ29))</f>
        <v>0</v>
      </c>
      <c r="BJL29" s="255">
        <f ca="1">SUMPRODUCT((BJI28:BJI31=BJI29)*(BIZ28:BIZ31=BIZ29)*(BJC28:BJC31&gt;BJC29))</f>
        <v>0</v>
      </c>
      <c r="BJM29" s="255">
        <f ca="1">SUMPRODUCT((BJI25:BJI29=BJI29)*(BIZ25:BIZ29=BIZ29)*(BJC25:BJC29=BJC29)*(BJD25:BJD29&gt;BJD29))</f>
        <v>0</v>
      </c>
      <c r="BJN29" s="255">
        <f ca="1">SUMPRODUCT((BJI25:BJI29=BJI29)*(BIZ25:BIZ29=BIZ29)*(BJC25:BJC29=BJC29)*(BJD25:BJD29=BJD29)*(BJE25:BJE29&gt;BJE29))</f>
        <v>0</v>
      </c>
      <c r="BJO29" s="255">
        <f ca="1">SUMPRODUCT((BJI25:BJI29=BJI29)*(BIZ25:BIZ29=BIZ29)*(BJC25:BJC29=BJC29)*(BJD25:BJD29=BJD29)*(BJE25:BJE29=BJE29)*(BJF25:BJF29&gt;BJF29))</f>
        <v>0</v>
      </c>
      <c r="BJP29" s="255" t="str">
        <f t="shared" ca="1" si="1605"/>
        <v/>
      </c>
      <c r="BJQ29" s="255" t="str">
        <f ca="1">IF(BIT28&lt;&gt;"",IF(BIT28=BJQ28,BIT29,BIT28),"")</f>
        <v/>
      </c>
      <c r="BJR29" s="255" t="str">
        <f ca="1">IF(BJQ29&lt;&gt;"",BJQ29,IF(BIS29&lt;&gt;"",BIS29,IF(BHU29&lt;&gt;"",BHU29,IF(BGW29&lt;&gt;"",BGW29,BFS29))))</f>
        <v>Ireland</v>
      </c>
      <c r="BJS29" s="255">
        <v>5</v>
      </c>
      <c r="BJT29" s="255">
        <v>27</v>
      </c>
      <c r="BJU29" s="255" t="str">
        <f t="shared" si="98"/>
        <v>Argentina</v>
      </c>
      <c r="BJV29" s="255" t="str">
        <f ca="1">IF(OFFSET('All Players'!$W36,0,BJV$1)&lt;&gt;"",OFFSET('All Players'!$W36,0,BJV$1),"")</f>
        <v/>
      </c>
      <c r="BJW29" s="255" t="str">
        <f ca="1">IF(OFFSET('All Players'!$Y36,0,BJV$1)&lt;&gt;"",OFFSET('All Players'!$Y36,0,BJV$1),"")</f>
        <v/>
      </c>
      <c r="BJX29" s="255" t="str">
        <f t="shared" si="99"/>
        <v>Tonga</v>
      </c>
      <c r="BJY29" s="255" t="str">
        <f ca="1">IF(OFFSET('All Players'!$AA36,0,BJX$1)&lt;&gt;"",OFFSET('All Players'!$AA36,0,BJX$1),"")</f>
        <v/>
      </c>
      <c r="BJZ29" s="255" t="str">
        <f ca="1">IF(OFFSET('All Players'!$AC36,0,BJY$1)&lt;&gt;"",OFFSET('All Players'!$AC36,0,BJY$1),"")</f>
        <v/>
      </c>
      <c r="BKA29" s="255">
        <f t="shared" ca="1" si="100"/>
        <v>0</v>
      </c>
      <c r="BKB29" s="255">
        <f t="shared" ca="1" si="101"/>
        <v>0</v>
      </c>
      <c r="BKC29" s="255">
        <f t="shared" ca="1" si="102"/>
        <v>0</v>
      </c>
      <c r="BKD29" s="255">
        <f t="shared" ca="1" si="103"/>
        <v>0</v>
      </c>
      <c r="BKE29" s="255" t="str">
        <f t="shared" ca="1" si="104"/>
        <v/>
      </c>
      <c r="BKF29" s="255" t="str">
        <f t="shared" ca="1" si="105"/>
        <v/>
      </c>
      <c r="BKG29" s="255">
        <f ca="1">VLOOKUP(BKH29,BOY25:BOZ29,2,FALSE)</f>
        <v>2</v>
      </c>
      <c r="BKH29" s="255" t="s">
        <v>47</v>
      </c>
      <c r="BKI29" s="255">
        <f t="shared" ca="1" si="1357"/>
        <v>0</v>
      </c>
      <c r="BKJ29" s="255">
        <f t="shared" ca="1" si="1358"/>
        <v>0</v>
      </c>
      <c r="BKK29" s="255">
        <f t="shared" ca="1" si="1359"/>
        <v>0</v>
      </c>
      <c r="BKL29" s="255">
        <f t="shared" ca="1" si="1360"/>
        <v>0</v>
      </c>
      <c r="BKM29" s="255">
        <f t="shared" ca="1" si="1502"/>
        <v>0</v>
      </c>
      <c r="BKN29" s="255">
        <f t="shared" ca="1" si="1361"/>
        <v>1000</v>
      </c>
      <c r="BKO29" s="255">
        <f t="shared" ca="1" si="1503"/>
        <v>0</v>
      </c>
      <c r="BKP29" s="255">
        <f t="shared" ca="1" si="1504"/>
        <v>0</v>
      </c>
      <c r="BKQ29" s="255">
        <f t="shared" ca="1" si="1362"/>
        <v>1000</v>
      </c>
      <c r="BKR29" s="255">
        <f t="shared" ca="1" si="1363"/>
        <v>0</v>
      </c>
      <c r="BKS29" s="255">
        <f ca="1">SUMIF(BPB:BPB,BKH29,BPH:BPH)+SUMIF(BPE:BPE,BKH29,BPI:BPI)</f>
        <v>0</v>
      </c>
      <c r="BKT29" s="255">
        <f ca="1">SUMIF(BPB:BPB,BKH29,BPJ:BPJ)+SUMIF(BPE:BPE,BKH29,BPK:BPK)</f>
        <v>0</v>
      </c>
      <c r="BKU29" s="255">
        <f t="shared" ca="1" si="1364"/>
        <v>0</v>
      </c>
      <c r="BKV29" s="255">
        <v>17</v>
      </c>
      <c r="BKW29" s="255">
        <f t="shared" ca="1" si="1505"/>
        <v>1</v>
      </c>
      <c r="BKY29" s="255">
        <f ca="1">RANK(BKU29,BKU$25:BKU$29)+COUNTIF(BKU$25:BKU29,BKU29)-1</f>
        <v>5</v>
      </c>
      <c r="BKZ29" s="255" t="str">
        <f ca="1">INDEX(BKH$25:BKH$29,MATCH(5,BKY$25:BKY$29,0),0)</f>
        <v>Romania</v>
      </c>
      <c r="BLA29" s="255">
        <f t="shared" ca="1" si="1506"/>
        <v>1</v>
      </c>
      <c r="BLB29" s="255" t="str">
        <f ca="1">IF(AND(BLB28&lt;&gt;"",BLA29=1),BKZ29,"")</f>
        <v>Romania</v>
      </c>
      <c r="BLG29" s="255" t="str">
        <f t="shared" ca="1" si="1507"/>
        <v>Romania</v>
      </c>
      <c r="BLH29" s="255">
        <f ca="1">SUMPRODUCT((BPB3:BPB42=BLG29)*(BPE3:BPE42=BLG25)*(BPL3:BPL42="W"))+SUMPRODUCT((BPB3:BPB42=BLG29)*(BPE3:BPE42=BLG26)*(BPL3:BPL42="W"))+SUMPRODUCT((BPB3:BPB42=BLG29)*(BPE3:BPE42=BLG27)*(BPL3:BPL42="W"))+SUMPRODUCT((BPB3:BPB42=BLG29)*(BPE3:BPE42=BLG28)*(BPL3:BPL42="W"))+SUMPRODUCT((BPB3:BPB42=BLG25)*(BPE3:BPE42=BLG29)*(BPM3:BPM42="W"))+SUMPRODUCT((BPB3:BPB42=BLG26)*(BPE3:BPE42=BLG29)*(BPM3:BPM42="W"))+SUMPRODUCT((BPB3:BPB42=BLG27)*(BPE3:BPE42=BLG29)*(BPM3:BPM42="W"))+SUMPRODUCT((BPB3:BPB42=BLG28)*(BPE3:BPE42=BLG29)*(BPM3:BPM42="W"))</f>
        <v>0</v>
      </c>
      <c r="BLI29" s="255">
        <f ca="1">SUMPRODUCT((BPB3:BPB42=BLG29)*(BPE3:BPE42=BLG25)*(BPL3:BPL42="D"))+SUMPRODUCT((BPB3:BPB42=BLG29)*(BPE3:BPE42=BLG26)*(BPL3:BPL42="D"))+SUMPRODUCT((BPB3:BPB42=BLG29)*(BPE3:BPE42=BLG27)*(BPL3:BPL42="D"))+SUMPRODUCT((BPB3:BPB42=BLG29)*(BPE3:BPE42=BLG28)*(BPL3:BPL42="D"))+SUMPRODUCT((BPB3:BPB42=BLG25)*(BPE3:BPE42=BLG29)*(BPL3:BPL42="D"))+SUMPRODUCT((BPB3:BPB42=BLG26)*(BPE3:BPE42=BLG29)*(BPL3:BPL42="D"))+SUMPRODUCT((BPB3:BPB42=BLG27)*(BPE3:BPE42=BLG29)*(BPL3:BPL42="D"))+SUMPRODUCT((BPB3:BPB42=BLG28)*(BPE3:BPE42=BLG29)*(BPL3:BPL42="D"))</f>
        <v>0</v>
      </c>
      <c r="BLJ29" s="255">
        <f ca="1">SUMPRODUCT((BPB3:BPB42=BLG29)*(BPE3:BPE42=BLG25)*(BPL3:BPL42="L"))+SUMPRODUCT((BPB3:BPB42=BLG29)*(BPE3:BPE42=BLG26)*(BPL3:BPL42="L"))+SUMPRODUCT((BPB3:BPB42=BLG29)*(BPE3:BPE42=BLG27)*(BPL3:BPL42="L"))+SUMPRODUCT((BPB3:BPB42=BLG29)*(BPE3:BPE42=BLG28)*(BPL3:BPL42="L"))+SUMPRODUCT((BPB3:BPB42=BLG25)*(BPE3:BPE42=BLG29)*(BPM3:BPM42="L"))+SUMPRODUCT((BPB3:BPB42=BLG26)*(BPE3:BPE42=BLG29)*(BPM3:BPM42="L"))+SUMPRODUCT((BPB3:BPB42=BLG27)*(BPE3:BPE42=BLG29)*(BPM3:BPM42="L"))+SUMPRODUCT((BPB3:BPB42=BLG28)*(BPE3:BPE42=BLG29)*(BPM3:BPM42="L"))</f>
        <v>0</v>
      </c>
      <c r="BLK29" s="255">
        <f ca="1">IF(BLG29&lt;&gt;"",VLOOKUP(BLG29,BKH4:BKL29,5,FALSE),0)</f>
        <v>0</v>
      </c>
      <c r="BLL29" s="255">
        <f ca="1">IF(BLG29&lt;&gt;"",VLOOKUP(BLG29,BKH4:BKM29,6,FALSE),0)</f>
        <v>0</v>
      </c>
      <c r="BLM29" s="255">
        <f ca="1">BLK29-BLL29+1000</f>
        <v>1000</v>
      </c>
      <c r="BLN29" s="255">
        <f ca="1">IF(BLG29&lt;&gt;"",VLOOKUP(BLG29,BKH4:BKO29,8,FALSE),0)</f>
        <v>0</v>
      </c>
      <c r="BLO29" s="255">
        <f ca="1">IF(BLG29&lt;&gt;"",VLOOKUP(BLG29,BKH4:BKP29,9,FALSE),0)</f>
        <v>0</v>
      </c>
      <c r="BLP29" s="255">
        <f ca="1">IF(BLG29&lt;&gt;"",BLN29-BLO29+1000,"")</f>
        <v>1000</v>
      </c>
      <c r="BLQ29" s="255">
        <f ca="1">IF(BLG29&lt;&gt;"",VLOOKUP(BLG29,BKH25:BKL29,5,FALSE),"")</f>
        <v>0</v>
      </c>
      <c r="BLR29" s="255">
        <f ca="1">IF(BLG29&lt;&gt;"",VLOOKUP(BLG29,BKH25:BKO29,8,FALSE),"")</f>
        <v>0</v>
      </c>
      <c r="BLS29" s="255">
        <f ca="1">IF(BLG29&lt;&gt;"",VLOOKUP(BLG29,BKH25:BKV29,15,FALSE),"")</f>
        <v>17</v>
      </c>
      <c r="BLT29" s="255">
        <f ca="1">SUMPRODUCT((BPB3:BPB42=BLG29)*(BPE3:BPE42=BLG25)*BPH3:BPH42)+SUMPRODUCT((BPB3:BPB42=BLG29)*(BPE3:BPE42=BLG26)*BPH3:BPH42)+SUMPRODUCT((BPB3:BPB42=BLG29)*(BPE3:BPE42=BLG27)*BPH3:BPH42)+SUMPRODUCT((BPB3:BPB42=BLG29)*(BPE3:BPE42=BLG28)*BPH3:BPH42)+SUMPRODUCT((BPB3:BPB42=BLG25)*(BPE3:BPE42=BLG29)*BPI3:BPI42)+SUMPRODUCT((BPB3:BPB42=BLG26)*(BPE3:BPE42=BLG29)*BPI3:BPI42)+SUMPRODUCT((BPB3:BPB42=BLG27)*(BPE3:BPE42=BLG29)*BPI3:BPI42)+SUMPRODUCT((BPB3:BPB42=BLG28)*(BPE3:BPE42=BLG29)*BPI3:BPI42)</f>
        <v>0</v>
      </c>
      <c r="BLU29" s="255">
        <f ca="1">SUMPRODUCT((BPB3:BPB42=BLG29)*(BPE3:BPE42=BLG25)*BPJ3:BPJ42)+SUMPRODUCT((BPB3:BPB42=BLG29)*(BPE3:BPE42=BLG26)*BPJ3:BPJ42)+SUMPRODUCT((BPB3:BPB42=BLG29)*(BPE3:BPE42=BLG27)*BPJ3:BPJ42)+SUMPRODUCT((BPB3:BPB42=BLG29)*(BPE3:BPE42=BLG28)*BPJ3:BPJ42)+SUMPRODUCT((BPB3:BPB42=BLG25)*(BPE3:BPE42=BLG29)*BPK3:BPK42)+SUMPRODUCT((BPB3:BPB42=BLG26)*(BPE3:BPE42=BLG29)*BPK3:BPK42)+SUMPRODUCT((BPB3:BPB42=BLG27)*(BPE3:BPE42=BLG29)*BPK3:BPK42)+SUMPRODUCT((BPB3:BPB42=BLG28)*(BPE3:BPE42=BLG29)*BPK3:BPK42)</f>
        <v>0</v>
      </c>
      <c r="BLV29" s="255">
        <f ca="1">IF(BLG29&lt;&gt;"",BLH29*4+BLI29*2+BLT29+BLU29,"")</f>
        <v>0</v>
      </c>
      <c r="BLW29" s="255">
        <f ca="1">IF(BLG29&lt;&gt;"",RANK(BLV29,BLV25:BLV29),"")</f>
        <v>1</v>
      </c>
      <c r="BLX29" s="255">
        <f ca="1">SUMPRODUCT((BLV25:BLV29=BLV29)*(BLM25:BLM29&gt;BLM29))</f>
        <v>0</v>
      </c>
      <c r="BLY29" s="255">
        <f ca="1">SUMPRODUCT((BLV25:BLV29=BLV29)*(BLM25:BLM29=BLM29)*(BLP25:BLP29&gt;BLP29))</f>
        <v>0</v>
      </c>
      <c r="BLZ29" s="255">
        <f ca="1">SUMPRODUCT((BLV25:BLV29=BLV29)*(BLM25:BLM29=BLM29)*(BLP25:BLP29=BLP29)*(BLQ25:BLQ29&gt;BLQ29))</f>
        <v>0</v>
      </c>
      <c r="BMA29" s="255">
        <f ca="1">SUMPRODUCT((BLV25:BLV29=BLV29)*(BLM25:BLM29=BLM29)*(BLP25:BLP29=BLP29)*(BLQ25:BLQ29=BLQ29)*(BLR25:BLR29&gt;BLR29))</f>
        <v>0</v>
      </c>
      <c r="BMB29" s="255">
        <f ca="1">SUMPRODUCT((BLV25:BLV29=BLV29)*(BLM25:BLM29=BLM29)*(BLP25:BLP29=BLP29)*(BLQ25:BLQ29=BLQ29)*(BLR25:BLR29=BLR29)*(BLS25:BLS29&gt;BLS29))</f>
        <v>1</v>
      </c>
      <c r="BMC29" s="255">
        <f t="shared" ca="1" si="1365"/>
        <v>2</v>
      </c>
      <c r="BMD29" s="255" t="str">
        <f ca="1">IF(BLG29&lt;&gt;"",INDEX(BLG25:BLG29,MATCH(5,BMC25:BMC29,0),0),"")</f>
        <v>Ireland</v>
      </c>
      <c r="BME29" s="255" t="str">
        <f ca="1">IF(BLC28&lt;&gt;"",BLC28,"")</f>
        <v/>
      </c>
      <c r="BMF29" s="255" t="str">
        <f ca="1">IF(BME29&lt;&gt;"",SUMPRODUCT((BPB3:BPB42=BME29)*(BPE3:BPE42=BME26)*(BPL3:BPL42="W"))+SUMPRODUCT((BPB3:BPB42=BME29)*(BPE3:BPE42=BME27)*(BPL3:BPL42="W"))+SUMPRODUCT((BPB3:BPB42=BME29)*(BPE3:BPE42=BME28)*(BPL3:BPL42="W"))+SUMPRODUCT((BPB3:BPB42=BME26)*(BPE3:BPE42=BME29)*(BPL3:BPL42="W"))+SUMPRODUCT((BPB3:BPB42=BME27)*(BPE3:BPE42=BME29)*(BPL3:BPL42="W"))+SUMPRODUCT((BPB3:BPB42=BME28)*(BPE3:BPE42=BME29)*(BPL3:BPL42="W")),"")</f>
        <v/>
      </c>
      <c r="BMG29" s="255" t="str">
        <f ca="1">IF(BME29&lt;&gt;"",SUMPRODUCT((BPB3:BPB42=BME29)*(BPE3:BPE42=BME26)*(BPL3:BPL42="D"))+SUMPRODUCT((BPB3:BPB42=BME29)*(BPE3:BPE42=BME27)*(BPL3:BPL42="D"))+SUMPRODUCT((BPB3:BPB42=BME29)*(BPE3:BPE42=BME28)*(BPL3:BPL42="D"))+SUMPRODUCT((BPB3:BPB42=BME26)*(BPE3:BPE42=BME29)*(BPL3:BPL42="D"))+SUMPRODUCT((BPB3:BPB42=BME27)*(BPE3:BPE42=BME29)*(BPL3:BPL42="D"))+SUMPRODUCT((BPB3:BPB42=BME28)*(BPE3:BPE42=BME29)*(BPL3:BPL42="D")),"")</f>
        <v/>
      </c>
      <c r="BMH29" s="255" t="str">
        <f ca="1">IF(BME29&lt;&gt;"",SUMPRODUCT((BPB3:BPB42=BME29)*(BPE3:BPE42=BME26)*(BPL3:BPL42="L"))+SUMPRODUCT((BPB3:BPB42=BME29)*(BPE3:BPE42=BME27)*(BPL3:BPL42="L"))+SUMPRODUCT((BPB3:BPB42=BME29)*(BPE3:BPE42=BME28)*(BPL3:BPL42="L"))+SUMPRODUCT((BPB3:BPB42=BME26)*(BPE3:BPE42=BME29)*(BPL3:BPL42="L"))+SUMPRODUCT((BPB3:BPB42=BME27)*(BPE3:BPE42=BME29)*(BPL3:BPL42="L"))+SUMPRODUCT((BPB3:BPB42=BME28)*(BPE3:BPE42=BME29)*(BPL3:BPL42="L")),"")</f>
        <v/>
      </c>
      <c r="BMI29" s="255">
        <f ca="1">IF(BME29&lt;&gt;"",VLOOKUP(BME29,BKH4:BKL29,5,FALSE),0)</f>
        <v>0</v>
      </c>
      <c r="BMJ29" s="255">
        <f ca="1">IF(BME29&lt;&gt;"",VLOOKUP(BME29,BKH4:BKM29,6,FALSE),0)</f>
        <v>0</v>
      </c>
      <c r="BMK29" s="255">
        <f ca="1">BMI29-BMJ29+1000</f>
        <v>1000</v>
      </c>
      <c r="BML29" s="255">
        <f ca="1">IF(BME29&lt;&gt;"",VLOOKUP(BME29,BKH4:BKO29,8,FALSE),0)</f>
        <v>0</v>
      </c>
      <c r="BMM29" s="255">
        <f ca="1">IF(BME29&lt;&gt;"",VLOOKUP(BME29,BKH4:BKP29,9,FALSE),0)</f>
        <v>0</v>
      </c>
      <c r="BMN29" s="255" t="str">
        <f ca="1">IF(BME29&lt;&gt;"",BML29-BMM29+1000,"")</f>
        <v/>
      </c>
      <c r="BMO29" s="255" t="str">
        <f ca="1">IF(BME29&lt;&gt;"",VLOOKUP(BME29,BKH25:BKL29,5,FALSE),"")</f>
        <v/>
      </c>
      <c r="BMP29" s="255" t="str">
        <f ca="1">IF(BME29&lt;&gt;"",VLOOKUP(BME29,BKH25:BKO29,8,FALSE),"")</f>
        <v/>
      </c>
      <c r="BMQ29" s="255" t="str">
        <f ca="1">IF(BME29&lt;&gt;"",VLOOKUP(BME29,BKH25:BKV29,15,FALSE),"")</f>
        <v/>
      </c>
      <c r="BMR29" s="255" t="str">
        <f ca="1">IF(BME29&lt;&gt;"",SUMPRODUCT((BPB3:BPB42=BME29)*(BPE3:BPE42=BME26)*BPH3:BPH42)+SUMPRODUCT((BPB3:BPB42=BME29)*(BPE3:BPE42=BME27)*BPH3:BPH42)+SUMPRODUCT((BPB3:BPB42=BME29)*(BPE3:BPE42=BME28)*BPH3:BPH42)+SUMPRODUCT((BPB3:BPB42=BME26)*(BPE3:BPE42=BME29)*BPI3:BPI42)+SUMPRODUCT((BPB3:BPB42=BME27)*(BPE3:BPE42=BME29)*BPI3:BPI42)+SUMPRODUCT((BPB3:BPB42=BME28)*(BPE3:BPE42=BME29)*BPI3:BPI42),"")</f>
        <v/>
      </c>
      <c r="BMS29" s="255" t="str">
        <f ca="1">IF(BME29&lt;&gt;"",SUMPRODUCT((BPB3:BPB42=BME29)*(BPE3:BPE42=BME26)*BPJ3:BPJ42)+SUMPRODUCT((BPB3:BPB42=BME29)*(BPE3:BPE42=BME27)*BPJ3:BPJ42)+SUMPRODUCT((BPB3:BPB42=BME29)*(BPE3:BPE42=BME28)*BPJ3:BPJ42)+SUMPRODUCT((BPB3:BPB42=BME26)*(BPE3:BPE42=BME29)*BPK3:BPK42)+SUMPRODUCT((BPB3:BPB42=BME27)*(BPE3:BPE42=BME29)*BPK3:BPK42)+SUMPRODUCT((BPB3:BPB42=BME28)*(BPE3:BPE42=BME29)*BPK3:BPK42),"")</f>
        <v/>
      </c>
      <c r="BMT29" s="255" t="str">
        <f ca="1">IF(BME29&lt;&gt;"",BMF29*4+BMG29*2+BMR29+BMS29,"")</f>
        <v/>
      </c>
      <c r="BMU29" s="255" t="str">
        <f ca="1">IF(BME29&lt;&gt;"",RANK(BMT29,BMT26:BMT29),"")</f>
        <v/>
      </c>
      <c r="BMV29" s="255">
        <f ca="1">SUMPRODUCT((BMT26:BMT29=BMT29)*(BMK26:BMK29&gt;BMK29))</f>
        <v>0</v>
      </c>
      <c r="BMW29" s="255">
        <f ca="1">SUMPRODUCT((BMT26:BMT29=BMT29)*(BMK26:BMK29=BMK29)*(BMN26:BMN29&gt;BMN29))</f>
        <v>0</v>
      </c>
      <c r="BMX29" s="255">
        <f ca="1">SUMPRODUCT((BMT25:BMT29=BMT29)*(BMK25:BMK29=BMK29)*(BMN25:BMN29=BMN29)*(BMO25:BMO29&gt;BMO29))</f>
        <v>0</v>
      </c>
      <c r="BMY29" s="255">
        <f ca="1">SUMPRODUCT((BMT25:BMT29=BMT29)*(BMK25:BMK29=BMK29)*(BMN25:BMN29=BMN29)*(BMO25:BMO29=BMO29)*(BMP25:BMP29&gt;BMP29))</f>
        <v>0</v>
      </c>
      <c r="BMZ29" s="255">
        <f ca="1">SUMPRODUCT((BMT25:BMT29=BMT29)*(BMK25:BMK29=BMK29)*(BMN25:BMN29=BMN29)*(BMO25:BMO29=BMO29)*(BMP25:BMP29=BMP29)*(BMQ25:BMQ29&gt;BMQ29))</f>
        <v>0</v>
      </c>
      <c r="BNA29" s="255" t="str">
        <f t="shared" ca="1" si="1510"/>
        <v/>
      </c>
      <c r="BNB29" s="255" t="str">
        <f ca="1">IF(BME29&lt;&gt;"",INDEX(BME26:BME29,MATCH(5,BNA26:BNA29,0),0),"")</f>
        <v/>
      </c>
      <c r="BNC29" s="255" t="str">
        <f ca="1">IF(BLD27&lt;&gt;"",BLD27,"")</f>
        <v/>
      </c>
      <c r="BND29" s="255" t="str">
        <f ca="1">IF(BNC29&lt;&gt;"",SUMPRODUCT((BPB3:BPB42=BNC29)*(BPE3:BPE42=BNC30)*(BPL3:BPL42="W"))+SUMPRODUCT((BPB3:BPB42=BNC29)*(BPE3:BPE42=BNC27)*(BPL3:BPL42="W"))+SUMPRODUCT((BPB3:BPB42=BNC29)*(BPE3:BPE42=BNC28)*(BPL3:BPL42="W"))+SUMPRODUCT((BPB3:BPB42=BNC30)*(BPE3:BPE42=BNC29)*(BPM3:BPM42="W"))+SUMPRODUCT((BPB3:BPB42=BNC27)*(BPE3:BPE42=BNC29)*(BPM3:BPM42="W"))+SUMPRODUCT((BPB3:BPB42=BNC28)*(BPE3:BPE42=BNC29)*(BPM3:BPM42="W")),"")</f>
        <v/>
      </c>
      <c r="BNE29" s="255" t="str">
        <f ca="1">IF(BNC29&lt;&gt;"",SUMPRODUCT((BPB3:BPB42=BNC29)*(BPE3:BPE42=BNC30)*(BPL3:BPL42="D"))+SUMPRODUCT((BPB3:BPB42=BNC29)*(BPE3:BPE42=BNC27)*(BPL3:BPL42="D"))+SUMPRODUCT((BPB3:BPB42=BNC29)*(BPE3:BPE42=BNC28)*(BPL3:BPL42="D"))+SUMPRODUCT((BPB3:BPB42=BNC30)*(BPE3:BPE42=BNC29)*(BPL3:BPL42="D"))+SUMPRODUCT((BPB3:BPB42=BNC27)*(BPE3:BPE42=BNC29)*(BPL3:BPL42="D"))+SUMPRODUCT((BPB3:BPB42=BNC28)*(BPE3:BPE42=BNC29)*(BPL3:BPL42="D")),"")</f>
        <v/>
      </c>
      <c r="BNF29" s="255" t="str">
        <f ca="1">IF(BNC29&lt;&gt;"",SUMPRODUCT((BPB3:BPB42=BNC29)*(BPE3:BPE42=BNC30)*(BPL3:BPL42="L"))+SUMPRODUCT((BPB3:BPB42=BNC29)*(BPE3:BPE42=BNC27)*(BPL3:BPL42="L"))+SUMPRODUCT((BPB3:BPB42=BNC29)*(BPE3:BPE42=BNC28)*(BPL3:BPL42="L"))+SUMPRODUCT((BPB3:BPB42=BNC30)*(BPE3:BPE42=BNC29)*(BPM3:BPM42="L"))+SUMPRODUCT((BPB3:BPB42=BNC27)*(BPE3:BPE42=BNC29)*(BPM3:BPM42="L"))+SUMPRODUCT((BPB3:BPB42=BNC28)*(BPE3:BPE42=BNC29)*(BPM3:BPM42="L")),"")</f>
        <v/>
      </c>
      <c r="BNG29" s="255">
        <f ca="1">IF(BNC29&lt;&gt;"",VLOOKUP(BNC29,BKH4:BKL29,5,FALSE),0)</f>
        <v>0</v>
      </c>
      <c r="BNH29" s="255">
        <f ca="1">IF(BNC29&lt;&gt;"",VLOOKUP(BNC29,BKH4:BKM29,6,FALSE),0)</f>
        <v>0</v>
      </c>
      <c r="BNI29" s="255">
        <f ca="1">BNG29-BNH29+1000</f>
        <v>1000</v>
      </c>
      <c r="BNJ29" s="255">
        <f ca="1">IF(BNC29&lt;&gt;"",VLOOKUP(BNC29,BKH4:BKO29,8,FALSE),0)</f>
        <v>0</v>
      </c>
      <c r="BNK29" s="255">
        <f ca="1">IF(BNC29&lt;&gt;"",VLOOKUP(BNC29,BKH4:BKP29,9,FALSE),0)</f>
        <v>0</v>
      </c>
      <c r="BNL29" s="255" t="str">
        <f ca="1">IF(BNC29&lt;&gt;"",BNJ29-BNK29+1000,"")</f>
        <v/>
      </c>
      <c r="BNM29" s="255" t="str">
        <f ca="1">IF(BNC29&lt;&gt;"",VLOOKUP(BNC29,BKH25:BKL29,5,FALSE),"")</f>
        <v/>
      </c>
      <c r="BNN29" s="255" t="str">
        <f ca="1">IF(BNC29&lt;&gt;"",VLOOKUP(BNC29,BKH25:BKO29,8,FALSE),"")</f>
        <v/>
      </c>
      <c r="BNO29" s="255" t="str">
        <f ca="1">IF(BNC29&lt;&gt;"",VLOOKUP(BNC29,BKH25:BKV29,15,FALSE),"")</f>
        <v/>
      </c>
      <c r="BNP29" s="255" t="str">
        <f ca="1">IF(BNC29&lt;&gt;"",SUMPRODUCT((BPB3:BPB42=BNC29)*(BPE3:BPE42=BNC30)*BPH3:BPH42)+SUMPRODUCT((BPB3:BPB42=BNC29)*(BPE3:BPE42=BNC27)*BPH3:BPH42)+SUMPRODUCT((BPB3:BPB42=BNC29)*(BPE3:BPE42=BNC28)*BPH3:BPH42)+SUMPRODUCT((BPB3:BPB42=BNC30)*(BPE3:BPE42=BNC29)*BPI3:BPI42)+SUMPRODUCT((BPB3:BPB42=BNC27)*(BPE3:BPE42=BNC29)*BPI3:BPI42)+SUMPRODUCT((BPB3:BPB42=BNC28)*(BPE3:BPE42=BNC29)*BPI3:BPI42),"")</f>
        <v/>
      </c>
      <c r="BNQ29" s="255" t="str">
        <f ca="1">IF(BNC29&lt;&gt;"",SUMPRODUCT((BPB3:BPB42=BNC29)*(BPE3:BPE42=BNC30)*BPJ3:BPJ42)+SUMPRODUCT((BPB3:BPB42=BNC29)*(BPE3:BPE42=BNC27)*BPJ3:BPJ42)+SUMPRODUCT((BPB3:BPB42=BNC29)*(BPE3:BPE42=BNC28)*BPJ3:BPJ42)+SUMPRODUCT((BPB3:BPB42=BNC30)*(BPE3:BPE42=BNC29)*BPK3:BPK42)+SUMPRODUCT((BPB3:BPB42=BNC27)*(BPE3:BPE42=BNC29)*BPK3:BPK42)+SUMPRODUCT((BPB3:BPB42=BNC28)*(BPE3:BPE42=BNC29)*BPK3:BPK42),"")</f>
        <v/>
      </c>
      <c r="BNR29" s="255" t="str">
        <f ca="1">IF(BNC29&lt;&gt;"",BND29*4+BNE29*2+BNP29+BNQ29,"")</f>
        <v/>
      </c>
      <c r="BNS29" s="255" t="str">
        <f ca="1">IF(BNC29&lt;&gt;"",RANK(BNR29,BNR27:BNR30),"")</f>
        <v/>
      </c>
      <c r="BNT29" s="255">
        <f ca="1">SUMPRODUCT((BNR27:BNR30=BNR29)*(BNI27:BNI30&gt;BNI29))</f>
        <v>0</v>
      </c>
      <c r="BNU29" s="255">
        <f ca="1">SUMPRODUCT((BNR27:BNR30=BNR29)*(BNI27:BNI30=BNI29)*(BNL27:BNL30&gt;BNL29))</f>
        <v>0</v>
      </c>
      <c r="BNV29" s="255">
        <f ca="1">SUMPRODUCT((BNR25:BNR29=BNR29)*(BNI25:BNI29=BNI29)*(BNL25:BNL29=BNL29)*(BNM25:BNM29&gt;BNM29))</f>
        <v>0</v>
      </c>
      <c r="BNW29" s="255">
        <f ca="1">SUMPRODUCT((BNR25:BNR29=BNR29)*(BNI25:BNI29=BNI29)*(BNL25:BNL29=BNL29)*(BNM25:BNM29=BNM29)*(BNN25:BNN29&gt;BNN29))</f>
        <v>0</v>
      </c>
      <c r="BNX29" s="255">
        <f ca="1">SUMPRODUCT((BNR25:BNR29=BNR29)*(BNI25:BNI29=BNI29)*(BNL25:BNL29=BNL29)*(BNM25:BNM29=BNM29)*(BNN25:BNN29=BNN29)*(BNO25:BNO29&gt;BNO29))</f>
        <v>0</v>
      </c>
      <c r="BNY29" s="255" t="str">
        <f t="shared" ca="1" si="1563"/>
        <v/>
      </c>
      <c r="BNZ29" s="255" t="str">
        <f ca="1">IF(BNC29&lt;&gt;"",INDEX(BNC27:BNC29,MATCH(5,BNY27:BNY29,0),0),"")</f>
        <v/>
      </c>
      <c r="BOA29" s="255" t="str">
        <f ca="1">IF(BLE26&lt;&gt;"",BLE26,"")</f>
        <v/>
      </c>
      <c r="BOB29" s="255">
        <f ca="1">SUMPRODUCT((BPB3:BPB42=BOA29)*(BPE3:BPE42=BOA30)*(BPL3:BPL42="W"))+SUMPRODUCT((BPB3:BPB42=BOA29)*(BPE3:BPE42=BOA31)*(BPL3:BPL42="W"))+SUMPRODUCT((BPB3:BPB42=BOA29)*(BPE3:BPE42=BOA28)*(BPL3:BPL42="W"))+SUMPRODUCT((BPB3:BPB42=BOA30)*(BPE3:BPE42=BOA29)*(BPM3:BPM42="W"))+SUMPRODUCT((BPB3:BPB42=BOA31)*(BPE3:BPE42=BOA29)*(BPM3:BPM42="W"))+SUMPRODUCT((BPB3:BPB42=BOA28)*(BPE3:BPE42=BOA29)*(BPM3:BPM42="W"))</f>
        <v>0</v>
      </c>
      <c r="BOC29" s="255">
        <f ca="1">SUMPRODUCT((BPB3:BPB42=BOA29)*(BPE3:BPE42=BOA30)*(BPL3:BPL42="D"))+SUMPRODUCT((BPB3:BPB42=BOA29)*(BPE3:BPE42=BOA31)*(BPL3:BPL42="D"))+SUMPRODUCT((BPB3:BPB42=BOA29)*(BPE3:BPE42=BOA28)*(BPL3:BPL42="D"))+SUMPRODUCT((BPB3:BPB42=BOA30)*(BPE3:BPE42=BOA29)*(BPL3:BPL42="D"))+SUMPRODUCT((BPB3:BPB42=BOA31)*(BPE3:BPE42=BOA29)*(BPL3:BPL42="D"))+SUMPRODUCT((BPB3:BPB42=BOA28)*(BPE3:BPE42=BOA29)*(BPL3:BPL42="D"))</f>
        <v>0</v>
      </c>
      <c r="BOD29" s="255">
        <f ca="1">SUMPRODUCT((BPB3:BPB42=BOA29)*(BPE3:BPE42=BOA30)*(BPL3:BPL42="L"))+SUMPRODUCT((BPB3:BPB42=BOA29)*(BPE3:BPE42=BOA31)*(BPL3:BPL42="L"))+SUMPRODUCT((BPB3:BPB42=BOA29)*(BPE3:BPE42=BOA28)*(BPL3:BPL42="L"))+SUMPRODUCT((BPB3:BPB42=BOA30)*(BPE3:BPE42=BOA29)*(BPM3:BPM42="L"))+SUMPRODUCT((BPB3:BPB42=BOA31)*(BPE3:BPE42=BOA29)*(BPM3:BPM42="L"))+SUMPRODUCT((BPB3:BPB42=BOA28)*(BPE3:BPE42=BOA29)*(BPM3:BPM42="L"))</f>
        <v>0</v>
      </c>
      <c r="BOE29" s="255">
        <f ca="1">IF(BOA29&lt;&gt;"",VLOOKUP(BOA29,BKH4:BKL29,5,FALSE),0)</f>
        <v>0</v>
      </c>
      <c r="BOF29" s="255">
        <f ca="1">IF(BOA29&lt;&gt;"",VLOOKUP(BOA29,BKH4:BKM29,6,FALSE),0)</f>
        <v>0</v>
      </c>
      <c r="BOG29" s="255">
        <f ca="1">BOE29-BOF29+1000</f>
        <v>1000</v>
      </c>
      <c r="BOH29" s="255">
        <f ca="1">IF(BOA29&lt;&gt;"",VLOOKUP(BOA29,BKH4:BKO29,8,FALSE),0)</f>
        <v>0</v>
      </c>
      <c r="BOI29" s="255">
        <f ca="1">IF(BOA29&lt;&gt;"",VLOOKUP(BOA29,BKH4:BKP29,9,FALSE),0)</f>
        <v>0</v>
      </c>
      <c r="BOJ29" s="255">
        <f t="shared" ref="BOJ29" ca="1" si="1642">BOH29-BOI29+1000</f>
        <v>1000</v>
      </c>
      <c r="BOK29" s="255" t="str">
        <f ca="1">IF(BOA29&lt;&gt;"",VLOOKUP(BOA29,BKH25:BKL29,5,FALSE),"")</f>
        <v/>
      </c>
      <c r="BOL29" s="255" t="str">
        <f ca="1">IF(BOA29&lt;&gt;"",VLOOKUP(BOA29,BKH25:BKO29,8,FALSE),"")</f>
        <v/>
      </c>
      <c r="BOM29" s="255" t="str">
        <f ca="1">IF(BOA29&lt;&gt;"",VLOOKUP(BOA29,BKH25:BKV29,15,FALSE),"")</f>
        <v/>
      </c>
      <c r="BON29" s="255">
        <f ca="1">SUMPRODUCT((BPB3:BPB42=BOA29)*(BPE3:BPE42=BOA30)*BPH3:BPH42)+SUMPRODUCT((BPB3:BPB42=BOA29)*(BPE3:BPE42=BOA31)*BPH3:BPH42)+SUMPRODUCT((BPB3:BPB42=BOA29)*(BPE3:BPE42=BOA28)*BPH3:BPH42)+SUMPRODUCT((BPB3:BPB42=BOA30)*(BPE3:BPE42=BOA29)*BPI3:BPI42)+SUMPRODUCT((BPB3:BPB42=BOA31)*(BPE3:BPE42=BOA29)*BPI3:BPI42)+SUMPRODUCT((BPB3:BPB42=BOA28)*(BPE3:BPE42=BOA29)*BPI3:BPI42)</f>
        <v>0</v>
      </c>
      <c r="BOO29" s="255">
        <f ca="1">SUMPRODUCT((BPB3:BPB42=BOA29)*(BPE3:BPE42=BOA30)*BPJ3:BPJ42)+SUMPRODUCT((BPB3:BPB42=BOA29)*(BPE3:BPE42=BOA31)*BPJ3:BPJ42)+SUMPRODUCT((BPB3:BPB42=BOA29)*(BPE3:BPE42=BOA28)*BPJ3:BPJ42)+SUMPRODUCT((BPB3:BPB42=BOA30)*(BPE3:BPE42=BOA29)*BPK3:BPK42)+SUMPRODUCT((BPB3:BPB42=BOA31)*(BPE3:BPE42=BOA29)*BPK3:BPK42)+SUMPRODUCT((BPB3:BPB42=BOA28)*(BPE3:BPE42=BOA29)*BPK3:BPK42)</f>
        <v>0</v>
      </c>
      <c r="BOP29" s="255">
        <f t="shared" ref="BOP29" ca="1" si="1643">BOB29*4+BOC29*2+BON29+BOO29</f>
        <v>0</v>
      </c>
      <c r="BOQ29" s="255" t="str">
        <f ca="1">IF(BOA29&lt;&gt;"",RANK(BOP29,BOP28:BOP31),"")</f>
        <v/>
      </c>
      <c r="BOR29" s="255">
        <f ca="1">SUMPRODUCT((BOP28:BOP31=BOP29)*(BOG28:BOG31&gt;BOG29))</f>
        <v>0</v>
      </c>
      <c r="BOS29" s="255">
        <f ca="1">SUMPRODUCT((BOP28:BOP31=BOP29)*(BOG28:BOG31=BOG29)*(BOJ28:BOJ31&gt;BOJ29))</f>
        <v>0</v>
      </c>
      <c r="BOT29" s="255">
        <f ca="1">SUMPRODUCT((BOP25:BOP29=BOP29)*(BOG25:BOG29=BOG29)*(BOJ25:BOJ29=BOJ29)*(BOK25:BOK29&gt;BOK29))</f>
        <v>0</v>
      </c>
      <c r="BOU29" s="255">
        <f ca="1">SUMPRODUCT((BOP25:BOP29=BOP29)*(BOG25:BOG29=BOG29)*(BOJ25:BOJ29=BOJ29)*(BOK25:BOK29=BOK29)*(BOL25:BOL29&gt;BOL29))</f>
        <v>0</v>
      </c>
      <c r="BOV29" s="255">
        <f ca="1">SUMPRODUCT((BOP25:BOP29=BOP29)*(BOG25:BOG29=BOG29)*(BOJ25:BOJ29=BOJ29)*(BOK25:BOK29=BOK29)*(BOL25:BOL29=BOL29)*(BOM25:BOM29&gt;BOM29))</f>
        <v>0</v>
      </c>
      <c r="BOW29" s="255" t="str">
        <f t="shared" ca="1" si="1608"/>
        <v/>
      </c>
      <c r="BOX29" s="255" t="str">
        <f ca="1">IF(BOA28&lt;&gt;"",IF(BOA28=BOX28,BOA29,BOA28),"")</f>
        <v/>
      </c>
      <c r="BOY29" s="255" t="str">
        <f ca="1">IF(BOX29&lt;&gt;"",BOX29,IF(BNZ29&lt;&gt;"",BNZ29,IF(BNB29&lt;&gt;"",BNB29,IF(BMD29&lt;&gt;"",BMD29,BKZ29))))</f>
        <v>Ireland</v>
      </c>
      <c r="BOZ29" s="255">
        <v>5</v>
      </c>
      <c r="BPA29" s="255">
        <v>27</v>
      </c>
      <c r="BPB29" s="255" t="str">
        <f t="shared" si="106"/>
        <v>Argentina</v>
      </c>
      <c r="BPC29" s="255" t="str">
        <f ca="1">IF(OFFSET('All Players'!$W36,0,BPC$1)&lt;&gt;"",OFFSET('All Players'!$W36,0,BPC$1),"")</f>
        <v/>
      </c>
      <c r="BPD29" s="255" t="str">
        <f ca="1">IF(OFFSET('All Players'!$Y36,0,BPC$1)&lt;&gt;"",OFFSET('All Players'!$Y36,0,BPC$1),"")</f>
        <v/>
      </c>
      <c r="BPE29" s="255" t="str">
        <f t="shared" si="107"/>
        <v>Tonga</v>
      </c>
      <c r="BPF29" s="255" t="str">
        <f ca="1">IF(OFFSET('All Players'!$AA36,0,BPE$1)&lt;&gt;"",OFFSET('All Players'!$AA36,0,BPE$1),"")</f>
        <v/>
      </c>
      <c r="BPG29" s="255" t="str">
        <f ca="1">IF(OFFSET('All Players'!$AC36,0,BPF$1)&lt;&gt;"",OFFSET('All Players'!$AC36,0,BPF$1),"")</f>
        <v/>
      </c>
      <c r="BPH29" s="255">
        <f t="shared" ca="1" si="108"/>
        <v>0</v>
      </c>
      <c r="BPI29" s="255">
        <f t="shared" ca="1" si="109"/>
        <v>0</v>
      </c>
      <c r="BPJ29" s="255">
        <f t="shared" ca="1" si="110"/>
        <v>0</v>
      </c>
      <c r="BPK29" s="255">
        <f t="shared" ca="1" si="111"/>
        <v>0</v>
      </c>
      <c r="BPL29" s="255" t="str">
        <f t="shared" ca="1" si="112"/>
        <v/>
      </c>
      <c r="BPM29" s="255" t="str">
        <f t="shared" ca="1" si="113"/>
        <v/>
      </c>
      <c r="BPN29" s="255">
        <f ca="1">VLOOKUP(BPO29,BUF25:BUG29,2,FALSE)</f>
        <v>2</v>
      </c>
      <c r="BPO29" s="255" t="s">
        <v>47</v>
      </c>
      <c r="BPP29" s="255">
        <f t="shared" ca="1" si="1366"/>
        <v>0</v>
      </c>
      <c r="BPQ29" s="255">
        <f t="shared" ca="1" si="1367"/>
        <v>0</v>
      </c>
      <c r="BPR29" s="255">
        <f t="shared" ca="1" si="1368"/>
        <v>0</v>
      </c>
      <c r="BPS29" s="255">
        <f t="shared" ca="1" si="1369"/>
        <v>0</v>
      </c>
      <c r="BPT29" s="255">
        <f t="shared" ca="1" si="1511"/>
        <v>0</v>
      </c>
      <c r="BPU29" s="255">
        <f t="shared" ca="1" si="1370"/>
        <v>1000</v>
      </c>
      <c r="BPV29" s="255">
        <f t="shared" ca="1" si="1512"/>
        <v>0</v>
      </c>
      <c r="BPW29" s="255">
        <f t="shared" ca="1" si="1513"/>
        <v>0</v>
      </c>
      <c r="BPX29" s="255">
        <f t="shared" ca="1" si="1371"/>
        <v>1000</v>
      </c>
      <c r="BPY29" s="255">
        <f t="shared" ca="1" si="1372"/>
        <v>0</v>
      </c>
      <c r="BPZ29" s="255">
        <f ca="1">SUMIF(BUI:BUI,BPO29,BUO:BUO)+SUMIF(BUL:BUL,BPO29,BUP:BUP)</f>
        <v>0</v>
      </c>
      <c r="BQA29" s="255">
        <f ca="1">SUMIF(BUI:BUI,BPO29,BUQ:BUQ)+SUMIF(BUL:BUL,BPO29,BUR:BUR)</f>
        <v>0</v>
      </c>
      <c r="BQB29" s="255">
        <f t="shared" ca="1" si="1373"/>
        <v>0</v>
      </c>
      <c r="BQC29" s="255">
        <v>17</v>
      </c>
      <c r="BQD29" s="255">
        <f t="shared" ca="1" si="1514"/>
        <v>1</v>
      </c>
      <c r="BQF29" s="255">
        <f ca="1">RANK(BQB29,BQB$25:BQB$29)+COUNTIF(BQB$25:BQB29,BQB29)-1</f>
        <v>5</v>
      </c>
      <c r="BQG29" s="255" t="str">
        <f ca="1">INDEX(BPO$25:BPO$29,MATCH(5,BQF$25:BQF$29,0),0)</f>
        <v>Romania</v>
      </c>
      <c r="BQH29" s="255">
        <f t="shared" ca="1" si="1515"/>
        <v>1</v>
      </c>
      <c r="BQI29" s="255" t="str">
        <f ca="1">IF(AND(BQI28&lt;&gt;"",BQH29=1),BQG29,"")</f>
        <v>Romania</v>
      </c>
      <c r="BQN29" s="255" t="str">
        <f t="shared" ca="1" si="1516"/>
        <v>Romania</v>
      </c>
      <c r="BQO29" s="255">
        <f ca="1">SUMPRODUCT((BUI3:BUI42=BQN29)*(BUL3:BUL42=BQN25)*(BUS3:BUS42="W"))+SUMPRODUCT((BUI3:BUI42=BQN29)*(BUL3:BUL42=BQN26)*(BUS3:BUS42="W"))+SUMPRODUCT((BUI3:BUI42=BQN29)*(BUL3:BUL42=BQN27)*(BUS3:BUS42="W"))+SUMPRODUCT((BUI3:BUI42=BQN29)*(BUL3:BUL42=BQN28)*(BUS3:BUS42="W"))+SUMPRODUCT((BUI3:BUI42=BQN25)*(BUL3:BUL42=BQN29)*(BUT3:BUT42="W"))+SUMPRODUCT((BUI3:BUI42=BQN26)*(BUL3:BUL42=BQN29)*(BUT3:BUT42="W"))+SUMPRODUCT((BUI3:BUI42=BQN27)*(BUL3:BUL42=BQN29)*(BUT3:BUT42="W"))+SUMPRODUCT((BUI3:BUI42=BQN28)*(BUL3:BUL42=BQN29)*(BUT3:BUT42="W"))</f>
        <v>0</v>
      </c>
      <c r="BQP29" s="255">
        <f ca="1">SUMPRODUCT((BUI3:BUI42=BQN29)*(BUL3:BUL42=BQN25)*(BUS3:BUS42="D"))+SUMPRODUCT((BUI3:BUI42=BQN29)*(BUL3:BUL42=BQN26)*(BUS3:BUS42="D"))+SUMPRODUCT((BUI3:BUI42=BQN29)*(BUL3:BUL42=BQN27)*(BUS3:BUS42="D"))+SUMPRODUCT((BUI3:BUI42=BQN29)*(BUL3:BUL42=BQN28)*(BUS3:BUS42="D"))+SUMPRODUCT((BUI3:BUI42=BQN25)*(BUL3:BUL42=BQN29)*(BUS3:BUS42="D"))+SUMPRODUCT((BUI3:BUI42=BQN26)*(BUL3:BUL42=BQN29)*(BUS3:BUS42="D"))+SUMPRODUCT((BUI3:BUI42=BQN27)*(BUL3:BUL42=BQN29)*(BUS3:BUS42="D"))+SUMPRODUCT((BUI3:BUI42=BQN28)*(BUL3:BUL42=BQN29)*(BUS3:BUS42="D"))</f>
        <v>0</v>
      </c>
      <c r="BQQ29" s="255">
        <f ca="1">SUMPRODUCT((BUI3:BUI42=BQN29)*(BUL3:BUL42=BQN25)*(BUS3:BUS42="L"))+SUMPRODUCT((BUI3:BUI42=BQN29)*(BUL3:BUL42=BQN26)*(BUS3:BUS42="L"))+SUMPRODUCT((BUI3:BUI42=BQN29)*(BUL3:BUL42=BQN27)*(BUS3:BUS42="L"))+SUMPRODUCT((BUI3:BUI42=BQN29)*(BUL3:BUL42=BQN28)*(BUS3:BUS42="L"))+SUMPRODUCT((BUI3:BUI42=BQN25)*(BUL3:BUL42=BQN29)*(BUT3:BUT42="L"))+SUMPRODUCT((BUI3:BUI42=BQN26)*(BUL3:BUL42=BQN29)*(BUT3:BUT42="L"))+SUMPRODUCT((BUI3:BUI42=BQN27)*(BUL3:BUL42=BQN29)*(BUT3:BUT42="L"))+SUMPRODUCT((BUI3:BUI42=BQN28)*(BUL3:BUL42=BQN29)*(BUT3:BUT42="L"))</f>
        <v>0</v>
      </c>
      <c r="BQR29" s="255">
        <f ca="1">IF(BQN29&lt;&gt;"",VLOOKUP(BQN29,BPO4:BPS29,5,FALSE),0)</f>
        <v>0</v>
      </c>
      <c r="BQS29" s="255">
        <f ca="1">IF(BQN29&lt;&gt;"",VLOOKUP(BQN29,BPO4:BPT29,6,FALSE),0)</f>
        <v>0</v>
      </c>
      <c r="BQT29" s="255">
        <f ca="1">BQR29-BQS29+1000</f>
        <v>1000</v>
      </c>
      <c r="BQU29" s="255">
        <f ca="1">IF(BQN29&lt;&gt;"",VLOOKUP(BQN29,BPO4:BPV29,8,FALSE),0)</f>
        <v>0</v>
      </c>
      <c r="BQV29" s="255">
        <f ca="1">IF(BQN29&lt;&gt;"",VLOOKUP(BQN29,BPO4:BPW29,9,FALSE),0)</f>
        <v>0</v>
      </c>
      <c r="BQW29" s="255">
        <f ca="1">IF(BQN29&lt;&gt;"",BQU29-BQV29+1000,"")</f>
        <v>1000</v>
      </c>
      <c r="BQX29" s="255">
        <f ca="1">IF(BQN29&lt;&gt;"",VLOOKUP(BQN29,BPO25:BPS29,5,FALSE),"")</f>
        <v>0</v>
      </c>
      <c r="BQY29" s="255">
        <f ca="1">IF(BQN29&lt;&gt;"",VLOOKUP(BQN29,BPO25:BPV29,8,FALSE),"")</f>
        <v>0</v>
      </c>
      <c r="BQZ29" s="255">
        <f ca="1">IF(BQN29&lt;&gt;"",VLOOKUP(BQN29,BPO25:BQC29,15,FALSE),"")</f>
        <v>17</v>
      </c>
      <c r="BRA29" s="255">
        <f ca="1">SUMPRODUCT((BUI3:BUI42=BQN29)*(BUL3:BUL42=BQN25)*BUO3:BUO42)+SUMPRODUCT((BUI3:BUI42=BQN29)*(BUL3:BUL42=BQN26)*BUO3:BUO42)+SUMPRODUCT((BUI3:BUI42=BQN29)*(BUL3:BUL42=BQN27)*BUO3:BUO42)+SUMPRODUCT((BUI3:BUI42=BQN29)*(BUL3:BUL42=BQN28)*BUO3:BUO42)+SUMPRODUCT((BUI3:BUI42=BQN25)*(BUL3:BUL42=BQN29)*BUP3:BUP42)+SUMPRODUCT((BUI3:BUI42=BQN26)*(BUL3:BUL42=BQN29)*BUP3:BUP42)+SUMPRODUCT((BUI3:BUI42=BQN27)*(BUL3:BUL42=BQN29)*BUP3:BUP42)+SUMPRODUCT((BUI3:BUI42=BQN28)*(BUL3:BUL42=BQN29)*BUP3:BUP42)</f>
        <v>0</v>
      </c>
      <c r="BRB29" s="255">
        <f ca="1">SUMPRODUCT((BUI3:BUI42=BQN29)*(BUL3:BUL42=BQN25)*BUQ3:BUQ42)+SUMPRODUCT((BUI3:BUI42=BQN29)*(BUL3:BUL42=BQN26)*BUQ3:BUQ42)+SUMPRODUCT((BUI3:BUI42=BQN29)*(BUL3:BUL42=BQN27)*BUQ3:BUQ42)+SUMPRODUCT((BUI3:BUI42=BQN29)*(BUL3:BUL42=BQN28)*BUQ3:BUQ42)+SUMPRODUCT((BUI3:BUI42=BQN25)*(BUL3:BUL42=BQN29)*BUR3:BUR42)+SUMPRODUCT((BUI3:BUI42=BQN26)*(BUL3:BUL42=BQN29)*BUR3:BUR42)+SUMPRODUCT((BUI3:BUI42=BQN27)*(BUL3:BUL42=BQN29)*BUR3:BUR42)+SUMPRODUCT((BUI3:BUI42=BQN28)*(BUL3:BUL42=BQN29)*BUR3:BUR42)</f>
        <v>0</v>
      </c>
      <c r="BRC29" s="255">
        <f ca="1">IF(BQN29&lt;&gt;"",BQO29*4+BQP29*2+BRA29+BRB29,"")</f>
        <v>0</v>
      </c>
      <c r="BRD29" s="255">
        <f ca="1">IF(BQN29&lt;&gt;"",RANK(BRC29,BRC25:BRC29),"")</f>
        <v>1</v>
      </c>
      <c r="BRE29" s="255">
        <f ca="1">SUMPRODUCT((BRC25:BRC29=BRC29)*(BQT25:BQT29&gt;BQT29))</f>
        <v>0</v>
      </c>
      <c r="BRF29" s="255">
        <f ca="1">SUMPRODUCT((BRC25:BRC29=BRC29)*(BQT25:BQT29=BQT29)*(BQW25:BQW29&gt;BQW29))</f>
        <v>0</v>
      </c>
      <c r="BRG29" s="255">
        <f ca="1">SUMPRODUCT((BRC25:BRC29=BRC29)*(BQT25:BQT29=BQT29)*(BQW25:BQW29=BQW29)*(BQX25:BQX29&gt;BQX29))</f>
        <v>0</v>
      </c>
      <c r="BRH29" s="255">
        <f ca="1">SUMPRODUCT((BRC25:BRC29=BRC29)*(BQT25:BQT29=BQT29)*(BQW25:BQW29=BQW29)*(BQX25:BQX29=BQX29)*(BQY25:BQY29&gt;BQY29))</f>
        <v>0</v>
      </c>
      <c r="BRI29" s="255">
        <f ca="1">SUMPRODUCT((BRC25:BRC29=BRC29)*(BQT25:BQT29=BQT29)*(BQW25:BQW29=BQW29)*(BQX25:BQX29=BQX29)*(BQY25:BQY29=BQY29)*(BQZ25:BQZ29&gt;BQZ29))</f>
        <v>1</v>
      </c>
      <c r="BRJ29" s="255">
        <f t="shared" ca="1" si="1374"/>
        <v>2</v>
      </c>
      <c r="BRK29" s="255" t="str">
        <f ca="1">IF(BQN29&lt;&gt;"",INDEX(BQN25:BQN29,MATCH(5,BRJ25:BRJ29,0),0),"")</f>
        <v>Ireland</v>
      </c>
      <c r="BRL29" s="255" t="str">
        <f ca="1">IF(BQJ28&lt;&gt;"",BQJ28,"")</f>
        <v/>
      </c>
      <c r="BRM29" s="255" t="str">
        <f ca="1">IF(BRL29&lt;&gt;"",SUMPRODUCT((BUI3:BUI42=BRL29)*(BUL3:BUL42=BRL26)*(BUS3:BUS42="W"))+SUMPRODUCT((BUI3:BUI42=BRL29)*(BUL3:BUL42=BRL27)*(BUS3:BUS42="W"))+SUMPRODUCT((BUI3:BUI42=BRL29)*(BUL3:BUL42=BRL28)*(BUS3:BUS42="W"))+SUMPRODUCT((BUI3:BUI42=BRL26)*(BUL3:BUL42=BRL29)*(BUS3:BUS42="W"))+SUMPRODUCT((BUI3:BUI42=BRL27)*(BUL3:BUL42=BRL29)*(BUS3:BUS42="W"))+SUMPRODUCT((BUI3:BUI42=BRL28)*(BUL3:BUL42=BRL29)*(BUS3:BUS42="W")),"")</f>
        <v/>
      </c>
      <c r="BRN29" s="255" t="str">
        <f ca="1">IF(BRL29&lt;&gt;"",SUMPRODUCT((BUI3:BUI42=BRL29)*(BUL3:BUL42=BRL26)*(BUS3:BUS42="D"))+SUMPRODUCT((BUI3:BUI42=BRL29)*(BUL3:BUL42=BRL27)*(BUS3:BUS42="D"))+SUMPRODUCT((BUI3:BUI42=BRL29)*(BUL3:BUL42=BRL28)*(BUS3:BUS42="D"))+SUMPRODUCT((BUI3:BUI42=BRL26)*(BUL3:BUL42=BRL29)*(BUS3:BUS42="D"))+SUMPRODUCT((BUI3:BUI42=BRL27)*(BUL3:BUL42=BRL29)*(BUS3:BUS42="D"))+SUMPRODUCT((BUI3:BUI42=BRL28)*(BUL3:BUL42=BRL29)*(BUS3:BUS42="D")),"")</f>
        <v/>
      </c>
      <c r="BRO29" s="255" t="str">
        <f ca="1">IF(BRL29&lt;&gt;"",SUMPRODUCT((BUI3:BUI42=BRL29)*(BUL3:BUL42=BRL26)*(BUS3:BUS42="L"))+SUMPRODUCT((BUI3:BUI42=BRL29)*(BUL3:BUL42=BRL27)*(BUS3:BUS42="L"))+SUMPRODUCT((BUI3:BUI42=BRL29)*(BUL3:BUL42=BRL28)*(BUS3:BUS42="L"))+SUMPRODUCT((BUI3:BUI42=BRL26)*(BUL3:BUL42=BRL29)*(BUS3:BUS42="L"))+SUMPRODUCT((BUI3:BUI42=BRL27)*(BUL3:BUL42=BRL29)*(BUS3:BUS42="L"))+SUMPRODUCT((BUI3:BUI42=BRL28)*(BUL3:BUL42=BRL29)*(BUS3:BUS42="L")),"")</f>
        <v/>
      </c>
      <c r="BRP29" s="255">
        <f ca="1">IF(BRL29&lt;&gt;"",VLOOKUP(BRL29,BPO4:BPS29,5,FALSE),0)</f>
        <v>0</v>
      </c>
      <c r="BRQ29" s="255">
        <f ca="1">IF(BRL29&lt;&gt;"",VLOOKUP(BRL29,BPO4:BPT29,6,FALSE),0)</f>
        <v>0</v>
      </c>
      <c r="BRR29" s="255">
        <f ca="1">BRP29-BRQ29+1000</f>
        <v>1000</v>
      </c>
      <c r="BRS29" s="255">
        <f ca="1">IF(BRL29&lt;&gt;"",VLOOKUP(BRL29,BPO4:BPV29,8,FALSE),0)</f>
        <v>0</v>
      </c>
      <c r="BRT29" s="255">
        <f ca="1">IF(BRL29&lt;&gt;"",VLOOKUP(BRL29,BPO4:BPW29,9,FALSE),0)</f>
        <v>0</v>
      </c>
      <c r="BRU29" s="255" t="str">
        <f ca="1">IF(BRL29&lt;&gt;"",BRS29-BRT29+1000,"")</f>
        <v/>
      </c>
      <c r="BRV29" s="255" t="str">
        <f ca="1">IF(BRL29&lt;&gt;"",VLOOKUP(BRL29,BPO25:BPS29,5,FALSE),"")</f>
        <v/>
      </c>
      <c r="BRW29" s="255" t="str">
        <f ca="1">IF(BRL29&lt;&gt;"",VLOOKUP(BRL29,BPO25:BPV29,8,FALSE),"")</f>
        <v/>
      </c>
      <c r="BRX29" s="255" t="str">
        <f ca="1">IF(BRL29&lt;&gt;"",VLOOKUP(BRL29,BPO25:BQC29,15,FALSE),"")</f>
        <v/>
      </c>
      <c r="BRY29" s="255" t="str">
        <f ca="1">IF(BRL29&lt;&gt;"",SUMPRODUCT((BUI3:BUI42=BRL29)*(BUL3:BUL42=BRL26)*BUO3:BUO42)+SUMPRODUCT((BUI3:BUI42=BRL29)*(BUL3:BUL42=BRL27)*BUO3:BUO42)+SUMPRODUCT((BUI3:BUI42=BRL29)*(BUL3:BUL42=BRL28)*BUO3:BUO42)+SUMPRODUCT((BUI3:BUI42=BRL26)*(BUL3:BUL42=BRL29)*BUP3:BUP42)+SUMPRODUCT((BUI3:BUI42=BRL27)*(BUL3:BUL42=BRL29)*BUP3:BUP42)+SUMPRODUCT((BUI3:BUI42=BRL28)*(BUL3:BUL42=BRL29)*BUP3:BUP42),"")</f>
        <v/>
      </c>
      <c r="BRZ29" s="255" t="str">
        <f ca="1">IF(BRL29&lt;&gt;"",SUMPRODUCT((BUI3:BUI42=BRL29)*(BUL3:BUL42=BRL26)*BUQ3:BUQ42)+SUMPRODUCT((BUI3:BUI42=BRL29)*(BUL3:BUL42=BRL27)*BUQ3:BUQ42)+SUMPRODUCT((BUI3:BUI42=BRL29)*(BUL3:BUL42=BRL28)*BUQ3:BUQ42)+SUMPRODUCT((BUI3:BUI42=BRL26)*(BUL3:BUL42=BRL29)*BUR3:BUR42)+SUMPRODUCT((BUI3:BUI42=BRL27)*(BUL3:BUL42=BRL29)*BUR3:BUR42)+SUMPRODUCT((BUI3:BUI42=BRL28)*(BUL3:BUL42=BRL29)*BUR3:BUR42),"")</f>
        <v/>
      </c>
      <c r="BSA29" s="255" t="str">
        <f ca="1">IF(BRL29&lt;&gt;"",BRM29*4+BRN29*2+BRY29+BRZ29,"")</f>
        <v/>
      </c>
      <c r="BSB29" s="255" t="str">
        <f ca="1">IF(BRL29&lt;&gt;"",RANK(BSA29,BSA26:BSA29),"")</f>
        <v/>
      </c>
      <c r="BSC29" s="255">
        <f ca="1">SUMPRODUCT((BSA26:BSA29=BSA29)*(BRR26:BRR29&gt;BRR29))</f>
        <v>0</v>
      </c>
      <c r="BSD29" s="255">
        <f ca="1">SUMPRODUCT((BSA26:BSA29=BSA29)*(BRR26:BRR29=BRR29)*(BRU26:BRU29&gt;BRU29))</f>
        <v>0</v>
      </c>
      <c r="BSE29" s="255">
        <f ca="1">SUMPRODUCT((BSA25:BSA29=BSA29)*(BRR25:BRR29=BRR29)*(BRU25:BRU29=BRU29)*(BRV25:BRV29&gt;BRV29))</f>
        <v>0</v>
      </c>
      <c r="BSF29" s="255">
        <f ca="1">SUMPRODUCT((BSA25:BSA29=BSA29)*(BRR25:BRR29=BRR29)*(BRU25:BRU29=BRU29)*(BRV25:BRV29=BRV29)*(BRW25:BRW29&gt;BRW29))</f>
        <v>0</v>
      </c>
      <c r="BSG29" s="255">
        <f ca="1">SUMPRODUCT((BSA25:BSA29=BSA29)*(BRR25:BRR29=BRR29)*(BRU25:BRU29=BRU29)*(BRV25:BRV29=BRV29)*(BRW25:BRW29=BRW29)*(BRX25:BRX29&gt;BRX29))</f>
        <v>0</v>
      </c>
      <c r="BSH29" s="255" t="str">
        <f t="shared" ca="1" si="1519"/>
        <v/>
      </c>
      <c r="BSI29" s="255" t="str">
        <f ca="1">IF(BRL29&lt;&gt;"",INDEX(BRL26:BRL29,MATCH(5,BSH26:BSH29,0),0),"")</f>
        <v/>
      </c>
      <c r="BSJ29" s="255" t="str">
        <f ca="1">IF(BQK27&lt;&gt;"",BQK27,"")</f>
        <v/>
      </c>
      <c r="BSK29" s="255" t="str">
        <f ca="1">IF(BSJ29&lt;&gt;"",SUMPRODUCT((BUI3:BUI42=BSJ29)*(BUL3:BUL42=BSJ30)*(BUS3:BUS42="W"))+SUMPRODUCT((BUI3:BUI42=BSJ29)*(BUL3:BUL42=BSJ27)*(BUS3:BUS42="W"))+SUMPRODUCT((BUI3:BUI42=BSJ29)*(BUL3:BUL42=BSJ28)*(BUS3:BUS42="W"))+SUMPRODUCT((BUI3:BUI42=BSJ30)*(BUL3:BUL42=BSJ29)*(BUT3:BUT42="W"))+SUMPRODUCT((BUI3:BUI42=BSJ27)*(BUL3:BUL42=BSJ29)*(BUT3:BUT42="W"))+SUMPRODUCT((BUI3:BUI42=BSJ28)*(BUL3:BUL42=BSJ29)*(BUT3:BUT42="W")),"")</f>
        <v/>
      </c>
      <c r="BSL29" s="255" t="str">
        <f ca="1">IF(BSJ29&lt;&gt;"",SUMPRODUCT((BUI3:BUI42=BSJ29)*(BUL3:BUL42=BSJ30)*(BUS3:BUS42="D"))+SUMPRODUCT((BUI3:BUI42=BSJ29)*(BUL3:BUL42=BSJ27)*(BUS3:BUS42="D"))+SUMPRODUCT((BUI3:BUI42=BSJ29)*(BUL3:BUL42=BSJ28)*(BUS3:BUS42="D"))+SUMPRODUCT((BUI3:BUI42=BSJ30)*(BUL3:BUL42=BSJ29)*(BUS3:BUS42="D"))+SUMPRODUCT((BUI3:BUI42=BSJ27)*(BUL3:BUL42=BSJ29)*(BUS3:BUS42="D"))+SUMPRODUCT((BUI3:BUI42=BSJ28)*(BUL3:BUL42=BSJ29)*(BUS3:BUS42="D")),"")</f>
        <v/>
      </c>
      <c r="BSM29" s="255" t="str">
        <f ca="1">IF(BSJ29&lt;&gt;"",SUMPRODUCT((BUI3:BUI42=BSJ29)*(BUL3:BUL42=BSJ30)*(BUS3:BUS42="L"))+SUMPRODUCT((BUI3:BUI42=BSJ29)*(BUL3:BUL42=BSJ27)*(BUS3:BUS42="L"))+SUMPRODUCT((BUI3:BUI42=BSJ29)*(BUL3:BUL42=BSJ28)*(BUS3:BUS42="L"))+SUMPRODUCT((BUI3:BUI42=BSJ30)*(BUL3:BUL42=BSJ29)*(BUT3:BUT42="L"))+SUMPRODUCT((BUI3:BUI42=BSJ27)*(BUL3:BUL42=BSJ29)*(BUT3:BUT42="L"))+SUMPRODUCT((BUI3:BUI42=BSJ28)*(BUL3:BUL42=BSJ29)*(BUT3:BUT42="L")),"")</f>
        <v/>
      </c>
      <c r="BSN29" s="255">
        <f ca="1">IF(BSJ29&lt;&gt;"",VLOOKUP(BSJ29,BPO4:BPS29,5,FALSE),0)</f>
        <v>0</v>
      </c>
      <c r="BSO29" s="255">
        <f ca="1">IF(BSJ29&lt;&gt;"",VLOOKUP(BSJ29,BPO4:BPT29,6,FALSE),0)</f>
        <v>0</v>
      </c>
      <c r="BSP29" s="255">
        <f ca="1">BSN29-BSO29+1000</f>
        <v>1000</v>
      </c>
      <c r="BSQ29" s="255">
        <f ca="1">IF(BSJ29&lt;&gt;"",VLOOKUP(BSJ29,BPO4:BPV29,8,FALSE),0)</f>
        <v>0</v>
      </c>
      <c r="BSR29" s="255">
        <f ca="1">IF(BSJ29&lt;&gt;"",VLOOKUP(BSJ29,BPO4:BPW29,9,FALSE),0)</f>
        <v>0</v>
      </c>
      <c r="BSS29" s="255" t="str">
        <f ca="1">IF(BSJ29&lt;&gt;"",BSQ29-BSR29+1000,"")</f>
        <v/>
      </c>
      <c r="BST29" s="255" t="str">
        <f ca="1">IF(BSJ29&lt;&gt;"",VLOOKUP(BSJ29,BPO25:BPS29,5,FALSE),"")</f>
        <v/>
      </c>
      <c r="BSU29" s="255" t="str">
        <f ca="1">IF(BSJ29&lt;&gt;"",VLOOKUP(BSJ29,BPO25:BPV29,8,FALSE),"")</f>
        <v/>
      </c>
      <c r="BSV29" s="255" t="str">
        <f ca="1">IF(BSJ29&lt;&gt;"",VLOOKUP(BSJ29,BPO25:BQC29,15,FALSE),"")</f>
        <v/>
      </c>
      <c r="BSW29" s="255" t="str">
        <f ca="1">IF(BSJ29&lt;&gt;"",SUMPRODUCT((BUI3:BUI42=BSJ29)*(BUL3:BUL42=BSJ30)*BUO3:BUO42)+SUMPRODUCT((BUI3:BUI42=BSJ29)*(BUL3:BUL42=BSJ27)*BUO3:BUO42)+SUMPRODUCT((BUI3:BUI42=BSJ29)*(BUL3:BUL42=BSJ28)*BUO3:BUO42)+SUMPRODUCT((BUI3:BUI42=BSJ30)*(BUL3:BUL42=BSJ29)*BUP3:BUP42)+SUMPRODUCT((BUI3:BUI42=BSJ27)*(BUL3:BUL42=BSJ29)*BUP3:BUP42)+SUMPRODUCT((BUI3:BUI42=BSJ28)*(BUL3:BUL42=BSJ29)*BUP3:BUP42),"")</f>
        <v/>
      </c>
      <c r="BSX29" s="255" t="str">
        <f ca="1">IF(BSJ29&lt;&gt;"",SUMPRODUCT((BUI3:BUI42=BSJ29)*(BUL3:BUL42=BSJ30)*BUQ3:BUQ42)+SUMPRODUCT((BUI3:BUI42=BSJ29)*(BUL3:BUL42=BSJ27)*BUQ3:BUQ42)+SUMPRODUCT((BUI3:BUI42=BSJ29)*(BUL3:BUL42=BSJ28)*BUQ3:BUQ42)+SUMPRODUCT((BUI3:BUI42=BSJ30)*(BUL3:BUL42=BSJ29)*BUR3:BUR42)+SUMPRODUCT((BUI3:BUI42=BSJ27)*(BUL3:BUL42=BSJ29)*BUR3:BUR42)+SUMPRODUCT((BUI3:BUI42=BSJ28)*(BUL3:BUL42=BSJ29)*BUR3:BUR42),"")</f>
        <v/>
      </c>
      <c r="BSY29" s="255" t="str">
        <f ca="1">IF(BSJ29&lt;&gt;"",BSK29*4+BSL29*2+BSW29+BSX29,"")</f>
        <v/>
      </c>
      <c r="BSZ29" s="255" t="str">
        <f ca="1">IF(BSJ29&lt;&gt;"",RANK(BSY29,BSY27:BSY30),"")</f>
        <v/>
      </c>
      <c r="BTA29" s="255">
        <f ca="1">SUMPRODUCT((BSY27:BSY30=BSY29)*(BSP27:BSP30&gt;BSP29))</f>
        <v>0</v>
      </c>
      <c r="BTB29" s="255">
        <f ca="1">SUMPRODUCT((BSY27:BSY30=BSY29)*(BSP27:BSP30=BSP29)*(BSS27:BSS30&gt;BSS29))</f>
        <v>0</v>
      </c>
      <c r="BTC29" s="255">
        <f ca="1">SUMPRODUCT((BSY25:BSY29=BSY29)*(BSP25:BSP29=BSP29)*(BSS25:BSS29=BSS29)*(BST25:BST29&gt;BST29))</f>
        <v>0</v>
      </c>
      <c r="BTD29" s="255">
        <f ca="1">SUMPRODUCT((BSY25:BSY29=BSY29)*(BSP25:BSP29=BSP29)*(BSS25:BSS29=BSS29)*(BST25:BST29=BST29)*(BSU25:BSU29&gt;BSU29))</f>
        <v>0</v>
      </c>
      <c r="BTE29" s="255">
        <f ca="1">SUMPRODUCT((BSY25:BSY29=BSY29)*(BSP25:BSP29=BSP29)*(BSS25:BSS29=BSS29)*(BST25:BST29=BST29)*(BSU25:BSU29=BSU29)*(BSV25:BSV29&gt;BSV29))</f>
        <v>0</v>
      </c>
      <c r="BTF29" s="255" t="str">
        <f t="shared" ca="1" si="1565"/>
        <v/>
      </c>
      <c r="BTG29" s="255" t="str">
        <f ca="1">IF(BSJ29&lt;&gt;"",INDEX(BSJ27:BSJ29,MATCH(5,BTF27:BTF29,0),0),"")</f>
        <v/>
      </c>
      <c r="BTH29" s="255" t="str">
        <f ca="1">IF(BQL26&lt;&gt;"",BQL26,"")</f>
        <v/>
      </c>
      <c r="BTI29" s="255">
        <f ca="1">SUMPRODUCT((BUI3:BUI42=BTH29)*(BUL3:BUL42=BTH30)*(BUS3:BUS42="W"))+SUMPRODUCT((BUI3:BUI42=BTH29)*(BUL3:BUL42=BTH31)*(BUS3:BUS42="W"))+SUMPRODUCT((BUI3:BUI42=BTH29)*(BUL3:BUL42=BTH28)*(BUS3:BUS42="W"))+SUMPRODUCT((BUI3:BUI42=BTH30)*(BUL3:BUL42=BTH29)*(BUT3:BUT42="W"))+SUMPRODUCT((BUI3:BUI42=BTH31)*(BUL3:BUL42=BTH29)*(BUT3:BUT42="W"))+SUMPRODUCT((BUI3:BUI42=BTH28)*(BUL3:BUL42=BTH29)*(BUT3:BUT42="W"))</f>
        <v>0</v>
      </c>
      <c r="BTJ29" s="255">
        <f ca="1">SUMPRODUCT((BUI3:BUI42=BTH29)*(BUL3:BUL42=BTH30)*(BUS3:BUS42="D"))+SUMPRODUCT((BUI3:BUI42=BTH29)*(BUL3:BUL42=BTH31)*(BUS3:BUS42="D"))+SUMPRODUCT((BUI3:BUI42=BTH29)*(BUL3:BUL42=BTH28)*(BUS3:BUS42="D"))+SUMPRODUCT((BUI3:BUI42=BTH30)*(BUL3:BUL42=BTH29)*(BUS3:BUS42="D"))+SUMPRODUCT((BUI3:BUI42=BTH31)*(BUL3:BUL42=BTH29)*(BUS3:BUS42="D"))+SUMPRODUCT((BUI3:BUI42=BTH28)*(BUL3:BUL42=BTH29)*(BUS3:BUS42="D"))</f>
        <v>0</v>
      </c>
      <c r="BTK29" s="255">
        <f ca="1">SUMPRODUCT((BUI3:BUI42=BTH29)*(BUL3:BUL42=BTH30)*(BUS3:BUS42="L"))+SUMPRODUCT((BUI3:BUI42=BTH29)*(BUL3:BUL42=BTH31)*(BUS3:BUS42="L"))+SUMPRODUCT((BUI3:BUI42=BTH29)*(BUL3:BUL42=BTH28)*(BUS3:BUS42="L"))+SUMPRODUCT((BUI3:BUI42=BTH30)*(BUL3:BUL42=BTH29)*(BUT3:BUT42="L"))+SUMPRODUCT((BUI3:BUI42=BTH31)*(BUL3:BUL42=BTH29)*(BUT3:BUT42="L"))+SUMPRODUCT((BUI3:BUI42=BTH28)*(BUL3:BUL42=BTH29)*(BUT3:BUT42="L"))</f>
        <v>0</v>
      </c>
      <c r="BTL29" s="255">
        <f ca="1">IF(BTH29&lt;&gt;"",VLOOKUP(BTH29,BPO4:BPS29,5,FALSE),0)</f>
        <v>0</v>
      </c>
      <c r="BTM29" s="255">
        <f ca="1">IF(BTH29&lt;&gt;"",VLOOKUP(BTH29,BPO4:BPT29,6,FALSE),0)</f>
        <v>0</v>
      </c>
      <c r="BTN29" s="255">
        <f ca="1">BTL29-BTM29+1000</f>
        <v>1000</v>
      </c>
      <c r="BTO29" s="255">
        <f ca="1">IF(BTH29&lt;&gt;"",VLOOKUP(BTH29,BPO4:BPV29,8,FALSE),0)</f>
        <v>0</v>
      </c>
      <c r="BTP29" s="255">
        <f ca="1">IF(BTH29&lt;&gt;"",VLOOKUP(BTH29,BPO4:BPW29,9,FALSE),0)</f>
        <v>0</v>
      </c>
      <c r="BTQ29" s="255">
        <f t="shared" ref="BTQ29" ca="1" si="1644">BTO29-BTP29+1000</f>
        <v>1000</v>
      </c>
      <c r="BTR29" s="255" t="str">
        <f ca="1">IF(BTH29&lt;&gt;"",VLOOKUP(BTH29,BPO25:BPS29,5,FALSE),"")</f>
        <v/>
      </c>
      <c r="BTS29" s="255" t="str">
        <f ca="1">IF(BTH29&lt;&gt;"",VLOOKUP(BTH29,BPO25:BPV29,8,FALSE),"")</f>
        <v/>
      </c>
      <c r="BTT29" s="255" t="str">
        <f ca="1">IF(BTH29&lt;&gt;"",VLOOKUP(BTH29,BPO25:BQC29,15,FALSE),"")</f>
        <v/>
      </c>
      <c r="BTU29" s="255">
        <f ca="1">SUMPRODUCT((BUI3:BUI42=BTH29)*(BUL3:BUL42=BTH30)*BUO3:BUO42)+SUMPRODUCT((BUI3:BUI42=BTH29)*(BUL3:BUL42=BTH31)*BUO3:BUO42)+SUMPRODUCT((BUI3:BUI42=BTH29)*(BUL3:BUL42=BTH28)*BUO3:BUO42)+SUMPRODUCT((BUI3:BUI42=BTH30)*(BUL3:BUL42=BTH29)*BUP3:BUP42)+SUMPRODUCT((BUI3:BUI42=BTH31)*(BUL3:BUL42=BTH29)*BUP3:BUP42)+SUMPRODUCT((BUI3:BUI42=BTH28)*(BUL3:BUL42=BTH29)*BUP3:BUP42)</f>
        <v>0</v>
      </c>
      <c r="BTV29" s="255">
        <f ca="1">SUMPRODUCT((BUI3:BUI42=BTH29)*(BUL3:BUL42=BTH30)*BUQ3:BUQ42)+SUMPRODUCT((BUI3:BUI42=BTH29)*(BUL3:BUL42=BTH31)*BUQ3:BUQ42)+SUMPRODUCT((BUI3:BUI42=BTH29)*(BUL3:BUL42=BTH28)*BUQ3:BUQ42)+SUMPRODUCT((BUI3:BUI42=BTH30)*(BUL3:BUL42=BTH29)*BUR3:BUR42)+SUMPRODUCT((BUI3:BUI42=BTH31)*(BUL3:BUL42=BTH29)*BUR3:BUR42)+SUMPRODUCT((BUI3:BUI42=BTH28)*(BUL3:BUL42=BTH29)*BUR3:BUR42)</f>
        <v>0</v>
      </c>
      <c r="BTW29" s="255">
        <f t="shared" ref="BTW29" ca="1" si="1645">BTI29*4+BTJ29*2+BTU29+BTV29</f>
        <v>0</v>
      </c>
      <c r="BTX29" s="255" t="str">
        <f ca="1">IF(BTH29&lt;&gt;"",RANK(BTW29,BTW28:BTW31),"")</f>
        <v/>
      </c>
      <c r="BTY29" s="255">
        <f ca="1">SUMPRODUCT((BTW28:BTW31=BTW29)*(BTN28:BTN31&gt;BTN29))</f>
        <v>0</v>
      </c>
      <c r="BTZ29" s="255">
        <f ca="1">SUMPRODUCT((BTW28:BTW31=BTW29)*(BTN28:BTN31=BTN29)*(BTQ28:BTQ31&gt;BTQ29))</f>
        <v>0</v>
      </c>
      <c r="BUA29" s="255">
        <f ca="1">SUMPRODUCT((BTW25:BTW29=BTW29)*(BTN25:BTN29=BTN29)*(BTQ25:BTQ29=BTQ29)*(BTR25:BTR29&gt;BTR29))</f>
        <v>0</v>
      </c>
      <c r="BUB29" s="255">
        <f ca="1">SUMPRODUCT((BTW25:BTW29=BTW29)*(BTN25:BTN29=BTN29)*(BTQ25:BTQ29=BTQ29)*(BTR25:BTR29=BTR29)*(BTS25:BTS29&gt;BTS29))</f>
        <v>0</v>
      </c>
      <c r="BUC29" s="255">
        <f ca="1">SUMPRODUCT((BTW25:BTW29=BTW29)*(BTN25:BTN29=BTN29)*(BTQ25:BTQ29=BTQ29)*(BTR25:BTR29=BTR29)*(BTS25:BTS29=BTS29)*(BTT25:BTT29&gt;BTT29))</f>
        <v>0</v>
      </c>
      <c r="BUD29" s="255" t="str">
        <f t="shared" ca="1" si="1611"/>
        <v/>
      </c>
      <c r="BUE29" s="255" t="str">
        <f ca="1">IF(BTH28&lt;&gt;"",IF(BTH28=BUE28,BTH29,BTH28),"")</f>
        <v/>
      </c>
      <c r="BUF29" s="255" t="str">
        <f ca="1">IF(BUE29&lt;&gt;"",BUE29,IF(BTG29&lt;&gt;"",BTG29,IF(BSI29&lt;&gt;"",BSI29,IF(BRK29&lt;&gt;"",BRK29,BQG29))))</f>
        <v>Ireland</v>
      </c>
      <c r="BUG29" s="255">
        <v>5</v>
      </c>
      <c r="BUH29" s="255">
        <v>27</v>
      </c>
      <c r="BUI29" s="255" t="str">
        <f t="shared" si="114"/>
        <v>Argentina</v>
      </c>
      <c r="BUJ29" s="255" t="str">
        <f ca="1">IF(OFFSET('All Players'!$W36,0,BUJ$1)&lt;&gt;"",OFFSET('All Players'!$W36,0,BUJ$1),"")</f>
        <v/>
      </c>
      <c r="BUK29" s="255" t="str">
        <f ca="1">IF(OFFSET('All Players'!$Y36,0,BUJ$1)&lt;&gt;"",OFFSET('All Players'!$Y36,0,BUJ$1),"")</f>
        <v/>
      </c>
      <c r="BUL29" s="255" t="str">
        <f t="shared" si="115"/>
        <v>Tonga</v>
      </c>
      <c r="BUM29" s="255" t="str">
        <f ca="1">IF(OFFSET('All Players'!$AA36,0,BUL$1)&lt;&gt;"",OFFSET('All Players'!$AA36,0,BUL$1),"")</f>
        <v/>
      </c>
      <c r="BUN29" s="255" t="str">
        <f ca="1">IF(OFFSET('All Players'!$AC36,0,BUM$1)&lt;&gt;"",OFFSET('All Players'!$AC36,0,BUM$1),"")</f>
        <v/>
      </c>
      <c r="BUO29" s="255">
        <f t="shared" ca="1" si="116"/>
        <v>0</v>
      </c>
      <c r="BUP29" s="255">
        <f t="shared" ca="1" si="117"/>
        <v>0</v>
      </c>
      <c r="BUQ29" s="255">
        <f t="shared" ca="1" si="118"/>
        <v>0</v>
      </c>
      <c r="BUR29" s="255">
        <f t="shared" ca="1" si="119"/>
        <v>0</v>
      </c>
      <c r="BUS29" s="255" t="str">
        <f t="shared" ca="1" si="120"/>
        <v/>
      </c>
      <c r="BUT29" s="255" t="str">
        <f t="shared" ca="1" si="121"/>
        <v/>
      </c>
      <c r="BUU29" s="255">
        <f ca="1">VLOOKUP(BUV29,BZM25:BZN29,2,FALSE)</f>
        <v>2</v>
      </c>
      <c r="BUV29" s="255" t="s">
        <v>47</v>
      </c>
      <c r="BUW29" s="255">
        <f t="shared" ca="1" si="1375"/>
        <v>0</v>
      </c>
      <c r="BUX29" s="255">
        <f t="shared" ca="1" si="1376"/>
        <v>0</v>
      </c>
      <c r="BUY29" s="255">
        <f t="shared" ca="1" si="1377"/>
        <v>0</v>
      </c>
      <c r="BUZ29" s="255">
        <f t="shared" ca="1" si="1378"/>
        <v>0</v>
      </c>
      <c r="BVA29" s="255">
        <f t="shared" ca="1" si="1520"/>
        <v>0</v>
      </c>
      <c r="BVB29" s="255">
        <f t="shared" ca="1" si="1379"/>
        <v>1000</v>
      </c>
      <c r="BVC29" s="255">
        <f t="shared" ca="1" si="1521"/>
        <v>0</v>
      </c>
      <c r="BVD29" s="255">
        <f t="shared" ca="1" si="1522"/>
        <v>0</v>
      </c>
      <c r="BVE29" s="255">
        <f t="shared" ca="1" si="1380"/>
        <v>1000</v>
      </c>
      <c r="BVF29" s="255">
        <f t="shared" ca="1" si="1381"/>
        <v>0</v>
      </c>
      <c r="BVG29" s="255">
        <f ca="1">SUMIF(BZP:BZP,BUV29,BZV:BZV)+SUMIF(BZS:BZS,BUV29,BZW:BZW)</f>
        <v>0</v>
      </c>
      <c r="BVH29" s="255">
        <f ca="1">SUMIF(BZP:BZP,BUV29,BZX:BZX)+SUMIF(BZS:BZS,BUV29,BZY:BZY)</f>
        <v>0</v>
      </c>
      <c r="BVI29" s="255">
        <f t="shared" ca="1" si="1382"/>
        <v>0</v>
      </c>
      <c r="BVJ29" s="255">
        <v>17</v>
      </c>
      <c r="BVK29" s="255">
        <f t="shared" ca="1" si="1523"/>
        <v>1</v>
      </c>
      <c r="BVM29" s="255">
        <f ca="1">RANK(BVI29,BVI$25:BVI$29)+COUNTIF(BVI$25:BVI29,BVI29)-1</f>
        <v>5</v>
      </c>
      <c r="BVN29" s="255" t="str">
        <f ca="1">INDEX(BUV$25:BUV$29,MATCH(5,BVM$25:BVM$29,0),0)</f>
        <v>Romania</v>
      </c>
      <c r="BVO29" s="255">
        <f t="shared" ca="1" si="1524"/>
        <v>1</v>
      </c>
      <c r="BVP29" s="255" t="str">
        <f ca="1">IF(AND(BVP28&lt;&gt;"",BVO29=1),BVN29,"")</f>
        <v>Romania</v>
      </c>
      <c r="BVU29" s="255" t="str">
        <f t="shared" ca="1" si="1525"/>
        <v>Romania</v>
      </c>
      <c r="BVV29" s="255">
        <f ca="1">SUMPRODUCT((BZP3:BZP42=BVU29)*(BZS3:BZS42=BVU25)*(BZZ3:BZZ42="W"))+SUMPRODUCT((BZP3:BZP42=BVU29)*(BZS3:BZS42=BVU26)*(BZZ3:BZZ42="W"))+SUMPRODUCT((BZP3:BZP42=BVU29)*(BZS3:BZS42=BVU27)*(BZZ3:BZZ42="W"))+SUMPRODUCT((BZP3:BZP42=BVU29)*(BZS3:BZS42=BVU28)*(BZZ3:BZZ42="W"))+SUMPRODUCT((BZP3:BZP42=BVU25)*(BZS3:BZS42=BVU29)*(CAA3:CAA42="W"))+SUMPRODUCT((BZP3:BZP42=BVU26)*(BZS3:BZS42=BVU29)*(CAA3:CAA42="W"))+SUMPRODUCT((BZP3:BZP42=BVU27)*(BZS3:BZS42=BVU29)*(CAA3:CAA42="W"))+SUMPRODUCT((BZP3:BZP42=BVU28)*(BZS3:BZS42=BVU29)*(CAA3:CAA42="W"))</f>
        <v>0</v>
      </c>
      <c r="BVW29" s="255">
        <f ca="1">SUMPRODUCT((BZP3:BZP42=BVU29)*(BZS3:BZS42=BVU25)*(BZZ3:BZZ42="D"))+SUMPRODUCT((BZP3:BZP42=BVU29)*(BZS3:BZS42=BVU26)*(BZZ3:BZZ42="D"))+SUMPRODUCT((BZP3:BZP42=BVU29)*(BZS3:BZS42=BVU27)*(BZZ3:BZZ42="D"))+SUMPRODUCT((BZP3:BZP42=BVU29)*(BZS3:BZS42=BVU28)*(BZZ3:BZZ42="D"))+SUMPRODUCT((BZP3:BZP42=BVU25)*(BZS3:BZS42=BVU29)*(BZZ3:BZZ42="D"))+SUMPRODUCT((BZP3:BZP42=BVU26)*(BZS3:BZS42=BVU29)*(BZZ3:BZZ42="D"))+SUMPRODUCT((BZP3:BZP42=BVU27)*(BZS3:BZS42=BVU29)*(BZZ3:BZZ42="D"))+SUMPRODUCT((BZP3:BZP42=BVU28)*(BZS3:BZS42=BVU29)*(BZZ3:BZZ42="D"))</f>
        <v>0</v>
      </c>
      <c r="BVX29" s="255">
        <f ca="1">SUMPRODUCT((BZP3:BZP42=BVU29)*(BZS3:BZS42=BVU25)*(BZZ3:BZZ42="L"))+SUMPRODUCT((BZP3:BZP42=BVU29)*(BZS3:BZS42=BVU26)*(BZZ3:BZZ42="L"))+SUMPRODUCT((BZP3:BZP42=BVU29)*(BZS3:BZS42=BVU27)*(BZZ3:BZZ42="L"))+SUMPRODUCT((BZP3:BZP42=BVU29)*(BZS3:BZS42=BVU28)*(BZZ3:BZZ42="L"))+SUMPRODUCT((BZP3:BZP42=BVU25)*(BZS3:BZS42=BVU29)*(CAA3:CAA42="L"))+SUMPRODUCT((BZP3:BZP42=BVU26)*(BZS3:BZS42=BVU29)*(CAA3:CAA42="L"))+SUMPRODUCT((BZP3:BZP42=BVU27)*(BZS3:BZS42=BVU29)*(CAA3:CAA42="L"))+SUMPRODUCT((BZP3:BZP42=BVU28)*(BZS3:BZS42=BVU29)*(CAA3:CAA42="L"))</f>
        <v>0</v>
      </c>
      <c r="BVY29" s="255">
        <f ca="1">IF(BVU29&lt;&gt;"",VLOOKUP(BVU29,BUV4:BUZ29,5,FALSE),0)</f>
        <v>0</v>
      </c>
      <c r="BVZ29" s="255">
        <f ca="1">IF(BVU29&lt;&gt;"",VLOOKUP(BVU29,BUV4:BVA29,6,FALSE),0)</f>
        <v>0</v>
      </c>
      <c r="BWA29" s="255">
        <f ca="1">BVY29-BVZ29+1000</f>
        <v>1000</v>
      </c>
      <c r="BWB29" s="255">
        <f ca="1">IF(BVU29&lt;&gt;"",VLOOKUP(BVU29,BUV4:BVC29,8,FALSE),0)</f>
        <v>0</v>
      </c>
      <c r="BWC29" s="255">
        <f ca="1">IF(BVU29&lt;&gt;"",VLOOKUP(BVU29,BUV4:BVD29,9,FALSE),0)</f>
        <v>0</v>
      </c>
      <c r="BWD29" s="255">
        <f ca="1">IF(BVU29&lt;&gt;"",BWB29-BWC29+1000,"")</f>
        <v>1000</v>
      </c>
      <c r="BWE29" s="255">
        <f ca="1">IF(BVU29&lt;&gt;"",VLOOKUP(BVU29,BUV25:BUZ29,5,FALSE),"")</f>
        <v>0</v>
      </c>
      <c r="BWF29" s="255">
        <f ca="1">IF(BVU29&lt;&gt;"",VLOOKUP(BVU29,BUV25:BVC29,8,FALSE),"")</f>
        <v>0</v>
      </c>
      <c r="BWG29" s="255">
        <f ca="1">IF(BVU29&lt;&gt;"",VLOOKUP(BVU29,BUV25:BVJ29,15,FALSE),"")</f>
        <v>17</v>
      </c>
      <c r="BWH29" s="255">
        <f ca="1">SUMPRODUCT((BZP3:BZP42=BVU29)*(BZS3:BZS42=BVU25)*BZV3:BZV42)+SUMPRODUCT((BZP3:BZP42=BVU29)*(BZS3:BZS42=BVU26)*BZV3:BZV42)+SUMPRODUCT((BZP3:BZP42=BVU29)*(BZS3:BZS42=BVU27)*BZV3:BZV42)+SUMPRODUCT((BZP3:BZP42=BVU29)*(BZS3:BZS42=BVU28)*BZV3:BZV42)+SUMPRODUCT((BZP3:BZP42=BVU25)*(BZS3:BZS42=BVU29)*BZW3:BZW42)+SUMPRODUCT((BZP3:BZP42=BVU26)*(BZS3:BZS42=BVU29)*BZW3:BZW42)+SUMPRODUCT((BZP3:BZP42=BVU27)*(BZS3:BZS42=BVU29)*BZW3:BZW42)+SUMPRODUCT((BZP3:BZP42=BVU28)*(BZS3:BZS42=BVU29)*BZW3:BZW42)</f>
        <v>0</v>
      </c>
      <c r="BWI29" s="255">
        <f ca="1">SUMPRODUCT((BZP3:BZP42=BVU29)*(BZS3:BZS42=BVU25)*BZX3:BZX42)+SUMPRODUCT((BZP3:BZP42=BVU29)*(BZS3:BZS42=BVU26)*BZX3:BZX42)+SUMPRODUCT((BZP3:BZP42=BVU29)*(BZS3:BZS42=BVU27)*BZX3:BZX42)+SUMPRODUCT((BZP3:BZP42=BVU29)*(BZS3:BZS42=BVU28)*BZX3:BZX42)+SUMPRODUCT((BZP3:BZP42=BVU25)*(BZS3:BZS42=BVU29)*BZY3:BZY42)+SUMPRODUCT((BZP3:BZP42=BVU26)*(BZS3:BZS42=BVU29)*BZY3:BZY42)+SUMPRODUCT((BZP3:BZP42=BVU27)*(BZS3:BZS42=BVU29)*BZY3:BZY42)+SUMPRODUCT((BZP3:BZP42=BVU28)*(BZS3:BZS42=BVU29)*BZY3:BZY42)</f>
        <v>0</v>
      </c>
      <c r="BWJ29" s="255">
        <f ca="1">IF(BVU29&lt;&gt;"",BVV29*4+BVW29*2+BWH29+BWI29,"")</f>
        <v>0</v>
      </c>
      <c r="BWK29" s="255">
        <f ca="1">IF(BVU29&lt;&gt;"",RANK(BWJ29,BWJ25:BWJ29),"")</f>
        <v>1</v>
      </c>
      <c r="BWL29" s="255">
        <f ca="1">SUMPRODUCT((BWJ25:BWJ29=BWJ29)*(BWA25:BWA29&gt;BWA29))</f>
        <v>0</v>
      </c>
      <c r="BWM29" s="255">
        <f ca="1">SUMPRODUCT((BWJ25:BWJ29=BWJ29)*(BWA25:BWA29=BWA29)*(BWD25:BWD29&gt;BWD29))</f>
        <v>0</v>
      </c>
      <c r="BWN29" s="255">
        <f ca="1">SUMPRODUCT((BWJ25:BWJ29=BWJ29)*(BWA25:BWA29=BWA29)*(BWD25:BWD29=BWD29)*(BWE25:BWE29&gt;BWE29))</f>
        <v>0</v>
      </c>
      <c r="BWO29" s="255">
        <f ca="1">SUMPRODUCT((BWJ25:BWJ29=BWJ29)*(BWA25:BWA29=BWA29)*(BWD25:BWD29=BWD29)*(BWE25:BWE29=BWE29)*(BWF25:BWF29&gt;BWF29))</f>
        <v>0</v>
      </c>
      <c r="BWP29" s="255">
        <f ca="1">SUMPRODUCT((BWJ25:BWJ29=BWJ29)*(BWA25:BWA29=BWA29)*(BWD25:BWD29=BWD29)*(BWE25:BWE29=BWE29)*(BWF25:BWF29=BWF29)*(BWG25:BWG29&gt;BWG29))</f>
        <v>1</v>
      </c>
      <c r="BWQ29" s="255">
        <f t="shared" ca="1" si="1383"/>
        <v>2</v>
      </c>
      <c r="BWR29" s="255" t="str">
        <f ca="1">IF(BVU29&lt;&gt;"",INDEX(BVU25:BVU29,MATCH(5,BWQ25:BWQ29,0),0),"")</f>
        <v>Ireland</v>
      </c>
      <c r="BWS29" s="255" t="str">
        <f ca="1">IF(BVQ28&lt;&gt;"",BVQ28,"")</f>
        <v/>
      </c>
      <c r="BWT29" s="255" t="str">
        <f ca="1">IF(BWS29&lt;&gt;"",SUMPRODUCT((BZP3:BZP42=BWS29)*(BZS3:BZS42=BWS26)*(BZZ3:BZZ42="W"))+SUMPRODUCT((BZP3:BZP42=BWS29)*(BZS3:BZS42=BWS27)*(BZZ3:BZZ42="W"))+SUMPRODUCT((BZP3:BZP42=BWS29)*(BZS3:BZS42=BWS28)*(BZZ3:BZZ42="W"))+SUMPRODUCT((BZP3:BZP42=BWS26)*(BZS3:BZS42=BWS29)*(BZZ3:BZZ42="W"))+SUMPRODUCT((BZP3:BZP42=BWS27)*(BZS3:BZS42=BWS29)*(BZZ3:BZZ42="W"))+SUMPRODUCT((BZP3:BZP42=BWS28)*(BZS3:BZS42=BWS29)*(BZZ3:BZZ42="W")),"")</f>
        <v/>
      </c>
      <c r="BWU29" s="255" t="str">
        <f ca="1">IF(BWS29&lt;&gt;"",SUMPRODUCT((BZP3:BZP42=BWS29)*(BZS3:BZS42=BWS26)*(BZZ3:BZZ42="D"))+SUMPRODUCT((BZP3:BZP42=BWS29)*(BZS3:BZS42=BWS27)*(BZZ3:BZZ42="D"))+SUMPRODUCT((BZP3:BZP42=BWS29)*(BZS3:BZS42=BWS28)*(BZZ3:BZZ42="D"))+SUMPRODUCT((BZP3:BZP42=BWS26)*(BZS3:BZS42=BWS29)*(BZZ3:BZZ42="D"))+SUMPRODUCT((BZP3:BZP42=BWS27)*(BZS3:BZS42=BWS29)*(BZZ3:BZZ42="D"))+SUMPRODUCT((BZP3:BZP42=BWS28)*(BZS3:BZS42=BWS29)*(BZZ3:BZZ42="D")),"")</f>
        <v/>
      </c>
      <c r="BWV29" s="255" t="str">
        <f ca="1">IF(BWS29&lt;&gt;"",SUMPRODUCT((BZP3:BZP42=BWS29)*(BZS3:BZS42=BWS26)*(BZZ3:BZZ42="L"))+SUMPRODUCT((BZP3:BZP42=BWS29)*(BZS3:BZS42=BWS27)*(BZZ3:BZZ42="L"))+SUMPRODUCT((BZP3:BZP42=BWS29)*(BZS3:BZS42=BWS28)*(BZZ3:BZZ42="L"))+SUMPRODUCT((BZP3:BZP42=BWS26)*(BZS3:BZS42=BWS29)*(BZZ3:BZZ42="L"))+SUMPRODUCT((BZP3:BZP42=BWS27)*(BZS3:BZS42=BWS29)*(BZZ3:BZZ42="L"))+SUMPRODUCT((BZP3:BZP42=BWS28)*(BZS3:BZS42=BWS29)*(BZZ3:BZZ42="L")),"")</f>
        <v/>
      </c>
      <c r="BWW29" s="255">
        <f ca="1">IF(BWS29&lt;&gt;"",VLOOKUP(BWS29,BUV4:BUZ29,5,FALSE),0)</f>
        <v>0</v>
      </c>
      <c r="BWX29" s="255">
        <f ca="1">IF(BWS29&lt;&gt;"",VLOOKUP(BWS29,BUV4:BVA29,6,FALSE),0)</f>
        <v>0</v>
      </c>
      <c r="BWY29" s="255">
        <f ca="1">BWW29-BWX29+1000</f>
        <v>1000</v>
      </c>
      <c r="BWZ29" s="255">
        <f ca="1">IF(BWS29&lt;&gt;"",VLOOKUP(BWS29,BUV4:BVC29,8,FALSE),0)</f>
        <v>0</v>
      </c>
      <c r="BXA29" s="255">
        <f ca="1">IF(BWS29&lt;&gt;"",VLOOKUP(BWS29,BUV4:BVD29,9,FALSE),0)</f>
        <v>0</v>
      </c>
      <c r="BXB29" s="255" t="str">
        <f ca="1">IF(BWS29&lt;&gt;"",BWZ29-BXA29+1000,"")</f>
        <v/>
      </c>
      <c r="BXC29" s="255" t="str">
        <f ca="1">IF(BWS29&lt;&gt;"",VLOOKUP(BWS29,BUV25:BUZ29,5,FALSE),"")</f>
        <v/>
      </c>
      <c r="BXD29" s="255" t="str">
        <f ca="1">IF(BWS29&lt;&gt;"",VLOOKUP(BWS29,BUV25:BVC29,8,FALSE),"")</f>
        <v/>
      </c>
      <c r="BXE29" s="255" t="str">
        <f ca="1">IF(BWS29&lt;&gt;"",VLOOKUP(BWS29,BUV25:BVJ29,15,FALSE),"")</f>
        <v/>
      </c>
      <c r="BXF29" s="255" t="str">
        <f ca="1">IF(BWS29&lt;&gt;"",SUMPRODUCT((BZP3:BZP42=BWS29)*(BZS3:BZS42=BWS26)*BZV3:BZV42)+SUMPRODUCT((BZP3:BZP42=BWS29)*(BZS3:BZS42=BWS27)*BZV3:BZV42)+SUMPRODUCT((BZP3:BZP42=BWS29)*(BZS3:BZS42=BWS28)*BZV3:BZV42)+SUMPRODUCT((BZP3:BZP42=BWS26)*(BZS3:BZS42=BWS29)*BZW3:BZW42)+SUMPRODUCT((BZP3:BZP42=BWS27)*(BZS3:BZS42=BWS29)*BZW3:BZW42)+SUMPRODUCT((BZP3:BZP42=BWS28)*(BZS3:BZS42=BWS29)*BZW3:BZW42),"")</f>
        <v/>
      </c>
      <c r="BXG29" s="255" t="str">
        <f ca="1">IF(BWS29&lt;&gt;"",SUMPRODUCT((BZP3:BZP42=BWS29)*(BZS3:BZS42=BWS26)*BZX3:BZX42)+SUMPRODUCT((BZP3:BZP42=BWS29)*(BZS3:BZS42=BWS27)*BZX3:BZX42)+SUMPRODUCT((BZP3:BZP42=BWS29)*(BZS3:BZS42=BWS28)*BZX3:BZX42)+SUMPRODUCT((BZP3:BZP42=BWS26)*(BZS3:BZS42=BWS29)*BZY3:BZY42)+SUMPRODUCT((BZP3:BZP42=BWS27)*(BZS3:BZS42=BWS29)*BZY3:BZY42)+SUMPRODUCT((BZP3:BZP42=BWS28)*(BZS3:BZS42=BWS29)*BZY3:BZY42),"")</f>
        <v/>
      </c>
      <c r="BXH29" s="255" t="str">
        <f ca="1">IF(BWS29&lt;&gt;"",BWT29*4+BWU29*2+BXF29+BXG29,"")</f>
        <v/>
      </c>
      <c r="BXI29" s="255" t="str">
        <f ca="1">IF(BWS29&lt;&gt;"",RANK(BXH29,BXH26:BXH29),"")</f>
        <v/>
      </c>
      <c r="BXJ29" s="255">
        <f ca="1">SUMPRODUCT((BXH26:BXH29=BXH29)*(BWY26:BWY29&gt;BWY29))</f>
        <v>0</v>
      </c>
      <c r="BXK29" s="255">
        <f ca="1">SUMPRODUCT((BXH26:BXH29=BXH29)*(BWY26:BWY29=BWY29)*(BXB26:BXB29&gt;BXB29))</f>
        <v>0</v>
      </c>
      <c r="BXL29" s="255">
        <f ca="1">SUMPRODUCT((BXH25:BXH29=BXH29)*(BWY25:BWY29=BWY29)*(BXB25:BXB29=BXB29)*(BXC25:BXC29&gt;BXC29))</f>
        <v>0</v>
      </c>
      <c r="BXM29" s="255">
        <f ca="1">SUMPRODUCT((BXH25:BXH29=BXH29)*(BWY25:BWY29=BWY29)*(BXB25:BXB29=BXB29)*(BXC25:BXC29=BXC29)*(BXD25:BXD29&gt;BXD29))</f>
        <v>0</v>
      </c>
      <c r="BXN29" s="255">
        <f ca="1">SUMPRODUCT((BXH25:BXH29=BXH29)*(BWY25:BWY29=BWY29)*(BXB25:BXB29=BXB29)*(BXC25:BXC29=BXC29)*(BXD25:BXD29=BXD29)*(BXE25:BXE29&gt;BXE29))</f>
        <v>0</v>
      </c>
      <c r="BXO29" s="255" t="str">
        <f t="shared" ca="1" si="1528"/>
        <v/>
      </c>
      <c r="BXP29" s="255" t="str">
        <f ca="1">IF(BWS29&lt;&gt;"",INDEX(BWS26:BWS29,MATCH(5,BXO26:BXO29,0),0),"")</f>
        <v/>
      </c>
      <c r="BXQ29" s="255" t="str">
        <f ca="1">IF(BVR27&lt;&gt;"",BVR27,"")</f>
        <v/>
      </c>
      <c r="BXR29" s="255" t="str">
        <f ca="1">IF(BXQ29&lt;&gt;"",SUMPRODUCT((BZP3:BZP42=BXQ29)*(BZS3:BZS42=BXQ30)*(BZZ3:BZZ42="W"))+SUMPRODUCT((BZP3:BZP42=BXQ29)*(BZS3:BZS42=BXQ27)*(BZZ3:BZZ42="W"))+SUMPRODUCT((BZP3:BZP42=BXQ29)*(BZS3:BZS42=BXQ28)*(BZZ3:BZZ42="W"))+SUMPRODUCT((BZP3:BZP42=BXQ30)*(BZS3:BZS42=BXQ29)*(CAA3:CAA42="W"))+SUMPRODUCT((BZP3:BZP42=BXQ27)*(BZS3:BZS42=BXQ29)*(CAA3:CAA42="W"))+SUMPRODUCT((BZP3:BZP42=BXQ28)*(BZS3:BZS42=BXQ29)*(CAA3:CAA42="W")),"")</f>
        <v/>
      </c>
      <c r="BXS29" s="255" t="str">
        <f ca="1">IF(BXQ29&lt;&gt;"",SUMPRODUCT((BZP3:BZP42=BXQ29)*(BZS3:BZS42=BXQ30)*(BZZ3:BZZ42="D"))+SUMPRODUCT((BZP3:BZP42=BXQ29)*(BZS3:BZS42=BXQ27)*(BZZ3:BZZ42="D"))+SUMPRODUCT((BZP3:BZP42=BXQ29)*(BZS3:BZS42=BXQ28)*(BZZ3:BZZ42="D"))+SUMPRODUCT((BZP3:BZP42=BXQ30)*(BZS3:BZS42=BXQ29)*(BZZ3:BZZ42="D"))+SUMPRODUCT((BZP3:BZP42=BXQ27)*(BZS3:BZS42=BXQ29)*(BZZ3:BZZ42="D"))+SUMPRODUCT((BZP3:BZP42=BXQ28)*(BZS3:BZS42=BXQ29)*(BZZ3:BZZ42="D")),"")</f>
        <v/>
      </c>
      <c r="BXT29" s="255" t="str">
        <f ca="1">IF(BXQ29&lt;&gt;"",SUMPRODUCT((BZP3:BZP42=BXQ29)*(BZS3:BZS42=BXQ30)*(BZZ3:BZZ42="L"))+SUMPRODUCT((BZP3:BZP42=BXQ29)*(BZS3:BZS42=BXQ27)*(BZZ3:BZZ42="L"))+SUMPRODUCT((BZP3:BZP42=BXQ29)*(BZS3:BZS42=BXQ28)*(BZZ3:BZZ42="L"))+SUMPRODUCT((BZP3:BZP42=BXQ30)*(BZS3:BZS42=BXQ29)*(CAA3:CAA42="L"))+SUMPRODUCT((BZP3:BZP42=BXQ27)*(BZS3:BZS42=BXQ29)*(CAA3:CAA42="L"))+SUMPRODUCT((BZP3:BZP42=BXQ28)*(BZS3:BZS42=BXQ29)*(CAA3:CAA42="L")),"")</f>
        <v/>
      </c>
      <c r="BXU29" s="255">
        <f ca="1">IF(BXQ29&lt;&gt;"",VLOOKUP(BXQ29,BUV4:BUZ29,5,FALSE),0)</f>
        <v>0</v>
      </c>
      <c r="BXV29" s="255">
        <f ca="1">IF(BXQ29&lt;&gt;"",VLOOKUP(BXQ29,BUV4:BVA29,6,FALSE),0)</f>
        <v>0</v>
      </c>
      <c r="BXW29" s="255">
        <f ca="1">BXU29-BXV29+1000</f>
        <v>1000</v>
      </c>
      <c r="BXX29" s="255">
        <f ca="1">IF(BXQ29&lt;&gt;"",VLOOKUP(BXQ29,BUV4:BVC29,8,FALSE),0)</f>
        <v>0</v>
      </c>
      <c r="BXY29" s="255">
        <f ca="1">IF(BXQ29&lt;&gt;"",VLOOKUP(BXQ29,BUV4:BVD29,9,FALSE),0)</f>
        <v>0</v>
      </c>
      <c r="BXZ29" s="255" t="str">
        <f ca="1">IF(BXQ29&lt;&gt;"",BXX29-BXY29+1000,"")</f>
        <v/>
      </c>
      <c r="BYA29" s="255" t="str">
        <f ca="1">IF(BXQ29&lt;&gt;"",VLOOKUP(BXQ29,BUV25:BUZ29,5,FALSE),"")</f>
        <v/>
      </c>
      <c r="BYB29" s="255" t="str">
        <f ca="1">IF(BXQ29&lt;&gt;"",VLOOKUP(BXQ29,BUV25:BVC29,8,FALSE),"")</f>
        <v/>
      </c>
      <c r="BYC29" s="255" t="str">
        <f ca="1">IF(BXQ29&lt;&gt;"",VLOOKUP(BXQ29,BUV25:BVJ29,15,FALSE),"")</f>
        <v/>
      </c>
      <c r="BYD29" s="255" t="str">
        <f ca="1">IF(BXQ29&lt;&gt;"",SUMPRODUCT((BZP3:BZP42=BXQ29)*(BZS3:BZS42=BXQ30)*BZV3:BZV42)+SUMPRODUCT((BZP3:BZP42=BXQ29)*(BZS3:BZS42=BXQ27)*BZV3:BZV42)+SUMPRODUCT((BZP3:BZP42=BXQ29)*(BZS3:BZS42=BXQ28)*BZV3:BZV42)+SUMPRODUCT((BZP3:BZP42=BXQ30)*(BZS3:BZS42=BXQ29)*BZW3:BZW42)+SUMPRODUCT((BZP3:BZP42=BXQ27)*(BZS3:BZS42=BXQ29)*BZW3:BZW42)+SUMPRODUCT((BZP3:BZP42=BXQ28)*(BZS3:BZS42=BXQ29)*BZW3:BZW42),"")</f>
        <v/>
      </c>
      <c r="BYE29" s="255" t="str">
        <f ca="1">IF(BXQ29&lt;&gt;"",SUMPRODUCT((BZP3:BZP42=BXQ29)*(BZS3:BZS42=BXQ30)*BZX3:BZX42)+SUMPRODUCT((BZP3:BZP42=BXQ29)*(BZS3:BZS42=BXQ27)*BZX3:BZX42)+SUMPRODUCT((BZP3:BZP42=BXQ29)*(BZS3:BZS42=BXQ28)*BZX3:BZX42)+SUMPRODUCT((BZP3:BZP42=BXQ30)*(BZS3:BZS42=BXQ29)*BZY3:BZY42)+SUMPRODUCT((BZP3:BZP42=BXQ27)*(BZS3:BZS42=BXQ29)*BZY3:BZY42)+SUMPRODUCT((BZP3:BZP42=BXQ28)*(BZS3:BZS42=BXQ29)*BZY3:BZY42),"")</f>
        <v/>
      </c>
      <c r="BYF29" s="255" t="str">
        <f ca="1">IF(BXQ29&lt;&gt;"",BXR29*4+BXS29*2+BYD29+BYE29,"")</f>
        <v/>
      </c>
      <c r="BYG29" s="255" t="str">
        <f ca="1">IF(BXQ29&lt;&gt;"",RANK(BYF29,BYF27:BYF30),"")</f>
        <v/>
      </c>
      <c r="BYH29" s="255">
        <f ca="1">SUMPRODUCT((BYF27:BYF30=BYF29)*(BXW27:BXW30&gt;BXW29))</f>
        <v>0</v>
      </c>
      <c r="BYI29" s="255">
        <f ca="1">SUMPRODUCT((BYF27:BYF30=BYF29)*(BXW27:BXW30=BXW29)*(BXZ27:BXZ30&gt;BXZ29))</f>
        <v>0</v>
      </c>
      <c r="BYJ29" s="255">
        <f ca="1">SUMPRODUCT((BYF25:BYF29=BYF29)*(BXW25:BXW29=BXW29)*(BXZ25:BXZ29=BXZ29)*(BYA25:BYA29&gt;BYA29))</f>
        <v>0</v>
      </c>
      <c r="BYK29" s="255">
        <f ca="1">SUMPRODUCT((BYF25:BYF29=BYF29)*(BXW25:BXW29=BXW29)*(BXZ25:BXZ29=BXZ29)*(BYA25:BYA29=BYA29)*(BYB25:BYB29&gt;BYB29))</f>
        <v>0</v>
      </c>
      <c r="BYL29" s="255">
        <f ca="1">SUMPRODUCT((BYF25:BYF29=BYF29)*(BXW25:BXW29=BXW29)*(BXZ25:BXZ29=BXZ29)*(BYA25:BYA29=BYA29)*(BYB25:BYB29=BYB29)*(BYC25:BYC29&gt;BYC29))</f>
        <v>0</v>
      </c>
      <c r="BYM29" s="255" t="str">
        <f t="shared" ca="1" si="1567"/>
        <v/>
      </c>
      <c r="BYN29" s="255" t="str">
        <f ca="1">IF(BXQ29&lt;&gt;"",INDEX(BXQ27:BXQ29,MATCH(5,BYM27:BYM29,0),0),"")</f>
        <v/>
      </c>
      <c r="BYO29" s="255" t="str">
        <f ca="1">IF(BVS26&lt;&gt;"",BVS26,"")</f>
        <v/>
      </c>
      <c r="BYP29" s="255">
        <f ca="1">SUMPRODUCT((BZP3:BZP42=BYO29)*(BZS3:BZS42=BYO30)*(BZZ3:BZZ42="W"))+SUMPRODUCT((BZP3:BZP42=BYO29)*(BZS3:BZS42=BYO31)*(BZZ3:BZZ42="W"))+SUMPRODUCT((BZP3:BZP42=BYO29)*(BZS3:BZS42=BYO28)*(BZZ3:BZZ42="W"))+SUMPRODUCT((BZP3:BZP42=BYO30)*(BZS3:BZS42=BYO29)*(CAA3:CAA42="W"))+SUMPRODUCT((BZP3:BZP42=BYO31)*(BZS3:BZS42=BYO29)*(CAA3:CAA42="W"))+SUMPRODUCT((BZP3:BZP42=BYO28)*(BZS3:BZS42=BYO29)*(CAA3:CAA42="W"))</f>
        <v>0</v>
      </c>
      <c r="BYQ29" s="255">
        <f ca="1">SUMPRODUCT((BZP3:BZP42=BYO29)*(BZS3:BZS42=BYO30)*(BZZ3:BZZ42="D"))+SUMPRODUCT((BZP3:BZP42=BYO29)*(BZS3:BZS42=BYO31)*(BZZ3:BZZ42="D"))+SUMPRODUCT((BZP3:BZP42=BYO29)*(BZS3:BZS42=BYO28)*(BZZ3:BZZ42="D"))+SUMPRODUCT((BZP3:BZP42=BYO30)*(BZS3:BZS42=BYO29)*(BZZ3:BZZ42="D"))+SUMPRODUCT((BZP3:BZP42=BYO31)*(BZS3:BZS42=BYO29)*(BZZ3:BZZ42="D"))+SUMPRODUCT((BZP3:BZP42=BYO28)*(BZS3:BZS42=BYO29)*(BZZ3:BZZ42="D"))</f>
        <v>0</v>
      </c>
      <c r="BYR29" s="255">
        <f ca="1">SUMPRODUCT((BZP3:BZP42=BYO29)*(BZS3:BZS42=BYO30)*(BZZ3:BZZ42="L"))+SUMPRODUCT((BZP3:BZP42=BYO29)*(BZS3:BZS42=BYO31)*(BZZ3:BZZ42="L"))+SUMPRODUCT((BZP3:BZP42=BYO29)*(BZS3:BZS42=BYO28)*(BZZ3:BZZ42="L"))+SUMPRODUCT((BZP3:BZP42=BYO30)*(BZS3:BZS42=BYO29)*(CAA3:CAA42="L"))+SUMPRODUCT((BZP3:BZP42=BYO31)*(BZS3:BZS42=BYO29)*(CAA3:CAA42="L"))+SUMPRODUCT((BZP3:BZP42=BYO28)*(BZS3:BZS42=BYO29)*(CAA3:CAA42="L"))</f>
        <v>0</v>
      </c>
      <c r="BYS29" s="255">
        <f ca="1">IF(BYO29&lt;&gt;"",VLOOKUP(BYO29,BUV4:BUZ29,5,FALSE),0)</f>
        <v>0</v>
      </c>
      <c r="BYT29" s="255">
        <f ca="1">IF(BYO29&lt;&gt;"",VLOOKUP(BYO29,BUV4:BVA29,6,FALSE),0)</f>
        <v>0</v>
      </c>
      <c r="BYU29" s="255">
        <f ca="1">BYS29-BYT29+1000</f>
        <v>1000</v>
      </c>
      <c r="BYV29" s="255">
        <f ca="1">IF(BYO29&lt;&gt;"",VLOOKUP(BYO29,BUV4:BVC29,8,FALSE),0)</f>
        <v>0</v>
      </c>
      <c r="BYW29" s="255">
        <f ca="1">IF(BYO29&lt;&gt;"",VLOOKUP(BYO29,BUV4:BVD29,9,FALSE),0)</f>
        <v>0</v>
      </c>
      <c r="BYX29" s="255">
        <f t="shared" ref="BYX29" ca="1" si="1646">BYV29-BYW29+1000</f>
        <v>1000</v>
      </c>
      <c r="BYY29" s="255" t="str">
        <f ca="1">IF(BYO29&lt;&gt;"",VLOOKUP(BYO29,BUV25:BUZ29,5,FALSE),"")</f>
        <v/>
      </c>
      <c r="BYZ29" s="255" t="str">
        <f ca="1">IF(BYO29&lt;&gt;"",VLOOKUP(BYO29,BUV25:BVC29,8,FALSE),"")</f>
        <v/>
      </c>
      <c r="BZA29" s="255" t="str">
        <f ca="1">IF(BYO29&lt;&gt;"",VLOOKUP(BYO29,BUV25:BVJ29,15,FALSE),"")</f>
        <v/>
      </c>
      <c r="BZB29" s="255">
        <f ca="1">SUMPRODUCT((BZP3:BZP42=BYO29)*(BZS3:BZS42=BYO30)*BZV3:BZV42)+SUMPRODUCT((BZP3:BZP42=BYO29)*(BZS3:BZS42=BYO31)*BZV3:BZV42)+SUMPRODUCT((BZP3:BZP42=BYO29)*(BZS3:BZS42=BYO28)*BZV3:BZV42)+SUMPRODUCT((BZP3:BZP42=BYO30)*(BZS3:BZS42=BYO29)*BZW3:BZW42)+SUMPRODUCT((BZP3:BZP42=BYO31)*(BZS3:BZS42=BYO29)*BZW3:BZW42)+SUMPRODUCT((BZP3:BZP42=BYO28)*(BZS3:BZS42=BYO29)*BZW3:BZW42)</f>
        <v>0</v>
      </c>
      <c r="BZC29" s="255">
        <f ca="1">SUMPRODUCT((BZP3:BZP42=BYO29)*(BZS3:BZS42=BYO30)*BZX3:BZX42)+SUMPRODUCT((BZP3:BZP42=BYO29)*(BZS3:BZS42=BYO31)*BZX3:BZX42)+SUMPRODUCT((BZP3:BZP42=BYO29)*(BZS3:BZS42=BYO28)*BZX3:BZX42)+SUMPRODUCT((BZP3:BZP42=BYO30)*(BZS3:BZS42=BYO29)*BZY3:BZY42)+SUMPRODUCT((BZP3:BZP42=BYO31)*(BZS3:BZS42=BYO29)*BZY3:BZY42)+SUMPRODUCT((BZP3:BZP42=BYO28)*(BZS3:BZS42=BYO29)*BZY3:BZY42)</f>
        <v>0</v>
      </c>
      <c r="BZD29" s="255">
        <f t="shared" ref="BZD29" ca="1" si="1647">BYP29*4+BYQ29*2+BZB29+BZC29</f>
        <v>0</v>
      </c>
      <c r="BZE29" s="255" t="str">
        <f ca="1">IF(BYO29&lt;&gt;"",RANK(BZD29,BZD28:BZD31),"")</f>
        <v/>
      </c>
      <c r="BZF29" s="255">
        <f ca="1">SUMPRODUCT((BZD28:BZD31=BZD29)*(BYU28:BYU31&gt;BYU29))</f>
        <v>0</v>
      </c>
      <c r="BZG29" s="255">
        <f ca="1">SUMPRODUCT((BZD28:BZD31=BZD29)*(BYU28:BYU31=BYU29)*(BYX28:BYX31&gt;BYX29))</f>
        <v>0</v>
      </c>
      <c r="BZH29" s="255">
        <f ca="1">SUMPRODUCT((BZD25:BZD29=BZD29)*(BYU25:BYU29=BYU29)*(BYX25:BYX29=BYX29)*(BYY25:BYY29&gt;BYY29))</f>
        <v>0</v>
      </c>
      <c r="BZI29" s="255">
        <f ca="1">SUMPRODUCT((BZD25:BZD29=BZD29)*(BYU25:BYU29=BYU29)*(BYX25:BYX29=BYX29)*(BYY25:BYY29=BYY29)*(BYZ25:BYZ29&gt;BYZ29))</f>
        <v>0</v>
      </c>
      <c r="BZJ29" s="255">
        <f ca="1">SUMPRODUCT((BZD25:BZD29=BZD29)*(BYU25:BYU29=BYU29)*(BYX25:BYX29=BYX29)*(BYY25:BYY29=BYY29)*(BYZ25:BYZ29=BYZ29)*(BZA25:BZA29&gt;BZA29))</f>
        <v>0</v>
      </c>
      <c r="BZK29" s="255" t="str">
        <f t="shared" ca="1" si="1614"/>
        <v/>
      </c>
      <c r="BZL29" s="255" t="str">
        <f ca="1">IF(BYO28&lt;&gt;"",IF(BYO28=BZL28,BYO29,BYO28),"")</f>
        <v/>
      </c>
      <c r="BZM29" s="255" t="str">
        <f ca="1">IF(BZL29&lt;&gt;"",BZL29,IF(BYN29&lt;&gt;"",BYN29,IF(BXP29&lt;&gt;"",BXP29,IF(BWR29&lt;&gt;"",BWR29,BVN29))))</f>
        <v>Ireland</v>
      </c>
      <c r="BZN29" s="255">
        <v>5</v>
      </c>
      <c r="BZO29" s="255">
        <v>27</v>
      </c>
      <c r="BZP29" s="255" t="str">
        <f t="shared" si="122"/>
        <v>Argentina</v>
      </c>
      <c r="BZQ29" s="255" t="str">
        <f ca="1">IF(OFFSET('All Players'!$W36,0,BZQ$1)&lt;&gt;"",OFFSET('All Players'!$W36,0,BZQ$1),"")</f>
        <v/>
      </c>
      <c r="BZR29" s="255" t="str">
        <f ca="1">IF(OFFSET('All Players'!$Y36,0,BZQ$1)&lt;&gt;"",OFFSET('All Players'!$Y36,0,BZQ$1),"")</f>
        <v/>
      </c>
      <c r="BZS29" s="255" t="str">
        <f t="shared" si="123"/>
        <v>Tonga</v>
      </c>
      <c r="BZT29" s="255" t="str">
        <f ca="1">IF(OFFSET('All Players'!$AA36,0,BZS$1)&lt;&gt;"",OFFSET('All Players'!$AA36,0,BZS$1),"")</f>
        <v/>
      </c>
      <c r="BZU29" s="255" t="str">
        <f ca="1">IF(OFFSET('All Players'!$AC36,0,BZT$1)&lt;&gt;"",OFFSET('All Players'!$AC36,0,BZT$1),"")</f>
        <v/>
      </c>
      <c r="BZV29" s="255">
        <f t="shared" ca="1" si="124"/>
        <v>0</v>
      </c>
      <c r="BZW29" s="255">
        <f t="shared" ca="1" si="125"/>
        <v>0</v>
      </c>
      <c r="BZX29" s="255">
        <f t="shared" ca="1" si="126"/>
        <v>0</v>
      </c>
      <c r="BZY29" s="255">
        <f t="shared" ca="1" si="127"/>
        <v>0</v>
      </c>
      <c r="BZZ29" s="255" t="str">
        <f t="shared" ca="1" si="128"/>
        <v/>
      </c>
      <c r="CAA29" s="255" t="str">
        <f t="shared" ca="1" si="129"/>
        <v/>
      </c>
      <c r="CAB29" s="255">
        <f ca="1">VLOOKUP(CAC29,CET25:CEU29,2,FALSE)</f>
        <v>2</v>
      </c>
      <c r="CAC29" s="255" t="s">
        <v>47</v>
      </c>
      <c r="CAD29" s="255">
        <f t="shared" ca="1" si="1384"/>
        <v>0</v>
      </c>
      <c r="CAE29" s="255">
        <f t="shared" ca="1" si="1385"/>
        <v>0</v>
      </c>
      <c r="CAF29" s="255">
        <f t="shared" ca="1" si="1386"/>
        <v>0</v>
      </c>
      <c r="CAG29" s="255">
        <f t="shared" ca="1" si="1387"/>
        <v>0</v>
      </c>
      <c r="CAH29" s="255">
        <f t="shared" ca="1" si="1529"/>
        <v>0</v>
      </c>
      <c r="CAI29" s="255">
        <f t="shared" ca="1" si="1388"/>
        <v>1000</v>
      </c>
      <c r="CAJ29" s="255">
        <f t="shared" ca="1" si="1530"/>
        <v>0</v>
      </c>
      <c r="CAK29" s="255">
        <f t="shared" ca="1" si="1531"/>
        <v>0</v>
      </c>
      <c r="CAL29" s="255">
        <f t="shared" ca="1" si="1389"/>
        <v>1000</v>
      </c>
      <c r="CAM29" s="255">
        <f t="shared" ca="1" si="1390"/>
        <v>0</v>
      </c>
      <c r="CAN29" s="255">
        <f ca="1">SUMIF(CEW:CEW,CAC29,CFC:CFC)+SUMIF(CEZ:CEZ,CAC29,CFD:CFD)</f>
        <v>0</v>
      </c>
      <c r="CAO29" s="255">
        <f ca="1">SUMIF(CEW:CEW,CAC29,CFE:CFE)+SUMIF(CEZ:CEZ,CAC29,CFF:CFF)</f>
        <v>0</v>
      </c>
      <c r="CAP29" s="255">
        <f t="shared" ca="1" si="1391"/>
        <v>0</v>
      </c>
      <c r="CAQ29" s="255">
        <v>17</v>
      </c>
      <c r="CAR29" s="255">
        <f t="shared" ca="1" si="1532"/>
        <v>1</v>
      </c>
      <c r="CAT29" s="255">
        <f ca="1">RANK(CAP29,CAP$25:CAP$29)+COUNTIF(CAP$25:CAP29,CAP29)-1</f>
        <v>5</v>
      </c>
      <c r="CAU29" s="255" t="str">
        <f ca="1">INDEX(CAC$25:CAC$29,MATCH(5,CAT$25:CAT$29,0),0)</f>
        <v>Romania</v>
      </c>
      <c r="CAV29" s="255">
        <f t="shared" ca="1" si="1533"/>
        <v>1</v>
      </c>
      <c r="CAW29" s="255" t="str">
        <f ca="1">IF(AND(CAW28&lt;&gt;"",CAV29=1),CAU29,"")</f>
        <v>Romania</v>
      </c>
      <c r="CBB29" s="255" t="str">
        <f t="shared" ca="1" si="1534"/>
        <v>Romania</v>
      </c>
      <c r="CBC29" s="255">
        <f ca="1">SUMPRODUCT((CEW3:CEW42=CBB29)*(CEZ3:CEZ42=CBB25)*(CFG3:CFG42="W"))+SUMPRODUCT((CEW3:CEW42=CBB29)*(CEZ3:CEZ42=CBB26)*(CFG3:CFG42="W"))+SUMPRODUCT((CEW3:CEW42=CBB29)*(CEZ3:CEZ42=CBB27)*(CFG3:CFG42="W"))+SUMPRODUCT((CEW3:CEW42=CBB29)*(CEZ3:CEZ42=CBB28)*(CFG3:CFG42="W"))+SUMPRODUCT((CEW3:CEW42=CBB25)*(CEZ3:CEZ42=CBB29)*(CFH3:CFH42="W"))+SUMPRODUCT((CEW3:CEW42=CBB26)*(CEZ3:CEZ42=CBB29)*(CFH3:CFH42="W"))+SUMPRODUCT((CEW3:CEW42=CBB27)*(CEZ3:CEZ42=CBB29)*(CFH3:CFH42="W"))+SUMPRODUCT((CEW3:CEW42=CBB28)*(CEZ3:CEZ42=CBB29)*(CFH3:CFH42="W"))</f>
        <v>0</v>
      </c>
      <c r="CBD29" s="255">
        <f ca="1">SUMPRODUCT((CEW3:CEW42=CBB29)*(CEZ3:CEZ42=CBB25)*(CFG3:CFG42="D"))+SUMPRODUCT((CEW3:CEW42=CBB29)*(CEZ3:CEZ42=CBB26)*(CFG3:CFG42="D"))+SUMPRODUCT((CEW3:CEW42=CBB29)*(CEZ3:CEZ42=CBB27)*(CFG3:CFG42="D"))+SUMPRODUCT((CEW3:CEW42=CBB29)*(CEZ3:CEZ42=CBB28)*(CFG3:CFG42="D"))+SUMPRODUCT((CEW3:CEW42=CBB25)*(CEZ3:CEZ42=CBB29)*(CFG3:CFG42="D"))+SUMPRODUCT((CEW3:CEW42=CBB26)*(CEZ3:CEZ42=CBB29)*(CFG3:CFG42="D"))+SUMPRODUCT((CEW3:CEW42=CBB27)*(CEZ3:CEZ42=CBB29)*(CFG3:CFG42="D"))+SUMPRODUCT((CEW3:CEW42=CBB28)*(CEZ3:CEZ42=CBB29)*(CFG3:CFG42="D"))</f>
        <v>0</v>
      </c>
      <c r="CBE29" s="255">
        <f ca="1">SUMPRODUCT((CEW3:CEW42=CBB29)*(CEZ3:CEZ42=CBB25)*(CFG3:CFG42="L"))+SUMPRODUCT((CEW3:CEW42=CBB29)*(CEZ3:CEZ42=CBB26)*(CFG3:CFG42="L"))+SUMPRODUCT((CEW3:CEW42=CBB29)*(CEZ3:CEZ42=CBB27)*(CFG3:CFG42="L"))+SUMPRODUCT((CEW3:CEW42=CBB29)*(CEZ3:CEZ42=CBB28)*(CFG3:CFG42="L"))+SUMPRODUCT((CEW3:CEW42=CBB25)*(CEZ3:CEZ42=CBB29)*(CFH3:CFH42="L"))+SUMPRODUCT((CEW3:CEW42=CBB26)*(CEZ3:CEZ42=CBB29)*(CFH3:CFH42="L"))+SUMPRODUCT((CEW3:CEW42=CBB27)*(CEZ3:CEZ42=CBB29)*(CFH3:CFH42="L"))+SUMPRODUCT((CEW3:CEW42=CBB28)*(CEZ3:CEZ42=CBB29)*(CFH3:CFH42="L"))</f>
        <v>0</v>
      </c>
      <c r="CBF29" s="255">
        <f ca="1">IF(CBB29&lt;&gt;"",VLOOKUP(CBB29,CAC4:CAG29,5,FALSE),0)</f>
        <v>0</v>
      </c>
      <c r="CBG29" s="255">
        <f ca="1">IF(CBB29&lt;&gt;"",VLOOKUP(CBB29,CAC4:CAH29,6,FALSE),0)</f>
        <v>0</v>
      </c>
      <c r="CBH29" s="255">
        <f ca="1">CBF29-CBG29+1000</f>
        <v>1000</v>
      </c>
      <c r="CBI29" s="255">
        <f ca="1">IF(CBB29&lt;&gt;"",VLOOKUP(CBB29,CAC4:CAJ29,8,FALSE),0)</f>
        <v>0</v>
      </c>
      <c r="CBJ29" s="255">
        <f ca="1">IF(CBB29&lt;&gt;"",VLOOKUP(CBB29,CAC4:CAK29,9,FALSE),0)</f>
        <v>0</v>
      </c>
      <c r="CBK29" s="255">
        <f ca="1">IF(CBB29&lt;&gt;"",CBI29-CBJ29+1000,"")</f>
        <v>1000</v>
      </c>
      <c r="CBL29" s="255">
        <f ca="1">IF(CBB29&lt;&gt;"",VLOOKUP(CBB29,CAC25:CAG29,5,FALSE),"")</f>
        <v>0</v>
      </c>
      <c r="CBM29" s="255">
        <f ca="1">IF(CBB29&lt;&gt;"",VLOOKUP(CBB29,CAC25:CAJ29,8,FALSE),"")</f>
        <v>0</v>
      </c>
      <c r="CBN29" s="255">
        <f ca="1">IF(CBB29&lt;&gt;"",VLOOKUP(CBB29,CAC25:CAQ29,15,FALSE),"")</f>
        <v>17</v>
      </c>
      <c r="CBO29" s="255">
        <f ca="1">SUMPRODUCT((CEW3:CEW42=CBB29)*(CEZ3:CEZ42=CBB25)*CFC3:CFC42)+SUMPRODUCT((CEW3:CEW42=CBB29)*(CEZ3:CEZ42=CBB26)*CFC3:CFC42)+SUMPRODUCT((CEW3:CEW42=CBB29)*(CEZ3:CEZ42=CBB27)*CFC3:CFC42)+SUMPRODUCT((CEW3:CEW42=CBB29)*(CEZ3:CEZ42=CBB28)*CFC3:CFC42)+SUMPRODUCT((CEW3:CEW42=CBB25)*(CEZ3:CEZ42=CBB29)*CFD3:CFD42)+SUMPRODUCT((CEW3:CEW42=CBB26)*(CEZ3:CEZ42=CBB29)*CFD3:CFD42)+SUMPRODUCT((CEW3:CEW42=CBB27)*(CEZ3:CEZ42=CBB29)*CFD3:CFD42)+SUMPRODUCT((CEW3:CEW42=CBB28)*(CEZ3:CEZ42=CBB29)*CFD3:CFD42)</f>
        <v>0</v>
      </c>
      <c r="CBP29" s="255">
        <f ca="1">SUMPRODUCT((CEW3:CEW42=CBB29)*(CEZ3:CEZ42=CBB25)*CFE3:CFE42)+SUMPRODUCT((CEW3:CEW42=CBB29)*(CEZ3:CEZ42=CBB26)*CFE3:CFE42)+SUMPRODUCT((CEW3:CEW42=CBB29)*(CEZ3:CEZ42=CBB27)*CFE3:CFE42)+SUMPRODUCT((CEW3:CEW42=CBB29)*(CEZ3:CEZ42=CBB28)*CFE3:CFE42)+SUMPRODUCT((CEW3:CEW42=CBB25)*(CEZ3:CEZ42=CBB29)*CFF3:CFF42)+SUMPRODUCT((CEW3:CEW42=CBB26)*(CEZ3:CEZ42=CBB29)*CFF3:CFF42)+SUMPRODUCT((CEW3:CEW42=CBB27)*(CEZ3:CEZ42=CBB29)*CFF3:CFF42)+SUMPRODUCT((CEW3:CEW42=CBB28)*(CEZ3:CEZ42=CBB29)*CFF3:CFF42)</f>
        <v>0</v>
      </c>
      <c r="CBQ29" s="255">
        <f ca="1">IF(CBB29&lt;&gt;"",CBC29*4+CBD29*2+CBO29+CBP29,"")</f>
        <v>0</v>
      </c>
      <c r="CBR29" s="255">
        <f ca="1">IF(CBB29&lt;&gt;"",RANK(CBQ29,CBQ25:CBQ29),"")</f>
        <v>1</v>
      </c>
      <c r="CBS29" s="255">
        <f ca="1">SUMPRODUCT((CBQ25:CBQ29=CBQ29)*(CBH25:CBH29&gt;CBH29))</f>
        <v>0</v>
      </c>
      <c r="CBT29" s="255">
        <f ca="1">SUMPRODUCT((CBQ25:CBQ29=CBQ29)*(CBH25:CBH29=CBH29)*(CBK25:CBK29&gt;CBK29))</f>
        <v>0</v>
      </c>
      <c r="CBU29" s="255">
        <f ca="1">SUMPRODUCT((CBQ25:CBQ29=CBQ29)*(CBH25:CBH29=CBH29)*(CBK25:CBK29=CBK29)*(CBL25:CBL29&gt;CBL29))</f>
        <v>0</v>
      </c>
      <c r="CBV29" s="255">
        <f ca="1">SUMPRODUCT((CBQ25:CBQ29=CBQ29)*(CBH25:CBH29=CBH29)*(CBK25:CBK29=CBK29)*(CBL25:CBL29=CBL29)*(CBM25:CBM29&gt;CBM29))</f>
        <v>0</v>
      </c>
      <c r="CBW29" s="255">
        <f ca="1">SUMPRODUCT((CBQ25:CBQ29=CBQ29)*(CBH25:CBH29=CBH29)*(CBK25:CBK29=CBK29)*(CBL25:CBL29=CBL29)*(CBM25:CBM29=CBM29)*(CBN25:CBN29&gt;CBN29))</f>
        <v>1</v>
      </c>
      <c r="CBX29" s="255">
        <f t="shared" ca="1" si="1392"/>
        <v>2</v>
      </c>
      <c r="CBY29" s="255" t="str">
        <f ca="1">IF(CBB29&lt;&gt;"",INDEX(CBB25:CBB29,MATCH(5,CBX25:CBX29,0),0),"")</f>
        <v>Ireland</v>
      </c>
      <c r="CBZ29" s="255" t="str">
        <f ca="1">IF(CAX28&lt;&gt;"",CAX28,"")</f>
        <v/>
      </c>
      <c r="CCA29" s="255" t="str">
        <f ca="1">IF(CBZ29&lt;&gt;"",SUMPRODUCT((CEW3:CEW42=CBZ29)*(CEZ3:CEZ42=CBZ26)*(CFG3:CFG42="W"))+SUMPRODUCT((CEW3:CEW42=CBZ29)*(CEZ3:CEZ42=CBZ27)*(CFG3:CFG42="W"))+SUMPRODUCT((CEW3:CEW42=CBZ29)*(CEZ3:CEZ42=CBZ28)*(CFG3:CFG42="W"))+SUMPRODUCT((CEW3:CEW42=CBZ26)*(CEZ3:CEZ42=CBZ29)*(CFG3:CFG42="W"))+SUMPRODUCT((CEW3:CEW42=CBZ27)*(CEZ3:CEZ42=CBZ29)*(CFG3:CFG42="W"))+SUMPRODUCT((CEW3:CEW42=CBZ28)*(CEZ3:CEZ42=CBZ29)*(CFG3:CFG42="W")),"")</f>
        <v/>
      </c>
      <c r="CCB29" s="255" t="str">
        <f ca="1">IF(CBZ29&lt;&gt;"",SUMPRODUCT((CEW3:CEW42=CBZ29)*(CEZ3:CEZ42=CBZ26)*(CFG3:CFG42="D"))+SUMPRODUCT((CEW3:CEW42=CBZ29)*(CEZ3:CEZ42=CBZ27)*(CFG3:CFG42="D"))+SUMPRODUCT((CEW3:CEW42=CBZ29)*(CEZ3:CEZ42=CBZ28)*(CFG3:CFG42="D"))+SUMPRODUCT((CEW3:CEW42=CBZ26)*(CEZ3:CEZ42=CBZ29)*(CFG3:CFG42="D"))+SUMPRODUCT((CEW3:CEW42=CBZ27)*(CEZ3:CEZ42=CBZ29)*(CFG3:CFG42="D"))+SUMPRODUCT((CEW3:CEW42=CBZ28)*(CEZ3:CEZ42=CBZ29)*(CFG3:CFG42="D")),"")</f>
        <v/>
      </c>
      <c r="CCC29" s="255" t="str">
        <f ca="1">IF(CBZ29&lt;&gt;"",SUMPRODUCT((CEW3:CEW42=CBZ29)*(CEZ3:CEZ42=CBZ26)*(CFG3:CFG42="L"))+SUMPRODUCT((CEW3:CEW42=CBZ29)*(CEZ3:CEZ42=CBZ27)*(CFG3:CFG42="L"))+SUMPRODUCT((CEW3:CEW42=CBZ29)*(CEZ3:CEZ42=CBZ28)*(CFG3:CFG42="L"))+SUMPRODUCT((CEW3:CEW42=CBZ26)*(CEZ3:CEZ42=CBZ29)*(CFG3:CFG42="L"))+SUMPRODUCT((CEW3:CEW42=CBZ27)*(CEZ3:CEZ42=CBZ29)*(CFG3:CFG42="L"))+SUMPRODUCT((CEW3:CEW42=CBZ28)*(CEZ3:CEZ42=CBZ29)*(CFG3:CFG42="L")),"")</f>
        <v/>
      </c>
      <c r="CCD29" s="255">
        <f ca="1">IF(CBZ29&lt;&gt;"",VLOOKUP(CBZ29,CAC4:CAG29,5,FALSE),0)</f>
        <v>0</v>
      </c>
      <c r="CCE29" s="255">
        <f ca="1">IF(CBZ29&lt;&gt;"",VLOOKUP(CBZ29,CAC4:CAH29,6,FALSE),0)</f>
        <v>0</v>
      </c>
      <c r="CCF29" s="255">
        <f ca="1">CCD29-CCE29+1000</f>
        <v>1000</v>
      </c>
      <c r="CCG29" s="255">
        <f ca="1">IF(CBZ29&lt;&gt;"",VLOOKUP(CBZ29,CAC4:CAJ29,8,FALSE),0)</f>
        <v>0</v>
      </c>
      <c r="CCH29" s="255">
        <f ca="1">IF(CBZ29&lt;&gt;"",VLOOKUP(CBZ29,CAC4:CAK29,9,FALSE),0)</f>
        <v>0</v>
      </c>
      <c r="CCI29" s="255" t="str">
        <f ca="1">IF(CBZ29&lt;&gt;"",CCG29-CCH29+1000,"")</f>
        <v/>
      </c>
      <c r="CCJ29" s="255" t="str">
        <f ca="1">IF(CBZ29&lt;&gt;"",VLOOKUP(CBZ29,CAC25:CAG29,5,FALSE),"")</f>
        <v/>
      </c>
      <c r="CCK29" s="255" t="str">
        <f ca="1">IF(CBZ29&lt;&gt;"",VLOOKUP(CBZ29,CAC25:CAJ29,8,FALSE),"")</f>
        <v/>
      </c>
      <c r="CCL29" s="255" t="str">
        <f ca="1">IF(CBZ29&lt;&gt;"",VLOOKUP(CBZ29,CAC25:CAQ29,15,FALSE),"")</f>
        <v/>
      </c>
      <c r="CCM29" s="255" t="str">
        <f ca="1">IF(CBZ29&lt;&gt;"",SUMPRODUCT((CEW3:CEW42=CBZ29)*(CEZ3:CEZ42=CBZ26)*CFC3:CFC42)+SUMPRODUCT((CEW3:CEW42=CBZ29)*(CEZ3:CEZ42=CBZ27)*CFC3:CFC42)+SUMPRODUCT((CEW3:CEW42=CBZ29)*(CEZ3:CEZ42=CBZ28)*CFC3:CFC42)+SUMPRODUCT((CEW3:CEW42=CBZ26)*(CEZ3:CEZ42=CBZ29)*CFD3:CFD42)+SUMPRODUCT((CEW3:CEW42=CBZ27)*(CEZ3:CEZ42=CBZ29)*CFD3:CFD42)+SUMPRODUCT((CEW3:CEW42=CBZ28)*(CEZ3:CEZ42=CBZ29)*CFD3:CFD42),"")</f>
        <v/>
      </c>
      <c r="CCN29" s="255" t="str">
        <f ca="1">IF(CBZ29&lt;&gt;"",SUMPRODUCT((CEW3:CEW42=CBZ29)*(CEZ3:CEZ42=CBZ26)*CFE3:CFE42)+SUMPRODUCT((CEW3:CEW42=CBZ29)*(CEZ3:CEZ42=CBZ27)*CFE3:CFE42)+SUMPRODUCT((CEW3:CEW42=CBZ29)*(CEZ3:CEZ42=CBZ28)*CFE3:CFE42)+SUMPRODUCT((CEW3:CEW42=CBZ26)*(CEZ3:CEZ42=CBZ29)*CFF3:CFF42)+SUMPRODUCT((CEW3:CEW42=CBZ27)*(CEZ3:CEZ42=CBZ29)*CFF3:CFF42)+SUMPRODUCT((CEW3:CEW42=CBZ28)*(CEZ3:CEZ42=CBZ29)*CFF3:CFF42),"")</f>
        <v/>
      </c>
      <c r="CCO29" s="255" t="str">
        <f ca="1">IF(CBZ29&lt;&gt;"",CCA29*4+CCB29*2+CCM29+CCN29,"")</f>
        <v/>
      </c>
      <c r="CCP29" s="255" t="str">
        <f ca="1">IF(CBZ29&lt;&gt;"",RANK(CCO29,CCO26:CCO29),"")</f>
        <v/>
      </c>
      <c r="CCQ29" s="255">
        <f ca="1">SUMPRODUCT((CCO26:CCO29=CCO29)*(CCF26:CCF29&gt;CCF29))</f>
        <v>0</v>
      </c>
      <c r="CCR29" s="255">
        <f ca="1">SUMPRODUCT((CCO26:CCO29=CCO29)*(CCF26:CCF29=CCF29)*(CCI26:CCI29&gt;CCI29))</f>
        <v>0</v>
      </c>
      <c r="CCS29" s="255">
        <f ca="1">SUMPRODUCT((CCO25:CCO29=CCO29)*(CCF25:CCF29=CCF29)*(CCI25:CCI29=CCI29)*(CCJ25:CCJ29&gt;CCJ29))</f>
        <v>0</v>
      </c>
      <c r="CCT29" s="255">
        <f ca="1">SUMPRODUCT((CCO25:CCO29=CCO29)*(CCF25:CCF29=CCF29)*(CCI25:CCI29=CCI29)*(CCJ25:CCJ29=CCJ29)*(CCK25:CCK29&gt;CCK29))</f>
        <v>0</v>
      </c>
      <c r="CCU29" s="255">
        <f ca="1">SUMPRODUCT((CCO25:CCO29=CCO29)*(CCF25:CCF29=CCF29)*(CCI25:CCI29=CCI29)*(CCJ25:CCJ29=CCJ29)*(CCK25:CCK29=CCK29)*(CCL25:CCL29&gt;CCL29))</f>
        <v>0</v>
      </c>
      <c r="CCV29" s="255" t="str">
        <f t="shared" ca="1" si="1537"/>
        <v/>
      </c>
      <c r="CCW29" s="255" t="str">
        <f ca="1">IF(CBZ29&lt;&gt;"",INDEX(CBZ26:CBZ29,MATCH(5,CCV26:CCV29,0),0),"")</f>
        <v/>
      </c>
      <c r="CCX29" s="255" t="str">
        <f ca="1">IF(CAY27&lt;&gt;"",CAY27,"")</f>
        <v/>
      </c>
      <c r="CCY29" s="255" t="str">
        <f ca="1">IF(CCX29&lt;&gt;"",SUMPRODUCT((CEW3:CEW42=CCX29)*(CEZ3:CEZ42=CCX30)*(CFG3:CFG42="W"))+SUMPRODUCT((CEW3:CEW42=CCX29)*(CEZ3:CEZ42=CCX27)*(CFG3:CFG42="W"))+SUMPRODUCT((CEW3:CEW42=CCX29)*(CEZ3:CEZ42=CCX28)*(CFG3:CFG42="W"))+SUMPRODUCT((CEW3:CEW42=CCX30)*(CEZ3:CEZ42=CCX29)*(CFH3:CFH42="W"))+SUMPRODUCT((CEW3:CEW42=CCX27)*(CEZ3:CEZ42=CCX29)*(CFH3:CFH42="W"))+SUMPRODUCT((CEW3:CEW42=CCX28)*(CEZ3:CEZ42=CCX29)*(CFH3:CFH42="W")),"")</f>
        <v/>
      </c>
      <c r="CCZ29" s="255" t="str">
        <f ca="1">IF(CCX29&lt;&gt;"",SUMPRODUCT((CEW3:CEW42=CCX29)*(CEZ3:CEZ42=CCX30)*(CFG3:CFG42="D"))+SUMPRODUCT((CEW3:CEW42=CCX29)*(CEZ3:CEZ42=CCX27)*(CFG3:CFG42="D"))+SUMPRODUCT((CEW3:CEW42=CCX29)*(CEZ3:CEZ42=CCX28)*(CFG3:CFG42="D"))+SUMPRODUCT((CEW3:CEW42=CCX30)*(CEZ3:CEZ42=CCX29)*(CFG3:CFG42="D"))+SUMPRODUCT((CEW3:CEW42=CCX27)*(CEZ3:CEZ42=CCX29)*(CFG3:CFG42="D"))+SUMPRODUCT((CEW3:CEW42=CCX28)*(CEZ3:CEZ42=CCX29)*(CFG3:CFG42="D")),"")</f>
        <v/>
      </c>
      <c r="CDA29" s="255" t="str">
        <f ca="1">IF(CCX29&lt;&gt;"",SUMPRODUCT((CEW3:CEW42=CCX29)*(CEZ3:CEZ42=CCX30)*(CFG3:CFG42="L"))+SUMPRODUCT((CEW3:CEW42=CCX29)*(CEZ3:CEZ42=CCX27)*(CFG3:CFG42="L"))+SUMPRODUCT((CEW3:CEW42=CCX29)*(CEZ3:CEZ42=CCX28)*(CFG3:CFG42="L"))+SUMPRODUCT((CEW3:CEW42=CCX30)*(CEZ3:CEZ42=CCX29)*(CFH3:CFH42="L"))+SUMPRODUCT((CEW3:CEW42=CCX27)*(CEZ3:CEZ42=CCX29)*(CFH3:CFH42="L"))+SUMPRODUCT((CEW3:CEW42=CCX28)*(CEZ3:CEZ42=CCX29)*(CFH3:CFH42="L")),"")</f>
        <v/>
      </c>
      <c r="CDB29" s="255">
        <f ca="1">IF(CCX29&lt;&gt;"",VLOOKUP(CCX29,CAC4:CAG29,5,FALSE),0)</f>
        <v>0</v>
      </c>
      <c r="CDC29" s="255">
        <f ca="1">IF(CCX29&lt;&gt;"",VLOOKUP(CCX29,CAC4:CAH29,6,FALSE),0)</f>
        <v>0</v>
      </c>
      <c r="CDD29" s="255">
        <f ca="1">CDB29-CDC29+1000</f>
        <v>1000</v>
      </c>
      <c r="CDE29" s="255">
        <f ca="1">IF(CCX29&lt;&gt;"",VLOOKUP(CCX29,CAC4:CAJ29,8,FALSE),0)</f>
        <v>0</v>
      </c>
      <c r="CDF29" s="255">
        <f ca="1">IF(CCX29&lt;&gt;"",VLOOKUP(CCX29,CAC4:CAK29,9,FALSE),0)</f>
        <v>0</v>
      </c>
      <c r="CDG29" s="255" t="str">
        <f ca="1">IF(CCX29&lt;&gt;"",CDE29-CDF29+1000,"")</f>
        <v/>
      </c>
      <c r="CDH29" s="255" t="str">
        <f ca="1">IF(CCX29&lt;&gt;"",VLOOKUP(CCX29,CAC25:CAG29,5,FALSE),"")</f>
        <v/>
      </c>
      <c r="CDI29" s="255" t="str">
        <f ca="1">IF(CCX29&lt;&gt;"",VLOOKUP(CCX29,CAC25:CAJ29,8,FALSE),"")</f>
        <v/>
      </c>
      <c r="CDJ29" s="255" t="str">
        <f ca="1">IF(CCX29&lt;&gt;"",VLOOKUP(CCX29,CAC25:CAQ29,15,FALSE),"")</f>
        <v/>
      </c>
      <c r="CDK29" s="255" t="str">
        <f ca="1">IF(CCX29&lt;&gt;"",SUMPRODUCT((CEW3:CEW42=CCX29)*(CEZ3:CEZ42=CCX30)*CFC3:CFC42)+SUMPRODUCT((CEW3:CEW42=CCX29)*(CEZ3:CEZ42=CCX27)*CFC3:CFC42)+SUMPRODUCT((CEW3:CEW42=CCX29)*(CEZ3:CEZ42=CCX28)*CFC3:CFC42)+SUMPRODUCT((CEW3:CEW42=CCX30)*(CEZ3:CEZ42=CCX29)*CFD3:CFD42)+SUMPRODUCT((CEW3:CEW42=CCX27)*(CEZ3:CEZ42=CCX29)*CFD3:CFD42)+SUMPRODUCT((CEW3:CEW42=CCX28)*(CEZ3:CEZ42=CCX29)*CFD3:CFD42),"")</f>
        <v/>
      </c>
      <c r="CDL29" s="255" t="str">
        <f ca="1">IF(CCX29&lt;&gt;"",SUMPRODUCT((CEW3:CEW42=CCX29)*(CEZ3:CEZ42=CCX30)*CFE3:CFE42)+SUMPRODUCT((CEW3:CEW42=CCX29)*(CEZ3:CEZ42=CCX27)*CFE3:CFE42)+SUMPRODUCT((CEW3:CEW42=CCX29)*(CEZ3:CEZ42=CCX28)*CFE3:CFE42)+SUMPRODUCT((CEW3:CEW42=CCX30)*(CEZ3:CEZ42=CCX29)*CFF3:CFF42)+SUMPRODUCT((CEW3:CEW42=CCX27)*(CEZ3:CEZ42=CCX29)*CFF3:CFF42)+SUMPRODUCT((CEW3:CEW42=CCX28)*(CEZ3:CEZ42=CCX29)*CFF3:CFF42),"")</f>
        <v/>
      </c>
      <c r="CDM29" s="255" t="str">
        <f ca="1">IF(CCX29&lt;&gt;"",CCY29*4+CCZ29*2+CDK29+CDL29,"")</f>
        <v/>
      </c>
      <c r="CDN29" s="255" t="str">
        <f ca="1">IF(CCX29&lt;&gt;"",RANK(CDM29,CDM27:CDM30),"")</f>
        <v/>
      </c>
      <c r="CDO29" s="255">
        <f ca="1">SUMPRODUCT((CDM27:CDM30=CDM29)*(CDD27:CDD30&gt;CDD29))</f>
        <v>0</v>
      </c>
      <c r="CDP29" s="255">
        <f ca="1">SUMPRODUCT((CDM27:CDM30=CDM29)*(CDD27:CDD30=CDD29)*(CDG27:CDG30&gt;CDG29))</f>
        <v>0</v>
      </c>
      <c r="CDQ29" s="255">
        <f ca="1">SUMPRODUCT((CDM25:CDM29=CDM29)*(CDD25:CDD29=CDD29)*(CDG25:CDG29=CDG29)*(CDH25:CDH29&gt;CDH29))</f>
        <v>0</v>
      </c>
      <c r="CDR29" s="255">
        <f ca="1">SUMPRODUCT((CDM25:CDM29=CDM29)*(CDD25:CDD29=CDD29)*(CDG25:CDG29=CDG29)*(CDH25:CDH29=CDH29)*(CDI25:CDI29&gt;CDI29))</f>
        <v>0</v>
      </c>
      <c r="CDS29" s="255">
        <f ca="1">SUMPRODUCT((CDM25:CDM29=CDM29)*(CDD25:CDD29=CDD29)*(CDG25:CDG29=CDG29)*(CDH25:CDH29=CDH29)*(CDI25:CDI29=CDI29)*(CDJ25:CDJ29&gt;CDJ29))</f>
        <v>0</v>
      </c>
      <c r="CDT29" s="255" t="str">
        <f t="shared" ca="1" si="1569"/>
        <v/>
      </c>
      <c r="CDU29" s="255" t="str">
        <f ca="1">IF(CCX29&lt;&gt;"",INDEX(CCX27:CCX29,MATCH(5,CDT27:CDT29,0),0),"")</f>
        <v/>
      </c>
      <c r="CDV29" s="255" t="str">
        <f ca="1">IF(CAZ26&lt;&gt;"",CAZ26,"")</f>
        <v/>
      </c>
      <c r="CDW29" s="255">
        <f ca="1">SUMPRODUCT((CEW3:CEW42=CDV29)*(CEZ3:CEZ42=CDV30)*(CFG3:CFG42="W"))+SUMPRODUCT((CEW3:CEW42=CDV29)*(CEZ3:CEZ42=CDV31)*(CFG3:CFG42="W"))+SUMPRODUCT((CEW3:CEW42=CDV29)*(CEZ3:CEZ42=CDV28)*(CFG3:CFG42="W"))+SUMPRODUCT((CEW3:CEW42=CDV30)*(CEZ3:CEZ42=CDV29)*(CFH3:CFH42="W"))+SUMPRODUCT((CEW3:CEW42=CDV31)*(CEZ3:CEZ42=CDV29)*(CFH3:CFH42="W"))+SUMPRODUCT((CEW3:CEW42=CDV28)*(CEZ3:CEZ42=CDV29)*(CFH3:CFH42="W"))</f>
        <v>0</v>
      </c>
      <c r="CDX29" s="255">
        <f ca="1">SUMPRODUCT((CEW3:CEW42=CDV29)*(CEZ3:CEZ42=CDV30)*(CFG3:CFG42="D"))+SUMPRODUCT((CEW3:CEW42=CDV29)*(CEZ3:CEZ42=CDV31)*(CFG3:CFG42="D"))+SUMPRODUCT((CEW3:CEW42=CDV29)*(CEZ3:CEZ42=CDV28)*(CFG3:CFG42="D"))+SUMPRODUCT((CEW3:CEW42=CDV30)*(CEZ3:CEZ42=CDV29)*(CFG3:CFG42="D"))+SUMPRODUCT((CEW3:CEW42=CDV31)*(CEZ3:CEZ42=CDV29)*(CFG3:CFG42="D"))+SUMPRODUCT((CEW3:CEW42=CDV28)*(CEZ3:CEZ42=CDV29)*(CFG3:CFG42="D"))</f>
        <v>0</v>
      </c>
      <c r="CDY29" s="255">
        <f ca="1">SUMPRODUCT((CEW3:CEW42=CDV29)*(CEZ3:CEZ42=CDV30)*(CFG3:CFG42="L"))+SUMPRODUCT((CEW3:CEW42=CDV29)*(CEZ3:CEZ42=CDV31)*(CFG3:CFG42="L"))+SUMPRODUCT((CEW3:CEW42=CDV29)*(CEZ3:CEZ42=CDV28)*(CFG3:CFG42="L"))+SUMPRODUCT((CEW3:CEW42=CDV30)*(CEZ3:CEZ42=CDV29)*(CFH3:CFH42="L"))+SUMPRODUCT((CEW3:CEW42=CDV31)*(CEZ3:CEZ42=CDV29)*(CFH3:CFH42="L"))+SUMPRODUCT((CEW3:CEW42=CDV28)*(CEZ3:CEZ42=CDV29)*(CFH3:CFH42="L"))</f>
        <v>0</v>
      </c>
      <c r="CDZ29" s="255">
        <f ca="1">IF(CDV29&lt;&gt;"",VLOOKUP(CDV29,CAC4:CAG29,5,FALSE),0)</f>
        <v>0</v>
      </c>
      <c r="CEA29" s="255">
        <f ca="1">IF(CDV29&lt;&gt;"",VLOOKUP(CDV29,CAC4:CAH29,6,FALSE),0)</f>
        <v>0</v>
      </c>
      <c r="CEB29" s="255">
        <f ca="1">CDZ29-CEA29+1000</f>
        <v>1000</v>
      </c>
      <c r="CEC29" s="255">
        <f ca="1">IF(CDV29&lt;&gt;"",VLOOKUP(CDV29,CAC4:CAJ29,8,FALSE),0)</f>
        <v>0</v>
      </c>
      <c r="CED29" s="255">
        <f ca="1">IF(CDV29&lt;&gt;"",VLOOKUP(CDV29,CAC4:CAK29,9,FALSE),0)</f>
        <v>0</v>
      </c>
      <c r="CEE29" s="255">
        <f t="shared" ref="CEE29" ca="1" si="1648">CEC29-CED29+1000</f>
        <v>1000</v>
      </c>
      <c r="CEF29" s="255" t="str">
        <f ca="1">IF(CDV29&lt;&gt;"",VLOOKUP(CDV29,CAC25:CAG29,5,FALSE),"")</f>
        <v/>
      </c>
      <c r="CEG29" s="255" t="str">
        <f ca="1">IF(CDV29&lt;&gt;"",VLOOKUP(CDV29,CAC25:CAJ29,8,FALSE),"")</f>
        <v/>
      </c>
      <c r="CEH29" s="255" t="str">
        <f ca="1">IF(CDV29&lt;&gt;"",VLOOKUP(CDV29,CAC25:CAQ29,15,FALSE),"")</f>
        <v/>
      </c>
      <c r="CEI29" s="255">
        <f ca="1">SUMPRODUCT((CEW3:CEW42=CDV29)*(CEZ3:CEZ42=CDV30)*CFC3:CFC42)+SUMPRODUCT((CEW3:CEW42=CDV29)*(CEZ3:CEZ42=CDV31)*CFC3:CFC42)+SUMPRODUCT((CEW3:CEW42=CDV29)*(CEZ3:CEZ42=CDV28)*CFC3:CFC42)+SUMPRODUCT((CEW3:CEW42=CDV30)*(CEZ3:CEZ42=CDV29)*CFD3:CFD42)+SUMPRODUCT((CEW3:CEW42=CDV31)*(CEZ3:CEZ42=CDV29)*CFD3:CFD42)+SUMPRODUCT((CEW3:CEW42=CDV28)*(CEZ3:CEZ42=CDV29)*CFD3:CFD42)</f>
        <v>0</v>
      </c>
      <c r="CEJ29" s="255">
        <f ca="1">SUMPRODUCT((CEW3:CEW42=CDV29)*(CEZ3:CEZ42=CDV30)*CFE3:CFE42)+SUMPRODUCT((CEW3:CEW42=CDV29)*(CEZ3:CEZ42=CDV31)*CFE3:CFE42)+SUMPRODUCT((CEW3:CEW42=CDV29)*(CEZ3:CEZ42=CDV28)*CFE3:CFE42)+SUMPRODUCT((CEW3:CEW42=CDV30)*(CEZ3:CEZ42=CDV29)*CFF3:CFF42)+SUMPRODUCT((CEW3:CEW42=CDV31)*(CEZ3:CEZ42=CDV29)*CFF3:CFF42)+SUMPRODUCT((CEW3:CEW42=CDV28)*(CEZ3:CEZ42=CDV29)*CFF3:CFF42)</f>
        <v>0</v>
      </c>
      <c r="CEK29" s="255">
        <f t="shared" ref="CEK29" ca="1" si="1649">CDW29*4+CDX29*2+CEI29+CEJ29</f>
        <v>0</v>
      </c>
      <c r="CEL29" s="255" t="str">
        <f ca="1">IF(CDV29&lt;&gt;"",RANK(CEK29,CEK28:CEK31),"")</f>
        <v/>
      </c>
      <c r="CEM29" s="255">
        <f ca="1">SUMPRODUCT((CEK28:CEK31=CEK29)*(CEB28:CEB31&gt;CEB29))</f>
        <v>0</v>
      </c>
      <c r="CEN29" s="255">
        <f ca="1">SUMPRODUCT((CEK28:CEK31=CEK29)*(CEB28:CEB31=CEB29)*(CEE28:CEE31&gt;CEE29))</f>
        <v>0</v>
      </c>
      <c r="CEO29" s="255">
        <f ca="1">SUMPRODUCT((CEK25:CEK29=CEK29)*(CEB25:CEB29=CEB29)*(CEE25:CEE29=CEE29)*(CEF25:CEF29&gt;CEF29))</f>
        <v>0</v>
      </c>
      <c r="CEP29" s="255">
        <f ca="1">SUMPRODUCT((CEK25:CEK29=CEK29)*(CEB25:CEB29=CEB29)*(CEE25:CEE29=CEE29)*(CEF25:CEF29=CEF29)*(CEG25:CEG29&gt;CEG29))</f>
        <v>0</v>
      </c>
      <c r="CEQ29" s="255">
        <f ca="1">SUMPRODUCT((CEK25:CEK29=CEK29)*(CEB25:CEB29=CEB29)*(CEE25:CEE29=CEE29)*(CEF25:CEF29=CEF29)*(CEG25:CEG29=CEG29)*(CEH25:CEH29&gt;CEH29))</f>
        <v>0</v>
      </c>
      <c r="CER29" s="255" t="str">
        <f t="shared" ca="1" si="1617"/>
        <v/>
      </c>
      <c r="CES29" s="255" t="str">
        <f ca="1">IF(CDV28&lt;&gt;"",IF(CDV28=CES28,CDV29,CDV28),"")</f>
        <v/>
      </c>
      <c r="CET29" s="255" t="str">
        <f ca="1">IF(CES29&lt;&gt;"",CES29,IF(CDU29&lt;&gt;"",CDU29,IF(CCW29&lt;&gt;"",CCW29,IF(CBY29&lt;&gt;"",CBY29,CAU29))))</f>
        <v>Ireland</v>
      </c>
      <c r="CEU29" s="255">
        <v>5</v>
      </c>
      <c r="CEV29" s="255">
        <v>27</v>
      </c>
      <c r="CEW29" s="255" t="str">
        <f t="shared" si="130"/>
        <v>Argentina</v>
      </c>
      <c r="CEX29" s="255" t="str">
        <f ca="1">IF(OFFSET('All Players'!$W36,0,CEX$1)&lt;&gt;"",OFFSET('All Players'!$W36,0,CEX$1),"")</f>
        <v/>
      </c>
      <c r="CEY29" s="255" t="str">
        <f ca="1">IF(OFFSET('All Players'!$Y36,0,CEX$1)&lt;&gt;"",OFFSET('All Players'!$Y36,0,CEX$1),"")</f>
        <v/>
      </c>
      <c r="CEZ29" s="255" t="str">
        <f t="shared" si="131"/>
        <v>Tonga</v>
      </c>
      <c r="CFA29" s="255" t="str">
        <f ca="1">IF(OFFSET('All Players'!$AA36,0,CEZ$1)&lt;&gt;"",OFFSET('All Players'!$AA36,0,CEZ$1),"")</f>
        <v/>
      </c>
      <c r="CFB29" s="255" t="str">
        <f ca="1">IF(OFFSET('All Players'!$AC36,0,CFA$1)&lt;&gt;"",OFFSET('All Players'!$AC36,0,CFA$1),"")</f>
        <v/>
      </c>
      <c r="CFC29" s="255">
        <f t="shared" ca="1" si="132"/>
        <v>0</v>
      </c>
      <c r="CFD29" s="255">
        <f t="shared" ca="1" si="133"/>
        <v>0</v>
      </c>
      <c r="CFE29" s="255">
        <f t="shared" ca="1" si="134"/>
        <v>0</v>
      </c>
      <c r="CFF29" s="255">
        <f t="shared" ca="1" si="135"/>
        <v>0</v>
      </c>
      <c r="CFG29" s="255" t="str">
        <f t="shared" ca="1" si="136"/>
        <v/>
      </c>
      <c r="CFH29" s="255" t="str">
        <f t="shared" ca="1" si="137"/>
        <v/>
      </c>
    </row>
    <row r="30" spans="1:2192" x14ac:dyDescent="0.2">
      <c r="CU30" s="255">
        <f>IF(CB29&lt;&gt;"",CB29,"")</f>
        <v>0</v>
      </c>
      <c r="DU30" s="255">
        <v>28</v>
      </c>
      <c r="DV30" s="255" t="str">
        <f>Tournament!H40</f>
        <v>Ireland</v>
      </c>
      <c r="DW30" s="255">
        <f>IF(AND(Tournament!J40&lt;&gt;"",Tournament!L40&lt;&gt;""),Tournament!J40,0)</f>
        <v>16</v>
      </c>
      <c r="DX30" s="255">
        <f>IF(AND(Tournament!L40&lt;&gt;"",Tournament!J40&lt;&gt;""),Tournament!L40,0)</f>
        <v>9</v>
      </c>
      <c r="DY30" s="255" t="str">
        <f>Tournament!N40</f>
        <v>Italy</v>
      </c>
      <c r="DZ30" s="255">
        <f>IF(Tournament!O40&lt;&gt;"",Tournament!O40,0)</f>
        <v>1</v>
      </c>
      <c r="EA30" s="255">
        <f>IF(Tournament!Q40&lt;&gt;"",Tournament!Q40,0)</f>
        <v>0</v>
      </c>
      <c r="EB30" s="255">
        <f>IF(DW30&lt;&gt;"",IF(Tournament!O40&gt;3,1,0),0)</f>
        <v>0</v>
      </c>
      <c r="EC30" s="255">
        <f>IF(DX30&lt;&gt;"",IF(Tournament!Q40&gt;3,1,0),0)</f>
        <v>0</v>
      </c>
      <c r="ED30" s="255">
        <f t="shared" si="15"/>
        <v>0</v>
      </c>
      <c r="EE30" s="255">
        <f t="shared" si="16"/>
        <v>1</v>
      </c>
      <c r="EF30" s="255" t="str">
        <f>IF(AND(Tournament!J40&lt;&gt;"",Tournament!L40&lt;&gt;""),IF(DW30&gt;DX30,"W",IF(DW30=DX30,"D","L")),"")</f>
        <v>W</v>
      </c>
      <c r="EG30" s="255" t="str">
        <f t="shared" si="17"/>
        <v>L</v>
      </c>
      <c r="IB30" s="255">
        <f ca="1">IF(HI29&lt;&gt;"",HI29,"")</f>
        <v>0</v>
      </c>
      <c r="JB30" s="255">
        <v>28</v>
      </c>
      <c r="JC30" s="255" t="str">
        <f t="shared" si="18"/>
        <v>Ireland</v>
      </c>
      <c r="JD30" s="255" t="str">
        <f ca="1">IF(OFFSET('All Players'!$W37,0,JD$1)&lt;&gt;"",OFFSET('All Players'!$W37,0,JD$1),"")</f>
        <v/>
      </c>
      <c r="JE30" s="255" t="str">
        <f ca="1">IF(OFFSET('All Players'!$Y37,0,JD$1)&lt;&gt;"",OFFSET('All Players'!$Y37,0,JD$1),"")</f>
        <v/>
      </c>
      <c r="JF30" s="255" t="str">
        <f t="shared" si="19"/>
        <v>Italy</v>
      </c>
      <c r="JG30" s="255" t="str">
        <f ca="1">IF(OFFSET('All Players'!$AA37,0,JF$1)&lt;&gt;"",OFFSET('All Players'!$AA37,0,JF$1),"")</f>
        <v/>
      </c>
      <c r="JH30" s="255" t="str">
        <f ca="1">IF(OFFSET('All Players'!$AC37,0,JG$1)&lt;&gt;"",OFFSET('All Players'!$AC37,0,JG$1),"")</f>
        <v/>
      </c>
      <c r="JI30" s="255">
        <f t="shared" ca="1" si="20"/>
        <v>0</v>
      </c>
      <c r="JJ30" s="255">
        <f t="shared" ca="1" si="21"/>
        <v>0</v>
      </c>
      <c r="JK30" s="255">
        <f t="shared" ca="1" si="22"/>
        <v>0</v>
      </c>
      <c r="JL30" s="255">
        <f t="shared" ca="1" si="23"/>
        <v>0</v>
      </c>
      <c r="JM30" s="255" t="str">
        <f t="shared" ca="1" si="24"/>
        <v/>
      </c>
      <c r="JN30" s="255" t="str">
        <f t="shared" ca="1" si="25"/>
        <v/>
      </c>
      <c r="NI30" s="255">
        <f ca="1">IF(MP29&lt;&gt;"",MP29,"")</f>
        <v>0</v>
      </c>
      <c r="OI30" s="255">
        <v>28</v>
      </c>
      <c r="OJ30" s="255" t="str">
        <f t="shared" si="26"/>
        <v>Ireland</v>
      </c>
      <c r="OK30" s="255" t="str">
        <f ca="1">IF(OFFSET('All Players'!$W37,0,OK$1)&lt;&gt;"",OFFSET('All Players'!$W37,0,OK$1),"")</f>
        <v/>
      </c>
      <c r="OL30" s="255" t="str">
        <f ca="1">IF(OFFSET('All Players'!$Y37,0,OK$1)&lt;&gt;"",OFFSET('All Players'!$Y37,0,OK$1),"")</f>
        <v/>
      </c>
      <c r="OM30" s="255" t="str">
        <f t="shared" si="27"/>
        <v>Italy</v>
      </c>
      <c r="ON30" s="255" t="str">
        <f ca="1">IF(OFFSET('All Players'!$AA37,0,OM$1)&lt;&gt;"",OFFSET('All Players'!$AA37,0,OM$1),"")</f>
        <v/>
      </c>
      <c r="OO30" s="255" t="str">
        <f ca="1">IF(OFFSET('All Players'!$AC37,0,ON$1)&lt;&gt;"",OFFSET('All Players'!$AC37,0,ON$1),"")</f>
        <v/>
      </c>
      <c r="OP30" s="255">
        <f t="shared" ca="1" si="28"/>
        <v>0</v>
      </c>
      <c r="OQ30" s="255">
        <f t="shared" ca="1" si="29"/>
        <v>0</v>
      </c>
      <c r="OR30" s="255">
        <f t="shared" ca="1" si="30"/>
        <v>0</v>
      </c>
      <c r="OS30" s="255">
        <f t="shared" ca="1" si="31"/>
        <v>0</v>
      </c>
      <c r="OT30" s="255" t="str">
        <f t="shared" ca="1" si="32"/>
        <v/>
      </c>
      <c r="OU30" s="255" t="str">
        <f t="shared" ca="1" si="33"/>
        <v/>
      </c>
      <c r="SP30" s="255">
        <f ca="1">IF(RW29&lt;&gt;"",RW29,"")</f>
        <v>0</v>
      </c>
      <c r="TP30" s="255">
        <v>28</v>
      </c>
      <c r="TQ30" s="255" t="str">
        <f t="shared" si="34"/>
        <v>Ireland</v>
      </c>
      <c r="TR30" s="255" t="str">
        <f ca="1">IF(OFFSET('All Players'!$W37,0,TR$1)&lt;&gt;"",OFFSET('All Players'!$W37,0,TR$1),"")</f>
        <v/>
      </c>
      <c r="TS30" s="255" t="str">
        <f ca="1">IF(OFFSET('All Players'!$Y37,0,TR$1)&lt;&gt;"",OFFSET('All Players'!$Y37,0,TR$1),"")</f>
        <v/>
      </c>
      <c r="TT30" s="255" t="str">
        <f t="shared" si="35"/>
        <v>Italy</v>
      </c>
      <c r="TU30" s="255" t="str">
        <f ca="1">IF(OFFSET('All Players'!$AA37,0,TT$1)&lt;&gt;"",OFFSET('All Players'!$AA37,0,TT$1),"")</f>
        <v/>
      </c>
      <c r="TV30" s="255" t="str">
        <f ca="1">IF(OFFSET('All Players'!$AC37,0,TU$1)&lt;&gt;"",OFFSET('All Players'!$AC37,0,TU$1),"")</f>
        <v/>
      </c>
      <c r="TW30" s="255">
        <f t="shared" ca="1" si="36"/>
        <v>0</v>
      </c>
      <c r="TX30" s="255">
        <f t="shared" ca="1" si="37"/>
        <v>0</v>
      </c>
      <c r="TY30" s="255">
        <f t="shared" ca="1" si="38"/>
        <v>0</v>
      </c>
      <c r="TZ30" s="255">
        <f t="shared" ca="1" si="39"/>
        <v>0</v>
      </c>
      <c r="UA30" s="255" t="str">
        <f t="shared" ca="1" si="40"/>
        <v/>
      </c>
      <c r="UB30" s="255" t="str">
        <f t="shared" ca="1" si="41"/>
        <v/>
      </c>
      <c r="XW30" s="255">
        <f ca="1">IF(XD29&lt;&gt;"",XD29,"")</f>
        <v>0</v>
      </c>
      <c r="YW30" s="255">
        <v>28</v>
      </c>
      <c r="YX30" s="255" t="str">
        <f t="shared" si="42"/>
        <v>Ireland</v>
      </c>
      <c r="YY30" s="255" t="str">
        <f ca="1">IF(OFFSET('All Players'!$W37,0,YY$1)&lt;&gt;"",OFFSET('All Players'!$W37,0,YY$1),"")</f>
        <v/>
      </c>
      <c r="YZ30" s="255" t="str">
        <f ca="1">IF(OFFSET('All Players'!$Y37,0,YY$1)&lt;&gt;"",OFFSET('All Players'!$Y37,0,YY$1),"")</f>
        <v/>
      </c>
      <c r="ZA30" s="255" t="str">
        <f t="shared" si="43"/>
        <v>Italy</v>
      </c>
      <c r="ZB30" s="255" t="str">
        <f ca="1">IF(OFFSET('All Players'!$AA37,0,ZA$1)&lt;&gt;"",OFFSET('All Players'!$AA37,0,ZA$1),"")</f>
        <v/>
      </c>
      <c r="ZC30" s="255" t="str">
        <f ca="1">IF(OFFSET('All Players'!$AC37,0,ZB$1)&lt;&gt;"",OFFSET('All Players'!$AC37,0,ZB$1),"")</f>
        <v/>
      </c>
      <c r="ZD30" s="255">
        <f t="shared" ca="1" si="44"/>
        <v>0</v>
      </c>
      <c r="ZE30" s="255">
        <f t="shared" ca="1" si="45"/>
        <v>0</v>
      </c>
      <c r="ZF30" s="255">
        <f t="shared" ca="1" si="46"/>
        <v>0</v>
      </c>
      <c r="ZG30" s="255">
        <f t="shared" ca="1" si="47"/>
        <v>0</v>
      </c>
      <c r="ZH30" s="255" t="str">
        <f t="shared" ca="1" si="48"/>
        <v/>
      </c>
      <c r="ZI30" s="255" t="str">
        <f t="shared" ca="1" si="49"/>
        <v/>
      </c>
      <c r="ADD30" s="255">
        <f ca="1">IF(ACK29&lt;&gt;"",ACK29,"")</f>
        <v>0</v>
      </c>
      <c r="AED30" s="255">
        <v>28</v>
      </c>
      <c r="AEE30" s="255" t="str">
        <f t="shared" si="50"/>
        <v>Ireland</v>
      </c>
      <c r="AEF30" s="255" t="str">
        <f ca="1">IF(OFFSET('All Players'!$W37,0,AEF$1)&lt;&gt;"",OFFSET('All Players'!$W37,0,AEF$1),"")</f>
        <v/>
      </c>
      <c r="AEG30" s="255" t="str">
        <f ca="1">IF(OFFSET('All Players'!$Y37,0,AEF$1)&lt;&gt;"",OFFSET('All Players'!$Y37,0,AEF$1),"")</f>
        <v/>
      </c>
      <c r="AEH30" s="255" t="str">
        <f t="shared" si="51"/>
        <v>Italy</v>
      </c>
      <c r="AEI30" s="255" t="str">
        <f ca="1">IF(OFFSET('All Players'!$AA37,0,AEH$1)&lt;&gt;"",OFFSET('All Players'!$AA37,0,AEH$1),"")</f>
        <v/>
      </c>
      <c r="AEJ30" s="255" t="str">
        <f ca="1">IF(OFFSET('All Players'!$AC37,0,AEI$1)&lt;&gt;"",OFFSET('All Players'!$AC37,0,AEI$1),"")</f>
        <v/>
      </c>
      <c r="AEK30" s="255">
        <f t="shared" ca="1" si="52"/>
        <v>0</v>
      </c>
      <c r="AEL30" s="255">
        <f t="shared" ca="1" si="53"/>
        <v>0</v>
      </c>
      <c r="AEM30" s="255">
        <f t="shared" ca="1" si="54"/>
        <v>0</v>
      </c>
      <c r="AEN30" s="255">
        <f t="shared" ca="1" si="55"/>
        <v>0</v>
      </c>
      <c r="AEO30" s="255" t="str">
        <f t="shared" ca="1" si="56"/>
        <v/>
      </c>
      <c r="AEP30" s="255" t="str">
        <f t="shared" ca="1" si="57"/>
        <v/>
      </c>
      <c r="AIK30" s="255">
        <f ca="1">IF(AHR29&lt;&gt;"",AHR29,"")</f>
        <v>0</v>
      </c>
      <c r="AJK30" s="255">
        <v>28</v>
      </c>
      <c r="AJL30" s="255" t="str">
        <f t="shared" si="58"/>
        <v>Ireland</v>
      </c>
      <c r="AJM30" s="255" t="str">
        <f ca="1">IF(OFFSET('All Players'!$W37,0,AJM$1)&lt;&gt;"",OFFSET('All Players'!$W37,0,AJM$1),"")</f>
        <v/>
      </c>
      <c r="AJN30" s="255" t="str">
        <f ca="1">IF(OFFSET('All Players'!$Y37,0,AJM$1)&lt;&gt;"",OFFSET('All Players'!$Y37,0,AJM$1),"")</f>
        <v/>
      </c>
      <c r="AJO30" s="255" t="str">
        <f t="shared" si="59"/>
        <v>Italy</v>
      </c>
      <c r="AJP30" s="255" t="str">
        <f ca="1">IF(OFFSET('All Players'!$AA37,0,AJO$1)&lt;&gt;"",OFFSET('All Players'!$AA37,0,AJO$1),"")</f>
        <v/>
      </c>
      <c r="AJQ30" s="255" t="str">
        <f ca="1">IF(OFFSET('All Players'!$AC37,0,AJP$1)&lt;&gt;"",OFFSET('All Players'!$AC37,0,AJP$1),"")</f>
        <v/>
      </c>
      <c r="AJR30" s="255">
        <f t="shared" ca="1" si="60"/>
        <v>0</v>
      </c>
      <c r="AJS30" s="255">
        <f t="shared" ca="1" si="61"/>
        <v>0</v>
      </c>
      <c r="AJT30" s="255">
        <f t="shared" ca="1" si="62"/>
        <v>0</v>
      </c>
      <c r="AJU30" s="255">
        <f t="shared" ca="1" si="63"/>
        <v>0</v>
      </c>
      <c r="AJV30" s="255" t="str">
        <f t="shared" ca="1" si="64"/>
        <v/>
      </c>
      <c r="AJW30" s="255" t="str">
        <f t="shared" ca="1" si="65"/>
        <v/>
      </c>
      <c r="ANR30" s="255">
        <f ca="1">IF(AMY29&lt;&gt;"",AMY29,"")</f>
        <v>0</v>
      </c>
      <c r="AOR30" s="255">
        <v>28</v>
      </c>
      <c r="AOS30" s="255" t="str">
        <f t="shared" si="66"/>
        <v>Ireland</v>
      </c>
      <c r="AOT30" s="255" t="str">
        <f ca="1">IF(OFFSET('All Players'!$W37,0,AOT$1)&lt;&gt;"",OFFSET('All Players'!$W37,0,AOT$1),"")</f>
        <v/>
      </c>
      <c r="AOU30" s="255" t="str">
        <f ca="1">IF(OFFSET('All Players'!$Y37,0,AOT$1)&lt;&gt;"",OFFSET('All Players'!$Y37,0,AOT$1),"")</f>
        <v/>
      </c>
      <c r="AOV30" s="255" t="str">
        <f t="shared" si="67"/>
        <v>Italy</v>
      </c>
      <c r="AOW30" s="255" t="str">
        <f ca="1">IF(OFFSET('All Players'!$AA37,0,AOV$1)&lt;&gt;"",OFFSET('All Players'!$AA37,0,AOV$1),"")</f>
        <v/>
      </c>
      <c r="AOX30" s="255" t="str">
        <f ca="1">IF(OFFSET('All Players'!$AC37,0,AOW$1)&lt;&gt;"",OFFSET('All Players'!$AC37,0,AOW$1),"")</f>
        <v/>
      </c>
      <c r="AOY30" s="255">
        <f t="shared" ca="1" si="68"/>
        <v>0</v>
      </c>
      <c r="AOZ30" s="255">
        <f t="shared" ca="1" si="69"/>
        <v>0</v>
      </c>
      <c r="APA30" s="255">
        <f t="shared" ca="1" si="70"/>
        <v>0</v>
      </c>
      <c r="APB30" s="255">
        <f t="shared" ca="1" si="71"/>
        <v>0</v>
      </c>
      <c r="APC30" s="255" t="str">
        <f t="shared" ca="1" si="72"/>
        <v/>
      </c>
      <c r="APD30" s="255" t="str">
        <f t="shared" ca="1" si="73"/>
        <v/>
      </c>
      <c r="ASY30" s="255">
        <f ca="1">IF(ASF29&lt;&gt;"",ASF29,"")</f>
        <v>0</v>
      </c>
      <c r="ATY30" s="255">
        <v>28</v>
      </c>
      <c r="ATZ30" s="255" t="str">
        <f t="shared" si="74"/>
        <v>Ireland</v>
      </c>
      <c r="AUA30" s="255" t="str">
        <f ca="1">IF(OFFSET('All Players'!$W37,0,AUA$1)&lt;&gt;"",OFFSET('All Players'!$W37,0,AUA$1),"")</f>
        <v/>
      </c>
      <c r="AUB30" s="255" t="str">
        <f ca="1">IF(OFFSET('All Players'!$Y37,0,AUA$1)&lt;&gt;"",OFFSET('All Players'!$Y37,0,AUA$1),"")</f>
        <v/>
      </c>
      <c r="AUC30" s="255" t="str">
        <f t="shared" si="75"/>
        <v>Italy</v>
      </c>
      <c r="AUD30" s="255" t="str">
        <f ca="1">IF(OFFSET('All Players'!$AA37,0,AUC$1)&lt;&gt;"",OFFSET('All Players'!$AA37,0,AUC$1),"")</f>
        <v/>
      </c>
      <c r="AUE30" s="255" t="str">
        <f ca="1">IF(OFFSET('All Players'!$AC37,0,AUD$1)&lt;&gt;"",OFFSET('All Players'!$AC37,0,AUD$1),"")</f>
        <v/>
      </c>
      <c r="AUF30" s="255">
        <f t="shared" ca="1" si="76"/>
        <v>0</v>
      </c>
      <c r="AUG30" s="255">
        <f t="shared" ca="1" si="77"/>
        <v>0</v>
      </c>
      <c r="AUH30" s="255">
        <f t="shared" ca="1" si="78"/>
        <v>0</v>
      </c>
      <c r="AUI30" s="255">
        <f t="shared" ca="1" si="79"/>
        <v>0</v>
      </c>
      <c r="AUJ30" s="255" t="str">
        <f t="shared" ca="1" si="80"/>
        <v/>
      </c>
      <c r="AUK30" s="255" t="str">
        <f t="shared" ca="1" si="81"/>
        <v/>
      </c>
      <c r="AYF30" s="255">
        <f ca="1">IF(AXM29&lt;&gt;"",AXM29,"")</f>
        <v>0</v>
      </c>
      <c r="AZF30" s="255">
        <v>28</v>
      </c>
      <c r="AZG30" s="255" t="str">
        <f t="shared" si="82"/>
        <v>Ireland</v>
      </c>
      <c r="AZH30" s="255" t="str">
        <f ca="1">IF(OFFSET('All Players'!$W37,0,AZH$1)&lt;&gt;"",OFFSET('All Players'!$W37,0,AZH$1),"")</f>
        <v/>
      </c>
      <c r="AZI30" s="255" t="str">
        <f ca="1">IF(OFFSET('All Players'!$Y37,0,AZH$1)&lt;&gt;"",OFFSET('All Players'!$Y37,0,AZH$1),"")</f>
        <v/>
      </c>
      <c r="AZJ30" s="255" t="str">
        <f t="shared" si="83"/>
        <v>Italy</v>
      </c>
      <c r="AZK30" s="255" t="str">
        <f ca="1">IF(OFFSET('All Players'!$AA37,0,AZJ$1)&lt;&gt;"",OFFSET('All Players'!$AA37,0,AZJ$1),"")</f>
        <v/>
      </c>
      <c r="AZL30" s="255" t="str">
        <f ca="1">IF(OFFSET('All Players'!$AC37,0,AZK$1)&lt;&gt;"",OFFSET('All Players'!$AC37,0,AZK$1),"")</f>
        <v/>
      </c>
      <c r="AZM30" s="255">
        <f t="shared" ca="1" si="84"/>
        <v>0</v>
      </c>
      <c r="AZN30" s="255">
        <f t="shared" ca="1" si="85"/>
        <v>0</v>
      </c>
      <c r="AZO30" s="255">
        <f t="shared" ca="1" si="86"/>
        <v>0</v>
      </c>
      <c r="AZP30" s="255">
        <f t="shared" ca="1" si="87"/>
        <v>0</v>
      </c>
      <c r="AZQ30" s="255" t="str">
        <f t="shared" ca="1" si="88"/>
        <v/>
      </c>
      <c r="AZR30" s="255" t="str">
        <f t="shared" ca="1" si="89"/>
        <v/>
      </c>
      <c r="BDM30" s="255">
        <f ca="1">IF(BCT29&lt;&gt;"",BCT29,"")</f>
        <v>0</v>
      </c>
      <c r="BEM30" s="255">
        <v>28</v>
      </c>
      <c r="BEN30" s="255" t="str">
        <f t="shared" si="90"/>
        <v>Ireland</v>
      </c>
      <c r="BEO30" s="255" t="str">
        <f ca="1">IF(OFFSET('All Players'!$W37,0,BEO$1)&lt;&gt;"",OFFSET('All Players'!$W37,0,BEO$1),"")</f>
        <v/>
      </c>
      <c r="BEP30" s="255" t="str">
        <f ca="1">IF(OFFSET('All Players'!$Y37,0,BEO$1)&lt;&gt;"",OFFSET('All Players'!$Y37,0,BEO$1),"")</f>
        <v/>
      </c>
      <c r="BEQ30" s="255" t="str">
        <f t="shared" si="91"/>
        <v>Italy</v>
      </c>
      <c r="BER30" s="255" t="str">
        <f ca="1">IF(OFFSET('All Players'!$AA37,0,BEQ$1)&lt;&gt;"",OFFSET('All Players'!$AA37,0,BEQ$1),"")</f>
        <v/>
      </c>
      <c r="BES30" s="255" t="str">
        <f ca="1">IF(OFFSET('All Players'!$AC37,0,BER$1)&lt;&gt;"",OFFSET('All Players'!$AC37,0,BER$1),"")</f>
        <v/>
      </c>
      <c r="BET30" s="255">
        <f t="shared" ca="1" si="92"/>
        <v>0</v>
      </c>
      <c r="BEU30" s="255">
        <f t="shared" ca="1" si="93"/>
        <v>0</v>
      </c>
      <c r="BEV30" s="255">
        <f t="shared" ca="1" si="94"/>
        <v>0</v>
      </c>
      <c r="BEW30" s="255">
        <f t="shared" ca="1" si="95"/>
        <v>0</v>
      </c>
      <c r="BEX30" s="255" t="str">
        <f t="shared" ca="1" si="96"/>
        <v/>
      </c>
      <c r="BEY30" s="255" t="str">
        <f t="shared" ca="1" si="97"/>
        <v/>
      </c>
      <c r="BIT30" s="255">
        <f ca="1">IF(BIA29&lt;&gt;"",BIA29,"")</f>
        <v>0</v>
      </c>
      <c r="BJT30" s="255">
        <v>28</v>
      </c>
      <c r="BJU30" s="255" t="str">
        <f t="shared" si="98"/>
        <v>Ireland</v>
      </c>
      <c r="BJV30" s="255" t="str">
        <f ca="1">IF(OFFSET('All Players'!$W37,0,BJV$1)&lt;&gt;"",OFFSET('All Players'!$W37,0,BJV$1),"")</f>
        <v/>
      </c>
      <c r="BJW30" s="255" t="str">
        <f ca="1">IF(OFFSET('All Players'!$Y37,0,BJV$1)&lt;&gt;"",OFFSET('All Players'!$Y37,0,BJV$1),"")</f>
        <v/>
      </c>
      <c r="BJX30" s="255" t="str">
        <f t="shared" si="99"/>
        <v>Italy</v>
      </c>
      <c r="BJY30" s="255" t="str">
        <f ca="1">IF(OFFSET('All Players'!$AA37,0,BJX$1)&lt;&gt;"",OFFSET('All Players'!$AA37,0,BJX$1),"")</f>
        <v/>
      </c>
      <c r="BJZ30" s="255" t="str">
        <f ca="1">IF(OFFSET('All Players'!$AC37,0,BJY$1)&lt;&gt;"",OFFSET('All Players'!$AC37,0,BJY$1),"")</f>
        <v/>
      </c>
      <c r="BKA30" s="255">
        <f t="shared" ca="1" si="100"/>
        <v>0</v>
      </c>
      <c r="BKB30" s="255">
        <f t="shared" ca="1" si="101"/>
        <v>0</v>
      </c>
      <c r="BKC30" s="255">
        <f t="shared" ca="1" si="102"/>
        <v>0</v>
      </c>
      <c r="BKD30" s="255">
        <f t="shared" ca="1" si="103"/>
        <v>0</v>
      </c>
      <c r="BKE30" s="255" t="str">
        <f t="shared" ca="1" si="104"/>
        <v/>
      </c>
      <c r="BKF30" s="255" t="str">
        <f t="shared" ca="1" si="105"/>
        <v/>
      </c>
      <c r="BOA30" s="255">
        <f ca="1">IF(BNH29&lt;&gt;"",BNH29,"")</f>
        <v>0</v>
      </c>
      <c r="BPA30" s="255">
        <v>28</v>
      </c>
      <c r="BPB30" s="255" t="str">
        <f t="shared" si="106"/>
        <v>Ireland</v>
      </c>
      <c r="BPC30" s="255" t="str">
        <f ca="1">IF(OFFSET('All Players'!$W37,0,BPC$1)&lt;&gt;"",OFFSET('All Players'!$W37,0,BPC$1),"")</f>
        <v/>
      </c>
      <c r="BPD30" s="255" t="str">
        <f ca="1">IF(OFFSET('All Players'!$Y37,0,BPC$1)&lt;&gt;"",OFFSET('All Players'!$Y37,0,BPC$1),"")</f>
        <v/>
      </c>
      <c r="BPE30" s="255" t="str">
        <f t="shared" si="107"/>
        <v>Italy</v>
      </c>
      <c r="BPF30" s="255" t="str">
        <f ca="1">IF(OFFSET('All Players'!$AA37,0,BPE$1)&lt;&gt;"",OFFSET('All Players'!$AA37,0,BPE$1),"")</f>
        <v/>
      </c>
      <c r="BPG30" s="255" t="str">
        <f ca="1">IF(OFFSET('All Players'!$AC37,0,BPF$1)&lt;&gt;"",OFFSET('All Players'!$AC37,0,BPF$1),"")</f>
        <v/>
      </c>
      <c r="BPH30" s="255">
        <f t="shared" ca="1" si="108"/>
        <v>0</v>
      </c>
      <c r="BPI30" s="255">
        <f t="shared" ca="1" si="109"/>
        <v>0</v>
      </c>
      <c r="BPJ30" s="255">
        <f t="shared" ca="1" si="110"/>
        <v>0</v>
      </c>
      <c r="BPK30" s="255">
        <f t="shared" ca="1" si="111"/>
        <v>0</v>
      </c>
      <c r="BPL30" s="255" t="str">
        <f t="shared" ca="1" si="112"/>
        <v/>
      </c>
      <c r="BPM30" s="255" t="str">
        <f t="shared" ca="1" si="113"/>
        <v/>
      </c>
      <c r="BTH30" s="255">
        <f ca="1">IF(BSO29&lt;&gt;"",BSO29,"")</f>
        <v>0</v>
      </c>
      <c r="BUH30" s="255">
        <v>28</v>
      </c>
      <c r="BUI30" s="255" t="str">
        <f t="shared" si="114"/>
        <v>Ireland</v>
      </c>
      <c r="BUJ30" s="255" t="str">
        <f ca="1">IF(OFFSET('All Players'!$W37,0,BUJ$1)&lt;&gt;"",OFFSET('All Players'!$W37,0,BUJ$1),"")</f>
        <v/>
      </c>
      <c r="BUK30" s="255" t="str">
        <f ca="1">IF(OFFSET('All Players'!$Y37,0,BUJ$1)&lt;&gt;"",OFFSET('All Players'!$Y37,0,BUJ$1),"")</f>
        <v/>
      </c>
      <c r="BUL30" s="255" t="str">
        <f t="shared" si="115"/>
        <v>Italy</v>
      </c>
      <c r="BUM30" s="255" t="str">
        <f ca="1">IF(OFFSET('All Players'!$AA37,0,BUL$1)&lt;&gt;"",OFFSET('All Players'!$AA37,0,BUL$1),"")</f>
        <v/>
      </c>
      <c r="BUN30" s="255" t="str">
        <f ca="1">IF(OFFSET('All Players'!$AC37,0,BUM$1)&lt;&gt;"",OFFSET('All Players'!$AC37,0,BUM$1),"")</f>
        <v/>
      </c>
      <c r="BUO30" s="255">
        <f t="shared" ca="1" si="116"/>
        <v>0</v>
      </c>
      <c r="BUP30" s="255">
        <f t="shared" ca="1" si="117"/>
        <v>0</v>
      </c>
      <c r="BUQ30" s="255">
        <f t="shared" ca="1" si="118"/>
        <v>0</v>
      </c>
      <c r="BUR30" s="255">
        <f t="shared" ca="1" si="119"/>
        <v>0</v>
      </c>
      <c r="BUS30" s="255" t="str">
        <f t="shared" ca="1" si="120"/>
        <v/>
      </c>
      <c r="BUT30" s="255" t="str">
        <f t="shared" ca="1" si="121"/>
        <v/>
      </c>
      <c r="BYO30" s="255">
        <f ca="1">IF(BXV29&lt;&gt;"",BXV29,"")</f>
        <v>0</v>
      </c>
      <c r="BZO30" s="255">
        <v>28</v>
      </c>
      <c r="BZP30" s="255" t="str">
        <f t="shared" si="122"/>
        <v>Ireland</v>
      </c>
      <c r="BZQ30" s="255" t="str">
        <f ca="1">IF(OFFSET('All Players'!$W37,0,BZQ$1)&lt;&gt;"",OFFSET('All Players'!$W37,0,BZQ$1),"")</f>
        <v/>
      </c>
      <c r="BZR30" s="255" t="str">
        <f ca="1">IF(OFFSET('All Players'!$Y37,0,BZQ$1)&lt;&gt;"",OFFSET('All Players'!$Y37,0,BZQ$1),"")</f>
        <v/>
      </c>
      <c r="BZS30" s="255" t="str">
        <f t="shared" si="123"/>
        <v>Italy</v>
      </c>
      <c r="BZT30" s="255" t="str">
        <f ca="1">IF(OFFSET('All Players'!$AA37,0,BZS$1)&lt;&gt;"",OFFSET('All Players'!$AA37,0,BZS$1),"")</f>
        <v/>
      </c>
      <c r="BZU30" s="255" t="str">
        <f ca="1">IF(OFFSET('All Players'!$AC37,0,BZT$1)&lt;&gt;"",OFFSET('All Players'!$AC37,0,BZT$1),"")</f>
        <v/>
      </c>
      <c r="BZV30" s="255">
        <f t="shared" ca="1" si="124"/>
        <v>0</v>
      </c>
      <c r="BZW30" s="255">
        <f t="shared" ca="1" si="125"/>
        <v>0</v>
      </c>
      <c r="BZX30" s="255">
        <f t="shared" ca="1" si="126"/>
        <v>0</v>
      </c>
      <c r="BZY30" s="255">
        <f t="shared" ca="1" si="127"/>
        <v>0</v>
      </c>
      <c r="BZZ30" s="255" t="str">
        <f t="shared" ca="1" si="128"/>
        <v/>
      </c>
      <c r="CAA30" s="255" t="str">
        <f t="shared" ca="1" si="129"/>
        <v/>
      </c>
      <c r="CDV30" s="255">
        <f ca="1">IF(CDC29&lt;&gt;"",CDC29,"")</f>
        <v>0</v>
      </c>
      <c r="CEV30" s="255">
        <v>28</v>
      </c>
      <c r="CEW30" s="255" t="str">
        <f t="shared" si="130"/>
        <v>Ireland</v>
      </c>
      <c r="CEX30" s="255" t="str">
        <f ca="1">IF(OFFSET('All Players'!$W37,0,CEX$1)&lt;&gt;"",OFFSET('All Players'!$W37,0,CEX$1),"")</f>
        <v/>
      </c>
      <c r="CEY30" s="255" t="str">
        <f ca="1">IF(OFFSET('All Players'!$Y37,0,CEX$1)&lt;&gt;"",OFFSET('All Players'!$Y37,0,CEX$1),"")</f>
        <v/>
      </c>
      <c r="CEZ30" s="255" t="str">
        <f t="shared" si="131"/>
        <v>Italy</v>
      </c>
      <c r="CFA30" s="255" t="str">
        <f ca="1">IF(OFFSET('All Players'!$AA37,0,CEZ$1)&lt;&gt;"",OFFSET('All Players'!$AA37,0,CEZ$1),"")</f>
        <v/>
      </c>
      <c r="CFB30" s="255" t="str">
        <f ca="1">IF(OFFSET('All Players'!$AC37,0,CFA$1)&lt;&gt;"",OFFSET('All Players'!$AC37,0,CFA$1),"")</f>
        <v/>
      </c>
      <c r="CFC30" s="255">
        <f t="shared" ca="1" si="132"/>
        <v>0</v>
      </c>
      <c r="CFD30" s="255">
        <f t="shared" ca="1" si="133"/>
        <v>0</v>
      </c>
      <c r="CFE30" s="255">
        <f t="shared" ca="1" si="134"/>
        <v>0</v>
      </c>
      <c r="CFF30" s="255">
        <f t="shared" ca="1" si="135"/>
        <v>0</v>
      </c>
      <c r="CFG30" s="255" t="str">
        <f t="shared" ca="1" si="136"/>
        <v/>
      </c>
      <c r="CFH30" s="255" t="str">
        <f t="shared" ca="1" si="137"/>
        <v/>
      </c>
    </row>
    <row r="31" spans="1:2192" x14ac:dyDescent="0.2">
      <c r="CU31" s="255" t="str">
        <f>IF(CB30&lt;&gt;"",CB30,"")</f>
        <v/>
      </c>
      <c r="DU31" s="255">
        <v>29</v>
      </c>
      <c r="DV31" s="255" t="str">
        <f>Tournament!H41</f>
        <v>Canada</v>
      </c>
      <c r="DW31" s="255">
        <f>IF(AND(Tournament!J41&lt;&gt;"",Tournament!L41&lt;&gt;""),Tournament!J41,0)</f>
        <v>15</v>
      </c>
      <c r="DX31" s="255">
        <f>IF(AND(Tournament!L41&lt;&gt;"",Tournament!J41&lt;&gt;""),Tournament!L41,0)</f>
        <v>17</v>
      </c>
      <c r="DY31" s="255" t="str">
        <f>Tournament!N41</f>
        <v>Romania</v>
      </c>
      <c r="DZ31" s="255">
        <f>IF(Tournament!O41&lt;&gt;"",Tournament!O41,0)</f>
        <v>2</v>
      </c>
      <c r="EA31" s="255">
        <f>IF(Tournament!Q41&lt;&gt;"",Tournament!Q41,0)</f>
        <v>2</v>
      </c>
      <c r="EB31" s="255">
        <f>IF(DW31&lt;&gt;"",IF(Tournament!O41&gt;3,1,0),0)</f>
        <v>0</v>
      </c>
      <c r="EC31" s="255">
        <f>IF(DX31&lt;&gt;"",IF(Tournament!Q41&gt;3,1,0),0)</f>
        <v>0</v>
      </c>
      <c r="ED31" s="255">
        <f t="shared" si="15"/>
        <v>1</v>
      </c>
      <c r="EE31" s="255">
        <f t="shared" si="16"/>
        <v>0</v>
      </c>
      <c r="EF31" s="255" t="str">
        <f>IF(AND(Tournament!J41&lt;&gt;"",Tournament!L41&lt;&gt;""),IF(DW31&gt;DX31,"W",IF(DW31=DX31,"D","L")),"")</f>
        <v>L</v>
      </c>
      <c r="EG31" s="255" t="str">
        <f t="shared" si="17"/>
        <v>W</v>
      </c>
      <c r="IB31" s="255" t="str">
        <f>IF(HI30&lt;&gt;"",HI30,"")</f>
        <v/>
      </c>
      <c r="JB31" s="255">
        <v>29</v>
      </c>
      <c r="JC31" s="255" t="str">
        <f t="shared" si="18"/>
        <v>Canada</v>
      </c>
      <c r="JD31" s="255" t="str">
        <f ca="1">IF(OFFSET('All Players'!$W38,0,JD$1)&lt;&gt;"",OFFSET('All Players'!$W38,0,JD$1),"")</f>
        <v/>
      </c>
      <c r="JE31" s="255" t="str">
        <f ca="1">IF(OFFSET('All Players'!$Y38,0,JD$1)&lt;&gt;"",OFFSET('All Players'!$Y38,0,JD$1),"")</f>
        <v/>
      </c>
      <c r="JF31" s="255" t="str">
        <f t="shared" si="19"/>
        <v>Romania</v>
      </c>
      <c r="JG31" s="255" t="str">
        <f ca="1">IF(OFFSET('All Players'!$AA38,0,JF$1)&lt;&gt;"",OFFSET('All Players'!$AA38,0,JF$1),"")</f>
        <v/>
      </c>
      <c r="JH31" s="255" t="str">
        <f ca="1">IF(OFFSET('All Players'!$AC38,0,JG$1)&lt;&gt;"",OFFSET('All Players'!$AC38,0,JG$1),"")</f>
        <v/>
      </c>
      <c r="JI31" s="255">
        <f t="shared" ca="1" si="20"/>
        <v>0</v>
      </c>
      <c r="JJ31" s="255">
        <f t="shared" ca="1" si="21"/>
        <v>0</v>
      </c>
      <c r="JK31" s="255">
        <f t="shared" ca="1" si="22"/>
        <v>0</v>
      </c>
      <c r="JL31" s="255">
        <f t="shared" ca="1" si="23"/>
        <v>0</v>
      </c>
      <c r="JM31" s="255" t="str">
        <f t="shared" ca="1" si="24"/>
        <v/>
      </c>
      <c r="JN31" s="255" t="str">
        <f t="shared" ca="1" si="25"/>
        <v/>
      </c>
      <c r="NI31" s="255" t="str">
        <f>IF(MP30&lt;&gt;"",MP30,"")</f>
        <v/>
      </c>
      <c r="OI31" s="255">
        <v>29</v>
      </c>
      <c r="OJ31" s="255" t="str">
        <f t="shared" si="26"/>
        <v>Canada</v>
      </c>
      <c r="OK31" s="255" t="str">
        <f ca="1">IF(OFFSET('All Players'!$W38,0,OK$1)&lt;&gt;"",OFFSET('All Players'!$W38,0,OK$1),"")</f>
        <v/>
      </c>
      <c r="OL31" s="255" t="str">
        <f ca="1">IF(OFFSET('All Players'!$Y38,0,OK$1)&lt;&gt;"",OFFSET('All Players'!$Y38,0,OK$1),"")</f>
        <v/>
      </c>
      <c r="OM31" s="255" t="str">
        <f t="shared" si="27"/>
        <v>Romania</v>
      </c>
      <c r="ON31" s="255" t="str">
        <f ca="1">IF(OFFSET('All Players'!$AA38,0,OM$1)&lt;&gt;"",OFFSET('All Players'!$AA38,0,OM$1),"")</f>
        <v/>
      </c>
      <c r="OO31" s="255" t="str">
        <f ca="1">IF(OFFSET('All Players'!$AC38,0,ON$1)&lt;&gt;"",OFFSET('All Players'!$AC38,0,ON$1),"")</f>
        <v/>
      </c>
      <c r="OP31" s="255">
        <f t="shared" ca="1" si="28"/>
        <v>0</v>
      </c>
      <c r="OQ31" s="255">
        <f t="shared" ca="1" si="29"/>
        <v>0</v>
      </c>
      <c r="OR31" s="255">
        <f t="shared" ca="1" si="30"/>
        <v>0</v>
      </c>
      <c r="OS31" s="255">
        <f t="shared" ca="1" si="31"/>
        <v>0</v>
      </c>
      <c r="OT31" s="255" t="str">
        <f t="shared" ca="1" si="32"/>
        <v/>
      </c>
      <c r="OU31" s="255" t="str">
        <f t="shared" ca="1" si="33"/>
        <v/>
      </c>
      <c r="SP31" s="255" t="str">
        <f>IF(RW30&lt;&gt;"",RW30,"")</f>
        <v/>
      </c>
      <c r="TP31" s="255">
        <v>29</v>
      </c>
      <c r="TQ31" s="255" t="str">
        <f t="shared" si="34"/>
        <v>Canada</v>
      </c>
      <c r="TR31" s="255" t="str">
        <f ca="1">IF(OFFSET('All Players'!$W38,0,TR$1)&lt;&gt;"",OFFSET('All Players'!$W38,0,TR$1),"")</f>
        <v/>
      </c>
      <c r="TS31" s="255" t="str">
        <f ca="1">IF(OFFSET('All Players'!$Y38,0,TR$1)&lt;&gt;"",OFFSET('All Players'!$Y38,0,TR$1),"")</f>
        <v/>
      </c>
      <c r="TT31" s="255" t="str">
        <f t="shared" si="35"/>
        <v>Romania</v>
      </c>
      <c r="TU31" s="255" t="str">
        <f ca="1">IF(OFFSET('All Players'!$AA38,0,TT$1)&lt;&gt;"",OFFSET('All Players'!$AA38,0,TT$1),"")</f>
        <v/>
      </c>
      <c r="TV31" s="255" t="str">
        <f ca="1">IF(OFFSET('All Players'!$AC38,0,TU$1)&lt;&gt;"",OFFSET('All Players'!$AC38,0,TU$1),"")</f>
        <v/>
      </c>
      <c r="TW31" s="255">
        <f t="shared" ca="1" si="36"/>
        <v>0</v>
      </c>
      <c r="TX31" s="255">
        <f t="shared" ca="1" si="37"/>
        <v>0</v>
      </c>
      <c r="TY31" s="255">
        <f t="shared" ca="1" si="38"/>
        <v>0</v>
      </c>
      <c r="TZ31" s="255">
        <f t="shared" ca="1" si="39"/>
        <v>0</v>
      </c>
      <c r="UA31" s="255" t="str">
        <f t="shared" ca="1" si="40"/>
        <v/>
      </c>
      <c r="UB31" s="255" t="str">
        <f t="shared" ca="1" si="41"/>
        <v/>
      </c>
      <c r="XW31" s="255" t="str">
        <f>IF(XD30&lt;&gt;"",XD30,"")</f>
        <v/>
      </c>
      <c r="YW31" s="255">
        <v>29</v>
      </c>
      <c r="YX31" s="255" t="str">
        <f t="shared" si="42"/>
        <v>Canada</v>
      </c>
      <c r="YY31" s="255" t="str">
        <f ca="1">IF(OFFSET('All Players'!$W38,0,YY$1)&lt;&gt;"",OFFSET('All Players'!$W38,0,YY$1),"")</f>
        <v/>
      </c>
      <c r="YZ31" s="255" t="str">
        <f ca="1">IF(OFFSET('All Players'!$Y38,0,YY$1)&lt;&gt;"",OFFSET('All Players'!$Y38,0,YY$1),"")</f>
        <v/>
      </c>
      <c r="ZA31" s="255" t="str">
        <f t="shared" si="43"/>
        <v>Romania</v>
      </c>
      <c r="ZB31" s="255" t="str">
        <f ca="1">IF(OFFSET('All Players'!$AA38,0,ZA$1)&lt;&gt;"",OFFSET('All Players'!$AA38,0,ZA$1),"")</f>
        <v/>
      </c>
      <c r="ZC31" s="255" t="str">
        <f ca="1">IF(OFFSET('All Players'!$AC38,0,ZB$1)&lt;&gt;"",OFFSET('All Players'!$AC38,0,ZB$1),"")</f>
        <v/>
      </c>
      <c r="ZD31" s="255">
        <f t="shared" ca="1" si="44"/>
        <v>0</v>
      </c>
      <c r="ZE31" s="255">
        <f t="shared" ca="1" si="45"/>
        <v>0</v>
      </c>
      <c r="ZF31" s="255">
        <f t="shared" ca="1" si="46"/>
        <v>0</v>
      </c>
      <c r="ZG31" s="255">
        <f t="shared" ca="1" si="47"/>
        <v>0</v>
      </c>
      <c r="ZH31" s="255" t="str">
        <f t="shared" ca="1" si="48"/>
        <v/>
      </c>
      <c r="ZI31" s="255" t="str">
        <f t="shared" ca="1" si="49"/>
        <v/>
      </c>
      <c r="ADD31" s="255" t="str">
        <f>IF(ACK30&lt;&gt;"",ACK30,"")</f>
        <v/>
      </c>
      <c r="AED31" s="255">
        <v>29</v>
      </c>
      <c r="AEE31" s="255" t="str">
        <f t="shared" si="50"/>
        <v>Canada</v>
      </c>
      <c r="AEF31" s="255" t="str">
        <f ca="1">IF(OFFSET('All Players'!$W38,0,AEF$1)&lt;&gt;"",OFFSET('All Players'!$W38,0,AEF$1),"")</f>
        <v/>
      </c>
      <c r="AEG31" s="255" t="str">
        <f ca="1">IF(OFFSET('All Players'!$Y38,0,AEF$1)&lt;&gt;"",OFFSET('All Players'!$Y38,0,AEF$1),"")</f>
        <v/>
      </c>
      <c r="AEH31" s="255" t="str">
        <f t="shared" si="51"/>
        <v>Romania</v>
      </c>
      <c r="AEI31" s="255" t="str">
        <f ca="1">IF(OFFSET('All Players'!$AA38,0,AEH$1)&lt;&gt;"",OFFSET('All Players'!$AA38,0,AEH$1),"")</f>
        <v/>
      </c>
      <c r="AEJ31" s="255" t="str">
        <f ca="1">IF(OFFSET('All Players'!$AC38,0,AEI$1)&lt;&gt;"",OFFSET('All Players'!$AC38,0,AEI$1),"")</f>
        <v/>
      </c>
      <c r="AEK31" s="255">
        <f t="shared" ca="1" si="52"/>
        <v>0</v>
      </c>
      <c r="AEL31" s="255">
        <f t="shared" ca="1" si="53"/>
        <v>0</v>
      </c>
      <c r="AEM31" s="255">
        <f t="shared" ca="1" si="54"/>
        <v>0</v>
      </c>
      <c r="AEN31" s="255">
        <f t="shared" ca="1" si="55"/>
        <v>0</v>
      </c>
      <c r="AEO31" s="255" t="str">
        <f t="shared" ca="1" si="56"/>
        <v/>
      </c>
      <c r="AEP31" s="255" t="str">
        <f t="shared" ca="1" si="57"/>
        <v/>
      </c>
      <c r="AIK31" s="255" t="str">
        <f>IF(AHR30&lt;&gt;"",AHR30,"")</f>
        <v/>
      </c>
      <c r="AJK31" s="255">
        <v>29</v>
      </c>
      <c r="AJL31" s="255" t="str">
        <f t="shared" si="58"/>
        <v>Canada</v>
      </c>
      <c r="AJM31" s="255" t="str">
        <f ca="1">IF(OFFSET('All Players'!$W38,0,AJM$1)&lt;&gt;"",OFFSET('All Players'!$W38,0,AJM$1),"")</f>
        <v/>
      </c>
      <c r="AJN31" s="255" t="str">
        <f ca="1">IF(OFFSET('All Players'!$Y38,0,AJM$1)&lt;&gt;"",OFFSET('All Players'!$Y38,0,AJM$1),"")</f>
        <v/>
      </c>
      <c r="AJO31" s="255" t="str">
        <f t="shared" si="59"/>
        <v>Romania</v>
      </c>
      <c r="AJP31" s="255" t="str">
        <f ca="1">IF(OFFSET('All Players'!$AA38,0,AJO$1)&lt;&gt;"",OFFSET('All Players'!$AA38,0,AJO$1),"")</f>
        <v/>
      </c>
      <c r="AJQ31" s="255" t="str">
        <f ca="1">IF(OFFSET('All Players'!$AC38,0,AJP$1)&lt;&gt;"",OFFSET('All Players'!$AC38,0,AJP$1),"")</f>
        <v/>
      </c>
      <c r="AJR31" s="255">
        <f t="shared" ca="1" si="60"/>
        <v>0</v>
      </c>
      <c r="AJS31" s="255">
        <f t="shared" ca="1" si="61"/>
        <v>0</v>
      </c>
      <c r="AJT31" s="255">
        <f t="shared" ca="1" si="62"/>
        <v>0</v>
      </c>
      <c r="AJU31" s="255">
        <f t="shared" ca="1" si="63"/>
        <v>0</v>
      </c>
      <c r="AJV31" s="255" t="str">
        <f t="shared" ca="1" si="64"/>
        <v/>
      </c>
      <c r="AJW31" s="255" t="str">
        <f t="shared" ca="1" si="65"/>
        <v/>
      </c>
      <c r="ANR31" s="255" t="str">
        <f>IF(AMY30&lt;&gt;"",AMY30,"")</f>
        <v/>
      </c>
      <c r="AOR31" s="255">
        <v>29</v>
      </c>
      <c r="AOS31" s="255" t="str">
        <f t="shared" si="66"/>
        <v>Canada</v>
      </c>
      <c r="AOT31" s="255" t="str">
        <f ca="1">IF(OFFSET('All Players'!$W38,0,AOT$1)&lt;&gt;"",OFFSET('All Players'!$W38,0,AOT$1),"")</f>
        <v/>
      </c>
      <c r="AOU31" s="255" t="str">
        <f ca="1">IF(OFFSET('All Players'!$Y38,0,AOT$1)&lt;&gt;"",OFFSET('All Players'!$Y38,0,AOT$1),"")</f>
        <v/>
      </c>
      <c r="AOV31" s="255" t="str">
        <f t="shared" si="67"/>
        <v>Romania</v>
      </c>
      <c r="AOW31" s="255" t="str">
        <f ca="1">IF(OFFSET('All Players'!$AA38,0,AOV$1)&lt;&gt;"",OFFSET('All Players'!$AA38,0,AOV$1),"")</f>
        <v/>
      </c>
      <c r="AOX31" s="255" t="str">
        <f ca="1">IF(OFFSET('All Players'!$AC38,0,AOW$1)&lt;&gt;"",OFFSET('All Players'!$AC38,0,AOW$1),"")</f>
        <v/>
      </c>
      <c r="AOY31" s="255">
        <f t="shared" ca="1" si="68"/>
        <v>0</v>
      </c>
      <c r="AOZ31" s="255">
        <f t="shared" ca="1" si="69"/>
        <v>0</v>
      </c>
      <c r="APA31" s="255">
        <f t="shared" ca="1" si="70"/>
        <v>0</v>
      </c>
      <c r="APB31" s="255">
        <f t="shared" ca="1" si="71"/>
        <v>0</v>
      </c>
      <c r="APC31" s="255" t="str">
        <f t="shared" ca="1" si="72"/>
        <v/>
      </c>
      <c r="APD31" s="255" t="str">
        <f t="shared" ca="1" si="73"/>
        <v/>
      </c>
      <c r="ASY31" s="255" t="str">
        <f>IF(ASF30&lt;&gt;"",ASF30,"")</f>
        <v/>
      </c>
      <c r="ATY31" s="255">
        <v>29</v>
      </c>
      <c r="ATZ31" s="255" t="str">
        <f t="shared" si="74"/>
        <v>Canada</v>
      </c>
      <c r="AUA31" s="255" t="str">
        <f ca="1">IF(OFFSET('All Players'!$W38,0,AUA$1)&lt;&gt;"",OFFSET('All Players'!$W38,0,AUA$1),"")</f>
        <v/>
      </c>
      <c r="AUB31" s="255" t="str">
        <f ca="1">IF(OFFSET('All Players'!$Y38,0,AUA$1)&lt;&gt;"",OFFSET('All Players'!$Y38,0,AUA$1),"")</f>
        <v/>
      </c>
      <c r="AUC31" s="255" t="str">
        <f t="shared" si="75"/>
        <v>Romania</v>
      </c>
      <c r="AUD31" s="255" t="str">
        <f ca="1">IF(OFFSET('All Players'!$AA38,0,AUC$1)&lt;&gt;"",OFFSET('All Players'!$AA38,0,AUC$1),"")</f>
        <v/>
      </c>
      <c r="AUE31" s="255" t="str">
        <f ca="1">IF(OFFSET('All Players'!$AC38,0,AUD$1)&lt;&gt;"",OFFSET('All Players'!$AC38,0,AUD$1),"")</f>
        <v/>
      </c>
      <c r="AUF31" s="255">
        <f t="shared" ca="1" si="76"/>
        <v>0</v>
      </c>
      <c r="AUG31" s="255">
        <f t="shared" ca="1" si="77"/>
        <v>0</v>
      </c>
      <c r="AUH31" s="255">
        <f t="shared" ca="1" si="78"/>
        <v>0</v>
      </c>
      <c r="AUI31" s="255">
        <f t="shared" ca="1" si="79"/>
        <v>0</v>
      </c>
      <c r="AUJ31" s="255" t="str">
        <f t="shared" ca="1" si="80"/>
        <v/>
      </c>
      <c r="AUK31" s="255" t="str">
        <f t="shared" ca="1" si="81"/>
        <v/>
      </c>
      <c r="AYF31" s="255" t="str">
        <f>IF(AXM30&lt;&gt;"",AXM30,"")</f>
        <v/>
      </c>
      <c r="AZF31" s="255">
        <v>29</v>
      </c>
      <c r="AZG31" s="255" t="str">
        <f t="shared" si="82"/>
        <v>Canada</v>
      </c>
      <c r="AZH31" s="255" t="str">
        <f ca="1">IF(OFFSET('All Players'!$W38,0,AZH$1)&lt;&gt;"",OFFSET('All Players'!$W38,0,AZH$1),"")</f>
        <v/>
      </c>
      <c r="AZI31" s="255" t="str">
        <f ca="1">IF(OFFSET('All Players'!$Y38,0,AZH$1)&lt;&gt;"",OFFSET('All Players'!$Y38,0,AZH$1),"")</f>
        <v/>
      </c>
      <c r="AZJ31" s="255" t="str">
        <f t="shared" si="83"/>
        <v>Romania</v>
      </c>
      <c r="AZK31" s="255" t="str">
        <f ca="1">IF(OFFSET('All Players'!$AA38,0,AZJ$1)&lt;&gt;"",OFFSET('All Players'!$AA38,0,AZJ$1),"")</f>
        <v/>
      </c>
      <c r="AZL31" s="255" t="str">
        <f ca="1">IF(OFFSET('All Players'!$AC38,0,AZK$1)&lt;&gt;"",OFFSET('All Players'!$AC38,0,AZK$1),"")</f>
        <v/>
      </c>
      <c r="AZM31" s="255">
        <f t="shared" ca="1" si="84"/>
        <v>0</v>
      </c>
      <c r="AZN31" s="255">
        <f t="shared" ca="1" si="85"/>
        <v>0</v>
      </c>
      <c r="AZO31" s="255">
        <f t="shared" ca="1" si="86"/>
        <v>0</v>
      </c>
      <c r="AZP31" s="255">
        <f t="shared" ca="1" si="87"/>
        <v>0</v>
      </c>
      <c r="AZQ31" s="255" t="str">
        <f t="shared" ca="1" si="88"/>
        <v/>
      </c>
      <c r="AZR31" s="255" t="str">
        <f t="shared" ca="1" si="89"/>
        <v/>
      </c>
      <c r="BDM31" s="255" t="str">
        <f>IF(BCT30&lt;&gt;"",BCT30,"")</f>
        <v/>
      </c>
      <c r="BEM31" s="255">
        <v>29</v>
      </c>
      <c r="BEN31" s="255" t="str">
        <f t="shared" si="90"/>
        <v>Canada</v>
      </c>
      <c r="BEO31" s="255" t="str">
        <f ca="1">IF(OFFSET('All Players'!$W38,0,BEO$1)&lt;&gt;"",OFFSET('All Players'!$W38,0,BEO$1),"")</f>
        <v/>
      </c>
      <c r="BEP31" s="255" t="str">
        <f ca="1">IF(OFFSET('All Players'!$Y38,0,BEO$1)&lt;&gt;"",OFFSET('All Players'!$Y38,0,BEO$1),"")</f>
        <v/>
      </c>
      <c r="BEQ31" s="255" t="str">
        <f t="shared" si="91"/>
        <v>Romania</v>
      </c>
      <c r="BER31" s="255" t="str">
        <f ca="1">IF(OFFSET('All Players'!$AA38,0,BEQ$1)&lt;&gt;"",OFFSET('All Players'!$AA38,0,BEQ$1),"")</f>
        <v/>
      </c>
      <c r="BES31" s="255" t="str">
        <f ca="1">IF(OFFSET('All Players'!$AC38,0,BER$1)&lt;&gt;"",OFFSET('All Players'!$AC38,0,BER$1),"")</f>
        <v/>
      </c>
      <c r="BET31" s="255">
        <f t="shared" ca="1" si="92"/>
        <v>0</v>
      </c>
      <c r="BEU31" s="255">
        <f t="shared" ca="1" si="93"/>
        <v>0</v>
      </c>
      <c r="BEV31" s="255">
        <f t="shared" ca="1" si="94"/>
        <v>0</v>
      </c>
      <c r="BEW31" s="255">
        <f t="shared" ca="1" si="95"/>
        <v>0</v>
      </c>
      <c r="BEX31" s="255" t="str">
        <f t="shared" ca="1" si="96"/>
        <v/>
      </c>
      <c r="BEY31" s="255" t="str">
        <f t="shared" ca="1" si="97"/>
        <v/>
      </c>
      <c r="BIT31" s="255" t="str">
        <f>IF(BIA30&lt;&gt;"",BIA30,"")</f>
        <v/>
      </c>
      <c r="BJT31" s="255">
        <v>29</v>
      </c>
      <c r="BJU31" s="255" t="str">
        <f t="shared" si="98"/>
        <v>Canada</v>
      </c>
      <c r="BJV31" s="255" t="str">
        <f ca="1">IF(OFFSET('All Players'!$W38,0,BJV$1)&lt;&gt;"",OFFSET('All Players'!$W38,0,BJV$1),"")</f>
        <v/>
      </c>
      <c r="BJW31" s="255" t="str">
        <f ca="1">IF(OFFSET('All Players'!$Y38,0,BJV$1)&lt;&gt;"",OFFSET('All Players'!$Y38,0,BJV$1),"")</f>
        <v/>
      </c>
      <c r="BJX31" s="255" t="str">
        <f t="shared" si="99"/>
        <v>Romania</v>
      </c>
      <c r="BJY31" s="255" t="str">
        <f ca="1">IF(OFFSET('All Players'!$AA38,0,BJX$1)&lt;&gt;"",OFFSET('All Players'!$AA38,0,BJX$1),"")</f>
        <v/>
      </c>
      <c r="BJZ31" s="255" t="str">
        <f ca="1">IF(OFFSET('All Players'!$AC38,0,BJY$1)&lt;&gt;"",OFFSET('All Players'!$AC38,0,BJY$1),"")</f>
        <v/>
      </c>
      <c r="BKA31" s="255">
        <f t="shared" ca="1" si="100"/>
        <v>0</v>
      </c>
      <c r="BKB31" s="255">
        <f t="shared" ca="1" si="101"/>
        <v>0</v>
      </c>
      <c r="BKC31" s="255">
        <f t="shared" ca="1" si="102"/>
        <v>0</v>
      </c>
      <c r="BKD31" s="255">
        <f t="shared" ca="1" si="103"/>
        <v>0</v>
      </c>
      <c r="BKE31" s="255" t="str">
        <f t="shared" ca="1" si="104"/>
        <v/>
      </c>
      <c r="BKF31" s="255" t="str">
        <f t="shared" ca="1" si="105"/>
        <v/>
      </c>
      <c r="BOA31" s="255" t="str">
        <f>IF(BNH30&lt;&gt;"",BNH30,"")</f>
        <v/>
      </c>
      <c r="BPA31" s="255">
        <v>29</v>
      </c>
      <c r="BPB31" s="255" t="str">
        <f t="shared" si="106"/>
        <v>Canada</v>
      </c>
      <c r="BPC31" s="255" t="str">
        <f ca="1">IF(OFFSET('All Players'!$W38,0,BPC$1)&lt;&gt;"",OFFSET('All Players'!$W38,0,BPC$1),"")</f>
        <v/>
      </c>
      <c r="BPD31" s="255" t="str">
        <f ca="1">IF(OFFSET('All Players'!$Y38,0,BPC$1)&lt;&gt;"",OFFSET('All Players'!$Y38,0,BPC$1),"")</f>
        <v/>
      </c>
      <c r="BPE31" s="255" t="str">
        <f t="shared" si="107"/>
        <v>Romania</v>
      </c>
      <c r="BPF31" s="255" t="str">
        <f ca="1">IF(OFFSET('All Players'!$AA38,0,BPE$1)&lt;&gt;"",OFFSET('All Players'!$AA38,0,BPE$1),"")</f>
        <v/>
      </c>
      <c r="BPG31" s="255" t="str">
        <f ca="1">IF(OFFSET('All Players'!$AC38,0,BPF$1)&lt;&gt;"",OFFSET('All Players'!$AC38,0,BPF$1),"")</f>
        <v/>
      </c>
      <c r="BPH31" s="255">
        <f t="shared" ca="1" si="108"/>
        <v>0</v>
      </c>
      <c r="BPI31" s="255">
        <f t="shared" ca="1" si="109"/>
        <v>0</v>
      </c>
      <c r="BPJ31" s="255">
        <f t="shared" ca="1" si="110"/>
        <v>0</v>
      </c>
      <c r="BPK31" s="255">
        <f t="shared" ca="1" si="111"/>
        <v>0</v>
      </c>
      <c r="BPL31" s="255" t="str">
        <f t="shared" ca="1" si="112"/>
        <v/>
      </c>
      <c r="BPM31" s="255" t="str">
        <f t="shared" ca="1" si="113"/>
        <v/>
      </c>
      <c r="BTH31" s="255" t="str">
        <f>IF(BSO30&lt;&gt;"",BSO30,"")</f>
        <v/>
      </c>
      <c r="BUH31" s="255">
        <v>29</v>
      </c>
      <c r="BUI31" s="255" t="str">
        <f t="shared" si="114"/>
        <v>Canada</v>
      </c>
      <c r="BUJ31" s="255" t="str">
        <f ca="1">IF(OFFSET('All Players'!$W38,0,BUJ$1)&lt;&gt;"",OFFSET('All Players'!$W38,0,BUJ$1),"")</f>
        <v/>
      </c>
      <c r="BUK31" s="255" t="str">
        <f ca="1">IF(OFFSET('All Players'!$Y38,0,BUJ$1)&lt;&gt;"",OFFSET('All Players'!$Y38,0,BUJ$1),"")</f>
        <v/>
      </c>
      <c r="BUL31" s="255" t="str">
        <f t="shared" si="115"/>
        <v>Romania</v>
      </c>
      <c r="BUM31" s="255" t="str">
        <f ca="1">IF(OFFSET('All Players'!$AA38,0,BUL$1)&lt;&gt;"",OFFSET('All Players'!$AA38,0,BUL$1),"")</f>
        <v/>
      </c>
      <c r="BUN31" s="255" t="str">
        <f ca="1">IF(OFFSET('All Players'!$AC38,0,BUM$1)&lt;&gt;"",OFFSET('All Players'!$AC38,0,BUM$1),"")</f>
        <v/>
      </c>
      <c r="BUO31" s="255">
        <f t="shared" ca="1" si="116"/>
        <v>0</v>
      </c>
      <c r="BUP31" s="255">
        <f t="shared" ca="1" si="117"/>
        <v>0</v>
      </c>
      <c r="BUQ31" s="255">
        <f t="shared" ca="1" si="118"/>
        <v>0</v>
      </c>
      <c r="BUR31" s="255">
        <f t="shared" ca="1" si="119"/>
        <v>0</v>
      </c>
      <c r="BUS31" s="255" t="str">
        <f t="shared" ca="1" si="120"/>
        <v/>
      </c>
      <c r="BUT31" s="255" t="str">
        <f t="shared" ca="1" si="121"/>
        <v/>
      </c>
      <c r="BYO31" s="255" t="str">
        <f>IF(BXV30&lt;&gt;"",BXV30,"")</f>
        <v/>
      </c>
      <c r="BZO31" s="255">
        <v>29</v>
      </c>
      <c r="BZP31" s="255" t="str">
        <f t="shared" si="122"/>
        <v>Canada</v>
      </c>
      <c r="BZQ31" s="255" t="str">
        <f ca="1">IF(OFFSET('All Players'!$W38,0,BZQ$1)&lt;&gt;"",OFFSET('All Players'!$W38,0,BZQ$1),"")</f>
        <v/>
      </c>
      <c r="BZR31" s="255" t="str">
        <f ca="1">IF(OFFSET('All Players'!$Y38,0,BZQ$1)&lt;&gt;"",OFFSET('All Players'!$Y38,0,BZQ$1),"")</f>
        <v/>
      </c>
      <c r="BZS31" s="255" t="str">
        <f t="shared" si="123"/>
        <v>Romania</v>
      </c>
      <c r="BZT31" s="255" t="str">
        <f ca="1">IF(OFFSET('All Players'!$AA38,0,BZS$1)&lt;&gt;"",OFFSET('All Players'!$AA38,0,BZS$1),"")</f>
        <v/>
      </c>
      <c r="BZU31" s="255" t="str">
        <f ca="1">IF(OFFSET('All Players'!$AC38,0,BZT$1)&lt;&gt;"",OFFSET('All Players'!$AC38,0,BZT$1),"")</f>
        <v/>
      </c>
      <c r="BZV31" s="255">
        <f t="shared" ca="1" si="124"/>
        <v>0</v>
      </c>
      <c r="BZW31" s="255">
        <f t="shared" ca="1" si="125"/>
        <v>0</v>
      </c>
      <c r="BZX31" s="255">
        <f t="shared" ca="1" si="126"/>
        <v>0</v>
      </c>
      <c r="BZY31" s="255">
        <f t="shared" ca="1" si="127"/>
        <v>0</v>
      </c>
      <c r="BZZ31" s="255" t="str">
        <f t="shared" ca="1" si="128"/>
        <v/>
      </c>
      <c r="CAA31" s="255" t="str">
        <f t="shared" ca="1" si="129"/>
        <v/>
      </c>
      <c r="CDV31" s="255" t="str">
        <f>IF(CDC30&lt;&gt;"",CDC30,"")</f>
        <v/>
      </c>
      <c r="CEV31" s="255">
        <v>29</v>
      </c>
      <c r="CEW31" s="255" t="str">
        <f t="shared" si="130"/>
        <v>Canada</v>
      </c>
      <c r="CEX31" s="255" t="str">
        <f ca="1">IF(OFFSET('All Players'!$W38,0,CEX$1)&lt;&gt;"",OFFSET('All Players'!$W38,0,CEX$1),"")</f>
        <v/>
      </c>
      <c r="CEY31" s="255" t="str">
        <f ca="1">IF(OFFSET('All Players'!$Y38,0,CEX$1)&lt;&gt;"",OFFSET('All Players'!$Y38,0,CEX$1),"")</f>
        <v/>
      </c>
      <c r="CEZ31" s="255" t="str">
        <f t="shared" si="131"/>
        <v>Romania</v>
      </c>
      <c r="CFA31" s="255" t="str">
        <f ca="1">IF(OFFSET('All Players'!$AA38,0,CEZ$1)&lt;&gt;"",OFFSET('All Players'!$AA38,0,CEZ$1),"")</f>
        <v/>
      </c>
      <c r="CFB31" s="255" t="str">
        <f ca="1">IF(OFFSET('All Players'!$AC38,0,CFA$1)&lt;&gt;"",OFFSET('All Players'!$AC38,0,CFA$1),"")</f>
        <v/>
      </c>
      <c r="CFC31" s="255">
        <f t="shared" ca="1" si="132"/>
        <v>0</v>
      </c>
      <c r="CFD31" s="255">
        <f t="shared" ca="1" si="133"/>
        <v>0</v>
      </c>
      <c r="CFE31" s="255">
        <f t="shared" ca="1" si="134"/>
        <v>0</v>
      </c>
      <c r="CFF31" s="255">
        <f t="shared" ca="1" si="135"/>
        <v>0</v>
      </c>
      <c r="CFG31" s="255" t="str">
        <f t="shared" ca="1" si="136"/>
        <v/>
      </c>
      <c r="CFH31" s="255" t="str">
        <f t="shared" ca="1" si="137"/>
        <v/>
      </c>
    </row>
    <row r="32" spans="1:2192" x14ac:dyDescent="0.2">
      <c r="B32" s="255" t="s">
        <v>3</v>
      </c>
      <c r="C32" s="255" t="s">
        <v>41</v>
      </c>
      <c r="DU32" s="255">
        <v>30</v>
      </c>
      <c r="DV32" s="255" t="str">
        <f>Tournament!H42</f>
        <v>Fiji</v>
      </c>
      <c r="DW32" s="255">
        <f>IF(AND(Tournament!J42&lt;&gt;"",Tournament!L42&lt;&gt;""),Tournament!J42,0)</f>
        <v>47</v>
      </c>
      <c r="DX32" s="255">
        <f>IF(AND(Tournament!L42&lt;&gt;"",Tournament!J42&lt;&gt;""),Tournament!L42,0)</f>
        <v>15</v>
      </c>
      <c r="DY32" s="255" t="str">
        <f>Tournament!N42</f>
        <v>Uruguay</v>
      </c>
      <c r="DZ32" s="255">
        <f>IF(Tournament!O42&lt;&gt;"",Tournament!O42,0)</f>
        <v>7</v>
      </c>
      <c r="EA32" s="255">
        <f>IF(Tournament!Q42&lt;&gt;"",Tournament!Q42,0)</f>
        <v>2</v>
      </c>
      <c r="EB32" s="255">
        <f>IF(DW32&lt;&gt;"",IF(Tournament!O42&gt;3,1,0),0)</f>
        <v>1</v>
      </c>
      <c r="EC32" s="255">
        <f>IF(DX32&lt;&gt;"",IF(Tournament!Q42&gt;3,1,0),0)</f>
        <v>0</v>
      </c>
      <c r="ED32" s="255">
        <f t="shared" si="15"/>
        <v>0</v>
      </c>
      <c r="EE32" s="255">
        <f t="shared" si="16"/>
        <v>0</v>
      </c>
      <c r="EF32" s="255" t="str">
        <f>IF(AND(Tournament!J42&lt;&gt;"",Tournament!L42&lt;&gt;""),IF(DW32&gt;DX32,"W",IF(DW32=DX32,"D","L")),"")</f>
        <v>W</v>
      </c>
      <c r="EG32" s="255" t="str">
        <f t="shared" si="17"/>
        <v>L</v>
      </c>
      <c r="JB32" s="255">
        <v>30</v>
      </c>
      <c r="JC32" s="255" t="str">
        <f t="shared" si="18"/>
        <v>Fiji</v>
      </c>
      <c r="JD32" s="255" t="str">
        <f ca="1">IF(OFFSET('All Players'!$W39,0,JD$1)&lt;&gt;"",OFFSET('All Players'!$W39,0,JD$1),"")</f>
        <v/>
      </c>
      <c r="JE32" s="255" t="str">
        <f ca="1">IF(OFFSET('All Players'!$Y39,0,JD$1)&lt;&gt;"",OFFSET('All Players'!$Y39,0,JD$1),"")</f>
        <v/>
      </c>
      <c r="JF32" s="255" t="str">
        <f t="shared" si="19"/>
        <v>Uruguay</v>
      </c>
      <c r="JG32" s="255" t="str">
        <f ca="1">IF(OFFSET('All Players'!$AA39,0,JF$1)&lt;&gt;"",OFFSET('All Players'!$AA39,0,JF$1),"")</f>
        <v/>
      </c>
      <c r="JH32" s="255" t="str">
        <f ca="1">IF(OFFSET('All Players'!$AC39,0,JG$1)&lt;&gt;"",OFFSET('All Players'!$AC39,0,JG$1),"")</f>
        <v/>
      </c>
      <c r="JI32" s="255">
        <f t="shared" ca="1" si="20"/>
        <v>0</v>
      </c>
      <c r="JJ32" s="255">
        <f t="shared" ca="1" si="21"/>
        <v>0</v>
      </c>
      <c r="JK32" s="255">
        <f t="shared" ca="1" si="22"/>
        <v>0</v>
      </c>
      <c r="JL32" s="255">
        <f t="shared" ca="1" si="23"/>
        <v>0</v>
      </c>
      <c r="JM32" s="255" t="str">
        <f t="shared" ca="1" si="24"/>
        <v/>
      </c>
      <c r="JN32" s="255" t="str">
        <f t="shared" ca="1" si="25"/>
        <v/>
      </c>
      <c r="OI32" s="255">
        <v>30</v>
      </c>
      <c r="OJ32" s="255" t="str">
        <f t="shared" si="26"/>
        <v>Fiji</v>
      </c>
      <c r="OK32" s="255" t="str">
        <f ca="1">IF(OFFSET('All Players'!$W39,0,OK$1)&lt;&gt;"",OFFSET('All Players'!$W39,0,OK$1),"")</f>
        <v/>
      </c>
      <c r="OL32" s="255" t="str">
        <f ca="1">IF(OFFSET('All Players'!$Y39,0,OK$1)&lt;&gt;"",OFFSET('All Players'!$Y39,0,OK$1),"")</f>
        <v/>
      </c>
      <c r="OM32" s="255" t="str">
        <f t="shared" si="27"/>
        <v>Uruguay</v>
      </c>
      <c r="ON32" s="255" t="str">
        <f ca="1">IF(OFFSET('All Players'!$AA39,0,OM$1)&lt;&gt;"",OFFSET('All Players'!$AA39,0,OM$1),"")</f>
        <v/>
      </c>
      <c r="OO32" s="255" t="str">
        <f ca="1">IF(OFFSET('All Players'!$AC39,0,ON$1)&lt;&gt;"",OFFSET('All Players'!$AC39,0,ON$1),"")</f>
        <v/>
      </c>
      <c r="OP32" s="255">
        <f t="shared" ca="1" si="28"/>
        <v>0</v>
      </c>
      <c r="OQ32" s="255">
        <f t="shared" ca="1" si="29"/>
        <v>0</v>
      </c>
      <c r="OR32" s="255">
        <f t="shared" ca="1" si="30"/>
        <v>0</v>
      </c>
      <c r="OS32" s="255">
        <f t="shared" ca="1" si="31"/>
        <v>0</v>
      </c>
      <c r="OT32" s="255" t="str">
        <f t="shared" ca="1" si="32"/>
        <v/>
      </c>
      <c r="OU32" s="255" t="str">
        <f t="shared" ca="1" si="33"/>
        <v/>
      </c>
      <c r="TP32" s="255">
        <v>30</v>
      </c>
      <c r="TQ32" s="255" t="str">
        <f t="shared" si="34"/>
        <v>Fiji</v>
      </c>
      <c r="TR32" s="255" t="str">
        <f ca="1">IF(OFFSET('All Players'!$W39,0,TR$1)&lt;&gt;"",OFFSET('All Players'!$W39,0,TR$1),"")</f>
        <v/>
      </c>
      <c r="TS32" s="255" t="str">
        <f ca="1">IF(OFFSET('All Players'!$Y39,0,TR$1)&lt;&gt;"",OFFSET('All Players'!$Y39,0,TR$1),"")</f>
        <v/>
      </c>
      <c r="TT32" s="255" t="str">
        <f t="shared" si="35"/>
        <v>Uruguay</v>
      </c>
      <c r="TU32" s="255" t="str">
        <f ca="1">IF(OFFSET('All Players'!$AA39,0,TT$1)&lt;&gt;"",OFFSET('All Players'!$AA39,0,TT$1),"")</f>
        <v/>
      </c>
      <c r="TV32" s="255" t="str">
        <f ca="1">IF(OFFSET('All Players'!$AC39,0,TU$1)&lt;&gt;"",OFFSET('All Players'!$AC39,0,TU$1),"")</f>
        <v/>
      </c>
      <c r="TW32" s="255">
        <f t="shared" ca="1" si="36"/>
        <v>0</v>
      </c>
      <c r="TX32" s="255">
        <f t="shared" ca="1" si="37"/>
        <v>0</v>
      </c>
      <c r="TY32" s="255">
        <f t="shared" ca="1" si="38"/>
        <v>0</v>
      </c>
      <c r="TZ32" s="255">
        <f t="shared" ca="1" si="39"/>
        <v>0</v>
      </c>
      <c r="UA32" s="255" t="str">
        <f t="shared" ca="1" si="40"/>
        <v/>
      </c>
      <c r="UB32" s="255" t="str">
        <f t="shared" ca="1" si="41"/>
        <v/>
      </c>
      <c r="YW32" s="255">
        <v>30</v>
      </c>
      <c r="YX32" s="255" t="str">
        <f t="shared" si="42"/>
        <v>Fiji</v>
      </c>
      <c r="YY32" s="255" t="str">
        <f ca="1">IF(OFFSET('All Players'!$W39,0,YY$1)&lt;&gt;"",OFFSET('All Players'!$W39,0,YY$1),"")</f>
        <v/>
      </c>
      <c r="YZ32" s="255" t="str">
        <f ca="1">IF(OFFSET('All Players'!$Y39,0,YY$1)&lt;&gt;"",OFFSET('All Players'!$Y39,0,YY$1),"")</f>
        <v/>
      </c>
      <c r="ZA32" s="255" t="str">
        <f t="shared" si="43"/>
        <v>Uruguay</v>
      </c>
      <c r="ZB32" s="255" t="str">
        <f ca="1">IF(OFFSET('All Players'!$AA39,0,ZA$1)&lt;&gt;"",OFFSET('All Players'!$AA39,0,ZA$1),"")</f>
        <v/>
      </c>
      <c r="ZC32" s="255" t="str">
        <f ca="1">IF(OFFSET('All Players'!$AC39,0,ZB$1)&lt;&gt;"",OFFSET('All Players'!$AC39,0,ZB$1),"")</f>
        <v/>
      </c>
      <c r="ZD32" s="255">
        <f t="shared" ca="1" si="44"/>
        <v>0</v>
      </c>
      <c r="ZE32" s="255">
        <f t="shared" ca="1" si="45"/>
        <v>0</v>
      </c>
      <c r="ZF32" s="255">
        <f t="shared" ca="1" si="46"/>
        <v>0</v>
      </c>
      <c r="ZG32" s="255">
        <f t="shared" ca="1" si="47"/>
        <v>0</v>
      </c>
      <c r="ZH32" s="255" t="str">
        <f t="shared" ca="1" si="48"/>
        <v/>
      </c>
      <c r="ZI32" s="255" t="str">
        <f t="shared" ca="1" si="49"/>
        <v/>
      </c>
      <c r="AED32" s="255">
        <v>30</v>
      </c>
      <c r="AEE32" s="255" t="str">
        <f t="shared" si="50"/>
        <v>Fiji</v>
      </c>
      <c r="AEF32" s="255" t="str">
        <f ca="1">IF(OFFSET('All Players'!$W39,0,AEF$1)&lt;&gt;"",OFFSET('All Players'!$W39,0,AEF$1),"")</f>
        <v/>
      </c>
      <c r="AEG32" s="255" t="str">
        <f ca="1">IF(OFFSET('All Players'!$Y39,0,AEF$1)&lt;&gt;"",OFFSET('All Players'!$Y39,0,AEF$1),"")</f>
        <v/>
      </c>
      <c r="AEH32" s="255" t="str">
        <f t="shared" si="51"/>
        <v>Uruguay</v>
      </c>
      <c r="AEI32" s="255" t="str">
        <f ca="1">IF(OFFSET('All Players'!$AA39,0,AEH$1)&lt;&gt;"",OFFSET('All Players'!$AA39,0,AEH$1),"")</f>
        <v/>
      </c>
      <c r="AEJ32" s="255" t="str">
        <f ca="1">IF(OFFSET('All Players'!$AC39,0,AEI$1)&lt;&gt;"",OFFSET('All Players'!$AC39,0,AEI$1),"")</f>
        <v/>
      </c>
      <c r="AEK32" s="255">
        <f t="shared" ca="1" si="52"/>
        <v>0</v>
      </c>
      <c r="AEL32" s="255">
        <f t="shared" ca="1" si="53"/>
        <v>0</v>
      </c>
      <c r="AEM32" s="255">
        <f t="shared" ca="1" si="54"/>
        <v>0</v>
      </c>
      <c r="AEN32" s="255">
        <f t="shared" ca="1" si="55"/>
        <v>0</v>
      </c>
      <c r="AEO32" s="255" t="str">
        <f t="shared" ca="1" si="56"/>
        <v/>
      </c>
      <c r="AEP32" s="255" t="str">
        <f t="shared" ca="1" si="57"/>
        <v/>
      </c>
      <c r="AJK32" s="255">
        <v>30</v>
      </c>
      <c r="AJL32" s="255" t="str">
        <f t="shared" si="58"/>
        <v>Fiji</v>
      </c>
      <c r="AJM32" s="255" t="str">
        <f ca="1">IF(OFFSET('All Players'!$W39,0,AJM$1)&lt;&gt;"",OFFSET('All Players'!$W39,0,AJM$1),"")</f>
        <v/>
      </c>
      <c r="AJN32" s="255" t="str">
        <f ca="1">IF(OFFSET('All Players'!$Y39,0,AJM$1)&lt;&gt;"",OFFSET('All Players'!$Y39,0,AJM$1),"")</f>
        <v/>
      </c>
      <c r="AJO32" s="255" t="str">
        <f t="shared" si="59"/>
        <v>Uruguay</v>
      </c>
      <c r="AJP32" s="255" t="str">
        <f ca="1">IF(OFFSET('All Players'!$AA39,0,AJO$1)&lt;&gt;"",OFFSET('All Players'!$AA39,0,AJO$1),"")</f>
        <v/>
      </c>
      <c r="AJQ32" s="255" t="str">
        <f ca="1">IF(OFFSET('All Players'!$AC39,0,AJP$1)&lt;&gt;"",OFFSET('All Players'!$AC39,0,AJP$1),"")</f>
        <v/>
      </c>
      <c r="AJR32" s="255">
        <f t="shared" ca="1" si="60"/>
        <v>0</v>
      </c>
      <c r="AJS32" s="255">
        <f t="shared" ca="1" si="61"/>
        <v>0</v>
      </c>
      <c r="AJT32" s="255">
        <f t="shared" ca="1" si="62"/>
        <v>0</v>
      </c>
      <c r="AJU32" s="255">
        <f t="shared" ca="1" si="63"/>
        <v>0</v>
      </c>
      <c r="AJV32" s="255" t="str">
        <f t="shared" ca="1" si="64"/>
        <v/>
      </c>
      <c r="AJW32" s="255" t="str">
        <f t="shared" ca="1" si="65"/>
        <v/>
      </c>
      <c r="AOR32" s="255">
        <v>30</v>
      </c>
      <c r="AOS32" s="255" t="str">
        <f t="shared" si="66"/>
        <v>Fiji</v>
      </c>
      <c r="AOT32" s="255" t="str">
        <f ca="1">IF(OFFSET('All Players'!$W39,0,AOT$1)&lt;&gt;"",OFFSET('All Players'!$W39,0,AOT$1),"")</f>
        <v/>
      </c>
      <c r="AOU32" s="255" t="str">
        <f ca="1">IF(OFFSET('All Players'!$Y39,0,AOT$1)&lt;&gt;"",OFFSET('All Players'!$Y39,0,AOT$1),"")</f>
        <v/>
      </c>
      <c r="AOV32" s="255" t="str">
        <f t="shared" si="67"/>
        <v>Uruguay</v>
      </c>
      <c r="AOW32" s="255" t="str">
        <f ca="1">IF(OFFSET('All Players'!$AA39,0,AOV$1)&lt;&gt;"",OFFSET('All Players'!$AA39,0,AOV$1),"")</f>
        <v/>
      </c>
      <c r="AOX32" s="255" t="str">
        <f ca="1">IF(OFFSET('All Players'!$AC39,0,AOW$1)&lt;&gt;"",OFFSET('All Players'!$AC39,0,AOW$1),"")</f>
        <v/>
      </c>
      <c r="AOY32" s="255">
        <f t="shared" ca="1" si="68"/>
        <v>0</v>
      </c>
      <c r="AOZ32" s="255">
        <f t="shared" ca="1" si="69"/>
        <v>0</v>
      </c>
      <c r="APA32" s="255">
        <f t="shared" ca="1" si="70"/>
        <v>0</v>
      </c>
      <c r="APB32" s="255">
        <f t="shared" ca="1" si="71"/>
        <v>0</v>
      </c>
      <c r="APC32" s="255" t="str">
        <f t="shared" ca="1" si="72"/>
        <v/>
      </c>
      <c r="APD32" s="255" t="str">
        <f t="shared" ca="1" si="73"/>
        <v/>
      </c>
      <c r="ATY32" s="255">
        <v>30</v>
      </c>
      <c r="ATZ32" s="255" t="str">
        <f t="shared" si="74"/>
        <v>Fiji</v>
      </c>
      <c r="AUA32" s="255" t="str">
        <f ca="1">IF(OFFSET('All Players'!$W39,0,AUA$1)&lt;&gt;"",OFFSET('All Players'!$W39,0,AUA$1),"")</f>
        <v/>
      </c>
      <c r="AUB32" s="255" t="str">
        <f ca="1">IF(OFFSET('All Players'!$Y39,0,AUA$1)&lt;&gt;"",OFFSET('All Players'!$Y39,0,AUA$1),"")</f>
        <v/>
      </c>
      <c r="AUC32" s="255" t="str">
        <f t="shared" si="75"/>
        <v>Uruguay</v>
      </c>
      <c r="AUD32" s="255" t="str">
        <f ca="1">IF(OFFSET('All Players'!$AA39,0,AUC$1)&lt;&gt;"",OFFSET('All Players'!$AA39,0,AUC$1),"")</f>
        <v/>
      </c>
      <c r="AUE32" s="255" t="str">
        <f ca="1">IF(OFFSET('All Players'!$AC39,0,AUD$1)&lt;&gt;"",OFFSET('All Players'!$AC39,0,AUD$1),"")</f>
        <v/>
      </c>
      <c r="AUF32" s="255">
        <f t="shared" ca="1" si="76"/>
        <v>0</v>
      </c>
      <c r="AUG32" s="255">
        <f t="shared" ca="1" si="77"/>
        <v>0</v>
      </c>
      <c r="AUH32" s="255">
        <f t="shared" ca="1" si="78"/>
        <v>0</v>
      </c>
      <c r="AUI32" s="255">
        <f t="shared" ca="1" si="79"/>
        <v>0</v>
      </c>
      <c r="AUJ32" s="255" t="str">
        <f t="shared" ca="1" si="80"/>
        <v/>
      </c>
      <c r="AUK32" s="255" t="str">
        <f t="shared" ca="1" si="81"/>
        <v/>
      </c>
      <c r="AZF32" s="255">
        <v>30</v>
      </c>
      <c r="AZG32" s="255" t="str">
        <f t="shared" si="82"/>
        <v>Fiji</v>
      </c>
      <c r="AZH32" s="255" t="str">
        <f ca="1">IF(OFFSET('All Players'!$W39,0,AZH$1)&lt;&gt;"",OFFSET('All Players'!$W39,0,AZH$1),"")</f>
        <v/>
      </c>
      <c r="AZI32" s="255" t="str">
        <f ca="1">IF(OFFSET('All Players'!$Y39,0,AZH$1)&lt;&gt;"",OFFSET('All Players'!$Y39,0,AZH$1),"")</f>
        <v/>
      </c>
      <c r="AZJ32" s="255" t="str">
        <f t="shared" si="83"/>
        <v>Uruguay</v>
      </c>
      <c r="AZK32" s="255" t="str">
        <f ca="1">IF(OFFSET('All Players'!$AA39,0,AZJ$1)&lt;&gt;"",OFFSET('All Players'!$AA39,0,AZJ$1),"")</f>
        <v/>
      </c>
      <c r="AZL32" s="255" t="str">
        <f ca="1">IF(OFFSET('All Players'!$AC39,0,AZK$1)&lt;&gt;"",OFFSET('All Players'!$AC39,0,AZK$1),"")</f>
        <v/>
      </c>
      <c r="AZM32" s="255">
        <f t="shared" ca="1" si="84"/>
        <v>0</v>
      </c>
      <c r="AZN32" s="255">
        <f t="shared" ca="1" si="85"/>
        <v>0</v>
      </c>
      <c r="AZO32" s="255">
        <f t="shared" ca="1" si="86"/>
        <v>0</v>
      </c>
      <c r="AZP32" s="255">
        <f t="shared" ca="1" si="87"/>
        <v>0</v>
      </c>
      <c r="AZQ32" s="255" t="str">
        <f t="shared" ca="1" si="88"/>
        <v/>
      </c>
      <c r="AZR32" s="255" t="str">
        <f t="shared" ca="1" si="89"/>
        <v/>
      </c>
      <c r="BEM32" s="255">
        <v>30</v>
      </c>
      <c r="BEN32" s="255" t="str">
        <f t="shared" si="90"/>
        <v>Fiji</v>
      </c>
      <c r="BEO32" s="255" t="str">
        <f ca="1">IF(OFFSET('All Players'!$W39,0,BEO$1)&lt;&gt;"",OFFSET('All Players'!$W39,0,BEO$1),"")</f>
        <v/>
      </c>
      <c r="BEP32" s="255" t="str">
        <f ca="1">IF(OFFSET('All Players'!$Y39,0,BEO$1)&lt;&gt;"",OFFSET('All Players'!$Y39,0,BEO$1),"")</f>
        <v/>
      </c>
      <c r="BEQ32" s="255" t="str">
        <f t="shared" si="91"/>
        <v>Uruguay</v>
      </c>
      <c r="BER32" s="255" t="str">
        <f ca="1">IF(OFFSET('All Players'!$AA39,0,BEQ$1)&lt;&gt;"",OFFSET('All Players'!$AA39,0,BEQ$1),"")</f>
        <v/>
      </c>
      <c r="BES32" s="255" t="str">
        <f ca="1">IF(OFFSET('All Players'!$AC39,0,BER$1)&lt;&gt;"",OFFSET('All Players'!$AC39,0,BER$1),"")</f>
        <v/>
      </c>
      <c r="BET32" s="255">
        <f t="shared" ca="1" si="92"/>
        <v>0</v>
      </c>
      <c r="BEU32" s="255">
        <f t="shared" ca="1" si="93"/>
        <v>0</v>
      </c>
      <c r="BEV32" s="255">
        <f t="shared" ca="1" si="94"/>
        <v>0</v>
      </c>
      <c r="BEW32" s="255">
        <f t="shared" ca="1" si="95"/>
        <v>0</v>
      </c>
      <c r="BEX32" s="255" t="str">
        <f t="shared" ca="1" si="96"/>
        <v/>
      </c>
      <c r="BEY32" s="255" t="str">
        <f t="shared" ca="1" si="97"/>
        <v/>
      </c>
      <c r="BJT32" s="255">
        <v>30</v>
      </c>
      <c r="BJU32" s="255" t="str">
        <f t="shared" si="98"/>
        <v>Fiji</v>
      </c>
      <c r="BJV32" s="255" t="str">
        <f ca="1">IF(OFFSET('All Players'!$W39,0,BJV$1)&lt;&gt;"",OFFSET('All Players'!$W39,0,BJV$1),"")</f>
        <v/>
      </c>
      <c r="BJW32" s="255" t="str">
        <f ca="1">IF(OFFSET('All Players'!$Y39,0,BJV$1)&lt;&gt;"",OFFSET('All Players'!$Y39,0,BJV$1),"")</f>
        <v/>
      </c>
      <c r="BJX32" s="255" t="str">
        <f t="shared" si="99"/>
        <v>Uruguay</v>
      </c>
      <c r="BJY32" s="255" t="str">
        <f ca="1">IF(OFFSET('All Players'!$AA39,0,BJX$1)&lt;&gt;"",OFFSET('All Players'!$AA39,0,BJX$1),"")</f>
        <v/>
      </c>
      <c r="BJZ32" s="255" t="str">
        <f ca="1">IF(OFFSET('All Players'!$AC39,0,BJY$1)&lt;&gt;"",OFFSET('All Players'!$AC39,0,BJY$1),"")</f>
        <v/>
      </c>
      <c r="BKA32" s="255">
        <f t="shared" ca="1" si="100"/>
        <v>0</v>
      </c>
      <c r="BKB32" s="255">
        <f t="shared" ca="1" si="101"/>
        <v>0</v>
      </c>
      <c r="BKC32" s="255">
        <f t="shared" ca="1" si="102"/>
        <v>0</v>
      </c>
      <c r="BKD32" s="255">
        <f t="shared" ca="1" si="103"/>
        <v>0</v>
      </c>
      <c r="BKE32" s="255" t="str">
        <f t="shared" ca="1" si="104"/>
        <v/>
      </c>
      <c r="BKF32" s="255" t="str">
        <f t="shared" ca="1" si="105"/>
        <v/>
      </c>
      <c r="BPA32" s="255">
        <v>30</v>
      </c>
      <c r="BPB32" s="255" t="str">
        <f t="shared" si="106"/>
        <v>Fiji</v>
      </c>
      <c r="BPC32" s="255" t="str">
        <f ca="1">IF(OFFSET('All Players'!$W39,0,BPC$1)&lt;&gt;"",OFFSET('All Players'!$W39,0,BPC$1),"")</f>
        <v/>
      </c>
      <c r="BPD32" s="255" t="str">
        <f ca="1">IF(OFFSET('All Players'!$Y39,0,BPC$1)&lt;&gt;"",OFFSET('All Players'!$Y39,0,BPC$1),"")</f>
        <v/>
      </c>
      <c r="BPE32" s="255" t="str">
        <f t="shared" si="107"/>
        <v>Uruguay</v>
      </c>
      <c r="BPF32" s="255" t="str">
        <f ca="1">IF(OFFSET('All Players'!$AA39,0,BPE$1)&lt;&gt;"",OFFSET('All Players'!$AA39,0,BPE$1),"")</f>
        <v/>
      </c>
      <c r="BPG32" s="255" t="str">
        <f ca="1">IF(OFFSET('All Players'!$AC39,0,BPF$1)&lt;&gt;"",OFFSET('All Players'!$AC39,0,BPF$1),"")</f>
        <v/>
      </c>
      <c r="BPH32" s="255">
        <f t="shared" ca="1" si="108"/>
        <v>0</v>
      </c>
      <c r="BPI32" s="255">
        <f t="shared" ca="1" si="109"/>
        <v>0</v>
      </c>
      <c r="BPJ32" s="255">
        <f t="shared" ca="1" si="110"/>
        <v>0</v>
      </c>
      <c r="BPK32" s="255">
        <f t="shared" ca="1" si="111"/>
        <v>0</v>
      </c>
      <c r="BPL32" s="255" t="str">
        <f t="shared" ca="1" si="112"/>
        <v/>
      </c>
      <c r="BPM32" s="255" t="str">
        <f t="shared" ca="1" si="113"/>
        <v/>
      </c>
      <c r="BUH32" s="255">
        <v>30</v>
      </c>
      <c r="BUI32" s="255" t="str">
        <f t="shared" si="114"/>
        <v>Fiji</v>
      </c>
      <c r="BUJ32" s="255" t="str">
        <f ca="1">IF(OFFSET('All Players'!$W39,0,BUJ$1)&lt;&gt;"",OFFSET('All Players'!$W39,0,BUJ$1),"")</f>
        <v/>
      </c>
      <c r="BUK32" s="255" t="str">
        <f ca="1">IF(OFFSET('All Players'!$Y39,0,BUJ$1)&lt;&gt;"",OFFSET('All Players'!$Y39,0,BUJ$1),"")</f>
        <v/>
      </c>
      <c r="BUL32" s="255" t="str">
        <f t="shared" si="115"/>
        <v>Uruguay</v>
      </c>
      <c r="BUM32" s="255" t="str">
        <f ca="1">IF(OFFSET('All Players'!$AA39,0,BUL$1)&lt;&gt;"",OFFSET('All Players'!$AA39,0,BUL$1),"")</f>
        <v/>
      </c>
      <c r="BUN32" s="255" t="str">
        <f ca="1">IF(OFFSET('All Players'!$AC39,0,BUM$1)&lt;&gt;"",OFFSET('All Players'!$AC39,0,BUM$1),"")</f>
        <v/>
      </c>
      <c r="BUO32" s="255">
        <f t="shared" ca="1" si="116"/>
        <v>0</v>
      </c>
      <c r="BUP32" s="255">
        <f t="shared" ca="1" si="117"/>
        <v>0</v>
      </c>
      <c r="BUQ32" s="255">
        <f t="shared" ca="1" si="118"/>
        <v>0</v>
      </c>
      <c r="BUR32" s="255">
        <f t="shared" ca="1" si="119"/>
        <v>0</v>
      </c>
      <c r="BUS32" s="255" t="str">
        <f t="shared" ca="1" si="120"/>
        <v/>
      </c>
      <c r="BUT32" s="255" t="str">
        <f t="shared" ca="1" si="121"/>
        <v/>
      </c>
      <c r="BZO32" s="255">
        <v>30</v>
      </c>
      <c r="BZP32" s="255" t="str">
        <f t="shared" si="122"/>
        <v>Fiji</v>
      </c>
      <c r="BZQ32" s="255" t="str">
        <f ca="1">IF(OFFSET('All Players'!$W39,0,BZQ$1)&lt;&gt;"",OFFSET('All Players'!$W39,0,BZQ$1),"")</f>
        <v/>
      </c>
      <c r="BZR32" s="255" t="str">
        <f ca="1">IF(OFFSET('All Players'!$Y39,0,BZQ$1)&lt;&gt;"",OFFSET('All Players'!$Y39,0,BZQ$1),"")</f>
        <v/>
      </c>
      <c r="BZS32" s="255" t="str">
        <f t="shared" si="123"/>
        <v>Uruguay</v>
      </c>
      <c r="BZT32" s="255" t="str">
        <f ca="1">IF(OFFSET('All Players'!$AA39,0,BZS$1)&lt;&gt;"",OFFSET('All Players'!$AA39,0,BZS$1),"")</f>
        <v/>
      </c>
      <c r="BZU32" s="255" t="str">
        <f ca="1">IF(OFFSET('All Players'!$AC39,0,BZT$1)&lt;&gt;"",OFFSET('All Players'!$AC39,0,BZT$1),"")</f>
        <v/>
      </c>
      <c r="BZV32" s="255">
        <f t="shared" ca="1" si="124"/>
        <v>0</v>
      </c>
      <c r="BZW32" s="255">
        <f t="shared" ca="1" si="125"/>
        <v>0</v>
      </c>
      <c r="BZX32" s="255">
        <f t="shared" ca="1" si="126"/>
        <v>0</v>
      </c>
      <c r="BZY32" s="255">
        <f t="shared" ca="1" si="127"/>
        <v>0</v>
      </c>
      <c r="BZZ32" s="255" t="str">
        <f t="shared" ca="1" si="128"/>
        <v/>
      </c>
      <c r="CAA32" s="255" t="str">
        <f t="shared" ca="1" si="129"/>
        <v/>
      </c>
      <c r="CEV32" s="255">
        <v>30</v>
      </c>
      <c r="CEW32" s="255" t="str">
        <f t="shared" si="130"/>
        <v>Fiji</v>
      </c>
      <c r="CEX32" s="255" t="str">
        <f ca="1">IF(OFFSET('All Players'!$W39,0,CEX$1)&lt;&gt;"",OFFSET('All Players'!$W39,0,CEX$1),"")</f>
        <v/>
      </c>
      <c r="CEY32" s="255" t="str">
        <f ca="1">IF(OFFSET('All Players'!$Y39,0,CEX$1)&lt;&gt;"",OFFSET('All Players'!$Y39,0,CEX$1),"")</f>
        <v/>
      </c>
      <c r="CEZ32" s="255" t="str">
        <f t="shared" si="131"/>
        <v>Uruguay</v>
      </c>
      <c r="CFA32" s="255" t="str">
        <f ca="1">IF(OFFSET('All Players'!$AA39,0,CEZ$1)&lt;&gt;"",OFFSET('All Players'!$AA39,0,CEZ$1),"")</f>
        <v/>
      </c>
      <c r="CFB32" s="255" t="str">
        <f ca="1">IF(OFFSET('All Players'!$AC39,0,CFA$1)&lt;&gt;"",OFFSET('All Players'!$AC39,0,CFA$1),"")</f>
        <v/>
      </c>
      <c r="CFC32" s="255">
        <f t="shared" ca="1" si="132"/>
        <v>0</v>
      </c>
      <c r="CFD32" s="255">
        <f t="shared" ca="1" si="133"/>
        <v>0</v>
      </c>
      <c r="CFE32" s="255">
        <f t="shared" ca="1" si="134"/>
        <v>0</v>
      </c>
      <c r="CFF32" s="255">
        <f t="shared" ca="1" si="135"/>
        <v>0</v>
      </c>
      <c r="CFG32" s="255" t="str">
        <f t="shared" ca="1" si="136"/>
        <v/>
      </c>
      <c r="CFH32" s="255" t="str">
        <f t="shared" ca="1" si="137"/>
        <v/>
      </c>
    </row>
    <row r="33" spans="2:959 1084:2192" x14ac:dyDescent="0.2">
      <c r="B33" s="255" t="s">
        <v>6</v>
      </c>
      <c r="C33" s="255" t="s">
        <v>50</v>
      </c>
      <c r="DU33" s="255">
        <v>31</v>
      </c>
      <c r="DV33" s="255" t="str">
        <f>Tournament!H43</f>
        <v>South Africa</v>
      </c>
      <c r="DW33" s="255">
        <f>IF(AND(Tournament!J43&lt;&gt;"",Tournament!L43&lt;&gt;""),Tournament!J43,0)</f>
        <v>64</v>
      </c>
      <c r="DX33" s="255">
        <f>IF(AND(Tournament!L43&lt;&gt;"",Tournament!J43&lt;&gt;""),Tournament!L43,0)</f>
        <v>0</v>
      </c>
      <c r="DY33" s="255" t="str">
        <f>Tournament!N43</f>
        <v>USA</v>
      </c>
      <c r="DZ33" s="255">
        <f>IF(Tournament!O43&lt;&gt;"",Tournament!O43,0)</f>
        <v>10</v>
      </c>
      <c r="EA33" s="255">
        <f>IF(Tournament!Q43&lt;&gt;"",Tournament!Q43,0)</f>
        <v>0</v>
      </c>
      <c r="EB33" s="255">
        <f>IF(DW33&lt;&gt;"",IF(Tournament!O43&gt;3,1,0),0)</f>
        <v>1</v>
      </c>
      <c r="EC33" s="255">
        <f>IF(DX33&lt;&gt;"",IF(Tournament!Q43&gt;3,1,0),0)</f>
        <v>0</v>
      </c>
      <c r="ED33" s="255">
        <f t="shared" si="15"/>
        <v>0</v>
      </c>
      <c r="EE33" s="255">
        <f t="shared" si="16"/>
        <v>0</v>
      </c>
      <c r="EF33" s="255" t="str">
        <f>IF(AND(Tournament!J43&lt;&gt;"",Tournament!L43&lt;&gt;""),IF(DW33&gt;DX33,"W",IF(DW33=DX33,"D","L")),"")</f>
        <v>W</v>
      </c>
      <c r="EG33" s="255" t="str">
        <f t="shared" si="17"/>
        <v>L</v>
      </c>
      <c r="JB33" s="255">
        <v>31</v>
      </c>
      <c r="JC33" s="255" t="str">
        <f t="shared" si="18"/>
        <v>South Africa</v>
      </c>
      <c r="JD33" s="255" t="str">
        <f ca="1">IF(OFFSET('All Players'!$W40,0,JD$1)&lt;&gt;"",OFFSET('All Players'!$W40,0,JD$1),"")</f>
        <v/>
      </c>
      <c r="JE33" s="255" t="str">
        <f ca="1">IF(OFFSET('All Players'!$Y40,0,JD$1)&lt;&gt;"",OFFSET('All Players'!$Y40,0,JD$1),"")</f>
        <v/>
      </c>
      <c r="JF33" s="255" t="str">
        <f t="shared" si="19"/>
        <v>USA</v>
      </c>
      <c r="JG33" s="255" t="str">
        <f ca="1">IF(OFFSET('All Players'!$AA40,0,JF$1)&lt;&gt;"",OFFSET('All Players'!$AA40,0,JF$1),"")</f>
        <v/>
      </c>
      <c r="JH33" s="255" t="str">
        <f ca="1">IF(OFFSET('All Players'!$AC40,0,JG$1)&lt;&gt;"",OFFSET('All Players'!$AC40,0,JG$1),"")</f>
        <v/>
      </c>
      <c r="JI33" s="255">
        <f t="shared" ca="1" si="20"/>
        <v>0</v>
      </c>
      <c r="JJ33" s="255">
        <f t="shared" ca="1" si="21"/>
        <v>0</v>
      </c>
      <c r="JK33" s="255">
        <f t="shared" ca="1" si="22"/>
        <v>0</v>
      </c>
      <c r="JL33" s="255">
        <f t="shared" ca="1" si="23"/>
        <v>0</v>
      </c>
      <c r="JM33" s="255" t="str">
        <f t="shared" ca="1" si="24"/>
        <v/>
      </c>
      <c r="JN33" s="255" t="str">
        <f t="shared" ca="1" si="25"/>
        <v/>
      </c>
      <c r="OI33" s="255">
        <v>31</v>
      </c>
      <c r="OJ33" s="255" t="str">
        <f t="shared" si="26"/>
        <v>South Africa</v>
      </c>
      <c r="OK33" s="255" t="str">
        <f ca="1">IF(OFFSET('All Players'!$W40,0,OK$1)&lt;&gt;"",OFFSET('All Players'!$W40,0,OK$1),"")</f>
        <v/>
      </c>
      <c r="OL33" s="255" t="str">
        <f ca="1">IF(OFFSET('All Players'!$Y40,0,OK$1)&lt;&gt;"",OFFSET('All Players'!$Y40,0,OK$1),"")</f>
        <v/>
      </c>
      <c r="OM33" s="255" t="str">
        <f t="shared" si="27"/>
        <v>USA</v>
      </c>
      <c r="ON33" s="255" t="str">
        <f ca="1">IF(OFFSET('All Players'!$AA40,0,OM$1)&lt;&gt;"",OFFSET('All Players'!$AA40,0,OM$1),"")</f>
        <v/>
      </c>
      <c r="OO33" s="255" t="str">
        <f ca="1">IF(OFFSET('All Players'!$AC40,0,ON$1)&lt;&gt;"",OFFSET('All Players'!$AC40,0,ON$1),"")</f>
        <v/>
      </c>
      <c r="OP33" s="255">
        <f t="shared" ca="1" si="28"/>
        <v>0</v>
      </c>
      <c r="OQ33" s="255">
        <f t="shared" ca="1" si="29"/>
        <v>0</v>
      </c>
      <c r="OR33" s="255">
        <f t="shared" ca="1" si="30"/>
        <v>0</v>
      </c>
      <c r="OS33" s="255">
        <f t="shared" ca="1" si="31"/>
        <v>0</v>
      </c>
      <c r="OT33" s="255" t="str">
        <f t="shared" ca="1" si="32"/>
        <v/>
      </c>
      <c r="OU33" s="255" t="str">
        <f t="shared" ca="1" si="33"/>
        <v/>
      </c>
      <c r="TP33" s="255">
        <v>31</v>
      </c>
      <c r="TQ33" s="255" t="str">
        <f t="shared" si="34"/>
        <v>South Africa</v>
      </c>
      <c r="TR33" s="255" t="str">
        <f ca="1">IF(OFFSET('All Players'!$W40,0,TR$1)&lt;&gt;"",OFFSET('All Players'!$W40,0,TR$1),"")</f>
        <v/>
      </c>
      <c r="TS33" s="255" t="str">
        <f ca="1">IF(OFFSET('All Players'!$Y40,0,TR$1)&lt;&gt;"",OFFSET('All Players'!$Y40,0,TR$1),"")</f>
        <v/>
      </c>
      <c r="TT33" s="255" t="str">
        <f t="shared" si="35"/>
        <v>USA</v>
      </c>
      <c r="TU33" s="255" t="str">
        <f ca="1">IF(OFFSET('All Players'!$AA40,0,TT$1)&lt;&gt;"",OFFSET('All Players'!$AA40,0,TT$1),"")</f>
        <v/>
      </c>
      <c r="TV33" s="255" t="str">
        <f ca="1">IF(OFFSET('All Players'!$AC40,0,TU$1)&lt;&gt;"",OFFSET('All Players'!$AC40,0,TU$1),"")</f>
        <v/>
      </c>
      <c r="TW33" s="255">
        <f t="shared" ca="1" si="36"/>
        <v>0</v>
      </c>
      <c r="TX33" s="255">
        <f t="shared" ca="1" si="37"/>
        <v>0</v>
      </c>
      <c r="TY33" s="255">
        <f t="shared" ca="1" si="38"/>
        <v>0</v>
      </c>
      <c r="TZ33" s="255">
        <f t="shared" ca="1" si="39"/>
        <v>0</v>
      </c>
      <c r="UA33" s="255" t="str">
        <f t="shared" ca="1" si="40"/>
        <v/>
      </c>
      <c r="UB33" s="255" t="str">
        <f t="shared" ca="1" si="41"/>
        <v/>
      </c>
      <c r="YW33" s="255">
        <v>31</v>
      </c>
      <c r="YX33" s="255" t="str">
        <f t="shared" si="42"/>
        <v>South Africa</v>
      </c>
      <c r="YY33" s="255" t="str">
        <f ca="1">IF(OFFSET('All Players'!$W40,0,YY$1)&lt;&gt;"",OFFSET('All Players'!$W40,0,YY$1),"")</f>
        <v/>
      </c>
      <c r="YZ33" s="255" t="str">
        <f ca="1">IF(OFFSET('All Players'!$Y40,0,YY$1)&lt;&gt;"",OFFSET('All Players'!$Y40,0,YY$1),"")</f>
        <v/>
      </c>
      <c r="ZA33" s="255" t="str">
        <f t="shared" si="43"/>
        <v>USA</v>
      </c>
      <c r="ZB33" s="255" t="str">
        <f ca="1">IF(OFFSET('All Players'!$AA40,0,ZA$1)&lt;&gt;"",OFFSET('All Players'!$AA40,0,ZA$1),"")</f>
        <v/>
      </c>
      <c r="ZC33" s="255" t="str">
        <f ca="1">IF(OFFSET('All Players'!$AC40,0,ZB$1)&lt;&gt;"",OFFSET('All Players'!$AC40,0,ZB$1),"")</f>
        <v/>
      </c>
      <c r="ZD33" s="255">
        <f t="shared" ca="1" si="44"/>
        <v>0</v>
      </c>
      <c r="ZE33" s="255">
        <f t="shared" ca="1" si="45"/>
        <v>0</v>
      </c>
      <c r="ZF33" s="255">
        <f t="shared" ca="1" si="46"/>
        <v>0</v>
      </c>
      <c r="ZG33" s="255">
        <f t="shared" ca="1" si="47"/>
        <v>0</v>
      </c>
      <c r="ZH33" s="255" t="str">
        <f t="shared" ca="1" si="48"/>
        <v/>
      </c>
      <c r="ZI33" s="255" t="str">
        <f t="shared" ca="1" si="49"/>
        <v/>
      </c>
      <c r="AED33" s="255">
        <v>31</v>
      </c>
      <c r="AEE33" s="255" t="str">
        <f t="shared" si="50"/>
        <v>South Africa</v>
      </c>
      <c r="AEF33" s="255" t="str">
        <f ca="1">IF(OFFSET('All Players'!$W40,0,AEF$1)&lt;&gt;"",OFFSET('All Players'!$W40,0,AEF$1),"")</f>
        <v/>
      </c>
      <c r="AEG33" s="255" t="str">
        <f ca="1">IF(OFFSET('All Players'!$Y40,0,AEF$1)&lt;&gt;"",OFFSET('All Players'!$Y40,0,AEF$1),"")</f>
        <v/>
      </c>
      <c r="AEH33" s="255" t="str">
        <f t="shared" si="51"/>
        <v>USA</v>
      </c>
      <c r="AEI33" s="255" t="str">
        <f ca="1">IF(OFFSET('All Players'!$AA40,0,AEH$1)&lt;&gt;"",OFFSET('All Players'!$AA40,0,AEH$1),"")</f>
        <v/>
      </c>
      <c r="AEJ33" s="255" t="str">
        <f ca="1">IF(OFFSET('All Players'!$AC40,0,AEI$1)&lt;&gt;"",OFFSET('All Players'!$AC40,0,AEI$1),"")</f>
        <v/>
      </c>
      <c r="AEK33" s="255">
        <f t="shared" ca="1" si="52"/>
        <v>0</v>
      </c>
      <c r="AEL33" s="255">
        <f t="shared" ca="1" si="53"/>
        <v>0</v>
      </c>
      <c r="AEM33" s="255">
        <f t="shared" ca="1" si="54"/>
        <v>0</v>
      </c>
      <c r="AEN33" s="255">
        <f t="shared" ca="1" si="55"/>
        <v>0</v>
      </c>
      <c r="AEO33" s="255" t="str">
        <f t="shared" ca="1" si="56"/>
        <v/>
      </c>
      <c r="AEP33" s="255" t="str">
        <f t="shared" ca="1" si="57"/>
        <v/>
      </c>
      <c r="AJK33" s="255">
        <v>31</v>
      </c>
      <c r="AJL33" s="255" t="str">
        <f t="shared" si="58"/>
        <v>South Africa</v>
      </c>
      <c r="AJM33" s="255" t="str">
        <f ca="1">IF(OFFSET('All Players'!$W40,0,AJM$1)&lt;&gt;"",OFFSET('All Players'!$W40,0,AJM$1),"")</f>
        <v/>
      </c>
      <c r="AJN33" s="255" t="str">
        <f ca="1">IF(OFFSET('All Players'!$Y40,0,AJM$1)&lt;&gt;"",OFFSET('All Players'!$Y40,0,AJM$1),"")</f>
        <v/>
      </c>
      <c r="AJO33" s="255" t="str">
        <f t="shared" si="59"/>
        <v>USA</v>
      </c>
      <c r="AJP33" s="255" t="str">
        <f ca="1">IF(OFFSET('All Players'!$AA40,0,AJO$1)&lt;&gt;"",OFFSET('All Players'!$AA40,0,AJO$1),"")</f>
        <v/>
      </c>
      <c r="AJQ33" s="255" t="str">
        <f ca="1">IF(OFFSET('All Players'!$AC40,0,AJP$1)&lt;&gt;"",OFFSET('All Players'!$AC40,0,AJP$1),"")</f>
        <v/>
      </c>
      <c r="AJR33" s="255">
        <f t="shared" ca="1" si="60"/>
        <v>0</v>
      </c>
      <c r="AJS33" s="255">
        <f t="shared" ca="1" si="61"/>
        <v>0</v>
      </c>
      <c r="AJT33" s="255">
        <f t="shared" ca="1" si="62"/>
        <v>0</v>
      </c>
      <c r="AJU33" s="255">
        <f t="shared" ca="1" si="63"/>
        <v>0</v>
      </c>
      <c r="AJV33" s="255" t="str">
        <f t="shared" ca="1" si="64"/>
        <v/>
      </c>
      <c r="AJW33" s="255" t="str">
        <f t="shared" ca="1" si="65"/>
        <v/>
      </c>
      <c r="AOR33" s="255">
        <v>31</v>
      </c>
      <c r="AOS33" s="255" t="str">
        <f t="shared" si="66"/>
        <v>South Africa</v>
      </c>
      <c r="AOT33" s="255" t="str">
        <f ca="1">IF(OFFSET('All Players'!$W40,0,AOT$1)&lt;&gt;"",OFFSET('All Players'!$W40,0,AOT$1),"")</f>
        <v/>
      </c>
      <c r="AOU33" s="255" t="str">
        <f ca="1">IF(OFFSET('All Players'!$Y40,0,AOT$1)&lt;&gt;"",OFFSET('All Players'!$Y40,0,AOT$1),"")</f>
        <v/>
      </c>
      <c r="AOV33" s="255" t="str">
        <f t="shared" si="67"/>
        <v>USA</v>
      </c>
      <c r="AOW33" s="255" t="str">
        <f ca="1">IF(OFFSET('All Players'!$AA40,0,AOV$1)&lt;&gt;"",OFFSET('All Players'!$AA40,0,AOV$1),"")</f>
        <v/>
      </c>
      <c r="AOX33" s="255" t="str">
        <f ca="1">IF(OFFSET('All Players'!$AC40,0,AOW$1)&lt;&gt;"",OFFSET('All Players'!$AC40,0,AOW$1),"")</f>
        <v/>
      </c>
      <c r="AOY33" s="255">
        <f t="shared" ca="1" si="68"/>
        <v>0</v>
      </c>
      <c r="AOZ33" s="255">
        <f t="shared" ca="1" si="69"/>
        <v>0</v>
      </c>
      <c r="APA33" s="255">
        <f t="shared" ca="1" si="70"/>
        <v>0</v>
      </c>
      <c r="APB33" s="255">
        <f t="shared" ca="1" si="71"/>
        <v>0</v>
      </c>
      <c r="APC33" s="255" t="str">
        <f t="shared" ca="1" si="72"/>
        <v/>
      </c>
      <c r="APD33" s="255" t="str">
        <f t="shared" ca="1" si="73"/>
        <v/>
      </c>
      <c r="ATY33" s="255">
        <v>31</v>
      </c>
      <c r="ATZ33" s="255" t="str">
        <f t="shared" si="74"/>
        <v>South Africa</v>
      </c>
      <c r="AUA33" s="255" t="str">
        <f ca="1">IF(OFFSET('All Players'!$W40,0,AUA$1)&lt;&gt;"",OFFSET('All Players'!$W40,0,AUA$1),"")</f>
        <v/>
      </c>
      <c r="AUB33" s="255" t="str">
        <f ca="1">IF(OFFSET('All Players'!$Y40,0,AUA$1)&lt;&gt;"",OFFSET('All Players'!$Y40,0,AUA$1),"")</f>
        <v/>
      </c>
      <c r="AUC33" s="255" t="str">
        <f t="shared" si="75"/>
        <v>USA</v>
      </c>
      <c r="AUD33" s="255" t="str">
        <f ca="1">IF(OFFSET('All Players'!$AA40,0,AUC$1)&lt;&gt;"",OFFSET('All Players'!$AA40,0,AUC$1),"")</f>
        <v/>
      </c>
      <c r="AUE33" s="255" t="str">
        <f ca="1">IF(OFFSET('All Players'!$AC40,0,AUD$1)&lt;&gt;"",OFFSET('All Players'!$AC40,0,AUD$1),"")</f>
        <v/>
      </c>
      <c r="AUF33" s="255">
        <f t="shared" ca="1" si="76"/>
        <v>0</v>
      </c>
      <c r="AUG33" s="255">
        <f t="shared" ca="1" si="77"/>
        <v>0</v>
      </c>
      <c r="AUH33" s="255">
        <f t="shared" ca="1" si="78"/>
        <v>0</v>
      </c>
      <c r="AUI33" s="255">
        <f t="shared" ca="1" si="79"/>
        <v>0</v>
      </c>
      <c r="AUJ33" s="255" t="str">
        <f t="shared" ca="1" si="80"/>
        <v/>
      </c>
      <c r="AUK33" s="255" t="str">
        <f t="shared" ca="1" si="81"/>
        <v/>
      </c>
      <c r="AZF33" s="255">
        <v>31</v>
      </c>
      <c r="AZG33" s="255" t="str">
        <f t="shared" si="82"/>
        <v>South Africa</v>
      </c>
      <c r="AZH33" s="255" t="str">
        <f ca="1">IF(OFFSET('All Players'!$W40,0,AZH$1)&lt;&gt;"",OFFSET('All Players'!$W40,0,AZH$1),"")</f>
        <v/>
      </c>
      <c r="AZI33" s="255" t="str">
        <f ca="1">IF(OFFSET('All Players'!$Y40,0,AZH$1)&lt;&gt;"",OFFSET('All Players'!$Y40,0,AZH$1),"")</f>
        <v/>
      </c>
      <c r="AZJ33" s="255" t="str">
        <f t="shared" si="83"/>
        <v>USA</v>
      </c>
      <c r="AZK33" s="255" t="str">
        <f ca="1">IF(OFFSET('All Players'!$AA40,0,AZJ$1)&lt;&gt;"",OFFSET('All Players'!$AA40,0,AZJ$1),"")</f>
        <v/>
      </c>
      <c r="AZL33" s="255" t="str">
        <f ca="1">IF(OFFSET('All Players'!$AC40,0,AZK$1)&lt;&gt;"",OFFSET('All Players'!$AC40,0,AZK$1),"")</f>
        <v/>
      </c>
      <c r="AZM33" s="255">
        <f t="shared" ca="1" si="84"/>
        <v>0</v>
      </c>
      <c r="AZN33" s="255">
        <f t="shared" ca="1" si="85"/>
        <v>0</v>
      </c>
      <c r="AZO33" s="255">
        <f t="shared" ca="1" si="86"/>
        <v>0</v>
      </c>
      <c r="AZP33" s="255">
        <f t="shared" ca="1" si="87"/>
        <v>0</v>
      </c>
      <c r="AZQ33" s="255" t="str">
        <f t="shared" ca="1" si="88"/>
        <v/>
      </c>
      <c r="AZR33" s="255" t="str">
        <f t="shared" ca="1" si="89"/>
        <v/>
      </c>
      <c r="BEM33" s="255">
        <v>31</v>
      </c>
      <c r="BEN33" s="255" t="str">
        <f t="shared" si="90"/>
        <v>South Africa</v>
      </c>
      <c r="BEO33" s="255" t="str">
        <f ca="1">IF(OFFSET('All Players'!$W40,0,BEO$1)&lt;&gt;"",OFFSET('All Players'!$W40,0,BEO$1),"")</f>
        <v/>
      </c>
      <c r="BEP33" s="255" t="str">
        <f ca="1">IF(OFFSET('All Players'!$Y40,0,BEO$1)&lt;&gt;"",OFFSET('All Players'!$Y40,0,BEO$1),"")</f>
        <v/>
      </c>
      <c r="BEQ33" s="255" t="str">
        <f t="shared" si="91"/>
        <v>USA</v>
      </c>
      <c r="BER33" s="255" t="str">
        <f ca="1">IF(OFFSET('All Players'!$AA40,0,BEQ$1)&lt;&gt;"",OFFSET('All Players'!$AA40,0,BEQ$1),"")</f>
        <v/>
      </c>
      <c r="BES33" s="255" t="str">
        <f ca="1">IF(OFFSET('All Players'!$AC40,0,BER$1)&lt;&gt;"",OFFSET('All Players'!$AC40,0,BER$1),"")</f>
        <v/>
      </c>
      <c r="BET33" s="255">
        <f t="shared" ca="1" si="92"/>
        <v>0</v>
      </c>
      <c r="BEU33" s="255">
        <f t="shared" ca="1" si="93"/>
        <v>0</v>
      </c>
      <c r="BEV33" s="255">
        <f t="shared" ca="1" si="94"/>
        <v>0</v>
      </c>
      <c r="BEW33" s="255">
        <f t="shared" ca="1" si="95"/>
        <v>0</v>
      </c>
      <c r="BEX33" s="255" t="str">
        <f t="shared" ca="1" si="96"/>
        <v/>
      </c>
      <c r="BEY33" s="255" t="str">
        <f t="shared" ca="1" si="97"/>
        <v/>
      </c>
      <c r="BJT33" s="255">
        <v>31</v>
      </c>
      <c r="BJU33" s="255" t="str">
        <f t="shared" si="98"/>
        <v>South Africa</v>
      </c>
      <c r="BJV33" s="255" t="str">
        <f ca="1">IF(OFFSET('All Players'!$W40,0,BJV$1)&lt;&gt;"",OFFSET('All Players'!$W40,0,BJV$1),"")</f>
        <v/>
      </c>
      <c r="BJW33" s="255" t="str">
        <f ca="1">IF(OFFSET('All Players'!$Y40,0,BJV$1)&lt;&gt;"",OFFSET('All Players'!$Y40,0,BJV$1),"")</f>
        <v/>
      </c>
      <c r="BJX33" s="255" t="str">
        <f t="shared" si="99"/>
        <v>USA</v>
      </c>
      <c r="BJY33" s="255" t="str">
        <f ca="1">IF(OFFSET('All Players'!$AA40,0,BJX$1)&lt;&gt;"",OFFSET('All Players'!$AA40,0,BJX$1),"")</f>
        <v/>
      </c>
      <c r="BJZ33" s="255" t="str">
        <f ca="1">IF(OFFSET('All Players'!$AC40,0,BJY$1)&lt;&gt;"",OFFSET('All Players'!$AC40,0,BJY$1),"")</f>
        <v/>
      </c>
      <c r="BKA33" s="255">
        <f t="shared" ca="1" si="100"/>
        <v>0</v>
      </c>
      <c r="BKB33" s="255">
        <f t="shared" ca="1" si="101"/>
        <v>0</v>
      </c>
      <c r="BKC33" s="255">
        <f t="shared" ca="1" si="102"/>
        <v>0</v>
      </c>
      <c r="BKD33" s="255">
        <f t="shared" ca="1" si="103"/>
        <v>0</v>
      </c>
      <c r="BKE33" s="255" t="str">
        <f t="shared" ca="1" si="104"/>
        <v/>
      </c>
      <c r="BKF33" s="255" t="str">
        <f t="shared" ca="1" si="105"/>
        <v/>
      </c>
      <c r="BPA33" s="255">
        <v>31</v>
      </c>
      <c r="BPB33" s="255" t="str">
        <f t="shared" si="106"/>
        <v>South Africa</v>
      </c>
      <c r="BPC33" s="255" t="str">
        <f ca="1">IF(OFFSET('All Players'!$W40,0,BPC$1)&lt;&gt;"",OFFSET('All Players'!$W40,0,BPC$1),"")</f>
        <v/>
      </c>
      <c r="BPD33" s="255" t="str">
        <f ca="1">IF(OFFSET('All Players'!$Y40,0,BPC$1)&lt;&gt;"",OFFSET('All Players'!$Y40,0,BPC$1),"")</f>
        <v/>
      </c>
      <c r="BPE33" s="255" t="str">
        <f t="shared" si="107"/>
        <v>USA</v>
      </c>
      <c r="BPF33" s="255" t="str">
        <f ca="1">IF(OFFSET('All Players'!$AA40,0,BPE$1)&lt;&gt;"",OFFSET('All Players'!$AA40,0,BPE$1),"")</f>
        <v/>
      </c>
      <c r="BPG33" s="255" t="str">
        <f ca="1">IF(OFFSET('All Players'!$AC40,0,BPF$1)&lt;&gt;"",OFFSET('All Players'!$AC40,0,BPF$1),"")</f>
        <v/>
      </c>
      <c r="BPH33" s="255">
        <f t="shared" ca="1" si="108"/>
        <v>0</v>
      </c>
      <c r="BPI33" s="255">
        <f t="shared" ca="1" si="109"/>
        <v>0</v>
      </c>
      <c r="BPJ33" s="255">
        <f t="shared" ca="1" si="110"/>
        <v>0</v>
      </c>
      <c r="BPK33" s="255">
        <f t="shared" ca="1" si="111"/>
        <v>0</v>
      </c>
      <c r="BPL33" s="255" t="str">
        <f t="shared" ca="1" si="112"/>
        <v/>
      </c>
      <c r="BPM33" s="255" t="str">
        <f t="shared" ca="1" si="113"/>
        <v/>
      </c>
      <c r="BUH33" s="255">
        <v>31</v>
      </c>
      <c r="BUI33" s="255" t="str">
        <f t="shared" si="114"/>
        <v>South Africa</v>
      </c>
      <c r="BUJ33" s="255" t="str">
        <f ca="1">IF(OFFSET('All Players'!$W40,0,BUJ$1)&lt;&gt;"",OFFSET('All Players'!$W40,0,BUJ$1),"")</f>
        <v/>
      </c>
      <c r="BUK33" s="255" t="str">
        <f ca="1">IF(OFFSET('All Players'!$Y40,0,BUJ$1)&lt;&gt;"",OFFSET('All Players'!$Y40,0,BUJ$1),"")</f>
        <v/>
      </c>
      <c r="BUL33" s="255" t="str">
        <f t="shared" si="115"/>
        <v>USA</v>
      </c>
      <c r="BUM33" s="255" t="str">
        <f ca="1">IF(OFFSET('All Players'!$AA40,0,BUL$1)&lt;&gt;"",OFFSET('All Players'!$AA40,0,BUL$1),"")</f>
        <v/>
      </c>
      <c r="BUN33" s="255" t="str">
        <f ca="1">IF(OFFSET('All Players'!$AC40,0,BUM$1)&lt;&gt;"",OFFSET('All Players'!$AC40,0,BUM$1),"")</f>
        <v/>
      </c>
      <c r="BUO33" s="255">
        <f t="shared" ca="1" si="116"/>
        <v>0</v>
      </c>
      <c r="BUP33" s="255">
        <f t="shared" ca="1" si="117"/>
        <v>0</v>
      </c>
      <c r="BUQ33" s="255">
        <f t="shared" ca="1" si="118"/>
        <v>0</v>
      </c>
      <c r="BUR33" s="255">
        <f t="shared" ca="1" si="119"/>
        <v>0</v>
      </c>
      <c r="BUS33" s="255" t="str">
        <f t="shared" ca="1" si="120"/>
        <v/>
      </c>
      <c r="BUT33" s="255" t="str">
        <f t="shared" ca="1" si="121"/>
        <v/>
      </c>
      <c r="BZO33" s="255">
        <v>31</v>
      </c>
      <c r="BZP33" s="255" t="str">
        <f t="shared" si="122"/>
        <v>South Africa</v>
      </c>
      <c r="BZQ33" s="255" t="str">
        <f ca="1">IF(OFFSET('All Players'!$W40,0,BZQ$1)&lt;&gt;"",OFFSET('All Players'!$W40,0,BZQ$1),"")</f>
        <v/>
      </c>
      <c r="BZR33" s="255" t="str">
        <f ca="1">IF(OFFSET('All Players'!$Y40,0,BZQ$1)&lt;&gt;"",OFFSET('All Players'!$Y40,0,BZQ$1),"")</f>
        <v/>
      </c>
      <c r="BZS33" s="255" t="str">
        <f t="shared" si="123"/>
        <v>USA</v>
      </c>
      <c r="BZT33" s="255" t="str">
        <f ca="1">IF(OFFSET('All Players'!$AA40,0,BZS$1)&lt;&gt;"",OFFSET('All Players'!$AA40,0,BZS$1),"")</f>
        <v/>
      </c>
      <c r="BZU33" s="255" t="str">
        <f ca="1">IF(OFFSET('All Players'!$AC40,0,BZT$1)&lt;&gt;"",OFFSET('All Players'!$AC40,0,BZT$1),"")</f>
        <v/>
      </c>
      <c r="BZV33" s="255">
        <f t="shared" ca="1" si="124"/>
        <v>0</v>
      </c>
      <c r="BZW33" s="255">
        <f t="shared" ca="1" si="125"/>
        <v>0</v>
      </c>
      <c r="BZX33" s="255">
        <f t="shared" ca="1" si="126"/>
        <v>0</v>
      </c>
      <c r="BZY33" s="255">
        <f t="shared" ca="1" si="127"/>
        <v>0</v>
      </c>
      <c r="BZZ33" s="255" t="str">
        <f t="shared" ca="1" si="128"/>
        <v/>
      </c>
      <c r="CAA33" s="255" t="str">
        <f t="shared" ca="1" si="129"/>
        <v/>
      </c>
      <c r="CEV33" s="255">
        <v>31</v>
      </c>
      <c r="CEW33" s="255" t="str">
        <f t="shared" si="130"/>
        <v>South Africa</v>
      </c>
      <c r="CEX33" s="255" t="str">
        <f ca="1">IF(OFFSET('All Players'!$W40,0,CEX$1)&lt;&gt;"",OFFSET('All Players'!$W40,0,CEX$1),"")</f>
        <v/>
      </c>
      <c r="CEY33" s="255" t="str">
        <f ca="1">IF(OFFSET('All Players'!$Y40,0,CEX$1)&lt;&gt;"",OFFSET('All Players'!$Y40,0,CEX$1),"")</f>
        <v/>
      </c>
      <c r="CEZ33" s="255" t="str">
        <f t="shared" si="131"/>
        <v>USA</v>
      </c>
      <c r="CFA33" s="255" t="str">
        <f ca="1">IF(OFFSET('All Players'!$AA40,0,CEZ$1)&lt;&gt;"",OFFSET('All Players'!$AA40,0,CEZ$1),"")</f>
        <v/>
      </c>
      <c r="CFB33" s="255" t="str">
        <f ca="1">IF(OFFSET('All Players'!$AC40,0,CFA$1)&lt;&gt;"",OFFSET('All Players'!$AC40,0,CFA$1),"")</f>
        <v/>
      </c>
      <c r="CFC33" s="255">
        <f t="shared" ca="1" si="132"/>
        <v>0</v>
      </c>
      <c r="CFD33" s="255">
        <f t="shared" ca="1" si="133"/>
        <v>0</v>
      </c>
      <c r="CFE33" s="255">
        <f t="shared" ca="1" si="134"/>
        <v>0</v>
      </c>
      <c r="CFF33" s="255">
        <f t="shared" ca="1" si="135"/>
        <v>0</v>
      </c>
      <c r="CFG33" s="255" t="str">
        <f t="shared" ca="1" si="136"/>
        <v/>
      </c>
      <c r="CFH33" s="255" t="str">
        <f t="shared" ca="1" si="137"/>
        <v/>
      </c>
    </row>
    <row r="34" spans="2:959 1084:2192" x14ac:dyDescent="0.2">
      <c r="B34" s="255" t="s">
        <v>38</v>
      </c>
      <c r="C34" s="255" t="s">
        <v>36</v>
      </c>
      <c r="DU34" s="255">
        <v>32</v>
      </c>
      <c r="DV34" s="255" t="str">
        <f>Tournament!H44</f>
        <v>Namibia</v>
      </c>
      <c r="DW34" s="255">
        <f>IF(AND(Tournament!J44&lt;&gt;"",Tournament!L44&lt;&gt;""),Tournament!J44,0)</f>
        <v>16</v>
      </c>
      <c r="DX34" s="255">
        <f>IF(AND(Tournament!L44&lt;&gt;"",Tournament!J44&lt;&gt;""),Tournament!L44,0)</f>
        <v>17</v>
      </c>
      <c r="DY34" s="255" t="str">
        <f>Tournament!N44</f>
        <v>Georgia</v>
      </c>
      <c r="DZ34" s="255">
        <f>IF(Tournament!O44&lt;&gt;"",Tournament!O44,0)</f>
        <v>1</v>
      </c>
      <c r="EA34" s="255">
        <f>IF(Tournament!Q44&lt;&gt;"",Tournament!Q44,0)</f>
        <v>2</v>
      </c>
      <c r="EB34" s="255">
        <f>IF(DW34&lt;&gt;"",IF(Tournament!O44&gt;3,1,0),0)</f>
        <v>0</v>
      </c>
      <c r="EC34" s="255">
        <f>IF(DX34&lt;&gt;"",IF(Tournament!Q44&gt;3,1,0),0)</f>
        <v>0</v>
      </c>
      <c r="ED34" s="255">
        <f t="shared" si="15"/>
        <v>1</v>
      </c>
      <c r="EE34" s="255">
        <f t="shared" si="16"/>
        <v>0</v>
      </c>
      <c r="EF34" s="255" t="str">
        <f>IF(AND(Tournament!J44&lt;&gt;"",Tournament!L44&lt;&gt;""),IF(DW34&gt;DX34,"W",IF(DW34=DX34,"D","L")),"")</f>
        <v>L</v>
      </c>
      <c r="EG34" s="255" t="str">
        <f t="shared" si="17"/>
        <v>W</v>
      </c>
      <c r="JB34" s="255">
        <v>32</v>
      </c>
      <c r="JC34" s="255" t="str">
        <f t="shared" si="18"/>
        <v>Namibia</v>
      </c>
      <c r="JD34" s="255" t="str">
        <f ca="1">IF(OFFSET('All Players'!$W41,0,JD$1)&lt;&gt;"",OFFSET('All Players'!$W41,0,JD$1),"")</f>
        <v/>
      </c>
      <c r="JE34" s="255" t="str">
        <f ca="1">IF(OFFSET('All Players'!$Y41,0,JD$1)&lt;&gt;"",OFFSET('All Players'!$Y41,0,JD$1),"")</f>
        <v/>
      </c>
      <c r="JF34" s="255" t="str">
        <f t="shared" si="19"/>
        <v>Georgia</v>
      </c>
      <c r="JG34" s="255" t="str">
        <f ca="1">IF(OFFSET('All Players'!$AA41,0,JF$1)&lt;&gt;"",OFFSET('All Players'!$AA41,0,JF$1),"")</f>
        <v/>
      </c>
      <c r="JH34" s="255" t="str">
        <f ca="1">IF(OFFSET('All Players'!$AC41,0,JG$1)&lt;&gt;"",OFFSET('All Players'!$AC41,0,JG$1),"")</f>
        <v/>
      </c>
      <c r="JI34" s="255">
        <f t="shared" ca="1" si="20"/>
        <v>0</v>
      </c>
      <c r="JJ34" s="255">
        <f t="shared" ca="1" si="21"/>
        <v>0</v>
      </c>
      <c r="JK34" s="255">
        <f t="shared" ca="1" si="22"/>
        <v>0</v>
      </c>
      <c r="JL34" s="255">
        <f t="shared" ca="1" si="23"/>
        <v>0</v>
      </c>
      <c r="JM34" s="255" t="str">
        <f t="shared" ca="1" si="24"/>
        <v/>
      </c>
      <c r="JN34" s="255" t="str">
        <f t="shared" ca="1" si="25"/>
        <v/>
      </c>
      <c r="OI34" s="255">
        <v>32</v>
      </c>
      <c r="OJ34" s="255" t="str">
        <f t="shared" si="26"/>
        <v>Namibia</v>
      </c>
      <c r="OK34" s="255" t="str">
        <f ca="1">IF(OFFSET('All Players'!$W41,0,OK$1)&lt;&gt;"",OFFSET('All Players'!$W41,0,OK$1),"")</f>
        <v/>
      </c>
      <c r="OL34" s="255" t="str">
        <f ca="1">IF(OFFSET('All Players'!$Y41,0,OK$1)&lt;&gt;"",OFFSET('All Players'!$Y41,0,OK$1),"")</f>
        <v/>
      </c>
      <c r="OM34" s="255" t="str">
        <f t="shared" si="27"/>
        <v>Georgia</v>
      </c>
      <c r="ON34" s="255" t="str">
        <f ca="1">IF(OFFSET('All Players'!$AA41,0,OM$1)&lt;&gt;"",OFFSET('All Players'!$AA41,0,OM$1),"")</f>
        <v/>
      </c>
      <c r="OO34" s="255" t="str">
        <f ca="1">IF(OFFSET('All Players'!$AC41,0,ON$1)&lt;&gt;"",OFFSET('All Players'!$AC41,0,ON$1),"")</f>
        <v/>
      </c>
      <c r="OP34" s="255">
        <f t="shared" ca="1" si="28"/>
        <v>0</v>
      </c>
      <c r="OQ34" s="255">
        <f t="shared" ca="1" si="29"/>
        <v>0</v>
      </c>
      <c r="OR34" s="255">
        <f t="shared" ca="1" si="30"/>
        <v>0</v>
      </c>
      <c r="OS34" s="255">
        <f t="shared" ca="1" si="31"/>
        <v>0</v>
      </c>
      <c r="OT34" s="255" t="str">
        <f t="shared" ca="1" si="32"/>
        <v/>
      </c>
      <c r="OU34" s="255" t="str">
        <f t="shared" ca="1" si="33"/>
        <v/>
      </c>
      <c r="TP34" s="255">
        <v>32</v>
      </c>
      <c r="TQ34" s="255" t="str">
        <f t="shared" si="34"/>
        <v>Namibia</v>
      </c>
      <c r="TR34" s="255" t="str">
        <f ca="1">IF(OFFSET('All Players'!$W41,0,TR$1)&lt;&gt;"",OFFSET('All Players'!$W41,0,TR$1),"")</f>
        <v/>
      </c>
      <c r="TS34" s="255" t="str">
        <f ca="1">IF(OFFSET('All Players'!$Y41,0,TR$1)&lt;&gt;"",OFFSET('All Players'!$Y41,0,TR$1),"")</f>
        <v/>
      </c>
      <c r="TT34" s="255" t="str">
        <f t="shared" si="35"/>
        <v>Georgia</v>
      </c>
      <c r="TU34" s="255" t="str">
        <f ca="1">IF(OFFSET('All Players'!$AA41,0,TT$1)&lt;&gt;"",OFFSET('All Players'!$AA41,0,TT$1),"")</f>
        <v/>
      </c>
      <c r="TV34" s="255" t="str">
        <f ca="1">IF(OFFSET('All Players'!$AC41,0,TU$1)&lt;&gt;"",OFFSET('All Players'!$AC41,0,TU$1),"")</f>
        <v/>
      </c>
      <c r="TW34" s="255">
        <f t="shared" ca="1" si="36"/>
        <v>0</v>
      </c>
      <c r="TX34" s="255">
        <f t="shared" ca="1" si="37"/>
        <v>0</v>
      </c>
      <c r="TY34" s="255">
        <f t="shared" ca="1" si="38"/>
        <v>0</v>
      </c>
      <c r="TZ34" s="255">
        <f t="shared" ca="1" si="39"/>
        <v>0</v>
      </c>
      <c r="UA34" s="255" t="str">
        <f t="shared" ca="1" si="40"/>
        <v/>
      </c>
      <c r="UB34" s="255" t="str">
        <f t="shared" ca="1" si="41"/>
        <v/>
      </c>
      <c r="YW34" s="255">
        <v>32</v>
      </c>
      <c r="YX34" s="255" t="str">
        <f t="shared" si="42"/>
        <v>Namibia</v>
      </c>
      <c r="YY34" s="255" t="str">
        <f ca="1">IF(OFFSET('All Players'!$W41,0,YY$1)&lt;&gt;"",OFFSET('All Players'!$W41,0,YY$1),"")</f>
        <v/>
      </c>
      <c r="YZ34" s="255" t="str">
        <f ca="1">IF(OFFSET('All Players'!$Y41,0,YY$1)&lt;&gt;"",OFFSET('All Players'!$Y41,0,YY$1),"")</f>
        <v/>
      </c>
      <c r="ZA34" s="255" t="str">
        <f t="shared" si="43"/>
        <v>Georgia</v>
      </c>
      <c r="ZB34" s="255" t="str">
        <f ca="1">IF(OFFSET('All Players'!$AA41,0,ZA$1)&lt;&gt;"",OFFSET('All Players'!$AA41,0,ZA$1),"")</f>
        <v/>
      </c>
      <c r="ZC34" s="255" t="str">
        <f ca="1">IF(OFFSET('All Players'!$AC41,0,ZB$1)&lt;&gt;"",OFFSET('All Players'!$AC41,0,ZB$1),"")</f>
        <v/>
      </c>
      <c r="ZD34" s="255">
        <f t="shared" ca="1" si="44"/>
        <v>0</v>
      </c>
      <c r="ZE34" s="255">
        <f t="shared" ca="1" si="45"/>
        <v>0</v>
      </c>
      <c r="ZF34" s="255">
        <f t="shared" ca="1" si="46"/>
        <v>0</v>
      </c>
      <c r="ZG34" s="255">
        <f t="shared" ca="1" si="47"/>
        <v>0</v>
      </c>
      <c r="ZH34" s="255" t="str">
        <f t="shared" ca="1" si="48"/>
        <v/>
      </c>
      <c r="ZI34" s="255" t="str">
        <f t="shared" ca="1" si="49"/>
        <v/>
      </c>
      <c r="AED34" s="255">
        <v>32</v>
      </c>
      <c r="AEE34" s="255" t="str">
        <f t="shared" si="50"/>
        <v>Namibia</v>
      </c>
      <c r="AEF34" s="255" t="str">
        <f ca="1">IF(OFFSET('All Players'!$W41,0,AEF$1)&lt;&gt;"",OFFSET('All Players'!$W41,0,AEF$1),"")</f>
        <v/>
      </c>
      <c r="AEG34" s="255" t="str">
        <f ca="1">IF(OFFSET('All Players'!$Y41,0,AEF$1)&lt;&gt;"",OFFSET('All Players'!$Y41,0,AEF$1),"")</f>
        <v/>
      </c>
      <c r="AEH34" s="255" t="str">
        <f t="shared" si="51"/>
        <v>Georgia</v>
      </c>
      <c r="AEI34" s="255" t="str">
        <f ca="1">IF(OFFSET('All Players'!$AA41,0,AEH$1)&lt;&gt;"",OFFSET('All Players'!$AA41,0,AEH$1),"")</f>
        <v/>
      </c>
      <c r="AEJ34" s="255" t="str">
        <f ca="1">IF(OFFSET('All Players'!$AC41,0,AEI$1)&lt;&gt;"",OFFSET('All Players'!$AC41,0,AEI$1),"")</f>
        <v/>
      </c>
      <c r="AEK34" s="255">
        <f t="shared" ca="1" si="52"/>
        <v>0</v>
      </c>
      <c r="AEL34" s="255">
        <f t="shared" ca="1" si="53"/>
        <v>0</v>
      </c>
      <c r="AEM34" s="255">
        <f t="shared" ca="1" si="54"/>
        <v>0</v>
      </c>
      <c r="AEN34" s="255">
        <f t="shared" ca="1" si="55"/>
        <v>0</v>
      </c>
      <c r="AEO34" s="255" t="str">
        <f t="shared" ca="1" si="56"/>
        <v/>
      </c>
      <c r="AEP34" s="255" t="str">
        <f t="shared" ca="1" si="57"/>
        <v/>
      </c>
      <c r="AJK34" s="255">
        <v>32</v>
      </c>
      <c r="AJL34" s="255" t="str">
        <f t="shared" si="58"/>
        <v>Namibia</v>
      </c>
      <c r="AJM34" s="255" t="str">
        <f ca="1">IF(OFFSET('All Players'!$W41,0,AJM$1)&lt;&gt;"",OFFSET('All Players'!$W41,0,AJM$1),"")</f>
        <v/>
      </c>
      <c r="AJN34" s="255" t="str">
        <f ca="1">IF(OFFSET('All Players'!$Y41,0,AJM$1)&lt;&gt;"",OFFSET('All Players'!$Y41,0,AJM$1),"")</f>
        <v/>
      </c>
      <c r="AJO34" s="255" t="str">
        <f t="shared" si="59"/>
        <v>Georgia</v>
      </c>
      <c r="AJP34" s="255" t="str">
        <f ca="1">IF(OFFSET('All Players'!$AA41,0,AJO$1)&lt;&gt;"",OFFSET('All Players'!$AA41,0,AJO$1),"")</f>
        <v/>
      </c>
      <c r="AJQ34" s="255" t="str">
        <f ca="1">IF(OFFSET('All Players'!$AC41,0,AJP$1)&lt;&gt;"",OFFSET('All Players'!$AC41,0,AJP$1),"")</f>
        <v/>
      </c>
      <c r="AJR34" s="255">
        <f t="shared" ca="1" si="60"/>
        <v>0</v>
      </c>
      <c r="AJS34" s="255">
        <f t="shared" ca="1" si="61"/>
        <v>0</v>
      </c>
      <c r="AJT34" s="255">
        <f t="shared" ca="1" si="62"/>
        <v>0</v>
      </c>
      <c r="AJU34" s="255">
        <f t="shared" ca="1" si="63"/>
        <v>0</v>
      </c>
      <c r="AJV34" s="255" t="str">
        <f t="shared" ca="1" si="64"/>
        <v/>
      </c>
      <c r="AJW34" s="255" t="str">
        <f t="shared" ca="1" si="65"/>
        <v/>
      </c>
      <c r="AOR34" s="255">
        <v>32</v>
      </c>
      <c r="AOS34" s="255" t="str">
        <f t="shared" si="66"/>
        <v>Namibia</v>
      </c>
      <c r="AOT34" s="255" t="str">
        <f ca="1">IF(OFFSET('All Players'!$W41,0,AOT$1)&lt;&gt;"",OFFSET('All Players'!$W41,0,AOT$1),"")</f>
        <v/>
      </c>
      <c r="AOU34" s="255" t="str">
        <f ca="1">IF(OFFSET('All Players'!$Y41,0,AOT$1)&lt;&gt;"",OFFSET('All Players'!$Y41,0,AOT$1),"")</f>
        <v/>
      </c>
      <c r="AOV34" s="255" t="str">
        <f t="shared" si="67"/>
        <v>Georgia</v>
      </c>
      <c r="AOW34" s="255" t="str">
        <f ca="1">IF(OFFSET('All Players'!$AA41,0,AOV$1)&lt;&gt;"",OFFSET('All Players'!$AA41,0,AOV$1),"")</f>
        <v/>
      </c>
      <c r="AOX34" s="255" t="str">
        <f ca="1">IF(OFFSET('All Players'!$AC41,0,AOW$1)&lt;&gt;"",OFFSET('All Players'!$AC41,0,AOW$1),"")</f>
        <v/>
      </c>
      <c r="AOY34" s="255">
        <f t="shared" ca="1" si="68"/>
        <v>0</v>
      </c>
      <c r="AOZ34" s="255">
        <f t="shared" ca="1" si="69"/>
        <v>0</v>
      </c>
      <c r="APA34" s="255">
        <f t="shared" ca="1" si="70"/>
        <v>0</v>
      </c>
      <c r="APB34" s="255">
        <f t="shared" ca="1" si="71"/>
        <v>0</v>
      </c>
      <c r="APC34" s="255" t="str">
        <f t="shared" ca="1" si="72"/>
        <v/>
      </c>
      <c r="APD34" s="255" t="str">
        <f t="shared" ca="1" si="73"/>
        <v/>
      </c>
      <c r="ATY34" s="255">
        <v>32</v>
      </c>
      <c r="ATZ34" s="255" t="str">
        <f t="shared" si="74"/>
        <v>Namibia</v>
      </c>
      <c r="AUA34" s="255" t="str">
        <f ca="1">IF(OFFSET('All Players'!$W41,0,AUA$1)&lt;&gt;"",OFFSET('All Players'!$W41,0,AUA$1),"")</f>
        <v/>
      </c>
      <c r="AUB34" s="255" t="str">
        <f ca="1">IF(OFFSET('All Players'!$Y41,0,AUA$1)&lt;&gt;"",OFFSET('All Players'!$Y41,0,AUA$1),"")</f>
        <v/>
      </c>
      <c r="AUC34" s="255" t="str">
        <f t="shared" si="75"/>
        <v>Georgia</v>
      </c>
      <c r="AUD34" s="255" t="str">
        <f ca="1">IF(OFFSET('All Players'!$AA41,0,AUC$1)&lt;&gt;"",OFFSET('All Players'!$AA41,0,AUC$1),"")</f>
        <v/>
      </c>
      <c r="AUE34" s="255" t="str">
        <f ca="1">IF(OFFSET('All Players'!$AC41,0,AUD$1)&lt;&gt;"",OFFSET('All Players'!$AC41,0,AUD$1),"")</f>
        <v/>
      </c>
      <c r="AUF34" s="255">
        <f t="shared" ca="1" si="76"/>
        <v>0</v>
      </c>
      <c r="AUG34" s="255">
        <f t="shared" ca="1" si="77"/>
        <v>0</v>
      </c>
      <c r="AUH34" s="255">
        <f t="shared" ca="1" si="78"/>
        <v>0</v>
      </c>
      <c r="AUI34" s="255">
        <f t="shared" ca="1" si="79"/>
        <v>0</v>
      </c>
      <c r="AUJ34" s="255" t="str">
        <f t="shared" ca="1" si="80"/>
        <v/>
      </c>
      <c r="AUK34" s="255" t="str">
        <f t="shared" ca="1" si="81"/>
        <v/>
      </c>
      <c r="AZF34" s="255">
        <v>32</v>
      </c>
      <c r="AZG34" s="255" t="str">
        <f t="shared" si="82"/>
        <v>Namibia</v>
      </c>
      <c r="AZH34" s="255" t="str">
        <f ca="1">IF(OFFSET('All Players'!$W41,0,AZH$1)&lt;&gt;"",OFFSET('All Players'!$W41,0,AZH$1),"")</f>
        <v/>
      </c>
      <c r="AZI34" s="255" t="str">
        <f ca="1">IF(OFFSET('All Players'!$Y41,0,AZH$1)&lt;&gt;"",OFFSET('All Players'!$Y41,0,AZH$1),"")</f>
        <v/>
      </c>
      <c r="AZJ34" s="255" t="str">
        <f t="shared" si="83"/>
        <v>Georgia</v>
      </c>
      <c r="AZK34" s="255" t="str">
        <f ca="1">IF(OFFSET('All Players'!$AA41,0,AZJ$1)&lt;&gt;"",OFFSET('All Players'!$AA41,0,AZJ$1),"")</f>
        <v/>
      </c>
      <c r="AZL34" s="255" t="str">
        <f ca="1">IF(OFFSET('All Players'!$AC41,0,AZK$1)&lt;&gt;"",OFFSET('All Players'!$AC41,0,AZK$1),"")</f>
        <v/>
      </c>
      <c r="AZM34" s="255">
        <f t="shared" ca="1" si="84"/>
        <v>0</v>
      </c>
      <c r="AZN34" s="255">
        <f t="shared" ca="1" si="85"/>
        <v>0</v>
      </c>
      <c r="AZO34" s="255">
        <f t="shared" ca="1" si="86"/>
        <v>0</v>
      </c>
      <c r="AZP34" s="255">
        <f t="shared" ca="1" si="87"/>
        <v>0</v>
      </c>
      <c r="AZQ34" s="255" t="str">
        <f t="shared" ca="1" si="88"/>
        <v/>
      </c>
      <c r="AZR34" s="255" t="str">
        <f t="shared" ca="1" si="89"/>
        <v/>
      </c>
      <c r="BEM34" s="255">
        <v>32</v>
      </c>
      <c r="BEN34" s="255" t="str">
        <f t="shared" si="90"/>
        <v>Namibia</v>
      </c>
      <c r="BEO34" s="255" t="str">
        <f ca="1">IF(OFFSET('All Players'!$W41,0,BEO$1)&lt;&gt;"",OFFSET('All Players'!$W41,0,BEO$1),"")</f>
        <v/>
      </c>
      <c r="BEP34" s="255" t="str">
        <f ca="1">IF(OFFSET('All Players'!$Y41,0,BEO$1)&lt;&gt;"",OFFSET('All Players'!$Y41,0,BEO$1),"")</f>
        <v/>
      </c>
      <c r="BEQ34" s="255" t="str">
        <f t="shared" si="91"/>
        <v>Georgia</v>
      </c>
      <c r="BER34" s="255" t="str">
        <f ca="1">IF(OFFSET('All Players'!$AA41,0,BEQ$1)&lt;&gt;"",OFFSET('All Players'!$AA41,0,BEQ$1),"")</f>
        <v/>
      </c>
      <c r="BES34" s="255" t="str">
        <f ca="1">IF(OFFSET('All Players'!$AC41,0,BER$1)&lt;&gt;"",OFFSET('All Players'!$AC41,0,BER$1),"")</f>
        <v/>
      </c>
      <c r="BET34" s="255">
        <f t="shared" ca="1" si="92"/>
        <v>0</v>
      </c>
      <c r="BEU34" s="255">
        <f t="shared" ca="1" si="93"/>
        <v>0</v>
      </c>
      <c r="BEV34" s="255">
        <f t="shared" ca="1" si="94"/>
        <v>0</v>
      </c>
      <c r="BEW34" s="255">
        <f t="shared" ca="1" si="95"/>
        <v>0</v>
      </c>
      <c r="BEX34" s="255" t="str">
        <f t="shared" ca="1" si="96"/>
        <v/>
      </c>
      <c r="BEY34" s="255" t="str">
        <f t="shared" ca="1" si="97"/>
        <v/>
      </c>
      <c r="BJT34" s="255">
        <v>32</v>
      </c>
      <c r="BJU34" s="255" t="str">
        <f t="shared" si="98"/>
        <v>Namibia</v>
      </c>
      <c r="BJV34" s="255" t="str">
        <f ca="1">IF(OFFSET('All Players'!$W41,0,BJV$1)&lt;&gt;"",OFFSET('All Players'!$W41,0,BJV$1),"")</f>
        <v/>
      </c>
      <c r="BJW34" s="255" t="str">
        <f ca="1">IF(OFFSET('All Players'!$Y41,0,BJV$1)&lt;&gt;"",OFFSET('All Players'!$Y41,0,BJV$1),"")</f>
        <v/>
      </c>
      <c r="BJX34" s="255" t="str">
        <f t="shared" si="99"/>
        <v>Georgia</v>
      </c>
      <c r="BJY34" s="255" t="str">
        <f ca="1">IF(OFFSET('All Players'!$AA41,0,BJX$1)&lt;&gt;"",OFFSET('All Players'!$AA41,0,BJX$1),"")</f>
        <v/>
      </c>
      <c r="BJZ34" s="255" t="str">
        <f ca="1">IF(OFFSET('All Players'!$AC41,0,BJY$1)&lt;&gt;"",OFFSET('All Players'!$AC41,0,BJY$1),"")</f>
        <v/>
      </c>
      <c r="BKA34" s="255">
        <f t="shared" ca="1" si="100"/>
        <v>0</v>
      </c>
      <c r="BKB34" s="255">
        <f t="shared" ca="1" si="101"/>
        <v>0</v>
      </c>
      <c r="BKC34" s="255">
        <f t="shared" ca="1" si="102"/>
        <v>0</v>
      </c>
      <c r="BKD34" s="255">
        <f t="shared" ca="1" si="103"/>
        <v>0</v>
      </c>
      <c r="BKE34" s="255" t="str">
        <f t="shared" ca="1" si="104"/>
        <v/>
      </c>
      <c r="BKF34" s="255" t="str">
        <f t="shared" ca="1" si="105"/>
        <v/>
      </c>
      <c r="BPA34" s="255">
        <v>32</v>
      </c>
      <c r="BPB34" s="255" t="str">
        <f t="shared" si="106"/>
        <v>Namibia</v>
      </c>
      <c r="BPC34" s="255" t="str">
        <f ca="1">IF(OFFSET('All Players'!$W41,0,BPC$1)&lt;&gt;"",OFFSET('All Players'!$W41,0,BPC$1),"")</f>
        <v/>
      </c>
      <c r="BPD34" s="255" t="str">
        <f ca="1">IF(OFFSET('All Players'!$Y41,0,BPC$1)&lt;&gt;"",OFFSET('All Players'!$Y41,0,BPC$1),"")</f>
        <v/>
      </c>
      <c r="BPE34" s="255" t="str">
        <f t="shared" si="107"/>
        <v>Georgia</v>
      </c>
      <c r="BPF34" s="255" t="str">
        <f ca="1">IF(OFFSET('All Players'!$AA41,0,BPE$1)&lt;&gt;"",OFFSET('All Players'!$AA41,0,BPE$1),"")</f>
        <v/>
      </c>
      <c r="BPG34" s="255" t="str">
        <f ca="1">IF(OFFSET('All Players'!$AC41,0,BPF$1)&lt;&gt;"",OFFSET('All Players'!$AC41,0,BPF$1),"")</f>
        <v/>
      </c>
      <c r="BPH34" s="255">
        <f t="shared" ca="1" si="108"/>
        <v>0</v>
      </c>
      <c r="BPI34" s="255">
        <f t="shared" ca="1" si="109"/>
        <v>0</v>
      </c>
      <c r="BPJ34" s="255">
        <f t="shared" ca="1" si="110"/>
        <v>0</v>
      </c>
      <c r="BPK34" s="255">
        <f t="shared" ca="1" si="111"/>
        <v>0</v>
      </c>
      <c r="BPL34" s="255" t="str">
        <f t="shared" ca="1" si="112"/>
        <v/>
      </c>
      <c r="BPM34" s="255" t="str">
        <f t="shared" ca="1" si="113"/>
        <v/>
      </c>
      <c r="BUH34" s="255">
        <v>32</v>
      </c>
      <c r="BUI34" s="255" t="str">
        <f t="shared" si="114"/>
        <v>Namibia</v>
      </c>
      <c r="BUJ34" s="255" t="str">
        <f ca="1">IF(OFFSET('All Players'!$W41,0,BUJ$1)&lt;&gt;"",OFFSET('All Players'!$W41,0,BUJ$1),"")</f>
        <v/>
      </c>
      <c r="BUK34" s="255" t="str">
        <f ca="1">IF(OFFSET('All Players'!$Y41,0,BUJ$1)&lt;&gt;"",OFFSET('All Players'!$Y41,0,BUJ$1),"")</f>
        <v/>
      </c>
      <c r="BUL34" s="255" t="str">
        <f t="shared" si="115"/>
        <v>Georgia</v>
      </c>
      <c r="BUM34" s="255" t="str">
        <f ca="1">IF(OFFSET('All Players'!$AA41,0,BUL$1)&lt;&gt;"",OFFSET('All Players'!$AA41,0,BUL$1),"")</f>
        <v/>
      </c>
      <c r="BUN34" s="255" t="str">
        <f ca="1">IF(OFFSET('All Players'!$AC41,0,BUM$1)&lt;&gt;"",OFFSET('All Players'!$AC41,0,BUM$1),"")</f>
        <v/>
      </c>
      <c r="BUO34" s="255">
        <f t="shared" ca="1" si="116"/>
        <v>0</v>
      </c>
      <c r="BUP34" s="255">
        <f t="shared" ca="1" si="117"/>
        <v>0</v>
      </c>
      <c r="BUQ34" s="255">
        <f t="shared" ca="1" si="118"/>
        <v>0</v>
      </c>
      <c r="BUR34" s="255">
        <f t="shared" ca="1" si="119"/>
        <v>0</v>
      </c>
      <c r="BUS34" s="255" t="str">
        <f t="shared" ca="1" si="120"/>
        <v/>
      </c>
      <c r="BUT34" s="255" t="str">
        <f t="shared" ca="1" si="121"/>
        <v/>
      </c>
      <c r="BZO34" s="255">
        <v>32</v>
      </c>
      <c r="BZP34" s="255" t="str">
        <f t="shared" si="122"/>
        <v>Namibia</v>
      </c>
      <c r="BZQ34" s="255" t="str">
        <f ca="1">IF(OFFSET('All Players'!$W41,0,BZQ$1)&lt;&gt;"",OFFSET('All Players'!$W41,0,BZQ$1),"")</f>
        <v/>
      </c>
      <c r="BZR34" s="255" t="str">
        <f ca="1">IF(OFFSET('All Players'!$Y41,0,BZQ$1)&lt;&gt;"",OFFSET('All Players'!$Y41,0,BZQ$1),"")</f>
        <v/>
      </c>
      <c r="BZS34" s="255" t="str">
        <f t="shared" si="123"/>
        <v>Georgia</v>
      </c>
      <c r="BZT34" s="255" t="str">
        <f ca="1">IF(OFFSET('All Players'!$AA41,0,BZS$1)&lt;&gt;"",OFFSET('All Players'!$AA41,0,BZS$1),"")</f>
        <v/>
      </c>
      <c r="BZU34" s="255" t="str">
        <f ca="1">IF(OFFSET('All Players'!$AC41,0,BZT$1)&lt;&gt;"",OFFSET('All Players'!$AC41,0,BZT$1),"")</f>
        <v/>
      </c>
      <c r="BZV34" s="255">
        <f t="shared" ca="1" si="124"/>
        <v>0</v>
      </c>
      <c r="BZW34" s="255">
        <f t="shared" ca="1" si="125"/>
        <v>0</v>
      </c>
      <c r="BZX34" s="255">
        <f t="shared" ca="1" si="126"/>
        <v>0</v>
      </c>
      <c r="BZY34" s="255">
        <f t="shared" ca="1" si="127"/>
        <v>0</v>
      </c>
      <c r="BZZ34" s="255" t="str">
        <f t="shared" ca="1" si="128"/>
        <v/>
      </c>
      <c r="CAA34" s="255" t="str">
        <f t="shared" ca="1" si="129"/>
        <v/>
      </c>
      <c r="CEV34" s="255">
        <v>32</v>
      </c>
      <c r="CEW34" s="255" t="str">
        <f t="shared" si="130"/>
        <v>Namibia</v>
      </c>
      <c r="CEX34" s="255" t="str">
        <f ca="1">IF(OFFSET('All Players'!$W41,0,CEX$1)&lt;&gt;"",OFFSET('All Players'!$W41,0,CEX$1),"")</f>
        <v/>
      </c>
      <c r="CEY34" s="255" t="str">
        <f ca="1">IF(OFFSET('All Players'!$Y41,0,CEX$1)&lt;&gt;"",OFFSET('All Players'!$Y41,0,CEX$1),"")</f>
        <v/>
      </c>
      <c r="CEZ34" s="255" t="str">
        <f t="shared" si="131"/>
        <v>Georgia</v>
      </c>
      <c r="CFA34" s="255" t="str">
        <f ca="1">IF(OFFSET('All Players'!$AA41,0,CEZ$1)&lt;&gt;"",OFFSET('All Players'!$AA41,0,CEZ$1),"")</f>
        <v/>
      </c>
      <c r="CFB34" s="255" t="str">
        <f ca="1">IF(OFFSET('All Players'!$AC41,0,CFA$1)&lt;&gt;"",OFFSET('All Players'!$AC41,0,CFA$1),"")</f>
        <v/>
      </c>
      <c r="CFC34" s="255">
        <f t="shared" ca="1" si="132"/>
        <v>0</v>
      </c>
      <c r="CFD34" s="255">
        <f t="shared" ca="1" si="133"/>
        <v>0</v>
      </c>
      <c r="CFE34" s="255">
        <f t="shared" ca="1" si="134"/>
        <v>0</v>
      </c>
      <c r="CFF34" s="255">
        <f t="shared" ca="1" si="135"/>
        <v>0</v>
      </c>
      <c r="CFG34" s="255" t="str">
        <f t="shared" ca="1" si="136"/>
        <v/>
      </c>
      <c r="CFH34" s="255" t="str">
        <f t="shared" ca="1" si="137"/>
        <v/>
      </c>
    </row>
    <row r="35" spans="2:959 1084:2192" x14ac:dyDescent="0.2">
      <c r="B35" s="255" t="s">
        <v>4</v>
      </c>
      <c r="C35" s="255" t="s">
        <v>55</v>
      </c>
      <c r="DU35" s="255">
        <v>33</v>
      </c>
      <c r="DV35" s="255" t="str">
        <f>Tournament!H45</f>
        <v>New Zealand</v>
      </c>
      <c r="DW35" s="255">
        <f>IF(AND(Tournament!J45&lt;&gt;"",Tournament!L45&lt;&gt;""),Tournament!J45,0)</f>
        <v>47</v>
      </c>
      <c r="DX35" s="255">
        <f>IF(AND(Tournament!L45&lt;&gt;"",Tournament!J45&lt;&gt;""),Tournament!L45,0)</f>
        <v>9</v>
      </c>
      <c r="DY35" s="255" t="str">
        <f>Tournament!N45</f>
        <v>Tonga</v>
      </c>
      <c r="DZ35" s="255">
        <f>IF(Tournament!O45&lt;&gt;"",Tournament!O45,0)</f>
        <v>7</v>
      </c>
      <c r="EA35" s="255">
        <f>IF(Tournament!Q45&lt;&gt;"",Tournament!Q45,0)</f>
        <v>0</v>
      </c>
      <c r="EB35" s="255">
        <f>IF(DW35&lt;&gt;"",IF(Tournament!O45&gt;3,1,0),0)</f>
        <v>1</v>
      </c>
      <c r="EC35" s="255">
        <f>IF(DX35&lt;&gt;"",IF(Tournament!Q45&gt;3,1,0),0)</f>
        <v>0</v>
      </c>
      <c r="ED35" s="255">
        <f t="shared" si="15"/>
        <v>0</v>
      </c>
      <c r="EE35" s="255">
        <f t="shared" si="16"/>
        <v>0</v>
      </c>
      <c r="EF35" s="255" t="str">
        <f>IF(AND(Tournament!J45&lt;&gt;"",Tournament!L45&lt;&gt;""),IF(DW35&gt;DX35,"W",IF(DW35=DX35,"D","L")),"")</f>
        <v>W</v>
      </c>
      <c r="EG35" s="255" t="str">
        <f t="shared" si="17"/>
        <v>L</v>
      </c>
      <c r="JB35" s="255">
        <v>33</v>
      </c>
      <c r="JC35" s="255" t="str">
        <f t="shared" si="18"/>
        <v>New Zealand</v>
      </c>
      <c r="JD35" s="255" t="str">
        <f ca="1">IF(OFFSET('All Players'!$W42,0,JD$1)&lt;&gt;"",OFFSET('All Players'!$W42,0,JD$1),"")</f>
        <v/>
      </c>
      <c r="JE35" s="255" t="str">
        <f ca="1">IF(OFFSET('All Players'!$Y42,0,JD$1)&lt;&gt;"",OFFSET('All Players'!$Y42,0,JD$1),"")</f>
        <v/>
      </c>
      <c r="JF35" s="255" t="str">
        <f t="shared" si="19"/>
        <v>Tonga</v>
      </c>
      <c r="JG35" s="255" t="str">
        <f ca="1">IF(OFFSET('All Players'!$AA42,0,JF$1)&lt;&gt;"",OFFSET('All Players'!$AA42,0,JF$1),"")</f>
        <v/>
      </c>
      <c r="JH35" s="255" t="str">
        <f ca="1">IF(OFFSET('All Players'!$AC42,0,JG$1)&lt;&gt;"",OFFSET('All Players'!$AC42,0,JG$1),"")</f>
        <v/>
      </c>
      <c r="JI35" s="255">
        <f t="shared" ca="1" si="20"/>
        <v>0</v>
      </c>
      <c r="JJ35" s="255">
        <f t="shared" ca="1" si="21"/>
        <v>0</v>
      </c>
      <c r="JK35" s="255">
        <f t="shared" ca="1" si="22"/>
        <v>0</v>
      </c>
      <c r="JL35" s="255">
        <f t="shared" ca="1" si="23"/>
        <v>0</v>
      </c>
      <c r="JM35" s="255" t="str">
        <f t="shared" ca="1" si="24"/>
        <v/>
      </c>
      <c r="JN35" s="255" t="str">
        <f t="shared" ca="1" si="25"/>
        <v/>
      </c>
      <c r="OI35" s="255">
        <v>33</v>
      </c>
      <c r="OJ35" s="255" t="str">
        <f t="shared" si="26"/>
        <v>New Zealand</v>
      </c>
      <c r="OK35" s="255" t="str">
        <f ca="1">IF(OFFSET('All Players'!$W42,0,OK$1)&lt;&gt;"",OFFSET('All Players'!$W42,0,OK$1),"")</f>
        <v/>
      </c>
      <c r="OL35" s="255" t="str">
        <f ca="1">IF(OFFSET('All Players'!$Y42,0,OK$1)&lt;&gt;"",OFFSET('All Players'!$Y42,0,OK$1),"")</f>
        <v/>
      </c>
      <c r="OM35" s="255" t="str">
        <f t="shared" si="27"/>
        <v>Tonga</v>
      </c>
      <c r="ON35" s="255" t="str">
        <f ca="1">IF(OFFSET('All Players'!$AA42,0,OM$1)&lt;&gt;"",OFFSET('All Players'!$AA42,0,OM$1),"")</f>
        <v/>
      </c>
      <c r="OO35" s="255" t="str">
        <f ca="1">IF(OFFSET('All Players'!$AC42,0,ON$1)&lt;&gt;"",OFFSET('All Players'!$AC42,0,ON$1),"")</f>
        <v/>
      </c>
      <c r="OP35" s="255">
        <f t="shared" ca="1" si="28"/>
        <v>0</v>
      </c>
      <c r="OQ35" s="255">
        <f t="shared" ca="1" si="29"/>
        <v>0</v>
      </c>
      <c r="OR35" s="255">
        <f t="shared" ca="1" si="30"/>
        <v>0</v>
      </c>
      <c r="OS35" s="255">
        <f t="shared" ca="1" si="31"/>
        <v>0</v>
      </c>
      <c r="OT35" s="255" t="str">
        <f t="shared" ca="1" si="32"/>
        <v/>
      </c>
      <c r="OU35" s="255" t="str">
        <f t="shared" ca="1" si="33"/>
        <v/>
      </c>
      <c r="TP35" s="255">
        <v>33</v>
      </c>
      <c r="TQ35" s="255" t="str">
        <f t="shared" si="34"/>
        <v>New Zealand</v>
      </c>
      <c r="TR35" s="255" t="str">
        <f ca="1">IF(OFFSET('All Players'!$W42,0,TR$1)&lt;&gt;"",OFFSET('All Players'!$W42,0,TR$1),"")</f>
        <v/>
      </c>
      <c r="TS35" s="255" t="str">
        <f ca="1">IF(OFFSET('All Players'!$Y42,0,TR$1)&lt;&gt;"",OFFSET('All Players'!$Y42,0,TR$1),"")</f>
        <v/>
      </c>
      <c r="TT35" s="255" t="str">
        <f t="shared" si="35"/>
        <v>Tonga</v>
      </c>
      <c r="TU35" s="255" t="str">
        <f ca="1">IF(OFFSET('All Players'!$AA42,0,TT$1)&lt;&gt;"",OFFSET('All Players'!$AA42,0,TT$1),"")</f>
        <v/>
      </c>
      <c r="TV35" s="255" t="str">
        <f ca="1">IF(OFFSET('All Players'!$AC42,0,TU$1)&lt;&gt;"",OFFSET('All Players'!$AC42,0,TU$1),"")</f>
        <v/>
      </c>
      <c r="TW35" s="255">
        <f t="shared" ca="1" si="36"/>
        <v>0</v>
      </c>
      <c r="TX35" s="255">
        <f t="shared" ca="1" si="37"/>
        <v>0</v>
      </c>
      <c r="TY35" s="255">
        <f t="shared" ca="1" si="38"/>
        <v>0</v>
      </c>
      <c r="TZ35" s="255">
        <f t="shared" ca="1" si="39"/>
        <v>0</v>
      </c>
      <c r="UA35" s="255" t="str">
        <f t="shared" ca="1" si="40"/>
        <v/>
      </c>
      <c r="UB35" s="255" t="str">
        <f t="shared" ca="1" si="41"/>
        <v/>
      </c>
      <c r="YW35" s="255">
        <v>33</v>
      </c>
      <c r="YX35" s="255" t="str">
        <f t="shared" si="42"/>
        <v>New Zealand</v>
      </c>
      <c r="YY35" s="255" t="str">
        <f ca="1">IF(OFFSET('All Players'!$W42,0,YY$1)&lt;&gt;"",OFFSET('All Players'!$W42,0,YY$1),"")</f>
        <v/>
      </c>
      <c r="YZ35" s="255" t="str">
        <f ca="1">IF(OFFSET('All Players'!$Y42,0,YY$1)&lt;&gt;"",OFFSET('All Players'!$Y42,0,YY$1),"")</f>
        <v/>
      </c>
      <c r="ZA35" s="255" t="str">
        <f t="shared" si="43"/>
        <v>Tonga</v>
      </c>
      <c r="ZB35" s="255" t="str">
        <f ca="1">IF(OFFSET('All Players'!$AA42,0,ZA$1)&lt;&gt;"",OFFSET('All Players'!$AA42,0,ZA$1),"")</f>
        <v/>
      </c>
      <c r="ZC35" s="255" t="str">
        <f ca="1">IF(OFFSET('All Players'!$AC42,0,ZB$1)&lt;&gt;"",OFFSET('All Players'!$AC42,0,ZB$1),"")</f>
        <v/>
      </c>
      <c r="ZD35" s="255">
        <f t="shared" ca="1" si="44"/>
        <v>0</v>
      </c>
      <c r="ZE35" s="255">
        <f t="shared" ca="1" si="45"/>
        <v>0</v>
      </c>
      <c r="ZF35" s="255">
        <f t="shared" ca="1" si="46"/>
        <v>0</v>
      </c>
      <c r="ZG35" s="255">
        <f t="shared" ca="1" si="47"/>
        <v>0</v>
      </c>
      <c r="ZH35" s="255" t="str">
        <f t="shared" ca="1" si="48"/>
        <v/>
      </c>
      <c r="ZI35" s="255" t="str">
        <f t="shared" ca="1" si="49"/>
        <v/>
      </c>
      <c r="AED35" s="255">
        <v>33</v>
      </c>
      <c r="AEE35" s="255" t="str">
        <f t="shared" si="50"/>
        <v>New Zealand</v>
      </c>
      <c r="AEF35" s="255" t="str">
        <f ca="1">IF(OFFSET('All Players'!$W42,0,AEF$1)&lt;&gt;"",OFFSET('All Players'!$W42,0,AEF$1),"")</f>
        <v/>
      </c>
      <c r="AEG35" s="255" t="str">
        <f ca="1">IF(OFFSET('All Players'!$Y42,0,AEF$1)&lt;&gt;"",OFFSET('All Players'!$Y42,0,AEF$1),"")</f>
        <v/>
      </c>
      <c r="AEH35" s="255" t="str">
        <f t="shared" si="51"/>
        <v>Tonga</v>
      </c>
      <c r="AEI35" s="255" t="str">
        <f ca="1">IF(OFFSET('All Players'!$AA42,0,AEH$1)&lt;&gt;"",OFFSET('All Players'!$AA42,0,AEH$1),"")</f>
        <v/>
      </c>
      <c r="AEJ35" s="255" t="str">
        <f ca="1">IF(OFFSET('All Players'!$AC42,0,AEI$1)&lt;&gt;"",OFFSET('All Players'!$AC42,0,AEI$1),"")</f>
        <v/>
      </c>
      <c r="AEK35" s="255">
        <f t="shared" ca="1" si="52"/>
        <v>0</v>
      </c>
      <c r="AEL35" s="255">
        <f t="shared" ca="1" si="53"/>
        <v>0</v>
      </c>
      <c r="AEM35" s="255">
        <f t="shared" ca="1" si="54"/>
        <v>0</v>
      </c>
      <c r="AEN35" s="255">
        <f t="shared" ca="1" si="55"/>
        <v>0</v>
      </c>
      <c r="AEO35" s="255" t="str">
        <f t="shared" ca="1" si="56"/>
        <v/>
      </c>
      <c r="AEP35" s="255" t="str">
        <f t="shared" ca="1" si="57"/>
        <v/>
      </c>
      <c r="AJK35" s="255">
        <v>33</v>
      </c>
      <c r="AJL35" s="255" t="str">
        <f t="shared" si="58"/>
        <v>New Zealand</v>
      </c>
      <c r="AJM35" s="255" t="str">
        <f ca="1">IF(OFFSET('All Players'!$W42,0,AJM$1)&lt;&gt;"",OFFSET('All Players'!$W42,0,AJM$1),"")</f>
        <v/>
      </c>
      <c r="AJN35" s="255" t="str">
        <f ca="1">IF(OFFSET('All Players'!$Y42,0,AJM$1)&lt;&gt;"",OFFSET('All Players'!$Y42,0,AJM$1),"")</f>
        <v/>
      </c>
      <c r="AJO35" s="255" t="str">
        <f t="shared" si="59"/>
        <v>Tonga</v>
      </c>
      <c r="AJP35" s="255" t="str">
        <f ca="1">IF(OFFSET('All Players'!$AA42,0,AJO$1)&lt;&gt;"",OFFSET('All Players'!$AA42,0,AJO$1),"")</f>
        <v/>
      </c>
      <c r="AJQ35" s="255" t="str">
        <f ca="1">IF(OFFSET('All Players'!$AC42,0,AJP$1)&lt;&gt;"",OFFSET('All Players'!$AC42,0,AJP$1),"")</f>
        <v/>
      </c>
      <c r="AJR35" s="255">
        <f t="shared" ca="1" si="60"/>
        <v>0</v>
      </c>
      <c r="AJS35" s="255">
        <f t="shared" ca="1" si="61"/>
        <v>0</v>
      </c>
      <c r="AJT35" s="255">
        <f t="shared" ca="1" si="62"/>
        <v>0</v>
      </c>
      <c r="AJU35" s="255">
        <f t="shared" ca="1" si="63"/>
        <v>0</v>
      </c>
      <c r="AJV35" s="255" t="str">
        <f t="shared" ca="1" si="64"/>
        <v/>
      </c>
      <c r="AJW35" s="255" t="str">
        <f t="shared" ca="1" si="65"/>
        <v/>
      </c>
      <c r="AOR35" s="255">
        <v>33</v>
      </c>
      <c r="AOS35" s="255" t="str">
        <f t="shared" si="66"/>
        <v>New Zealand</v>
      </c>
      <c r="AOT35" s="255" t="str">
        <f ca="1">IF(OFFSET('All Players'!$W42,0,AOT$1)&lt;&gt;"",OFFSET('All Players'!$W42,0,AOT$1),"")</f>
        <v/>
      </c>
      <c r="AOU35" s="255" t="str">
        <f ca="1">IF(OFFSET('All Players'!$Y42,0,AOT$1)&lt;&gt;"",OFFSET('All Players'!$Y42,0,AOT$1),"")</f>
        <v/>
      </c>
      <c r="AOV35" s="255" t="str">
        <f t="shared" si="67"/>
        <v>Tonga</v>
      </c>
      <c r="AOW35" s="255" t="str">
        <f ca="1">IF(OFFSET('All Players'!$AA42,0,AOV$1)&lt;&gt;"",OFFSET('All Players'!$AA42,0,AOV$1),"")</f>
        <v/>
      </c>
      <c r="AOX35" s="255" t="str">
        <f ca="1">IF(OFFSET('All Players'!$AC42,0,AOW$1)&lt;&gt;"",OFFSET('All Players'!$AC42,0,AOW$1),"")</f>
        <v/>
      </c>
      <c r="AOY35" s="255">
        <f t="shared" ca="1" si="68"/>
        <v>0</v>
      </c>
      <c r="AOZ35" s="255">
        <f t="shared" ca="1" si="69"/>
        <v>0</v>
      </c>
      <c r="APA35" s="255">
        <f t="shared" ca="1" si="70"/>
        <v>0</v>
      </c>
      <c r="APB35" s="255">
        <f t="shared" ca="1" si="71"/>
        <v>0</v>
      </c>
      <c r="APC35" s="255" t="str">
        <f t="shared" ca="1" si="72"/>
        <v/>
      </c>
      <c r="APD35" s="255" t="str">
        <f t="shared" ca="1" si="73"/>
        <v/>
      </c>
      <c r="ATY35" s="255">
        <v>33</v>
      </c>
      <c r="ATZ35" s="255" t="str">
        <f t="shared" si="74"/>
        <v>New Zealand</v>
      </c>
      <c r="AUA35" s="255" t="str">
        <f ca="1">IF(OFFSET('All Players'!$W42,0,AUA$1)&lt;&gt;"",OFFSET('All Players'!$W42,0,AUA$1),"")</f>
        <v/>
      </c>
      <c r="AUB35" s="255" t="str">
        <f ca="1">IF(OFFSET('All Players'!$Y42,0,AUA$1)&lt;&gt;"",OFFSET('All Players'!$Y42,0,AUA$1),"")</f>
        <v/>
      </c>
      <c r="AUC35" s="255" t="str">
        <f t="shared" si="75"/>
        <v>Tonga</v>
      </c>
      <c r="AUD35" s="255" t="str">
        <f ca="1">IF(OFFSET('All Players'!$AA42,0,AUC$1)&lt;&gt;"",OFFSET('All Players'!$AA42,0,AUC$1),"")</f>
        <v/>
      </c>
      <c r="AUE35" s="255" t="str">
        <f ca="1">IF(OFFSET('All Players'!$AC42,0,AUD$1)&lt;&gt;"",OFFSET('All Players'!$AC42,0,AUD$1),"")</f>
        <v/>
      </c>
      <c r="AUF35" s="255">
        <f t="shared" ca="1" si="76"/>
        <v>0</v>
      </c>
      <c r="AUG35" s="255">
        <f t="shared" ca="1" si="77"/>
        <v>0</v>
      </c>
      <c r="AUH35" s="255">
        <f t="shared" ca="1" si="78"/>
        <v>0</v>
      </c>
      <c r="AUI35" s="255">
        <f t="shared" ca="1" si="79"/>
        <v>0</v>
      </c>
      <c r="AUJ35" s="255" t="str">
        <f t="shared" ca="1" si="80"/>
        <v/>
      </c>
      <c r="AUK35" s="255" t="str">
        <f t="shared" ca="1" si="81"/>
        <v/>
      </c>
      <c r="AZF35" s="255">
        <v>33</v>
      </c>
      <c r="AZG35" s="255" t="str">
        <f t="shared" si="82"/>
        <v>New Zealand</v>
      </c>
      <c r="AZH35" s="255" t="str">
        <f ca="1">IF(OFFSET('All Players'!$W42,0,AZH$1)&lt;&gt;"",OFFSET('All Players'!$W42,0,AZH$1),"")</f>
        <v/>
      </c>
      <c r="AZI35" s="255" t="str">
        <f ca="1">IF(OFFSET('All Players'!$Y42,0,AZH$1)&lt;&gt;"",OFFSET('All Players'!$Y42,0,AZH$1),"")</f>
        <v/>
      </c>
      <c r="AZJ35" s="255" t="str">
        <f t="shared" si="83"/>
        <v>Tonga</v>
      </c>
      <c r="AZK35" s="255" t="str">
        <f ca="1">IF(OFFSET('All Players'!$AA42,0,AZJ$1)&lt;&gt;"",OFFSET('All Players'!$AA42,0,AZJ$1),"")</f>
        <v/>
      </c>
      <c r="AZL35" s="255" t="str">
        <f ca="1">IF(OFFSET('All Players'!$AC42,0,AZK$1)&lt;&gt;"",OFFSET('All Players'!$AC42,0,AZK$1),"")</f>
        <v/>
      </c>
      <c r="AZM35" s="255">
        <f t="shared" ca="1" si="84"/>
        <v>0</v>
      </c>
      <c r="AZN35" s="255">
        <f t="shared" ca="1" si="85"/>
        <v>0</v>
      </c>
      <c r="AZO35" s="255">
        <f t="shared" ca="1" si="86"/>
        <v>0</v>
      </c>
      <c r="AZP35" s="255">
        <f t="shared" ca="1" si="87"/>
        <v>0</v>
      </c>
      <c r="AZQ35" s="255" t="str">
        <f t="shared" ca="1" si="88"/>
        <v/>
      </c>
      <c r="AZR35" s="255" t="str">
        <f t="shared" ca="1" si="89"/>
        <v/>
      </c>
      <c r="BEM35" s="255">
        <v>33</v>
      </c>
      <c r="BEN35" s="255" t="str">
        <f t="shared" si="90"/>
        <v>New Zealand</v>
      </c>
      <c r="BEO35" s="255" t="str">
        <f ca="1">IF(OFFSET('All Players'!$W42,0,BEO$1)&lt;&gt;"",OFFSET('All Players'!$W42,0,BEO$1),"")</f>
        <v/>
      </c>
      <c r="BEP35" s="255" t="str">
        <f ca="1">IF(OFFSET('All Players'!$Y42,0,BEO$1)&lt;&gt;"",OFFSET('All Players'!$Y42,0,BEO$1),"")</f>
        <v/>
      </c>
      <c r="BEQ35" s="255" t="str">
        <f t="shared" si="91"/>
        <v>Tonga</v>
      </c>
      <c r="BER35" s="255" t="str">
        <f ca="1">IF(OFFSET('All Players'!$AA42,0,BEQ$1)&lt;&gt;"",OFFSET('All Players'!$AA42,0,BEQ$1),"")</f>
        <v/>
      </c>
      <c r="BES35" s="255" t="str">
        <f ca="1">IF(OFFSET('All Players'!$AC42,0,BER$1)&lt;&gt;"",OFFSET('All Players'!$AC42,0,BER$1),"")</f>
        <v/>
      </c>
      <c r="BET35" s="255">
        <f t="shared" ca="1" si="92"/>
        <v>0</v>
      </c>
      <c r="BEU35" s="255">
        <f t="shared" ca="1" si="93"/>
        <v>0</v>
      </c>
      <c r="BEV35" s="255">
        <f t="shared" ca="1" si="94"/>
        <v>0</v>
      </c>
      <c r="BEW35" s="255">
        <f t="shared" ca="1" si="95"/>
        <v>0</v>
      </c>
      <c r="BEX35" s="255" t="str">
        <f t="shared" ca="1" si="96"/>
        <v/>
      </c>
      <c r="BEY35" s="255" t="str">
        <f t="shared" ca="1" si="97"/>
        <v/>
      </c>
      <c r="BJT35" s="255">
        <v>33</v>
      </c>
      <c r="BJU35" s="255" t="str">
        <f t="shared" si="98"/>
        <v>New Zealand</v>
      </c>
      <c r="BJV35" s="255" t="str">
        <f ca="1">IF(OFFSET('All Players'!$W42,0,BJV$1)&lt;&gt;"",OFFSET('All Players'!$W42,0,BJV$1),"")</f>
        <v/>
      </c>
      <c r="BJW35" s="255" t="str">
        <f ca="1">IF(OFFSET('All Players'!$Y42,0,BJV$1)&lt;&gt;"",OFFSET('All Players'!$Y42,0,BJV$1),"")</f>
        <v/>
      </c>
      <c r="BJX35" s="255" t="str">
        <f t="shared" si="99"/>
        <v>Tonga</v>
      </c>
      <c r="BJY35" s="255" t="str">
        <f ca="1">IF(OFFSET('All Players'!$AA42,0,BJX$1)&lt;&gt;"",OFFSET('All Players'!$AA42,0,BJX$1),"")</f>
        <v/>
      </c>
      <c r="BJZ35" s="255" t="str">
        <f ca="1">IF(OFFSET('All Players'!$AC42,0,BJY$1)&lt;&gt;"",OFFSET('All Players'!$AC42,0,BJY$1),"")</f>
        <v/>
      </c>
      <c r="BKA35" s="255">
        <f t="shared" ca="1" si="100"/>
        <v>0</v>
      </c>
      <c r="BKB35" s="255">
        <f t="shared" ca="1" si="101"/>
        <v>0</v>
      </c>
      <c r="BKC35" s="255">
        <f t="shared" ca="1" si="102"/>
        <v>0</v>
      </c>
      <c r="BKD35" s="255">
        <f t="shared" ca="1" si="103"/>
        <v>0</v>
      </c>
      <c r="BKE35" s="255" t="str">
        <f t="shared" ca="1" si="104"/>
        <v/>
      </c>
      <c r="BKF35" s="255" t="str">
        <f t="shared" ca="1" si="105"/>
        <v/>
      </c>
      <c r="BPA35" s="255">
        <v>33</v>
      </c>
      <c r="BPB35" s="255" t="str">
        <f t="shared" si="106"/>
        <v>New Zealand</v>
      </c>
      <c r="BPC35" s="255" t="str">
        <f ca="1">IF(OFFSET('All Players'!$W42,0,BPC$1)&lt;&gt;"",OFFSET('All Players'!$W42,0,BPC$1),"")</f>
        <v/>
      </c>
      <c r="BPD35" s="255" t="str">
        <f ca="1">IF(OFFSET('All Players'!$Y42,0,BPC$1)&lt;&gt;"",OFFSET('All Players'!$Y42,0,BPC$1),"")</f>
        <v/>
      </c>
      <c r="BPE35" s="255" t="str">
        <f t="shared" si="107"/>
        <v>Tonga</v>
      </c>
      <c r="BPF35" s="255" t="str">
        <f ca="1">IF(OFFSET('All Players'!$AA42,0,BPE$1)&lt;&gt;"",OFFSET('All Players'!$AA42,0,BPE$1),"")</f>
        <v/>
      </c>
      <c r="BPG35" s="255" t="str">
        <f ca="1">IF(OFFSET('All Players'!$AC42,0,BPF$1)&lt;&gt;"",OFFSET('All Players'!$AC42,0,BPF$1),"")</f>
        <v/>
      </c>
      <c r="BPH35" s="255">
        <f t="shared" ca="1" si="108"/>
        <v>0</v>
      </c>
      <c r="BPI35" s="255">
        <f t="shared" ca="1" si="109"/>
        <v>0</v>
      </c>
      <c r="BPJ35" s="255">
        <f t="shared" ca="1" si="110"/>
        <v>0</v>
      </c>
      <c r="BPK35" s="255">
        <f t="shared" ca="1" si="111"/>
        <v>0</v>
      </c>
      <c r="BPL35" s="255" t="str">
        <f t="shared" ca="1" si="112"/>
        <v/>
      </c>
      <c r="BPM35" s="255" t="str">
        <f t="shared" ca="1" si="113"/>
        <v/>
      </c>
      <c r="BUH35" s="255">
        <v>33</v>
      </c>
      <c r="BUI35" s="255" t="str">
        <f t="shared" si="114"/>
        <v>New Zealand</v>
      </c>
      <c r="BUJ35" s="255" t="str">
        <f ca="1">IF(OFFSET('All Players'!$W42,0,BUJ$1)&lt;&gt;"",OFFSET('All Players'!$W42,0,BUJ$1),"")</f>
        <v/>
      </c>
      <c r="BUK35" s="255" t="str">
        <f ca="1">IF(OFFSET('All Players'!$Y42,0,BUJ$1)&lt;&gt;"",OFFSET('All Players'!$Y42,0,BUJ$1),"")</f>
        <v/>
      </c>
      <c r="BUL35" s="255" t="str">
        <f t="shared" si="115"/>
        <v>Tonga</v>
      </c>
      <c r="BUM35" s="255" t="str">
        <f ca="1">IF(OFFSET('All Players'!$AA42,0,BUL$1)&lt;&gt;"",OFFSET('All Players'!$AA42,0,BUL$1),"")</f>
        <v/>
      </c>
      <c r="BUN35" s="255" t="str">
        <f ca="1">IF(OFFSET('All Players'!$AC42,0,BUM$1)&lt;&gt;"",OFFSET('All Players'!$AC42,0,BUM$1),"")</f>
        <v/>
      </c>
      <c r="BUO35" s="255">
        <f t="shared" ca="1" si="116"/>
        <v>0</v>
      </c>
      <c r="BUP35" s="255">
        <f t="shared" ca="1" si="117"/>
        <v>0</v>
      </c>
      <c r="BUQ35" s="255">
        <f t="shared" ca="1" si="118"/>
        <v>0</v>
      </c>
      <c r="BUR35" s="255">
        <f t="shared" ca="1" si="119"/>
        <v>0</v>
      </c>
      <c r="BUS35" s="255" t="str">
        <f t="shared" ca="1" si="120"/>
        <v/>
      </c>
      <c r="BUT35" s="255" t="str">
        <f t="shared" ca="1" si="121"/>
        <v/>
      </c>
      <c r="BZO35" s="255">
        <v>33</v>
      </c>
      <c r="BZP35" s="255" t="str">
        <f t="shared" si="122"/>
        <v>New Zealand</v>
      </c>
      <c r="BZQ35" s="255" t="str">
        <f ca="1">IF(OFFSET('All Players'!$W42,0,BZQ$1)&lt;&gt;"",OFFSET('All Players'!$W42,0,BZQ$1),"")</f>
        <v/>
      </c>
      <c r="BZR35" s="255" t="str">
        <f ca="1">IF(OFFSET('All Players'!$Y42,0,BZQ$1)&lt;&gt;"",OFFSET('All Players'!$Y42,0,BZQ$1),"")</f>
        <v/>
      </c>
      <c r="BZS35" s="255" t="str">
        <f t="shared" si="123"/>
        <v>Tonga</v>
      </c>
      <c r="BZT35" s="255" t="str">
        <f ca="1">IF(OFFSET('All Players'!$AA42,0,BZS$1)&lt;&gt;"",OFFSET('All Players'!$AA42,0,BZS$1),"")</f>
        <v/>
      </c>
      <c r="BZU35" s="255" t="str">
        <f ca="1">IF(OFFSET('All Players'!$AC42,0,BZT$1)&lt;&gt;"",OFFSET('All Players'!$AC42,0,BZT$1),"")</f>
        <v/>
      </c>
      <c r="BZV35" s="255">
        <f t="shared" ca="1" si="124"/>
        <v>0</v>
      </c>
      <c r="BZW35" s="255">
        <f t="shared" ca="1" si="125"/>
        <v>0</v>
      </c>
      <c r="BZX35" s="255">
        <f t="shared" ca="1" si="126"/>
        <v>0</v>
      </c>
      <c r="BZY35" s="255">
        <f t="shared" ca="1" si="127"/>
        <v>0</v>
      </c>
      <c r="BZZ35" s="255" t="str">
        <f t="shared" ca="1" si="128"/>
        <v/>
      </c>
      <c r="CAA35" s="255" t="str">
        <f t="shared" ca="1" si="129"/>
        <v/>
      </c>
      <c r="CEV35" s="255">
        <v>33</v>
      </c>
      <c r="CEW35" s="255" t="str">
        <f t="shared" si="130"/>
        <v>New Zealand</v>
      </c>
      <c r="CEX35" s="255" t="str">
        <f ca="1">IF(OFFSET('All Players'!$W42,0,CEX$1)&lt;&gt;"",OFFSET('All Players'!$W42,0,CEX$1),"")</f>
        <v/>
      </c>
      <c r="CEY35" s="255" t="str">
        <f ca="1">IF(OFFSET('All Players'!$Y42,0,CEX$1)&lt;&gt;"",OFFSET('All Players'!$Y42,0,CEX$1),"")</f>
        <v/>
      </c>
      <c r="CEZ35" s="255" t="str">
        <f t="shared" si="131"/>
        <v>Tonga</v>
      </c>
      <c r="CFA35" s="255" t="str">
        <f ca="1">IF(OFFSET('All Players'!$AA42,0,CEZ$1)&lt;&gt;"",OFFSET('All Players'!$AA42,0,CEZ$1),"")</f>
        <v/>
      </c>
      <c r="CFB35" s="255" t="str">
        <f ca="1">IF(OFFSET('All Players'!$AC42,0,CFA$1)&lt;&gt;"",OFFSET('All Players'!$AC42,0,CFA$1),"")</f>
        <v/>
      </c>
      <c r="CFC35" s="255">
        <f t="shared" ca="1" si="132"/>
        <v>0</v>
      </c>
      <c r="CFD35" s="255">
        <f t="shared" ca="1" si="133"/>
        <v>0</v>
      </c>
      <c r="CFE35" s="255">
        <f t="shared" ca="1" si="134"/>
        <v>0</v>
      </c>
      <c r="CFF35" s="255">
        <f t="shared" ca="1" si="135"/>
        <v>0</v>
      </c>
      <c r="CFG35" s="255" t="str">
        <f t="shared" ca="1" si="136"/>
        <v/>
      </c>
      <c r="CFH35" s="255" t="str">
        <f t="shared" ca="1" si="137"/>
        <v/>
      </c>
    </row>
    <row r="36" spans="2:959 1084:2192" x14ac:dyDescent="0.2">
      <c r="B36" s="255" t="s">
        <v>29</v>
      </c>
      <c r="C36" s="255" t="s">
        <v>56</v>
      </c>
      <c r="DU36" s="255">
        <v>34</v>
      </c>
      <c r="DV36" s="255" t="str">
        <f>Tournament!H46</f>
        <v>Samoa</v>
      </c>
      <c r="DW36" s="255">
        <f>IF(AND(Tournament!J46&lt;&gt;"",Tournament!L46&lt;&gt;""),Tournament!J46,0)</f>
        <v>33</v>
      </c>
      <c r="DX36" s="255">
        <f>IF(AND(Tournament!L46&lt;&gt;"",Tournament!J46&lt;&gt;""),Tournament!L46,0)</f>
        <v>36</v>
      </c>
      <c r="DY36" s="255" t="str">
        <f>Tournament!N46</f>
        <v>Scotland</v>
      </c>
      <c r="DZ36" s="255">
        <f>IF(Tournament!O46&lt;&gt;"",Tournament!O46,0)</f>
        <v>4</v>
      </c>
      <c r="EA36" s="255">
        <f>IF(Tournament!Q46&lt;&gt;"",Tournament!Q46,0)</f>
        <v>3</v>
      </c>
      <c r="EB36" s="255">
        <f>IF(DW36&lt;&gt;"",IF(Tournament!O46&gt;3,1,0),0)</f>
        <v>1</v>
      </c>
      <c r="EC36" s="255">
        <f>IF(DX36&lt;&gt;"",IF(Tournament!Q46&gt;3,1,0),0)</f>
        <v>0</v>
      </c>
      <c r="ED36" s="255">
        <f t="shared" si="15"/>
        <v>1</v>
      </c>
      <c r="EE36" s="255">
        <f t="shared" si="16"/>
        <v>0</v>
      </c>
      <c r="EF36" s="255" t="str">
        <f>IF(AND(Tournament!J46&lt;&gt;"",Tournament!L46&lt;&gt;""),IF(DW36&gt;DX36,"W",IF(DW36=DX36,"D","L")),"")</f>
        <v>L</v>
      </c>
      <c r="EG36" s="255" t="str">
        <f t="shared" si="17"/>
        <v>W</v>
      </c>
      <c r="JB36" s="255">
        <v>34</v>
      </c>
      <c r="JC36" s="255" t="str">
        <f t="shared" si="18"/>
        <v>Samoa</v>
      </c>
      <c r="JD36" s="255" t="str">
        <f ca="1">IF(OFFSET('All Players'!$W43,0,JD$1)&lt;&gt;"",OFFSET('All Players'!$W43,0,JD$1),"")</f>
        <v/>
      </c>
      <c r="JE36" s="255" t="str">
        <f ca="1">IF(OFFSET('All Players'!$Y43,0,JD$1)&lt;&gt;"",OFFSET('All Players'!$Y43,0,JD$1),"")</f>
        <v/>
      </c>
      <c r="JF36" s="255" t="str">
        <f t="shared" si="19"/>
        <v>Scotland</v>
      </c>
      <c r="JG36" s="255" t="str">
        <f ca="1">IF(OFFSET('All Players'!$AA43,0,JF$1)&lt;&gt;"",OFFSET('All Players'!$AA43,0,JF$1),"")</f>
        <v/>
      </c>
      <c r="JH36" s="255" t="str">
        <f ca="1">IF(OFFSET('All Players'!$AC43,0,JG$1)&lt;&gt;"",OFFSET('All Players'!$AC43,0,JG$1),"")</f>
        <v/>
      </c>
      <c r="JI36" s="255">
        <f t="shared" ca="1" si="20"/>
        <v>0</v>
      </c>
      <c r="JJ36" s="255">
        <f t="shared" ca="1" si="21"/>
        <v>0</v>
      </c>
      <c r="JK36" s="255">
        <f t="shared" ca="1" si="22"/>
        <v>0</v>
      </c>
      <c r="JL36" s="255">
        <f t="shared" ca="1" si="23"/>
        <v>0</v>
      </c>
      <c r="JM36" s="255" t="str">
        <f t="shared" ca="1" si="24"/>
        <v/>
      </c>
      <c r="JN36" s="255" t="str">
        <f t="shared" ca="1" si="25"/>
        <v/>
      </c>
      <c r="OI36" s="255">
        <v>34</v>
      </c>
      <c r="OJ36" s="255" t="str">
        <f t="shared" si="26"/>
        <v>Samoa</v>
      </c>
      <c r="OK36" s="255" t="str">
        <f ca="1">IF(OFFSET('All Players'!$W43,0,OK$1)&lt;&gt;"",OFFSET('All Players'!$W43,0,OK$1),"")</f>
        <v/>
      </c>
      <c r="OL36" s="255" t="str">
        <f ca="1">IF(OFFSET('All Players'!$Y43,0,OK$1)&lt;&gt;"",OFFSET('All Players'!$Y43,0,OK$1),"")</f>
        <v/>
      </c>
      <c r="OM36" s="255" t="str">
        <f t="shared" si="27"/>
        <v>Scotland</v>
      </c>
      <c r="ON36" s="255" t="str">
        <f ca="1">IF(OFFSET('All Players'!$AA43,0,OM$1)&lt;&gt;"",OFFSET('All Players'!$AA43,0,OM$1),"")</f>
        <v/>
      </c>
      <c r="OO36" s="255" t="str">
        <f ca="1">IF(OFFSET('All Players'!$AC43,0,ON$1)&lt;&gt;"",OFFSET('All Players'!$AC43,0,ON$1),"")</f>
        <v/>
      </c>
      <c r="OP36" s="255">
        <f t="shared" ca="1" si="28"/>
        <v>0</v>
      </c>
      <c r="OQ36" s="255">
        <f t="shared" ca="1" si="29"/>
        <v>0</v>
      </c>
      <c r="OR36" s="255">
        <f t="shared" ca="1" si="30"/>
        <v>0</v>
      </c>
      <c r="OS36" s="255">
        <f t="shared" ca="1" si="31"/>
        <v>0</v>
      </c>
      <c r="OT36" s="255" t="str">
        <f t="shared" ca="1" si="32"/>
        <v/>
      </c>
      <c r="OU36" s="255" t="str">
        <f t="shared" ca="1" si="33"/>
        <v/>
      </c>
      <c r="TP36" s="255">
        <v>34</v>
      </c>
      <c r="TQ36" s="255" t="str">
        <f t="shared" si="34"/>
        <v>Samoa</v>
      </c>
      <c r="TR36" s="255" t="str">
        <f ca="1">IF(OFFSET('All Players'!$W43,0,TR$1)&lt;&gt;"",OFFSET('All Players'!$W43,0,TR$1),"")</f>
        <v/>
      </c>
      <c r="TS36" s="255" t="str">
        <f ca="1">IF(OFFSET('All Players'!$Y43,0,TR$1)&lt;&gt;"",OFFSET('All Players'!$Y43,0,TR$1),"")</f>
        <v/>
      </c>
      <c r="TT36" s="255" t="str">
        <f t="shared" si="35"/>
        <v>Scotland</v>
      </c>
      <c r="TU36" s="255" t="str">
        <f ca="1">IF(OFFSET('All Players'!$AA43,0,TT$1)&lt;&gt;"",OFFSET('All Players'!$AA43,0,TT$1),"")</f>
        <v/>
      </c>
      <c r="TV36" s="255" t="str">
        <f ca="1">IF(OFFSET('All Players'!$AC43,0,TU$1)&lt;&gt;"",OFFSET('All Players'!$AC43,0,TU$1),"")</f>
        <v/>
      </c>
      <c r="TW36" s="255">
        <f t="shared" ca="1" si="36"/>
        <v>0</v>
      </c>
      <c r="TX36" s="255">
        <f t="shared" ca="1" si="37"/>
        <v>0</v>
      </c>
      <c r="TY36" s="255">
        <f t="shared" ca="1" si="38"/>
        <v>0</v>
      </c>
      <c r="TZ36" s="255">
        <f t="shared" ca="1" si="39"/>
        <v>0</v>
      </c>
      <c r="UA36" s="255" t="str">
        <f t="shared" ca="1" si="40"/>
        <v/>
      </c>
      <c r="UB36" s="255" t="str">
        <f t="shared" ca="1" si="41"/>
        <v/>
      </c>
      <c r="YW36" s="255">
        <v>34</v>
      </c>
      <c r="YX36" s="255" t="str">
        <f t="shared" si="42"/>
        <v>Samoa</v>
      </c>
      <c r="YY36" s="255" t="str">
        <f ca="1">IF(OFFSET('All Players'!$W43,0,YY$1)&lt;&gt;"",OFFSET('All Players'!$W43,0,YY$1),"")</f>
        <v/>
      </c>
      <c r="YZ36" s="255" t="str">
        <f ca="1">IF(OFFSET('All Players'!$Y43,0,YY$1)&lt;&gt;"",OFFSET('All Players'!$Y43,0,YY$1),"")</f>
        <v/>
      </c>
      <c r="ZA36" s="255" t="str">
        <f t="shared" si="43"/>
        <v>Scotland</v>
      </c>
      <c r="ZB36" s="255" t="str">
        <f ca="1">IF(OFFSET('All Players'!$AA43,0,ZA$1)&lt;&gt;"",OFFSET('All Players'!$AA43,0,ZA$1),"")</f>
        <v/>
      </c>
      <c r="ZC36" s="255" t="str">
        <f ca="1">IF(OFFSET('All Players'!$AC43,0,ZB$1)&lt;&gt;"",OFFSET('All Players'!$AC43,0,ZB$1),"")</f>
        <v/>
      </c>
      <c r="ZD36" s="255">
        <f t="shared" ca="1" si="44"/>
        <v>0</v>
      </c>
      <c r="ZE36" s="255">
        <f t="shared" ca="1" si="45"/>
        <v>0</v>
      </c>
      <c r="ZF36" s="255">
        <f t="shared" ca="1" si="46"/>
        <v>0</v>
      </c>
      <c r="ZG36" s="255">
        <f t="shared" ca="1" si="47"/>
        <v>0</v>
      </c>
      <c r="ZH36" s="255" t="str">
        <f t="shared" ca="1" si="48"/>
        <v/>
      </c>
      <c r="ZI36" s="255" t="str">
        <f t="shared" ca="1" si="49"/>
        <v/>
      </c>
      <c r="AED36" s="255">
        <v>34</v>
      </c>
      <c r="AEE36" s="255" t="str">
        <f t="shared" si="50"/>
        <v>Samoa</v>
      </c>
      <c r="AEF36" s="255" t="str">
        <f ca="1">IF(OFFSET('All Players'!$W43,0,AEF$1)&lt;&gt;"",OFFSET('All Players'!$W43,0,AEF$1),"")</f>
        <v/>
      </c>
      <c r="AEG36" s="255" t="str">
        <f ca="1">IF(OFFSET('All Players'!$Y43,0,AEF$1)&lt;&gt;"",OFFSET('All Players'!$Y43,0,AEF$1),"")</f>
        <v/>
      </c>
      <c r="AEH36" s="255" t="str">
        <f t="shared" si="51"/>
        <v>Scotland</v>
      </c>
      <c r="AEI36" s="255" t="str">
        <f ca="1">IF(OFFSET('All Players'!$AA43,0,AEH$1)&lt;&gt;"",OFFSET('All Players'!$AA43,0,AEH$1),"")</f>
        <v/>
      </c>
      <c r="AEJ36" s="255" t="str">
        <f ca="1">IF(OFFSET('All Players'!$AC43,0,AEI$1)&lt;&gt;"",OFFSET('All Players'!$AC43,0,AEI$1),"")</f>
        <v/>
      </c>
      <c r="AEK36" s="255">
        <f t="shared" ca="1" si="52"/>
        <v>0</v>
      </c>
      <c r="AEL36" s="255">
        <f t="shared" ca="1" si="53"/>
        <v>0</v>
      </c>
      <c r="AEM36" s="255">
        <f t="shared" ca="1" si="54"/>
        <v>0</v>
      </c>
      <c r="AEN36" s="255">
        <f t="shared" ca="1" si="55"/>
        <v>0</v>
      </c>
      <c r="AEO36" s="255" t="str">
        <f t="shared" ca="1" si="56"/>
        <v/>
      </c>
      <c r="AEP36" s="255" t="str">
        <f t="shared" ca="1" si="57"/>
        <v/>
      </c>
      <c r="AJK36" s="255">
        <v>34</v>
      </c>
      <c r="AJL36" s="255" t="str">
        <f t="shared" si="58"/>
        <v>Samoa</v>
      </c>
      <c r="AJM36" s="255" t="str">
        <f ca="1">IF(OFFSET('All Players'!$W43,0,AJM$1)&lt;&gt;"",OFFSET('All Players'!$W43,0,AJM$1),"")</f>
        <v/>
      </c>
      <c r="AJN36" s="255" t="str">
        <f ca="1">IF(OFFSET('All Players'!$Y43,0,AJM$1)&lt;&gt;"",OFFSET('All Players'!$Y43,0,AJM$1),"")</f>
        <v/>
      </c>
      <c r="AJO36" s="255" t="str">
        <f t="shared" si="59"/>
        <v>Scotland</v>
      </c>
      <c r="AJP36" s="255" t="str">
        <f ca="1">IF(OFFSET('All Players'!$AA43,0,AJO$1)&lt;&gt;"",OFFSET('All Players'!$AA43,0,AJO$1),"")</f>
        <v/>
      </c>
      <c r="AJQ36" s="255" t="str">
        <f ca="1">IF(OFFSET('All Players'!$AC43,0,AJP$1)&lt;&gt;"",OFFSET('All Players'!$AC43,0,AJP$1),"")</f>
        <v/>
      </c>
      <c r="AJR36" s="255">
        <f t="shared" ca="1" si="60"/>
        <v>0</v>
      </c>
      <c r="AJS36" s="255">
        <f t="shared" ca="1" si="61"/>
        <v>0</v>
      </c>
      <c r="AJT36" s="255">
        <f t="shared" ca="1" si="62"/>
        <v>0</v>
      </c>
      <c r="AJU36" s="255">
        <f t="shared" ca="1" si="63"/>
        <v>0</v>
      </c>
      <c r="AJV36" s="255" t="str">
        <f t="shared" ca="1" si="64"/>
        <v/>
      </c>
      <c r="AJW36" s="255" t="str">
        <f t="shared" ca="1" si="65"/>
        <v/>
      </c>
      <c r="AOR36" s="255">
        <v>34</v>
      </c>
      <c r="AOS36" s="255" t="str">
        <f t="shared" si="66"/>
        <v>Samoa</v>
      </c>
      <c r="AOT36" s="255" t="str">
        <f ca="1">IF(OFFSET('All Players'!$W43,0,AOT$1)&lt;&gt;"",OFFSET('All Players'!$W43,0,AOT$1),"")</f>
        <v/>
      </c>
      <c r="AOU36" s="255" t="str">
        <f ca="1">IF(OFFSET('All Players'!$Y43,0,AOT$1)&lt;&gt;"",OFFSET('All Players'!$Y43,0,AOT$1),"")</f>
        <v/>
      </c>
      <c r="AOV36" s="255" t="str">
        <f t="shared" si="67"/>
        <v>Scotland</v>
      </c>
      <c r="AOW36" s="255" t="str">
        <f ca="1">IF(OFFSET('All Players'!$AA43,0,AOV$1)&lt;&gt;"",OFFSET('All Players'!$AA43,0,AOV$1),"")</f>
        <v/>
      </c>
      <c r="AOX36" s="255" t="str">
        <f ca="1">IF(OFFSET('All Players'!$AC43,0,AOW$1)&lt;&gt;"",OFFSET('All Players'!$AC43,0,AOW$1),"")</f>
        <v/>
      </c>
      <c r="AOY36" s="255">
        <f t="shared" ca="1" si="68"/>
        <v>0</v>
      </c>
      <c r="AOZ36" s="255">
        <f t="shared" ca="1" si="69"/>
        <v>0</v>
      </c>
      <c r="APA36" s="255">
        <f t="shared" ca="1" si="70"/>
        <v>0</v>
      </c>
      <c r="APB36" s="255">
        <f t="shared" ca="1" si="71"/>
        <v>0</v>
      </c>
      <c r="APC36" s="255" t="str">
        <f t="shared" ca="1" si="72"/>
        <v/>
      </c>
      <c r="APD36" s="255" t="str">
        <f t="shared" ca="1" si="73"/>
        <v/>
      </c>
      <c r="ATY36" s="255">
        <v>34</v>
      </c>
      <c r="ATZ36" s="255" t="str">
        <f t="shared" si="74"/>
        <v>Samoa</v>
      </c>
      <c r="AUA36" s="255" t="str">
        <f ca="1">IF(OFFSET('All Players'!$W43,0,AUA$1)&lt;&gt;"",OFFSET('All Players'!$W43,0,AUA$1),"")</f>
        <v/>
      </c>
      <c r="AUB36" s="255" t="str">
        <f ca="1">IF(OFFSET('All Players'!$Y43,0,AUA$1)&lt;&gt;"",OFFSET('All Players'!$Y43,0,AUA$1),"")</f>
        <v/>
      </c>
      <c r="AUC36" s="255" t="str">
        <f t="shared" si="75"/>
        <v>Scotland</v>
      </c>
      <c r="AUD36" s="255" t="str">
        <f ca="1">IF(OFFSET('All Players'!$AA43,0,AUC$1)&lt;&gt;"",OFFSET('All Players'!$AA43,0,AUC$1),"")</f>
        <v/>
      </c>
      <c r="AUE36" s="255" t="str">
        <f ca="1">IF(OFFSET('All Players'!$AC43,0,AUD$1)&lt;&gt;"",OFFSET('All Players'!$AC43,0,AUD$1),"")</f>
        <v/>
      </c>
      <c r="AUF36" s="255">
        <f t="shared" ca="1" si="76"/>
        <v>0</v>
      </c>
      <c r="AUG36" s="255">
        <f t="shared" ca="1" si="77"/>
        <v>0</v>
      </c>
      <c r="AUH36" s="255">
        <f t="shared" ca="1" si="78"/>
        <v>0</v>
      </c>
      <c r="AUI36" s="255">
        <f t="shared" ca="1" si="79"/>
        <v>0</v>
      </c>
      <c r="AUJ36" s="255" t="str">
        <f t="shared" ca="1" si="80"/>
        <v/>
      </c>
      <c r="AUK36" s="255" t="str">
        <f t="shared" ca="1" si="81"/>
        <v/>
      </c>
      <c r="AZF36" s="255">
        <v>34</v>
      </c>
      <c r="AZG36" s="255" t="str">
        <f t="shared" si="82"/>
        <v>Samoa</v>
      </c>
      <c r="AZH36" s="255" t="str">
        <f ca="1">IF(OFFSET('All Players'!$W43,0,AZH$1)&lt;&gt;"",OFFSET('All Players'!$W43,0,AZH$1),"")</f>
        <v/>
      </c>
      <c r="AZI36" s="255" t="str">
        <f ca="1">IF(OFFSET('All Players'!$Y43,0,AZH$1)&lt;&gt;"",OFFSET('All Players'!$Y43,0,AZH$1),"")</f>
        <v/>
      </c>
      <c r="AZJ36" s="255" t="str">
        <f t="shared" si="83"/>
        <v>Scotland</v>
      </c>
      <c r="AZK36" s="255" t="str">
        <f ca="1">IF(OFFSET('All Players'!$AA43,0,AZJ$1)&lt;&gt;"",OFFSET('All Players'!$AA43,0,AZJ$1),"")</f>
        <v/>
      </c>
      <c r="AZL36" s="255" t="str">
        <f ca="1">IF(OFFSET('All Players'!$AC43,0,AZK$1)&lt;&gt;"",OFFSET('All Players'!$AC43,0,AZK$1),"")</f>
        <v/>
      </c>
      <c r="AZM36" s="255">
        <f t="shared" ca="1" si="84"/>
        <v>0</v>
      </c>
      <c r="AZN36" s="255">
        <f t="shared" ca="1" si="85"/>
        <v>0</v>
      </c>
      <c r="AZO36" s="255">
        <f t="shared" ca="1" si="86"/>
        <v>0</v>
      </c>
      <c r="AZP36" s="255">
        <f t="shared" ca="1" si="87"/>
        <v>0</v>
      </c>
      <c r="AZQ36" s="255" t="str">
        <f t="shared" ca="1" si="88"/>
        <v/>
      </c>
      <c r="AZR36" s="255" t="str">
        <f t="shared" ca="1" si="89"/>
        <v/>
      </c>
      <c r="BEM36" s="255">
        <v>34</v>
      </c>
      <c r="BEN36" s="255" t="str">
        <f t="shared" si="90"/>
        <v>Samoa</v>
      </c>
      <c r="BEO36" s="255" t="str">
        <f ca="1">IF(OFFSET('All Players'!$W43,0,BEO$1)&lt;&gt;"",OFFSET('All Players'!$W43,0,BEO$1),"")</f>
        <v/>
      </c>
      <c r="BEP36" s="255" t="str">
        <f ca="1">IF(OFFSET('All Players'!$Y43,0,BEO$1)&lt;&gt;"",OFFSET('All Players'!$Y43,0,BEO$1),"")</f>
        <v/>
      </c>
      <c r="BEQ36" s="255" t="str">
        <f t="shared" si="91"/>
        <v>Scotland</v>
      </c>
      <c r="BER36" s="255" t="str">
        <f ca="1">IF(OFFSET('All Players'!$AA43,0,BEQ$1)&lt;&gt;"",OFFSET('All Players'!$AA43,0,BEQ$1),"")</f>
        <v/>
      </c>
      <c r="BES36" s="255" t="str">
        <f ca="1">IF(OFFSET('All Players'!$AC43,0,BER$1)&lt;&gt;"",OFFSET('All Players'!$AC43,0,BER$1),"")</f>
        <v/>
      </c>
      <c r="BET36" s="255">
        <f t="shared" ca="1" si="92"/>
        <v>0</v>
      </c>
      <c r="BEU36" s="255">
        <f t="shared" ca="1" si="93"/>
        <v>0</v>
      </c>
      <c r="BEV36" s="255">
        <f t="shared" ca="1" si="94"/>
        <v>0</v>
      </c>
      <c r="BEW36" s="255">
        <f t="shared" ca="1" si="95"/>
        <v>0</v>
      </c>
      <c r="BEX36" s="255" t="str">
        <f t="shared" ca="1" si="96"/>
        <v/>
      </c>
      <c r="BEY36" s="255" t="str">
        <f t="shared" ca="1" si="97"/>
        <v/>
      </c>
      <c r="BJT36" s="255">
        <v>34</v>
      </c>
      <c r="BJU36" s="255" t="str">
        <f t="shared" si="98"/>
        <v>Samoa</v>
      </c>
      <c r="BJV36" s="255" t="str">
        <f ca="1">IF(OFFSET('All Players'!$W43,0,BJV$1)&lt;&gt;"",OFFSET('All Players'!$W43,0,BJV$1),"")</f>
        <v/>
      </c>
      <c r="BJW36" s="255" t="str">
        <f ca="1">IF(OFFSET('All Players'!$Y43,0,BJV$1)&lt;&gt;"",OFFSET('All Players'!$Y43,0,BJV$1),"")</f>
        <v/>
      </c>
      <c r="BJX36" s="255" t="str">
        <f t="shared" si="99"/>
        <v>Scotland</v>
      </c>
      <c r="BJY36" s="255" t="str">
        <f ca="1">IF(OFFSET('All Players'!$AA43,0,BJX$1)&lt;&gt;"",OFFSET('All Players'!$AA43,0,BJX$1),"")</f>
        <v/>
      </c>
      <c r="BJZ36" s="255" t="str">
        <f ca="1">IF(OFFSET('All Players'!$AC43,0,BJY$1)&lt;&gt;"",OFFSET('All Players'!$AC43,0,BJY$1),"")</f>
        <v/>
      </c>
      <c r="BKA36" s="255">
        <f t="shared" ca="1" si="100"/>
        <v>0</v>
      </c>
      <c r="BKB36" s="255">
        <f t="shared" ca="1" si="101"/>
        <v>0</v>
      </c>
      <c r="BKC36" s="255">
        <f t="shared" ca="1" si="102"/>
        <v>0</v>
      </c>
      <c r="BKD36" s="255">
        <f t="shared" ca="1" si="103"/>
        <v>0</v>
      </c>
      <c r="BKE36" s="255" t="str">
        <f t="shared" ca="1" si="104"/>
        <v/>
      </c>
      <c r="BKF36" s="255" t="str">
        <f t="shared" ca="1" si="105"/>
        <v/>
      </c>
      <c r="BPA36" s="255">
        <v>34</v>
      </c>
      <c r="BPB36" s="255" t="str">
        <f t="shared" si="106"/>
        <v>Samoa</v>
      </c>
      <c r="BPC36" s="255" t="str">
        <f ca="1">IF(OFFSET('All Players'!$W43,0,BPC$1)&lt;&gt;"",OFFSET('All Players'!$W43,0,BPC$1),"")</f>
        <v/>
      </c>
      <c r="BPD36" s="255" t="str">
        <f ca="1">IF(OFFSET('All Players'!$Y43,0,BPC$1)&lt;&gt;"",OFFSET('All Players'!$Y43,0,BPC$1),"")</f>
        <v/>
      </c>
      <c r="BPE36" s="255" t="str">
        <f t="shared" si="107"/>
        <v>Scotland</v>
      </c>
      <c r="BPF36" s="255" t="str">
        <f ca="1">IF(OFFSET('All Players'!$AA43,0,BPE$1)&lt;&gt;"",OFFSET('All Players'!$AA43,0,BPE$1),"")</f>
        <v/>
      </c>
      <c r="BPG36" s="255" t="str">
        <f ca="1">IF(OFFSET('All Players'!$AC43,0,BPF$1)&lt;&gt;"",OFFSET('All Players'!$AC43,0,BPF$1),"")</f>
        <v/>
      </c>
      <c r="BPH36" s="255">
        <f t="shared" ca="1" si="108"/>
        <v>0</v>
      </c>
      <c r="BPI36" s="255">
        <f t="shared" ca="1" si="109"/>
        <v>0</v>
      </c>
      <c r="BPJ36" s="255">
        <f t="shared" ca="1" si="110"/>
        <v>0</v>
      </c>
      <c r="BPK36" s="255">
        <f t="shared" ca="1" si="111"/>
        <v>0</v>
      </c>
      <c r="BPL36" s="255" t="str">
        <f t="shared" ca="1" si="112"/>
        <v/>
      </c>
      <c r="BPM36" s="255" t="str">
        <f t="shared" ca="1" si="113"/>
        <v/>
      </c>
      <c r="BUH36" s="255">
        <v>34</v>
      </c>
      <c r="BUI36" s="255" t="str">
        <f t="shared" si="114"/>
        <v>Samoa</v>
      </c>
      <c r="BUJ36" s="255" t="str">
        <f ca="1">IF(OFFSET('All Players'!$W43,0,BUJ$1)&lt;&gt;"",OFFSET('All Players'!$W43,0,BUJ$1),"")</f>
        <v/>
      </c>
      <c r="BUK36" s="255" t="str">
        <f ca="1">IF(OFFSET('All Players'!$Y43,0,BUJ$1)&lt;&gt;"",OFFSET('All Players'!$Y43,0,BUJ$1),"")</f>
        <v/>
      </c>
      <c r="BUL36" s="255" t="str">
        <f t="shared" si="115"/>
        <v>Scotland</v>
      </c>
      <c r="BUM36" s="255" t="str">
        <f ca="1">IF(OFFSET('All Players'!$AA43,0,BUL$1)&lt;&gt;"",OFFSET('All Players'!$AA43,0,BUL$1),"")</f>
        <v/>
      </c>
      <c r="BUN36" s="255" t="str">
        <f ca="1">IF(OFFSET('All Players'!$AC43,0,BUM$1)&lt;&gt;"",OFFSET('All Players'!$AC43,0,BUM$1),"")</f>
        <v/>
      </c>
      <c r="BUO36" s="255">
        <f t="shared" ca="1" si="116"/>
        <v>0</v>
      </c>
      <c r="BUP36" s="255">
        <f t="shared" ca="1" si="117"/>
        <v>0</v>
      </c>
      <c r="BUQ36" s="255">
        <f t="shared" ca="1" si="118"/>
        <v>0</v>
      </c>
      <c r="BUR36" s="255">
        <f t="shared" ca="1" si="119"/>
        <v>0</v>
      </c>
      <c r="BUS36" s="255" t="str">
        <f t="shared" ca="1" si="120"/>
        <v/>
      </c>
      <c r="BUT36" s="255" t="str">
        <f t="shared" ca="1" si="121"/>
        <v/>
      </c>
      <c r="BZO36" s="255">
        <v>34</v>
      </c>
      <c r="BZP36" s="255" t="str">
        <f t="shared" si="122"/>
        <v>Samoa</v>
      </c>
      <c r="BZQ36" s="255" t="str">
        <f ca="1">IF(OFFSET('All Players'!$W43,0,BZQ$1)&lt;&gt;"",OFFSET('All Players'!$W43,0,BZQ$1),"")</f>
        <v/>
      </c>
      <c r="BZR36" s="255" t="str">
        <f ca="1">IF(OFFSET('All Players'!$Y43,0,BZQ$1)&lt;&gt;"",OFFSET('All Players'!$Y43,0,BZQ$1),"")</f>
        <v/>
      </c>
      <c r="BZS36" s="255" t="str">
        <f t="shared" si="123"/>
        <v>Scotland</v>
      </c>
      <c r="BZT36" s="255" t="str">
        <f ca="1">IF(OFFSET('All Players'!$AA43,0,BZS$1)&lt;&gt;"",OFFSET('All Players'!$AA43,0,BZS$1),"")</f>
        <v/>
      </c>
      <c r="BZU36" s="255" t="str">
        <f ca="1">IF(OFFSET('All Players'!$AC43,0,BZT$1)&lt;&gt;"",OFFSET('All Players'!$AC43,0,BZT$1),"")</f>
        <v/>
      </c>
      <c r="BZV36" s="255">
        <f t="shared" ca="1" si="124"/>
        <v>0</v>
      </c>
      <c r="BZW36" s="255">
        <f t="shared" ca="1" si="125"/>
        <v>0</v>
      </c>
      <c r="BZX36" s="255">
        <f t="shared" ca="1" si="126"/>
        <v>0</v>
      </c>
      <c r="BZY36" s="255">
        <f t="shared" ca="1" si="127"/>
        <v>0</v>
      </c>
      <c r="BZZ36" s="255" t="str">
        <f t="shared" ca="1" si="128"/>
        <v/>
      </c>
      <c r="CAA36" s="255" t="str">
        <f t="shared" ca="1" si="129"/>
        <v/>
      </c>
      <c r="CEV36" s="255">
        <v>34</v>
      </c>
      <c r="CEW36" s="255" t="str">
        <f t="shared" si="130"/>
        <v>Samoa</v>
      </c>
      <c r="CEX36" s="255" t="str">
        <f ca="1">IF(OFFSET('All Players'!$W43,0,CEX$1)&lt;&gt;"",OFFSET('All Players'!$W43,0,CEX$1),"")</f>
        <v/>
      </c>
      <c r="CEY36" s="255" t="str">
        <f ca="1">IF(OFFSET('All Players'!$Y43,0,CEX$1)&lt;&gt;"",OFFSET('All Players'!$Y43,0,CEX$1),"")</f>
        <v/>
      </c>
      <c r="CEZ36" s="255" t="str">
        <f t="shared" si="131"/>
        <v>Scotland</v>
      </c>
      <c r="CFA36" s="255" t="str">
        <f ca="1">IF(OFFSET('All Players'!$AA43,0,CEZ$1)&lt;&gt;"",OFFSET('All Players'!$AA43,0,CEZ$1),"")</f>
        <v/>
      </c>
      <c r="CFB36" s="255" t="str">
        <f ca="1">IF(OFFSET('All Players'!$AC43,0,CFA$1)&lt;&gt;"",OFFSET('All Players'!$AC43,0,CFA$1),"")</f>
        <v/>
      </c>
      <c r="CFC36" s="255">
        <f t="shared" ca="1" si="132"/>
        <v>0</v>
      </c>
      <c r="CFD36" s="255">
        <f t="shared" ca="1" si="133"/>
        <v>0</v>
      </c>
      <c r="CFE36" s="255">
        <f t="shared" ca="1" si="134"/>
        <v>0</v>
      </c>
      <c r="CFF36" s="255">
        <f t="shared" ca="1" si="135"/>
        <v>0</v>
      </c>
      <c r="CFG36" s="255" t="str">
        <f t="shared" ca="1" si="136"/>
        <v/>
      </c>
      <c r="CFH36" s="255" t="str">
        <f t="shared" ca="1" si="137"/>
        <v/>
      </c>
    </row>
    <row r="37" spans="2:959 1084:2192" x14ac:dyDescent="0.2">
      <c r="B37" s="255" t="s">
        <v>18</v>
      </c>
      <c r="C37" s="255" t="s">
        <v>39</v>
      </c>
      <c r="DU37" s="255">
        <v>35</v>
      </c>
      <c r="DV37" s="255" t="str">
        <f>Tournament!H47</f>
        <v>Australia</v>
      </c>
      <c r="DW37" s="255">
        <f>IF(AND(Tournament!J47&lt;&gt;"",Tournament!L47&lt;&gt;""),Tournament!J47,0)</f>
        <v>15</v>
      </c>
      <c r="DX37" s="255">
        <f>IF(AND(Tournament!L47&lt;&gt;"",Tournament!J47&lt;&gt;""),Tournament!L47,0)</f>
        <v>6</v>
      </c>
      <c r="DY37" s="255" t="str">
        <f>Tournament!N47</f>
        <v>Wales</v>
      </c>
      <c r="DZ37" s="255">
        <f>IF(Tournament!O47&lt;&gt;"",Tournament!O47,0)</f>
        <v>0</v>
      </c>
      <c r="EA37" s="255">
        <f>IF(Tournament!Q47&lt;&gt;"",Tournament!Q47,0)</f>
        <v>0</v>
      </c>
      <c r="EB37" s="255">
        <f>IF(DW37&lt;&gt;"",IF(Tournament!O47&gt;3,1,0),0)</f>
        <v>0</v>
      </c>
      <c r="EC37" s="255">
        <f>IF(DX37&lt;&gt;"",IF(Tournament!Q47&gt;3,1,0),0)</f>
        <v>0</v>
      </c>
      <c r="ED37" s="255">
        <f t="shared" si="15"/>
        <v>0</v>
      </c>
      <c r="EE37" s="255">
        <f t="shared" si="16"/>
        <v>0</v>
      </c>
      <c r="EF37" s="255" t="str">
        <f>IF(AND(Tournament!J47&lt;&gt;"",Tournament!L47&lt;&gt;""),IF(DW37&gt;DX37,"W",IF(DW37=DX37,"D","L")),"")</f>
        <v>W</v>
      </c>
      <c r="EG37" s="255" t="str">
        <f t="shared" si="17"/>
        <v>L</v>
      </c>
      <c r="JB37" s="255">
        <v>35</v>
      </c>
      <c r="JC37" s="255" t="str">
        <f t="shared" si="18"/>
        <v>Australia</v>
      </c>
      <c r="JD37" s="255" t="str">
        <f ca="1">IF(OFFSET('All Players'!$W44,0,JD$1)&lt;&gt;"",OFFSET('All Players'!$W44,0,JD$1),"")</f>
        <v/>
      </c>
      <c r="JE37" s="255" t="str">
        <f ca="1">IF(OFFSET('All Players'!$Y44,0,JD$1)&lt;&gt;"",OFFSET('All Players'!$Y44,0,JD$1),"")</f>
        <v/>
      </c>
      <c r="JF37" s="255" t="str">
        <f t="shared" si="19"/>
        <v>Wales</v>
      </c>
      <c r="JG37" s="255" t="str">
        <f ca="1">IF(OFFSET('All Players'!$AA44,0,JF$1)&lt;&gt;"",OFFSET('All Players'!$AA44,0,JF$1),"")</f>
        <v/>
      </c>
      <c r="JH37" s="255" t="str">
        <f ca="1">IF(OFFSET('All Players'!$AC44,0,JG$1)&lt;&gt;"",OFFSET('All Players'!$AC44,0,JG$1),"")</f>
        <v/>
      </c>
      <c r="JI37" s="255">
        <f t="shared" ca="1" si="20"/>
        <v>0</v>
      </c>
      <c r="JJ37" s="255">
        <f t="shared" ca="1" si="21"/>
        <v>0</v>
      </c>
      <c r="JK37" s="255">
        <f t="shared" ca="1" si="22"/>
        <v>0</v>
      </c>
      <c r="JL37" s="255">
        <f t="shared" ca="1" si="23"/>
        <v>0</v>
      </c>
      <c r="JM37" s="255" t="str">
        <f t="shared" ca="1" si="24"/>
        <v/>
      </c>
      <c r="JN37" s="255" t="str">
        <f t="shared" ca="1" si="25"/>
        <v/>
      </c>
      <c r="OI37" s="255">
        <v>35</v>
      </c>
      <c r="OJ37" s="255" t="str">
        <f t="shared" si="26"/>
        <v>Australia</v>
      </c>
      <c r="OK37" s="255" t="str">
        <f ca="1">IF(OFFSET('All Players'!$W44,0,OK$1)&lt;&gt;"",OFFSET('All Players'!$W44,0,OK$1),"")</f>
        <v/>
      </c>
      <c r="OL37" s="255" t="str">
        <f ca="1">IF(OFFSET('All Players'!$Y44,0,OK$1)&lt;&gt;"",OFFSET('All Players'!$Y44,0,OK$1),"")</f>
        <v/>
      </c>
      <c r="OM37" s="255" t="str">
        <f t="shared" si="27"/>
        <v>Wales</v>
      </c>
      <c r="ON37" s="255" t="str">
        <f ca="1">IF(OFFSET('All Players'!$AA44,0,OM$1)&lt;&gt;"",OFFSET('All Players'!$AA44,0,OM$1),"")</f>
        <v/>
      </c>
      <c r="OO37" s="255" t="str">
        <f ca="1">IF(OFFSET('All Players'!$AC44,0,ON$1)&lt;&gt;"",OFFSET('All Players'!$AC44,0,ON$1),"")</f>
        <v/>
      </c>
      <c r="OP37" s="255">
        <f t="shared" ca="1" si="28"/>
        <v>0</v>
      </c>
      <c r="OQ37" s="255">
        <f t="shared" ca="1" si="29"/>
        <v>0</v>
      </c>
      <c r="OR37" s="255">
        <f t="shared" ca="1" si="30"/>
        <v>0</v>
      </c>
      <c r="OS37" s="255">
        <f t="shared" ca="1" si="31"/>
        <v>0</v>
      </c>
      <c r="OT37" s="255" t="str">
        <f t="shared" ca="1" si="32"/>
        <v/>
      </c>
      <c r="OU37" s="255" t="str">
        <f t="shared" ca="1" si="33"/>
        <v/>
      </c>
      <c r="TP37" s="255">
        <v>35</v>
      </c>
      <c r="TQ37" s="255" t="str">
        <f t="shared" si="34"/>
        <v>Australia</v>
      </c>
      <c r="TR37" s="255" t="str">
        <f ca="1">IF(OFFSET('All Players'!$W44,0,TR$1)&lt;&gt;"",OFFSET('All Players'!$W44,0,TR$1),"")</f>
        <v/>
      </c>
      <c r="TS37" s="255" t="str">
        <f ca="1">IF(OFFSET('All Players'!$Y44,0,TR$1)&lt;&gt;"",OFFSET('All Players'!$Y44,0,TR$1),"")</f>
        <v/>
      </c>
      <c r="TT37" s="255" t="str">
        <f t="shared" si="35"/>
        <v>Wales</v>
      </c>
      <c r="TU37" s="255" t="str">
        <f ca="1">IF(OFFSET('All Players'!$AA44,0,TT$1)&lt;&gt;"",OFFSET('All Players'!$AA44,0,TT$1),"")</f>
        <v/>
      </c>
      <c r="TV37" s="255" t="str">
        <f ca="1">IF(OFFSET('All Players'!$AC44,0,TU$1)&lt;&gt;"",OFFSET('All Players'!$AC44,0,TU$1),"")</f>
        <v/>
      </c>
      <c r="TW37" s="255">
        <f t="shared" ca="1" si="36"/>
        <v>0</v>
      </c>
      <c r="TX37" s="255">
        <f t="shared" ca="1" si="37"/>
        <v>0</v>
      </c>
      <c r="TY37" s="255">
        <f t="shared" ca="1" si="38"/>
        <v>0</v>
      </c>
      <c r="TZ37" s="255">
        <f t="shared" ca="1" si="39"/>
        <v>0</v>
      </c>
      <c r="UA37" s="255" t="str">
        <f t="shared" ca="1" si="40"/>
        <v/>
      </c>
      <c r="UB37" s="255" t="str">
        <f t="shared" ca="1" si="41"/>
        <v/>
      </c>
      <c r="YW37" s="255">
        <v>35</v>
      </c>
      <c r="YX37" s="255" t="str">
        <f t="shared" si="42"/>
        <v>Australia</v>
      </c>
      <c r="YY37" s="255" t="str">
        <f ca="1">IF(OFFSET('All Players'!$W44,0,YY$1)&lt;&gt;"",OFFSET('All Players'!$W44,0,YY$1),"")</f>
        <v/>
      </c>
      <c r="YZ37" s="255" t="str">
        <f ca="1">IF(OFFSET('All Players'!$Y44,0,YY$1)&lt;&gt;"",OFFSET('All Players'!$Y44,0,YY$1),"")</f>
        <v/>
      </c>
      <c r="ZA37" s="255" t="str">
        <f t="shared" si="43"/>
        <v>Wales</v>
      </c>
      <c r="ZB37" s="255" t="str">
        <f ca="1">IF(OFFSET('All Players'!$AA44,0,ZA$1)&lt;&gt;"",OFFSET('All Players'!$AA44,0,ZA$1),"")</f>
        <v/>
      </c>
      <c r="ZC37" s="255" t="str">
        <f ca="1">IF(OFFSET('All Players'!$AC44,0,ZB$1)&lt;&gt;"",OFFSET('All Players'!$AC44,0,ZB$1),"")</f>
        <v/>
      </c>
      <c r="ZD37" s="255">
        <f t="shared" ca="1" si="44"/>
        <v>0</v>
      </c>
      <c r="ZE37" s="255">
        <f t="shared" ca="1" si="45"/>
        <v>0</v>
      </c>
      <c r="ZF37" s="255">
        <f t="shared" ca="1" si="46"/>
        <v>0</v>
      </c>
      <c r="ZG37" s="255">
        <f t="shared" ca="1" si="47"/>
        <v>0</v>
      </c>
      <c r="ZH37" s="255" t="str">
        <f t="shared" ca="1" si="48"/>
        <v/>
      </c>
      <c r="ZI37" s="255" t="str">
        <f t="shared" ca="1" si="49"/>
        <v/>
      </c>
      <c r="AED37" s="255">
        <v>35</v>
      </c>
      <c r="AEE37" s="255" t="str">
        <f t="shared" si="50"/>
        <v>Australia</v>
      </c>
      <c r="AEF37" s="255" t="str">
        <f ca="1">IF(OFFSET('All Players'!$W44,0,AEF$1)&lt;&gt;"",OFFSET('All Players'!$W44,0,AEF$1),"")</f>
        <v/>
      </c>
      <c r="AEG37" s="255" t="str">
        <f ca="1">IF(OFFSET('All Players'!$Y44,0,AEF$1)&lt;&gt;"",OFFSET('All Players'!$Y44,0,AEF$1),"")</f>
        <v/>
      </c>
      <c r="AEH37" s="255" t="str">
        <f t="shared" si="51"/>
        <v>Wales</v>
      </c>
      <c r="AEI37" s="255" t="str">
        <f ca="1">IF(OFFSET('All Players'!$AA44,0,AEH$1)&lt;&gt;"",OFFSET('All Players'!$AA44,0,AEH$1),"")</f>
        <v/>
      </c>
      <c r="AEJ37" s="255" t="str">
        <f ca="1">IF(OFFSET('All Players'!$AC44,0,AEI$1)&lt;&gt;"",OFFSET('All Players'!$AC44,0,AEI$1),"")</f>
        <v/>
      </c>
      <c r="AEK37" s="255">
        <f t="shared" ca="1" si="52"/>
        <v>0</v>
      </c>
      <c r="AEL37" s="255">
        <f t="shared" ca="1" si="53"/>
        <v>0</v>
      </c>
      <c r="AEM37" s="255">
        <f t="shared" ca="1" si="54"/>
        <v>0</v>
      </c>
      <c r="AEN37" s="255">
        <f t="shared" ca="1" si="55"/>
        <v>0</v>
      </c>
      <c r="AEO37" s="255" t="str">
        <f t="shared" ca="1" si="56"/>
        <v/>
      </c>
      <c r="AEP37" s="255" t="str">
        <f t="shared" ca="1" si="57"/>
        <v/>
      </c>
      <c r="AJK37" s="255">
        <v>35</v>
      </c>
      <c r="AJL37" s="255" t="str">
        <f t="shared" si="58"/>
        <v>Australia</v>
      </c>
      <c r="AJM37" s="255" t="str">
        <f ca="1">IF(OFFSET('All Players'!$W44,0,AJM$1)&lt;&gt;"",OFFSET('All Players'!$W44,0,AJM$1),"")</f>
        <v/>
      </c>
      <c r="AJN37" s="255" t="str">
        <f ca="1">IF(OFFSET('All Players'!$Y44,0,AJM$1)&lt;&gt;"",OFFSET('All Players'!$Y44,0,AJM$1),"")</f>
        <v/>
      </c>
      <c r="AJO37" s="255" t="str">
        <f t="shared" si="59"/>
        <v>Wales</v>
      </c>
      <c r="AJP37" s="255" t="str">
        <f ca="1">IF(OFFSET('All Players'!$AA44,0,AJO$1)&lt;&gt;"",OFFSET('All Players'!$AA44,0,AJO$1),"")</f>
        <v/>
      </c>
      <c r="AJQ37" s="255" t="str">
        <f ca="1">IF(OFFSET('All Players'!$AC44,0,AJP$1)&lt;&gt;"",OFFSET('All Players'!$AC44,0,AJP$1),"")</f>
        <v/>
      </c>
      <c r="AJR37" s="255">
        <f t="shared" ca="1" si="60"/>
        <v>0</v>
      </c>
      <c r="AJS37" s="255">
        <f t="shared" ca="1" si="61"/>
        <v>0</v>
      </c>
      <c r="AJT37" s="255">
        <f t="shared" ca="1" si="62"/>
        <v>0</v>
      </c>
      <c r="AJU37" s="255">
        <f t="shared" ca="1" si="63"/>
        <v>0</v>
      </c>
      <c r="AJV37" s="255" t="str">
        <f t="shared" ca="1" si="64"/>
        <v/>
      </c>
      <c r="AJW37" s="255" t="str">
        <f t="shared" ca="1" si="65"/>
        <v/>
      </c>
      <c r="AOR37" s="255">
        <v>35</v>
      </c>
      <c r="AOS37" s="255" t="str">
        <f t="shared" si="66"/>
        <v>Australia</v>
      </c>
      <c r="AOT37" s="255" t="str">
        <f ca="1">IF(OFFSET('All Players'!$W44,0,AOT$1)&lt;&gt;"",OFFSET('All Players'!$W44,0,AOT$1),"")</f>
        <v/>
      </c>
      <c r="AOU37" s="255" t="str">
        <f ca="1">IF(OFFSET('All Players'!$Y44,0,AOT$1)&lt;&gt;"",OFFSET('All Players'!$Y44,0,AOT$1),"")</f>
        <v/>
      </c>
      <c r="AOV37" s="255" t="str">
        <f t="shared" si="67"/>
        <v>Wales</v>
      </c>
      <c r="AOW37" s="255" t="str">
        <f ca="1">IF(OFFSET('All Players'!$AA44,0,AOV$1)&lt;&gt;"",OFFSET('All Players'!$AA44,0,AOV$1),"")</f>
        <v/>
      </c>
      <c r="AOX37" s="255" t="str">
        <f ca="1">IF(OFFSET('All Players'!$AC44,0,AOW$1)&lt;&gt;"",OFFSET('All Players'!$AC44,0,AOW$1),"")</f>
        <v/>
      </c>
      <c r="AOY37" s="255">
        <f t="shared" ca="1" si="68"/>
        <v>0</v>
      </c>
      <c r="AOZ37" s="255">
        <f t="shared" ca="1" si="69"/>
        <v>0</v>
      </c>
      <c r="APA37" s="255">
        <f t="shared" ca="1" si="70"/>
        <v>0</v>
      </c>
      <c r="APB37" s="255">
        <f t="shared" ca="1" si="71"/>
        <v>0</v>
      </c>
      <c r="APC37" s="255" t="str">
        <f t="shared" ca="1" si="72"/>
        <v/>
      </c>
      <c r="APD37" s="255" t="str">
        <f t="shared" ca="1" si="73"/>
        <v/>
      </c>
      <c r="ATY37" s="255">
        <v>35</v>
      </c>
      <c r="ATZ37" s="255" t="str">
        <f t="shared" si="74"/>
        <v>Australia</v>
      </c>
      <c r="AUA37" s="255" t="str">
        <f ca="1">IF(OFFSET('All Players'!$W44,0,AUA$1)&lt;&gt;"",OFFSET('All Players'!$W44,0,AUA$1),"")</f>
        <v/>
      </c>
      <c r="AUB37" s="255" t="str">
        <f ca="1">IF(OFFSET('All Players'!$Y44,0,AUA$1)&lt;&gt;"",OFFSET('All Players'!$Y44,0,AUA$1),"")</f>
        <v/>
      </c>
      <c r="AUC37" s="255" t="str">
        <f t="shared" si="75"/>
        <v>Wales</v>
      </c>
      <c r="AUD37" s="255" t="str">
        <f ca="1">IF(OFFSET('All Players'!$AA44,0,AUC$1)&lt;&gt;"",OFFSET('All Players'!$AA44,0,AUC$1),"")</f>
        <v/>
      </c>
      <c r="AUE37" s="255" t="str">
        <f ca="1">IF(OFFSET('All Players'!$AC44,0,AUD$1)&lt;&gt;"",OFFSET('All Players'!$AC44,0,AUD$1),"")</f>
        <v/>
      </c>
      <c r="AUF37" s="255">
        <f t="shared" ca="1" si="76"/>
        <v>0</v>
      </c>
      <c r="AUG37" s="255">
        <f t="shared" ca="1" si="77"/>
        <v>0</v>
      </c>
      <c r="AUH37" s="255">
        <f t="shared" ca="1" si="78"/>
        <v>0</v>
      </c>
      <c r="AUI37" s="255">
        <f t="shared" ca="1" si="79"/>
        <v>0</v>
      </c>
      <c r="AUJ37" s="255" t="str">
        <f t="shared" ca="1" si="80"/>
        <v/>
      </c>
      <c r="AUK37" s="255" t="str">
        <f t="shared" ca="1" si="81"/>
        <v/>
      </c>
      <c r="AZF37" s="255">
        <v>35</v>
      </c>
      <c r="AZG37" s="255" t="str">
        <f t="shared" si="82"/>
        <v>Australia</v>
      </c>
      <c r="AZH37" s="255" t="str">
        <f ca="1">IF(OFFSET('All Players'!$W44,0,AZH$1)&lt;&gt;"",OFFSET('All Players'!$W44,0,AZH$1),"")</f>
        <v/>
      </c>
      <c r="AZI37" s="255" t="str">
        <f ca="1">IF(OFFSET('All Players'!$Y44,0,AZH$1)&lt;&gt;"",OFFSET('All Players'!$Y44,0,AZH$1),"")</f>
        <v/>
      </c>
      <c r="AZJ37" s="255" t="str">
        <f t="shared" si="83"/>
        <v>Wales</v>
      </c>
      <c r="AZK37" s="255" t="str">
        <f ca="1">IF(OFFSET('All Players'!$AA44,0,AZJ$1)&lt;&gt;"",OFFSET('All Players'!$AA44,0,AZJ$1),"")</f>
        <v/>
      </c>
      <c r="AZL37" s="255" t="str">
        <f ca="1">IF(OFFSET('All Players'!$AC44,0,AZK$1)&lt;&gt;"",OFFSET('All Players'!$AC44,0,AZK$1),"")</f>
        <v/>
      </c>
      <c r="AZM37" s="255">
        <f t="shared" ca="1" si="84"/>
        <v>0</v>
      </c>
      <c r="AZN37" s="255">
        <f t="shared" ca="1" si="85"/>
        <v>0</v>
      </c>
      <c r="AZO37" s="255">
        <f t="shared" ca="1" si="86"/>
        <v>0</v>
      </c>
      <c r="AZP37" s="255">
        <f t="shared" ca="1" si="87"/>
        <v>0</v>
      </c>
      <c r="AZQ37" s="255" t="str">
        <f t="shared" ca="1" si="88"/>
        <v/>
      </c>
      <c r="AZR37" s="255" t="str">
        <f t="shared" ca="1" si="89"/>
        <v/>
      </c>
      <c r="BEM37" s="255">
        <v>35</v>
      </c>
      <c r="BEN37" s="255" t="str">
        <f t="shared" si="90"/>
        <v>Australia</v>
      </c>
      <c r="BEO37" s="255" t="str">
        <f ca="1">IF(OFFSET('All Players'!$W44,0,BEO$1)&lt;&gt;"",OFFSET('All Players'!$W44,0,BEO$1),"")</f>
        <v/>
      </c>
      <c r="BEP37" s="255" t="str">
        <f ca="1">IF(OFFSET('All Players'!$Y44,0,BEO$1)&lt;&gt;"",OFFSET('All Players'!$Y44,0,BEO$1),"")</f>
        <v/>
      </c>
      <c r="BEQ37" s="255" t="str">
        <f t="shared" si="91"/>
        <v>Wales</v>
      </c>
      <c r="BER37" s="255" t="str">
        <f ca="1">IF(OFFSET('All Players'!$AA44,0,BEQ$1)&lt;&gt;"",OFFSET('All Players'!$AA44,0,BEQ$1),"")</f>
        <v/>
      </c>
      <c r="BES37" s="255" t="str">
        <f ca="1">IF(OFFSET('All Players'!$AC44,0,BER$1)&lt;&gt;"",OFFSET('All Players'!$AC44,0,BER$1),"")</f>
        <v/>
      </c>
      <c r="BET37" s="255">
        <f t="shared" ca="1" si="92"/>
        <v>0</v>
      </c>
      <c r="BEU37" s="255">
        <f t="shared" ca="1" si="93"/>
        <v>0</v>
      </c>
      <c r="BEV37" s="255">
        <f t="shared" ca="1" si="94"/>
        <v>0</v>
      </c>
      <c r="BEW37" s="255">
        <f t="shared" ca="1" si="95"/>
        <v>0</v>
      </c>
      <c r="BEX37" s="255" t="str">
        <f t="shared" ca="1" si="96"/>
        <v/>
      </c>
      <c r="BEY37" s="255" t="str">
        <f t="shared" ca="1" si="97"/>
        <v/>
      </c>
      <c r="BJT37" s="255">
        <v>35</v>
      </c>
      <c r="BJU37" s="255" t="str">
        <f t="shared" si="98"/>
        <v>Australia</v>
      </c>
      <c r="BJV37" s="255" t="str">
        <f ca="1">IF(OFFSET('All Players'!$W44,0,BJV$1)&lt;&gt;"",OFFSET('All Players'!$W44,0,BJV$1),"")</f>
        <v/>
      </c>
      <c r="BJW37" s="255" t="str">
        <f ca="1">IF(OFFSET('All Players'!$Y44,0,BJV$1)&lt;&gt;"",OFFSET('All Players'!$Y44,0,BJV$1),"")</f>
        <v/>
      </c>
      <c r="BJX37" s="255" t="str">
        <f t="shared" si="99"/>
        <v>Wales</v>
      </c>
      <c r="BJY37" s="255" t="str">
        <f ca="1">IF(OFFSET('All Players'!$AA44,0,BJX$1)&lt;&gt;"",OFFSET('All Players'!$AA44,0,BJX$1),"")</f>
        <v/>
      </c>
      <c r="BJZ37" s="255" t="str">
        <f ca="1">IF(OFFSET('All Players'!$AC44,0,BJY$1)&lt;&gt;"",OFFSET('All Players'!$AC44,0,BJY$1),"")</f>
        <v/>
      </c>
      <c r="BKA37" s="255">
        <f t="shared" ca="1" si="100"/>
        <v>0</v>
      </c>
      <c r="BKB37" s="255">
        <f t="shared" ca="1" si="101"/>
        <v>0</v>
      </c>
      <c r="BKC37" s="255">
        <f t="shared" ca="1" si="102"/>
        <v>0</v>
      </c>
      <c r="BKD37" s="255">
        <f t="shared" ca="1" si="103"/>
        <v>0</v>
      </c>
      <c r="BKE37" s="255" t="str">
        <f t="shared" ca="1" si="104"/>
        <v/>
      </c>
      <c r="BKF37" s="255" t="str">
        <f t="shared" ca="1" si="105"/>
        <v/>
      </c>
      <c r="BPA37" s="255">
        <v>35</v>
      </c>
      <c r="BPB37" s="255" t="str">
        <f t="shared" si="106"/>
        <v>Australia</v>
      </c>
      <c r="BPC37" s="255" t="str">
        <f ca="1">IF(OFFSET('All Players'!$W44,0,BPC$1)&lt;&gt;"",OFFSET('All Players'!$W44,0,BPC$1),"")</f>
        <v/>
      </c>
      <c r="BPD37" s="255" t="str">
        <f ca="1">IF(OFFSET('All Players'!$Y44,0,BPC$1)&lt;&gt;"",OFFSET('All Players'!$Y44,0,BPC$1),"")</f>
        <v/>
      </c>
      <c r="BPE37" s="255" t="str">
        <f t="shared" si="107"/>
        <v>Wales</v>
      </c>
      <c r="BPF37" s="255" t="str">
        <f ca="1">IF(OFFSET('All Players'!$AA44,0,BPE$1)&lt;&gt;"",OFFSET('All Players'!$AA44,0,BPE$1),"")</f>
        <v/>
      </c>
      <c r="BPG37" s="255" t="str">
        <f ca="1">IF(OFFSET('All Players'!$AC44,0,BPF$1)&lt;&gt;"",OFFSET('All Players'!$AC44,0,BPF$1),"")</f>
        <v/>
      </c>
      <c r="BPH37" s="255">
        <f t="shared" ca="1" si="108"/>
        <v>0</v>
      </c>
      <c r="BPI37" s="255">
        <f t="shared" ca="1" si="109"/>
        <v>0</v>
      </c>
      <c r="BPJ37" s="255">
        <f t="shared" ca="1" si="110"/>
        <v>0</v>
      </c>
      <c r="BPK37" s="255">
        <f t="shared" ca="1" si="111"/>
        <v>0</v>
      </c>
      <c r="BPL37" s="255" t="str">
        <f t="shared" ca="1" si="112"/>
        <v/>
      </c>
      <c r="BPM37" s="255" t="str">
        <f t="shared" ca="1" si="113"/>
        <v/>
      </c>
      <c r="BUH37" s="255">
        <v>35</v>
      </c>
      <c r="BUI37" s="255" t="str">
        <f t="shared" si="114"/>
        <v>Australia</v>
      </c>
      <c r="BUJ37" s="255" t="str">
        <f ca="1">IF(OFFSET('All Players'!$W44,0,BUJ$1)&lt;&gt;"",OFFSET('All Players'!$W44,0,BUJ$1),"")</f>
        <v/>
      </c>
      <c r="BUK37" s="255" t="str">
        <f ca="1">IF(OFFSET('All Players'!$Y44,0,BUJ$1)&lt;&gt;"",OFFSET('All Players'!$Y44,0,BUJ$1),"")</f>
        <v/>
      </c>
      <c r="BUL37" s="255" t="str">
        <f t="shared" si="115"/>
        <v>Wales</v>
      </c>
      <c r="BUM37" s="255" t="str">
        <f ca="1">IF(OFFSET('All Players'!$AA44,0,BUL$1)&lt;&gt;"",OFFSET('All Players'!$AA44,0,BUL$1),"")</f>
        <v/>
      </c>
      <c r="BUN37" s="255" t="str">
        <f ca="1">IF(OFFSET('All Players'!$AC44,0,BUM$1)&lt;&gt;"",OFFSET('All Players'!$AC44,0,BUM$1),"")</f>
        <v/>
      </c>
      <c r="BUO37" s="255">
        <f t="shared" ca="1" si="116"/>
        <v>0</v>
      </c>
      <c r="BUP37" s="255">
        <f t="shared" ca="1" si="117"/>
        <v>0</v>
      </c>
      <c r="BUQ37" s="255">
        <f t="shared" ca="1" si="118"/>
        <v>0</v>
      </c>
      <c r="BUR37" s="255">
        <f t="shared" ca="1" si="119"/>
        <v>0</v>
      </c>
      <c r="BUS37" s="255" t="str">
        <f t="shared" ca="1" si="120"/>
        <v/>
      </c>
      <c r="BUT37" s="255" t="str">
        <f t="shared" ca="1" si="121"/>
        <v/>
      </c>
      <c r="BZO37" s="255">
        <v>35</v>
      </c>
      <c r="BZP37" s="255" t="str">
        <f t="shared" si="122"/>
        <v>Australia</v>
      </c>
      <c r="BZQ37" s="255" t="str">
        <f ca="1">IF(OFFSET('All Players'!$W44,0,BZQ$1)&lt;&gt;"",OFFSET('All Players'!$W44,0,BZQ$1),"")</f>
        <v/>
      </c>
      <c r="BZR37" s="255" t="str">
        <f ca="1">IF(OFFSET('All Players'!$Y44,0,BZQ$1)&lt;&gt;"",OFFSET('All Players'!$Y44,0,BZQ$1),"")</f>
        <v/>
      </c>
      <c r="BZS37" s="255" t="str">
        <f t="shared" si="123"/>
        <v>Wales</v>
      </c>
      <c r="BZT37" s="255" t="str">
        <f ca="1">IF(OFFSET('All Players'!$AA44,0,BZS$1)&lt;&gt;"",OFFSET('All Players'!$AA44,0,BZS$1),"")</f>
        <v/>
      </c>
      <c r="BZU37" s="255" t="str">
        <f ca="1">IF(OFFSET('All Players'!$AC44,0,BZT$1)&lt;&gt;"",OFFSET('All Players'!$AC44,0,BZT$1),"")</f>
        <v/>
      </c>
      <c r="BZV37" s="255">
        <f t="shared" ca="1" si="124"/>
        <v>0</v>
      </c>
      <c r="BZW37" s="255">
        <f t="shared" ca="1" si="125"/>
        <v>0</v>
      </c>
      <c r="BZX37" s="255">
        <f t="shared" ca="1" si="126"/>
        <v>0</v>
      </c>
      <c r="BZY37" s="255">
        <f t="shared" ca="1" si="127"/>
        <v>0</v>
      </c>
      <c r="BZZ37" s="255" t="str">
        <f t="shared" ca="1" si="128"/>
        <v/>
      </c>
      <c r="CAA37" s="255" t="str">
        <f t="shared" ca="1" si="129"/>
        <v/>
      </c>
      <c r="CEV37" s="255">
        <v>35</v>
      </c>
      <c r="CEW37" s="255" t="str">
        <f t="shared" si="130"/>
        <v>Australia</v>
      </c>
      <c r="CEX37" s="255" t="str">
        <f ca="1">IF(OFFSET('All Players'!$W44,0,CEX$1)&lt;&gt;"",OFFSET('All Players'!$W44,0,CEX$1),"")</f>
        <v/>
      </c>
      <c r="CEY37" s="255" t="str">
        <f ca="1">IF(OFFSET('All Players'!$Y44,0,CEX$1)&lt;&gt;"",OFFSET('All Players'!$Y44,0,CEX$1),"")</f>
        <v/>
      </c>
      <c r="CEZ37" s="255" t="str">
        <f t="shared" si="131"/>
        <v>Wales</v>
      </c>
      <c r="CFA37" s="255" t="str">
        <f ca="1">IF(OFFSET('All Players'!$AA44,0,CEZ$1)&lt;&gt;"",OFFSET('All Players'!$AA44,0,CEZ$1),"")</f>
        <v/>
      </c>
      <c r="CFB37" s="255" t="str">
        <f ca="1">IF(OFFSET('All Players'!$AC44,0,CFA$1)&lt;&gt;"",OFFSET('All Players'!$AC44,0,CFA$1),"")</f>
        <v/>
      </c>
      <c r="CFC37" s="255">
        <f t="shared" ca="1" si="132"/>
        <v>0</v>
      </c>
      <c r="CFD37" s="255">
        <f t="shared" ca="1" si="133"/>
        <v>0</v>
      </c>
      <c r="CFE37" s="255">
        <f t="shared" ca="1" si="134"/>
        <v>0</v>
      </c>
      <c r="CFF37" s="255">
        <f t="shared" ca="1" si="135"/>
        <v>0</v>
      </c>
      <c r="CFG37" s="255" t="str">
        <f t="shared" ca="1" si="136"/>
        <v/>
      </c>
      <c r="CFH37" s="255" t="str">
        <f t="shared" ca="1" si="137"/>
        <v/>
      </c>
    </row>
    <row r="38" spans="2:959 1084:2192" x14ac:dyDescent="0.2">
      <c r="B38" s="255" t="s">
        <v>35</v>
      </c>
      <c r="C38" s="255" t="s">
        <v>48</v>
      </c>
      <c r="DU38" s="255">
        <v>36</v>
      </c>
      <c r="DV38" s="255" t="str">
        <f>Tournament!H48</f>
        <v>England</v>
      </c>
      <c r="DW38" s="255">
        <f>IF(AND(Tournament!J48&lt;&gt;"",Tournament!L48&lt;&gt;""),Tournament!J48,0)</f>
        <v>60</v>
      </c>
      <c r="DX38" s="255">
        <f>IF(AND(Tournament!L48&lt;&gt;"",Tournament!J48&lt;&gt;""),Tournament!L48,0)</f>
        <v>3</v>
      </c>
      <c r="DY38" s="255" t="str">
        <f>Tournament!N48</f>
        <v>Uruguay</v>
      </c>
      <c r="DZ38" s="255">
        <f>IF(Tournament!O48&lt;&gt;"",Tournament!O48,0)</f>
        <v>10</v>
      </c>
      <c r="EA38" s="255">
        <f>IF(Tournament!Q48&lt;&gt;"",Tournament!Q48,0)</f>
        <v>0</v>
      </c>
      <c r="EB38" s="255">
        <f>IF(DW38&lt;&gt;"",IF(Tournament!O48&gt;3,1,0),0)</f>
        <v>1</v>
      </c>
      <c r="EC38" s="255">
        <f>IF(DX38&lt;&gt;"",IF(Tournament!Q48&gt;3,1,0),0)</f>
        <v>0</v>
      </c>
      <c r="ED38" s="255">
        <f t="shared" si="15"/>
        <v>0</v>
      </c>
      <c r="EE38" s="255">
        <f t="shared" si="16"/>
        <v>0</v>
      </c>
      <c r="EF38" s="255" t="str">
        <f>IF(AND(Tournament!J48&lt;&gt;"",Tournament!L48&lt;&gt;""),IF(DW38&gt;DX38,"W",IF(DW38=DX38,"D","L")),"")</f>
        <v>W</v>
      </c>
      <c r="EG38" s="255" t="str">
        <f t="shared" si="17"/>
        <v>L</v>
      </c>
      <c r="JB38" s="255">
        <v>36</v>
      </c>
      <c r="JC38" s="255" t="str">
        <f t="shared" si="18"/>
        <v>England</v>
      </c>
      <c r="JD38" s="255" t="str">
        <f ca="1">IF(OFFSET('All Players'!$W45,0,JD$1)&lt;&gt;"",OFFSET('All Players'!$W45,0,JD$1),"")</f>
        <v/>
      </c>
      <c r="JE38" s="255" t="str">
        <f ca="1">IF(OFFSET('All Players'!$Y45,0,JD$1)&lt;&gt;"",OFFSET('All Players'!$Y45,0,JD$1),"")</f>
        <v/>
      </c>
      <c r="JF38" s="255" t="str">
        <f t="shared" si="19"/>
        <v>Uruguay</v>
      </c>
      <c r="JG38" s="255" t="str">
        <f ca="1">IF(OFFSET('All Players'!$AA45,0,JF$1)&lt;&gt;"",OFFSET('All Players'!$AA45,0,JF$1),"")</f>
        <v/>
      </c>
      <c r="JH38" s="255" t="str">
        <f ca="1">IF(OFFSET('All Players'!$AC45,0,JG$1)&lt;&gt;"",OFFSET('All Players'!$AC45,0,JG$1),"")</f>
        <v/>
      </c>
      <c r="JI38" s="255">
        <f t="shared" ca="1" si="20"/>
        <v>0</v>
      </c>
      <c r="JJ38" s="255">
        <f t="shared" ca="1" si="21"/>
        <v>0</v>
      </c>
      <c r="JK38" s="255">
        <f t="shared" ca="1" si="22"/>
        <v>0</v>
      </c>
      <c r="JL38" s="255">
        <f t="shared" ca="1" si="23"/>
        <v>0</v>
      </c>
      <c r="JM38" s="255" t="str">
        <f t="shared" ca="1" si="24"/>
        <v/>
      </c>
      <c r="JN38" s="255" t="str">
        <f t="shared" ca="1" si="25"/>
        <v/>
      </c>
      <c r="OI38" s="255">
        <v>36</v>
      </c>
      <c r="OJ38" s="255" t="str">
        <f t="shared" si="26"/>
        <v>England</v>
      </c>
      <c r="OK38" s="255" t="str">
        <f ca="1">IF(OFFSET('All Players'!$W45,0,OK$1)&lt;&gt;"",OFFSET('All Players'!$W45,0,OK$1),"")</f>
        <v/>
      </c>
      <c r="OL38" s="255" t="str">
        <f ca="1">IF(OFFSET('All Players'!$Y45,0,OK$1)&lt;&gt;"",OFFSET('All Players'!$Y45,0,OK$1),"")</f>
        <v/>
      </c>
      <c r="OM38" s="255" t="str">
        <f t="shared" si="27"/>
        <v>Uruguay</v>
      </c>
      <c r="ON38" s="255" t="str">
        <f ca="1">IF(OFFSET('All Players'!$AA45,0,OM$1)&lt;&gt;"",OFFSET('All Players'!$AA45,0,OM$1),"")</f>
        <v/>
      </c>
      <c r="OO38" s="255" t="str">
        <f ca="1">IF(OFFSET('All Players'!$AC45,0,ON$1)&lt;&gt;"",OFFSET('All Players'!$AC45,0,ON$1),"")</f>
        <v/>
      </c>
      <c r="OP38" s="255">
        <f t="shared" ca="1" si="28"/>
        <v>0</v>
      </c>
      <c r="OQ38" s="255">
        <f t="shared" ca="1" si="29"/>
        <v>0</v>
      </c>
      <c r="OR38" s="255">
        <f t="shared" ca="1" si="30"/>
        <v>0</v>
      </c>
      <c r="OS38" s="255">
        <f t="shared" ca="1" si="31"/>
        <v>0</v>
      </c>
      <c r="OT38" s="255" t="str">
        <f t="shared" ca="1" si="32"/>
        <v/>
      </c>
      <c r="OU38" s="255" t="str">
        <f t="shared" ca="1" si="33"/>
        <v/>
      </c>
      <c r="TP38" s="255">
        <v>36</v>
      </c>
      <c r="TQ38" s="255" t="str">
        <f t="shared" si="34"/>
        <v>England</v>
      </c>
      <c r="TR38" s="255" t="str">
        <f ca="1">IF(OFFSET('All Players'!$W45,0,TR$1)&lt;&gt;"",OFFSET('All Players'!$W45,0,TR$1),"")</f>
        <v/>
      </c>
      <c r="TS38" s="255" t="str">
        <f ca="1">IF(OFFSET('All Players'!$Y45,0,TR$1)&lt;&gt;"",OFFSET('All Players'!$Y45,0,TR$1),"")</f>
        <v/>
      </c>
      <c r="TT38" s="255" t="str">
        <f t="shared" si="35"/>
        <v>Uruguay</v>
      </c>
      <c r="TU38" s="255" t="str">
        <f ca="1">IF(OFFSET('All Players'!$AA45,0,TT$1)&lt;&gt;"",OFFSET('All Players'!$AA45,0,TT$1),"")</f>
        <v/>
      </c>
      <c r="TV38" s="255" t="str">
        <f ca="1">IF(OFFSET('All Players'!$AC45,0,TU$1)&lt;&gt;"",OFFSET('All Players'!$AC45,0,TU$1),"")</f>
        <v/>
      </c>
      <c r="TW38" s="255">
        <f t="shared" ca="1" si="36"/>
        <v>0</v>
      </c>
      <c r="TX38" s="255">
        <f t="shared" ca="1" si="37"/>
        <v>0</v>
      </c>
      <c r="TY38" s="255">
        <f t="shared" ca="1" si="38"/>
        <v>0</v>
      </c>
      <c r="TZ38" s="255">
        <f t="shared" ca="1" si="39"/>
        <v>0</v>
      </c>
      <c r="UA38" s="255" t="str">
        <f t="shared" ca="1" si="40"/>
        <v/>
      </c>
      <c r="UB38" s="255" t="str">
        <f t="shared" ca="1" si="41"/>
        <v/>
      </c>
      <c r="YW38" s="255">
        <v>36</v>
      </c>
      <c r="YX38" s="255" t="str">
        <f t="shared" si="42"/>
        <v>England</v>
      </c>
      <c r="YY38" s="255" t="str">
        <f ca="1">IF(OFFSET('All Players'!$W45,0,YY$1)&lt;&gt;"",OFFSET('All Players'!$W45,0,YY$1),"")</f>
        <v/>
      </c>
      <c r="YZ38" s="255" t="str">
        <f ca="1">IF(OFFSET('All Players'!$Y45,0,YY$1)&lt;&gt;"",OFFSET('All Players'!$Y45,0,YY$1),"")</f>
        <v/>
      </c>
      <c r="ZA38" s="255" t="str">
        <f t="shared" si="43"/>
        <v>Uruguay</v>
      </c>
      <c r="ZB38" s="255" t="str">
        <f ca="1">IF(OFFSET('All Players'!$AA45,0,ZA$1)&lt;&gt;"",OFFSET('All Players'!$AA45,0,ZA$1),"")</f>
        <v/>
      </c>
      <c r="ZC38" s="255" t="str">
        <f ca="1">IF(OFFSET('All Players'!$AC45,0,ZB$1)&lt;&gt;"",OFFSET('All Players'!$AC45,0,ZB$1),"")</f>
        <v/>
      </c>
      <c r="ZD38" s="255">
        <f t="shared" ca="1" si="44"/>
        <v>0</v>
      </c>
      <c r="ZE38" s="255">
        <f t="shared" ca="1" si="45"/>
        <v>0</v>
      </c>
      <c r="ZF38" s="255">
        <f t="shared" ca="1" si="46"/>
        <v>0</v>
      </c>
      <c r="ZG38" s="255">
        <f t="shared" ca="1" si="47"/>
        <v>0</v>
      </c>
      <c r="ZH38" s="255" t="str">
        <f t="shared" ca="1" si="48"/>
        <v/>
      </c>
      <c r="ZI38" s="255" t="str">
        <f t="shared" ca="1" si="49"/>
        <v/>
      </c>
      <c r="AED38" s="255">
        <v>36</v>
      </c>
      <c r="AEE38" s="255" t="str">
        <f t="shared" si="50"/>
        <v>England</v>
      </c>
      <c r="AEF38" s="255" t="str">
        <f ca="1">IF(OFFSET('All Players'!$W45,0,AEF$1)&lt;&gt;"",OFFSET('All Players'!$W45,0,AEF$1),"")</f>
        <v/>
      </c>
      <c r="AEG38" s="255" t="str">
        <f ca="1">IF(OFFSET('All Players'!$Y45,0,AEF$1)&lt;&gt;"",OFFSET('All Players'!$Y45,0,AEF$1),"")</f>
        <v/>
      </c>
      <c r="AEH38" s="255" t="str">
        <f t="shared" si="51"/>
        <v>Uruguay</v>
      </c>
      <c r="AEI38" s="255" t="str">
        <f ca="1">IF(OFFSET('All Players'!$AA45,0,AEH$1)&lt;&gt;"",OFFSET('All Players'!$AA45,0,AEH$1),"")</f>
        <v/>
      </c>
      <c r="AEJ38" s="255" t="str">
        <f ca="1">IF(OFFSET('All Players'!$AC45,0,AEI$1)&lt;&gt;"",OFFSET('All Players'!$AC45,0,AEI$1),"")</f>
        <v/>
      </c>
      <c r="AEK38" s="255">
        <f t="shared" ca="1" si="52"/>
        <v>0</v>
      </c>
      <c r="AEL38" s="255">
        <f t="shared" ca="1" si="53"/>
        <v>0</v>
      </c>
      <c r="AEM38" s="255">
        <f t="shared" ca="1" si="54"/>
        <v>0</v>
      </c>
      <c r="AEN38" s="255">
        <f t="shared" ca="1" si="55"/>
        <v>0</v>
      </c>
      <c r="AEO38" s="255" t="str">
        <f t="shared" ca="1" si="56"/>
        <v/>
      </c>
      <c r="AEP38" s="255" t="str">
        <f t="shared" ca="1" si="57"/>
        <v/>
      </c>
      <c r="AJK38" s="255">
        <v>36</v>
      </c>
      <c r="AJL38" s="255" t="str">
        <f t="shared" si="58"/>
        <v>England</v>
      </c>
      <c r="AJM38" s="255" t="str">
        <f ca="1">IF(OFFSET('All Players'!$W45,0,AJM$1)&lt;&gt;"",OFFSET('All Players'!$W45,0,AJM$1),"")</f>
        <v/>
      </c>
      <c r="AJN38" s="255" t="str">
        <f ca="1">IF(OFFSET('All Players'!$Y45,0,AJM$1)&lt;&gt;"",OFFSET('All Players'!$Y45,0,AJM$1),"")</f>
        <v/>
      </c>
      <c r="AJO38" s="255" t="str">
        <f t="shared" si="59"/>
        <v>Uruguay</v>
      </c>
      <c r="AJP38" s="255" t="str">
        <f ca="1">IF(OFFSET('All Players'!$AA45,0,AJO$1)&lt;&gt;"",OFFSET('All Players'!$AA45,0,AJO$1),"")</f>
        <v/>
      </c>
      <c r="AJQ38" s="255" t="str">
        <f ca="1">IF(OFFSET('All Players'!$AC45,0,AJP$1)&lt;&gt;"",OFFSET('All Players'!$AC45,0,AJP$1),"")</f>
        <v/>
      </c>
      <c r="AJR38" s="255">
        <f t="shared" ca="1" si="60"/>
        <v>0</v>
      </c>
      <c r="AJS38" s="255">
        <f t="shared" ca="1" si="61"/>
        <v>0</v>
      </c>
      <c r="AJT38" s="255">
        <f t="shared" ca="1" si="62"/>
        <v>0</v>
      </c>
      <c r="AJU38" s="255">
        <f t="shared" ca="1" si="63"/>
        <v>0</v>
      </c>
      <c r="AJV38" s="255" t="str">
        <f t="shared" ca="1" si="64"/>
        <v/>
      </c>
      <c r="AJW38" s="255" t="str">
        <f t="shared" ca="1" si="65"/>
        <v/>
      </c>
      <c r="AOR38" s="255">
        <v>36</v>
      </c>
      <c r="AOS38" s="255" t="str">
        <f t="shared" si="66"/>
        <v>England</v>
      </c>
      <c r="AOT38" s="255" t="str">
        <f ca="1">IF(OFFSET('All Players'!$W45,0,AOT$1)&lt;&gt;"",OFFSET('All Players'!$W45,0,AOT$1),"")</f>
        <v/>
      </c>
      <c r="AOU38" s="255" t="str">
        <f ca="1">IF(OFFSET('All Players'!$Y45,0,AOT$1)&lt;&gt;"",OFFSET('All Players'!$Y45,0,AOT$1),"")</f>
        <v/>
      </c>
      <c r="AOV38" s="255" t="str">
        <f t="shared" si="67"/>
        <v>Uruguay</v>
      </c>
      <c r="AOW38" s="255" t="str">
        <f ca="1">IF(OFFSET('All Players'!$AA45,0,AOV$1)&lt;&gt;"",OFFSET('All Players'!$AA45,0,AOV$1),"")</f>
        <v/>
      </c>
      <c r="AOX38" s="255" t="str">
        <f ca="1">IF(OFFSET('All Players'!$AC45,0,AOW$1)&lt;&gt;"",OFFSET('All Players'!$AC45,0,AOW$1),"")</f>
        <v/>
      </c>
      <c r="AOY38" s="255">
        <f t="shared" ca="1" si="68"/>
        <v>0</v>
      </c>
      <c r="AOZ38" s="255">
        <f t="shared" ca="1" si="69"/>
        <v>0</v>
      </c>
      <c r="APA38" s="255">
        <f t="shared" ca="1" si="70"/>
        <v>0</v>
      </c>
      <c r="APB38" s="255">
        <f t="shared" ca="1" si="71"/>
        <v>0</v>
      </c>
      <c r="APC38" s="255" t="str">
        <f t="shared" ca="1" si="72"/>
        <v/>
      </c>
      <c r="APD38" s="255" t="str">
        <f t="shared" ca="1" si="73"/>
        <v/>
      </c>
      <c r="ATY38" s="255">
        <v>36</v>
      </c>
      <c r="ATZ38" s="255" t="str">
        <f t="shared" si="74"/>
        <v>England</v>
      </c>
      <c r="AUA38" s="255" t="str">
        <f ca="1">IF(OFFSET('All Players'!$W45,0,AUA$1)&lt;&gt;"",OFFSET('All Players'!$W45,0,AUA$1),"")</f>
        <v/>
      </c>
      <c r="AUB38" s="255" t="str">
        <f ca="1">IF(OFFSET('All Players'!$Y45,0,AUA$1)&lt;&gt;"",OFFSET('All Players'!$Y45,0,AUA$1),"")</f>
        <v/>
      </c>
      <c r="AUC38" s="255" t="str">
        <f t="shared" si="75"/>
        <v>Uruguay</v>
      </c>
      <c r="AUD38" s="255" t="str">
        <f ca="1">IF(OFFSET('All Players'!$AA45,0,AUC$1)&lt;&gt;"",OFFSET('All Players'!$AA45,0,AUC$1),"")</f>
        <v/>
      </c>
      <c r="AUE38" s="255" t="str">
        <f ca="1">IF(OFFSET('All Players'!$AC45,0,AUD$1)&lt;&gt;"",OFFSET('All Players'!$AC45,0,AUD$1),"")</f>
        <v/>
      </c>
      <c r="AUF38" s="255">
        <f t="shared" ca="1" si="76"/>
        <v>0</v>
      </c>
      <c r="AUG38" s="255">
        <f t="shared" ca="1" si="77"/>
        <v>0</v>
      </c>
      <c r="AUH38" s="255">
        <f t="shared" ca="1" si="78"/>
        <v>0</v>
      </c>
      <c r="AUI38" s="255">
        <f t="shared" ca="1" si="79"/>
        <v>0</v>
      </c>
      <c r="AUJ38" s="255" t="str">
        <f t="shared" ca="1" si="80"/>
        <v/>
      </c>
      <c r="AUK38" s="255" t="str">
        <f t="shared" ca="1" si="81"/>
        <v/>
      </c>
      <c r="AZF38" s="255">
        <v>36</v>
      </c>
      <c r="AZG38" s="255" t="str">
        <f t="shared" si="82"/>
        <v>England</v>
      </c>
      <c r="AZH38" s="255" t="str">
        <f ca="1">IF(OFFSET('All Players'!$W45,0,AZH$1)&lt;&gt;"",OFFSET('All Players'!$W45,0,AZH$1),"")</f>
        <v/>
      </c>
      <c r="AZI38" s="255" t="str">
        <f ca="1">IF(OFFSET('All Players'!$Y45,0,AZH$1)&lt;&gt;"",OFFSET('All Players'!$Y45,0,AZH$1),"")</f>
        <v/>
      </c>
      <c r="AZJ38" s="255" t="str">
        <f t="shared" si="83"/>
        <v>Uruguay</v>
      </c>
      <c r="AZK38" s="255" t="str">
        <f ca="1">IF(OFFSET('All Players'!$AA45,0,AZJ$1)&lt;&gt;"",OFFSET('All Players'!$AA45,0,AZJ$1),"")</f>
        <v/>
      </c>
      <c r="AZL38" s="255" t="str">
        <f ca="1">IF(OFFSET('All Players'!$AC45,0,AZK$1)&lt;&gt;"",OFFSET('All Players'!$AC45,0,AZK$1),"")</f>
        <v/>
      </c>
      <c r="AZM38" s="255">
        <f t="shared" ca="1" si="84"/>
        <v>0</v>
      </c>
      <c r="AZN38" s="255">
        <f t="shared" ca="1" si="85"/>
        <v>0</v>
      </c>
      <c r="AZO38" s="255">
        <f t="shared" ca="1" si="86"/>
        <v>0</v>
      </c>
      <c r="AZP38" s="255">
        <f t="shared" ca="1" si="87"/>
        <v>0</v>
      </c>
      <c r="AZQ38" s="255" t="str">
        <f t="shared" ca="1" si="88"/>
        <v/>
      </c>
      <c r="AZR38" s="255" t="str">
        <f t="shared" ca="1" si="89"/>
        <v/>
      </c>
      <c r="BEM38" s="255">
        <v>36</v>
      </c>
      <c r="BEN38" s="255" t="str">
        <f t="shared" si="90"/>
        <v>England</v>
      </c>
      <c r="BEO38" s="255" t="str">
        <f ca="1">IF(OFFSET('All Players'!$W45,0,BEO$1)&lt;&gt;"",OFFSET('All Players'!$W45,0,BEO$1),"")</f>
        <v/>
      </c>
      <c r="BEP38" s="255" t="str">
        <f ca="1">IF(OFFSET('All Players'!$Y45,0,BEO$1)&lt;&gt;"",OFFSET('All Players'!$Y45,0,BEO$1),"")</f>
        <v/>
      </c>
      <c r="BEQ38" s="255" t="str">
        <f t="shared" si="91"/>
        <v>Uruguay</v>
      </c>
      <c r="BER38" s="255" t="str">
        <f ca="1">IF(OFFSET('All Players'!$AA45,0,BEQ$1)&lt;&gt;"",OFFSET('All Players'!$AA45,0,BEQ$1),"")</f>
        <v/>
      </c>
      <c r="BES38" s="255" t="str">
        <f ca="1">IF(OFFSET('All Players'!$AC45,0,BER$1)&lt;&gt;"",OFFSET('All Players'!$AC45,0,BER$1),"")</f>
        <v/>
      </c>
      <c r="BET38" s="255">
        <f t="shared" ca="1" si="92"/>
        <v>0</v>
      </c>
      <c r="BEU38" s="255">
        <f t="shared" ca="1" si="93"/>
        <v>0</v>
      </c>
      <c r="BEV38" s="255">
        <f t="shared" ca="1" si="94"/>
        <v>0</v>
      </c>
      <c r="BEW38" s="255">
        <f t="shared" ca="1" si="95"/>
        <v>0</v>
      </c>
      <c r="BEX38" s="255" t="str">
        <f t="shared" ca="1" si="96"/>
        <v/>
      </c>
      <c r="BEY38" s="255" t="str">
        <f t="shared" ca="1" si="97"/>
        <v/>
      </c>
      <c r="BJT38" s="255">
        <v>36</v>
      </c>
      <c r="BJU38" s="255" t="str">
        <f t="shared" si="98"/>
        <v>England</v>
      </c>
      <c r="BJV38" s="255" t="str">
        <f ca="1">IF(OFFSET('All Players'!$W45,0,BJV$1)&lt;&gt;"",OFFSET('All Players'!$W45,0,BJV$1),"")</f>
        <v/>
      </c>
      <c r="BJW38" s="255" t="str">
        <f ca="1">IF(OFFSET('All Players'!$Y45,0,BJV$1)&lt;&gt;"",OFFSET('All Players'!$Y45,0,BJV$1),"")</f>
        <v/>
      </c>
      <c r="BJX38" s="255" t="str">
        <f t="shared" si="99"/>
        <v>Uruguay</v>
      </c>
      <c r="BJY38" s="255" t="str">
        <f ca="1">IF(OFFSET('All Players'!$AA45,0,BJX$1)&lt;&gt;"",OFFSET('All Players'!$AA45,0,BJX$1),"")</f>
        <v/>
      </c>
      <c r="BJZ38" s="255" t="str">
        <f ca="1">IF(OFFSET('All Players'!$AC45,0,BJY$1)&lt;&gt;"",OFFSET('All Players'!$AC45,0,BJY$1),"")</f>
        <v/>
      </c>
      <c r="BKA38" s="255">
        <f t="shared" ca="1" si="100"/>
        <v>0</v>
      </c>
      <c r="BKB38" s="255">
        <f t="shared" ca="1" si="101"/>
        <v>0</v>
      </c>
      <c r="BKC38" s="255">
        <f t="shared" ca="1" si="102"/>
        <v>0</v>
      </c>
      <c r="BKD38" s="255">
        <f t="shared" ca="1" si="103"/>
        <v>0</v>
      </c>
      <c r="BKE38" s="255" t="str">
        <f t="shared" ca="1" si="104"/>
        <v/>
      </c>
      <c r="BKF38" s="255" t="str">
        <f t="shared" ca="1" si="105"/>
        <v/>
      </c>
      <c r="BPA38" s="255">
        <v>36</v>
      </c>
      <c r="BPB38" s="255" t="str">
        <f t="shared" si="106"/>
        <v>England</v>
      </c>
      <c r="BPC38" s="255" t="str">
        <f ca="1">IF(OFFSET('All Players'!$W45,0,BPC$1)&lt;&gt;"",OFFSET('All Players'!$W45,0,BPC$1),"")</f>
        <v/>
      </c>
      <c r="BPD38" s="255" t="str">
        <f ca="1">IF(OFFSET('All Players'!$Y45,0,BPC$1)&lt;&gt;"",OFFSET('All Players'!$Y45,0,BPC$1),"")</f>
        <v/>
      </c>
      <c r="BPE38" s="255" t="str">
        <f t="shared" si="107"/>
        <v>Uruguay</v>
      </c>
      <c r="BPF38" s="255" t="str">
        <f ca="1">IF(OFFSET('All Players'!$AA45,0,BPE$1)&lt;&gt;"",OFFSET('All Players'!$AA45,0,BPE$1),"")</f>
        <v/>
      </c>
      <c r="BPG38" s="255" t="str">
        <f ca="1">IF(OFFSET('All Players'!$AC45,0,BPF$1)&lt;&gt;"",OFFSET('All Players'!$AC45,0,BPF$1),"")</f>
        <v/>
      </c>
      <c r="BPH38" s="255">
        <f t="shared" ca="1" si="108"/>
        <v>0</v>
      </c>
      <c r="BPI38" s="255">
        <f t="shared" ca="1" si="109"/>
        <v>0</v>
      </c>
      <c r="BPJ38" s="255">
        <f t="shared" ca="1" si="110"/>
        <v>0</v>
      </c>
      <c r="BPK38" s="255">
        <f t="shared" ca="1" si="111"/>
        <v>0</v>
      </c>
      <c r="BPL38" s="255" t="str">
        <f t="shared" ca="1" si="112"/>
        <v/>
      </c>
      <c r="BPM38" s="255" t="str">
        <f t="shared" ca="1" si="113"/>
        <v/>
      </c>
      <c r="BUH38" s="255">
        <v>36</v>
      </c>
      <c r="BUI38" s="255" t="str">
        <f t="shared" si="114"/>
        <v>England</v>
      </c>
      <c r="BUJ38" s="255" t="str">
        <f ca="1">IF(OFFSET('All Players'!$W45,0,BUJ$1)&lt;&gt;"",OFFSET('All Players'!$W45,0,BUJ$1),"")</f>
        <v/>
      </c>
      <c r="BUK38" s="255" t="str">
        <f ca="1">IF(OFFSET('All Players'!$Y45,0,BUJ$1)&lt;&gt;"",OFFSET('All Players'!$Y45,0,BUJ$1),"")</f>
        <v/>
      </c>
      <c r="BUL38" s="255" t="str">
        <f t="shared" si="115"/>
        <v>Uruguay</v>
      </c>
      <c r="BUM38" s="255" t="str">
        <f ca="1">IF(OFFSET('All Players'!$AA45,0,BUL$1)&lt;&gt;"",OFFSET('All Players'!$AA45,0,BUL$1),"")</f>
        <v/>
      </c>
      <c r="BUN38" s="255" t="str">
        <f ca="1">IF(OFFSET('All Players'!$AC45,0,BUM$1)&lt;&gt;"",OFFSET('All Players'!$AC45,0,BUM$1),"")</f>
        <v/>
      </c>
      <c r="BUO38" s="255">
        <f t="shared" ca="1" si="116"/>
        <v>0</v>
      </c>
      <c r="BUP38" s="255">
        <f t="shared" ca="1" si="117"/>
        <v>0</v>
      </c>
      <c r="BUQ38" s="255">
        <f t="shared" ca="1" si="118"/>
        <v>0</v>
      </c>
      <c r="BUR38" s="255">
        <f t="shared" ca="1" si="119"/>
        <v>0</v>
      </c>
      <c r="BUS38" s="255" t="str">
        <f t="shared" ca="1" si="120"/>
        <v/>
      </c>
      <c r="BUT38" s="255" t="str">
        <f t="shared" ca="1" si="121"/>
        <v/>
      </c>
      <c r="BZO38" s="255">
        <v>36</v>
      </c>
      <c r="BZP38" s="255" t="str">
        <f t="shared" si="122"/>
        <v>England</v>
      </c>
      <c r="BZQ38" s="255" t="str">
        <f ca="1">IF(OFFSET('All Players'!$W45,0,BZQ$1)&lt;&gt;"",OFFSET('All Players'!$W45,0,BZQ$1),"")</f>
        <v/>
      </c>
      <c r="BZR38" s="255" t="str">
        <f ca="1">IF(OFFSET('All Players'!$Y45,0,BZQ$1)&lt;&gt;"",OFFSET('All Players'!$Y45,0,BZQ$1),"")</f>
        <v/>
      </c>
      <c r="BZS38" s="255" t="str">
        <f t="shared" si="123"/>
        <v>Uruguay</v>
      </c>
      <c r="BZT38" s="255" t="str">
        <f ca="1">IF(OFFSET('All Players'!$AA45,0,BZS$1)&lt;&gt;"",OFFSET('All Players'!$AA45,0,BZS$1),"")</f>
        <v/>
      </c>
      <c r="BZU38" s="255" t="str">
        <f ca="1">IF(OFFSET('All Players'!$AC45,0,BZT$1)&lt;&gt;"",OFFSET('All Players'!$AC45,0,BZT$1),"")</f>
        <v/>
      </c>
      <c r="BZV38" s="255">
        <f t="shared" ca="1" si="124"/>
        <v>0</v>
      </c>
      <c r="BZW38" s="255">
        <f t="shared" ca="1" si="125"/>
        <v>0</v>
      </c>
      <c r="BZX38" s="255">
        <f t="shared" ca="1" si="126"/>
        <v>0</v>
      </c>
      <c r="BZY38" s="255">
        <f t="shared" ca="1" si="127"/>
        <v>0</v>
      </c>
      <c r="BZZ38" s="255" t="str">
        <f t="shared" ca="1" si="128"/>
        <v/>
      </c>
      <c r="CAA38" s="255" t="str">
        <f t="shared" ca="1" si="129"/>
        <v/>
      </c>
      <c r="CEV38" s="255">
        <v>36</v>
      </c>
      <c r="CEW38" s="255" t="str">
        <f t="shared" si="130"/>
        <v>England</v>
      </c>
      <c r="CEX38" s="255" t="str">
        <f ca="1">IF(OFFSET('All Players'!$W45,0,CEX$1)&lt;&gt;"",OFFSET('All Players'!$W45,0,CEX$1),"")</f>
        <v/>
      </c>
      <c r="CEY38" s="255" t="str">
        <f ca="1">IF(OFFSET('All Players'!$Y45,0,CEX$1)&lt;&gt;"",OFFSET('All Players'!$Y45,0,CEX$1),"")</f>
        <v/>
      </c>
      <c r="CEZ38" s="255" t="str">
        <f t="shared" si="131"/>
        <v>Uruguay</v>
      </c>
      <c r="CFA38" s="255" t="str">
        <f ca="1">IF(OFFSET('All Players'!$AA45,0,CEZ$1)&lt;&gt;"",OFFSET('All Players'!$AA45,0,CEZ$1),"")</f>
        <v/>
      </c>
      <c r="CFB38" s="255" t="str">
        <f ca="1">IF(OFFSET('All Players'!$AC45,0,CFA$1)&lt;&gt;"",OFFSET('All Players'!$AC45,0,CFA$1),"")</f>
        <v/>
      </c>
      <c r="CFC38" s="255">
        <f t="shared" ca="1" si="132"/>
        <v>0</v>
      </c>
      <c r="CFD38" s="255">
        <f t="shared" ca="1" si="133"/>
        <v>0</v>
      </c>
      <c r="CFE38" s="255">
        <f t="shared" ca="1" si="134"/>
        <v>0</v>
      </c>
      <c r="CFF38" s="255">
        <f t="shared" ca="1" si="135"/>
        <v>0</v>
      </c>
      <c r="CFG38" s="255" t="str">
        <f t="shared" ca="1" si="136"/>
        <v/>
      </c>
      <c r="CFH38" s="255" t="str">
        <f t="shared" ca="1" si="137"/>
        <v/>
      </c>
    </row>
    <row r="39" spans="2:959 1084:2192" x14ac:dyDescent="0.2">
      <c r="B39" s="255" t="s">
        <v>37</v>
      </c>
      <c r="C39" s="255" t="s">
        <v>52</v>
      </c>
      <c r="DU39" s="255">
        <v>37</v>
      </c>
      <c r="DV39" s="255" t="str">
        <f>Tournament!H49</f>
        <v>Argentina</v>
      </c>
      <c r="DW39" s="255">
        <f>IF(AND(Tournament!J49&lt;&gt;"",Tournament!L49&lt;&gt;""),Tournament!J49,0)</f>
        <v>64</v>
      </c>
      <c r="DX39" s="255">
        <f>IF(AND(Tournament!L49&lt;&gt;"",Tournament!J49&lt;&gt;""),Tournament!L49,0)</f>
        <v>19</v>
      </c>
      <c r="DY39" s="255" t="str">
        <f>Tournament!N49</f>
        <v>Namibia</v>
      </c>
      <c r="DZ39" s="255">
        <f>IF(Tournament!O49&lt;&gt;"",Tournament!O49,0)</f>
        <v>9</v>
      </c>
      <c r="EA39" s="255">
        <f>IF(Tournament!Q49&lt;&gt;"",Tournament!Q49,0)</f>
        <v>3</v>
      </c>
      <c r="EB39" s="255">
        <f>IF(DW39&lt;&gt;"",IF(Tournament!O49&gt;3,1,0),0)</f>
        <v>1</v>
      </c>
      <c r="EC39" s="255">
        <f>IF(DX39&lt;&gt;"",IF(Tournament!Q49&gt;3,1,0),0)</f>
        <v>0</v>
      </c>
      <c r="ED39" s="255">
        <f t="shared" si="15"/>
        <v>0</v>
      </c>
      <c r="EE39" s="255">
        <f t="shared" si="16"/>
        <v>0</v>
      </c>
      <c r="EF39" s="255" t="str">
        <f>IF(AND(Tournament!J49&lt;&gt;"",Tournament!L49&lt;&gt;""),IF(DW39&gt;DX39,"W",IF(DW39=DX39,"D","L")),"")</f>
        <v>W</v>
      </c>
      <c r="EG39" s="255" t="str">
        <f t="shared" si="17"/>
        <v>L</v>
      </c>
      <c r="JB39" s="255">
        <v>37</v>
      </c>
      <c r="JC39" s="255" t="str">
        <f t="shared" si="18"/>
        <v>Argentina</v>
      </c>
      <c r="JD39" s="255" t="str">
        <f ca="1">IF(OFFSET('All Players'!$W46,0,JD$1)&lt;&gt;"",OFFSET('All Players'!$W46,0,JD$1),"")</f>
        <v/>
      </c>
      <c r="JE39" s="255" t="str">
        <f ca="1">IF(OFFSET('All Players'!$Y46,0,JD$1)&lt;&gt;"",OFFSET('All Players'!$Y46,0,JD$1),"")</f>
        <v/>
      </c>
      <c r="JF39" s="255" t="str">
        <f t="shared" si="19"/>
        <v>Namibia</v>
      </c>
      <c r="JG39" s="255" t="str">
        <f ca="1">IF(OFFSET('All Players'!$AA46,0,JF$1)&lt;&gt;"",OFFSET('All Players'!$AA46,0,JF$1),"")</f>
        <v/>
      </c>
      <c r="JH39" s="255" t="str">
        <f ca="1">IF(OFFSET('All Players'!$AC46,0,JG$1)&lt;&gt;"",OFFSET('All Players'!$AC46,0,JG$1),"")</f>
        <v/>
      </c>
      <c r="JI39" s="255">
        <f t="shared" ca="1" si="20"/>
        <v>0</v>
      </c>
      <c r="JJ39" s="255">
        <f t="shared" ca="1" si="21"/>
        <v>0</v>
      </c>
      <c r="JK39" s="255">
        <f t="shared" ca="1" si="22"/>
        <v>0</v>
      </c>
      <c r="JL39" s="255">
        <f t="shared" ca="1" si="23"/>
        <v>0</v>
      </c>
      <c r="JM39" s="255" t="str">
        <f t="shared" ca="1" si="24"/>
        <v/>
      </c>
      <c r="JN39" s="255" t="str">
        <f t="shared" ca="1" si="25"/>
        <v/>
      </c>
      <c r="OI39" s="255">
        <v>37</v>
      </c>
      <c r="OJ39" s="255" t="str">
        <f t="shared" si="26"/>
        <v>Argentina</v>
      </c>
      <c r="OK39" s="255" t="str">
        <f ca="1">IF(OFFSET('All Players'!$W46,0,OK$1)&lt;&gt;"",OFFSET('All Players'!$W46,0,OK$1),"")</f>
        <v/>
      </c>
      <c r="OL39" s="255" t="str">
        <f ca="1">IF(OFFSET('All Players'!$Y46,0,OK$1)&lt;&gt;"",OFFSET('All Players'!$Y46,0,OK$1),"")</f>
        <v/>
      </c>
      <c r="OM39" s="255" t="str">
        <f t="shared" si="27"/>
        <v>Namibia</v>
      </c>
      <c r="ON39" s="255" t="str">
        <f ca="1">IF(OFFSET('All Players'!$AA46,0,OM$1)&lt;&gt;"",OFFSET('All Players'!$AA46,0,OM$1),"")</f>
        <v/>
      </c>
      <c r="OO39" s="255" t="str">
        <f ca="1">IF(OFFSET('All Players'!$AC46,0,ON$1)&lt;&gt;"",OFFSET('All Players'!$AC46,0,ON$1),"")</f>
        <v/>
      </c>
      <c r="OP39" s="255">
        <f t="shared" ca="1" si="28"/>
        <v>0</v>
      </c>
      <c r="OQ39" s="255">
        <f t="shared" ca="1" si="29"/>
        <v>0</v>
      </c>
      <c r="OR39" s="255">
        <f t="shared" ca="1" si="30"/>
        <v>0</v>
      </c>
      <c r="OS39" s="255">
        <f t="shared" ca="1" si="31"/>
        <v>0</v>
      </c>
      <c r="OT39" s="255" t="str">
        <f t="shared" ca="1" si="32"/>
        <v/>
      </c>
      <c r="OU39" s="255" t="str">
        <f t="shared" ca="1" si="33"/>
        <v/>
      </c>
      <c r="TP39" s="255">
        <v>37</v>
      </c>
      <c r="TQ39" s="255" t="str">
        <f t="shared" si="34"/>
        <v>Argentina</v>
      </c>
      <c r="TR39" s="255" t="str">
        <f ca="1">IF(OFFSET('All Players'!$W46,0,TR$1)&lt;&gt;"",OFFSET('All Players'!$W46,0,TR$1),"")</f>
        <v/>
      </c>
      <c r="TS39" s="255" t="str">
        <f ca="1">IF(OFFSET('All Players'!$Y46,0,TR$1)&lt;&gt;"",OFFSET('All Players'!$Y46,0,TR$1),"")</f>
        <v/>
      </c>
      <c r="TT39" s="255" t="str">
        <f t="shared" si="35"/>
        <v>Namibia</v>
      </c>
      <c r="TU39" s="255" t="str">
        <f ca="1">IF(OFFSET('All Players'!$AA46,0,TT$1)&lt;&gt;"",OFFSET('All Players'!$AA46,0,TT$1),"")</f>
        <v/>
      </c>
      <c r="TV39" s="255" t="str">
        <f ca="1">IF(OFFSET('All Players'!$AC46,0,TU$1)&lt;&gt;"",OFFSET('All Players'!$AC46,0,TU$1),"")</f>
        <v/>
      </c>
      <c r="TW39" s="255">
        <f t="shared" ca="1" si="36"/>
        <v>0</v>
      </c>
      <c r="TX39" s="255">
        <f t="shared" ca="1" si="37"/>
        <v>0</v>
      </c>
      <c r="TY39" s="255">
        <f t="shared" ca="1" si="38"/>
        <v>0</v>
      </c>
      <c r="TZ39" s="255">
        <f t="shared" ca="1" si="39"/>
        <v>0</v>
      </c>
      <c r="UA39" s="255" t="str">
        <f t="shared" ca="1" si="40"/>
        <v/>
      </c>
      <c r="UB39" s="255" t="str">
        <f t="shared" ca="1" si="41"/>
        <v/>
      </c>
      <c r="YW39" s="255">
        <v>37</v>
      </c>
      <c r="YX39" s="255" t="str">
        <f t="shared" si="42"/>
        <v>Argentina</v>
      </c>
      <c r="YY39" s="255" t="str">
        <f ca="1">IF(OFFSET('All Players'!$W46,0,YY$1)&lt;&gt;"",OFFSET('All Players'!$W46,0,YY$1),"")</f>
        <v/>
      </c>
      <c r="YZ39" s="255" t="str">
        <f ca="1">IF(OFFSET('All Players'!$Y46,0,YY$1)&lt;&gt;"",OFFSET('All Players'!$Y46,0,YY$1),"")</f>
        <v/>
      </c>
      <c r="ZA39" s="255" t="str">
        <f t="shared" si="43"/>
        <v>Namibia</v>
      </c>
      <c r="ZB39" s="255" t="str">
        <f ca="1">IF(OFFSET('All Players'!$AA46,0,ZA$1)&lt;&gt;"",OFFSET('All Players'!$AA46,0,ZA$1),"")</f>
        <v/>
      </c>
      <c r="ZC39" s="255" t="str">
        <f ca="1">IF(OFFSET('All Players'!$AC46,0,ZB$1)&lt;&gt;"",OFFSET('All Players'!$AC46,0,ZB$1),"")</f>
        <v/>
      </c>
      <c r="ZD39" s="255">
        <f t="shared" ca="1" si="44"/>
        <v>0</v>
      </c>
      <c r="ZE39" s="255">
        <f t="shared" ca="1" si="45"/>
        <v>0</v>
      </c>
      <c r="ZF39" s="255">
        <f t="shared" ca="1" si="46"/>
        <v>0</v>
      </c>
      <c r="ZG39" s="255">
        <f t="shared" ca="1" si="47"/>
        <v>0</v>
      </c>
      <c r="ZH39" s="255" t="str">
        <f t="shared" ca="1" si="48"/>
        <v/>
      </c>
      <c r="ZI39" s="255" t="str">
        <f t="shared" ca="1" si="49"/>
        <v/>
      </c>
      <c r="AED39" s="255">
        <v>37</v>
      </c>
      <c r="AEE39" s="255" t="str">
        <f t="shared" si="50"/>
        <v>Argentina</v>
      </c>
      <c r="AEF39" s="255" t="str">
        <f ca="1">IF(OFFSET('All Players'!$W46,0,AEF$1)&lt;&gt;"",OFFSET('All Players'!$W46,0,AEF$1),"")</f>
        <v/>
      </c>
      <c r="AEG39" s="255" t="str">
        <f ca="1">IF(OFFSET('All Players'!$Y46,0,AEF$1)&lt;&gt;"",OFFSET('All Players'!$Y46,0,AEF$1),"")</f>
        <v/>
      </c>
      <c r="AEH39" s="255" t="str">
        <f t="shared" si="51"/>
        <v>Namibia</v>
      </c>
      <c r="AEI39" s="255" t="str">
        <f ca="1">IF(OFFSET('All Players'!$AA46,0,AEH$1)&lt;&gt;"",OFFSET('All Players'!$AA46,0,AEH$1),"")</f>
        <v/>
      </c>
      <c r="AEJ39" s="255" t="str">
        <f ca="1">IF(OFFSET('All Players'!$AC46,0,AEI$1)&lt;&gt;"",OFFSET('All Players'!$AC46,0,AEI$1),"")</f>
        <v/>
      </c>
      <c r="AEK39" s="255">
        <f t="shared" ca="1" si="52"/>
        <v>0</v>
      </c>
      <c r="AEL39" s="255">
        <f t="shared" ca="1" si="53"/>
        <v>0</v>
      </c>
      <c r="AEM39" s="255">
        <f t="shared" ca="1" si="54"/>
        <v>0</v>
      </c>
      <c r="AEN39" s="255">
        <f t="shared" ca="1" si="55"/>
        <v>0</v>
      </c>
      <c r="AEO39" s="255" t="str">
        <f t="shared" ca="1" si="56"/>
        <v/>
      </c>
      <c r="AEP39" s="255" t="str">
        <f t="shared" ca="1" si="57"/>
        <v/>
      </c>
      <c r="AJK39" s="255">
        <v>37</v>
      </c>
      <c r="AJL39" s="255" t="str">
        <f t="shared" si="58"/>
        <v>Argentina</v>
      </c>
      <c r="AJM39" s="255" t="str">
        <f ca="1">IF(OFFSET('All Players'!$W46,0,AJM$1)&lt;&gt;"",OFFSET('All Players'!$W46,0,AJM$1),"")</f>
        <v/>
      </c>
      <c r="AJN39" s="255" t="str">
        <f ca="1">IF(OFFSET('All Players'!$Y46,0,AJM$1)&lt;&gt;"",OFFSET('All Players'!$Y46,0,AJM$1),"")</f>
        <v/>
      </c>
      <c r="AJO39" s="255" t="str">
        <f t="shared" si="59"/>
        <v>Namibia</v>
      </c>
      <c r="AJP39" s="255" t="str">
        <f ca="1">IF(OFFSET('All Players'!$AA46,0,AJO$1)&lt;&gt;"",OFFSET('All Players'!$AA46,0,AJO$1),"")</f>
        <v/>
      </c>
      <c r="AJQ39" s="255" t="str">
        <f ca="1">IF(OFFSET('All Players'!$AC46,0,AJP$1)&lt;&gt;"",OFFSET('All Players'!$AC46,0,AJP$1),"")</f>
        <v/>
      </c>
      <c r="AJR39" s="255">
        <f t="shared" ca="1" si="60"/>
        <v>0</v>
      </c>
      <c r="AJS39" s="255">
        <f t="shared" ca="1" si="61"/>
        <v>0</v>
      </c>
      <c r="AJT39" s="255">
        <f t="shared" ca="1" si="62"/>
        <v>0</v>
      </c>
      <c r="AJU39" s="255">
        <f t="shared" ca="1" si="63"/>
        <v>0</v>
      </c>
      <c r="AJV39" s="255" t="str">
        <f t="shared" ca="1" si="64"/>
        <v/>
      </c>
      <c r="AJW39" s="255" t="str">
        <f t="shared" ca="1" si="65"/>
        <v/>
      </c>
      <c r="AOR39" s="255">
        <v>37</v>
      </c>
      <c r="AOS39" s="255" t="str">
        <f t="shared" si="66"/>
        <v>Argentina</v>
      </c>
      <c r="AOT39" s="255" t="str">
        <f ca="1">IF(OFFSET('All Players'!$W46,0,AOT$1)&lt;&gt;"",OFFSET('All Players'!$W46,0,AOT$1),"")</f>
        <v/>
      </c>
      <c r="AOU39" s="255" t="str">
        <f ca="1">IF(OFFSET('All Players'!$Y46,0,AOT$1)&lt;&gt;"",OFFSET('All Players'!$Y46,0,AOT$1),"")</f>
        <v/>
      </c>
      <c r="AOV39" s="255" t="str">
        <f t="shared" si="67"/>
        <v>Namibia</v>
      </c>
      <c r="AOW39" s="255" t="str">
        <f ca="1">IF(OFFSET('All Players'!$AA46,0,AOV$1)&lt;&gt;"",OFFSET('All Players'!$AA46,0,AOV$1),"")</f>
        <v/>
      </c>
      <c r="AOX39" s="255" t="str">
        <f ca="1">IF(OFFSET('All Players'!$AC46,0,AOW$1)&lt;&gt;"",OFFSET('All Players'!$AC46,0,AOW$1),"")</f>
        <v/>
      </c>
      <c r="AOY39" s="255">
        <f t="shared" ca="1" si="68"/>
        <v>0</v>
      </c>
      <c r="AOZ39" s="255">
        <f t="shared" ca="1" si="69"/>
        <v>0</v>
      </c>
      <c r="APA39" s="255">
        <f t="shared" ca="1" si="70"/>
        <v>0</v>
      </c>
      <c r="APB39" s="255">
        <f t="shared" ca="1" si="71"/>
        <v>0</v>
      </c>
      <c r="APC39" s="255" t="str">
        <f t="shared" ca="1" si="72"/>
        <v/>
      </c>
      <c r="APD39" s="255" t="str">
        <f t="shared" ca="1" si="73"/>
        <v/>
      </c>
      <c r="ATY39" s="255">
        <v>37</v>
      </c>
      <c r="ATZ39" s="255" t="str">
        <f t="shared" si="74"/>
        <v>Argentina</v>
      </c>
      <c r="AUA39" s="255" t="str">
        <f ca="1">IF(OFFSET('All Players'!$W46,0,AUA$1)&lt;&gt;"",OFFSET('All Players'!$W46,0,AUA$1),"")</f>
        <v/>
      </c>
      <c r="AUB39" s="255" t="str">
        <f ca="1">IF(OFFSET('All Players'!$Y46,0,AUA$1)&lt;&gt;"",OFFSET('All Players'!$Y46,0,AUA$1),"")</f>
        <v/>
      </c>
      <c r="AUC39" s="255" t="str">
        <f t="shared" si="75"/>
        <v>Namibia</v>
      </c>
      <c r="AUD39" s="255" t="str">
        <f ca="1">IF(OFFSET('All Players'!$AA46,0,AUC$1)&lt;&gt;"",OFFSET('All Players'!$AA46,0,AUC$1),"")</f>
        <v/>
      </c>
      <c r="AUE39" s="255" t="str">
        <f ca="1">IF(OFFSET('All Players'!$AC46,0,AUD$1)&lt;&gt;"",OFFSET('All Players'!$AC46,0,AUD$1),"")</f>
        <v/>
      </c>
      <c r="AUF39" s="255">
        <f t="shared" ca="1" si="76"/>
        <v>0</v>
      </c>
      <c r="AUG39" s="255">
        <f t="shared" ca="1" si="77"/>
        <v>0</v>
      </c>
      <c r="AUH39" s="255">
        <f t="shared" ca="1" si="78"/>
        <v>0</v>
      </c>
      <c r="AUI39" s="255">
        <f t="shared" ca="1" si="79"/>
        <v>0</v>
      </c>
      <c r="AUJ39" s="255" t="str">
        <f t="shared" ca="1" si="80"/>
        <v/>
      </c>
      <c r="AUK39" s="255" t="str">
        <f t="shared" ca="1" si="81"/>
        <v/>
      </c>
      <c r="AZF39" s="255">
        <v>37</v>
      </c>
      <c r="AZG39" s="255" t="str">
        <f t="shared" si="82"/>
        <v>Argentina</v>
      </c>
      <c r="AZH39" s="255" t="str">
        <f ca="1">IF(OFFSET('All Players'!$W46,0,AZH$1)&lt;&gt;"",OFFSET('All Players'!$W46,0,AZH$1),"")</f>
        <v/>
      </c>
      <c r="AZI39" s="255" t="str">
        <f ca="1">IF(OFFSET('All Players'!$Y46,0,AZH$1)&lt;&gt;"",OFFSET('All Players'!$Y46,0,AZH$1),"")</f>
        <v/>
      </c>
      <c r="AZJ39" s="255" t="str">
        <f t="shared" si="83"/>
        <v>Namibia</v>
      </c>
      <c r="AZK39" s="255" t="str">
        <f ca="1">IF(OFFSET('All Players'!$AA46,0,AZJ$1)&lt;&gt;"",OFFSET('All Players'!$AA46,0,AZJ$1),"")</f>
        <v/>
      </c>
      <c r="AZL39" s="255" t="str">
        <f ca="1">IF(OFFSET('All Players'!$AC46,0,AZK$1)&lt;&gt;"",OFFSET('All Players'!$AC46,0,AZK$1),"")</f>
        <v/>
      </c>
      <c r="AZM39" s="255">
        <f t="shared" ca="1" si="84"/>
        <v>0</v>
      </c>
      <c r="AZN39" s="255">
        <f t="shared" ca="1" si="85"/>
        <v>0</v>
      </c>
      <c r="AZO39" s="255">
        <f t="shared" ca="1" si="86"/>
        <v>0</v>
      </c>
      <c r="AZP39" s="255">
        <f t="shared" ca="1" si="87"/>
        <v>0</v>
      </c>
      <c r="AZQ39" s="255" t="str">
        <f t="shared" ca="1" si="88"/>
        <v/>
      </c>
      <c r="AZR39" s="255" t="str">
        <f t="shared" ca="1" si="89"/>
        <v/>
      </c>
      <c r="BEM39" s="255">
        <v>37</v>
      </c>
      <c r="BEN39" s="255" t="str">
        <f t="shared" si="90"/>
        <v>Argentina</v>
      </c>
      <c r="BEO39" s="255" t="str">
        <f ca="1">IF(OFFSET('All Players'!$W46,0,BEO$1)&lt;&gt;"",OFFSET('All Players'!$W46,0,BEO$1),"")</f>
        <v/>
      </c>
      <c r="BEP39" s="255" t="str">
        <f ca="1">IF(OFFSET('All Players'!$Y46,0,BEO$1)&lt;&gt;"",OFFSET('All Players'!$Y46,0,BEO$1),"")</f>
        <v/>
      </c>
      <c r="BEQ39" s="255" t="str">
        <f t="shared" si="91"/>
        <v>Namibia</v>
      </c>
      <c r="BER39" s="255" t="str">
        <f ca="1">IF(OFFSET('All Players'!$AA46,0,BEQ$1)&lt;&gt;"",OFFSET('All Players'!$AA46,0,BEQ$1),"")</f>
        <v/>
      </c>
      <c r="BES39" s="255" t="str">
        <f ca="1">IF(OFFSET('All Players'!$AC46,0,BER$1)&lt;&gt;"",OFFSET('All Players'!$AC46,0,BER$1),"")</f>
        <v/>
      </c>
      <c r="BET39" s="255">
        <f t="shared" ca="1" si="92"/>
        <v>0</v>
      </c>
      <c r="BEU39" s="255">
        <f t="shared" ca="1" si="93"/>
        <v>0</v>
      </c>
      <c r="BEV39" s="255">
        <f t="shared" ca="1" si="94"/>
        <v>0</v>
      </c>
      <c r="BEW39" s="255">
        <f t="shared" ca="1" si="95"/>
        <v>0</v>
      </c>
      <c r="BEX39" s="255" t="str">
        <f t="shared" ca="1" si="96"/>
        <v/>
      </c>
      <c r="BEY39" s="255" t="str">
        <f t="shared" ca="1" si="97"/>
        <v/>
      </c>
      <c r="BJT39" s="255">
        <v>37</v>
      </c>
      <c r="BJU39" s="255" t="str">
        <f t="shared" si="98"/>
        <v>Argentina</v>
      </c>
      <c r="BJV39" s="255" t="str">
        <f ca="1">IF(OFFSET('All Players'!$W46,0,BJV$1)&lt;&gt;"",OFFSET('All Players'!$W46,0,BJV$1),"")</f>
        <v/>
      </c>
      <c r="BJW39" s="255" t="str">
        <f ca="1">IF(OFFSET('All Players'!$Y46,0,BJV$1)&lt;&gt;"",OFFSET('All Players'!$Y46,0,BJV$1),"")</f>
        <v/>
      </c>
      <c r="BJX39" s="255" t="str">
        <f t="shared" si="99"/>
        <v>Namibia</v>
      </c>
      <c r="BJY39" s="255" t="str">
        <f ca="1">IF(OFFSET('All Players'!$AA46,0,BJX$1)&lt;&gt;"",OFFSET('All Players'!$AA46,0,BJX$1),"")</f>
        <v/>
      </c>
      <c r="BJZ39" s="255" t="str">
        <f ca="1">IF(OFFSET('All Players'!$AC46,0,BJY$1)&lt;&gt;"",OFFSET('All Players'!$AC46,0,BJY$1),"")</f>
        <v/>
      </c>
      <c r="BKA39" s="255">
        <f t="shared" ca="1" si="100"/>
        <v>0</v>
      </c>
      <c r="BKB39" s="255">
        <f t="shared" ca="1" si="101"/>
        <v>0</v>
      </c>
      <c r="BKC39" s="255">
        <f t="shared" ca="1" si="102"/>
        <v>0</v>
      </c>
      <c r="BKD39" s="255">
        <f t="shared" ca="1" si="103"/>
        <v>0</v>
      </c>
      <c r="BKE39" s="255" t="str">
        <f t="shared" ca="1" si="104"/>
        <v/>
      </c>
      <c r="BKF39" s="255" t="str">
        <f t="shared" ca="1" si="105"/>
        <v/>
      </c>
      <c r="BPA39" s="255">
        <v>37</v>
      </c>
      <c r="BPB39" s="255" t="str">
        <f t="shared" si="106"/>
        <v>Argentina</v>
      </c>
      <c r="BPC39" s="255" t="str">
        <f ca="1">IF(OFFSET('All Players'!$W46,0,BPC$1)&lt;&gt;"",OFFSET('All Players'!$W46,0,BPC$1),"")</f>
        <v/>
      </c>
      <c r="BPD39" s="255" t="str">
        <f ca="1">IF(OFFSET('All Players'!$Y46,0,BPC$1)&lt;&gt;"",OFFSET('All Players'!$Y46,0,BPC$1),"")</f>
        <v/>
      </c>
      <c r="BPE39" s="255" t="str">
        <f t="shared" si="107"/>
        <v>Namibia</v>
      </c>
      <c r="BPF39" s="255" t="str">
        <f ca="1">IF(OFFSET('All Players'!$AA46,0,BPE$1)&lt;&gt;"",OFFSET('All Players'!$AA46,0,BPE$1),"")</f>
        <v/>
      </c>
      <c r="BPG39" s="255" t="str">
        <f ca="1">IF(OFFSET('All Players'!$AC46,0,BPF$1)&lt;&gt;"",OFFSET('All Players'!$AC46,0,BPF$1),"")</f>
        <v/>
      </c>
      <c r="BPH39" s="255">
        <f t="shared" ca="1" si="108"/>
        <v>0</v>
      </c>
      <c r="BPI39" s="255">
        <f t="shared" ca="1" si="109"/>
        <v>0</v>
      </c>
      <c r="BPJ39" s="255">
        <f t="shared" ca="1" si="110"/>
        <v>0</v>
      </c>
      <c r="BPK39" s="255">
        <f t="shared" ca="1" si="111"/>
        <v>0</v>
      </c>
      <c r="BPL39" s="255" t="str">
        <f t="shared" ca="1" si="112"/>
        <v/>
      </c>
      <c r="BPM39" s="255" t="str">
        <f t="shared" ca="1" si="113"/>
        <v/>
      </c>
      <c r="BUH39" s="255">
        <v>37</v>
      </c>
      <c r="BUI39" s="255" t="str">
        <f t="shared" si="114"/>
        <v>Argentina</v>
      </c>
      <c r="BUJ39" s="255" t="str">
        <f ca="1">IF(OFFSET('All Players'!$W46,0,BUJ$1)&lt;&gt;"",OFFSET('All Players'!$W46,0,BUJ$1),"")</f>
        <v/>
      </c>
      <c r="BUK39" s="255" t="str">
        <f ca="1">IF(OFFSET('All Players'!$Y46,0,BUJ$1)&lt;&gt;"",OFFSET('All Players'!$Y46,0,BUJ$1),"")</f>
        <v/>
      </c>
      <c r="BUL39" s="255" t="str">
        <f t="shared" si="115"/>
        <v>Namibia</v>
      </c>
      <c r="BUM39" s="255" t="str">
        <f ca="1">IF(OFFSET('All Players'!$AA46,0,BUL$1)&lt;&gt;"",OFFSET('All Players'!$AA46,0,BUL$1),"")</f>
        <v/>
      </c>
      <c r="BUN39" s="255" t="str">
        <f ca="1">IF(OFFSET('All Players'!$AC46,0,BUM$1)&lt;&gt;"",OFFSET('All Players'!$AC46,0,BUM$1),"")</f>
        <v/>
      </c>
      <c r="BUO39" s="255">
        <f t="shared" ca="1" si="116"/>
        <v>0</v>
      </c>
      <c r="BUP39" s="255">
        <f t="shared" ca="1" si="117"/>
        <v>0</v>
      </c>
      <c r="BUQ39" s="255">
        <f t="shared" ca="1" si="118"/>
        <v>0</v>
      </c>
      <c r="BUR39" s="255">
        <f t="shared" ca="1" si="119"/>
        <v>0</v>
      </c>
      <c r="BUS39" s="255" t="str">
        <f t="shared" ca="1" si="120"/>
        <v/>
      </c>
      <c r="BUT39" s="255" t="str">
        <f t="shared" ca="1" si="121"/>
        <v/>
      </c>
      <c r="BZO39" s="255">
        <v>37</v>
      </c>
      <c r="BZP39" s="255" t="str">
        <f t="shared" si="122"/>
        <v>Argentina</v>
      </c>
      <c r="BZQ39" s="255" t="str">
        <f ca="1">IF(OFFSET('All Players'!$W46,0,BZQ$1)&lt;&gt;"",OFFSET('All Players'!$W46,0,BZQ$1),"")</f>
        <v/>
      </c>
      <c r="BZR39" s="255" t="str">
        <f ca="1">IF(OFFSET('All Players'!$Y46,0,BZQ$1)&lt;&gt;"",OFFSET('All Players'!$Y46,0,BZQ$1),"")</f>
        <v/>
      </c>
      <c r="BZS39" s="255" t="str">
        <f t="shared" si="123"/>
        <v>Namibia</v>
      </c>
      <c r="BZT39" s="255" t="str">
        <f ca="1">IF(OFFSET('All Players'!$AA46,0,BZS$1)&lt;&gt;"",OFFSET('All Players'!$AA46,0,BZS$1),"")</f>
        <v/>
      </c>
      <c r="BZU39" s="255" t="str">
        <f ca="1">IF(OFFSET('All Players'!$AC46,0,BZT$1)&lt;&gt;"",OFFSET('All Players'!$AC46,0,BZT$1),"")</f>
        <v/>
      </c>
      <c r="BZV39" s="255">
        <f t="shared" ca="1" si="124"/>
        <v>0</v>
      </c>
      <c r="BZW39" s="255">
        <f t="shared" ca="1" si="125"/>
        <v>0</v>
      </c>
      <c r="BZX39" s="255">
        <f t="shared" ca="1" si="126"/>
        <v>0</v>
      </c>
      <c r="BZY39" s="255">
        <f t="shared" ca="1" si="127"/>
        <v>0</v>
      </c>
      <c r="BZZ39" s="255" t="str">
        <f t="shared" ca="1" si="128"/>
        <v/>
      </c>
      <c r="CAA39" s="255" t="str">
        <f t="shared" ca="1" si="129"/>
        <v/>
      </c>
      <c r="CEV39" s="255">
        <v>37</v>
      </c>
      <c r="CEW39" s="255" t="str">
        <f t="shared" si="130"/>
        <v>Argentina</v>
      </c>
      <c r="CEX39" s="255" t="str">
        <f ca="1">IF(OFFSET('All Players'!$W46,0,CEX$1)&lt;&gt;"",OFFSET('All Players'!$W46,0,CEX$1),"")</f>
        <v/>
      </c>
      <c r="CEY39" s="255" t="str">
        <f ca="1">IF(OFFSET('All Players'!$Y46,0,CEX$1)&lt;&gt;"",OFFSET('All Players'!$Y46,0,CEX$1),"")</f>
        <v/>
      </c>
      <c r="CEZ39" s="255" t="str">
        <f t="shared" si="131"/>
        <v>Namibia</v>
      </c>
      <c r="CFA39" s="255" t="str">
        <f ca="1">IF(OFFSET('All Players'!$AA46,0,CEZ$1)&lt;&gt;"",OFFSET('All Players'!$AA46,0,CEZ$1),"")</f>
        <v/>
      </c>
      <c r="CFB39" s="255" t="str">
        <f ca="1">IF(OFFSET('All Players'!$AC46,0,CFA$1)&lt;&gt;"",OFFSET('All Players'!$AC46,0,CFA$1),"")</f>
        <v/>
      </c>
      <c r="CFC39" s="255">
        <f t="shared" ca="1" si="132"/>
        <v>0</v>
      </c>
      <c r="CFD39" s="255">
        <f t="shared" ca="1" si="133"/>
        <v>0</v>
      </c>
      <c r="CFE39" s="255">
        <f t="shared" ca="1" si="134"/>
        <v>0</v>
      </c>
      <c r="CFF39" s="255">
        <f t="shared" ca="1" si="135"/>
        <v>0</v>
      </c>
      <c r="CFG39" s="255" t="str">
        <f t="shared" ca="1" si="136"/>
        <v/>
      </c>
      <c r="CFH39" s="255" t="str">
        <f t="shared" ca="1" si="137"/>
        <v/>
      </c>
    </row>
    <row r="40" spans="2:959 1084:2192" x14ac:dyDescent="0.2">
      <c r="B40" s="255" t="s">
        <v>17</v>
      </c>
      <c r="C40" s="255" t="s">
        <v>54</v>
      </c>
      <c r="DU40" s="255">
        <v>38</v>
      </c>
      <c r="DV40" s="255" t="str">
        <f>Tournament!H50</f>
        <v>Italy</v>
      </c>
      <c r="DW40" s="255">
        <f>IF(AND(Tournament!J50&lt;&gt;"",Tournament!L50&lt;&gt;""),Tournament!J50,0)</f>
        <v>32</v>
      </c>
      <c r="DX40" s="255">
        <f>IF(AND(Tournament!L50&lt;&gt;"",Tournament!J50&lt;&gt;""),Tournament!L50,0)</f>
        <v>22</v>
      </c>
      <c r="DY40" s="255" t="str">
        <f>Tournament!N50</f>
        <v>Romania</v>
      </c>
      <c r="DZ40" s="255">
        <f>IF(Tournament!O50&lt;&gt;"",Tournament!O50,0)</f>
        <v>4</v>
      </c>
      <c r="EA40" s="255">
        <f>IF(Tournament!Q50&lt;&gt;"",Tournament!Q50,0)</f>
        <v>3</v>
      </c>
      <c r="EB40" s="255">
        <f>IF(DW40&lt;&gt;"",IF(Tournament!O50&gt;3,1,0),0)</f>
        <v>1</v>
      </c>
      <c r="EC40" s="255">
        <f>IF(DX40&lt;&gt;"",IF(Tournament!Q50&gt;3,1,0),0)</f>
        <v>0</v>
      </c>
      <c r="ED40" s="255">
        <f t="shared" si="15"/>
        <v>0</v>
      </c>
      <c r="EE40" s="255">
        <f t="shared" si="16"/>
        <v>0</v>
      </c>
      <c r="EF40" s="255" t="str">
        <f>IF(AND(Tournament!J50&lt;&gt;"",Tournament!L50&lt;&gt;""),IF(DW40&gt;DX40,"W",IF(DW40=DX40,"D","L")),"")</f>
        <v>W</v>
      </c>
      <c r="EG40" s="255" t="str">
        <f t="shared" si="17"/>
        <v>L</v>
      </c>
      <c r="JB40" s="255">
        <v>38</v>
      </c>
      <c r="JC40" s="255" t="str">
        <f t="shared" si="18"/>
        <v>Italy</v>
      </c>
      <c r="JD40" s="255" t="str">
        <f ca="1">IF(OFFSET('All Players'!$W47,0,JD$1)&lt;&gt;"",OFFSET('All Players'!$W47,0,JD$1),"")</f>
        <v/>
      </c>
      <c r="JE40" s="255" t="str">
        <f ca="1">IF(OFFSET('All Players'!$Y47,0,JD$1)&lt;&gt;"",OFFSET('All Players'!$Y47,0,JD$1),"")</f>
        <v/>
      </c>
      <c r="JF40" s="255" t="str">
        <f t="shared" si="19"/>
        <v>Romania</v>
      </c>
      <c r="JG40" s="255" t="str">
        <f ca="1">IF(OFFSET('All Players'!$AA47,0,JF$1)&lt;&gt;"",OFFSET('All Players'!$AA47,0,JF$1),"")</f>
        <v/>
      </c>
      <c r="JH40" s="255" t="str">
        <f ca="1">IF(OFFSET('All Players'!$AC47,0,JG$1)&lt;&gt;"",OFFSET('All Players'!$AC47,0,JG$1),"")</f>
        <v/>
      </c>
      <c r="JI40" s="255">
        <f t="shared" ca="1" si="20"/>
        <v>0</v>
      </c>
      <c r="JJ40" s="255">
        <f t="shared" ca="1" si="21"/>
        <v>0</v>
      </c>
      <c r="JK40" s="255">
        <f t="shared" ca="1" si="22"/>
        <v>0</v>
      </c>
      <c r="JL40" s="255">
        <f t="shared" ca="1" si="23"/>
        <v>0</v>
      </c>
      <c r="JM40" s="255" t="str">
        <f t="shared" ca="1" si="24"/>
        <v/>
      </c>
      <c r="JN40" s="255" t="str">
        <f t="shared" ca="1" si="25"/>
        <v/>
      </c>
      <c r="OI40" s="255">
        <v>38</v>
      </c>
      <c r="OJ40" s="255" t="str">
        <f t="shared" si="26"/>
        <v>Italy</v>
      </c>
      <c r="OK40" s="255" t="str">
        <f ca="1">IF(OFFSET('All Players'!$W47,0,OK$1)&lt;&gt;"",OFFSET('All Players'!$W47,0,OK$1),"")</f>
        <v/>
      </c>
      <c r="OL40" s="255" t="str">
        <f ca="1">IF(OFFSET('All Players'!$Y47,0,OK$1)&lt;&gt;"",OFFSET('All Players'!$Y47,0,OK$1),"")</f>
        <v/>
      </c>
      <c r="OM40" s="255" t="str">
        <f t="shared" si="27"/>
        <v>Romania</v>
      </c>
      <c r="ON40" s="255" t="str">
        <f ca="1">IF(OFFSET('All Players'!$AA47,0,OM$1)&lt;&gt;"",OFFSET('All Players'!$AA47,0,OM$1),"")</f>
        <v/>
      </c>
      <c r="OO40" s="255" t="str">
        <f ca="1">IF(OFFSET('All Players'!$AC47,0,ON$1)&lt;&gt;"",OFFSET('All Players'!$AC47,0,ON$1),"")</f>
        <v/>
      </c>
      <c r="OP40" s="255">
        <f t="shared" ca="1" si="28"/>
        <v>0</v>
      </c>
      <c r="OQ40" s="255">
        <f t="shared" ca="1" si="29"/>
        <v>0</v>
      </c>
      <c r="OR40" s="255">
        <f t="shared" ca="1" si="30"/>
        <v>0</v>
      </c>
      <c r="OS40" s="255">
        <f t="shared" ca="1" si="31"/>
        <v>0</v>
      </c>
      <c r="OT40" s="255" t="str">
        <f t="shared" ca="1" si="32"/>
        <v/>
      </c>
      <c r="OU40" s="255" t="str">
        <f t="shared" ca="1" si="33"/>
        <v/>
      </c>
      <c r="TP40" s="255">
        <v>38</v>
      </c>
      <c r="TQ40" s="255" t="str">
        <f t="shared" si="34"/>
        <v>Italy</v>
      </c>
      <c r="TR40" s="255" t="str">
        <f ca="1">IF(OFFSET('All Players'!$W47,0,TR$1)&lt;&gt;"",OFFSET('All Players'!$W47,0,TR$1),"")</f>
        <v/>
      </c>
      <c r="TS40" s="255" t="str">
        <f ca="1">IF(OFFSET('All Players'!$Y47,0,TR$1)&lt;&gt;"",OFFSET('All Players'!$Y47,0,TR$1),"")</f>
        <v/>
      </c>
      <c r="TT40" s="255" t="str">
        <f t="shared" si="35"/>
        <v>Romania</v>
      </c>
      <c r="TU40" s="255" t="str">
        <f ca="1">IF(OFFSET('All Players'!$AA47,0,TT$1)&lt;&gt;"",OFFSET('All Players'!$AA47,0,TT$1),"")</f>
        <v/>
      </c>
      <c r="TV40" s="255" t="str">
        <f ca="1">IF(OFFSET('All Players'!$AC47,0,TU$1)&lt;&gt;"",OFFSET('All Players'!$AC47,0,TU$1),"")</f>
        <v/>
      </c>
      <c r="TW40" s="255">
        <f t="shared" ca="1" si="36"/>
        <v>0</v>
      </c>
      <c r="TX40" s="255">
        <f t="shared" ca="1" si="37"/>
        <v>0</v>
      </c>
      <c r="TY40" s="255">
        <f t="shared" ca="1" si="38"/>
        <v>0</v>
      </c>
      <c r="TZ40" s="255">
        <f t="shared" ca="1" si="39"/>
        <v>0</v>
      </c>
      <c r="UA40" s="255" t="str">
        <f t="shared" ca="1" si="40"/>
        <v/>
      </c>
      <c r="UB40" s="255" t="str">
        <f t="shared" ca="1" si="41"/>
        <v/>
      </c>
      <c r="YW40" s="255">
        <v>38</v>
      </c>
      <c r="YX40" s="255" t="str">
        <f t="shared" si="42"/>
        <v>Italy</v>
      </c>
      <c r="YY40" s="255" t="str">
        <f ca="1">IF(OFFSET('All Players'!$W47,0,YY$1)&lt;&gt;"",OFFSET('All Players'!$W47,0,YY$1),"")</f>
        <v/>
      </c>
      <c r="YZ40" s="255" t="str">
        <f ca="1">IF(OFFSET('All Players'!$Y47,0,YY$1)&lt;&gt;"",OFFSET('All Players'!$Y47,0,YY$1),"")</f>
        <v/>
      </c>
      <c r="ZA40" s="255" t="str">
        <f t="shared" si="43"/>
        <v>Romania</v>
      </c>
      <c r="ZB40" s="255" t="str">
        <f ca="1">IF(OFFSET('All Players'!$AA47,0,ZA$1)&lt;&gt;"",OFFSET('All Players'!$AA47,0,ZA$1),"")</f>
        <v/>
      </c>
      <c r="ZC40" s="255" t="str">
        <f ca="1">IF(OFFSET('All Players'!$AC47,0,ZB$1)&lt;&gt;"",OFFSET('All Players'!$AC47,0,ZB$1),"")</f>
        <v/>
      </c>
      <c r="ZD40" s="255">
        <f t="shared" ca="1" si="44"/>
        <v>0</v>
      </c>
      <c r="ZE40" s="255">
        <f t="shared" ca="1" si="45"/>
        <v>0</v>
      </c>
      <c r="ZF40" s="255">
        <f t="shared" ca="1" si="46"/>
        <v>0</v>
      </c>
      <c r="ZG40" s="255">
        <f t="shared" ca="1" si="47"/>
        <v>0</v>
      </c>
      <c r="ZH40" s="255" t="str">
        <f t="shared" ca="1" si="48"/>
        <v/>
      </c>
      <c r="ZI40" s="255" t="str">
        <f t="shared" ca="1" si="49"/>
        <v/>
      </c>
      <c r="AED40" s="255">
        <v>38</v>
      </c>
      <c r="AEE40" s="255" t="str">
        <f t="shared" si="50"/>
        <v>Italy</v>
      </c>
      <c r="AEF40" s="255" t="str">
        <f ca="1">IF(OFFSET('All Players'!$W47,0,AEF$1)&lt;&gt;"",OFFSET('All Players'!$W47,0,AEF$1),"")</f>
        <v/>
      </c>
      <c r="AEG40" s="255" t="str">
        <f ca="1">IF(OFFSET('All Players'!$Y47,0,AEF$1)&lt;&gt;"",OFFSET('All Players'!$Y47,0,AEF$1),"")</f>
        <v/>
      </c>
      <c r="AEH40" s="255" t="str">
        <f t="shared" si="51"/>
        <v>Romania</v>
      </c>
      <c r="AEI40" s="255" t="str">
        <f ca="1">IF(OFFSET('All Players'!$AA47,0,AEH$1)&lt;&gt;"",OFFSET('All Players'!$AA47,0,AEH$1),"")</f>
        <v/>
      </c>
      <c r="AEJ40" s="255" t="str">
        <f ca="1">IF(OFFSET('All Players'!$AC47,0,AEI$1)&lt;&gt;"",OFFSET('All Players'!$AC47,0,AEI$1),"")</f>
        <v/>
      </c>
      <c r="AEK40" s="255">
        <f t="shared" ca="1" si="52"/>
        <v>0</v>
      </c>
      <c r="AEL40" s="255">
        <f t="shared" ca="1" si="53"/>
        <v>0</v>
      </c>
      <c r="AEM40" s="255">
        <f t="shared" ca="1" si="54"/>
        <v>0</v>
      </c>
      <c r="AEN40" s="255">
        <f t="shared" ca="1" si="55"/>
        <v>0</v>
      </c>
      <c r="AEO40" s="255" t="str">
        <f t="shared" ca="1" si="56"/>
        <v/>
      </c>
      <c r="AEP40" s="255" t="str">
        <f t="shared" ca="1" si="57"/>
        <v/>
      </c>
      <c r="AJK40" s="255">
        <v>38</v>
      </c>
      <c r="AJL40" s="255" t="str">
        <f t="shared" si="58"/>
        <v>Italy</v>
      </c>
      <c r="AJM40" s="255" t="str">
        <f ca="1">IF(OFFSET('All Players'!$W47,0,AJM$1)&lt;&gt;"",OFFSET('All Players'!$W47,0,AJM$1),"")</f>
        <v/>
      </c>
      <c r="AJN40" s="255" t="str">
        <f ca="1">IF(OFFSET('All Players'!$Y47,0,AJM$1)&lt;&gt;"",OFFSET('All Players'!$Y47,0,AJM$1),"")</f>
        <v/>
      </c>
      <c r="AJO40" s="255" t="str">
        <f t="shared" si="59"/>
        <v>Romania</v>
      </c>
      <c r="AJP40" s="255" t="str">
        <f ca="1">IF(OFFSET('All Players'!$AA47,0,AJO$1)&lt;&gt;"",OFFSET('All Players'!$AA47,0,AJO$1),"")</f>
        <v/>
      </c>
      <c r="AJQ40" s="255" t="str">
        <f ca="1">IF(OFFSET('All Players'!$AC47,0,AJP$1)&lt;&gt;"",OFFSET('All Players'!$AC47,0,AJP$1),"")</f>
        <v/>
      </c>
      <c r="AJR40" s="255">
        <f t="shared" ca="1" si="60"/>
        <v>0</v>
      </c>
      <c r="AJS40" s="255">
        <f t="shared" ca="1" si="61"/>
        <v>0</v>
      </c>
      <c r="AJT40" s="255">
        <f t="shared" ca="1" si="62"/>
        <v>0</v>
      </c>
      <c r="AJU40" s="255">
        <f t="shared" ca="1" si="63"/>
        <v>0</v>
      </c>
      <c r="AJV40" s="255" t="str">
        <f t="shared" ca="1" si="64"/>
        <v/>
      </c>
      <c r="AJW40" s="255" t="str">
        <f t="shared" ca="1" si="65"/>
        <v/>
      </c>
      <c r="AOR40" s="255">
        <v>38</v>
      </c>
      <c r="AOS40" s="255" t="str">
        <f t="shared" si="66"/>
        <v>Italy</v>
      </c>
      <c r="AOT40" s="255" t="str">
        <f ca="1">IF(OFFSET('All Players'!$W47,0,AOT$1)&lt;&gt;"",OFFSET('All Players'!$W47,0,AOT$1),"")</f>
        <v/>
      </c>
      <c r="AOU40" s="255" t="str">
        <f ca="1">IF(OFFSET('All Players'!$Y47,0,AOT$1)&lt;&gt;"",OFFSET('All Players'!$Y47,0,AOT$1),"")</f>
        <v/>
      </c>
      <c r="AOV40" s="255" t="str">
        <f t="shared" si="67"/>
        <v>Romania</v>
      </c>
      <c r="AOW40" s="255" t="str">
        <f ca="1">IF(OFFSET('All Players'!$AA47,0,AOV$1)&lt;&gt;"",OFFSET('All Players'!$AA47,0,AOV$1),"")</f>
        <v/>
      </c>
      <c r="AOX40" s="255" t="str">
        <f ca="1">IF(OFFSET('All Players'!$AC47,0,AOW$1)&lt;&gt;"",OFFSET('All Players'!$AC47,0,AOW$1),"")</f>
        <v/>
      </c>
      <c r="AOY40" s="255">
        <f t="shared" ca="1" si="68"/>
        <v>0</v>
      </c>
      <c r="AOZ40" s="255">
        <f t="shared" ca="1" si="69"/>
        <v>0</v>
      </c>
      <c r="APA40" s="255">
        <f t="shared" ca="1" si="70"/>
        <v>0</v>
      </c>
      <c r="APB40" s="255">
        <f t="shared" ca="1" si="71"/>
        <v>0</v>
      </c>
      <c r="APC40" s="255" t="str">
        <f t="shared" ca="1" si="72"/>
        <v/>
      </c>
      <c r="APD40" s="255" t="str">
        <f t="shared" ca="1" si="73"/>
        <v/>
      </c>
      <c r="ATY40" s="255">
        <v>38</v>
      </c>
      <c r="ATZ40" s="255" t="str">
        <f t="shared" si="74"/>
        <v>Italy</v>
      </c>
      <c r="AUA40" s="255" t="str">
        <f ca="1">IF(OFFSET('All Players'!$W47,0,AUA$1)&lt;&gt;"",OFFSET('All Players'!$W47,0,AUA$1),"")</f>
        <v/>
      </c>
      <c r="AUB40" s="255" t="str">
        <f ca="1">IF(OFFSET('All Players'!$Y47,0,AUA$1)&lt;&gt;"",OFFSET('All Players'!$Y47,0,AUA$1),"")</f>
        <v/>
      </c>
      <c r="AUC40" s="255" t="str">
        <f t="shared" si="75"/>
        <v>Romania</v>
      </c>
      <c r="AUD40" s="255" t="str">
        <f ca="1">IF(OFFSET('All Players'!$AA47,0,AUC$1)&lt;&gt;"",OFFSET('All Players'!$AA47,0,AUC$1),"")</f>
        <v/>
      </c>
      <c r="AUE40" s="255" t="str">
        <f ca="1">IF(OFFSET('All Players'!$AC47,0,AUD$1)&lt;&gt;"",OFFSET('All Players'!$AC47,0,AUD$1),"")</f>
        <v/>
      </c>
      <c r="AUF40" s="255">
        <f t="shared" ca="1" si="76"/>
        <v>0</v>
      </c>
      <c r="AUG40" s="255">
        <f t="shared" ca="1" si="77"/>
        <v>0</v>
      </c>
      <c r="AUH40" s="255">
        <f t="shared" ca="1" si="78"/>
        <v>0</v>
      </c>
      <c r="AUI40" s="255">
        <f t="shared" ca="1" si="79"/>
        <v>0</v>
      </c>
      <c r="AUJ40" s="255" t="str">
        <f t="shared" ca="1" si="80"/>
        <v/>
      </c>
      <c r="AUK40" s="255" t="str">
        <f t="shared" ca="1" si="81"/>
        <v/>
      </c>
      <c r="AZF40" s="255">
        <v>38</v>
      </c>
      <c r="AZG40" s="255" t="str">
        <f t="shared" si="82"/>
        <v>Italy</v>
      </c>
      <c r="AZH40" s="255" t="str">
        <f ca="1">IF(OFFSET('All Players'!$W47,0,AZH$1)&lt;&gt;"",OFFSET('All Players'!$W47,0,AZH$1),"")</f>
        <v/>
      </c>
      <c r="AZI40" s="255" t="str">
        <f ca="1">IF(OFFSET('All Players'!$Y47,0,AZH$1)&lt;&gt;"",OFFSET('All Players'!$Y47,0,AZH$1),"")</f>
        <v/>
      </c>
      <c r="AZJ40" s="255" t="str">
        <f t="shared" si="83"/>
        <v>Romania</v>
      </c>
      <c r="AZK40" s="255" t="str">
        <f ca="1">IF(OFFSET('All Players'!$AA47,0,AZJ$1)&lt;&gt;"",OFFSET('All Players'!$AA47,0,AZJ$1),"")</f>
        <v/>
      </c>
      <c r="AZL40" s="255" t="str">
        <f ca="1">IF(OFFSET('All Players'!$AC47,0,AZK$1)&lt;&gt;"",OFFSET('All Players'!$AC47,0,AZK$1),"")</f>
        <v/>
      </c>
      <c r="AZM40" s="255">
        <f t="shared" ca="1" si="84"/>
        <v>0</v>
      </c>
      <c r="AZN40" s="255">
        <f t="shared" ca="1" si="85"/>
        <v>0</v>
      </c>
      <c r="AZO40" s="255">
        <f t="shared" ca="1" si="86"/>
        <v>0</v>
      </c>
      <c r="AZP40" s="255">
        <f t="shared" ca="1" si="87"/>
        <v>0</v>
      </c>
      <c r="AZQ40" s="255" t="str">
        <f t="shared" ca="1" si="88"/>
        <v/>
      </c>
      <c r="AZR40" s="255" t="str">
        <f t="shared" ca="1" si="89"/>
        <v/>
      </c>
      <c r="BEM40" s="255">
        <v>38</v>
      </c>
      <c r="BEN40" s="255" t="str">
        <f t="shared" si="90"/>
        <v>Italy</v>
      </c>
      <c r="BEO40" s="255" t="str">
        <f ca="1">IF(OFFSET('All Players'!$W47,0,BEO$1)&lt;&gt;"",OFFSET('All Players'!$W47,0,BEO$1),"")</f>
        <v/>
      </c>
      <c r="BEP40" s="255" t="str">
        <f ca="1">IF(OFFSET('All Players'!$Y47,0,BEO$1)&lt;&gt;"",OFFSET('All Players'!$Y47,0,BEO$1),"")</f>
        <v/>
      </c>
      <c r="BEQ40" s="255" t="str">
        <f t="shared" si="91"/>
        <v>Romania</v>
      </c>
      <c r="BER40" s="255" t="str">
        <f ca="1">IF(OFFSET('All Players'!$AA47,0,BEQ$1)&lt;&gt;"",OFFSET('All Players'!$AA47,0,BEQ$1),"")</f>
        <v/>
      </c>
      <c r="BES40" s="255" t="str">
        <f ca="1">IF(OFFSET('All Players'!$AC47,0,BER$1)&lt;&gt;"",OFFSET('All Players'!$AC47,0,BER$1),"")</f>
        <v/>
      </c>
      <c r="BET40" s="255">
        <f t="shared" ca="1" si="92"/>
        <v>0</v>
      </c>
      <c r="BEU40" s="255">
        <f t="shared" ca="1" si="93"/>
        <v>0</v>
      </c>
      <c r="BEV40" s="255">
        <f t="shared" ca="1" si="94"/>
        <v>0</v>
      </c>
      <c r="BEW40" s="255">
        <f t="shared" ca="1" si="95"/>
        <v>0</v>
      </c>
      <c r="BEX40" s="255" t="str">
        <f t="shared" ca="1" si="96"/>
        <v/>
      </c>
      <c r="BEY40" s="255" t="str">
        <f t="shared" ca="1" si="97"/>
        <v/>
      </c>
      <c r="BJT40" s="255">
        <v>38</v>
      </c>
      <c r="BJU40" s="255" t="str">
        <f t="shared" si="98"/>
        <v>Italy</v>
      </c>
      <c r="BJV40" s="255" t="str">
        <f ca="1">IF(OFFSET('All Players'!$W47,0,BJV$1)&lt;&gt;"",OFFSET('All Players'!$W47,0,BJV$1),"")</f>
        <v/>
      </c>
      <c r="BJW40" s="255" t="str">
        <f ca="1">IF(OFFSET('All Players'!$Y47,0,BJV$1)&lt;&gt;"",OFFSET('All Players'!$Y47,0,BJV$1),"")</f>
        <v/>
      </c>
      <c r="BJX40" s="255" t="str">
        <f t="shared" si="99"/>
        <v>Romania</v>
      </c>
      <c r="BJY40" s="255" t="str">
        <f ca="1">IF(OFFSET('All Players'!$AA47,0,BJX$1)&lt;&gt;"",OFFSET('All Players'!$AA47,0,BJX$1),"")</f>
        <v/>
      </c>
      <c r="BJZ40" s="255" t="str">
        <f ca="1">IF(OFFSET('All Players'!$AC47,0,BJY$1)&lt;&gt;"",OFFSET('All Players'!$AC47,0,BJY$1),"")</f>
        <v/>
      </c>
      <c r="BKA40" s="255">
        <f t="shared" ca="1" si="100"/>
        <v>0</v>
      </c>
      <c r="BKB40" s="255">
        <f t="shared" ca="1" si="101"/>
        <v>0</v>
      </c>
      <c r="BKC40" s="255">
        <f t="shared" ca="1" si="102"/>
        <v>0</v>
      </c>
      <c r="BKD40" s="255">
        <f t="shared" ca="1" si="103"/>
        <v>0</v>
      </c>
      <c r="BKE40" s="255" t="str">
        <f t="shared" ca="1" si="104"/>
        <v/>
      </c>
      <c r="BKF40" s="255" t="str">
        <f t="shared" ca="1" si="105"/>
        <v/>
      </c>
      <c r="BPA40" s="255">
        <v>38</v>
      </c>
      <c r="BPB40" s="255" t="str">
        <f t="shared" si="106"/>
        <v>Italy</v>
      </c>
      <c r="BPC40" s="255" t="str">
        <f ca="1">IF(OFFSET('All Players'!$W47,0,BPC$1)&lt;&gt;"",OFFSET('All Players'!$W47,0,BPC$1),"")</f>
        <v/>
      </c>
      <c r="BPD40" s="255" t="str">
        <f ca="1">IF(OFFSET('All Players'!$Y47,0,BPC$1)&lt;&gt;"",OFFSET('All Players'!$Y47,0,BPC$1),"")</f>
        <v/>
      </c>
      <c r="BPE40" s="255" t="str">
        <f t="shared" si="107"/>
        <v>Romania</v>
      </c>
      <c r="BPF40" s="255" t="str">
        <f ca="1">IF(OFFSET('All Players'!$AA47,0,BPE$1)&lt;&gt;"",OFFSET('All Players'!$AA47,0,BPE$1),"")</f>
        <v/>
      </c>
      <c r="BPG40" s="255" t="str">
        <f ca="1">IF(OFFSET('All Players'!$AC47,0,BPF$1)&lt;&gt;"",OFFSET('All Players'!$AC47,0,BPF$1),"")</f>
        <v/>
      </c>
      <c r="BPH40" s="255">
        <f t="shared" ca="1" si="108"/>
        <v>0</v>
      </c>
      <c r="BPI40" s="255">
        <f t="shared" ca="1" si="109"/>
        <v>0</v>
      </c>
      <c r="BPJ40" s="255">
        <f t="shared" ca="1" si="110"/>
        <v>0</v>
      </c>
      <c r="BPK40" s="255">
        <f t="shared" ca="1" si="111"/>
        <v>0</v>
      </c>
      <c r="BPL40" s="255" t="str">
        <f t="shared" ca="1" si="112"/>
        <v/>
      </c>
      <c r="BPM40" s="255" t="str">
        <f t="shared" ca="1" si="113"/>
        <v/>
      </c>
      <c r="BUH40" s="255">
        <v>38</v>
      </c>
      <c r="BUI40" s="255" t="str">
        <f t="shared" si="114"/>
        <v>Italy</v>
      </c>
      <c r="BUJ40" s="255" t="str">
        <f ca="1">IF(OFFSET('All Players'!$W47,0,BUJ$1)&lt;&gt;"",OFFSET('All Players'!$W47,0,BUJ$1),"")</f>
        <v/>
      </c>
      <c r="BUK40" s="255" t="str">
        <f ca="1">IF(OFFSET('All Players'!$Y47,0,BUJ$1)&lt;&gt;"",OFFSET('All Players'!$Y47,0,BUJ$1),"")</f>
        <v/>
      </c>
      <c r="BUL40" s="255" t="str">
        <f t="shared" si="115"/>
        <v>Romania</v>
      </c>
      <c r="BUM40" s="255" t="str">
        <f ca="1">IF(OFFSET('All Players'!$AA47,0,BUL$1)&lt;&gt;"",OFFSET('All Players'!$AA47,0,BUL$1),"")</f>
        <v/>
      </c>
      <c r="BUN40" s="255" t="str">
        <f ca="1">IF(OFFSET('All Players'!$AC47,0,BUM$1)&lt;&gt;"",OFFSET('All Players'!$AC47,0,BUM$1),"")</f>
        <v/>
      </c>
      <c r="BUO40" s="255">
        <f t="shared" ca="1" si="116"/>
        <v>0</v>
      </c>
      <c r="BUP40" s="255">
        <f t="shared" ca="1" si="117"/>
        <v>0</v>
      </c>
      <c r="BUQ40" s="255">
        <f t="shared" ca="1" si="118"/>
        <v>0</v>
      </c>
      <c r="BUR40" s="255">
        <f t="shared" ca="1" si="119"/>
        <v>0</v>
      </c>
      <c r="BUS40" s="255" t="str">
        <f t="shared" ca="1" si="120"/>
        <v/>
      </c>
      <c r="BUT40" s="255" t="str">
        <f t="shared" ca="1" si="121"/>
        <v/>
      </c>
      <c r="BZO40" s="255">
        <v>38</v>
      </c>
      <c r="BZP40" s="255" t="str">
        <f t="shared" si="122"/>
        <v>Italy</v>
      </c>
      <c r="BZQ40" s="255" t="str">
        <f ca="1">IF(OFFSET('All Players'!$W47,0,BZQ$1)&lt;&gt;"",OFFSET('All Players'!$W47,0,BZQ$1),"")</f>
        <v/>
      </c>
      <c r="BZR40" s="255" t="str">
        <f ca="1">IF(OFFSET('All Players'!$Y47,0,BZQ$1)&lt;&gt;"",OFFSET('All Players'!$Y47,0,BZQ$1),"")</f>
        <v/>
      </c>
      <c r="BZS40" s="255" t="str">
        <f t="shared" si="123"/>
        <v>Romania</v>
      </c>
      <c r="BZT40" s="255" t="str">
        <f ca="1">IF(OFFSET('All Players'!$AA47,0,BZS$1)&lt;&gt;"",OFFSET('All Players'!$AA47,0,BZS$1),"")</f>
        <v/>
      </c>
      <c r="BZU40" s="255" t="str">
        <f ca="1">IF(OFFSET('All Players'!$AC47,0,BZT$1)&lt;&gt;"",OFFSET('All Players'!$AC47,0,BZT$1),"")</f>
        <v/>
      </c>
      <c r="BZV40" s="255">
        <f t="shared" ca="1" si="124"/>
        <v>0</v>
      </c>
      <c r="BZW40" s="255">
        <f t="shared" ca="1" si="125"/>
        <v>0</v>
      </c>
      <c r="BZX40" s="255">
        <f t="shared" ca="1" si="126"/>
        <v>0</v>
      </c>
      <c r="BZY40" s="255">
        <f t="shared" ca="1" si="127"/>
        <v>0</v>
      </c>
      <c r="BZZ40" s="255" t="str">
        <f t="shared" ca="1" si="128"/>
        <v/>
      </c>
      <c r="CAA40" s="255" t="str">
        <f t="shared" ca="1" si="129"/>
        <v/>
      </c>
      <c r="CEV40" s="255">
        <v>38</v>
      </c>
      <c r="CEW40" s="255" t="str">
        <f t="shared" si="130"/>
        <v>Italy</v>
      </c>
      <c r="CEX40" s="255" t="str">
        <f ca="1">IF(OFFSET('All Players'!$W47,0,CEX$1)&lt;&gt;"",OFFSET('All Players'!$W47,0,CEX$1),"")</f>
        <v/>
      </c>
      <c r="CEY40" s="255" t="str">
        <f ca="1">IF(OFFSET('All Players'!$Y47,0,CEX$1)&lt;&gt;"",OFFSET('All Players'!$Y47,0,CEX$1),"")</f>
        <v/>
      </c>
      <c r="CEZ40" s="255" t="str">
        <f t="shared" si="131"/>
        <v>Romania</v>
      </c>
      <c r="CFA40" s="255" t="str">
        <f ca="1">IF(OFFSET('All Players'!$AA47,0,CEZ$1)&lt;&gt;"",OFFSET('All Players'!$AA47,0,CEZ$1),"")</f>
        <v/>
      </c>
      <c r="CFB40" s="255" t="str">
        <f ca="1">IF(OFFSET('All Players'!$AC47,0,CFA$1)&lt;&gt;"",OFFSET('All Players'!$AC47,0,CFA$1),"")</f>
        <v/>
      </c>
      <c r="CFC40" s="255">
        <f t="shared" ca="1" si="132"/>
        <v>0</v>
      </c>
      <c r="CFD40" s="255">
        <f t="shared" ca="1" si="133"/>
        <v>0</v>
      </c>
      <c r="CFE40" s="255">
        <f t="shared" ca="1" si="134"/>
        <v>0</v>
      </c>
      <c r="CFF40" s="255">
        <f t="shared" ca="1" si="135"/>
        <v>0</v>
      </c>
      <c r="CFG40" s="255" t="str">
        <f t="shared" ca="1" si="136"/>
        <v/>
      </c>
      <c r="CFH40" s="255" t="str">
        <f t="shared" ca="1" si="137"/>
        <v/>
      </c>
    </row>
    <row r="41" spans="2:959 1084:2192" x14ac:dyDescent="0.2">
      <c r="B41" s="255" t="s">
        <v>7</v>
      </c>
      <c r="C41" s="255" t="s">
        <v>53</v>
      </c>
      <c r="DU41" s="255">
        <v>39</v>
      </c>
      <c r="DV41" s="255" t="str">
        <f>Tournament!H51</f>
        <v>France</v>
      </c>
      <c r="DW41" s="255">
        <f>IF(AND(Tournament!J51&lt;&gt;"",Tournament!L51&lt;&gt;""),Tournament!J51,0)</f>
        <v>9</v>
      </c>
      <c r="DX41" s="255">
        <f>IF(AND(Tournament!L51&lt;&gt;"",Tournament!J51&lt;&gt;""),Tournament!L51,0)</f>
        <v>24</v>
      </c>
      <c r="DY41" s="255" t="str">
        <f>Tournament!N51</f>
        <v>Ireland</v>
      </c>
      <c r="DZ41" s="255">
        <f>IF(Tournament!O51&lt;&gt;"",Tournament!O51,0)</f>
        <v>0</v>
      </c>
      <c r="EA41" s="255">
        <f>IF(Tournament!Q51&lt;&gt;"",Tournament!Q51,0)</f>
        <v>2</v>
      </c>
      <c r="EB41" s="255">
        <f>IF(DW41&lt;&gt;"",IF(Tournament!O51&gt;3,1,0),0)</f>
        <v>0</v>
      </c>
      <c r="EC41" s="255">
        <f>IF(DX41&lt;&gt;"",IF(Tournament!Q51&gt;3,1,0),0)</f>
        <v>0</v>
      </c>
      <c r="ED41" s="255">
        <f t="shared" si="15"/>
        <v>0</v>
      </c>
      <c r="EE41" s="255">
        <f t="shared" si="16"/>
        <v>0</v>
      </c>
      <c r="EF41" s="255" t="str">
        <f>IF(AND(Tournament!J51&lt;&gt;"",Tournament!L51&lt;&gt;""),IF(DW41&gt;DX41,"W",IF(DW41=DX41,"D","L")),"")</f>
        <v>L</v>
      </c>
      <c r="EG41" s="255" t="str">
        <f t="shared" si="17"/>
        <v>W</v>
      </c>
      <c r="JB41" s="255">
        <v>39</v>
      </c>
      <c r="JC41" s="255" t="str">
        <f t="shared" si="18"/>
        <v>France</v>
      </c>
      <c r="JD41" s="255" t="str">
        <f ca="1">IF(OFFSET('All Players'!$W48,0,JD$1)&lt;&gt;"",OFFSET('All Players'!$W48,0,JD$1),"")</f>
        <v/>
      </c>
      <c r="JE41" s="255" t="str">
        <f ca="1">IF(OFFSET('All Players'!$Y48,0,JD$1)&lt;&gt;"",OFFSET('All Players'!$Y48,0,JD$1),"")</f>
        <v/>
      </c>
      <c r="JF41" s="255" t="str">
        <f t="shared" si="19"/>
        <v>Ireland</v>
      </c>
      <c r="JG41" s="255" t="str">
        <f ca="1">IF(OFFSET('All Players'!$AA48,0,JF$1)&lt;&gt;"",OFFSET('All Players'!$AA48,0,JF$1),"")</f>
        <v/>
      </c>
      <c r="JH41" s="255" t="str">
        <f ca="1">IF(OFFSET('All Players'!$AC48,0,JG$1)&lt;&gt;"",OFFSET('All Players'!$AC48,0,JG$1),"")</f>
        <v/>
      </c>
      <c r="JI41" s="255">
        <f t="shared" ca="1" si="20"/>
        <v>0</v>
      </c>
      <c r="JJ41" s="255">
        <f t="shared" ca="1" si="21"/>
        <v>0</v>
      </c>
      <c r="JK41" s="255">
        <f t="shared" ca="1" si="22"/>
        <v>0</v>
      </c>
      <c r="JL41" s="255">
        <f t="shared" ca="1" si="23"/>
        <v>0</v>
      </c>
      <c r="JM41" s="255" t="str">
        <f t="shared" ca="1" si="24"/>
        <v/>
      </c>
      <c r="JN41" s="255" t="str">
        <f t="shared" ca="1" si="25"/>
        <v/>
      </c>
      <c r="OI41" s="255">
        <v>39</v>
      </c>
      <c r="OJ41" s="255" t="str">
        <f t="shared" si="26"/>
        <v>France</v>
      </c>
      <c r="OK41" s="255" t="str">
        <f ca="1">IF(OFFSET('All Players'!$W48,0,OK$1)&lt;&gt;"",OFFSET('All Players'!$W48,0,OK$1),"")</f>
        <v/>
      </c>
      <c r="OL41" s="255" t="str">
        <f ca="1">IF(OFFSET('All Players'!$Y48,0,OK$1)&lt;&gt;"",OFFSET('All Players'!$Y48,0,OK$1),"")</f>
        <v/>
      </c>
      <c r="OM41" s="255" t="str">
        <f t="shared" si="27"/>
        <v>Ireland</v>
      </c>
      <c r="ON41" s="255" t="str">
        <f ca="1">IF(OFFSET('All Players'!$AA48,0,OM$1)&lt;&gt;"",OFFSET('All Players'!$AA48,0,OM$1),"")</f>
        <v/>
      </c>
      <c r="OO41" s="255" t="str">
        <f ca="1">IF(OFFSET('All Players'!$AC48,0,ON$1)&lt;&gt;"",OFFSET('All Players'!$AC48,0,ON$1),"")</f>
        <v/>
      </c>
      <c r="OP41" s="255">
        <f t="shared" ca="1" si="28"/>
        <v>0</v>
      </c>
      <c r="OQ41" s="255">
        <f t="shared" ca="1" si="29"/>
        <v>0</v>
      </c>
      <c r="OR41" s="255">
        <f t="shared" ca="1" si="30"/>
        <v>0</v>
      </c>
      <c r="OS41" s="255">
        <f t="shared" ca="1" si="31"/>
        <v>0</v>
      </c>
      <c r="OT41" s="255" t="str">
        <f t="shared" ca="1" si="32"/>
        <v/>
      </c>
      <c r="OU41" s="255" t="str">
        <f t="shared" ca="1" si="33"/>
        <v/>
      </c>
      <c r="TP41" s="255">
        <v>39</v>
      </c>
      <c r="TQ41" s="255" t="str">
        <f t="shared" si="34"/>
        <v>France</v>
      </c>
      <c r="TR41" s="255" t="str">
        <f ca="1">IF(OFFSET('All Players'!$W48,0,TR$1)&lt;&gt;"",OFFSET('All Players'!$W48,0,TR$1),"")</f>
        <v/>
      </c>
      <c r="TS41" s="255" t="str">
        <f ca="1">IF(OFFSET('All Players'!$Y48,0,TR$1)&lt;&gt;"",OFFSET('All Players'!$Y48,0,TR$1),"")</f>
        <v/>
      </c>
      <c r="TT41" s="255" t="str">
        <f t="shared" si="35"/>
        <v>Ireland</v>
      </c>
      <c r="TU41" s="255" t="str">
        <f ca="1">IF(OFFSET('All Players'!$AA48,0,TT$1)&lt;&gt;"",OFFSET('All Players'!$AA48,0,TT$1),"")</f>
        <v/>
      </c>
      <c r="TV41" s="255" t="str">
        <f ca="1">IF(OFFSET('All Players'!$AC48,0,TU$1)&lt;&gt;"",OFFSET('All Players'!$AC48,0,TU$1),"")</f>
        <v/>
      </c>
      <c r="TW41" s="255">
        <f t="shared" ca="1" si="36"/>
        <v>0</v>
      </c>
      <c r="TX41" s="255">
        <f t="shared" ca="1" si="37"/>
        <v>0</v>
      </c>
      <c r="TY41" s="255">
        <f t="shared" ca="1" si="38"/>
        <v>0</v>
      </c>
      <c r="TZ41" s="255">
        <f t="shared" ca="1" si="39"/>
        <v>0</v>
      </c>
      <c r="UA41" s="255" t="str">
        <f t="shared" ca="1" si="40"/>
        <v/>
      </c>
      <c r="UB41" s="255" t="str">
        <f t="shared" ca="1" si="41"/>
        <v/>
      </c>
      <c r="YW41" s="255">
        <v>39</v>
      </c>
      <c r="YX41" s="255" t="str">
        <f t="shared" si="42"/>
        <v>France</v>
      </c>
      <c r="YY41" s="255" t="str">
        <f ca="1">IF(OFFSET('All Players'!$W48,0,YY$1)&lt;&gt;"",OFFSET('All Players'!$W48,0,YY$1),"")</f>
        <v/>
      </c>
      <c r="YZ41" s="255" t="str">
        <f ca="1">IF(OFFSET('All Players'!$Y48,0,YY$1)&lt;&gt;"",OFFSET('All Players'!$Y48,0,YY$1),"")</f>
        <v/>
      </c>
      <c r="ZA41" s="255" t="str">
        <f t="shared" si="43"/>
        <v>Ireland</v>
      </c>
      <c r="ZB41" s="255" t="str">
        <f ca="1">IF(OFFSET('All Players'!$AA48,0,ZA$1)&lt;&gt;"",OFFSET('All Players'!$AA48,0,ZA$1),"")</f>
        <v/>
      </c>
      <c r="ZC41" s="255" t="str">
        <f ca="1">IF(OFFSET('All Players'!$AC48,0,ZB$1)&lt;&gt;"",OFFSET('All Players'!$AC48,0,ZB$1),"")</f>
        <v/>
      </c>
      <c r="ZD41" s="255">
        <f t="shared" ca="1" si="44"/>
        <v>0</v>
      </c>
      <c r="ZE41" s="255">
        <f t="shared" ca="1" si="45"/>
        <v>0</v>
      </c>
      <c r="ZF41" s="255">
        <f t="shared" ca="1" si="46"/>
        <v>0</v>
      </c>
      <c r="ZG41" s="255">
        <f t="shared" ca="1" si="47"/>
        <v>0</v>
      </c>
      <c r="ZH41" s="255" t="str">
        <f t="shared" ca="1" si="48"/>
        <v/>
      </c>
      <c r="ZI41" s="255" t="str">
        <f t="shared" ca="1" si="49"/>
        <v/>
      </c>
      <c r="AED41" s="255">
        <v>39</v>
      </c>
      <c r="AEE41" s="255" t="str">
        <f t="shared" si="50"/>
        <v>France</v>
      </c>
      <c r="AEF41" s="255" t="str">
        <f ca="1">IF(OFFSET('All Players'!$W48,0,AEF$1)&lt;&gt;"",OFFSET('All Players'!$W48,0,AEF$1),"")</f>
        <v/>
      </c>
      <c r="AEG41" s="255" t="str">
        <f ca="1">IF(OFFSET('All Players'!$Y48,0,AEF$1)&lt;&gt;"",OFFSET('All Players'!$Y48,0,AEF$1),"")</f>
        <v/>
      </c>
      <c r="AEH41" s="255" t="str">
        <f t="shared" si="51"/>
        <v>Ireland</v>
      </c>
      <c r="AEI41" s="255" t="str">
        <f ca="1">IF(OFFSET('All Players'!$AA48,0,AEH$1)&lt;&gt;"",OFFSET('All Players'!$AA48,0,AEH$1),"")</f>
        <v/>
      </c>
      <c r="AEJ41" s="255" t="str">
        <f ca="1">IF(OFFSET('All Players'!$AC48,0,AEI$1)&lt;&gt;"",OFFSET('All Players'!$AC48,0,AEI$1),"")</f>
        <v/>
      </c>
      <c r="AEK41" s="255">
        <f t="shared" ca="1" si="52"/>
        <v>0</v>
      </c>
      <c r="AEL41" s="255">
        <f t="shared" ca="1" si="53"/>
        <v>0</v>
      </c>
      <c r="AEM41" s="255">
        <f t="shared" ca="1" si="54"/>
        <v>0</v>
      </c>
      <c r="AEN41" s="255">
        <f t="shared" ca="1" si="55"/>
        <v>0</v>
      </c>
      <c r="AEO41" s="255" t="str">
        <f t="shared" ca="1" si="56"/>
        <v/>
      </c>
      <c r="AEP41" s="255" t="str">
        <f t="shared" ca="1" si="57"/>
        <v/>
      </c>
      <c r="AJK41" s="255">
        <v>39</v>
      </c>
      <c r="AJL41" s="255" t="str">
        <f t="shared" si="58"/>
        <v>France</v>
      </c>
      <c r="AJM41" s="255" t="str">
        <f ca="1">IF(OFFSET('All Players'!$W48,0,AJM$1)&lt;&gt;"",OFFSET('All Players'!$W48,0,AJM$1),"")</f>
        <v/>
      </c>
      <c r="AJN41" s="255" t="str">
        <f ca="1">IF(OFFSET('All Players'!$Y48,0,AJM$1)&lt;&gt;"",OFFSET('All Players'!$Y48,0,AJM$1),"")</f>
        <v/>
      </c>
      <c r="AJO41" s="255" t="str">
        <f t="shared" si="59"/>
        <v>Ireland</v>
      </c>
      <c r="AJP41" s="255" t="str">
        <f ca="1">IF(OFFSET('All Players'!$AA48,0,AJO$1)&lt;&gt;"",OFFSET('All Players'!$AA48,0,AJO$1),"")</f>
        <v/>
      </c>
      <c r="AJQ41" s="255" t="str">
        <f ca="1">IF(OFFSET('All Players'!$AC48,0,AJP$1)&lt;&gt;"",OFFSET('All Players'!$AC48,0,AJP$1),"")</f>
        <v/>
      </c>
      <c r="AJR41" s="255">
        <f t="shared" ca="1" si="60"/>
        <v>0</v>
      </c>
      <c r="AJS41" s="255">
        <f t="shared" ca="1" si="61"/>
        <v>0</v>
      </c>
      <c r="AJT41" s="255">
        <f t="shared" ca="1" si="62"/>
        <v>0</v>
      </c>
      <c r="AJU41" s="255">
        <f t="shared" ca="1" si="63"/>
        <v>0</v>
      </c>
      <c r="AJV41" s="255" t="str">
        <f t="shared" ca="1" si="64"/>
        <v/>
      </c>
      <c r="AJW41" s="255" t="str">
        <f t="shared" ca="1" si="65"/>
        <v/>
      </c>
      <c r="AOR41" s="255">
        <v>39</v>
      </c>
      <c r="AOS41" s="255" t="str">
        <f t="shared" si="66"/>
        <v>France</v>
      </c>
      <c r="AOT41" s="255" t="str">
        <f ca="1">IF(OFFSET('All Players'!$W48,0,AOT$1)&lt;&gt;"",OFFSET('All Players'!$W48,0,AOT$1),"")</f>
        <v/>
      </c>
      <c r="AOU41" s="255" t="str">
        <f ca="1">IF(OFFSET('All Players'!$Y48,0,AOT$1)&lt;&gt;"",OFFSET('All Players'!$Y48,0,AOT$1),"")</f>
        <v/>
      </c>
      <c r="AOV41" s="255" t="str">
        <f t="shared" si="67"/>
        <v>Ireland</v>
      </c>
      <c r="AOW41" s="255" t="str">
        <f ca="1">IF(OFFSET('All Players'!$AA48,0,AOV$1)&lt;&gt;"",OFFSET('All Players'!$AA48,0,AOV$1),"")</f>
        <v/>
      </c>
      <c r="AOX41" s="255" t="str">
        <f ca="1">IF(OFFSET('All Players'!$AC48,0,AOW$1)&lt;&gt;"",OFFSET('All Players'!$AC48,0,AOW$1),"")</f>
        <v/>
      </c>
      <c r="AOY41" s="255">
        <f t="shared" ca="1" si="68"/>
        <v>0</v>
      </c>
      <c r="AOZ41" s="255">
        <f t="shared" ca="1" si="69"/>
        <v>0</v>
      </c>
      <c r="APA41" s="255">
        <f t="shared" ca="1" si="70"/>
        <v>0</v>
      </c>
      <c r="APB41" s="255">
        <f t="shared" ca="1" si="71"/>
        <v>0</v>
      </c>
      <c r="APC41" s="255" t="str">
        <f t="shared" ca="1" si="72"/>
        <v/>
      </c>
      <c r="APD41" s="255" t="str">
        <f t="shared" ca="1" si="73"/>
        <v/>
      </c>
      <c r="ATY41" s="255">
        <v>39</v>
      </c>
      <c r="ATZ41" s="255" t="str">
        <f t="shared" si="74"/>
        <v>France</v>
      </c>
      <c r="AUA41" s="255" t="str">
        <f ca="1">IF(OFFSET('All Players'!$W48,0,AUA$1)&lt;&gt;"",OFFSET('All Players'!$W48,0,AUA$1),"")</f>
        <v/>
      </c>
      <c r="AUB41" s="255" t="str">
        <f ca="1">IF(OFFSET('All Players'!$Y48,0,AUA$1)&lt;&gt;"",OFFSET('All Players'!$Y48,0,AUA$1),"")</f>
        <v/>
      </c>
      <c r="AUC41" s="255" t="str">
        <f t="shared" si="75"/>
        <v>Ireland</v>
      </c>
      <c r="AUD41" s="255" t="str">
        <f ca="1">IF(OFFSET('All Players'!$AA48,0,AUC$1)&lt;&gt;"",OFFSET('All Players'!$AA48,0,AUC$1),"")</f>
        <v/>
      </c>
      <c r="AUE41" s="255" t="str">
        <f ca="1">IF(OFFSET('All Players'!$AC48,0,AUD$1)&lt;&gt;"",OFFSET('All Players'!$AC48,0,AUD$1),"")</f>
        <v/>
      </c>
      <c r="AUF41" s="255">
        <f t="shared" ca="1" si="76"/>
        <v>0</v>
      </c>
      <c r="AUG41" s="255">
        <f t="shared" ca="1" si="77"/>
        <v>0</v>
      </c>
      <c r="AUH41" s="255">
        <f t="shared" ca="1" si="78"/>
        <v>0</v>
      </c>
      <c r="AUI41" s="255">
        <f t="shared" ca="1" si="79"/>
        <v>0</v>
      </c>
      <c r="AUJ41" s="255" t="str">
        <f t="shared" ca="1" si="80"/>
        <v/>
      </c>
      <c r="AUK41" s="255" t="str">
        <f t="shared" ca="1" si="81"/>
        <v/>
      </c>
      <c r="AZF41" s="255">
        <v>39</v>
      </c>
      <c r="AZG41" s="255" t="str">
        <f t="shared" si="82"/>
        <v>France</v>
      </c>
      <c r="AZH41" s="255" t="str">
        <f ca="1">IF(OFFSET('All Players'!$W48,0,AZH$1)&lt;&gt;"",OFFSET('All Players'!$W48,0,AZH$1),"")</f>
        <v/>
      </c>
      <c r="AZI41" s="255" t="str">
        <f ca="1">IF(OFFSET('All Players'!$Y48,0,AZH$1)&lt;&gt;"",OFFSET('All Players'!$Y48,0,AZH$1),"")</f>
        <v/>
      </c>
      <c r="AZJ41" s="255" t="str">
        <f t="shared" si="83"/>
        <v>Ireland</v>
      </c>
      <c r="AZK41" s="255" t="str">
        <f ca="1">IF(OFFSET('All Players'!$AA48,0,AZJ$1)&lt;&gt;"",OFFSET('All Players'!$AA48,0,AZJ$1),"")</f>
        <v/>
      </c>
      <c r="AZL41" s="255" t="str">
        <f ca="1">IF(OFFSET('All Players'!$AC48,0,AZK$1)&lt;&gt;"",OFFSET('All Players'!$AC48,0,AZK$1),"")</f>
        <v/>
      </c>
      <c r="AZM41" s="255">
        <f t="shared" ca="1" si="84"/>
        <v>0</v>
      </c>
      <c r="AZN41" s="255">
        <f t="shared" ca="1" si="85"/>
        <v>0</v>
      </c>
      <c r="AZO41" s="255">
        <f t="shared" ca="1" si="86"/>
        <v>0</v>
      </c>
      <c r="AZP41" s="255">
        <f t="shared" ca="1" si="87"/>
        <v>0</v>
      </c>
      <c r="AZQ41" s="255" t="str">
        <f t="shared" ca="1" si="88"/>
        <v/>
      </c>
      <c r="AZR41" s="255" t="str">
        <f t="shared" ca="1" si="89"/>
        <v/>
      </c>
      <c r="BEM41" s="255">
        <v>39</v>
      </c>
      <c r="BEN41" s="255" t="str">
        <f t="shared" si="90"/>
        <v>France</v>
      </c>
      <c r="BEO41" s="255" t="str">
        <f ca="1">IF(OFFSET('All Players'!$W48,0,BEO$1)&lt;&gt;"",OFFSET('All Players'!$W48,0,BEO$1),"")</f>
        <v/>
      </c>
      <c r="BEP41" s="255" t="str">
        <f ca="1">IF(OFFSET('All Players'!$Y48,0,BEO$1)&lt;&gt;"",OFFSET('All Players'!$Y48,0,BEO$1),"")</f>
        <v/>
      </c>
      <c r="BEQ41" s="255" t="str">
        <f t="shared" si="91"/>
        <v>Ireland</v>
      </c>
      <c r="BER41" s="255" t="str">
        <f ca="1">IF(OFFSET('All Players'!$AA48,0,BEQ$1)&lt;&gt;"",OFFSET('All Players'!$AA48,0,BEQ$1),"")</f>
        <v/>
      </c>
      <c r="BES41" s="255" t="str">
        <f ca="1">IF(OFFSET('All Players'!$AC48,0,BER$1)&lt;&gt;"",OFFSET('All Players'!$AC48,0,BER$1),"")</f>
        <v/>
      </c>
      <c r="BET41" s="255">
        <f t="shared" ca="1" si="92"/>
        <v>0</v>
      </c>
      <c r="BEU41" s="255">
        <f t="shared" ca="1" si="93"/>
        <v>0</v>
      </c>
      <c r="BEV41" s="255">
        <f t="shared" ca="1" si="94"/>
        <v>0</v>
      </c>
      <c r="BEW41" s="255">
        <f t="shared" ca="1" si="95"/>
        <v>0</v>
      </c>
      <c r="BEX41" s="255" t="str">
        <f t="shared" ca="1" si="96"/>
        <v/>
      </c>
      <c r="BEY41" s="255" t="str">
        <f t="shared" ca="1" si="97"/>
        <v/>
      </c>
      <c r="BJT41" s="255">
        <v>39</v>
      </c>
      <c r="BJU41" s="255" t="str">
        <f t="shared" si="98"/>
        <v>France</v>
      </c>
      <c r="BJV41" s="255" t="str">
        <f ca="1">IF(OFFSET('All Players'!$W48,0,BJV$1)&lt;&gt;"",OFFSET('All Players'!$W48,0,BJV$1),"")</f>
        <v/>
      </c>
      <c r="BJW41" s="255" t="str">
        <f ca="1">IF(OFFSET('All Players'!$Y48,0,BJV$1)&lt;&gt;"",OFFSET('All Players'!$Y48,0,BJV$1),"")</f>
        <v/>
      </c>
      <c r="BJX41" s="255" t="str">
        <f t="shared" si="99"/>
        <v>Ireland</v>
      </c>
      <c r="BJY41" s="255" t="str">
        <f ca="1">IF(OFFSET('All Players'!$AA48,0,BJX$1)&lt;&gt;"",OFFSET('All Players'!$AA48,0,BJX$1),"")</f>
        <v/>
      </c>
      <c r="BJZ41" s="255" t="str">
        <f ca="1">IF(OFFSET('All Players'!$AC48,0,BJY$1)&lt;&gt;"",OFFSET('All Players'!$AC48,0,BJY$1),"")</f>
        <v/>
      </c>
      <c r="BKA41" s="255">
        <f t="shared" ca="1" si="100"/>
        <v>0</v>
      </c>
      <c r="BKB41" s="255">
        <f t="shared" ca="1" si="101"/>
        <v>0</v>
      </c>
      <c r="BKC41" s="255">
        <f t="shared" ca="1" si="102"/>
        <v>0</v>
      </c>
      <c r="BKD41" s="255">
        <f t="shared" ca="1" si="103"/>
        <v>0</v>
      </c>
      <c r="BKE41" s="255" t="str">
        <f t="shared" ca="1" si="104"/>
        <v/>
      </c>
      <c r="BKF41" s="255" t="str">
        <f t="shared" ca="1" si="105"/>
        <v/>
      </c>
      <c r="BPA41" s="255">
        <v>39</v>
      </c>
      <c r="BPB41" s="255" t="str">
        <f t="shared" si="106"/>
        <v>France</v>
      </c>
      <c r="BPC41" s="255" t="str">
        <f ca="1">IF(OFFSET('All Players'!$W48,0,BPC$1)&lt;&gt;"",OFFSET('All Players'!$W48,0,BPC$1),"")</f>
        <v/>
      </c>
      <c r="BPD41" s="255" t="str">
        <f ca="1">IF(OFFSET('All Players'!$Y48,0,BPC$1)&lt;&gt;"",OFFSET('All Players'!$Y48,0,BPC$1),"")</f>
        <v/>
      </c>
      <c r="BPE41" s="255" t="str">
        <f t="shared" si="107"/>
        <v>Ireland</v>
      </c>
      <c r="BPF41" s="255" t="str">
        <f ca="1">IF(OFFSET('All Players'!$AA48,0,BPE$1)&lt;&gt;"",OFFSET('All Players'!$AA48,0,BPE$1),"")</f>
        <v/>
      </c>
      <c r="BPG41" s="255" t="str">
        <f ca="1">IF(OFFSET('All Players'!$AC48,0,BPF$1)&lt;&gt;"",OFFSET('All Players'!$AC48,0,BPF$1),"")</f>
        <v/>
      </c>
      <c r="BPH41" s="255">
        <f t="shared" ca="1" si="108"/>
        <v>0</v>
      </c>
      <c r="BPI41" s="255">
        <f t="shared" ca="1" si="109"/>
        <v>0</v>
      </c>
      <c r="BPJ41" s="255">
        <f t="shared" ca="1" si="110"/>
        <v>0</v>
      </c>
      <c r="BPK41" s="255">
        <f t="shared" ca="1" si="111"/>
        <v>0</v>
      </c>
      <c r="BPL41" s="255" t="str">
        <f t="shared" ca="1" si="112"/>
        <v/>
      </c>
      <c r="BPM41" s="255" t="str">
        <f t="shared" ca="1" si="113"/>
        <v/>
      </c>
      <c r="BUH41" s="255">
        <v>39</v>
      </c>
      <c r="BUI41" s="255" t="str">
        <f t="shared" si="114"/>
        <v>France</v>
      </c>
      <c r="BUJ41" s="255" t="str">
        <f ca="1">IF(OFFSET('All Players'!$W48,0,BUJ$1)&lt;&gt;"",OFFSET('All Players'!$W48,0,BUJ$1),"")</f>
        <v/>
      </c>
      <c r="BUK41" s="255" t="str">
        <f ca="1">IF(OFFSET('All Players'!$Y48,0,BUJ$1)&lt;&gt;"",OFFSET('All Players'!$Y48,0,BUJ$1),"")</f>
        <v/>
      </c>
      <c r="BUL41" s="255" t="str">
        <f t="shared" si="115"/>
        <v>Ireland</v>
      </c>
      <c r="BUM41" s="255" t="str">
        <f ca="1">IF(OFFSET('All Players'!$AA48,0,BUL$1)&lt;&gt;"",OFFSET('All Players'!$AA48,0,BUL$1),"")</f>
        <v/>
      </c>
      <c r="BUN41" s="255" t="str">
        <f ca="1">IF(OFFSET('All Players'!$AC48,0,BUM$1)&lt;&gt;"",OFFSET('All Players'!$AC48,0,BUM$1),"")</f>
        <v/>
      </c>
      <c r="BUO41" s="255">
        <f t="shared" ca="1" si="116"/>
        <v>0</v>
      </c>
      <c r="BUP41" s="255">
        <f t="shared" ca="1" si="117"/>
        <v>0</v>
      </c>
      <c r="BUQ41" s="255">
        <f t="shared" ca="1" si="118"/>
        <v>0</v>
      </c>
      <c r="BUR41" s="255">
        <f t="shared" ca="1" si="119"/>
        <v>0</v>
      </c>
      <c r="BUS41" s="255" t="str">
        <f t="shared" ca="1" si="120"/>
        <v/>
      </c>
      <c r="BUT41" s="255" t="str">
        <f t="shared" ca="1" si="121"/>
        <v/>
      </c>
      <c r="BZO41" s="255">
        <v>39</v>
      </c>
      <c r="BZP41" s="255" t="str">
        <f t="shared" si="122"/>
        <v>France</v>
      </c>
      <c r="BZQ41" s="255" t="str">
        <f ca="1">IF(OFFSET('All Players'!$W48,0,BZQ$1)&lt;&gt;"",OFFSET('All Players'!$W48,0,BZQ$1),"")</f>
        <v/>
      </c>
      <c r="BZR41" s="255" t="str">
        <f ca="1">IF(OFFSET('All Players'!$Y48,0,BZQ$1)&lt;&gt;"",OFFSET('All Players'!$Y48,0,BZQ$1),"")</f>
        <v/>
      </c>
      <c r="BZS41" s="255" t="str">
        <f t="shared" si="123"/>
        <v>Ireland</v>
      </c>
      <c r="BZT41" s="255" t="str">
        <f ca="1">IF(OFFSET('All Players'!$AA48,0,BZS$1)&lt;&gt;"",OFFSET('All Players'!$AA48,0,BZS$1),"")</f>
        <v/>
      </c>
      <c r="BZU41" s="255" t="str">
        <f ca="1">IF(OFFSET('All Players'!$AC48,0,BZT$1)&lt;&gt;"",OFFSET('All Players'!$AC48,0,BZT$1),"")</f>
        <v/>
      </c>
      <c r="BZV41" s="255">
        <f t="shared" ca="1" si="124"/>
        <v>0</v>
      </c>
      <c r="BZW41" s="255">
        <f t="shared" ca="1" si="125"/>
        <v>0</v>
      </c>
      <c r="BZX41" s="255">
        <f t="shared" ca="1" si="126"/>
        <v>0</v>
      </c>
      <c r="BZY41" s="255">
        <f t="shared" ca="1" si="127"/>
        <v>0</v>
      </c>
      <c r="BZZ41" s="255" t="str">
        <f t="shared" ca="1" si="128"/>
        <v/>
      </c>
      <c r="CAA41" s="255" t="str">
        <f t="shared" ca="1" si="129"/>
        <v/>
      </c>
      <c r="CEV41" s="255">
        <v>39</v>
      </c>
      <c r="CEW41" s="255" t="str">
        <f t="shared" si="130"/>
        <v>France</v>
      </c>
      <c r="CEX41" s="255" t="str">
        <f ca="1">IF(OFFSET('All Players'!$W48,0,CEX$1)&lt;&gt;"",OFFSET('All Players'!$W48,0,CEX$1),"")</f>
        <v/>
      </c>
      <c r="CEY41" s="255" t="str">
        <f ca="1">IF(OFFSET('All Players'!$Y48,0,CEX$1)&lt;&gt;"",OFFSET('All Players'!$Y48,0,CEX$1),"")</f>
        <v/>
      </c>
      <c r="CEZ41" s="255" t="str">
        <f t="shared" si="131"/>
        <v>Ireland</v>
      </c>
      <c r="CFA41" s="255" t="str">
        <f ca="1">IF(OFFSET('All Players'!$AA48,0,CEZ$1)&lt;&gt;"",OFFSET('All Players'!$AA48,0,CEZ$1),"")</f>
        <v/>
      </c>
      <c r="CFB41" s="255" t="str">
        <f ca="1">IF(OFFSET('All Players'!$AC48,0,CFA$1)&lt;&gt;"",OFFSET('All Players'!$AC48,0,CFA$1),"")</f>
        <v/>
      </c>
      <c r="CFC41" s="255">
        <f t="shared" ca="1" si="132"/>
        <v>0</v>
      </c>
      <c r="CFD41" s="255">
        <f t="shared" ca="1" si="133"/>
        <v>0</v>
      </c>
      <c r="CFE41" s="255">
        <f t="shared" ca="1" si="134"/>
        <v>0</v>
      </c>
      <c r="CFF41" s="255">
        <f t="shared" ca="1" si="135"/>
        <v>0</v>
      </c>
      <c r="CFG41" s="255" t="str">
        <f t="shared" ca="1" si="136"/>
        <v/>
      </c>
      <c r="CFH41" s="255" t="str">
        <f t="shared" ca="1" si="137"/>
        <v/>
      </c>
    </row>
    <row r="42" spans="2:959 1084:2192" x14ac:dyDescent="0.2">
      <c r="B42" s="255" t="s">
        <v>49</v>
      </c>
      <c r="C42" s="255" t="s">
        <v>33</v>
      </c>
      <c r="DU42" s="255">
        <v>40</v>
      </c>
      <c r="DV42" s="255" t="str">
        <f>Tournament!H52</f>
        <v>USA</v>
      </c>
      <c r="DW42" s="255">
        <f>IF(AND(Tournament!J52&lt;&gt;"",Tournament!L52&lt;&gt;""),Tournament!J52,0)</f>
        <v>0</v>
      </c>
      <c r="DX42" s="255">
        <f>IF(AND(Tournament!L52&lt;&gt;"",Tournament!J52&lt;&gt;""),Tournament!L52,0)</f>
        <v>0</v>
      </c>
      <c r="DY42" s="255" t="str">
        <f>Tournament!N52</f>
        <v>Japan</v>
      </c>
      <c r="DZ42" s="255">
        <f>IF(Tournament!O52&lt;&gt;"",Tournament!O52,0)</f>
        <v>0</v>
      </c>
      <c r="EA42" s="255">
        <f>IF(Tournament!Q52&lt;&gt;"",Tournament!Q52,0)</f>
        <v>0</v>
      </c>
      <c r="EB42" s="255">
        <f>IF(DW42&lt;&gt;"",IF(Tournament!O52&gt;3,1,0),0)</f>
        <v>0</v>
      </c>
      <c r="EC42" s="255">
        <f>IF(DX42&lt;&gt;"",IF(Tournament!Q52&gt;3,1,0),0)</f>
        <v>0</v>
      </c>
      <c r="ED42" s="255">
        <f t="shared" si="15"/>
        <v>0</v>
      </c>
      <c r="EE42" s="255">
        <f t="shared" si="16"/>
        <v>0</v>
      </c>
      <c r="EF42" s="255" t="str">
        <f>IF(AND(Tournament!J52&lt;&gt;"",Tournament!L52&lt;&gt;""),IF(DW42&gt;DX42,"W",IF(DW42=DX42,"D","L")),"")</f>
        <v/>
      </c>
      <c r="EG42" s="255" t="str">
        <f t="shared" si="17"/>
        <v/>
      </c>
      <c r="JB42" s="255">
        <v>40</v>
      </c>
      <c r="JC42" s="255" t="str">
        <f t="shared" si="18"/>
        <v>USA</v>
      </c>
      <c r="JD42" s="255" t="str">
        <f ca="1">IF(OFFSET('All Players'!$W49,0,JD$1)&lt;&gt;"",OFFSET('All Players'!$W49,0,JD$1),"")</f>
        <v/>
      </c>
      <c r="JE42" s="255" t="str">
        <f ca="1">IF(OFFSET('All Players'!$Y49,0,JD$1)&lt;&gt;"",OFFSET('All Players'!$Y49,0,JD$1),"")</f>
        <v/>
      </c>
      <c r="JF42" s="255" t="str">
        <f t="shared" si="19"/>
        <v>Japan</v>
      </c>
      <c r="JG42" s="255" t="str">
        <f ca="1">IF(OFFSET('All Players'!$AA49,0,JF$1)&lt;&gt;"",OFFSET('All Players'!$AA49,0,JF$1),"")</f>
        <v/>
      </c>
      <c r="JH42" s="255" t="str">
        <f ca="1">IF(OFFSET('All Players'!$AC49,0,JG$1)&lt;&gt;"",OFFSET('All Players'!$AC49,0,JG$1),"")</f>
        <v/>
      </c>
      <c r="JI42" s="255">
        <f t="shared" ca="1" si="20"/>
        <v>0</v>
      </c>
      <c r="JJ42" s="255">
        <f t="shared" ca="1" si="21"/>
        <v>0</v>
      </c>
      <c r="JK42" s="255">
        <f t="shared" ca="1" si="22"/>
        <v>0</v>
      </c>
      <c r="JL42" s="255">
        <f t="shared" ca="1" si="23"/>
        <v>0</v>
      </c>
      <c r="JM42" s="255" t="str">
        <f t="shared" ca="1" si="24"/>
        <v/>
      </c>
      <c r="JN42" s="255" t="str">
        <f t="shared" ca="1" si="25"/>
        <v/>
      </c>
      <c r="OI42" s="255">
        <v>40</v>
      </c>
      <c r="OJ42" s="255" t="str">
        <f t="shared" si="26"/>
        <v>USA</v>
      </c>
      <c r="OK42" s="255" t="str">
        <f ca="1">IF(OFFSET('All Players'!$W49,0,OK$1)&lt;&gt;"",OFFSET('All Players'!$W49,0,OK$1),"")</f>
        <v/>
      </c>
      <c r="OL42" s="255" t="str">
        <f ca="1">IF(OFFSET('All Players'!$Y49,0,OK$1)&lt;&gt;"",OFFSET('All Players'!$Y49,0,OK$1),"")</f>
        <v/>
      </c>
      <c r="OM42" s="255" t="str">
        <f t="shared" si="27"/>
        <v>Japan</v>
      </c>
      <c r="ON42" s="255" t="str">
        <f ca="1">IF(OFFSET('All Players'!$AA49,0,OM$1)&lt;&gt;"",OFFSET('All Players'!$AA49,0,OM$1),"")</f>
        <v/>
      </c>
      <c r="OO42" s="255" t="str">
        <f ca="1">IF(OFFSET('All Players'!$AC49,0,ON$1)&lt;&gt;"",OFFSET('All Players'!$AC49,0,ON$1),"")</f>
        <v/>
      </c>
      <c r="OP42" s="255">
        <f t="shared" ca="1" si="28"/>
        <v>0</v>
      </c>
      <c r="OQ42" s="255">
        <f t="shared" ca="1" si="29"/>
        <v>0</v>
      </c>
      <c r="OR42" s="255">
        <f t="shared" ca="1" si="30"/>
        <v>0</v>
      </c>
      <c r="OS42" s="255">
        <f t="shared" ca="1" si="31"/>
        <v>0</v>
      </c>
      <c r="OT42" s="255" t="str">
        <f t="shared" ca="1" si="32"/>
        <v/>
      </c>
      <c r="OU42" s="255" t="str">
        <f t="shared" ca="1" si="33"/>
        <v/>
      </c>
      <c r="TP42" s="255">
        <v>40</v>
      </c>
      <c r="TQ42" s="255" t="str">
        <f t="shared" si="34"/>
        <v>USA</v>
      </c>
      <c r="TR42" s="255" t="str">
        <f ca="1">IF(OFFSET('All Players'!$W49,0,TR$1)&lt;&gt;"",OFFSET('All Players'!$W49,0,TR$1),"")</f>
        <v/>
      </c>
      <c r="TS42" s="255" t="str">
        <f ca="1">IF(OFFSET('All Players'!$Y49,0,TR$1)&lt;&gt;"",OFFSET('All Players'!$Y49,0,TR$1),"")</f>
        <v/>
      </c>
      <c r="TT42" s="255" t="str">
        <f t="shared" si="35"/>
        <v>Japan</v>
      </c>
      <c r="TU42" s="255" t="str">
        <f ca="1">IF(OFFSET('All Players'!$AA49,0,TT$1)&lt;&gt;"",OFFSET('All Players'!$AA49,0,TT$1),"")</f>
        <v/>
      </c>
      <c r="TV42" s="255" t="str">
        <f ca="1">IF(OFFSET('All Players'!$AC49,0,TU$1)&lt;&gt;"",OFFSET('All Players'!$AC49,0,TU$1),"")</f>
        <v/>
      </c>
      <c r="TW42" s="255">
        <f t="shared" ca="1" si="36"/>
        <v>0</v>
      </c>
      <c r="TX42" s="255">
        <f t="shared" ca="1" si="37"/>
        <v>0</v>
      </c>
      <c r="TY42" s="255">
        <f t="shared" ca="1" si="38"/>
        <v>0</v>
      </c>
      <c r="TZ42" s="255">
        <f t="shared" ca="1" si="39"/>
        <v>0</v>
      </c>
      <c r="UA42" s="255" t="str">
        <f t="shared" ca="1" si="40"/>
        <v/>
      </c>
      <c r="UB42" s="255" t="str">
        <f t="shared" ca="1" si="41"/>
        <v/>
      </c>
      <c r="YW42" s="255">
        <v>40</v>
      </c>
      <c r="YX42" s="255" t="str">
        <f t="shared" si="42"/>
        <v>USA</v>
      </c>
      <c r="YY42" s="255" t="str">
        <f ca="1">IF(OFFSET('All Players'!$W49,0,YY$1)&lt;&gt;"",OFFSET('All Players'!$W49,0,YY$1),"")</f>
        <v/>
      </c>
      <c r="YZ42" s="255" t="str">
        <f ca="1">IF(OFFSET('All Players'!$Y49,0,YY$1)&lt;&gt;"",OFFSET('All Players'!$Y49,0,YY$1),"")</f>
        <v/>
      </c>
      <c r="ZA42" s="255" t="str">
        <f t="shared" si="43"/>
        <v>Japan</v>
      </c>
      <c r="ZB42" s="255" t="str">
        <f ca="1">IF(OFFSET('All Players'!$AA49,0,ZA$1)&lt;&gt;"",OFFSET('All Players'!$AA49,0,ZA$1),"")</f>
        <v/>
      </c>
      <c r="ZC42" s="255" t="str">
        <f ca="1">IF(OFFSET('All Players'!$AC49,0,ZB$1)&lt;&gt;"",OFFSET('All Players'!$AC49,0,ZB$1),"")</f>
        <v/>
      </c>
      <c r="ZD42" s="255">
        <f t="shared" ca="1" si="44"/>
        <v>0</v>
      </c>
      <c r="ZE42" s="255">
        <f t="shared" ca="1" si="45"/>
        <v>0</v>
      </c>
      <c r="ZF42" s="255">
        <f t="shared" ca="1" si="46"/>
        <v>0</v>
      </c>
      <c r="ZG42" s="255">
        <f t="shared" ca="1" si="47"/>
        <v>0</v>
      </c>
      <c r="ZH42" s="255" t="str">
        <f t="shared" ca="1" si="48"/>
        <v/>
      </c>
      <c r="ZI42" s="255" t="str">
        <f t="shared" ca="1" si="49"/>
        <v/>
      </c>
      <c r="AED42" s="255">
        <v>40</v>
      </c>
      <c r="AEE42" s="255" t="str">
        <f t="shared" si="50"/>
        <v>USA</v>
      </c>
      <c r="AEF42" s="255" t="str">
        <f ca="1">IF(OFFSET('All Players'!$W49,0,AEF$1)&lt;&gt;"",OFFSET('All Players'!$W49,0,AEF$1),"")</f>
        <v/>
      </c>
      <c r="AEG42" s="255" t="str">
        <f ca="1">IF(OFFSET('All Players'!$Y49,0,AEF$1)&lt;&gt;"",OFFSET('All Players'!$Y49,0,AEF$1),"")</f>
        <v/>
      </c>
      <c r="AEH42" s="255" t="str">
        <f t="shared" si="51"/>
        <v>Japan</v>
      </c>
      <c r="AEI42" s="255" t="str">
        <f ca="1">IF(OFFSET('All Players'!$AA49,0,AEH$1)&lt;&gt;"",OFFSET('All Players'!$AA49,0,AEH$1),"")</f>
        <v/>
      </c>
      <c r="AEJ42" s="255" t="str">
        <f ca="1">IF(OFFSET('All Players'!$AC49,0,AEI$1)&lt;&gt;"",OFFSET('All Players'!$AC49,0,AEI$1),"")</f>
        <v/>
      </c>
      <c r="AEK42" s="255">
        <f t="shared" ca="1" si="52"/>
        <v>0</v>
      </c>
      <c r="AEL42" s="255">
        <f t="shared" ca="1" si="53"/>
        <v>0</v>
      </c>
      <c r="AEM42" s="255">
        <f t="shared" ca="1" si="54"/>
        <v>0</v>
      </c>
      <c r="AEN42" s="255">
        <f t="shared" ca="1" si="55"/>
        <v>0</v>
      </c>
      <c r="AEO42" s="255" t="str">
        <f t="shared" ca="1" si="56"/>
        <v/>
      </c>
      <c r="AEP42" s="255" t="str">
        <f t="shared" ca="1" si="57"/>
        <v/>
      </c>
      <c r="AJK42" s="255">
        <v>40</v>
      </c>
      <c r="AJL42" s="255" t="str">
        <f t="shared" si="58"/>
        <v>USA</v>
      </c>
      <c r="AJM42" s="255" t="str">
        <f ca="1">IF(OFFSET('All Players'!$W49,0,AJM$1)&lt;&gt;"",OFFSET('All Players'!$W49,0,AJM$1),"")</f>
        <v/>
      </c>
      <c r="AJN42" s="255" t="str">
        <f ca="1">IF(OFFSET('All Players'!$Y49,0,AJM$1)&lt;&gt;"",OFFSET('All Players'!$Y49,0,AJM$1),"")</f>
        <v/>
      </c>
      <c r="AJO42" s="255" t="str">
        <f t="shared" si="59"/>
        <v>Japan</v>
      </c>
      <c r="AJP42" s="255" t="str">
        <f ca="1">IF(OFFSET('All Players'!$AA49,0,AJO$1)&lt;&gt;"",OFFSET('All Players'!$AA49,0,AJO$1),"")</f>
        <v/>
      </c>
      <c r="AJQ42" s="255" t="str">
        <f ca="1">IF(OFFSET('All Players'!$AC49,0,AJP$1)&lt;&gt;"",OFFSET('All Players'!$AC49,0,AJP$1),"")</f>
        <v/>
      </c>
      <c r="AJR42" s="255">
        <f t="shared" ca="1" si="60"/>
        <v>0</v>
      </c>
      <c r="AJS42" s="255">
        <f t="shared" ca="1" si="61"/>
        <v>0</v>
      </c>
      <c r="AJT42" s="255">
        <f t="shared" ca="1" si="62"/>
        <v>0</v>
      </c>
      <c r="AJU42" s="255">
        <f t="shared" ca="1" si="63"/>
        <v>0</v>
      </c>
      <c r="AJV42" s="255" t="str">
        <f t="shared" ca="1" si="64"/>
        <v/>
      </c>
      <c r="AJW42" s="255" t="str">
        <f t="shared" ca="1" si="65"/>
        <v/>
      </c>
      <c r="AOR42" s="255">
        <v>40</v>
      </c>
      <c r="AOS42" s="255" t="str">
        <f t="shared" si="66"/>
        <v>USA</v>
      </c>
      <c r="AOT42" s="255" t="str">
        <f ca="1">IF(OFFSET('All Players'!$W49,0,AOT$1)&lt;&gt;"",OFFSET('All Players'!$W49,0,AOT$1),"")</f>
        <v/>
      </c>
      <c r="AOU42" s="255" t="str">
        <f ca="1">IF(OFFSET('All Players'!$Y49,0,AOT$1)&lt;&gt;"",OFFSET('All Players'!$Y49,0,AOT$1),"")</f>
        <v/>
      </c>
      <c r="AOV42" s="255" t="str">
        <f t="shared" si="67"/>
        <v>Japan</v>
      </c>
      <c r="AOW42" s="255" t="str">
        <f ca="1">IF(OFFSET('All Players'!$AA49,0,AOV$1)&lt;&gt;"",OFFSET('All Players'!$AA49,0,AOV$1),"")</f>
        <v/>
      </c>
      <c r="AOX42" s="255" t="str">
        <f ca="1">IF(OFFSET('All Players'!$AC49,0,AOW$1)&lt;&gt;"",OFFSET('All Players'!$AC49,0,AOW$1),"")</f>
        <v/>
      </c>
      <c r="AOY42" s="255">
        <f t="shared" ca="1" si="68"/>
        <v>0</v>
      </c>
      <c r="AOZ42" s="255">
        <f t="shared" ca="1" si="69"/>
        <v>0</v>
      </c>
      <c r="APA42" s="255">
        <f t="shared" ca="1" si="70"/>
        <v>0</v>
      </c>
      <c r="APB42" s="255">
        <f t="shared" ca="1" si="71"/>
        <v>0</v>
      </c>
      <c r="APC42" s="255" t="str">
        <f t="shared" ca="1" si="72"/>
        <v/>
      </c>
      <c r="APD42" s="255" t="str">
        <f t="shared" ca="1" si="73"/>
        <v/>
      </c>
      <c r="ATY42" s="255">
        <v>40</v>
      </c>
      <c r="ATZ42" s="255" t="str">
        <f t="shared" si="74"/>
        <v>USA</v>
      </c>
      <c r="AUA42" s="255" t="str">
        <f ca="1">IF(OFFSET('All Players'!$W49,0,AUA$1)&lt;&gt;"",OFFSET('All Players'!$W49,0,AUA$1),"")</f>
        <v/>
      </c>
      <c r="AUB42" s="255" t="str">
        <f ca="1">IF(OFFSET('All Players'!$Y49,0,AUA$1)&lt;&gt;"",OFFSET('All Players'!$Y49,0,AUA$1),"")</f>
        <v/>
      </c>
      <c r="AUC42" s="255" t="str">
        <f t="shared" si="75"/>
        <v>Japan</v>
      </c>
      <c r="AUD42" s="255" t="str">
        <f ca="1">IF(OFFSET('All Players'!$AA49,0,AUC$1)&lt;&gt;"",OFFSET('All Players'!$AA49,0,AUC$1),"")</f>
        <v/>
      </c>
      <c r="AUE42" s="255" t="str">
        <f ca="1">IF(OFFSET('All Players'!$AC49,0,AUD$1)&lt;&gt;"",OFFSET('All Players'!$AC49,0,AUD$1),"")</f>
        <v/>
      </c>
      <c r="AUF42" s="255">
        <f t="shared" ca="1" si="76"/>
        <v>0</v>
      </c>
      <c r="AUG42" s="255">
        <f t="shared" ca="1" si="77"/>
        <v>0</v>
      </c>
      <c r="AUH42" s="255">
        <f t="shared" ca="1" si="78"/>
        <v>0</v>
      </c>
      <c r="AUI42" s="255">
        <f t="shared" ca="1" si="79"/>
        <v>0</v>
      </c>
      <c r="AUJ42" s="255" t="str">
        <f t="shared" ca="1" si="80"/>
        <v/>
      </c>
      <c r="AUK42" s="255" t="str">
        <f t="shared" ca="1" si="81"/>
        <v/>
      </c>
      <c r="AZF42" s="255">
        <v>40</v>
      </c>
      <c r="AZG42" s="255" t="str">
        <f t="shared" si="82"/>
        <v>USA</v>
      </c>
      <c r="AZH42" s="255" t="str">
        <f ca="1">IF(OFFSET('All Players'!$W49,0,AZH$1)&lt;&gt;"",OFFSET('All Players'!$W49,0,AZH$1),"")</f>
        <v/>
      </c>
      <c r="AZI42" s="255" t="str">
        <f ca="1">IF(OFFSET('All Players'!$Y49,0,AZH$1)&lt;&gt;"",OFFSET('All Players'!$Y49,0,AZH$1),"")</f>
        <v/>
      </c>
      <c r="AZJ42" s="255" t="str">
        <f t="shared" si="83"/>
        <v>Japan</v>
      </c>
      <c r="AZK42" s="255" t="str">
        <f ca="1">IF(OFFSET('All Players'!$AA49,0,AZJ$1)&lt;&gt;"",OFFSET('All Players'!$AA49,0,AZJ$1),"")</f>
        <v/>
      </c>
      <c r="AZL42" s="255" t="str">
        <f ca="1">IF(OFFSET('All Players'!$AC49,0,AZK$1)&lt;&gt;"",OFFSET('All Players'!$AC49,0,AZK$1),"")</f>
        <v/>
      </c>
      <c r="AZM42" s="255">
        <f t="shared" ca="1" si="84"/>
        <v>0</v>
      </c>
      <c r="AZN42" s="255">
        <f t="shared" ca="1" si="85"/>
        <v>0</v>
      </c>
      <c r="AZO42" s="255">
        <f t="shared" ca="1" si="86"/>
        <v>0</v>
      </c>
      <c r="AZP42" s="255">
        <f t="shared" ca="1" si="87"/>
        <v>0</v>
      </c>
      <c r="AZQ42" s="255" t="str">
        <f t="shared" ca="1" si="88"/>
        <v/>
      </c>
      <c r="AZR42" s="255" t="str">
        <f t="shared" ca="1" si="89"/>
        <v/>
      </c>
      <c r="BEM42" s="255">
        <v>40</v>
      </c>
      <c r="BEN42" s="255" t="str">
        <f t="shared" si="90"/>
        <v>USA</v>
      </c>
      <c r="BEO42" s="255" t="str">
        <f ca="1">IF(OFFSET('All Players'!$W49,0,BEO$1)&lt;&gt;"",OFFSET('All Players'!$W49,0,BEO$1),"")</f>
        <v/>
      </c>
      <c r="BEP42" s="255" t="str">
        <f ca="1">IF(OFFSET('All Players'!$Y49,0,BEO$1)&lt;&gt;"",OFFSET('All Players'!$Y49,0,BEO$1),"")</f>
        <v/>
      </c>
      <c r="BEQ42" s="255" t="str">
        <f t="shared" si="91"/>
        <v>Japan</v>
      </c>
      <c r="BER42" s="255" t="str">
        <f ca="1">IF(OFFSET('All Players'!$AA49,0,BEQ$1)&lt;&gt;"",OFFSET('All Players'!$AA49,0,BEQ$1),"")</f>
        <v/>
      </c>
      <c r="BES42" s="255" t="str">
        <f ca="1">IF(OFFSET('All Players'!$AC49,0,BER$1)&lt;&gt;"",OFFSET('All Players'!$AC49,0,BER$1),"")</f>
        <v/>
      </c>
      <c r="BET42" s="255">
        <f t="shared" ca="1" si="92"/>
        <v>0</v>
      </c>
      <c r="BEU42" s="255">
        <f t="shared" ca="1" si="93"/>
        <v>0</v>
      </c>
      <c r="BEV42" s="255">
        <f t="shared" ca="1" si="94"/>
        <v>0</v>
      </c>
      <c r="BEW42" s="255">
        <f t="shared" ca="1" si="95"/>
        <v>0</v>
      </c>
      <c r="BEX42" s="255" t="str">
        <f t="shared" ca="1" si="96"/>
        <v/>
      </c>
      <c r="BEY42" s="255" t="str">
        <f t="shared" ca="1" si="97"/>
        <v/>
      </c>
      <c r="BJT42" s="255">
        <v>40</v>
      </c>
      <c r="BJU42" s="255" t="str">
        <f t="shared" si="98"/>
        <v>USA</v>
      </c>
      <c r="BJV42" s="255" t="str">
        <f ca="1">IF(OFFSET('All Players'!$W49,0,BJV$1)&lt;&gt;"",OFFSET('All Players'!$W49,0,BJV$1),"")</f>
        <v/>
      </c>
      <c r="BJW42" s="255" t="str">
        <f ca="1">IF(OFFSET('All Players'!$Y49,0,BJV$1)&lt;&gt;"",OFFSET('All Players'!$Y49,0,BJV$1),"")</f>
        <v/>
      </c>
      <c r="BJX42" s="255" t="str">
        <f t="shared" si="99"/>
        <v>Japan</v>
      </c>
      <c r="BJY42" s="255" t="str">
        <f ca="1">IF(OFFSET('All Players'!$AA49,0,BJX$1)&lt;&gt;"",OFFSET('All Players'!$AA49,0,BJX$1),"")</f>
        <v/>
      </c>
      <c r="BJZ42" s="255" t="str">
        <f ca="1">IF(OFFSET('All Players'!$AC49,0,BJY$1)&lt;&gt;"",OFFSET('All Players'!$AC49,0,BJY$1),"")</f>
        <v/>
      </c>
      <c r="BKA42" s="255">
        <f t="shared" ca="1" si="100"/>
        <v>0</v>
      </c>
      <c r="BKB42" s="255">
        <f t="shared" ca="1" si="101"/>
        <v>0</v>
      </c>
      <c r="BKC42" s="255">
        <f t="shared" ca="1" si="102"/>
        <v>0</v>
      </c>
      <c r="BKD42" s="255">
        <f t="shared" ca="1" si="103"/>
        <v>0</v>
      </c>
      <c r="BKE42" s="255" t="str">
        <f t="shared" ca="1" si="104"/>
        <v/>
      </c>
      <c r="BKF42" s="255" t="str">
        <f t="shared" ca="1" si="105"/>
        <v/>
      </c>
      <c r="BPA42" s="255">
        <v>40</v>
      </c>
      <c r="BPB42" s="255" t="str">
        <f t="shared" si="106"/>
        <v>USA</v>
      </c>
      <c r="BPC42" s="255" t="str">
        <f ca="1">IF(OFFSET('All Players'!$W49,0,BPC$1)&lt;&gt;"",OFFSET('All Players'!$W49,0,BPC$1),"")</f>
        <v/>
      </c>
      <c r="BPD42" s="255" t="str">
        <f ca="1">IF(OFFSET('All Players'!$Y49,0,BPC$1)&lt;&gt;"",OFFSET('All Players'!$Y49,0,BPC$1),"")</f>
        <v/>
      </c>
      <c r="BPE42" s="255" t="str">
        <f t="shared" si="107"/>
        <v>Japan</v>
      </c>
      <c r="BPF42" s="255" t="str">
        <f ca="1">IF(OFFSET('All Players'!$AA49,0,BPE$1)&lt;&gt;"",OFFSET('All Players'!$AA49,0,BPE$1),"")</f>
        <v/>
      </c>
      <c r="BPG42" s="255" t="str">
        <f ca="1">IF(OFFSET('All Players'!$AC49,0,BPF$1)&lt;&gt;"",OFFSET('All Players'!$AC49,0,BPF$1),"")</f>
        <v/>
      </c>
      <c r="BPH42" s="255">
        <f t="shared" ca="1" si="108"/>
        <v>0</v>
      </c>
      <c r="BPI42" s="255">
        <f t="shared" ca="1" si="109"/>
        <v>0</v>
      </c>
      <c r="BPJ42" s="255">
        <f t="shared" ca="1" si="110"/>
        <v>0</v>
      </c>
      <c r="BPK42" s="255">
        <f t="shared" ca="1" si="111"/>
        <v>0</v>
      </c>
      <c r="BPL42" s="255" t="str">
        <f t="shared" ca="1" si="112"/>
        <v/>
      </c>
      <c r="BPM42" s="255" t="str">
        <f t="shared" ca="1" si="113"/>
        <v/>
      </c>
      <c r="BUH42" s="255">
        <v>40</v>
      </c>
      <c r="BUI42" s="255" t="str">
        <f t="shared" si="114"/>
        <v>USA</v>
      </c>
      <c r="BUJ42" s="255" t="str">
        <f ca="1">IF(OFFSET('All Players'!$W49,0,BUJ$1)&lt;&gt;"",OFFSET('All Players'!$W49,0,BUJ$1),"")</f>
        <v/>
      </c>
      <c r="BUK42" s="255" t="str">
        <f ca="1">IF(OFFSET('All Players'!$Y49,0,BUJ$1)&lt;&gt;"",OFFSET('All Players'!$Y49,0,BUJ$1),"")</f>
        <v/>
      </c>
      <c r="BUL42" s="255" t="str">
        <f t="shared" si="115"/>
        <v>Japan</v>
      </c>
      <c r="BUM42" s="255" t="str">
        <f ca="1">IF(OFFSET('All Players'!$AA49,0,BUL$1)&lt;&gt;"",OFFSET('All Players'!$AA49,0,BUL$1),"")</f>
        <v/>
      </c>
      <c r="BUN42" s="255" t="str">
        <f ca="1">IF(OFFSET('All Players'!$AC49,0,BUM$1)&lt;&gt;"",OFFSET('All Players'!$AC49,0,BUM$1),"")</f>
        <v/>
      </c>
      <c r="BUO42" s="255">
        <f t="shared" ca="1" si="116"/>
        <v>0</v>
      </c>
      <c r="BUP42" s="255">
        <f t="shared" ca="1" si="117"/>
        <v>0</v>
      </c>
      <c r="BUQ42" s="255">
        <f t="shared" ca="1" si="118"/>
        <v>0</v>
      </c>
      <c r="BUR42" s="255">
        <f t="shared" ca="1" si="119"/>
        <v>0</v>
      </c>
      <c r="BUS42" s="255" t="str">
        <f t="shared" ca="1" si="120"/>
        <v/>
      </c>
      <c r="BUT42" s="255" t="str">
        <f t="shared" ca="1" si="121"/>
        <v/>
      </c>
      <c r="BZO42" s="255">
        <v>40</v>
      </c>
      <c r="BZP42" s="255" t="str">
        <f t="shared" si="122"/>
        <v>USA</v>
      </c>
      <c r="BZQ42" s="255" t="str">
        <f ca="1">IF(OFFSET('All Players'!$W49,0,BZQ$1)&lt;&gt;"",OFFSET('All Players'!$W49,0,BZQ$1),"")</f>
        <v/>
      </c>
      <c r="BZR42" s="255" t="str">
        <f ca="1">IF(OFFSET('All Players'!$Y49,0,BZQ$1)&lt;&gt;"",OFFSET('All Players'!$Y49,0,BZQ$1),"")</f>
        <v/>
      </c>
      <c r="BZS42" s="255" t="str">
        <f t="shared" si="123"/>
        <v>Japan</v>
      </c>
      <c r="BZT42" s="255" t="str">
        <f ca="1">IF(OFFSET('All Players'!$AA49,0,BZS$1)&lt;&gt;"",OFFSET('All Players'!$AA49,0,BZS$1),"")</f>
        <v/>
      </c>
      <c r="BZU42" s="255" t="str">
        <f ca="1">IF(OFFSET('All Players'!$AC49,0,BZT$1)&lt;&gt;"",OFFSET('All Players'!$AC49,0,BZT$1),"")</f>
        <v/>
      </c>
      <c r="BZV42" s="255">
        <f t="shared" ca="1" si="124"/>
        <v>0</v>
      </c>
      <c r="BZW42" s="255">
        <f t="shared" ca="1" si="125"/>
        <v>0</v>
      </c>
      <c r="BZX42" s="255">
        <f t="shared" ca="1" si="126"/>
        <v>0</v>
      </c>
      <c r="BZY42" s="255">
        <f t="shared" ca="1" si="127"/>
        <v>0</v>
      </c>
      <c r="BZZ42" s="255" t="str">
        <f t="shared" ca="1" si="128"/>
        <v/>
      </c>
      <c r="CAA42" s="255" t="str">
        <f t="shared" ca="1" si="129"/>
        <v/>
      </c>
      <c r="CEV42" s="255">
        <v>40</v>
      </c>
      <c r="CEW42" s="255" t="str">
        <f t="shared" si="130"/>
        <v>USA</v>
      </c>
      <c r="CEX42" s="255" t="str">
        <f ca="1">IF(OFFSET('All Players'!$W49,0,CEX$1)&lt;&gt;"",OFFSET('All Players'!$W49,0,CEX$1),"")</f>
        <v/>
      </c>
      <c r="CEY42" s="255" t="str">
        <f ca="1">IF(OFFSET('All Players'!$Y49,0,CEX$1)&lt;&gt;"",OFFSET('All Players'!$Y49,0,CEX$1),"")</f>
        <v/>
      </c>
      <c r="CEZ42" s="255" t="str">
        <f t="shared" si="131"/>
        <v>Japan</v>
      </c>
      <c r="CFA42" s="255" t="str">
        <f ca="1">IF(OFFSET('All Players'!$AA49,0,CEZ$1)&lt;&gt;"",OFFSET('All Players'!$AA49,0,CEZ$1),"")</f>
        <v/>
      </c>
      <c r="CFB42" s="255" t="str">
        <f ca="1">IF(OFFSET('All Players'!$AC49,0,CFA$1)&lt;&gt;"",OFFSET('All Players'!$AC49,0,CFA$1),"")</f>
        <v/>
      </c>
      <c r="CFC42" s="255">
        <f t="shared" ca="1" si="132"/>
        <v>0</v>
      </c>
      <c r="CFD42" s="255">
        <f t="shared" ca="1" si="133"/>
        <v>0</v>
      </c>
      <c r="CFE42" s="255">
        <f t="shared" ca="1" si="134"/>
        <v>0</v>
      </c>
      <c r="CFF42" s="255">
        <f t="shared" ca="1" si="135"/>
        <v>0</v>
      </c>
      <c r="CFG42" s="255" t="str">
        <f t="shared" ca="1" si="136"/>
        <v/>
      </c>
      <c r="CFH42" s="255" t="str">
        <f t="shared" ca="1" si="137"/>
        <v/>
      </c>
    </row>
    <row r="43" spans="2:959 1084:2192" x14ac:dyDescent="0.2">
      <c r="B43" s="255" t="s">
        <v>44</v>
      </c>
      <c r="C43" s="255" t="s">
        <v>51</v>
      </c>
    </row>
    <row r="44" spans="2:959 1084:2192" x14ac:dyDescent="0.2">
      <c r="B44" s="255" t="s">
        <v>47</v>
      </c>
      <c r="C44" s="255" t="s">
        <v>45</v>
      </c>
    </row>
    <row r="45" spans="2:959 1084:2192" x14ac:dyDescent="0.2">
      <c r="B45" s="255" t="s">
        <v>42</v>
      </c>
    </row>
    <row r="46" spans="2:959 1084:2192" x14ac:dyDescent="0.2">
      <c r="B46" s="255" t="s">
        <v>46</v>
      </c>
    </row>
    <row r="47" spans="2:959 1084:2192" x14ac:dyDescent="0.2">
      <c r="B47" s="255" t="s">
        <v>40</v>
      </c>
    </row>
    <row r="48" spans="2:959 1084:2192" x14ac:dyDescent="0.2">
      <c r="B48" s="255" t="s">
        <v>34</v>
      </c>
    </row>
    <row r="49" spans="2:2" x14ac:dyDescent="0.2">
      <c r="B49" s="255" t="s">
        <v>2</v>
      </c>
    </row>
    <row r="50" spans="2:2" x14ac:dyDescent="0.2">
      <c r="B50" s="255" t="s">
        <v>5</v>
      </c>
    </row>
    <row r="51" spans="2:2" x14ac:dyDescent="0.2">
      <c r="B51" s="255" t="s">
        <v>43</v>
      </c>
    </row>
  </sheetData>
  <sheetProtection algorithmName="SHA-512" hashValue="m9dTTRKAMgkAgo1fZnD5TKPgEW69NFqe0/UUy0z2RkAKARY6qDGTnSGyFG4cKF4yGwzVFG5Hf6flxrZ0SJOQxw==" saltValue="mgmNRqCuqrcVoHg6S5sMpw==" spinCount="100000" sheet="1" objects="1" scenarios="1" selectLockedCells="1" selectUnlockedCells="1"/>
  <sortState ref="C32:C70">
    <sortCondition ref="C70"/>
  </sortState>
  <phoneticPr fontId="1" type="noConversion"/>
  <pageMargins left="0.75" right="0.75" top="1" bottom="1" header="0.5" footer="0.5"/>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36</vt:i4>
      </vt:variant>
    </vt:vector>
  </HeadingPairs>
  <TitlesOfParts>
    <vt:vector size="45" baseType="lpstr">
      <vt:lpstr>Setup</vt:lpstr>
      <vt:lpstr>Player Scoreboard</vt:lpstr>
      <vt:lpstr>Player Leaderboard</vt:lpstr>
      <vt:lpstr>All Players</vt:lpstr>
      <vt:lpstr>Dummy Rank</vt:lpstr>
      <vt:lpstr>Tournament</vt:lpstr>
      <vt:lpstr>Copyright</vt:lpstr>
      <vt:lpstr>Copyright-2</vt:lpstr>
      <vt:lpstr>Dummy Table</vt:lpstr>
      <vt:lpstr>Bonu1</vt:lpstr>
      <vt:lpstr>Bonu2</vt:lpstr>
      <vt:lpstr>Bonu3</vt:lpstr>
      <vt:lpstr>Bonu4</vt:lpstr>
      <vt:lpstr>Bonu5</vt:lpstr>
      <vt:lpstr>Bonu6</vt:lpstr>
      <vt:lpstr>Fina1</vt:lpstr>
      <vt:lpstr>Fina2</vt:lpstr>
      <vt:lpstr>Fina3</vt:lpstr>
      <vt:lpstr>Fina4</vt:lpstr>
      <vt:lpstr>Pool1</vt:lpstr>
      <vt:lpstr>Pool2</vt:lpstr>
      <vt:lpstr>Pool3</vt:lpstr>
      <vt:lpstr>Pool4</vt:lpstr>
      <vt:lpstr>PoolTeam</vt:lpstr>
      <vt:lpstr>'All Players'!Print_Area</vt:lpstr>
      <vt:lpstr>'Player Scoreboard'!Print_Area</vt:lpstr>
      <vt:lpstr>Setup!Print_Area</vt:lpstr>
      <vt:lpstr>Tournament!Print_Area</vt:lpstr>
      <vt:lpstr>Quar1</vt:lpstr>
      <vt:lpstr>Quar2</vt:lpstr>
      <vt:lpstr>Quar3</vt:lpstr>
      <vt:lpstr>Quar4</vt:lpstr>
      <vt:lpstr>ScoreMargin</vt:lpstr>
      <vt:lpstr>ScoreMarginKO</vt:lpstr>
      <vt:lpstr>Semi1</vt:lpstr>
      <vt:lpstr>Semi2</vt:lpstr>
      <vt:lpstr>Semi3</vt:lpstr>
      <vt:lpstr>Semi4</vt:lpstr>
      <vt:lpstr>thir1</vt:lpstr>
      <vt:lpstr>thir2</vt:lpstr>
      <vt:lpstr>thir3</vt:lpstr>
      <vt:lpstr>thir4</vt:lpstr>
      <vt:lpstr>Tries1</vt:lpstr>
      <vt:lpstr>TriesSet</vt:lpstr>
      <vt:lpstr>Venues</vt:lpstr>
    </vt:vector>
  </TitlesOfParts>
  <Company>Exceltemplate.net</Company>
  <LinksUpToDate>false</LinksUpToDate>
  <SharedDoc>false</SharedDoc>
  <HyperlinkBase>http://exceltemplate.net/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Rugby World Cup 2015 Schedule and Scoresheet</dc:title>
  <dc:creator>R. Musadya</dc:creator>
  <cp:keywords>world cup 2015, rugby world cup 2015 schedule, rugby world cup 2015 spreadsheet, RWC 2015, rugby tournament spreadsheet</cp:keywords>
  <cp:lastModifiedBy>IT</cp:lastModifiedBy>
  <cp:lastPrinted>2015-08-20T07:24:19Z</cp:lastPrinted>
  <dcterms:created xsi:type="dcterms:W3CDTF">2008-04-13T01:23:18Z</dcterms:created>
  <dcterms:modified xsi:type="dcterms:W3CDTF">2019-07-26T12:48:59Z</dcterms:modified>
  <cp:category>Sport Spreadsheet</cp:category>
</cp:coreProperties>
</file>